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codeName="EstaPastaDeTrabalho" defaultThemeVersion="124226"/>
  <mc:AlternateContent xmlns:mc="http://schemas.openxmlformats.org/markup-compatibility/2006">
    <mc:Choice Requires="x15">
      <x15ac:absPath xmlns:x15ac="http://schemas.microsoft.com/office/spreadsheetml/2010/11/ac" url="X:\CGL\COPLI\COPLI-DILIC\2019\5 - Processos em Andamento\1 - Pregões\PUBLICADOS 2019\13 - Copeiragem\Proposta\CLEAN MASTER\DILIGENCIA\1\Resposta\"/>
    </mc:Choice>
  </mc:AlternateContent>
  <xr:revisionPtr revIDLastSave="0" documentId="8_{62C25F82-B35C-4C96-AE8B-BBD032796680}" xr6:coauthVersionLast="36" xr6:coauthVersionMax="36" xr10:uidLastSave="{00000000-0000-0000-0000-000000000000}"/>
  <bookViews>
    <workbookView xWindow="0" yWindow="0" windowWidth="28800" windowHeight="12225" tabRatio="934" firstSheet="3" activeTab="4" xr2:uid="{00000000-000D-0000-FFFF-FFFF00000000}"/>
  </bookViews>
  <sheets>
    <sheet name="UTENSÍLIOS COPA" sheetId="36" r:id="rId1"/>
    <sheet name="EQUIPAMENTOS" sheetId="38" r:id="rId2"/>
    <sheet name="MATERIAL DE CONSUMO" sheetId="47" r:id="rId3"/>
    <sheet name="MATERIAL DE LIMPEZA" sheetId="48" r:id="rId4"/>
    <sheet name="COPEIRO" sheetId="4" r:id="rId5"/>
    <sheet name="GARÇOM" sheetId="35" r:id="rId6"/>
    <sheet name="ENCARREGADO" sheetId="50" r:id="rId7"/>
    <sheet name="AUX. DE ENCARREGADO" sheetId="51" r:id="rId8"/>
    <sheet name="CARREGADOR" sheetId="49" r:id="rId9"/>
    <sheet name="UNIFORME COPEIRO" sheetId="39" r:id="rId10"/>
    <sheet name="UNIFORME ENCARREGADOS" sheetId="52" r:id="rId11"/>
    <sheet name="UNIFORME GARÇOM" sheetId="40" r:id="rId12"/>
    <sheet name="UNIFORME CARREGADOR" sheetId="53" r:id="rId13"/>
    <sheet name="RESUMO" sheetId="29" r:id="rId14"/>
  </sheets>
  <definedNames>
    <definedName name="____xlnm.Print_Area_1" localSheetId="8">#REF!</definedName>
    <definedName name="____xlnm.Print_Area_1" localSheetId="5">#REF!</definedName>
    <definedName name="____xlnm.Print_Area_1" localSheetId="9">#REF!</definedName>
    <definedName name="____xlnm.Print_Area_1" localSheetId="11">#REF!</definedName>
    <definedName name="____xlnm.Print_Area_1">#REF!</definedName>
    <definedName name="____xlnm.Print_Area_2" localSheetId="8">#REF!</definedName>
    <definedName name="____xlnm.Print_Area_2" localSheetId="5">#REF!</definedName>
    <definedName name="____xlnm.Print_Area_2" localSheetId="9">#REF!</definedName>
    <definedName name="____xlnm.Print_Area_2" localSheetId="11">#REF!</definedName>
    <definedName name="____xlnm.Print_Area_2">#REF!</definedName>
    <definedName name="____xlnm.Print_Area_3" localSheetId="8">#REF!</definedName>
    <definedName name="____xlnm.Print_Area_3" localSheetId="5">#REF!</definedName>
    <definedName name="____xlnm.Print_Area_3" localSheetId="9">#REF!</definedName>
    <definedName name="____xlnm.Print_Area_3" localSheetId="11">#REF!</definedName>
    <definedName name="____xlnm.Print_Area_3">#REF!</definedName>
    <definedName name="___xlnm.Print_Area_1" localSheetId="8">#REF!</definedName>
    <definedName name="___xlnm.Print_Area_1" localSheetId="5">#REF!</definedName>
    <definedName name="___xlnm.Print_Area_1" localSheetId="9">#REF!</definedName>
    <definedName name="___xlnm.Print_Area_1" localSheetId="11">#REF!</definedName>
    <definedName name="___xlnm.Print_Area_1">#REF!</definedName>
    <definedName name="___xlnm.Print_Area_2" localSheetId="8">#REF!</definedName>
    <definedName name="___xlnm.Print_Area_2" localSheetId="5">#REF!</definedName>
    <definedName name="___xlnm.Print_Area_2" localSheetId="9">#REF!</definedName>
    <definedName name="___xlnm.Print_Area_2" localSheetId="11">#REF!</definedName>
    <definedName name="___xlnm.Print_Area_2">#REF!</definedName>
    <definedName name="___xlnm.Print_Area_3" localSheetId="8">#REF!</definedName>
    <definedName name="___xlnm.Print_Area_3" localSheetId="5">#REF!</definedName>
    <definedName name="___xlnm.Print_Area_3" localSheetId="9">#REF!</definedName>
    <definedName name="___xlnm.Print_Area_3" localSheetId="11">#REF!</definedName>
    <definedName name="___xlnm.Print_Area_3">#REF!</definedName>
    <definedName name="__xlnm.Print_Area_1" localSheetId="8">#REF!</definedName>
    <definedName name="__xlnm.Print_Area_1" localSheetId="5">#REF!</definedName>
    <definedName name="__xlnm.Print_Area_1" localSheetId="9">#REF!</definedName>
    <definedName name="__xlnm.Print_Area_1" localSheetId="11">#REF!</definedName>
    <definedName name="__xlnm.Print_Area_1">#REF!</definedName>
    <definedName name="__xlnm.Print_Area_2" localSheetId="8">#REF!</definedName>
    <definedName name="__xlnm.Print_Area_2" localSheetId="5">#REF!</definedName>
    <definedName name="__xlnm.Print_Area_2" localSheetId="9">#REF!</definedName>
    <definedName name="__xlnm.Print_Area_2" localSheetId="11">#REF!</definedName>
    <definedName name="__xlnm.Print_Area_2">#REF!</definedName>
    <definedName name="__xlnm.Print_Area_3" localSheetId="8">#REF!</definedName>
    <definedName name="__xlnm.Print_Area_3" localSheetId="5">#REF!</definedName>
    <definedName name="__xlnm.Print_Area_3" localSheetId="9">#REF!</definedName>
    <definedName name="__xlnm.Print_Area_3" localSheetId="11">#REF!</definedName>
    <definedName name="__xlnm.Print_Area_3">#REF!</definedName>
    <definedName name="Excel_BuiltIn_Print_Area_1" localSheetId="8">#REF!</definedName>
    <definedName name="Excel_BuiltIn_Print_Area_1" localSheetId="5">#REF!</definedName>
    <definedName name="Excel_BuiltIn_Print_Area_1" localSheetId="9">#REF!</definedName>
    <definedName name="Excel_BuiltIn_Print_Area_1" localSheetId="11">#REF!</definedName>
    <definedName name="Excel_BuiltIn_Print_Area_1">#REF!</definedName>
    <definedName name="Excel_BuiltIn_Print_Area_1_2">#N/A</definedName>
    <definedName name="Excel_BuiltIn_Print_Area_2" localSheetId="8">#REF!</definedName>
    <definedName name="Excel_BuiltIn_Print_Area_2" localSheetId="5">#REF!</definedName>
    <definedName name="Excel_BuiltIn_Print_Area_2" localSheetId="9">#REF!</definedName>
    <definedName name="Excel_BuiltIn_Print_Area_2" localSheetId="11">#REF!</definedName>
    <definedName name="Excel_BuiltIn_Print_Area_2">#REF!</definedName>
    <definedName name="Excel_BuiltIn_Print_Area_2_2">#N/A</definedName>
    <definedName name="Excel_BuiltIn_Print_Area_6" localSheetId="8">#REF!</definedName>
    <definedName name="Excel_BuiltIn_Print_Area_6" localSheetId="5">#REF!</definedName>
    <definedName name="Excel_BuiltIn_Print_Area_6" localSheetId="9">#REF!</definedName>
    <definedName name="Excel_BuiltIn_Print_Area_6" localSheetId="11">#REF!</definedName>
    <definedName name="Excel_BuiltIn_Print_Area_6">#REF!</definedName>
    <definedName name="SU" localSheetId="8">#REF!</definedName>
    <definedName name="SU">#REF!</definedName>
    <definedName name="SUPERVISORUNIFORME" localSheetId="8">#REF!</definedName>
    <definedName name="SUPERVISORUNIFORME">#REF!</definedName>
    <definedName name="Teste">#N/A</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24" i="36" l="1"/>
  <c r="H108" i="51"/>
  <c r="H108" i="4" s="1"/>
  <c r="H108" i="35" s="1"/>
  <c r="H108" i="49" s="1"/>
  <c r="F4" i="47" l="1"/>
  <c r="E3" i="38"/>
  <c r="F3" i="38"/>
  <c r="E8" i="40"/>
  <c r="E4" i="40"/>
  <c r="E9" i="40"/>
  <c r="D5" i="39" l="1"/>
  <c r="D4" i="39"/>
  <c r="E14" i="47" l="1"/>
  <c r="F14" i="47" s="1"/>
  <c r="F4" i="38" l="1"/>
  <c r="F5" i="38"/>
  <c r="E4" i="38"/>
  <c r="E5" i="38"/>
  <c r="F4" i="36"/>
  <c r="F21" i="36"/>
  <c r="F20" i="36"/>
  <c r="F19" i="36"/>
  <c r="F6" i="38" l="1"/>
  <c r="F8" i="38" s="1"/>
  <c r="I101" i="4" s="1"/>
  <c r="E8" i="53"/>
  <c r="E7" i="53"/>
  <c r="E6" i="53"/>
  <c r="E5" i="53"/>
  <c r="E4" i="53"/>
  <c r="E8" i="52"/>
  <c r="E7" i="52"/>
  <c r="E6" i="52"/>
  <c r="E5" i="52"/>
  <c r="E4" i="52"/>
  <c r="F13" i="47"/>
  <c r="H137" i="51"/>
  <c r="A137" i="51"/>
  <c r="B133" i="51"/>
  <c r="B131" i="51"/>
  <c r="B130" i="51"/>
  <c r="B129" i="51"/>
  <c r="B128" i="51"/>
  <c r="B127" i="51"/>
  <c r="H116" i="51"/>
  <c r="H114" i="51"/>
  <c r="H89" i="51"/>
  <c r="H85" i="51"/>
  <c r="H70" i="51"/>
  <c r="I54" i="51"/>
  <c r="I53" i="51"/>
  <c r="H50" i="51"/>
  <c r="H73" i="51" s="1"/>
  <c r="H39" i="51"/>
  <c r="I29" i="51"/>
  <c r="I26" i="51"/>
  <c r="I21" i="51"/>
  <c r="I18" i="51"/>
  <c r="I53" i="50"/>
  <c r="H137" i="50"/>
  <c r="A137" i="50"/>
  <c r="B133" i="50"/>
  <c r="B131" i="50"/>
  <c r="B130" i="50"/>
  <c r="B129" i="50"/>
  <c r="B128" i="50"/>
  <c r="B127" i="50"/>
  <c r="H116" i="50"/>
  <c r="H114" i="50"/>
  <c r="H89" i="50"/>
  <c r="H85" i="50"/>
  <c r="H70" i="50"/>
  <c r="I54" i="50"/>
  <c r="I58" i="50" s="1"/>
  <c r="I64" i="50" s="1"/>
  <c r="H50" i="50"/>
  <c r="H73" i="50" s="1"/>
  <c r="H39" i="50"/>
  <c r="I29" i="50"/>
  <c r="I26" i="50"/>
  <c r="I38" i="50" s="1"/>
  <c r="I21" i="50"/>
  <c r="I18" i="50"/>
  <c r="H137" i="49"/>
  <c r="A137" i="49"/>
  <c r="B133" i="49"/>
  <c r="B131" i="49"/>
  <c r="B130" i="49"/>
  <c r="B129" i="49"/>
  <c r="B128" i="49"/>
  <c r="B127" i="49"/>
  <c r="H116" i="49"/>
  <c r="H114" i="49"/>
  <c r="H89" i="49"/>
  <c r="H85" i="49"/>
  <c r="H70" i="49"/>
  <c r="I54" i="49"/>
  <c r="H50" i="49"/>
  <c r="H73" i="49" s="1"/>
  <c r="H75" i="49" s="1"/>
  <c r="H39" i="49"/>
  <c r="I29" i="49"/>
  <c r="I26" i="49"/>
  <c r="I21" i="49"/>
  <c r="I18" i="49"/>
  <c r="E9" i="53" l="1"/>
  <c r="E10" i="53" s="1"/>
  <c r="I99" i="49" s="1"/>
  <c r="I58" i="51"/>
  <c r="I64" i="51" s="1"/>
  <c r="E9" i="52"/>
  <c r="E10" i="52" s="1"/>
  <c r="F7" i="38"/>
  <c r="I37" i="51"/>
  <c r="I28" i="51"/>
  <c r="I33" i="51" s="1"/>
  <c r="I38" i="51"/>
  <c r="H75" i="51"/>
  <c r="I28" i="50"/>
  <c r="I33" i="50" s="1"/>
  <c r="I37" i="50"/>
  <c r="I39" i="50" s="1"/>
  <c r="I62" i="50" s="1"/>
  <c r="H75" i="50"/>
  <c r="I37" i="49"/>
  <c r="I28" i="49"/>
  <c r="I33" i="49" s="1"/>
  <c r="I70" i="49" s="1"/>
  <c r="I38" i="49"/>
  <c r="I53" i="49"/>
  <c r="I58" i="49" s="1"/>
  <c r="I64" i="49" s="1"/>
  <c r="I39" i="49" l="1"/>
  <c r="I62" i="49" s="1"/>
  <c r="I99" i="51"/>
  <c r="I99" i="50"/>
  <c r="I39" i="51"/>
  <c r="I62" i="51" s="1"/>
  <c r="I127" i="51"/>
  <c r="I83" i="51"/>
  <c r="I79" i="51"/>
  <c r="I73" i="51"/>
  <c r="I82" i="51"/>
  <c r="I71" i="51"/>
  <c r="I81" i="51"/>
  <c r="I72" i="51"/>
  <c r="I69" i="51"/>
  <c r="I84" i="51"/>
  <c r="I80" i="51"/>
  <c r="I74" i="51"/>
  <c r="I70" i="51"/>
  <c r="I79" i="50"/>
  <c r="I69" i="50"/>
  <c r="I71" i="50"/>
  <c r="I75" i="50" s="1"/>
  <c r="I129" i="50" s="1"/>
  <c r="I73" i="50"/>
  <c r="I84" i="50"/>
  <c r="I82" i="50"/>
  <c r="I127" i="50"/>
  <c r="I81" i="50"/>
  <c r="I80" i="50"/>
  <c r="I70" i="50"/>
  <c r="I83" i="50"/>
  <c r="I72" i="50"/>
  <c r="I74" i="50"/>
  <c r="I47" i="50"/>
  <c r="I48" i="50"/>
  <c r="I42" i="50"/>
  <c r="I45" i="50"/>
  <c r="I46" i="50"/>
  <c r="I49" i="50"/>
  <c r="I44" i="50"/>
  <c r="I43" i="50"/>
  <c r="I127" i="49"/>
  <c r="I83" i="49"/>
  <c r="I79" i="49"/>
  <c r="I73" i="49"/>
  <c r="I49" i="49"/>
  <c r="I45" i="49"/>
  <c r="I82" i="49"/>
  <c r="I48" i="49"/>
  <c r="I44" i="49"/>
  <c r="I81" i="49"/>
  <c r="I72" i="49"/>
  <c r="I69" i="49"/>
  <c r="I47" i="49"/>
  <c r="I43" i="49"/>
  <c r="I84" i="49"/>
  <c r="I80" i="49"/>
  <c r="I74" i="49"/>
  <c r="I71" i="49"/>
  <c r="I46" i="49"/>
  <c r="I42" i="49"/>
  <c r="I54" i="4"/>
  <c r="I46" i="51" l="1"/>
  <c r="I43" i="51"/>
  <c r="I48" i="51"/>
  <c r="I42" i="51"/>
  <c r="I50" i="49"/>
  <c r="I63" i="49" s="1"/>
  <c r="I65" i="49" s="1"/>
  <c r="I128" i="49" s="1"/>
  <c r="I75" i="49"/>
  <c r="I129" i="49" s="1"/>
  <c r="I85" i="50"/>
  <c r="I93" i="50" s="1"/>
  <c r="I47" i="51"/>
  <c r="I45" i="51"/>
  <c r="I44" i="51"/>
  <c r="I49" i="51"/>
  <c r="I85" i="51"/>
  <c r="I93" i="51" s="1"/>
  <c r="I75" i="51"/>
  <c r="I129" i="51" s="1"/>
  <c r="I50" i="50"/>
  <c r="I85" i="49"/>
  <c r="I93" i="49" s="1"/>
  <c r="I88" i="49"/>
  <c r="I89" i="49" s="1"/>
  <c r="I94" i="49" s="1"/>
  <c r="F17" i="48"/>
  <c r="F16" i="48"/>
  <c r="F15" i="48"/>
  <c r="F14" i="48"/>
  <c r="F13" i="48"/>
  <c r="F12" i="48"/>
  <c r="F11" i="48"/>
  <c r="F10" i="48"/>
  <c r="F9" i="48"/>
  <c r="F8" i="48"/>
  <c r="F7" i="48"/>
  <c r="F6" i="48"/>
  <c r="F5" i="48"/>
  <c r="F4" i="48"/>
  <c r="I50" i="51" l="1"/>
  <c r="F18" i="48"/>
  <c r="F20" i="48" s="1"/>
  <c r="I102" i="4" s="1"/>
  <c r="I63" i="51"/>
  <c r="I65" i="51" s="1"/>
  <c r="I128" i="51" s="1"/>
  <c r="I88" i="51"/>
  <c r="I89" i="51" s="1"/>
  <c r="I94" i="51" s="1"/>
  <c r="I95" i="51" s="1"/>
  <c r="I130" i="51" s="1"/>
  <c r="I63" i="50"/>
  <c r="I65" i="50" s="1"/>
  <c r="I128" i="50" s="1"/>
  <c r="I88" i="50"/>
  <c r="I89" i="50" s="1"/>
  <c r="I94" i="50" s="1"/>
  <c r="I95" i="50" s="1"/>
  <c r="I130" i="50" s="1"/>
  <c r="I95" i="49"/>
  <c r="I130" i="49" s="1"/>
  <c r="F19" i="48" l="1"/>
  <c r="I54" i="35"/>
  <c r="I53" i="4"/>
  <c r="I58" i="4" s="1"/>
  <c r="F12" i="47"/>
  <c r="F11" i="47"/>
  <c r="F10" i="47"/>
  <c r="F7" i="47"/>
  <c r="F6" i="47"/>
  <c r="F9" i="47"/>
  <c r="F8" i="47"/>
  <c r="F5" i="47"/>
  <c r="F12" i="36"/>
  <c r="F8" i="36"/>
  <c r="F6" i="36"/>
  <c r="F5" i="36"/>
  <c r="D10" i="39"/>
  <c r="D7" i="39"/>
  <c r="D8" i="39"/>
  <c r="D6" i="39"/>
  <c r="E10" i="40"/>
  <c r="E7" i="40"/>
  <c r="E6" i="40"/>
  <c r="E5" i="40"/>
  <c r="E11" i="40" s="1"/>
  <c r="D9" i="39"/>
  <c r="F23" i="36"/>
  <c r="F22" i="36"/>
  <c r="F18" i="36"/>
  <c r="F17" i="36"/>
  <c r="F16" i="36"/>
  <c r="F15" i="36"/>
  <c r="F14" i="36"/>
  <c r="F13" i="36"/>
  <c r="F11" i="36"/>
  <c r="F10" i="36"/>
  <c r="F9" i="36"/>
  <c r="F7" i="36"/>
  <c r="H137" i="35"/>
  <c r="A137" i="35"/>
  <c r="B133" i="35"/>
  <c r="B131" i="35"/>
  <c r="B130" i="35"/>
  <c r="B129" i="35"/>
  <c r="B128" i="35"/>
  <c r="B127" i="35"/>
  <c r="H116" i="35"/>
  <c r="H114" i="35"/>
  <c r="H89" i="35"/>
  <c r="H85" i="35"/>
  <c r="H70" i="35"/>
  <c r="H50" i="35"/>
  <c r="H73" i="35" s="1"/>
  <c r="H75" i="35" s="1"/>
  <c r="H39" i="35"/>
  <c r="I29" i="35"/>
  <c r="I26" i="35"/>
  <c r="I37" i="35" s="1"/>
  <c r="I21" i="35"/>
  <c r="I18" i="35"/>
  <c r="F15" i="47" l="1"/>
  <c r="F16" i="47" s="1"/>
  <c r="F17" i="47" s="1"/>
  <c r="I53" i="35"/>
  <c r="I58" i="35" s="1"/>
  <c r="I64" i="35" s="1"/>
  <c r="F25" i="36"/>
  <c r="F26" i="36" s="1"/>
  <c r="F27" i="36" s="1"/>
  <c r="I103" i="4" s="1"/>
  <c r="D11" i="39"/>
  <c r="I28" i="35"/>
  <c r="I33" i="35" s="1"/>
  <c r="I69" i="35" s="1"/>
  <c r="I38" i="35"/>
  <c r="I39" i="35" s="1"/>
  <c r="I127" i="35" l="1"/>
  <c r="I84" i="35"/>
  <c r="I73" i="35"/>
  <c r="I79" i="35"/>
  <c r="I81" i="35"/>
  <c r="I71" i="35"/>
  <c r="I75" i="35" s="1"/>
  <c r="I129" i="35" s="1"/>
  <c r="I72" i="35"/>
  <c r="I82" i="35"/>
  <c r="I74" i="35"/>
  <c r="I70" i="35"/>
  <c r="E12" i="40"/>
  <c r="D12" i="39"/>
  <c r="I99" i="4" s="1"/>
  <c r="I62" i="35"/>
  <c r="I46" i="35"/>
  <c r="I49" i="35"/>
  <c r="I48" i="35"/>
  <c r="I43" i="35"/>
  <c r="I47" i="35"/>
  <c r="I42" i="35"/>
  <c r="I44" i="35"/>
  <c r="I80" i="35"/>
  <c r="I83" i="35"/>
  <c r="I45" i="35"/>
  <c r="I85" i="35"/>
  <c r="I93" i="35" s="1"/>
  <c r="H137" i="4"/>
  <c r="I26" i="4"/>
  <c r="I50" i="35" l="1"/>
  <c r="I97" i="40"/>
  <c r="I99" i="35"/>
  <c r="I104" i="49"/>
  <c r="I131" i="49" s="1"/>
  <c r="I132" i="49" s="1"/>
  <c r="I108" i="49" s="1"/>
  <c r="I104" i="51"/>
  <c r="I131" i="51" s="1"/>
  <c r="I132" i="51" s="1"/>
  <c r="I108" i="51" s="1"/>
  <c r="I109" i="51" s="1"/>
  <c r="I104" i="50"/>
  <c r="I131" i="50" s="1"/>
  <c r="I132" i="50" s="1"/>
  <c r="I108" i="50" s="1"/>
  <c r="I109" i="50" s="1"/>
  <c r="I104" i="35"/>
  <c r="I131" i="35" s="1"/>
  <c r="I104" i="4"/>
  <c r="I63" i="35"/>
  <c r="I65" i="35" s="1"/>
  <c r="I128" i="35" s="1"/>
  <c r="I88" i="35"/>
  <c r="I89" i="35" s="1"/>
  <c r="I94" i="35" s="1"/>
  <c r="I95" i="35" s="1"/>
  <c r="I130" i="35" s="1"/>
  <c r="I109" i="49" l="1"/>
  <c r="I119" i="49" s="1"/>
  <c r="I121" i="49" s="1"/>
  <c r="I119" i="50"/>
  <c r="I121" i="50" s="1"/>
  <c r="I113" i="50" s="1"/>
  <c r="I119" i="51"/>
  <c r="I121" i="51" s="1"/>
  <c r="I123" i="51" s="1"/>
  <c r="I132" i="35"/>
  <c r="I123" i="49" l="1"/>
  <c r="I113" i="49"/>
  <c r="I112" i="49"/>
  <c r="I111" i="49"/>
  <c r="I111" i="50"/>
  <c r="I123" i="50"/>
  <c r="I112" i="50"/>
  <c r="I112" i="51"/>
  <c r="I113" i="51"/>
  <c r="I111" i="51"/>
  <c r="I108" i="35"/>
  <c r="A137" i="4"/>
  <c r="I114" i="49" l="1"/>
  <c r="I133" i="49" s="1"/>
  <c r="I134" i="49" s="1"/>
  <c r="I114" i="50"/>
  <c r="I133" i="50" s="1"/>
  <c r="I134" i="50" s="1"/>
  <c r="C137" i="50" s="1"/>
  <c r="G137" i="50" s="1"/>
  <c r="I137" i="50" s="1"/>
  <c r="I138" i="50" s="1"/>
  <c r="I114" i="51"/>
  <c r="I133" i="51" s="1"/>
  <c r="I134" i="51" s="1"/>
  <c r="I109" i="35"/>
  <c r="I119" i="35" s="1"/>
  <c r="I121" i="35" s="1"/>
  <c r="I37" i="4"/>
  <c r="I143" i="50" l="1"/>
  <c r="I144" i="50" s="1"/>
  <c r="D16" i="29"/>
  <c r="E16" i="29" s="1"/>
  <c r="C137" i="49"/>
  <c r="G137" i="49" s="1"/>
  <c r="I137" i="49" s="1"/>
  <c r="I138" i="49" s="1"/>
  <c r="D18" i="29"/>
  <c r="E18" i="29" s="1"/>
  <c r="F18" i="29" s="1"/>
  <c r="C137" i="51"/>
  <c r="G137" i="51" s="1"/>
  <c r="I137" i="51" s="1"/>
  <c r="I138" i="51" s="1"/>
  <c r="I113" i="35"/>
  <c r="I112" i="35"/>
  <c r="I123" i="35"/>
  <c r="I111" i="35"/>
  <c r="I29" i="4"/>
  <c r="I143" i="49" l="1"/>
  <c r="I144" i="49" s="1"/>
  <c r="I143" i="51"/>
  <c r="I144" i="51" s="1"/>
  <c r="D17" i="29"/>
  <c r="E17" i="29" s="1"/>
  <c r="F17" i="29" s="1"/>
  <c r="F16" i="29"/>
  <c r="I114" i="35"/>
  <c r="I133" i="35" s="1"/>
  <c r="I134" i="35" s="1"/>
  <c r="D15" i="29" s="1"/>
  <c r="E15" i="29" s="1"/>
  <c r="F15" i="29" s="1"/>
  <c r="H116" i="4"/>
  <c r="C137" i="35" l="1"/>
  <c r="G137" i="35" s="1"/>
  <c r="I137" i="35" s="1"/>
  <c r="I138" i="35" s="1"/>
  <c r="I143" i="35" s="1"/>
  <c r="I144" i="35" s="1"/>
  <c r="I21" i="4"/>
  <c r="I18" i="4"/>
  <c r="I64" i="4" l="1"/>
  <c r="I38" i="4"/>
  <c r="I28" i="4"/>
  <c r="I33" i="4" s="1"/>
  <c r="H50" i="4"/>
  <c r="H73" i="4" s="1"/>
  <c r="H70" i="4"/>
  <c r="I131" i="4"/>
  <c r="B133" i="4"/>
  <c r="B131" i="4"/>
  <c r="B130" i="4"/>
  <c r="B129" i="4"/>
  <c r="H89" i="4"/>
  <c r="H85" i="4"/>
  <c r="H39" i="4"/>
  <c r="H114" i="4"/>
  <c r="B127" i="4"/>
  <c r="B128" i="4"/>
  <c r="H75" i="4" l="1"/>
  <c r="I83" i="4"/>
  <c r="I79" i="4"/>
  <c r="I81" i="4"/>
  <c r="I84" i="4"/>
  <c r="I80" i="4"/>
  <c r="I82" i="4"/>
  <c r="I69" i="4"/>
  <c r="I74" i="4"/>
  <c r="I73" i="4"/>
  <c r="I72" i="4"/>
  <c r="I71" i="4"/>
  <c r="I70" i="4"/>
  <c r="I127" i="4"/>
  <c r="I39" i="4" l="1"/>
  <c r="I75" i="4"/>
  <c r="I129" i="4" s="1"/>
  <c r="I62" i="4" l="1"/>
  <c r="I46" i="4"/>
  <c r="I48" i="4"/>
  <c r="I44" i="4"/>
  <c r="I49" i="4"/>
  <c r="I43" i="4"/>
  <c r="I47" i="4"/>
  <c r="I42" i="4"/>
  <c r="I45" i="4"/>
  <c r="I50" i="4" l="1"/>
  <c r="I63" i="4" s="1"/>
  <c r="I65" i="4" s="1"/>
  <c r="I128" i="4" s="1"/>
  <c r="I85" i="4"/>
  <c r="I93" i="4" s="1"/>
  <c r="I88" i="4" l="1"/>
  <c r="I89" i="4" s="1"/>
  <c r="I94" i="4" s="1"/>
  <c r="I95" i="4" s="1"/>
  <c r="I130" i="4" s="1"/>
  <c r="I132" i="4" s="1"/>
  <c r="I108" i="4" s="1"/>
  <c r="I109" i="4" l="1"/>
  <c r="I119" i="4" s="1"/>
  <c r="I121" i="4" s="1"/>
  <c r="I111" i="4" s="1"/>
  <c r="I112" i="4" l="1"/>
  <c r="I123" i="4"/>
  <c r="I113" i="4"/>
  <c r="I114" i="4" l="1"/>
  <c r="I133" i="4" s="1"/>
  <c r="I134" i="4" s="1"/>
  <c r="D14" i="29" s="1"/>
  <c r="E14" i="29" s="1"/>
  <c r="F14" i="29" s="1"/>
  <c r="F21" i="29" s="1"/>
  <c r="C137" i="4" l="1"/>
  <c r="G137" i="4" s="1"/>
  <c r="I137" i="4" s="1"/>
  <c r="I138" i="4" s="1"/>
  <c r="I143" i="4" s="1"/>
  <c r="I144" i="4" s="1"/>
  <c r="F20"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CAROLINE BRITO PAIVA</author>
  </authors>
  <commentList>
    <comment ref="F27" authorId="0" shapeId="0" xr:uid="{00000000-0006-0000-0000-000001000000}">
      <text>
        <r>
          <rPr>
            <sz val="9"/>
            <color indexed="81"/>
            <rFont val="Segoe UI"/>
            <family val="2"/>
          </rPr>
          <t>Quantidade estimada de 1 servente.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CAROLINE BRITO PAIVA</author>
  </authors>
  <commentList>
    <comment ref="F17" authorId="0" shapeId="0" xr:uid="{00000000-0006-0000-0200-000001000000}">
      <text>
        <r>
          <rPr>
            <sz val="9"/>
            <color indexed="81"/>
            <rFont val="Segoe UI"/>
            <family val="2"/>
          </rPr>
          <t>Quantidade estimada de 1 servente.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CAROLINE BRITO PAIVA</author>
  </authors>
  <commentList>
    <comment ref="F20" authorId="0" shapeId="0" xr:uid="{00000000-0006-0000-0300-000001000000}">
      <text>
        <r>
          <rPr>
            <sz val="9"/>
            <color indexed="81"/>
            <rFont val="Segoe UI"/>
            <family val="2"/>
          </rPr>
          <t>Quantidade estimada de 1 servente.</t>
        </r>
      </text>
    </comment>
  </commentList>
</comments>
</file>

<file path=xl/sharedStrings.xml><?xml version="1.0" encoding="utf-8"?>
<sst xmlns="http://schemas.openxmlformats.org/spreadsheetml/2006/main" count="1315" uniqueCount="273">
  <si>
    <t>-</t>
  </si>
  <si>
    <t>VALOR (R$)</t>
  </si>
  <si>
    <t>Adicional Noturno</t>
  </si>
  <si>
    <t>%</t>
  </si>
  <si>
    <t>Lucro</t>
  </si>
  <si>
    <t>Data base da categoria (dia/mês/ano)</t>
  </si>
  <si>
    <t>Categoria profissional (vinculada à execução contratual)</t>
  </si>
  <si>
    <t>Salário Nominativo da Categoria Profissional</t>
  </si>
  <si>
    <t>Tipo de serviço (mesmo serviço com características distintas)</t>
  </si>
  <si>
    <t>A</t>
  </si>
  <si>
    <t>B</t>
  </si>
  <si>
    <t>C</t>
  </si>
  <si>
    <t>D</t>
  </si>
  <si>
    <t>E</t>
  </si>
  <si>
    <t>F</t>
  </si>
  <si>
    <t>G</t>
  </si>
  <si>
    <t>H</t>
  </si>
  <si>
    <t>COMPOSIÇÃO DA REMUNERAÇÃO</t>
  </si>
  <si>
    <t>INSUMOS DIVERSOS</t>
  </si>
  <si>
    <t>TOTAL SUBMÓDULO 4.1</t>
  </si>
  <si>
    <t>TOTAL SUBMÓDULO 4.2</t>
  </si>
  <si>
    <t>TOTAL</t>
  </si>
  <si>
    <t>CUSTOS INDIRETOS, TRIBUTOS E LUCRO</t>
  </si>
  <si>
    <t>4.1</t>
  </si>
  <si>
    <t>4.2</t>
  </si>
  <si>
    <t>Custos Indiretos</t>
  </si>
  <si>
    <t>Mão-de-Obra vinculada à execução contratual (valor por empregado)</t>
  </si>
  <si>
    <t>MÓDULO 1 - COMPOSIÇÃO DA REMUNERAÇÃO</t>
  </si>
  <si>
    <t>Quadro Resumo - VALOR MENSAL DOS SERVIÇOS</t>
  </si>
  <si>
    <t>Qde Postos (E)</t>
  </si>
  <si>
    <t>Tipo de Serviço (A)</t>
  </si>
  <si>
    <t>Valor Por Empregado(B)</t>
  </si>
  <si>
    <t>Valor Proposto por Posto (D) = (B x C)</t>
  </si>
  <si>
    <t>Qde de Empregados por posto ( C )</t>
  </si>
  <si>
    <t>VALOR MENSAL DOS SERVIÇOS (I + II + III + ...)</t>
  </si>
  <si>
    <t>Anexo III-D</t>
  </si>
  <si>
    <t>Quadro Demonstrativo - VALOR GLOBAL DA PROPOSTA</t>
  </si>
  <si>
    <t>VALOR GLOBAL DA PROPOSTA</t>
  </si>
  <si>
    <t>Descrição</t>
  </si>
  <si>
    <t>Valor Global da Proposta (valor mensal do serviço X nº meses do contrato).</t>
  </si>
  <si>
    <t>Salário Base</t>
  </si>
  <si>
    <t>Discriminação dos Serviços</t>
  </si>
  <si>
    <t>Data de apresentação da proposta</t>
  </si>
  <si>
    <t>Município</t>
  </si>
  <si>
    <t>Nº de meses de execução contratual</t>
  </si>
  <si>
    <t>Tipo de Serviço</t>
  </si>
  <si>
    <t>Unidade de Medida</t>
  </si>
  <si>
    <t>Quantidade total a contratar (em função da unidade de medida)</t>
  </si>
  <si>
    <t>Identificação do Serviço</t>
  </si>
  <si>
    <t>PIS</t>
  </si>
  <si>
    <t>COFINS</t>
  </si>
  <si>
    <t>ISS</t>
  </si>
  <si>
    <t>TRIBUTOS</t>
  </si>
  <si>
    <t>C.1</t>
  </si>
  <si>
    <t>C.2</t>
  </si>
  <si>
    <t>C.3</t>
  </si>
  <si>
    <t>a)</t>
  </si>
  <si>
    <t>Tributos % = To = .............................................................</t>
  </si>
  <si>
    <t>b)</t>
  </si>
  <si>
    <t>c)</t>
  </si>
  <si>
    <t>Po / (1 - To) = P1 = ..............................................................................</t>
  </si>
  <si>
    <t>Valor dos Tributos = P1 - Po</t>
  </si>
  <si>
    <t>Ano do Acordo, Convenção ou Dissídio Coletivo</t>
  </si>
  <si>
    <t>Dados para composição dos custos referentes à mão-de-obra</t>
  </si>
  <si>
    <t>Classificação Brasileira de Ocupações (CBO)</t>
  </si>
  <si>
    <t xml:space="preserve">Adicional Periculosidade </t>
  </si>
  <si>
    <t>Adicional Insalubridade</t>
  </si>
  <si>
    <t>Adicional de Hora Noturna Reduzida</t>
  </si>
  <si>
    <t>Adicional de Hora Extra no Feriado Trabalhado</t>
  </si>
  <si>
    <t>MÓDULO 2 – ENCARGOS E BENEFÍCIOS ANUAIS, MENSAIS E DIÁRIOS</t>
  </si>
  <si>
    <t>13º Salário, Férias e Adicional de Férias</t>
  </si>
  <si>
    <r>
      <t>13 (Décimo-terceiro) salário</t>
    </r>
    <r>
      <rPr>
        <sz val="10"/>
        <color indexed="10"/>
        <rFont val="Arial"/>
        <family val="2"/>
      </rPr>
      <t xml:space="preserve"> </t>
    </r>
  </si>
  <si>
    <t>TOTAL SUBMÓDULO 2.1</t>
  </si>
  <si>
    <t>GPS, FGTS e Outras Contribuições</t>
  </si>
  <si>
    <t>SESC ou SESI</t>
  </si>
  <si>
    <t xml:space="preserve">INSS </t>
  </si>
  <si>
    <t xml:space="preserve">Salário Educação </t>
  </si>
  <si>
    <t>SAT (Seguro Acidente de Trabalho)</t>
  </si>
  <si>
    <t xml:space="preserve">SENAI - SENAC </t>
  </si>
  <si>
    <t xml:space="preserve">SEBRAE </t>
  </si>
  <si>
    <t xml:space="preserve">INCRA </t>
  </si>
  <si>
    <t xml:space="preserve">FGTS </t>
  </si>
  <si>
    <t>TOTAL SUBMÓDULO 2.2</t>
  </si>
  <si>
    <t>Submódulo 2.1 - 13º Salário, Férias e Adicional de Férias</t>
  </si>
  <si>
    <t>Submódulo 2.2 - GPS, FGTS e Outras Contribuições</t>
  </si>
  <si>
    <t>Submódulo 2.3 - Benefícios Mensais e Diários</t>
  </si>
  <si>
    <t xml:space="preserve">Transporte </t>
  </si>
  <si>
    <t xml:space="preserve">Auxílio-Refeição/Alimentação </t>
  </si>
  <si>
    <t>TOTAL SUBMÓDULO 2.3</t>
  </si>
  <si>
    <t>QUADRO-RESUMO DO MÓDULO 2 - ENCARGOS, BENEFÍCIOS ANUAIS, MENSAIS E DIÁRIOS</t>
  </si>
  <si>
    <t>2.1</t>
  </si>
  <si>
    <t>2.2</t>
  </si>
  <si>
    <t>2.3</t>
  </si>
  <si>
    <t>Módulo 2 - Encargos, Benefícios Anuais, Mensais e Diários</t>
  </si>
  <si>
    <t>Benefícios Mensais e Diários</t>
  </si>
  <si>
    <t>TOTAL DO MÓDULO 1</t>
  </si>
  <si>
    <t>TOTAL DO MÓDULO 2</t>
  </si>
  <si>
    <t>MÓDULO 3 – PROVISÃO PARA RESCISÃO</t>
  </si>
  <si>
    <t>PROVISÃO PARA RESCISÃO</t>
  </si>
  <si>
    <t xml:space="preserve">Aviso Prévio Trabalhado </t>
  </si>
  <si>
    <t>Incidência do FGTS sobre Aviso Prévio Indenizado</t>
  </si>
  <si>
    <t>Aviso Prévio Indenizado</t>
  </si>
  <si>
    <t>Multa do FGTS e Contribuição Social sobre o Aviso Prévio Indenizado</t>
  </si>
  <si>
    <t xml:space="preserve">Multa do FGTS e Contribuição Social sobre o Aviso Prévio Trabalhado. </t>
  </si>
  <si>
    <t>TOTAL DO MÓDULO 3</t>
  </si>
  <si>
    <t>MÓDULO 4 – CUSTO DE REPOSIÇÃO DO PROFISSIONAL AUSENTE</t>
  </si>
  <si>
    <t>Ausências Legais</t>
  </si>
  <si>
    <t>QUADRO-RESUMO DO MÓDULO 4 - CUSTO DE REPOSIÇÃO DO PROFISSIONAL AUSENTE</t>
  </si>
  <si>
    <t>Módulo 4 - Custo de Reposição do Profissional Ausente</t>
  </si>
  <si>
    <t>Intrajornada</t>
  </si>
  <si>
    <t>TOTAL DO MÓDULO 4</t>
  </si>
  <si>
    <t>MÓDULO 5 – INSUMOS DIVERSOS</t>
  </si>
  <si>
    <t xml:space="preserve">Uniformes </t>
  </si>
  <si>
    <t>TOTAL DO MÓDULO 5</t>
  </si>
  <si>
    <t>MÓDULO 6 – CUSTOS INDIRETOS, TRIBUTOS E LUCRO</t>
  </si>
  <si>
    <t>TOTAL DO MÓDULO 6</t>
  </si>
  <si>
    <t>(Total dos Módulos 1, 2, 3, 4 e 5+ Custos indiretos + lucro)= Po = ...................................</t>
  </si>
  <si>
    <t>QUADRO RESUMO DO CUSTO POR EMPREGADO</t>
  </si>
  <si>
    <t>Subtotal (A + B + C + D + E)</t>
  </si>
  <si>
    <t>PREÇO TOTAL POR EMPREGADO</t>
  </si>
  <si>
    <r>
      <rPr>
        <sz val="10"/>
        <rFont val="Arial"/>
        <family val="2"/>
      </rPr>
      <t>Férias e Adicional de Férias</t>
    </r>
  </si>
  <si>
    <t>RAZÃO SOCIAL: CLEAN MASTER TERCEIRIZAÇÃO DE SERVIÇOS EIRELI-ME</t>
  </si>
  <si>
    <t>14.346.629/0001-00</t>
  </si>
  <si>
    <t>RUA MARECHAL RONDOM, 146, CASA FORTE, RECIFE-PE</t>
  </si>
  <si>
    <t>EMAIL: cleanmasteradm@gmail.com</t>
  </si>
  <si>
    <t>QUADRO RESUMO - VALOR DOS SERVIÇOS</t>
  </si>
  <si>
    <t>ITEM</t>
  </si>
  <si>
    <t>SERVIÇO</t>
  </si>
  <si>
    <t>PREÇO MENSAL POR POSTO (R$)</t>
  </si>
  <si>
    <t>SUBTOTAL MENSAL (R$)</t>
  </si>
  <si>
    <t>SUBTOTAL ANUAL (R$)</t>
  </si>
  <si>
    <t xml:space="preserve">Outros </t>
  </si>
  <si>
    <t>QTD EMPREGADOS</t>
  </si>
  <si>
    <t>(81) 3090-9456</t>
  </si>
  <si>
    <t>VALOR MENSAL &gt;&gt;&gt;&gt;</t>
  </si>
  <si>
    <t>VALOR GLOBAL DA PROPOSTA PARA 12 MESES &gt;&gt;&gt;&gt;</t>
  </si>
  <si>
    <t>Incidência de GPS, FGTS e outras contribuições sobre o Aviso Prévio Trabalhado</t>
  </si>
  <si>
    <t>Substituto na cobertura de Férias</t>
  </si>
  <si>
    <t xml:space="preserve">Submódulo 4.1 - Substituto nas Ausências Legais </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</si>
  <si>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</si>
  <si>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</si>
  <si>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</si>
  <si>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</si>
  <si>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</si>
  <si>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 xml:space="preserve">Submódulo 4.2 - Substituto na Intrajornada </t>
  </si>
  <si>
    <t>Substituto na cobertura de Intervalo para repouso ou alimentação</t>
  </si>
  <si>
    <t>BRASÍLIA/DF</t>
  </si>
  <si>
    <t>Assistência Odontológica</t>
  </si>
  <si>
    <t>POSTO 44 Hrs</t>
  </si>
  <si>
    <t>Plano Ambulatorial</t>
  </si>
  <si>
    <t>Seguro de Vida e Assistência Funeral</t>
  </si>
  <si>
    <t>Utensílios</t>
  </si>
  <si>
    <t>MATERIAL</t>
  </si>
  <si>
    <t>UNIDADE DE MEDIDA</t>
  </si>
  <si>
    <t>VALOR UNITÁRIO</t>
  </si>
  <si>
    <t>VALOR  TOTAL</t>
  </si>
  <si>
    <t>Par</t>
  </si>
  <si>
    <t>TOTAL ANUAL</t>
  </si>
  <si>
    <t>TOTAL MENSAL DIVIDIDO POR SERVENTE</t>
  </si>
  <si>
    <t>DESCRIÇÂO</t>
  </si>
  <si>
    <t>QTDE SEMESTRAL</t>
  </si>
  <si>
    <t>UNIDADE</t>
  </si>
  <si>
    <t>Unidade</t>
  </si>
  <si>
    <t xml:space="preserve">TOTAL ANUAL POR SERVENTE (R$) </t>
  </si>
  <si>
    <t xml:space="preserve">TOTAL MENSAL POR SERVENTE (R$) </t>
  </si>
  <si>
    <t>RELAÇÃO DE EQUIPAMENTOS</t>
  </si>
  <si>
    <t>ESPECIFICAÇÃO</t>
  </si>
  <si>
    <t>QUANTIDADE</t>
  </si>
  <si>
    <t>VALOR UNITARIO</t>
  </si>
  <si>
    <t>VALOR TOTAL</t>
  </si>
  <si>
    <t>CUSTO MENSAL</t>
  </si>
  <si>
    <t>TOTAL MENSAL</t>
  </si>
  <si>
    <t>TOTAL MENSAL DIVIDIDO POR FUNCIONÁRIO</t>
  </si>
  <si>
    <t>COPEIRO</t>
  </si>
  <si>
    <t>unidade</t>
  </si>
  <si>
    <t xml:space="preserve">QUANTIDADE ANUAL </t>
  </si>
  <si>
    <t>item</t>
  </si>
  <si>
    <t>UTENSÍLIOS (COPEIRAS)</t>
  </si>
  <si>
    <t>MATERIAL DE CONSUMO COPAS</t>
  </si>
  <si>
    <t>DESCRIÇÃO</t>
  </si>
  <si>
    <t>UNIFORME POR GARÇOM</t>
  </si>
  <si>
    <t>UNIFORME POR COPEIRO</t>
  </si>
  <si>
    <t>GARÇOM</t>
  </si>
  <si>
    <t>Equipamentos</t>
  </si>
  <si>
    <t>pacote com 5kg</t>
  </si>
  <si>
    <t>MATERIAL DE HIGIENIZAÇÃO DA COPA</t>
  </si>
  <si>
    <t>Materiais de consumo</t>
  </si>
  <si>
    <t>Material de higienização da copa</t>
  </si>
  <si>
    <t>Utensíios</t>
  </si>
  <si>
    <t>CARREGADOR</t>
  </si>
  <si>
    <t>ENCARREGADO GERAL</t>
  </si>
  <si>
    <t>AUX. DE ENCARREGADO GERAL</t>
  </si>
  <si>
    <t xml:space="preserve"> Água Sanitária a base de hipoclorito de sódio e água, com teor de cloro ativo entre 2,0-2,5%, envasada em frascos plásticos com 1 (um) litro. </t>
  </si>
  <si>
    <t>Álcool etílico hidratado para limpeza geral com teor alcoólico de 92,8° INPM (96,0° GL), envasado em frascos com 1 (um) litro</t>
  </si>
  <si>
    <t xml:space="preserve"> Detergente biodegradável neutro para lavagem de louças em geral, com 500 ml. </t>
  </si>
  <si>
    <t xml:space="preserve"> Escova para lavar garrafas, medindo pelo menos 35 cm </t>
  </si>
  <si>
    <t xml:space="preserve"> Esponja de espuma, tipo multiuso, dupla face com um lado macio e outro em ﬁbra abrasivo. </t>
  </si>
  <si>
    <t xml:space="preserve">Esponja de lã de aço, composição aço carbono, unidade com 60 g embalada em pacote com 8 (oito) unidades. </t>
  </si>
  <si>
    <t>Pacote</t>
  </si>
  <si>
    <t xml:space="preserve"> Flanela em algodão, dimensões aproximadas 30x50 cm, com bordas overlocadas</t>
  </si>
  <si>
    <t xml:space="preserve"> Limpador (Tipo Multiuso) - vasilhame c/ 5 Litros </t>
  </si>
  <si>
    <t xml:space="preserve"> Pano de chão, tipo saco, alvejado, duplo, com barrado feito, 100% algodão etiqueta de identiﬁcação, dimensões mínimas: 400 mm x 700 mm, 1ª qualidade. </t>
  </si>
  <si>
    <t xml:space="preserve"> Pano de pia tipo multiuso. </t>
  </si>
  <si>
    <t xml:space="preserve"> Pano de prato 100% algodão</t>
  </si>
  <si>
    <t xml:space="preserve"> Porta sabão e esponja, em plástico polipropileno</t>
  </si>
  <si>
    <t>Sabão em barra com 200 gramas, tipo glicerinado, embalado em pacote com 5 (cinco) unidades. Tipo Ypê ou similar</t>
  </si>
  <si>
    <t>pacote</t>
  </si>
  <si>
    <t>Sabão em pó 1 ª qualidade acondicionado em embalagem de 1 Kg</t>
  </si>
  <si>
    <t>Açúcar tipo cristal, branco de 1º qualidade, acondicionado em embalagem plástica de 5 Kg (cinco quilos), com todas as informações permanentes ao produto, previsto na legislação vigente, constando data de fabricação e validade nos pacotes individuais.</t>
  </si>
  <si>
    <t>Açúcar tipo reﬁnado, branco de 1º qualidade, acondicionado em embalagem plástica de 1 Kg (um quilo), com todas as informações permanentes ao produto, previsto na legislação vigente, constando data de fabricação e validade nos pacotes individuais</t>
  </si>
  <si>
    <t>Adoçante líquido, dietético, com bico dosador conta-gotas, frasco com 100 ml e prazo de validade de no mínimo 6 (seis) meses. Ingredientes: água, edulcorantes artiﬁciais; sucralose e acesulfame-k, espessante carboximetilcelulose, conservante benzoato de sódio e acidulante ácido cítrico, sem glúten.</t>
  </si>
  <si>
    <t>Café, em pó homogêneo, torrado e moído, empacotado a vácuo, constituídos de grão de café tipo 8 COB ou melhores, com no máximo 20% em peso de grãos com defeitos pretos, verdes e ou ardidos (PVA), evitando presença de grãos preto-verdes e fermentados, gosto predominante de café arábica, admitindo-se café robusta (conilon), com classiﬁcação de bebida de Dura à Rio, isento de gosto Rio Zona. Qualidade: a marca deve possuir Certiﬁcado no PQC – Programa de Qualidade do Café, da ABIC, em plena validade, ou Laudo de avaliação do café, emitido por laboratório especializado, com nota de Qualidade Global mínima de 4,5 pontos e máxima de 5,9 na Escala Sensorial do Café e laudo de análise de microscopia do café, com tolerância de no máximo 1% de impureza. Embalagem de 1 (um) quilo.</t>
  </si>
  <si>
    <t xml:space="preserve"> Chá em sachês – diversos (caixa c/ dez unidades) – capim cidreira, erva doce, camomila, hortelã.  Validade residual mínima de 6 meses quando do recebimento</t>
  </si>
  <si>
    <t xml:space="preserve"> Coador de pano p/ cafeteira industrial compatível com as máquinas (1ª Qualidade)</t>
  </si>
  <si>
    <t xml:space="preserve">Copo descartável, pacote de 100 unidades para café e chá, 110 ml, em material poliestireno atóxico, temperatura máxima de uso 100°C, compatível com norma ABNT 14.685/2002 - Caixa c/ 3000 copos. Obs: Caso aja alteração na legislação com alcance na esfera federal proibindo o uso de copos descartáveis o item deverá ser substituído por copo de papel biodegradável que suporte bebidas quentes ou frias. </t>
  </si>
  <si>
    <t xml:space="preserve">Copo descartável, pacote de 100 unidades para água, 200 ml, em material poliestireno atóxico, temperatura máxima de uso 100°C, compatível com norma ABNT 14.685/2002 - Caixa c/ 2500 copos. Obs: Caso aja alteração na legislação com alcance na esfera federal proibindo o uso de copos descartáveis o item deverá ser substituído por copo de papel biodegradável que suporte bebidas quentes ou frias. </t>
  </si>
  <si>
    <t xml:space="preserve"> Papel Toalha branco 02 dobras, folhas de 22,5 x 26, pacote com 1000 unidades cada </t>
  </si>
  <si>
    <t xml:space="preserve">Guardanapo de papel com dimensões mínimas de 20 x 20cm, folha simples, pacote com 100 unidades </t>
  </si>
  <si>
    <t>Água Mineral Vasilhame (20 litros) com PH ≧ 6,0 e ≦ 9,5 - Conforme portaria nº 2.914, de 12 de dezembro de 2011, do Ministério da Saúde, que dispõe sobre o padrão de potabilidade das águas, recomenda que o pH (potencial hidrogeniônico) da água própria para consumo seja mantido na faixa de 6,0 a 9,5.</t>
  </si>
  <si>
    <t>Caixa</t>
  </si>
  <si>
    <t>Máquina de café, industrial, novas de primeiro uso, retangular, conjugada com três torneiras, com 02 (dois) reservatórios de no mínimo 10 Litros cada, em aço inox 304, tensão 220 volts, capacidade até 20 litros, reservatório de água até 45 litros, com controle termostático de temperatura, potência máxima 4000w</t>
  </si>
  <si>
    <t>Carrinho em aço inox de distribuição de material, bandeja (com proteção lateral que evita caimento de bebidas ou alimentos por deslizamento ou escorrimento) em chapa lisa de aço inoxidável. Material: Estrutura aço inoxidável, tipo 3 bandejas, ou no mínimo duas bandejas, com rodízio. Obs: Altura entre as prateleiras suficiente para comportar as garrafas de café de 2,5L em pé. Medidas mínimas: altura: 0.88cms, comprimento : 0.87cms e profundidade: 0.46cms</t>
  </si>
  <si>
    <t>Bebedouro de Galão com as seguintes características: Ecocompressor: com gás R134a que não agride o meio ambiente Easy Clean (desmontável para higienização) Serpentina externa (fácil higienização) Grande vazão: copo cheio em poucos segundos Torneira Up &amp; Down Gabinete com proteção UV Ambientes internos e externos Pés antiderrapantes Água natural e gelada Bandeja removível: para esvaziar ou higienizar Design coluna Nanotecnologia: inibe a proliferação de micro-organismos Tensão Nominal (V)  220V Frequência - Mercado Nacional (Hz) 60 Acomoda Garrafão (L) 10 e 20 Volume Interno do Aparelho (L) 2 Capacidade de Fornecimento de Água Gelada (L/h)* 1,28 Temperatura de Resfriamento*  10°C / 50°F Vazão Mínima por Gravidade (L/h) 96 L/h Refrigeração - Compressor Termostato Regulável Externo</t>
  </si>
  <si>
    <t xml:space="preserve"> Açucareiro em inox, com colher, capacidade de 300g</t>
  </si>
  <si>
    <t xml:space="preserve"> Porta Guardanapo em aço inox para guardanapo de 33x33 </t>
  </si>
  <si>
    <t xml:space="preserve"> Apoio para copo, em aço. </t>
  </si>
  <si>
    <t xml:space="preserve"> Bule p/café em aço inox -1 litro </t>
  </si>
  <si>
    <t xml:space="preserve">Bule p/café em aço inox - 500 ml </t>
  </si>
  <si>
    <t xml:space="preserve"> Leiteira em alumínio - cabo madeira - 2 litros </t>
  </si>
  <si>
    <t xml:space="preserve"> Bandeja em aço inox, redonda, medindo 45 cm de diâmetro</t>
  </si>
  <si>
    <t xml:space="preserve"> Bandeja em aço inox, retangular , medindo aproximadamente 49 x 33 cm </t>
  </si>
  <si>
    <t xml:space="preserve"> Forro de plástico para Bandeja de 45 cm de diâmetro </t>
  </si>
  <si>
    <t xml:space="preserve">Forro de plástico para Bandeja retangular para bandeja de 49 x 33 cm </t>
  </si>
  <si>
    <t xml:space="preserve">Colher de Pau - madeira </t>
  </si>
  <si>
    <t>Colher em aço inox, para café, com aproximadamente 9 cm</t>
  </si>
  <si>
    <t xml:space="preserve"> Copo liso reto de vidro 400 ml, para água, transparente, cilíndrico, fundo reforçado</t>
  </si>
  <si>
    <t xml:space="preserve"> Funil em aço inox </t>
  </si>
  <si>
    <t>Garrafa de Aço Inoxidável de excelente qualidade ; Conserva Quente ou Frio por pelo menos 6 horas; Fácil limpeza; Com mecanismo de bomba (pressão) para facilitar o uso vertical; Capacidade de 2,5 litros; Fundo Giratório.</t>
  </si>
  <si>
    <t xml:space="preserve"> Jarra 2,0 litros, em inox, c/ tampa e aparador de gelo, para água e suco</t>
  </si>
  <si>
    <t xml:space="preserve">Pote em alumínio para mantimentos ( café e açúcar), com etiqueta identificadora capacidade 5 litros </t>
  </si>
  <si>
    <t xml:space="preserve">Lixeira Plástica com capacidade de 30 a 36 litros, resistente, com tampa acionada por pedal </t>
  </si>
  <si>
    <t xml:space="preserve"> Xícara de café c/pires – porcelana, de capacidade de 60 ml </t>
  </si>
  <si>
    <t xml:space="preserve"> Xícara de chá c/ pires - porcelana, de capacidade de 200 ml </t>
  </si>
  <si>
    <t>AUXILIAR DE ENCARREGADO</t>
  </si>
  <si>
    <t>Calça e/ou saia social, comprimento na altura do joelho, para saia</t>
  </si>
  <si>
    <t>QTDE ANUAL</t>
  </si>
  <si>
    <t xml:space="preserve">Blusa manga curta com gola colarinho </t>
  </si>
  <si>
    <t>Par de sapatos em couro macio, salto baixo, com solado emborrachado antiderrapante</t>
  </si>
  <si>
    <t xml:space="preserve">Par de meias social </t>
  </si>
  <si>
    <t xml:space="preserve">Avental, com amarração no pescoço e na cintura </t>
  </si>
  <si>
    <t xml:space="preserve">Touca com aba e ﬁló </t>
  </si>
  <si>
    <t xml:space="preserve">Agasalho de Inverno </t>
  </si>
  <si>
    <t xml:space="preserve">Calça em tecido resistente </t>
  </si>
  <si>
    <t xml:space="preserve">Camisa, manga curta </t>
  </si>
  <si>
    <t xml:space="preserve">Par de sapatos em couro macio, salto baixo, com solado emborrachado antiderrapante </t>
  </si>
  <si>
    <t>Cinto de ﬁvela</t>
  </si>
  <si>
    <t xml:space="preserve">Conjunto completo: calça e/ou saia social e blazer </t>
  </si>
  <si>
    <t xml:space="preserve"> Blusa social com mangas comprimidas </t>
  </si>
  <si>
    <t xml:space="preserve"> Par de sapatos em couro macio, salto baixo, com solado emborrachado antiderrapante </t>
  </si>
  <si>
    <t xml:space="preserve"> Lenço de Pescoço/Gravata </t>
  </si>
  <si>
    <t xml:space="preserve"> Colete devidamente forrado </t>
  </si>
  <si>
    <t xml:space="preserve"> Par de meias social </t>
  </si>
  <si>
    <t xml:space="preserve"> Agasalho de Inverno </t>
  </si>
  <si>
    <t>UNIFORME POR CARREGADOR</t>
  </si>
  <si>
    <t>UNIFORME DO ENCARREGADO E AUX. DE ENCARREGADO</t>
  </si>
  <si>
    <t>Material de Limpeza da copa</t>
  </si>
  <si>
    <t>DF000010/2019</t>
  </si>
  <si>
    <t xml:space="preserve">Vasilhame para água mineral, capacidade 20 litros </t>
  </si>
  <si>
    <t xml:space="preserve"> ENCARREGADO</t>
  </si>
  <si>
    <t>5134-25</t>
  </si>
  <si>
    <t>4101-05</t>
  </si>
  <si>
    <t>5134-05</t>
  </si>
  <si>
    <t>7832-10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</si>
</sst>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quot;R$&quot;\ * #,##0.00_-;\-&quot;R$&quot;\ * #,##0.00_-;_-&quot;R$&quot;\ * &quot;-&quot;??_-;_-@_-"/>
    <numFmt numFmtId="165" formatCode="&quot;R$ &quot;#,##0.00_);[Red]\(&quot;R$ &quot;#,##0.00\)"/>
    <numFmt numFmtId="166" formatCode="_(&quot;R$ &quot;* #,##0.00_);_(&quot;R$ &quot;* \(#,##0.00\);_(&quot;R$ &quot;* &quot;-&quot;??_);_(@_)"/>
    <numFmt numFmtId="167" formatCode="&quot;R$&quot;\ #,##0.00"/>
  </numFmts>
  <fonts count="20">
    <font>
      <sz val="10"/>
      <name val="Arial"/>
      <family val="2"/>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sz val="10"/>
      <color indexed="10"/>
      <name val="Arial"/>
      <family val="2"/>
    </font>
    <font>
      <sz val="10"/>
      <color rgb="FFFF0000"/>
      <name val="Arial"/>
      <family val="2"/>
    </font>
    <font>
      <b/>
      <sz val="10"/>
      <color rgb="FFFF0000"/>
      <name val="Arial"/>
      <family val="2"/>
    </font>
    <font>
      <sz val="10"/>
      <color theme="1"/>
      <name val="Ecofont Vera Sans"/>
      <family val="2"/>
    </font>
    <font>
      <sz val="10"/>
      <color theme="1"/>
      <name val="Calibri"/>
      <family val="2"/>
      <scheme val="minor"/>
    </font>
    <font>
      <b/>
      <sz val="12"/>
      <color theme="1"/>
      <name val="Calibri"/>
      <family val="2"/>
      <scheme val="minor"/>
    </font>
    <font>
      <b/>
      <sz val="10"/>
      <color theme="1"/>
      <name val="Ecofont Vera Sans"/>
      <family val="2"/>
    </font>
    <font>
      <sz val="11"/>
      <color indexed="8"/>
      <name val="Calibri"/>
      <family val="2"/>
    </font>
    <font>
      <b/>
      <sz val="14"/>
      <color rgb="FFFF0000"/>
      <name val="Calibri"/>
      <family val="2"/>
      <scheme val="minor"/>
    </font>
    <font>
      <b/>
      <sz val="10"/>
      <color indexed="8"/>
      <name val="Arial"/>
      <family val="2"/>
    </font>
    <font>
      <sz val="9"/>
      <color indexed="81"/>
      <name val="Segoe UI"/>
      <family val="2"/>
    </font>
    <font>
      <b/>
      <sz val="10"/>
      <color theme="1"/>
      <name val="Calibri"/>
      <family val="2"/>
      <scheme val="minor"/>
    </font>
    <font>
      <u/>
      <sz val="10"/>
      <color theme="10"/>
      <name val="Arial"/>
      <family val="2"/>
    </font>
  </fonts>
  <fills count="13">
    <fill>
      <patternFill patternType="none"/>
    </fill>
    <fill>
      <patternFill patternType="gray125"/>
    </fill>
    <fill>
      <patternFill patternType="solid">
        <fgColor indexed="22"/>
        <bgColor indexed="64"/>
      </patternFill>
    </fill>
    <fill>
      <patternFill patternType="solid">
        <fgColor indexed="22"/>
        <bgColor indexed="31"/>
      </patternFill>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rgb="FFCCCCCC"/>
        <bgColor indexed="64"/>
      </patternFill>
    </fill>
    <fill>
      <patternFill patternType="solid">
        <fgColor theme="0" tint="-0.249977111117893"/>
        <bgColor indexed="64"/>
      </patternFill>
    </fill>
    <fill>
      <patternFill patternType="solid">
        <fgColor indexed="42"/>
        <bgColor indexed="41"/>
      </patternFill>
    </fill>
    <fill>
      <patternFill patternType="solid">
        <fgColor rgb="FFFFFFFF"/>
        <bgColor indexed="64"/>
      </patternFill>
    </fill>
    <fill>
      <patternFill patternType="solid">
        <fgColor theme="0"/>
        <bgColor indexed="42"/>
      </patternFill>
    </fill>
    <fill>
      <patternFill patternType="solid">
        <fgColor theme="9"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medium">
        <color indexed="64"/>
      </bottom>
      <diagonal/>
    </border>
    <border>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166" fontId="3" fillId="0" borderId="0" applyFill="0" applyBorder="0" applyAlignment="0" applyProtection="0"/>
    <xf numFmtId="9" fontId="3" fillId="0" borderId="0" applyFill="0" applyBorder="0" applyAlignment="0" applyProtection="0"/>
    <xf numFmtId="0" fontId="2" fillId="0" borderId="0"/>
    <xf numFmtId="164" fontId="2" fillId="0" borderId="0" applyFont="0" applyFill="0" applyBorder="0" applyAlignment="0" applyProtection="0"/>
    <xf numFmtId="0" fontId="1" fillId="0" borderId="0"/>
    <xf numFmtId="166" fontId="14" fillId="0" borderId="0" applyFont="0" applyFill="0" applyBorder="0" applyAlignment="0" applyProtection="0"/>
    <xf numFmtId="0" fontId="3" fillId="0" borderId="0"/>
    <xf numFmtId="166" fontId="3" fillId="0" borderId="0" applyFont="0" applyFill="0" applyBorder="0" applyAlignment="0" applyProtection="0"/>
    <xf numFmtId="0" fontId="19" fillId="0" borderId="0" applyNumberFormat="0" applyFill="0" applyBorder="0" applyAlignment="0" applyProtection="0"/>
  </cellStyleXfs>
  <cellXfs count="294">
    <xf numFmtId="0" fontId="0" fillId="0" borderId="0" xfId="0"/>
    <xf numFmtId="10" fontId="0" fillId="0" borderId="1" xfId="0" applyNumberFormat="1" applyBorder="1" applyAlignment="1">
      <alignment horizontal="center"/>
    </xf>
    <xf numFmtId="10" fontId="3" fillId="0" borderId="1" xfId="2" applyNumberFormat="1" applyBorder="1" applyAlignment="1">
      <alignment horizontal="center"/>
    </xf>
    <xf numFmtId="0" fontId="6" fillId="0" borderId="0" xfId="0" applyFont="1" applyAlignment="1">
      <alignment horizontal="left"/>
    </xf>
    <xf numFmtId="0" fontId="4" fillId="0" borderId="0" xfId="0" applyFont="1" applyBorder="1" applyAlignment="1">
      <alignment horizontal="center"/>
    </xf>
    <xf numFmtId="2" fontId="4" fillId="0" borderId="0" xfId="0" applyNumberFormat="1" applyFont="1" applyBorder="1" applyAlignment="1"/>
    <xf numFmtId="0" fontId="0" fillId="0" borderId="0" xfId="0" applyBorder="1"/>
    <xf numFmtId="10" fontId="4" fillId="0" borderId="1" xfId="0" applyNumberFormat="1" applyFont="1" applyBorder="1" applyAlignment="1">
      <alignment horizontal="center"/>
    </xf>
    <xf numFmtId="10" fontId="6" fillId="0" borderId="1" xfId="0" applyNumberFormat="1" applyFont="1" applyBorder="1" applyAlignment="1">
      <alignment horizontal="center"/>
    </xf>
    <xf numFmtId="0" fontId="6" fillId="0" borderId="0" xfId="0" applyFont="1" applyBorder="1" applyAlignment="1">
      <alignment horizontal="center"/>
    </xf>
    <xf numFmtId="2" fontId="4" fillId="0" borderId="0" xfId="0" applyNumberFormat="1" applyFont="1" applyFill="1" applyBorder="1"/>
    <xf numFmtId="0" fontId="4" fillId="0" borderId="9" xfId="0" applyFont="1" applyBorder="1" applyAlignment="1">
      <alignment horizontal="center"/>
    </xf>
    <xf numFmtId="0" fontId="6" fillId="0" borderId="16" xfId="0" applyFont="1" applyBorder="1" applyAlignment="1"/>
    <xf numFmtId="0" fontId="4" fillId="0" borderId="17" xfId="0" applyFont="1" applyBorder="1" applyAlignment="1">
      <alignment horizontal="center" wrapText="1"/>
    </xf>
    <xf numFmtId="0" fontId="4" fillId="0" borderId="9" xfId="0" applyFont="1" applyBorder="1" applyAlignment="1">
      <alignment horizontal="center" wrapText="1"/>
    </xf>
    <xf numFmtId="0" fontId="6" fillId="0" borderId="18" xfId="0" applyFont="1" applyBorder="1" applyAlignment="1">
      <alignment horizontal="center"/>
    </xf>
    <xf numFmtId="10" fontId="6" fillId="0" borderId="1" xfId="0" applyNumberFormat="1" applyFont="1" applyFill="1" applyBorder="1" applyAlignment="1">
      <alignment horizontal="center"/>
    </xf>
    <xf numFmtId="10" fontId="3" fillId="0" borderId="1" xfId="2" applyNumberFormat="1" applyFill="1" applyBorder="1" applyAlignment="1">
      <alignment horizontal="center"/>
    </xf>
    <xf numFmtId="0" fontId="6" fillId="0" borderId="0" xfId="0" applyFont="1" applyBorder="1" applyAlignment="1">
      <alignment horizontal="left"/>
    </xf>
    <xf numFmtId="10" fontId="3" fillId="0" borderId="1" xfId="2" applyNumberFormat="1" applyBorder="1" applyAlignment="1"/>
    <xf numFmtId="2" fontId="0" fillId="0" borderId="0" xfId="0" applyNumberFormat="1"/>
    <xf numFmtId="0" fontId="4" fillId="0" borderId="1" xfId="0" applyFont="1" applyBorder="1" applyAlignment="1">
      <alignment horizontal="center"/>
    </xf>
    <xf numFmtId="10" fontId="0" fillId="0" borderId="1" xfId="0" applyNumberFormat="1" applyFont="1" applyFill="1" applyBorder="1" applyAlignment="1">
      <alignment horizontal="center"/>
    </xf>
    <xf numFmtId="166" fontId="4" fillId="0" borderId="0" xfId="1" applyFont="1"/>
    <xf numFmtId="0" fontId="4" fillId="0" borderId="0" xfId="0" applyFont="1"/>
    <xf numFmtId="0" fontId="9" fillId="0" borderId="33" xfId="0" applyFont="1" applyBorder="1" applyAlignment="1">
      <alignment horizontal="center"/>
    </xf>
    <xf numFmtId="10" fontId="9" fillId="0" borderId="34" xfId="2" applyNumberFormat="1" applyFont="1" applyBorder="1" applyAlignment="1"/>
    <xf numFmtId="2" fontId="9" fillId="0" borderId="35" xfId="0" applyNumberFormat="1" applyFont="1" applyFill="1" applyBorder="1"/>
    <xf numFmtId="0" fontId="9" fillId="0" borderId="36" xfId="0" applyFont="1" applyBorder="1" applyAlignment="1">
      <alignment horizontal="center"/>
    </xf>
    <xf numFmtId="10" fontId="9" fillId="0" borderId="0" xfId="2" applyNumberFormat="1" applyFont="1" applyBorder="1" applyAlignment="1"/>
    <xf numFmtId="2" fontId="9" fillId="0" borderId="37" xfId="0" applyNumberFormat="1" applyFont="1" applyFill="1" applyBorder="1"/>
    <xf numFmtId="0" fontId="8" fillId="0" borderId="36" xfId="0" applyFont="1" applyBorder="1"/>
    <xf numFmtId="0" fontId="9" fillId="0" borderId="0" xfId="0" applyFont="1" applyBorder="1" applyAlignment="1">
      <alignment horizontal="left"/>
    </xf>
    <xf numFmtId="0" fontId="9" fillId="0" borderId="20" xfId="0" applyFont="1" applyBorder="1" applyAlignment="1">
      <alignment horizontal="center"/>
    </xf>
    <xf numFmtId="10" fontId="9" fillId="0" borderId="21" xfId="2" applyNumberFormat="1" applyFont="1" applyBorder="1" applyAlignment="1"/>
    <xf numFmtId="2" fontId="9" fillId="0" borderId="22" xfId="0" applyNumberFormat="1" applyFont="1" applyFill="1" applyBorder="1"/>
    <xf numFmtId="43" fontId="0" fillId="0" borderId="0" xfId="0" applyNumberFormat="1"/>
    <xf numFmtId="0" fontId="0" fillId="0" borderId="1" xfId="0" applyBorder="1"/>
    <xf numFmtId="0" fontId="6" fillId="0" borderId="1" xfId="0" applyFont="1" applyBorder="1" applyAlignment="1">
      <alignment horizontal="center"/>
    </xf>
    <xf numFmtId="0" fontId="0" fillId="0" borderId="1" xfId="0" applyBorder="1" applyAlignment="1">
      <alignment horizontal="center"/>
    </xf>
    <xf numFmtId="0" fontId="4" fillId="0" borderId="1" xfId="0" applyFont="1" applyFill="1" applyBorder="1" applyAlignment="1">
      <alignment horizontal="center"/>
    </xf>
    <xf numFmtId="10" fontId="0" fillId="5" borderId="1" xfId="0" applyNumberFormat="1" applyFont="1" applyFill="1" applyBorder="1" applyAlignment="1">
      <alignment horizontal="center"/>
    </xf>
    <xf numFmtId="2" fontId="0" fillId="0" borderId="1" xfId="0" applyNumberFormat="1" applyFont="1" applyBorder="1"/>
    <xf numFmtId="2" fontId="0" fillId="0" borderId="1" xfId="0" applyNumberFormat="1" applyFont="1" applyFill="1" applyBorder="1"/>
    <xf numFmtId="2" fontId="4" fillId="0" borderId="1" xfId="0" applyNumberFormat="1" applyFont="1" applyFill="1" applyBorder="1"/>
    <xf numFmtId="2" fontId="4" fillId="0" borderId="1" xfId="0" applyNumberFormat="1" applyFont="1" applyBorder="1"/>
    <xf numFmtId="2" fontId="0" fillId="0" borderId="1" xfId="0" applyNumberFormat="1" applyBorder="1"/>
    <xf numFmtId="2" fontId="4" fillId="0" borderId="1" xfId="0" applyNumberFormat="1" applyFont="1" applyBorder="1" applyAlignment="1"/>
    <xf numFmtId="0" fontId="4" fillId="4" borderId="1" xfId="0" applyFont="1" applyFill="1" applyBorder="1" applyAlignment="1">
      <alignment horizontal="center"/>
    </xf>
    <xf numFmtId="2" fontId="6" fillId="0" borderId="1" xfId="0" applyNumberFormat="1" applyFont="1" applyBorder="1"/>
    <xf numFmtId="2" fontId="6" fillId="0" borderId="1" xfId="0" applyNumberFormat="1" applyFont="1" applyFill="1" applyBorder="1"/>
    <xf numFmtId="0" fontId="6" fillId="0" borderId="1" xfId="0" applyFont="1" applyFill="1" applyBorder="1" applyAlignment="1">
      <alignment horizontal="center"/>
    </xf>
    <xf numFmtId="0" fontId="0" fillId="0" borderId="1" xfId="0" applyFont="1" applyBorder="1" applyAlignment="1">
      <alignment horizontal="center"/>
    </xf>
    <xf numFmtId="0" fontId="0" fillId="0" borderId="1" xfId="0" applyFont="1" applyFill="1" applyBorder="1" applyAlignment="1">
      <alignment horizontal="center"/>
    </xf>
    <xf numFmtId="2" fontId="0" fillId="0" borderId="1" xfId="0" applyNumberFormat="1" applyFont="1" applyBorder="1" applyAlignment="1">
      <alignment horizontal="center"/>
    </xf>
    <xf numFmtId="0" fontId="0" fillId="0" borderId="1" xfId="0" applyBorder="1" applyAlignment="1">
      <alignment horizontal="center"/>
    </xf>
    <xf numFmtId="0" fontId="6" fillId="0" borderId="1" xfId="0" applyFont="1" applyBorder="1" applyAlignment="1">
      <alignment horizontal="center"/>
    </xf>
    <xf numFmtId="14" fontId="6" fillId="0" borderId="1" xfId="0" applyNumberFormat="1" applyFont="1" applyBorder="1" applyAlignment="1">
      <alignment horizontal="center"/>
    </xf>
    <xf numFmtId="0" fontId="8" fillId="0" borderId="0" xfId="0" applyFont="1" applyAlignment="1">
      <alignment horizontal="center"/>
    </xf>
    <xf numFmtId="0" fontId="8" fillId="0" borderId="0" xfId="0" applyFont="1"/>
    <xf numFmtId="166" fontId="8" fillId="0" borderId="0" xfId="1" applyFont="1"/>
    <xf numFmtId="0" fontId="10" fillId="0" borderId="0" xfId="3" applyFont="1"/>
    <xf numFmtId="0" fontId="11" fillId="0" borderId="0" xfId="3" applyFont="1"/>
    <xf numFmtId="0" fontId="13" fillId="5" borderId="1" xfId="3" applyFont="1" applyFill="1" applyBorder="1" applyAlignment="1">
      <alignment horizontal="center" vertical="center" wrapText="1"/>
    </xf>
    <xf numFmtId="164" fontId="13" fillId="5" borderId="8" xfId="3" applyNumberFormat="1" applyFont="1" applyFill="1" applyBorder="1" applyAlignment="1">
      <alignment horizontal="center" vertical="center" wrapText="1"/>
    </xf>
    <xf numFmtId="164" fontId="13" fillId="7" borderId="1" xfId="4" applyFont="1" applyFill="1" applyBorder="1" applyAlignment="1">
      <alignment horizontal="center" vertical="center" wrapText="1"/>
    </xf>
    <xf numFmtId="0" fontId="6" fillId="0" borderId="1" xfId="0" applyFont="1" applyBorder="1" applyAlignment="1">
      <alignment horizontal="center" wrapText="1"/>
    </xf>
    <xf numFmtId="10" fontId="0" fillId="0" borderId="1" xfId="0" applyNumberFormat="1" applyFill="1" applyBorder="1" applyAlignment="1">
      <alignment horizontal="center"/>
    </xf>
    <xf numFmtId="164" fontId="0" fillId="0" borderId="0" xfId="0" applyNumberFormat="1"/>
    <xf numFmtId="0" fontId="4" fillId="0" borderId="1" xfId="0" applyFont="1" applyBorder="1" applyAlignment="1">
      <alignment horizontal="center"/>
    </xf>
    <xf numFmtId="0" fontId="0" fillId="0" borderId="1" xfId="0" applyBorder="1" applyAlignment="1">
      <alignment horizontal="center"/>
    </xf>
    <xf numFmtId="166" fontId="3" fillId="0" borderId="0" xfId="1"/>
    <xf numFmtId="0" fontId="0" fillId="0" borderId="1" xfId="0" applyFont="1" applyBorder="1" applyAlignment="1">
      <alignment horizontal="center"/>
    </xf>
    <xf numFmtId="0" fontId="13" fillId="7" borderId="1" xfId="3" applyFont="1" applyFill="1" applyBorder="1" applyAlignment="1">
      <alignment horizontal="center" vertical="center" wrapText="1"/>
    </xf>
    <xf numFmtId="0" fontId="15" fillId="0" borderId="0" xfId="3" applyFont="1"/>
    <xf numFmtId="166" fontId="3" fillId="0" borderId="15" xfId="1" applyBorder="1"/>
    <xf numFmtId="166" fontId="3" fillId="0" borderId="13" xfId="1" applyBorder="1" applyAlignment="1"/>
    <xf numFmtId="166" fontId="3" fillId="0" borderId="11" xfId="1" applyFill="1" applyBorder="1"/>
    <xf numFmtId="166" fontId="3" fillId="0" borderId="4" xfId="1" applyFill="1" applyBorder="1"/>
    <xf numFmtId="0" fontId="0" fillId="0" borderId="5" xfId="0" applyFont="1" applyFill="1" applyBorder="1" applyAlignment="1">
      <alignment horizontal="center"/>
    </xf>
    <xf numFmtId="0" fontId="4" fillId="0" borderId="1" xfId="0" applyFont="1" applyBorder="1" applyAlignment="1">
      <alignment horizontal="center"/>
    </xf>
    <xf numFmtId="0" fontId="9" fillId="0" borderId="0" xfId="0" applyFont="1" applyBorder="1" applyAlignment="1">
      <alignment horizontal="left"/>
    </xf>
    <xf numFmtId="0" fontId="0" fillId="0" borderId="1" xfId="0" applyBorder="1"/>
    <xf numFmtId="0" fontId="0" fillId="0" borderId="1" xfId="0" applyBorder="1" applyAlignment="1">
      <alignment horizontal="center"/>
    </xf>
    <xf numFmtId="0" fontId="4" fillId="4" borderId="1" xfId="0" applyFont="1" applyFill="1" applyBorder="1" applyAlignment="1">
      <alignment horizontal="center"/>
    </xf>
    <xf numFmtId="0" fontId="6" fillId="0" borderId="1" xfId="0" applyFont="1" applyBorder="1" applyAlignment="1">
      <alignment horizontal="center" wrapText="1"/>
    </xf>
    <xf numFmtId="0" fontId="6" fillId="0" borderId="1" xfId="0" applyFont="1" applyBorder="1" applyAlignment="1">
      <alignment horizontal="center"/>
    </xf>
    <xf numFmtId="0" fontId="0" fillId="0" borderId="1" xfId="0" applyFont="1" applyBorder="1" applyAlignment="1">
      <alignment horizontal="center"/>
    </xf>
    <xf numFmtId="0" fontId="6" fillId="0" borderId="0" xfId="0" applyFont="1" applyBorder="1" applyAlignment="1">
      <alignment horizontal="center"/>
    </xf>
    <xf numFmtId="0" fontId="6" fillId="0" borderId="0" xfId="0" applyFont="1" applyBorder="1" applyAlignment="1">
      <alignment horizontal="left"/>
    </xf>
    <xf numFmtId="0" fontId="0" fillId="0" borderId="0" xfId="0" applyFont="1"/>
    <xf numFmtId="166" fontId="0" fillId="0" borderId="1" xfId="1" applyFont="1" applyFill="1" applyBorder="1" applyAlignment="1">
      <alignment horizontal="center" vertical="center"/>
    </xf>
    <xf numFmtId="166" fontId="0" fillId="0" borderId="1" xfId="1" applyFont="1" applyFill="1" applyBorder="1"/>
    <xf numFmtId="166" fontId="4" fillId="8" borderId="1" xfId="1" applyFont="1" applyFill="1" applyBorder="1" applyAlignment="1">
      <alignment horizontal="center" vertical="center"/>
    </xf>
    <xf numFmtId="0" fontId="4" fillId="9" borderId="43" xfId="0" applyFont="1" applyFill="1" applyBorder="1" applyAlignment="1">
      <alignment horizontal="center" vertical="center" wrapText="1"/>
    </xf>
    <xf numFmtId="0" fontId="16" fillId="9" borderId="43" xfId="0" applyFont="1" applyFill="1" applyBorder="1" applyAlignment="1">
      <alignment horizontal="center" vertical="center" wrapText="1"/>
    </xf>
    <xf numFmtId="0" fontId="0" fillId="0" borderId="44" xfId="0" applyFont="1" applyBorder="1" applyAlignment="1">
      <alignment horizontal="left" vertical="center" wrapText="1"/>
    </xf>
    <xf numFmtId="0" fontId="0" fillId="0" borderId="44" xfId="0" applyFont="1" applyFill="1" applyBorder="1" applyAlignment="1">
      <alignment horizontal="center" vertical="center" wrapText="1"/>
    </xf>
    <xf numFmtId="166" fontId="3" fillId="0" borderId="44" xfId="1" applyFont="1" applyFill="1" applyBorder="1" applyAlignment="1" applyProtection="1">
      <alignment vertical="center" wrapText="1"/>
    </xf>
    <xf numFmtId="0" fontId="0" fillId="0" borderId="0" xfId="0" applyFont="1" applyAlignment="1">
      <alignment vertical="center" wrapText="1"/>
    </xf>
    <xf numFmtId="0" fontId="0" fillId="0" borderId="0" xfId="0" applyAlignment="1">
      <alignment vertical="center" wrapText="1"/>
    </xf>
    <xf numFmtId="166" fontId="4" fillId="0" borderId="44" xfId="1" applyFont="1" applyFill="1" applyBorder="1" applyAlignment="1" applyProtection="1">
      <alignment vertical="center" wrapText="1"/>
    </xf>
    <xf numFmtId="166" fontId="4" fillId="0" borderId="44" xfId="1" applyFont="1" applyFill="1" applyBorder="1" applyAlignment="1" applyProtection="1">
      <alignment vertical="center"/>
    </xf>
    <xf numFmtId="0" fontId="4" fillId="6" borderId="1" xfId="0" applyFont="1" applyFill="1" applyBorder="1" applyAlignment="1">
      <alignment horizontal="center" vertical="center" wrapText="1"/>
    </xf>
    <xf numFmtId="0" fontId="0" fillId="0" borderId="1" xfId="0" applyFont="1" applyBorder="1" applyAlignment="1">
      <alignment horizontal="center" vertical="center" wrapText="1"/>
    </xf>
    <xf numFmtId="167" fontId="0" fillId="0" borderId="1" xfId="0" applyNumberFormat="1" applyFont="1" applyBorder="1" applyAlignment="1">
      <alignment horizontal="center" vertical="center" wrapText="1"/>
    </xf>
    <xf numFmtId="167" fontId="0" fillId="0" borderId="1" xfId="0" applyNumberFormat="1" applyBorder="1" applyAlignment="1">
      <alignment horizontal="center" vertical="center" wrapText="1"/>
    </xf>
    <xf numFmtId="167" fontId="4" fillId="8" borderId="1" xfId="0" applyNumberFormat="1" applyFont="1" applyFill="1" applyBorder="1" applyAlignment="1">
      <alignment horizontal="center" vertical="center" wrapText="1"/>
    </xf>
    <xf numFmtId="0" fontId="0" fillId="0" borderId="0" xfId="0" applyFill="1"/>
    <xf numFmtId="0" fontId="0" fillId="10" borderId="12" xfId="0" applyFont="1" applyFill="1" applyBorder="1" applyAlignment="1">
      <alignment horizontal="center" vertical="center" wrapText="1"/>
    </xf>
    <xf numFmtId="0" fontId="0" fillId="10" borderId="41" xfId="0" applyFont="1" applyFill="1" applyBorder="1" applyAlignment="1">
      <alignment horizontal="center" vertical="center" wrapText="1"/>
    </xf>
    <xf numFmtId="0" fontId="0" fillId="0" borderId="0" xfId="0" applyAlignment="1">
      <alignment horizontal="center"/>
    </xf>
    <xf numFmtId="0" fontId="4" fillId="0" borderId="0" xfId="0" applyFont="1" applyBorder="1"/>
    <xf numFmtId="166" fontId="0" fillId="0" borderId="8" xfId="1" applyFont="1" applyFill="1" applyBorder="1" applyAlignment="1">
      <alignment horizontal="center" vertical="center"/>
    </xf>
    <xf numFmtId="0" fontId="4" fillId="9" borderId="18" xfId="0" applyFont="1" applyFill="1" applyBorder="1" applyAlignment="1">
      <alignment horizontal="center" vertical="center" wrapText="1"/>
    </xf>
    <xf numFmtId="43" fontId="0" fillId="0" borderId="0" xfId="0" applyNumberFormat="1" applyAlignment="1">
      <alignment horizontal="center"/>
    </xf>
    <xf numFmtId="0" fontId="0" fillId="0" borderId="0" xfId="0" applyAlignment="1">
      <alignment horizontal="center" vertical="center"/>
    </xf>
    <xf numFmtId="0" fontId="4" fillId="0" borderId="0" xfId="0" applyFont="1" applyBorder="1" applyAlignment="1">
      <alignment horizontal="center" vertical="center"/>
    </xf>
    <xf numFmtId="43" fontId="0" fillId="0" borderId="0" xfId="0" applyNumberFormat="1" applyAlignment="1">
      <alignment horizontal="center" vertical="center"/>
    </xf>
    <xf numFmtId="0" fontId="0" fillId="0" borderId="18" xfId="0" applyBorder="1" applyAlignment="1">
      <alignment horizontal="center" vertical="center"/>
    </xf>
    <xf numFmtId="166" fontId="0" fillId="0" borderId="45" xfId="1" applyFont="1" applyFill="1" applyBorder="1" applyAlignment="1">
      <alignment horizontal="center" vertical="center"/>
    </xf>
    <xf numFmtId="166" fontId="0" fillId="0" borderId="11" xfId="1" applyFont="1" applyFill="1" applyBorder="1" applyAlignment="1">
      <alignment horizontal="center" vertical="center"/>
    </xf>
    <xf numFmtId="1" fontId="3" fillId="10" borderId="41" xfId="0" applyNumberFormat="1" applyFont="1" applyFill="1" applyBorder="1" applyAlignment="1">
      <alignment horizontal="center" vertical="center" wrapText="1"/>
    </xf>
    <xf numFmtId="0" fontId="4" fillId="4" borderId="1" xfId="0" applyFont="1" applyFill="1" applyBorder="1" applyAlignment="1">
      <alignment horizontal="center"/>
    </xf>
    <xf numFmtId="0" fontId="0" fillId="0" borderId="1" xfId="0" applyBorder="1" applyAlignment="1">
      <alignment horizontal="center"/>
    </xf>
    <xf numFmtId="0" fontId="0" fillId="0" borderId="0" xfId="0" applyFont="1" applyAlignment="1">
      <alignment horizontal="center" vertical="center" wrapText="1"/>
    </xf>
    <xf numFmtId="167" fontId="0" fillId="0" borderId="1" xfId="1" applyNumberFormat="1" applyFont="1" applyFill="1" applyBorder="1" applyAlignment="1">
      <alignment horizontal="center" vertical="center"/>
    </xf>
    <xf numFmtId="166" fontId="4" fillId="8" borderId="8" xfId="1" applyFont="1" applyFill="1" applyBorder="1" applyAlignment="1">
      <alignment horizontal="center" vertical="center"/>
    </xf>
    <xf numFmtId="167" fontId="0" fillId="0" borderId="46" xfId="1" applyNumberFormat="1" applyFont="1" applyFill="1" applyBorder="1" applyAlignment="1">
      <alignment horizontal="center" vertical="center"/>
    </xf>
    <xf numFmtId="166" fontId="0" fillId="0" borderId="3" xfId="1" applyFont="1" applyFill="1" applyBorder="1" applyAlignment="1">
      <alignment horizontal="center" vertical="center"/>
    </xf>
    <xf numFmtId="0" fontId="0" fillId="0" borderId="5" xfId="0" applyBorder="1" applyAlignment="1">
      <alignment horizontal="center"/>
    </xf>
    <xf numFmtId="166" fontId="0" fillId="0" borderId="4" xfId="1" applyFont="1" applyFill="1" applyBorder="1" applyAlignment="1">
      <alignment horizontal="center" vertical="center"/>
    </xf>
    <xf numFmtId="0" fontId="4" fillId="9" borderId="47" xfId="0" applyFont="1" applyFill="1" applyBorder="1" applyAlignment="1">
      <alignment horizontal="center" vertical="center" wrapText="1"/>
    </xf>
    <xf numFmtId="0" fontId="4" fillId="9" borderId="48" xfId="0" applyFont="1" applyFill="1" applyBorder="1" applyAlignment="1">
      <alignment horizontal="center" vertical="center" wrapText="1"/>
    </xf>
    <xf numFmtId="0" fontId="16" fillId="9" borderId="48" xfId="0" applyFont="1" applyFill="1" applyBorder="1" applyAlignment="1">
      <alignment horizontal="center" vertical="center" wrapText="1"/>
    </xf>
    <xf numFmtId="0" fontId="16" fillId="9" borderId="49"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0" fillId="10" borderId="1" xfId="0" applyFont="1" applyFill="1" applyBorder="1" applyAlignment="1">
      <alignment horizontal="center" vertical="center" wrapText="1"/>
    </xf>
    <xf numFmtId="0" fontId="3" fillId="10" borderId="46" xfId="0" applyFont="1" applyFill="1" applyBorder="1" applyAlignment="1">
      <alignment horizontal="center" vertical="center" wrapText="1"/>
    </xf>
    <xf numFmtId="0" fontId="0" fillId="10" borderId="46" xfId="0" applyFont="1" applyFill="1" applyBorder="1" applyAlignment="1">
      <alignment horizontal="center" vertical="center" wrapText="1"/>
    </xf>
    <xf numFmtId="0" fontId="0" fillId="0" borderId="2" xfId="0" applyBorder="1" applyAlignment="1">
      <alignment horizontal="center" vertical="center"/>
    </xf>
    <xf numFmtId="1" fontId="0" fillId="0" borderId="0" xfId="0" applyNumberFormat="1" applyFont="1"/>
    <xf numFmtId="1" fontId="16" fillId="9" borderId="48" xfId="0" applyNumberFormat="1" applyFont="1" applyFill="1" applyBorder="1" applyAlignment="1">
      <alignment horizontal="center" vertical="center" wrapText="1"/>
    </xf>
    <xf numFmtId="1" fontId="3" fillId="10" borderId="46" xfId="0" applyNumberFormat="1" applyFont="1" applyFill="1" applyBorder="1" applyAlignment="1">
      <alignment horizontal="center" vertical="center" wrapText="1"/>
    </xf>
    <xf numFmtId="1" fontId="3" fillId="10" borderId="1" xfId="0" applyNumberFormat="1" applyFont="1" applyFill="1" applyBorder="1" applyAlignment="1">
      <alignment horizontal="center" vertical="center" wrapText="1"/>
    </xf>
    <xf numFmtId="1" fontId="0" fillId="0" borderId="0" xfId="0" applyNumberFormat="1"/>
    <xf numFmtId="0" fontId="0" fillId="0" borderId="0" xfId="0" applyFont="1" applyAlignment="1">
      <alignment horizontal="center"/>
    </xf>
    <xf numFmtId="166" fontId="0" fillId="0" borderId="46" xfId="1" applyFont="1" applyFill="1" applyBorder="1" applyAlignment="1">
      <alignment horizontal="center" vertical="center"/>
    </xf>
    <xf numFmtId="0" fontId="0" fillId="0" borderId="5" xfId="0" applyBorder="1" applyAlignment="1">
      <alignment horizontal="center" vertical="center"/>
    </xf>
    <xf numFmtId="164" fontId="11" fillId="0" borderId="0" xfId="3" applyNumberFormat="1" applyFont="1"/>
    <xf numFmtId="0" fontId="18" fillId="0" borderId="0" xfId="3" applyFont="1" applyAlignment="1">
      <alignment horizontal="center" wrapText="1"/>
    </xf>
    <xf numFmtId="0" fontId="11" fillId="0" borderId="0" xfId="3" applyFont="1" applyAlignment="1">
      <alignment horizontal="center"/>
    </xf>
    <xf numFmtId="0" fontId="0" fillId="0" borderId="1" xfId="0" applyBorder="1" applyAlignment="1">
      <alignment horizontal="left"/>
    </xf>
    <xf numFmtId="0" fontId="9" fillId="0" borderId="0" xfId="0" applyFont="1" applyBorder="1" applyAlignment="1">
      <alignment horizontal="left"/>
    </xf>
    <xf numFmtId="0" fontId="4" fillId="0" borderId="1" xfId="0" applyFont="1" applyBorder="1" applyAlignment="1">
      <alignment horizontal="center"/>
    </xf>
    <xf numFmtId="0" fontId="0" fillId="0" borderId="1" xfId="0" applyBorder="1"/>
    <xf numFmtId="0" fontId="6" fillId="0" borderId="0" xfId="0" applyFont="1" applyBorder="1" applyAlignment="1">
      <alignment horizontal="center"/>
    </xf>
    <xf numFmtId="0" fontId="6" fillId="0" borderId="0" xfId="0" applyFont="1" applyBorder="1" applyAlignment="1">
      <alignment horizontal="left"/>
    </xf>
    <xf numFmtId="0" fontId="6" fillId="0" borderId="1" xfId="0" applyFont="1" applyBorder="1" applyAlignment="1">
      <alignment horizontal="center"/>
    </xf>
    <xf numFmtId="0" fontId="0" fillId="0" borderId="1" xfId="0" applyFont="1" applyBorder="1" applyAlignment="1">
      <alignment horizontal="center"/>
    </xf>
    <xf numFmtId="0" fontId="4" fillId="4" borderId="1" xfId="0" applyFont="1" applyFill="1" applyBorder="1" applyAlignment="1">
      <alignment horizontal="center"/>
    </xf>
    <xf numFmtId="0" fontId="0" fillId="0" borderId="1" xfId="0" applyBorder="1" applyAlignment="1">
      <alignment horizontal="center"/>
    </xf>
    <xf numFmtId="0" fontId="6" fillId="0" borderId="1" xfId="0" applyFont="1" applyBorder="1" applyAlignment="1">
      <alignment horizontal="center" wrapText="1"/>
    </xf>
    <xf numFmtId="0" fontId="3" fillId="10" borderId="41" xfId="0" applyFont="1" applyFill="1" applyBorder="1" applyAlignment="1">
      <alignment horizontal="left" vertical="center" wrapText="1"/>
    </xf>
    <xf numFmtId="0" fontId="0" fillId="10" borderId="12" xfId="0" applyFont="1" applyFill="1" applyBorder="1" applyAlignment="1">
      <alignment horizontal="left" vertical="center" wrapText="1"/>
    </xf>
    <xf numFmtId="0" fontId="0" fillId="0" borderId="8" xfId="0" applyBorder="1" applyAlignment="1">
      <alignment horizontal="center" vertical="center"/>
    </xf>
    <xf numFmtId="0" fontId="0" fillId="0" borderId="1" xfId="0" applyBorder="1" applyAlignment="1">
      <alignment horizontal="center" vertical="center"/>
    </xf>
    <xf numFmtId="0" fontId="4" fillId="0" borderId="36" xfId="0" applyFont="1" applyBorder="1" applyAlignment="1">
      <alignment vertical="center"/>
    </xf>
    <xf numFmtId="0" fontId="0" fillId="0" borderId="1" xfId="0" applyFont="1" applyBorder="1" applyAlignment="1">
      <alignment horizontal="left" vertical="center" wrapText="1"/>
    </xf>
    <xf numFmtId="0" fontId="4" fillId="0" borderId="0" xfId="0" applyFont="1" applyAlignment="1">
      <alignment horizontal="left"/>
    </xf>
    <xf numFmtId="0" fontId="4" fillId="9" borderId="48" xfId="0" applyFont="1" applyFill="1" applyBorder="1" applyAlignment="1">
      <alignment horizontal="left" vertical="center" wrapText="1"/>
    </xf>
    <xf numFmtId="0" fontId="3" fillId="10" borderId="46" xfId="0" applyFont="1" applyFill="1" applyBorder="1" applyAlignment="1">
      <alignment horizontal="left" vertical="center" wrapText="1"/>
    </xf>
    <xf numFmtId="0" fontId="3" fillId="10" borderId="1" xfId="0" applyFont="1" applyFill="1" applyBorder="1" applyAlignment="1">
      <alignment horizontal="left" vertical="center" wrapText="1"/>
    </xf>
    <xf numFmtId="0" fontId="0" fillId="10" borderId="1" xfId="0" applyFont="1" applyFill="1" applyBorder="1" applyAlignment="1">
      <alignment horizontal="left" vertical="center" wrapText="1"/>
    </xf>
    <xf numFmtId="0" fontId="0" fillId="0" borderId="0" xfId="0" applyAlignment="1">
      <alignment horizontal="left"/>
    </xf>
    <xf numFmtId="0" fontId="0" fillId="0" borderId="0" xfId="0" applyBorder="1" applyAlignment="1">
      <alignment vertical="center"/>
    </xf>
    <xf numFmtId="1" fontId="3" fillId="10" borderId="12" xfId="0" applyNumberFormat="1" applyFont="1" applyFill="1" applyBorder="1" applyAlignment="1">
      <alignment horizontal="center" vertical="center" wrapText="1"/>
    </xf>
    <xf numFmtId="0" fontId="0" fillId="10" borderId="41" xfId="0" applyFont="1" applyFill="1" applyBorder="1" applyAlignment="1">
      <alignment horizontal="left" vertical="center" wrapText="1"/>
    </xf>
    <xf numFmtId="166" fontId="0" fillId="0" borderId="1" xfId="1" applyFont="1" applyFill="1" applyBorder="1" applyAlignment="1">
      <alignment vertical="center"/>
    </xf>
    <xf numFmtId="0" fontId="4" fillId="0" borderId="38" xfId="0" applyFont="1" applyBorder="1" applyAlignment="1">
      <alignment vertical="center"/>
    </xf>
    <xf numFmtId="166" fontId="0" fillId="0" borderId="0" xfId="0" applyNumberFormat="1"/>
    <xf numFmtId="14" fontId="6" fillId="12" borderId="1" xfId="0" applyNumberFormat="1" applyFont="1" applyFill="1" applyBorder="1" applyAlignment="1">
      <alignment horizontal="center"/>
    </xf>
    <xf numFmtId="0" fontId="0" fillId="12" borderId="1" xfId="0" applyFont="1" applyFill="1" applyBorder="1" applyAlignment="1">
      <alignment horizontal="center"/>
    </xf>
    <xf numFmtId="165" fontId="6" fillId="12" borderId="1" xfId="0" applyNumberFormat="1" applyFont="1" applyFill="1" applyBorder="1" applyAlignment="1">
      <alignment horizontal="center"/>
    </xf>
    <xf numFmtId="0" fontId="6" fillId="12" borderId="1" xfId="0" applyFont="1" applyFill="1" applyBorder="1" applyAlignment="1">
      <alignment horizontal="center" wrapText="1"/>
    </xf>
    <xf numFmtId="10" fontId="0" fillId="12" borderId="1" xfId="0" applyNumberFormat="1" applyFill="1" applyBorder="1" applyAlignment="1">
      <alignment horizontal="center"/>
    </xf>
    <xf numFmtId="2" fontId="0" fillId="12" borderId="1" xfId="0" applyNumberFormat="1" applyFill="1" applyBorder="1" applyAlignment="1">
      <alignment horizontal="right"/>
    </xf>
    <xf numFmtId="10" fontId="0" fillId="12" borderId="1" xfId="0" applyNumberFormat="1" applyFill="1" applyBorder="1" applyAlignment="1"/>
    <xf numFmtId="2" fontId="0" fillId="12" borderId="1" xfId="0" applyNumberFormat="1" applyFont="1" applyFill="1" applyBorder="1"/>
    <xf numFmtId="0" fontId="4" fillId="9" borderId="50" xfId="0" applyFont="1" applyFill="1" applyBorder="1" applyAlignment="1">
      <alignment horizontal="center" vertical="center" wrapText="1"/>
    </xf>
    <xf numFmtId="0" fontId="16" fillId="9" borderId="50" xfId="0" applyFont="1" applyFill="1" applyBorder="1" applyAlignment="1">
      <alignment horizontal="center" vertical="center" wrapText="1"/>
    </xf>
    <xf numFmtId="0" fontId="16" fillId="9" borderId="51" xfId="0" applyFont="1" applyFill="1" applyBorder="1" applyAlignment="1">
      <alignment horizontal="center" vertical="center" wrapText="1"/>
    </xf>
    <xf numFmtId="0" fontId="0" fillId="0" borderId="52" xfId="0" applyBorder="1" applyAlignment="1">
      <alignment horizontal="center" vertical="center"/>
    </xf>
    <xf numFmtId="0" fontId="3" fillId="10" borderId="53" xfId="0" applyFont="1" applyFill="1" applyBorder="1" applyAlignment="1">
      <alignment horizontal="left" vertical="center" wrapText="1"/>
    </xf>
    <xf numFmtId="0" fontId="0" fillId="10" borderId="53" xfId="0" applyFont="1" applyFill="1" applyBorder="1" applyAlignment="1">
      <alignment horizontal="center" vertical="center" wrapText="1"/>
    </xf>
    <xf numFmtId="0" fontId="3" fillId="10" borderId="53" xfId="0" applyFont="1" applyFill="1" applyBorder="1" applyAlignment="1">
      <alignment horizontal="center" vertical="center" wrapText="1"/>
    </xf>
    <xf numFmtId="166" fontId="0" fillId="0" borderId="53" xfId="1" applyFont="1" applyFill="1" applyBorder="1" applyAlignment="1">
      <alignment horizontal="center" vertical="center"/>
    </xf>
    <xf numFmtId="166" fontId="0" fillId="0" borderId="54" xfId="1" applyFont="1" applyFill="1" applyBorder="1" applyAlignment="1">
      <alignment horizontal="center" vertical="center"/>
    </xf>
    <xf numFmtId="0" fontId="19" fillId="0" borderId="0" xfId="9"/>
    <xf numFmtId="0" fontId="4" fillId="11" borderId="1" xfId="0" applyFont="1" applyFill="1" applyBorder="1" applyAlignment="1">
      <alignment horizontal="left" vertical="center" wrapText="1"/>
    </xf>
    <xf numFmtId="0" fontId="4" fillId="0" borderId="0" xfId="0" applyFont="1" applyBorder="1" applyAlignment="1">
      <alignment horizontal="center" vertical="center"/>
    </xf>
    <xf numFmtId="0" fontId="4" fillId="11" borderId="20" xfId="0" applyFont="1" applyFill="1" applyBorder="1" applyAlignment="1">
      <alignment horizontal="left" vertical="center" wrapText="1"/>
    </xf>
    <xf numFmtId="0" fontId="4" fillId="11" borderId="21" xfId="0" applyFont="1" applyFill="1" applyBorder="1" applyAlignment="1">
      <alignment horizontal="left" vertical="center" wrapText="1"/>
    </xf>
    <xf numFmtId="0" fontId="4" fillId="11" borderId="22" xfId="0" applyFont="1" applyFill="1" applyBorder="1" applyAlignment="1">
      <alignment horizontal="left" vertical="center" wrapText="1"/>
    </xf>
    <xf numFmtId="0" fontId="4" fillId="0" borderId="23" xfId="0" applyFont="1" applyBorder="1" applyAlignment="1">
      <alignment horizontal="center"/>
    </xf>
    <xf numFmtId="0" fontId="4" fillId="0" borderId="10" xfId="0" applyFont="1" applyBorder="1" applyAlignment="1">
      <alignment horizontal="center"/>
    </xf>
    <xf numFmtId="0" fontId="4" fillId="0" borderId="24" xfId="0" applyFont="1" applyBorder="1" applyAlignment="1">
      <alignment horizont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0" xfId="0" applyFont="1" applyAlignment="1">
      <alignment horizontal="center" vertical="center"/>
    </xf>
    <xf numFmtId="0" fontId="0" fillId="0" borderId="23" xfId="0" applyBorder="1" applyAlignment="1">
      <alignment horizontal="left"/>
    </xf>
    <xf numFmtId="0" fontId="0" fillId="0" borderId="10" xfId="0" applyBorder="1" applyAlignment="1">
      <alignment horizontal="left"/>
    </xf>
    <xf numFmtId="0" fontId="0" fillId="0" borderId="24" xfId="0" applyBorder="1" applyAlignment="1">
      <alignment horizontal="left"/>
    </xf>
    <xf numFmtId="0" fontId="0" fillId="0" borderId="1" xfId="0" applyBorder="1" applyAlignment="1">
      <alignment horizontal="left"/>
    </xf>
    <xf numFmtId="0" fontId="9" fillId="0" borderId="0" xfId="0" applyFont="1" applyBorder="1" applyAlignment="1">
      <alignment horizontal="left"/>
    </xf>
    <xf numFmtId="0" fontId="0" fillId="0" borderId="1" xfId="0" applyFont="1" applyBorder="1" applyAlignment="1">
      <alignment horizontal="left"/>
    </xf>
    <xf numFmtId="0" fontId="4" fillId="0" borderId="1" xfId="0" applyFont="1" applyBorder="1" applyAlignment="1">
      <alignment horizontal="center"/>
    </xf>
    <xf numFmtId="0" fontId="0" fillId="0" borderId="1" xfId="0" applyBorder="1"/>
    <xf numFmtId="0" fontId="0" fillId="0" borderId="1" xfId="0" applyFont="1" applyBorder="1"/>
    <xf numFmtId="0" fontId="4" fillId="3" borderId="1" xfId="0" applyFont="1" applyFill="1" applyBorder="1" applyAlignment="1">
      <alignment horizontal="center"/>
    </xf>
    <xf numFmtId="0" fontId="6" fillId="0" borderId="19" xfId="0" applyFont="1" applyBorder="1" applyAlignment="1">
      <alignment horizontal="center"/>
    </xf>
    <xf numFmtId="0" fontId="6" fillId="0" borderId="17" xfId="0" applyFont="1" applyBorder="1" applyAlignment="1">
      <alignment horizontal="center"/>
    </xf>
    <xf numFmtId="0" fontId="6" fillId="0" borderId="25" xfId="0" applyFont="1" applyBorder="1" applyAlignment="1">
      <alignment horizontal="center"/>
    </xf>
    <xf numFmtId="0" fontId="6" fillId="0" borderId="0" xfId="0" applyFont="1" applyBorder="1" applyAlignment="1">
      <alignment horizontal="center"/>
    </xf>
    <xf numFmtId="0" fontId="4" fillId="0" borderId="19" xfId="0" applyFont="1" applyFill="1" applyBorder="1" applyAlignment="1">
      <alignment horizontal="center" wrapText="1"/>
    </xf>
    <xf numFmtId="0" fontId="4" fillId="0" borderId="12" xfId="0" applyFont="1" applyFill="1" applyBorder="1" applyAlignment="1">
      <alignment horizontal="center" wrapText="1"/>
    </xf>
    <xf numFmtId="0" fontId="6" fillId="0" borderId="7" xfId="0" applyFont="1" applyBorder="1" applyAlignment="1">
      <alignment horizontal="center"/>
    </xf>
    <xf numFmtId="0" fontId="6" fillId="0" borderId="6" xfId="0" applyFont="1" applyBorder="1" applyAlignment="1">
      <alignment horizontal="center"/>
    </xf>
    <xf numFmtId="0" fontId="6" fillId="0" borderId="8" xfId="0" applyFont="1" applyBorder="1" applyAlignment="1">
      <alignment horizontal="center"/>
    </xf>
    <xf numFmtId="0" fontId="6" fillId="0" borderId="20" xfId="0" applyFont="1" applyBorder="1" applyAlignment="1">
      <alignment horizontal="center"/>
    </xf>
    <xf numFmtId="0" fontId="6" fillId="0" borderId="1" xfId="0" applyFont="1" applyBorder="1" applyAlignment="1">
      <alignment horizontal="left"/>
    </xf>
    <xf numFmtId="0" fontId="6" fillId="0" borderId="0" xfId="0" applyFont="1" applyBorder="1" applyAlignment="1">
      <alignment horizontal="left"/>
    </xf>
    <xf numFmtId="166" fontId="3" fillId="0" borderId="2" xfId="1" applyBorder="1" applyAlignment="1">
      <alignment horizontal="left"/>
    </xf>
    <xf numFmtId="166" fontId="3" fillId="0" borderId="3" xfId="1" applyBorder="1" applyAlignment="1">
      <alignment horizontal="left"/>
    </xf>
    <xf numFmtId="0" fontId="6" fillId="0" borderId="27" xfId="0" applyFont="1" applyBorder="1" applyAlignment="1">
      <alignment horizontal="left"/>
    </xf>
    <xf numFmtId="0" fontId="6" fillId="0" borderId="14" xfId="0" applyFont="1" applyBorder="1" applyAlignment="1">
      <alignment horizontal="left"/>
    </xf>
    <xf numFmtId="0" fontId="6" fillId="0" borderId="28" xfId="0" applyFont="1" applyBorder="1" applyAlignment="1">
      <alignment horizontal="left"/>
    </xf>
    <xf numFmtId="0" fontId="4" fillId="0" borderId="19" xfId="0" applyFont="1" applyBorder="1" applyAlignment="1">
      <alignment horizontal="center"/>
    </xf>
    <xf numFmtId="0" fontId="4" fillId="0" borderId="17" xfId="0" applyFont="1" applyBorder="1" applyAlignment="1">
      <alignment horizontal="center"/>
    </xf>
    <xf numFmtId="0" fontId="4" fillId="0" borderId="12" xfId="0" applyFont="1" applyBorder="1" applyAlignment="1">
      <alignment horizontal="center"/>
    </xf>
    <xf numFmtId="0" fontId="4" fillId="0" borderId="29" xfId="0" applyFont="1" applyBorder="1" applyAlignment="1">
      <alignment horizontal="left"/>
    </xf>
    <xf numFmtId="0" fontId="4" fillId="0" borderId="17" xfId="0" applyFont="1" applyBorder="1" applyAlignment="1">
      <alignment horizontal="left"/>
    </xf>
    <xf numFmtId="0" fontId="4" fillId="0" borderId="12" xfId="0" applyFont="1" applyBorder="1" applyAlignment="1">
      <alignment horizontal="left"/>
    </xf>
    <xf numFmtId="0" fontId="4" fillId="0" borderId="30" xfId="0" applyFont="1" applyBorder="1" applyAlignment="1">
      <alignment horizontal="center"/>
    </xf>
    <xf numFmtId="0" fontId="4" fillId="0" borderId="31" xfId="0" applyFont="1" applyBorder="1" applyAlignment="1">
      <alignment horizontal="center"/>
    </xf>
    <xf numFmtId="0" fontId="4" fillId="0" borderId="32" xfId="0" applyFont="1" applyBorder="1" applyAlignment="1">
      <alignment horizontal="center"/>
    </xf>
    <xf numFmtId="0" fontId="6" fillId="0" borderId="0" xfId="0" applyFont="1" applyAlignment="1">
      <alignment horizontal="center"/>
    </xf>
    <xf numFmtId="0" fontId="0" fillId="0" borderId="0" xfId="0" applyBorder="1" applyAlignment="1">
      <alignment horizontal="center"/>
    </xf>
    <xf numFmtId="0" fontId="4" fillId="2" borderId="1" xfId="0" applyFont="1" applyFill="1" applyBorder="1" applyAlignment="1">
      <alignment horizontal="center"/>
    </xf>
    <xf numFmtId="0" fontId="0" fillId="0" borderId="1" xfId="0" applyFont="1" applyFill="1" applyBorder="1" applyAlignment="1">
      <alignment horizont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0" fillId="0" borderId="1" xfId="0" applyFont="1" applyBorder="1" applyAlignment="1">
      <alignment horizontal="center"/>
    </xf>
    <xf numFmtId="0" fontId="4" fillId="0" borderId="1" xfId="0" applyFont="1" applyFill="1" applyBorder="1" applyAlignment="1">
      <alignment horizontal="center"/>
    </xf>
    <xf numFmtId="0" fontId="4" fillId="4" borderId="1" xfId="0" applyFont="1" applyFill="1" applyBorder="1" applyAlignment="1">
      <alignment horizontal="center"/>
    </xf>
    <xf numFmtId="0" fontId="4" fillId="4" borderId="23" xfId="0" applyFont="1" applyFill="1" applyBorder="1" applyAlignment="1">
      <alignment horizontal="center"/>
    </xf>
    <xf numFmtId="0" fontId="4" fillId="6" borderId="1" xfId="0" applyFont="1" applyFill="1" applyBorder="1" applyAlignment="1">
      <alignment horizontal="center"/>
    </xf>
    <xf numFmtId="0" fontId="0" fillId="0" borderId="23" xfId="0" applyFont="1" applyBorder="1" applyAlignment="1">
      <alignment horizontal="left"/>
    </xf>
    <xf numFmtId="0" fontId="0" fillId="0" borderId="10" xfId="0" applyFont="1" applyBorder="1" applyAlignment="1">
      <alignment horizontal="left"/>
    </xf>
    <xf numFmtId="0" fontId="0" fillId="0" borderId="24" xfId="0" applyFont="1" applyBorder="1" applyAlignment="1">
      <alignment horizontal="left"/>
    </xf>
    <xf numFmtId="0" fontId="4" fillId="4" borderId="38" xfId="0" applyFont="1" applyFill="1" applyBorder="1" applyAlignment="1">
      <alignment horizontal="center"/>
    </xf>
    <xf numFmtId="0" fontId="4" fillId="4" borderId="0" xfId="0" applyFont="1" applyFill="1" applyBorder="1" applyAlignment="1">
      <alignment horizontal="center"/>
    </xf>
    <xf numFmtId="0" fontId="0" fillId="0" borderId="1" xfId="0" applyFill="1" applyBorder="1" applyAlignment="1">
      <alignment horizontal="left"/>
    </xf>
    <xf numFmtId="0" fontId="0" fillId="0" borderId="1" xfId="0" applyFont="1" applyFill="1" applyBorder="1" applyAlignment="1">
      <alignment horizontal="left"/>
    </xf>
    <xf numFmtId="0" fontId="4" fillId="4" borderId="39" xfId="0" applyFont="1" applyFill="1" applyBorder="1" applyAlignment="1">
      <alignment horizontal="center"/>
    </xf>
    <xf numFmtId="0" fontId="4" fillId="4" borderId="34" xfId="0" applyFont="1" applyFill="1" applyBorder="1" applyAlignment="1">
      <alignment horizontal="center"/>
    </xf>
    <xf numFmtId="0" fontId="0" fillId="0" borderId="1" xfId="0" applyBorder="1" applyAlignment="1">
      <alignment horizontal="left" wrapText="1"/>
    </xf>
    <xf numFmtId="0" fontId="0" fillId="0" borderId="1" xfId="0" applyBorder="1" applyAlignment="1">
      <alignment horizontal="center"/>
    </xf>
    <xf numFmtId="0" fontId="4" fillId="4" borderId="40" xfId="0" applyFont="1" applyFill="1" applyBorder="1" applyAlignment="1">
      <alignment horizontal="center"/>
    </xf>
    <xf numFmtId="0" fontId="4" fillId="4" borderId="21" xfId="0" applyFont="1" applyFill="1" applyBorder="1" applyAlignment="1">
      <alignment horizontal="center"/>
    </xf>
    <xf numFmtId="0" fontId="4" fillId="0" borderId="1" xfId="0" applyFont="1" applyBorder="1" applyAlignment="1">
      <alignment horizontal="left"/>
    </xf>
    <xf numFmtId="0" fontId="4" fillId="4" borderId="26" xfId="0" applyFont="1" applyFill="1" applyBorder="1" applyAlignment="1">
      <alignment horizontal="center"/>
    </xf>
    <xf numFmtId="0" fontId="4" fillId="4" borderId="10" xfId="0" applyFont="1" applyFill="1" applyBorder="1" applyAlignment="1">
      <alignment horizontal="center"/>
    </xf>
    <xf numFmtId="0" fontId="9" fillId="0" borderId="34" xfId="0" applyFont="1" applyBorder="1" applyAlignment="1">
      <alignment horizontal="left"/>
    </xf>
    <xf numFmtId="0" fontId="9" fillId="0" borderId="0" xfId="0" applyNumberFormat="1" applyFont="1" applyBorder="1" applyAlignment="1">
      <alignment horizontal="left"/>
    </xf>
    <xf numFmtId="0" fontId="9" fillId="0" borderId="21" xfId="0" applyFont="1" applyBorder="1" applyAlignment="1">
      <alignment horizontal="left"/>
    </xf>
    <xf numFmtId="0" fontId="0" fillId="0" borderId="1" xfId="0" applyFont="1" applyBorder="1" applyAlignment="1">
      <alignment horizontal="center" wrapText="1"/>
    </xf>
    <xf numFmtId="0" fontId="6" fillId="0" borderId="1" xfId="0" applyFont="1" applyBorder="1" applyAlignment="1">
      <alignment horizontal="center" wrapText="1"/>
    </xf>
    <xf numFmtId="0" fontId="4" fillId="0" borderId="1" xfId="0" applyFont="1" applyFill="1" applyBorder="1" applyAlignment="1">
      <alignment horizontal="center" vertical="center"/>
    </xf>
    <xf numFmtId="0" fontId="4" fillId="0" borderId="42" xfId="0" applyFont="1" applyBorder="1" applyAlignment="1">
      <alignment horizontal="center" vertical="center"/>
    </xf>
    <xf numFmtId="0" fontId="4" fillId="0" borderId="44" xfId="0" applyFont="1" applyBorder="1" applyAlignment="1">
      <alignment horizontal="left" vertical="center" wrapText="1"/>
    </xf>
    <xf numFmtId="0" fontId="4" fillId="0" borderId="44" xfId="0" applyFont="1" applyBorder="1" applyAlignment="1">
      <alignment horizontal="left" vertical="center"/>
    </xf>
    <xf numFmtId="0" fontId="12" fillId="0" borderId="0" xfId="3" applyFont="1" applyAlignment="1">
      <alignment horizontal="center"/>
    </xf>
    <xf numFmtId="0" fontId="13" fillId="0" borderId="0" xfId="3" applyFont="1" applyBorder="1" applyAlignment="1">
      <alignment horizontal="center" vertical="center"/>
    </xf>
    <xf numFmtId="0" fontId="13" fillId="8" borderId="23" xfId="3" applyFont="1" applyFill="1" applyBorder="1" applyAlignment="1">
      <alignment horizontal="center" vertical="center" wrapText="1"/>
    </xf>
    <xf numFmtId="0" fontId="13" fillId="8" borderId="10" xfId="3" applyFont="1" applyFill="1" applyBorder="1" applyAlignment="1">
      <alignment horizontal="center" vertical="center" wrapText="1"/>
    </xf>
    <xf numFmtId="0" fontId="13" fillId="8" borderId="24" xfId="3" applyFont="1" applyFill="1" applyBorder="1" applyAlignment="1">
      <alignment horizontal="center" vertical="center" wrapText="1"/>
    </xf>
    <xf numFmtId="0" fontId="13" fillId="0" borderId="23" xfId="3" applyFont="1" applyBorder="1" applyAlignment="1">
      <alignment horizontal="right" vertical="center" wrapText="1"/>
    </xf>
    <xf numFmtId="0" fontId="13" fillId="0" borderId="10" xfId="3" applyFont="1" applyBorder="1" applyAlignment="1">
      <alignment horizontal="right" vertical="center" wrapText="1"/>
    </xf>
    <xf numFmtId="0" fontId="13" fillId="0" borderId="24" xfId="3" applyFont="1" applyBorder="1" applyAlignment="1">
      <alignment horizontal="right" vertical="center" wrapText="1"/>
    </xf>
    <xf numFmtId="0" fontId="13" fillId="7" borderId="23" xfId="3" applyFont="1" applyFill="1" applyBorder="1" applyAlignment="1">
      <alignment horizontal="right" vertical="center" wrapText="1"/>
    </xf>
    <xf numFmtId="0" fontId="13" fillId="7" borderId="10" xfId="3" applyFont="1" applyFill="1" applyBorder="1" applyAlignment="1">
      <alignment horizontal="right" vertical="center" wrapText="1"/>
    </xf>
    <xf numFmtId="0" fontId="13" fillId="7" borderId="24" xfId="3" applyFont="1" applyFill="1" applyBorder="1" applyAlignment="1">
      <alignment horizontal="right" vertical="center" wrapText="1"/>
    </xf>
  </cellXfs>
  <cellStyles count="10">
    <cellStyle name="Hiperlink" xfId="9" builtinId="8"/>
    <cellStyle name="Moeda" xfId="1" builtinId="4"/>
    <cellStyle name="Moeda 2" xfId="4" xr:uid="{00000000-0005-0000-0000-000002000000}"/>
    <cellStyle name="Moeda 2 2" xfId="8" xr:uid="{00000000-0005-0000-0000-000003000000}"/>
    <cellStyle name="Moeda 3" xfId="6" xr:uid="{00000000-0005-0000-0000-000004000000}"/>
    <cellStyle name="Normal" xfId="0" builtinId="0"/>
    <cellStyle name="Normal 2" xfId="3" xr:uid="{00000000-0005-0000-0000-000006000000}"/>
    <cellStyle name="Normal 3" xfId="5" xr:uid="{00000000-0005-0000-0000-000007000000}"/>
    <cellStyle name="Normal 4" xfId="7" xr:uid="{00000000-0005-0000-0000-000008000000}"/>
    <cellStyle name="Porcentagem"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16144</xdr:colOff>
      <xdr:row>0</xdr:row>
      <xdr:rowOff>96865</xdr:rowOff>
    </xdr:from>
    <xdr:to>
      <xdr:col>4</xdr:col>
      <xdr:colOff>217944</xdr:colOff>
      <xdr:row>5</xdr:row>
      <xdr:rowOff>56505</xdr:rowOff>
    </xdr:to>
    <xdr:pic>
      <xdr:nvPicPr>
        <xdr:cNvPr id="2" name="Imagem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44" y="96865"/>
          <a:ext cx="2712203" cy="7668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16144</xdr:colOff>
      <xdr:row>0</xdr:row>
      <xdr:rowOff>96865</xdr:rowOff>
    </xdr:from>
    <xdr:to>
      <xdr:col>4</xdr:col>
      <xdr:colOff>217944</xdr:colOff>
      <xdr:row>5</xdr:row>
      <xdr:rowOff>56505</xdr:rowOff>
    </xdr:to>
    <xdr:pic>
      <xdr:nvPicPr>
        <xdr:cNvPr id="2" name="Imagem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44" y="96865"/>
          <a:ext cx="2697350" cy="7692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16144</xdr:colOff>
      <xdr:row>0</xdr:row>
      <xdr:rowOff>96865</xdr:rowOff>
    </xdr:from>
    <xdr:to>
      <xdr:col>4</xdr:col>
      <xdr:colOff>217944</xdr:colOff>
      <xdr:row>5</xdr:row>
      <xdr:rowOff>56505</xdr:rowOff>
    </xdr:to>
    <xdr:pic>
      <xdr:nvPicPr>
        <xdr:cNvPr id="2" name="Imagem 1">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44" y="96865"/>
          <a:ext cx="2697350" cy="7692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16144</xdr:colOff>
      <xdr:row>0</xdr:row>
      <xdr:rowOff>96865</xdr:rowOff>
    </xdr:from>
    <xdr:to>
      <xdr:col>4</xdr:col>
      <xdr:colOff>217944</xdr:colOff>
      <xdr:row>5</xdr:row>
      <xdr:rowOff>56505</xdr:rowOff>
    </xdr:to>
    <xdr:pic>
      <xdr:nvPicPr>
        <xdr:cNvPr id="2" name="Imagem 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44" y="96865"/>
          <a:ext cx="2697350" cy="76926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16144</xdr:colOff>
      <xdr:row>0</xdr:row>
      <xdr:rowOff>96865</xdr:rowOff>
    </xdr:from>
    <xdr:to>
      <xdr:col>4</xdr:col>
      <xdr:colOff>217944</xdr:colOff>
      <xdr:row>5</xdr:row>
      <xdr:rowOff>56505</xdr:rowOff>
    </xdr:to>
    <xdr:pic>
      <xdr:nvPicPr>
        <xdr:cNvPr id="2" name="Imagem 1">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44" y="96865"/>
          <a:ext cx="2697350" cy="76926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41413</xdr:colOff>
      <xdr:row>0</xdr:row>
      <xdr:rowOff>49696</xdr:rowOff>
    </xdr:from>
    <xdr:to>
      <xdr:col>1</xdr:col>
      <xdr:colOff>2206964</xdr:colOff>
      <xdr:row>4</xdr:row>
      <xdr:rowOff>153930</xdr:rowOff>
    </xdr:to>
    <xdr:pic>
      <xdr:nvPicPr>
        <xdr:cNvPr id="2" name="Imagem 1">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413" y="49696"/>
          <a:ext cx="2708476" cy="751934"/>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tabColor indexed="13"/>
  </sheetPr>
  <dimension ref="A1:L29"/>
  <sheetViews>
    <sheetView workbookViewId="0">
      <selection activeCell="E19" sqref="E19"/>
    </sheetView>
  </sheetViews>
  <sheetFormatPr defaultRowHeight="12.75"/>
  <cols>
    <col min="1" max="1" width="9.140625" style="116"/>
    <col min="2" max="2" width="78.42578125" style="174" customWidth="1"/>
    <col min="3" max="3" width="11.7109375" customWidth="1"/>
    <col min="4" max="4" width="13.140625" customWidth="1"/>
    <col min="5" max="5" width="10.5703125" bestFit="1" customWidth="1"/>
    <col min="6" max="6" width="14.28515625" bestFit="1" customWidth="1"/>
    <col min="7" max="7" width="10.28515625" style="111" bestFit="1" customWidth="1"/>
    <col min="258" max="258" width="42.7109375" customWidth="1"/>
    <col min="260" max="260" width="8.7109375" bestFit="1" customWidth="1"/>
    <col min="261" max="261" width="10.5703125" bestFit="1" customWidth="1"/>
    <col min="262" max="262" width="14.28515625" bestFit="1" customWidth="1"/>
    <col min="514" max="514" width="42.7109375" customWidth="1"/>
    <col min="516" max="516" width="8.7109375" bestFit="1" customWidth="1"/>
    <col min="517" max="517" width="10.5703125" bestFit="1" customWidth="1"/>
    <col min="518" max="518" width="14.28515625" bestFit="1" customWidth="1"/>
    <col min="770" max="770" width="42.7109375" customWidth="1"/>
    <col min="772" max="772" width="8.7109375" bestFit="1" customWidth="1"/>
    <col min="773" max="773" width="10.5703125" bestFit="1" customWidth="1"/>
    <col min="774" max="774" width="14.28515625" bestFit="1" customWidth="1"/>
    <col min="1026" max="1026" width="42.7109375" customWidth="1"/>
    <col min="1028" max="1028" width="8.7109375" bestFit="1" customWidth="1"/>
    <col min="1029" max="1029" width="10.5703125" bestFit="1" customWidth="1"/>
    <col min="1030" max="1030" width="14.28515625" bestFit="1" customWidth="1"/>
    <col min="1282" max="1282" width="42.7109375" customWidth="1"/>
    <col min="1284" max="1284" width="8.7109375" bestFit="1" customWidth="1"/>
    <col min="1285" max="1285" width="10.5703125" bestFit="1" customWidth="1"/>
    <col min="1286" max="1286" width="14.28515625" bestFit="1" customWidth="1"/>
    <col min="1538" max="1538" width="42.7109375" customWidth="1"/>
    <col min="1540" max="1540" width="8.7109375" bestFit="1" customWidth="1"/>
    <col min="1541" max="1541" width="10.5703125" bestFit="1" customWidth="1"/>
    <col min="1542" max="1542" width="14.28515625" bestFit="1" customWidth="1"/>
    <col min="1794" max="1794" width="42.7109375" customWidth="1"/>
    <col min="1796" max="1796" width="8.7109375" bestFit="1" customWidth="1"/>
    <col min="1797" max="1797" width="10.5703125" bestFit="1" customWidth="1"/>
    <col min="1798" max="1798" width="14.28515625" bestFit="1" customWidth="1"/>
    <col min="2050" max="2050" width="42.7109375" customWidth="1"/>
    <col min="2052" max="2052" width="8.7109375" bestFit="1" customWidth="1"/>
    <col min="2053" max="2053" width="10.5703125" bestFit="1" customWidth="1"/>
    <col min="2054" max="2054" width="14.28515625" bestFit="1" customWidth="1"/>
    <col min="2306" max="2306" width="42.7109375" customWidth="1"/>
    <col min="2308" max="2308" width="8.7109375" bestFit="1" customWidth="1"/>
    <col min="2309" max="2309" width="10.5703125" bestFit="1" customWidth="1"/>
    <col min="2310" max="2310" width="14.28515625" bestFit="1" customWidth="1"/>
    <col min="2562" max="2562" width="42.7109375" customWidth="1"/>
    <col min="2564" max="2564" width="8.7109375" bestFit="1" customWidth="1"/>
    <col min="2565" max="2565" width="10.5703125" bestFit="1" customWidth="1"/>
    <col min="2566" max="2566" width="14.28515625" bestFit="1" customWidth="1"/>
    <col min="2818" max="2818" width="42.7109375" customWidth="1"/>
    <col min="2820" max="2820" width="8.7109375" bestFit="1" customWidth="1"/>
    <col min="2821" max="2821" width="10.5703125" bestFit="1" customWidth="1"/>
    <col min="2822" max="2822" width="14.28515625" bestFit="1" customWidth="1"/>
    <col min="3074" max="3074" width="42.7109375" customWidth="1"/>
    <col min="3076" max="3076" width="8.7109375" bestFit="1" customWidth="1"/>
    <col min="3077" max="3077" width="10.5703125" bestFit="1" customWidth="1"/>
    <col min="3078" max="3078" width="14.28515625" bestFit="1" customWidth="1"/>
    <col min="3330" max="3330" width="42.7109375" customWidth="1"/>
    <col min="3332" max="3332" width="8.7109375" bestFit="1" customWidth="1"/>
    <col min="3333" max="3333" width="10.5703125" bestFit="1" customWidth="1"/>
    <col min="3334" max="3334" width="14.28515625" bestFit="1" customWidth="1"/>
    <col min="3586" max="3586" width="42.7109375" customWidth="1"/>
    <col min="3588" max="3588" width="8.7109375" bestFit="1" customWidth="1"/>
    <col min="3589" max="3589" width="10.5703125" bestFit="1" customWidth="1"/>
    <col min="3590" max="3590" width="14.28515625" bestFit="1" customWidth="1"/>
    <col min="3842" max="3842" width="42.7109375" customWidth="1"/>
    <col min="3844" max="3844" width="8.7109375" bestFit="1" customWidth="1"/>
    <col min="3845" max="3845" width="10.5703125" bestFit="1" customWidth="1"/>
    <col min="3846" max="3846" width="14.28515625" bestFit="1" customWidth="1"/>
    <col min="4098" max="4098" width="42.7109375" customWidth="1"/>
    <col min="4100" max="4100" width="8.7109375" bestFit="1" customWidth="1"/>
    <col min="4101" max="4101" width="10.5703125" bestFit="1" customWidth="1"/>
    <col min="4102" max="4102" width="14.28515625" bestFit="1" customWidth="1"/>
    <col min="4354" max="4354" width="42.7109375" customWidth="1"/>
    <col min="4356" max="4356" width="8.7109375" bestFit="1" customWidth="1"/>
    <col min="4357" max="4357" width="10.5703125" bestFit="1" customWidth="1"/>
    <col min="4358" max="4358" width="14.28515625" bestFit="1" customWidth="1"/>
    <col min="4610" max="4610" width="42.7109375" customWidth="1"/>
    <col min="4612" max="4612" width="8.7109375" bestFit="1" customWidth="1"/>
    <col min="4613" max="4613" width="10.5703125" bestFit="1" customWidth="1"/>
    <col min="4614" max="4614" width="14.28515625" bestFit="1" customWidth="1"/>
    <col min="4866" max="4866" width="42.7109375" customWidth="1"/>
    <col min="4868" max="4868" width="8.7109375" bestFit="1" customWidth="1"/>
    <col min="4869" max="4869" width="10.5703125" bestFit="1" customWidth="1"/>
    <col min="4870" max="4870" width="14.28515625" bestFit="1" customWidth="1"/>
    <col min="5122" max="5122" width="42.7109375" customWidth="1"/>
    <col min="5124" max="5124" width="8.7109375" bestFit="1" customWidth="1"/>
    <col min="5125" max="5125" width="10.5703125" bestFit="1" customWidth="1"/>
    <col min="5126" max="5126" width="14.28515625" bestFit="1" customWidth="1"/>
    <col min="5378" max="5378" width="42.7109375" customWidth="1"/>
    <col min="5380" max="5380" width="8.7109375" bestFit="1" customWidth="1"/>
    <col min="5381" max="5381" width="10.5703125" bestFit="1" customWidth="1"/>
    <col min="5382" max="5382" width="14.28515625" bestFit="1" customWidth="1"/>
    <col min="5634" max="5634" width="42.7109375" customWidth="1"/>
    <col min="5636" max="5636" width="8.7109375" bestFit="1" customWidth="1"/>
    <col min="5637" max="5637" width="10.5703125" bestFit="1" customWidth="1"/>
    <col min="5638" max="5638" width="14.28515625" bestFit="1" customWidth="1"/>
    <col min="5890" max="5890" width="42.7109375" customWidth="1"/>
    <col min="5892" max="5892" width="8.7109375" bestFit="1" customWidth="1"/>
    <col min="5893" max="5893" width="10.5703125" bestFit="1" customWidth="1"/>
    <col min="5894" max="5894" width="14.28515625" bestFit="1" customWidth="1"/>
    <col min="6146" max="6146" width="42.7109375" customWidth="1"/>
    <col min="6148" max="6148" width="8.7109375" bestFit="1" customWidth="1"/>
    <col min="6149" max="6149" width="10.5703125" bestFit="1" customWidth="1"/>
    <col min="6150" max="6150" width="14.28515625" bestFit="1" customWidth="1"/>
    <col min="6402" max="6402" width="42.7109375" customWidth="1"/>
    <col min="6404" max="6404" width="8.7109375" bestFit="1" customWidth="1"/>
    <col min="6405" max="6405" width="10.5703125" bestFit="1" customWidth="1"/>
    <col min="6406" max="6406" width="14.28515625" bestFit="1" customWidth="1"/>
    <col min="6658" max="6658" width="42.7109375" customWidth="1"/>
    <col min="6660" max="6660" width="8.7109375" bestFit="1" customWidth="1"/>
    <col min="6661" max="6661" width="10.5703125" bestFit="1" customWidth="1"/>
    <col min="6662" max="6662" width="14.28515625" bestFit="1" customWidth="1"/>
    <col min="6914" max="6914" width="42.7109375" customWidth="1"/>
    <col min="6916" max="6916" width="8.7109375" bestFit="1" customWidth="1"/>
    <col min="6917" max="6917" width="10.5703125" bestFit="1" customWidth="1"/>
    <col min="6918" max="6918" width="14.28515625" bestFit="1" customWidth="1"/>
    <col min="7170" max="7170" width="42.7109375" customWidth="1"/>
    <col min="7172" max="7172" width="8.7109375" bestFit="1" customWidth="1"/>
    <col min="7173" max="7173" width="10.5703125" bestFit="1" customWidth="1"/>
    <col min="7174" max="7174" width="14.28515625" bestFit="1" customWidth="1"/>
    <col min="7426" max="7426" width="42.7109375" customWidth="1"/>
    <col min="7428" max="7428" width="8.7109375" bestFit="1" customWidth="1"/>
    <col min="7429" max="7429" width="10.5703125" bestFit="1" customWidth="1"/>
    <col min="7430" max="7430" width="14.28515625" bestFit="1" customWidth="1"/>
    <col min="7682" max="7682" width="42.7109375" customWidth="1"/>
    <col min="7684" max="7684" width="8.7109375" bestFit="1" customWidth="1"/>
    <col min="7685" max="7685" width="10.5703125" bestFit="1" customWidth="1"/>
    <col min="7686" max="7686" width="14.28515625" bestFit="1" customWidth="1"/>
    <col min="7938" max="7938" width="42.7109375" customWidth="1"/>
    <col min="7940" max="7940" width="8.7109375" bestFit="1" customWidth="1"/>
    <col min="7941" max="7941" width="10.5703125" bestFit="1" customWidth="1"/>
    <col min="7942" max="7942" width="14.28515625" bestFit="1" customWidth="1"/>
    <col min="8194" max="8194" width="42.7109375" customWidth="1"/>
    <col min="8196" max="8196" width="8.7109375" bestFit="1" customWidth="1"/>
    <col min="8197" max="8197" width="10.5703125" bestFit="1" customWidth="1"/>
    <col min="8198" max="8198" width="14.28515625" bestFit="1" customWidth="1"/>
    <col min="8450" max="8450" width="42.7109375" customWidth="1"/>
    <col min="8452" max="8452" width="8.7109375" bestFit="1" customWidth="1"/>
    <col min="8453" max="8453" width="10.5703125" bestFit="1" customWidth="1"/>
    <col min="8454" max="8454" width="14.28515625" bestFit="1" customWidth="1"/>
    <col min="8706" max="8706" width="42.7109375" customWidth="1"/>
    <col min="8708" max="8708" width="8.7109375" bestFit="1" customWidth="1"/>
    <col min="8709" max="8709" width="10.5703125" bestFit="1" customWidth="1"/>
    <col min="8710" max="8710" width="14.28515625" bestFit="1" customWidth="1"/>
    <col min="8962" max="8962" width="42.7109375" customWidth="1"/>
    <col min="8964" max="8964" width="8.7109375" bestFit="1" customWidth="1"/>
    <col min="8965" max="8965" width="10.5703125" bestFit="1" customWidth="1"/>
    <col min="8966" max="8966" width="14.28515625" bestFit="1" customWidth="1"/>
    <col min="9218" max="9218" width="42.7109375" customWidth="1"/>
    <col min="9220" max="9220" width="8.7109375" bestFit="1" customWidth="1"/>
    <col min="9221" max="9221" width="10.5703125" bestFit="1" customWidth="1"/>
    <col min="9222" max="9222" width="14.28515625" bestFit="1" customWidth="1"/>
    <col min="9474" max="9474" width="42.7109375" customWidth="1"/>
    <col min="9476" max="9476" width="8.7109375" bestFit="1" customWidth="1"/>
    <col min="9477" max="9477" width="10.5703125" bestFit="1" customWidth="1"/>
    <col min="9478" max="9478" width="14.28515625" bestFit="1" customWidth="1"/>
    <col min="9730" max="9730" width="42.7109375" customWidth="1"/>
    <col min="9732" max="9732" width="8.7109375" bestFit="1" customWidth="1"/>
    <col min="9733" max="9733" width="10.5703125" bestFit="1" customWidth="1"/>
    <col min="9734" max="9734" width="14.28515625" bestFit="1" customWidth="1"/>
    <col min="9986" max="9986" width="42.7109375" customWidth="1"/>
    <col min="9988" max="9988" width="8.7109375" bestFit="1" customWidth="1"/>
    <col min="9989" max="9989" width="10.5703125" bestFit="1" customWidth="1"/>
    <col min="9990" max="9990" width="14.28515625" bestFit="1" customWidth="1"/>
    <col min="10242" max="10242" width="42.7109375" customWidth="1"/>
    <col min="10244" max="10244" width="8.7109375" bestFit="1" customWidth="1"/>
    <col min="10245" max="10245" width="10.5703125" bestFit="1" customWidth="1"/>
    <col min="10246" max="10246" width="14.28515625" bestFit="1" customWidth="1"/>
    <col min="10498" max="10498" width="42.7109375" customWidth="1"/>
    <col min="10500" max="10500" width="8.7109375" bestFit="1" customWidth="1"/>
    <col min="10501" max="10501" width="10.5703125" bestFit="1" customWidth="1"/>
    <col min="10502" max="10502" width="14.28515625" bestFit="1" customWidth="1"/>
    <col min="10754" max="10754" width="42.7109375" customWidth="1"/>
    <col min="10756" max="10756" width="8.7109375" bestFit="1" customWidth="1"/>
    <col min="10757" max="10757" width="10.5703125" bestFit="1" customWidth="1"/>
    <col min="10758" max="10758" width="14.28515625" bestFit="1" customWidth="1"/>
    <col min="11010" max="11010" width="42.7109375" customWidth="1"/>
    <col min="11012" max="11012" width="8.7109375" bestFit="1" customWidth="1"/>
    <col min="11013" max="11013" width="10.5703125" bestFit="1" customWidth="1"/>
    <col min="11014" max="11014" width="14.28515625" bestFit="1" customWidth="1"/>
    <col min="11266" max="11266" width="42.7109375" customWidth="1"/>
    <col min="11268" max="11268" width="8.7109375" bestFit="1" customWidth="1"/>
    <col min="11269" max="11269" width="10.5703125" bestFit="1" customWidth="1"/>
    <col min="11270" max="11270" width="14.28515625" bestFit="1" customWidth="1"/>
    <col min="11522" max="11522" width="42.7109375" customWidth="1"/>
    <col min="11524" max="11524" width="8.7109375" bestFit="1" customWidth="1"/>
    <col min="11525" max="11525" width="10.5703125" bestFit="1" customWidth="1"/>
    <col min="11526" max="11526" width="14.28515625" bestFit="1" customWidth="1"/>
    <col min="11778" max="11778" width="42.7109375" customWidth="1"/>
    <col min="11780" max="11780" width="8.7109375" bestFit="1" customWidth="1"/>
    <col min="11781" max="11781" width="10.5703125" bestFit="1" customWidth="1"/>
    <col min="11782" max="11782" width="14.28515625" bestFit="1" customWidth="1"/>
    <col min="12034" max="12034" width="42.7109375" customWidth="1"/>
    <col min="12036" max="12036" width="8.7109375" bestFit="1" customWidth="1"/>
    <col min="12037" max="12037" width="10.5703125" bestFit="1" customWidth="1"/>
    <col min="12038" max="12038" width="14.28515625" bestFit="1" customWidth="1"/>
    <col min="12290" max="12290" width="42.7109375" customWidth="1"/>
    <col min="12292" max="12292" width="8.7109375" bestFit="1" customWidth="1"/>
    <col min="12293" max="12293" width="10.5703125" bestFit="1" customWidth="1"/>
    <col min="12294" max="12294" width="14.28515625" bestFit="1" customWidth="1"/>
    <col min="12546" max="12546" width="42.7109375" customWidth="1"/>
    <col min="12548" max="12548" width="8.7109375" bestFit="1" customWidth="1"/>
    <col min="12549" max="12549" width="10.5703125" bestFit="1" customWidth="1"/>
    <col min="12550" max="12550" width="14.28515625" bestFit="1" customWidth="1"/>
    <col min="12802" max="12802" width="42.7109375" customWidth="1"/>
    <col min="12804" max="12804" width="8.7109375" bestFit="1" customWidth="1"/>
    <col min="12805" max="12805" width="10.5703125" bestFit="1" customWidth="1"/>
    <col min="12806" max="12806" width="14.28515625" bestFit="1" customWidth="1"/>
    <col min="13058" max="13058" width="42.7109375" customWidth="1"/>
    <col min="13060" max="13060" width="8.7109375" bestFit="1" customWidth="1"/>
    <col min="13061" max="13061" width="10.5703125" bestFit="1" customWidth="1"/>
    <col min="13062" max="13062" width="14.28515625" bestFit="1" customWidth="1"/>
    <col min="13314" max="13314" width="42.7109375" customWidth="1"/>
    <col min="13316" max="13316" width="8.7109375" bestFit="1" customWidth="1"/>
    <col min="13317" max="13317" width="10.5703125" bestFit="1" customWidth="1"/>
    <col min="13318" max="13318" width="14.28515625" bestFit="1" customWidth="1"/>
    <col min="13570" max="13570" width="42.7109375" customWidth="1"/>
    <col min="13572" max="13572" width="8.7109375" bestFit="1" customWidth="1"/>
    <col min="13573" max="13573" width="10.5703125" bestFit="1" customWidth="1"/>
    <col min="13574" max="13574" width="14.28515625" bestFit="1" customWidth="1"/>
    <col min="13826" max="13826" width="42.7109375" customWidth="1"/>
    <col min="13828" max="13828" width="8.7109375" bestFit="1" customWidth="1"/>
    <col min="13829" max="13829" width="10.5703125" bestFit="1" customWidth="1"/>
    <col min="13830" max="13830" width="14.28515625" bestFit="1" customWidth="1"/>
    <col min="14082" max="14082" width="42.7109375" customWidth="1"/>
    <col min="14084" max="14084" width="8.7109375" bestFit="1" customWidth="1"/>
    <col min="14085" max="14085" width="10.5703125" bestFit="1" customWidth="1"/>
    <col min="14086" max="14086" width="14.28515625" bestFit="1" customWidth="1"/>
    <col min="14338" max="14338" width="42.7109375" customWidth="1"/>
    <col min="14340" max="14340" width="8.7109375" bestFit="1" customWidth="1"/>
    <col min="14341" max="14341" width="10.5703125" bestFit="1" customWidth="1"/>
    <col min="14342" max="14342" width="14.28515625" bestFit="1" customWidth="1"/>
    <col min="14594" max="14594" width="42.7109375" customWidth="1"/>
    <col min="14596" max="14596" width="8.7109375" bestFit="1" customWidth="1"/>
    <col min="14597" max="14597" width="10.5703125" bestFit="1" customWidth="1"/>
    <col min="14598" max="14598" width="14.28515625" bestFit="1" customWidth="1"/>
    <col min="14850" max="14850" width="42.7109375" customWidth="1"/>
    <col min="14852" max="14852" width="8.7109375" bestFit="1" customWidth="1"/>
    <col min="14853" max="14853" width="10.5703125" bestFit="1" customWidth="1"/>
    <col min="14854" max="14854" width="14.28515625" bestFit="1" customWidth="1"/>
    <col min="15106" max="15106" width="42.7109375" customWidth="1"/>
    <col min="15108" max="15108" width="8.7109375" bestFit="1" customWidth="1"/>
    <col min="15109" max="15109" width="10.5703125" bestFit="1" customWidth="1"/>
    <col min="15110" max="15110" width="14.28515625" bestFit="1" customWidth="1"/>
    <col min="15362" max="15362" width="42.7109375" customWidth="1"/>
    <col min="15364" max="15364" width="8.7109375" bestFit="1" customWidth="1"/>
    <col min="15365" max="15365" width="10.5703125" bestFit="1" customWidth="1"/>
    <col min="15366" max="15366" width="14.28515625" bestFit="1" customWidth="1"/>
    <col min="15618" max="15618" width="42.7109375" customWidth="1"/>
    <col min="15620" max="15620" width="8.7109375" bestFit="1" customWidth="1"/>
    <col min="15621" max="15621" width="10.5703125" bestFit="1" customWidth="1"/>
    <col min="15622" max="15622" width="14.28515625" bestFit="1" customWidth="1"/>
    <col min="15874" max="15874" width="42.7109375" customWidth="1"/>
    <col min="15876" max="15876" width="8.7109375" bestFit="1" customWidth="1"/>
    <col min="15877" max="15877" width="10.5703125" bestFit="1" customWidth="1"/>
    <col min="15878" max="15878" width="14.28515625" bestFit="1" customWidth="1"/>
    <col min="16130" max="16130" width="42.7109375" customWidth="1"/>
    <col min="16132" max="16132" width="8.7109375" bestFit="1" customWidth="1"/>
    <col min="16133" max="16133" width="10.5703125" bestFit="1" customWidth="1"/>
    <col min="16134" max="16134" width="14.28515625" bestFit="1" customWidth="1"/>
  </cols>
  <sheetData>
    <row r="1" spans="1:7">
      <c r="B1" s="169"/>
      <c r="C1" s="90"/>
      <c r="D1" s="90"/>
      <c r="E1" s="90"/>
      <c r="F1" s="90"/>
    </row>
    <row r="2" spans="1:7" ht="39.75" customHeight="1" thickBot="1">
      <c r="B2" s="200" t="s">
        <v>177</v>
      </c>
      <c r="C2" s="200"/>
      <c r="D2" s="200"/>
      <c r="E2" s="200"/>
      <c r="F2" s="200"/>
    </row>
    <row r="3" spans="1:7" ht="26.25" thickBot="1">
      <c r="A3" s="132" t="s">
        <v>176</v>
      </c>
      <c r="B3" s="170" t="s">
        <v>152</v>
      </c>
      <c r="C3" s="133" t="s">
        <v>153</v>
      </c>
      <c r="D3" s="134" t="s">
        <v>175</v>
      </c>
      <c r="E3" s="134" t="s">
        <v>154</v>
      </c>
      <c r="F3" s="135" t="s">
        <v>155</v>
      </c>
    </row>
    <row r="4" spans="1:7">
      <c r="A4" s="140">
        <v>1</v>
      </c>
      <c r="B4" s="171" t="s">
        <v>223</v>
      </c>
      <c r="C4" s="139" t="s">
        <v>174</v>
      </c>
      <c r="D4" s="138">
        <v>100</v>
      </c>
      <c r="E4" s="147">
        <v>29</v>
      </c>
      <c r="F4" s="129">
        <f>D4*E4</f>
        <v>2900</v>
      </c>
      <c r="G4" s="175"/>
    </row>
    <row r="5" spans="1:7">
      <c r="A5" s="148">
        <v>2</v>
      </c>
      <c r="B5" s="172" t="s">
        <v>224</v>
      </c>
      <c r="C5" s="137" t="s">
        <v>174</v>
      </c>
      <c r="D5" s="144">
        <v>150</v>
      </c>
      <c r="E5" s="91">
        <v>21</v>
      </c>
      <c r="F5" s="131">
        <f t="shared" ref="F5:F24" si="0">D5*E5</f>
        <v>3150</v>
      </c>
      <c r="G5" s="175"/>
    </row>
    <row r="6" spans="1:7">
      <c r="A6" s="148">
        <v>3</v>
      </c>
      <c r="B6" s="172" t="s">
        <v>225</v>
      </c>
      <c r="C6" s="137" t="s">
        <v>174</v>
      </c>
      <c r="D6" s="144">
        <v>500</v>
      </c>
      <c r="E6" s="91">
        <v>7</v>
      </c>
      <c r="F6" s="131">
        <f>D6*E6</f>
        <v>3500</v>
      </c>
      <c r="G6" s="175"/>
    </row>
    <row r="7" spans="1:7">
      <c r="A7" s="148">
        <v>4</v>
      </c>
      <c r="B7" s="172" t="s">
        <v>226</v>
      </c>
      <c r="C7" s="137" t="s">
        <v>174</v>
      </c>
      <c r="D7" s="144">
        <v>100</v>
      </c>
      <c r="E7" s="91">
        <v>85</v>
      </c>
      <c r="F7" s="131">
        <f t="shared" si="0"/>
        <v>8500</v>
      </c>
      <c r="G7" s="175"/>
    </row>
    <row r="8" spans="1:7">
      <c r="A8" s="148">
        <v>5</v>
      </c>
      <c r="B8" s="173" t="s">
        <v>227</v>
      </c>
      <c r="C8" s="137" t="s">
        <v>174</v>
      </c>
      <c r="D8" s="144">
        <v>100</v>
      </c>
      <c r="E8" s="91">
        <v>70</v>
      </c>
      <c r="F8" s="131">
        <f t="shared" si="0"/>
        <v>7000</v>
      </c>
      <c r="G8" s="175"/>
    </row>
    <row r="9" spans="1:7">
      <c r="A9" s="148">
        <v>6</v>
      </c>
      <c r="B9" s="172" t="s">
        <v>228</v>
      </c>
      <c r="C9" s="137" t="s">
        <v>174</v>
      </c>
      <c r="D9" s="136">
        <v>150</v>
      </c>
      <c r="E9" s="91">
        <v>29.9</v>
      </c>
      <c r="F9" s="131">
        <f t="shared" si="0"/>
        <v>4485</v>
      </c>
      <c r="G9" s="175"/>
    </row>
    <row r="10" spans="1:7">
      <c r="A10" s="148">
        <v>7</v>
      </c>
      <c r="B10" s="172" t="s">
        <v>229</v>
      </c>
      <c r="C10" s="137" t="s">
        <v>174</v>
      </c>
      <c r="D10" s="136">
        <v>100</v>
      </c>
      <c r="E10" s="91">
        <v>40</v>
      </c>
      <c r="F10" s="131">
        <f t="shared" si="0"/>
        <v>4000</v>
      </c>
      <c r="G10" s="175"/>
    </row>
    <row r="11" spans="1:7">
      <c r="A11" s="148">
        <v>8</v>
      </c>
      <c r="B11" s="152" t="s">
        <v>230</v>
      </c>
      <c r="C11" s="137" t="s">
        <v>174</v>
      </c>
      <c r="D11" s="144">
        <v>100</v>
      </c>
      <c r="E11" s="92">
        <v>35</v>
      </c>
      <c r="F11" s="131">
        <f t="shared" si="0"/>
        <v>3500</v>
      </c>
      <c r="G11" s="175"/>
    </row>
    <row r="12" spans="1:7">
      <c r="A12" s="148">
        <v>9</v>
      </c>
      <c r="B12" s="172" t="s">
        <v>231</v>
      </c>
      <c r="C12" s="137" t="s">
        <v>174</v>
      </c>
      <c r="D12" s="136">
        <v>400</v>
      </c>
      <c r="E12" s="92">
        <v>0.18</v>
      </c>
      <c r="F12" s="131">
        <f t="shared" si="0"/>
        <v>72</v>
      </c>
      <c r="G12" s="175"/>
    </row>
    <row r="13" spans="1:7">
      <c r="A13" s="148">
        <v>10</v>
      </c>
      <c r="B13" s="172" t="s">
        <v>232</v>
      </c>
      <c r="C13" s="137" t="s">
        <v>174</v>
      </c>
      <c r="D13" s="136">
        <v>200</v>
      </c>
      <c r="E13" s="91">
        <v>0.19</v>
      </c>
      <c r="F13" s="131">
        <f t="shared" si="0"/>
        <v>38</v>
      </c>
      <c r="G13" s="175"/>
    </row>
    <row r="14" spans="1:7">
      <c r="A14" s="148">
        <v>11</v>
      </c>
      <c r="B14" s="172" t="s">
        <v>233</v>
      </c>
      <c r="C14" s="137" t="s">
        <v>174</v>
      </c>
      <c r="D14" s="136">
        <v>80</v>
      </c>
      <c r="E14" s="91">
        <v>2</v>
      </c>
      <c r="F14" s="131">
        <f t="shared" si="0"/>
        <v>160</v>
      </c>
      <c r="G14" s="175"/>
    </row>
    <row r="15" spans="1:7">
      <c r="A15" s="148">
        <v>12</v>
      </c>
      <c r="B15" s="172" t="s">
        <v>234</v>
      </c>
      <c r="C15" s="137" t="s">
        <v>174</v>
      </c>
      <c r="D15" s="144">
        <v>300</v>
      </c>
      <c r="E15" s="91">
        <v>0.9</v>
      </c>
      <c r="F15" s="131">
        <f t="shared" si="0"/>
        <v>270</v>
      </c>
      <c r="G15" s="175"/>
    </row>
    <row r="16" spans="1:7">
      <c r="A16" s="148">
        <v>13</v>
      </c>
      <c r="B16" s="172" t="s">
        <v>235</v>
      </c>
      <c r="C16" s="137" t="s">
        <v>174</v>
      </c>
      <c r="D16" s="144">
        <v>700</v>
      </c>
      <c r="E16" s="91">
        <v>5.16</v>
      </c>
      <c r="F16" s="131">
        <f t="shared" si="0"/>
        <v>3612</v>
      </c>
      <c r="G16" s="175"/>
    </row>
    <row r="17" spans="1:12">
      <c r="A17" s="148">
        <v>14</v>
      </c>
      <c r="B17" s="172" t="s">
        <v>236</v>
      </c>
      <c r="C17" s="137" t="s">
        <v>174</v>
      </c>
      <c r="D17" s="144">
        <v>70</v>
      </c>
      <c r="E17" s="91">
        <v>15</v>
      </c>
      <c r="F17" s="131">
        <f t="shared" si="0"/>
        <v>1050</v>
      </c>
      <c r="G17" s="175"/>
    </row>
    <row r="18" spans="1:12" ht="38.25">
      <c r="A18" s="148">
        <v>15</v>
      </c>
      <c r="B18" s="172" t="s">
        <v>237</v>
      </c>
      <c r="C18" s="137" t="s">
        <v>174</v>
      </c>
      <c r="D18" s="144">
        <v>400</v>
      </c>
      <c r="E18" s="91">
        <v>90.4</v>
      </c>
      <c r="F18" s="131">
        <f t="shared" si="0"/>
        <v>36160</v>
      </c>
      <c r="G18" s="175"/>
      <c r="K18" s="108"/>
    </row>
    <row r="19" spans="1:12">
      <c r="A19" s="148">
        <v>16</v>
      </c>
      <c r="B19" s="172" t="s">
        <v>238</v>
      </c>
      <c r="C19" s="137" t="s">
        <v>174</v>
      </c>
      <c r="D19" s="144">
        <v>400</v>
      </c>
      <c r="E19" s="91">
        <v>62.91</v>
      </c>
      <c r="F19" s="131">
        <f t="shared" si="0"/>
        <v>25164</v>
      </c>
      <c r="G19" s="175"/>
      <c r="K19" s="108"/>
    </row>
    <row r="20" spans="1:12" ht="25.5">
      <c r="A20" s="148">
        <v>17</v>
      </c>
      <c r="B20" s="172" t="s">
        <v>239</v>
      </c>
      <c r="C20" s="137" t="s">
        <v>174</v>
      </c>
      <c r="D20" s="144">
        <v>100</v>
      </c>
      <c r="E20" s="91">
        <v>59</v>
      </c>
      <c r="F20" s="131">
        <f t="shared" si="0"/>
        <v>5900</v>
      </c>
      <c r="G20" s="175"/>
      <c r="K20" s="108"/>
    </row>
    <row r="21" spans="1:12" ht="25.5">
      <c r="A21" s="148">
        <v>18</v>
      </c>
      <c r="B21" s="172" t="s">
        <v>240</v>
      </c>
      <c r="C21" s="137" t="s">
        <v>174</v>
      </c>
      <c r="D21" s="144">
        <v>60</v>
      </c>
      <c r="E21" s="91">
        <v>50</v>
      </c>
      <c r="F21" s="131">
        <f t="shared" si="0"/>
        <v>3000</v>
      </c>
      <c r="G21" s="175"/>
      <c r="K21" s="108"/>
    </row>
    <row r="22" spans="1:12">
      <c r="A22" s="148">
        <v>19</v>
      </c>
      <c r="B22" s="172" t="s">
        <v>241</v>
      </c>
      <c r="C22" s="137" t="s">
        <v>174</v>
      </c>
      <c r="D22" s="136">
        <v>500</v>
      </c>
      <c r="E22" s="91">
        <v>12</v>
      </c>
      <c r="F22" s="131">
        <f t="shared" si="0"/>
        <v>6000</v>
      </c>
      <c r="G22" s="175"/>
    </row>
    <row r="23" spans="1:12">
      <c r="A23" s="192">
        <v>20</v>
      </c>
      <c r="B23" s="193" t="s">
        <v>242</v>
      </c>
      <c r="C23" s="194" t="s">
        <v>174</v>
      </c>
      <c r="D23" s="195">
        <v>500</v>
      </c>
      <c r="E23" s="196">
        <v>13.6</v>
      </c>
      <c r="F23" s="197">
        <f t="shared" si="0"/>
        <v>6800</v>
      </c>
      <c r="G23" s="175"/>
    </row>
    <row r="24" spans="1:12">
      <c r="A24" s="166">
        <v>21</v>
      </c>
      <c r="B24" s="172" t="s">
        <v>267</v>
      </c>
      <c r="C24" s="137" t="s">
        <v>174</v>
      </c>
      <c r="D24" s="136">
        <v>200</v>
      </c>
      <c r="E24" s="91">
        <v>10</v>
      </c>
      <c r="F24" s="197">
        <f t="shared" si="0"/>
        <v>2000</v>
      </c>
      <c r="G24" s="175"/>
    </row>
    <row r="25" spans="1:12">
      <c r="B25" s="201" t="s">
        <v>157</v>
      </c>
      <c r="C25" s="202"/>
      <c r="D25" s="202"/>
      <c r="E25" s="203"/>
      <c r="F25" s="127">
        <f>SUM(F4:F23)</f>
        <v>125261</v>
      </c>
    </row>
    <row r="26" spans="1:12">
      <c r="B26" s="199" t="s">
        <v>171</v>
      </c>
      <c r="C26" s="199"/>
      <c r="D26" s="199"/>
      <c r="E26" s="199"/>
      <c r="F26" s="93">
        <f>F25/12</f>
        <v>10438.416666666666</v>
      </c>
    </row>
    <row r="27" spans="1:12">
      <c r="B27" s="199" t="s">
        <v>158</v>
      </c>
      <c r="C27" s="199"/>
      <c r="D27" s="199"/>
      <c r="E27" s="199"/>
      <c r="F27" s="93">
        <f>F26/25</f>
        <v>417.53666666666663</v>
      </c>
      <c r="G27" s="4"/>
      <c r="H27" s="112"/>
      <c r="I27" s="112"/>
      <c r="J27" s="112"/>
      <c r="K27" s="112"/>
      <c r="L27" s="112"/>
    </row>
    <row r="29" spans="1:12">
      <c r="G29" s="115"/>
    </row>
  </sheetData>
  <sheetProtection algorithmName="SHA-512" hashValue="ROqeu31hGkDnIG9rmHE9kRwdhRQEEj5bdWyFeoMqErUvN/XSYmxUKd2uIQjqOD8UJ+6Vp+9iB8lHDOiGIk3jNw==" saltValue="ioL7FdG2jHF7b0lHGo59tg==" spinCount="100000" sheet="1" formatCells="0" formatColumns="0" formatRows="0" insertColumns="0" insertRows="0" insertHyperlinks="0" deleteColumns="0" deleteRows="0" sort="0" autoFilter="0" pivotTables="0"/>
  <mergeCells count="4">
    <mergeCell ref="B27:E27"/>
    <mergeCell ref="B2:F2"/>
    <mergeCell ref="B25:E25"/>
    <mergeCell ref="B26:E26"/>
  </mergeCells>
  <pageMargins left="0.511811024" right="0.511811024" top="0.78740157499999996" bottom="0.78740157499999996" header="0.31496062000000002" footer="0.31496062000000002"/>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ilha10"/>
  <dimension ref="A1:E14"/>
  <sheetViews>
    <sheetView workbookViewId="0">
      <selection activeCell="A2" sqref="A2:D2"/>
    </sheetView>
  </sheetViews>
  <sheetFormatPr defaultColWidth="9.28515625" defaultRowHeight="12.75"/>
  <cols>
    <col min="1" max="1" width="65.28515625" customWidth="1"/>
    <col min="2" max="2" width="12.140625" customWidth="1"/>
    <col min="3" max="3" width="11.140625" customWidth="1"/>
    <col min="4" max="4" width="15.5703125" customWidth="1"/>
    <col min="256" max="256" width="28.42578125" bestFit="1" customWidth="1"/>
    <col min="257" max="257" width="12.140625" customWidth="1"/>
    <col min="258" max="258" width="13.28515625" customWidth="1"/>
    <col min="259" max="259" width="11.140625" customWidth="1"/>
    <col min="260" max="260" width="15.5703125" customWidth="1"/>
    <col min="512" max="512" width="28.42578125" bestFit="1" customWidth="1"/>
    <col min="513" max="513" width="12.140625" customWidth="1"/>
    <col min="514" max="514" width="13.28515625" customWidth="1"/>
    <col min="515" max="515" width="11.140625" customWidth="1"/>
    <col min="516" max="516" width="15.5703125" customWidth="1"/>
    <col min="768" max="768" width="28.42578125" bestFit="1" customWidth="1"/>
    <col min="769" max="769" width="12.140625" customWidth="1"/>
    <col min="770" max="770" width="13.28515625" customWidth="1"/>
    <col min="771" max="771" width="11.140625" customWidth="1"/>
    <col min="772" max="772" width="15.5703125" customWidth="1"/>
    <col min="1024" max="1024" width="28.42578125" bestFit="1" customWidth="1"/>
    <col min="1025" max="1025" width="12.140625" customWidth="1"/>
    <col min="1026" max="1026" width="13.28515625" customWidth="1"/>
    <col min="1027" max="1027" width="11.140625" customWidth="1"/>
    <col min="1028" max="1028" width="15.5703125" customWidth="1"/>
    <col min="1280" max="1280" width="28.42578125" bestFit="1" customWidth="1"/>
    <col min="1281" max="1281" width="12.140625" customWidth="1"/>
    <col min="1282" max="1282" width="13.28515625" customWidth="1"/>
    <col min="1283" max="1283" width="11.140625" customWidth="1"/>
    <col min="1284" max="1284" width="15.5703125" customWidth="1"/>
    <col min="1536" max="1536" width="28.42578125" bestFit="1" customWidth="1"/>
    <col min="1537" max="1537" width="12.140625" customWidth="1"/>
    <col min="1538" max="1538" width="13.28515625" customWidth="1"/>
    <col min="1539" max="1539" width="11.140625" customWidth="1"/>
    <col min="1540" max="1540" width="15.5703125" customWidth="1"/>
    <col min="1792" max="1792" width="28.42578125" bestFit="1" customWidth="1"/>
    <col min="1793" max="1793" width="12.140625" customWidth="1"/>
    <col min="1794" max="1794" width="13.28515625" customWidth="1"/>
    <col min="1795" max="1795" width="11.140625" customWidth="1"/>
    <col min="1796" max="1796" width="15.5703125" customWidth="1"/>
    <col min="2048" max="2048" width="28.42578125" bestFit="1" customWidth="1"/>
    <col min="2049" max="2049" width="12.140625" customWidth="1"/>
    <col min="2050" max="2050" width="13.28515625" customWidth="1"/>
    <col min="2051" max="2051" width="11.140625" customWidth="1"/>
    <col min="2052" max="2052" width="15.5703125" customWidth="1"/>
    <col min="2304" max="2304" width="28.42578125" bestFit="1" customWidth="1"/>
    <col min="2305" max="2305" width="12.140625" customWidth="1"/>
    <col min="2306" max="2306" width="13.28515625" customWidth="1"/>
    <col min="2307" max="2307" width="11.140625" customWidth="1"/>
    <col min="2308" max="2308" width="15.5703125" customWidth="1"/>
    <col min="2560" max="2560" width="28.42578125" bestFit="1" customWidth="1"/>
    <col min="2561" max="2561" width="12.140625" customWidth="1"/>
    <col min="2562" max="2562" width="13.28515625" customWidth="1"/>
    <col min="2563" max="2563" width="11.140625" customWidth="1"/>
    <col min="2564" max="2564" width="15.5703125" customWidth="1"/>
    <col min="2816" max="2816" width="28.42578125" bestFit="1" customWidth="1"/>
    <col min="2817" max="2817" width="12.140625" customWidth="1"/>
    <col min="2818" max="2818" width="13.28515625" customWidth="1"/>
    <col min="2819" max="2819" width="11.140625" customWidth="1"/>
    <col min="2820" max="2820" width="15.5703125" customWidth="1"/>
    <col min="3072" max="3072" width="28.42578125" bestFit="1" customWidth="1"/>
    <col min="3073" max="3073" width="12.140625" customWidth="1"/>
    <col min="3074" max="3074" width="13.28515625" customWidth="1"/>
    <col min="3075" max="3075" width="11.140625" customWidth="1"/>
    <col min="3076" max="3076" width="15.5703125" customWidth="1"/>
    <col min="3328" max="3328" width="28.42578125" bestFit="1" customWidth="1"/>
    <col min="3329" max="3329" width="12.140625" customWidth="1"/>
    <col min="3330" max="3330" width="13.28515625" customWidth="1"/>
    <col min="3331" max="3331" width="11.140625" customWidth="1"/>
    <col min="3332" max="3332" width="15.5703125" customWidth="1"/>
    <col min="3584" max="3584" width="28.42578125" bestFit="1" customWidth="1"/>
    <col min="3585" max="3585" width="12.140625" customWidth="1"/>
    <col min="3586" max="3586" width="13.28515625" customWidth="1"/>
    <col min="3587" max="3587" width="11.140625" customWidth="1"/>
    <col min="3588" max="3588" width="15.5703125" customWidth="1"/>
    <col min="3840" max="3840" width="28.42578125" bestFit="1" customWidth="1"/>
    <col min="3841" max="3841" width="12.140625" customWidth="1"/>
    <col min="3842" max="3842" width="13.28515625" customWidth="1"/>
    <col min="3843" max="3843" width="11.140625" customWidth="1"/>
    <col min="3844" max="3844" width="15.5703125" customWidth="1"/>
    <col min="4096" max="4096" width="28.42578125" bestFit="1" customWidth="1"/>
    <col min="4097" max="4097" width="12.140625" customWidth="1"/>
    <col min="4098" max="4098" width="13.28515625" customWidth="1"/>
    <col min="4099" max="4099" width="11.140625" customWidth="1"/>
    <col min="4100" max="4100" width="15.5703125" customWidth="1"/>
    <col min="4352" max="4352" width="28.42578125" bestFit="1" customWidth="1"/>
    <col min="4353" max="4353" width="12.140625" customWidth="1"/>
    <col min="4354" max="4354" width="13.28515625" customWidth="1"/>
    <col min="4355" max="4355" width="11.140625" customWidth="1"/>
    <col min="4356" max="4356" width="15.5703125" customWidth="1"/>
    <col min="4608" max="4608" width="28.42578125" bestFit="1" customWidth="1"/>
    <col min="4609" max="4609" width="12.140625" customWidth="1"/>
    <col min="4610" max="4610" width="13.28515625" customWidth="1"/>
    <col min="4611" max="4611" width="11.140625" customWidth="1"/>
    <col min="4612" max="4612" width="15.5703125" customWidth="1"/>
    <col min="4864" max="4864" width="28.42578125" bestFit="1" customWidth="1"/>
    <col min="4865" max="4865" width="12.140625" customWidth="1"/>
    <col min="4866" max="4866" width="13.28515625" customWidth="1"/>
    <col min="4867" max="4867" width="11.140625" customWidth="1"/>
    <col min="4868" max="4868" width="15.5703125" customWidth="1"/>
    <col min="5120" max="5120" width="28.42578125" bestFit="1" customWidth="1"/>
    <col min="5121" max="5121" width="12.140625" customWidth="1"/>
    <col min="5122" max="5122" width="13.28515625" customWidth="1"/>
    <col min="5123" max="5123" width="11.140625" customWidth="1"/>
    <col min="5124" max="5124" width="15.5703125" customWidth="1"/>
    <col min="5376" max="5376" width="28.42578125" bestFit="1" customWidth="1"/>
    <col min="5377" max="5377" width="12.140625" customWidth="1"/>
    <col min="5378" max="5378" width="13.28515625" customWidth="1"/>
    <col min="5379" max="5379" width="11.140625" customWidth="1"/>
    <col min="5380" max="5380" width="15.5703125" customWidth="1"/>
    <col min="5632" max="5632" width="28.42578125" bestFit="1" customWidth="1"/>
    <col min="5633" max="5633" width="12.140625" customWidth="1"/>
    <col min="5634" max="5634" width="13.28515625" customWidth="1"/>
    <col min="5635" max="5635" width="11.140625" customWidth="1"/>
    <col min="5636" max="5636" width="15.5703125" customWidth="1"/>
    <col min="5888" max="5888" width="28.42578125" bestFit="1" customWidth="1"/>
    <col min="5889" max="5889" width="12.140625" customWidth="1"/>
    <col min="5890" max="5890" width="13.28515625" customWidth="1"/>
    <col min="5891" max="5891" width="11.140625" customWidth="1"/>
    <col min="5892" max="5892" width="15.5703125" customWidth="1"/>
    <col min="6144" max="6144" width="28.42578125" bestFit="1" customWidth="1"/>
    <col min="6145" max="6145" width="12.140625" customWidth="1"/>
    <col min="6146" max="6146" width="13.28515625" customWidth="1"/>
    <col min="6147" max="6147" width="11.140625" customWidth="1"/>
    <col min="6148" max="6148" width="15.5703125" customWidth="1"/>
    <col min="6400" max="6400" width="28.42578125" bestFit="1" customWidth="1"/>
    <col min="6401" max="6401" width="12.140625" customWidth="1"/>
    <col min="6402" max="6402" width="13.28515625" customWidth="1"/>
    <col min="6403" max="6403" width="11.140625" customWidth="1"/>
    <col min="6404" max="6404" width="15.5703125" customWidth="1"/>
    <col min="6656" max="6656" width="28.42578125" bestFit="1" customWidth="1"/>
    <col min="6657" max="6657" width="12.140625" customWidth="1"/>
    <col min="6658" max="6658" width="13.28515625" customWidth="1"/>
    <col min="6659" max="6659" width="11.140625" customWidth="1"/>
    <col min="6660" max="6660" width="15.5703125" customWidth="1"/>
    <col min="6912" max="6912" width="28.42578125" bestFit="1" customWidth="1"/>
    <col min="6913" max="6913" width="12.140625" customWidth="1"/>
    <col min="6914" max="6914" width="13.28515625" customWidth="1"/>
    <col min="6915" max="6915" width="11.140625" customWidth="1"/>
    <col min="6916" max="6916" width="15.5703125" customWidth="1"/>
    <col min="7168" max="7168" width="28.42578125" bestFit="1" customWidth="1"/>
    <col min="7169" max="7169" width="12.140625" customWidth="1"/>
    <col min="7170" max="7170" width="13.28515625" customWidth="1"/>
    <col min="7171" max="7171" width="11.140625" customWidth="1"/>
    <col min="7172" max="7172" width="15.5703125" customWidth="1"/>
    <col min="7424" max="7424" width="28.42578125" bestFit="1" customWidth="1"/>
    <col min="7425" max="7425" width="12.140625" customWidth="1"/>
    <col min="7426" max="7426" width="13.28515625" customWidth="1"/>
    <col min="7427" max="7427" width="11.140625" customWidth="1"/>
    <col min="7428" max="7428" width="15.5703125" customWidth="1"/>
    <col min="7680" max="7680" width="28.42578125" bestFit="1" customWidth="1"/>
    <col min="7681" max="7681" width="12.140625" customWidth="1"/>
    <col min="7682" max="7682" width="13.28515625" customWidth="1"/>
    <col min="7683" max="7683" width="11.140625" customWidth="1"/>
    <col min="7684" max="7684" width="15.5703125" customWidth="1"/>
    <col min="7936" max="7936" width="28.42578125" bestFit="1" customWidth="1"/>
    <col min="7937" max="7937" width="12.140625" customWidth="1"/>
    <col min="7938" max="7938" width="13.28515625" customWidth="1"/>
    <col min="7939" max="7939" width="11.140625" customWidth="1"/>
    <col min="7940" max="7940" width="15.5703125" customWidth="1"/>
    <col min="8192" max="8192" width="28.42578125" bestFit="1" customWidth="1"/>
    <col min="8193" max="8193" width="12.140625" customWidth="1"/>
    <col min="8194" max="8194" width="13.28515625" customWidth="1"/>
    <col min="8195" max="8195" width="11.140625" customWidth="1"/>
    <col min="8196" max="8196" width="15.5703125" customWidth="1"/>
    <col min="8448" max="8448" width="28.42578125" bestFit="1" customWidth="1"/>
    <col min="8449" max="8449" width="12.140625" customWidth="1"/>
    <col min="8450" max="8450" width="13.28515625" customWidth="1"/>
    <col min="8451" max="8451" width="11.140625" customWidth="1"/>
    <col min="8452" max="8452" width="15.5703125" customWidth="1"/>
    <col min="8704" max="8704" width="28.42578125" bestFit="1" customWidth="1"/>
    <col min="8705" max="8705" width="12.140625" customWidth="1"/>
    <col min="8706" max="8706" width="13.28515625" customWidth="1"/>
    <col min="8707" max="8707" width="11.140625" customWidth="1"/>
    <col min="8708" max="8708" width="15.5703125" customWidth="1"/>
    <col min="8960" max="8960" width="28.42578125" bestFit="1" customWidth="1"/>
    <col min="8961" max="8961" width="12.140625" customWidth="1"/>
    <col min="8962" max="8962" width="13.28515625" customWidth="1"/>
    <col min="8963" max="8963" width="11.140625" customWidth="1"/>
    <col min="8964" max="8964" width="15.5703125" customWidth="1"/>
    <col min="9216" max="9216" width="28.42578125" bestFit="1" customWidth="1"/>
    <col min="9217" max="9217" width="12.140625" customWidth="1"/>
    <col min="9218" max="9218" width="13.28515625" customWidth="1"/>
    <col min="9219" max="9219" width="11.140625" customWidth="1"/>
    <col min="9220" max="9220" width="15.5703125" customWidth="1"/>
    <col min="9472" max="9472" width="28.42578125" bestFit="1" customWidth="1"/>
    <col min="9473" max="9473" width="12.140625" customWidth="1"/>
    <col min="9474" max="9474" width="13.28515625" customWidth="1"/>
    <col min="9475" max="9475" width="11.140625" customWidth="1"/>
    <col min="9476" max="9476" width="15.5703125" customWidth="1"/>
    <col min="9728" max="9728" width="28.42578125" bestFit="1" customWidth="1"/>
    <col min="9729" max="9729" width="12.140625" customWidth="1"/>
    <col min="9730" max="9730" width="13.28515625" customWidth="1"/>
    <col min="9731" max="9731" width="11.140625" customWidth="1"/>
    <col min="9732" max="9732" width="15.5703125" customWidth="1"/>
    <col min="9984" max="9984" width="28.42578125" bestFit="1" customWidth="1"/>
    <col min="9985" max="9985" width="12.140625" customWidth="1"/>
    <col min="9986" max="9986" width="13.28515625" customWidth="1"/>
    <col min="9987" max="9987" width="11.140625" customWidth="1"/>
    <col min="9988" max="9988" width="15.5703125" customWidth="1"/>
    <col min="10240" max="10240" width="28.42578125" bestFit="1" customWidth="1"/>
    <col min="10241" max="10241" width="12.140625" customWidth="1"/>
    <col min="10242" max="10242" width="13.28515625" customWidth="1"/>
    <col min="10243" max="10243" width="11.140625" customWidth="1"/>
    <col min="10244" max="10244" width="15.5703125" customWidth="1"/>
    <col min="10496" max="10496" width="28.42578125" bestFit="1" customWidth="1"/>
    <col min="10497" max="10497" width="12.140625" customWidth="1"/>
    <col min="10498" max="10498" width="13.28515625" customWidth="1"/>
    <col min="10499" max="10499" width="11.140625" customWidth="1"/>
    <col min="10500" max="10500" width="15.5703125" customWidth="1"/>
    <col min="10752" max="10752" width="28.42578125" bestFit="1" customWidth="1"/>
    <col min="10753" max="10753" width="12.140625" customWidth="1"/>
    <col min="10754" max="10754" width="13.28515625" customWidth="1"/>
    <col min="10755" max="10755" width="11.140625" customWidth="1"/>
    <col min="10756" max="10756" width="15.5703125" customWidth="1"/>
    <col min="11008" max="11008" width="28.42578125" bestFit="1" customWidth="1"/>
    <col min="11009" max="11009" width="12.140625" customWidth="1"/>
    <col min="11010" max="11010" width="13.28515625" customWidth="1"/>
    <col min="11011" max="11011" width="11.140625" customWidth="1"/>
    <col min="11012" max="11012" width="15.5703125" customWidth="1"/>
    <col min="11264" max="11264" width="28.42578125" bestFit="1" customWidth="1"/>
    <col min="11265" max="11265" width="12.140625" customWidth="1"/>
    <col min="11266" max="11266" width="13.28515625" customWidth="1"/>
    <col min="11267" max="11267" width="11.140625" customWidth="1"/>
    <col min="11268" max="11268" width="15.5703125" customWidth="1"/>
    <col min="11520" max="11520" width="28.42578125" bestFit="1" customWidth="1"/>
    <col min="11521" max="11521" width="12.140625" customWidth="1"/>
    <col min="11522" max="11522" width="13.28515625" customWidth="1"/>
    <col min="11523" max="11523" width="11.140625" customWidth="1"/>
    <col min="11524" max="11524" width="15.5703125" customWidth="1"/>
    <col min="11776" max="11776" width="28.42578125" bestFit="1" customWidth="1"/>
    <col min="11777" max="11777" width="12.140625" customWidth="1"/>
    <col min="11778" max="11778" width="13.28515625" customWidth="1"/>
    <col min="11779" max="11779" width="11.140625" customWidth="1"/>
    <col min="11780" max="11780" width="15.5703125" customWidth="1"/>
    <col min="12032" max="12032" width="28.42578125" bestFit="1" customWidth="1"/>
    <col min="12033" max="12033" width="12.140625" customWidth="1"/>
    <col min="12034" max="12034" width="13.28515625" customWidth="1"/>
    <col min="12035" max="12035" width="11.140625" customWidth="1"/>
    <col min="12036" max="12036" width="15.5703125" customWidth="1"/>
    <col min="12288" max="12288" width="28.42578125" bestFit="1" customWidth="1"/>
    <col min="12289" max="12289" width="12.140625" customWidth="1"/>
    <col min="12290" max="12290" width="13.28515625" customWidth="1"/>
    <col min="12291" max="12291" width="11.140625" customWidth="1"/>
    <col min="12292" max="12292" width="15.5703125" customWidth="1"/>
    <col min="12544" max="12544" width="28.42578125" bestFit="1" customWidth="1"/>
    <col min="12545" max="12545" width="12.140625" customWidth="1"/>
    <col min="12546" max="12546" width="13.28515625" customWidth="1"/>
    <col min="12547" max="12547" width="11.140625" customWidth="1"/>
    <col min="12548" max="12548" width="15.5703125" customWidth="1"/>
    <col min="12800" max="12800" width="28.42578125" bestFit="1" customWidth="1"/>
    <col min="12801" max="12801" width="12.140625" customWidth="1"/>
    <col min="12802" max="12802" width="13.28515625" customWidth="1"/>
    <col min="12803" max="12803" width="11.140625" customWidth="1"/>
    <col min="12804" max="12804" width="15.5703125" customWidth="1"/>
    <col min="13056" max="13056" width="28.42578125" bestFit="1" customWidth="1"/>
    <col min="13057" max="13057" width="12.140625" customWidth="1"/>
    <col min="13058" max="13058" width="13.28515625" customWidth="1"/>
    <col min="13059" max="13059" width="11.140625" customWidth="1"/>
    <col min="13060" max="13060" width="15.5703125" customWidth="1"/>
    <col min="13312" max="13312" width="28.42578125" bestFit="1" customWidth="1"/>
    <col min="13313" max="13313" width="12.140625" customWidth="1"/>
    <col min="13314" max="13314" width="13.28515625" customWidth="1"/>
    <col min="13315" max="13315" width="11.140625" customWidth="1"/>
    <col min="13316" max="13316" width="15.5703125" customWidth="1"/>
    <col min="13568" max="13568" width="28.42578125" bestFit="1" customWidth="1"/>
    <col min="13569" max="13569" width="12.140625" customWidth="1"/>
    <col min="13570" max="13570" width="13.28515625" customWidth="1"/>
    <col min="13571" max="13571" width="11.140625" customWidth="1"/>
    <col min="13572" max="13572" width="15.5703125" customWidth="1"/>
    <col min="13824" max="13824" width="28.42578125" bestFit="1" customWidth="1"/>
    <col min="13825" max="13825" width="12.140625" customWidth="1"/>
    <col min="13826" max="13826" width="13.28515625" customWidth="1"/>
    <col min="13827" max="13827" width="11.140625" customWidth="1"/>
    <col min="13828" max="13828" width="15.5703125" customWidth="1"/>
    <col min="14080" max="14080" width="28.42578125" bestFit="1" customWidth="1"/>
    <col min="14081" max="14081" width="12.140625" customWidth="1"/>
    <col min="14082" max="14082" width="13.28515625" customWidth="1"/>
    <col min="14083" max="14083" width="11.140625" customWidth="1"/>
    <col min="14084" max="14084" width="15.5703125" customWidth="1"/>
    <col min="14336" max="14336" width="28.42578125" bestFit="1" customWidth="1"/>
    <col min="14337" max="14337" width="12.140625" customWidth="1"/>
    <col min="14338" max="14338" width="13.28515625" customWidth="1"/>
    <col min="14339" max="14339" width="11.140625" customWidth="1"/>
    <col min="14340" max="14340" width="15.5703125" customWidth="1"/>
    <col min="14592" max="14592" width="28.42578125" bestFit="1" customWidth="1"/>
    <col min="14593" max="14593" width="12.140625" customWidth="1"/>
    <col min="14594" max="14594" width="13.28515625" customWidth="1"/>
    <col min="14595" max="14595" width="11.140625" customWidth="1"/>
    <col min="14596" max="14596" width="15.5703125" customWidth="1"/>
    <col min="14848" max="14848" width="28.42578125" bestFit="1" customWidth="1"/>
    <col min="14849" max="14849" width="12.140625" customWidth="1"/>
    <col min="14850" max="14850" width="13.28515625" customWidth="1"/>
    <col min="14851" max="14851" width="11.140625" customWidth="1"/>
    <col min="14852" max="14852" width="15.5703125" customWidth="1"/>
    <col min="15104" max="15104" width="28.42578125" bestFit="1" customWidth="1"/>
    <col min="15105" max="15105" width="12.140625" customWidth="1"/>
    <col min="15106" max="15106" width="13.28515625" customWidth="1"/>
    <col min="15107" max="15107" width="11.140625" customWidth="1"/>
    <col min="15108" max="15108" width="15.5703125" customWidth="1"/>
    <col min="15360" max="15360" width="28.42578125" bestFit="1" customWidth="1"/>
    <col min="15361" max="15361" width="12.140625" customWidth="1"/>
    <col min="15362" max="15362" width="13.28515625" customWidth="1"/>
    <col min="15363" max="15363" width="11.140625" customWidth="1"/>
    <col min="15364" max="15364" width="15.5703125" customWidth="1"/>
    <col min="15616" max="15616" width="28.42578125" bestFit="1" customWidth="1"/>
    <col min="15617" max="15617" width="12.140625" customWidth="1"/>
    <col min="15618" max="15618" width="13.28515625" customWidth="1"/>
    <col min="15619" max="15619" width="11.140625" customWidth="1"/>
    <col min="15620" max="15620" width="15.5703125" customWidth="1"/>
    <col min="15872" max="15872" width="28.42578125" bestFit="1" customWidth="1"/>
    <col min="15873" max="15873" width="12.140625" customWidth="1"/>
    <col min="15874" max="15874" width="13.28515625" customWidth="1"/>
    <col min="15875" max="15875" width="11.140625" customWidth="1"/>
    <col min="15876" max="15876" width="15.5703125" customWidth="1"/>
    <col min="16128" max="16128" width="28.42578125" bestFit="1" customWidth="1"/>
    <col min="16129" max="16129" width="12.140625" customWidth="1"/>
    <col min="16130" max="16130" width="13.28515625" customWidth="1"/>
    <col min="16131" max="16131" width="11.140625" customWidth="1"/>
    <col min="16132" max="16132" width="15.5703125" customWidth="1"/>
  </cols>
  <sheetData>
    <row r="1" spans="1:5">
      <c r="A1" s="90"/>
      <c r="B1" s="90"/>
      <c r="C1" s="90"/>
      <c r="D1" s="90"/>
      <c r="E1" s="90"/>
    </row>
    <row r="2" spans="1:5" ht="31.5" customHeight="1">
      <c r="A2" s="280" t="s">
        <v>181</v>
      </c>
      <c r="B2" s="280"/>
      <c r="C2" s="280"/>
      <c r="D2" s="280"/>
      <c r="E2" s="90"/>
    </row>
    <row r="3" spans="1:5" ht="25.5">
      <c r="A3" s="94" t="s">
        <v>159</v>
      </c>
      <c r="B3" s="94" t="s">
        <v>245</v>
      </c>
      <c r="C3" s="95" t="s">
        <v>154</v>
      </c>
      <c r="D3" s="95" t="s">
        <v>155</v>
      </c>
      <c r="E3" s="90"/>
    </row>
    <row r="4" spans="1:5" s="100" customFormat="1" ht="24.75" customHeight="1">
      <c r="A4" s="96" t="s">
        <v>244</v>
      </c>
      <c r="B4" s="97">
        <v>4</v>
      </c>
      <c r="C4" s="98">
        <v>35</v>
      </c>
      <c r="D4" s="98">
        <f t="shared" ref="D4:D10" si="0">B4*C4</f>
        <v>140</v>
      </c>
      <c r="E4" s="99"/>
    </row>
    <row r="5" spans="1:5" s="100" customFormat="1" ht="38.25" customHeight="1">
      <c r="A5" s="96" t="s">
        <v>246</v>
      </c>
      <c r="B5" s="97">
        <v>4</v>
      </c>
      <c r="C5" s="98">
        <v>30</v>
      </c>
      <c r="D5" s="98">
        <f t="shared" si="0"/>
        <v>120</v>
      </c>
      <c r="E5" s="99"/>
    </row>
    <row r="6" spans="1:5" s="100" customFormat="1" ht="25.5" customHeight="1">
      <c r="A6" s="96" t="s">
        <v>247</v>
      </c>
      <c r="B6" s="97">
        <v>2</v>
      </c>
      <c r="C6" s="98">
        <v>55</v>
      </c>
      <c r="D6" s="98">
        <f t="shared" si="0"/>
        <v>110</v>
      </c>
      <c r="E6" s="99"/>
    </row>
    <row r="7" spans="1:5" s="100" customFormat="1" ht="25.5" customHeight="1">
      <c r="A7" s="96" t="s">
        <v>248</v>
      </c>
      <c r="B7" s="97">
        <v>6</v>
      </c>
      <c r="C7" s="98">
        <v>4</v>
      </c>
      <c r="D7" s="98">
        <f t="shared" si="0"/>
        <v>24</v>
      </c>
      <c r="E7" s="99"/>
    </row>
    <row r="8" spans="1:5" s="100" customFormat="1" ht="25.5" customHeight="1">
      <c r="A8" s="96" t="s">
        <v>249</v>
      </c>
      <c r="B8" s="97">
        <v>4</v>
      </c>
      <c r="C8" s="98">
        <v>15</v>
      </c>
      <c r="D8" s="98">
        <f t="shared" si="0"/>
        <v>60</v>
      </c>
      <c r="E8" s="99"/>
    </row>
    <row r="9" spans="1:5" s="100" customFormat="1" ht="26.25" customHeight="1">
      <c r="A9" s="96" t="s">
        <v>250</v>
      </c>
      <c r="B9" s="97">
        <v>4</v>
      </c>
      <c r="C9" s="98">
        <v>12</v>
      </c>
      <c r="D9" s="98">
        <f t="shared" si="0"/>
        <v>48</v>
      </c>
      <c r="E9" s="99"/>
    </row>
    <row r="10" spans="1:5" s="100" customFormat="1">
      <c r="A10" s="96" t="s">
        <v>251</v>
      </c>
      <c r="B10" s="97">
        <v>2</v>
      </c>
      <c r="C10" s="98">
        <v>40</v>
      </c>
      <c r="D10" s="98">
        <f t="shared" si="0"/>
        <v>80</v>
      </c>
      <c r="E10" s="99"/>
    </row>
    <row r="11" spans="1:5" s="100" customFormat="1">
      <c r="A11" s="281" t="s">
        <v>163</v>
      </c>
      <c r="B11" s="281"/>
      <c r="C11" s="281"/>
      <c r="D11" s="101">
        <f>SUM(D4:D10)</f>
        <v>582</v>
      </c>
      <c r="E11" s="99"/>
    </row>
    <row r="12" spans="1:5">
      <c r="A12" s="282" t="s">
        <v>164</v>
      </c>
      <c r="B12" s="282"/>
      <c r="C12" s="282"/>
      <c r="D12" s="102">
        <f>D11/12</f>
        <v>48.5</v>
      </c>
      <c r="E12" s="90"/>
    </row>
    <row r="13" spans="1:5">
      <c r="A13" s="90"/>
      <c r="B13" s="90"/>
      <c r="C13" s="90"/>
      <c r="D13" s="90"/>
      <c r="E13" s="90"/>
    </row>
    <row r="14" spans="1:5">
      <c r="A14" s="90"/>
      <c r="B14" s="90"/>
      <c r="C14" s="90"/>
      <c r="D14" s="90"/>
      <c r="E14" s="90"/>
    </row>
  </sheetData>
  <sheetProtection algorithmName="SHA-512" hashValue="XvGx2PePhj1wmNdNm3wUVqLdsgxtV7Sg8Zz3lcmxfn5NEZgQm9SMKRlY7LN8ZLAzRNTW0cY6XUE/vG3zGqccIA==" saltValue="PzkojExQS8d9BKGxfgmLkg==" spinCount="100000" sheet="1" formatCells="0" formatColumns="0" formatRows="0" insertColumns="0" insertRows="0" insertHyperlinks="0" deleteColumns="0" deleteRows="0" sort="0" autoFilter="0" pivotTables="0"/>
  <mergeCells count="3">
    <mergeCell ref="A2:D2"/>
    <mergeCell ref="A11:C11"/>
    <mergeCell ref="A12:C12"/>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ilha11"/>
  <dimension ref="A1:F12"/>
  <sheetViews>
    <sheetView topLeftCell="A4" workbookViewId="0">
      <selection activeCell="C14" sqref="C14"/>
    </sheetView>
  </sheetViews>
  <sheetFormatPr defaultColWidth="9.28515625" defaultRowHeight="12.75"/>
  <cols>
    <col min="1" max="1" width="65.28515625" customWidth="1"/>
    <col min="2" max="2" width="12.140625" customWidth="1"/>
    <col min="3" max="3" width="13.28515625" customWidth="1"/>
    <col min="4" max="4" width="11.140625" customWidth="1"/>
    <col min="5" max="5" width="15.5703125" customWidth="1"/>
    <col min="257" max="257" width="28.42578125" bestFit="1" customWidth="1"/>
    <col min="258" max="258" width="12.140625" customWidth="1"/>
    <col min="259" max="259" width="13.28515625" customWidth="1"/>
    <col min="260" max="260" width="11.140625" customWidth="1"/>
    <col min="261" max="261" width="15.5703125" customWidth="1"/>
    <col min="513" max="513" width="28.42578125" bestFit="1" customWidth="1"/>
    <col min="514" max="514" width="12.140625" customWidth="1"/>
    <col min="515" max="515" width="13.28515625" customWidth="1"/>
    <col min="516" max="516" width="11.140625" customWidth="1"/>
    <col min="517" max="517" width="15.5703125" customWidth="1"/>
    <col min="769" max="769" width="28.42578125" bestFit="1" customWidth="1"/>
    <col min="770" max="770" width="12.140625" customWidth="1"/>
    <col min="771" max="771" width="13.28515625" customWidth="1"/>
    <col min="772" max="772" width="11.140625" customWidth="1"/>
    <col min="773" max="773" width="15.5703125" customWidth="1"/>
    <col min="1025" max="1025" width="28.42578125" bestFit="1" customWidth="1"/>
    <col min="1026" max="1026" width="12.140625" customWidth="1"/>
    <col min="1027" max="1027" width="13.28515625" customWidth="1"/>
    <col min="1028" max="1028" width="11.140625" customWidth="1"/>
    <col min="1029" max="1029" width="15.5703125" customWidth="1"/>
    <col min="1281" max="1281" width="28.42578125" bestFit="1" customWidth="1"/>
    <col min="1282" max="1282" width="12.140625" customWidth="1"/>
    <col min="1283" max="1283" width="13.28515625" customWidth="1"/>
    <col min="1284" max="1284" width="11.140625" customWidth="1"/>
    <col min="1285" max="1285" width="15.5703125" customWidth="1"/>
    <col min="1537" max="1537" width="28.42578125" bestFit="1" customWidth="1"/>
    <col min="1538" max="1538" width="12.140625" customWidth="1"/>
    <col min="1539" max="1539" width="13.28515625" customWidth="1"/>
    <col min="1540" max="1540" width="11.140625" customWidth="1"/>
    <col min="1541" max="1541" width="15.5703125" customWidth="1"/>
    <col min="1793" max="1793" width="28.42578125" bestFit="1" customWidth="1"/>
    <col min="1794" max="1794" width="12.140625" customWidth="1"/>
    <col min="1795" max="1795" width="13.28515625" customWidth="1"/>
    <col min="1796" max="1796" width="11.140625" customWidth="1"/>
    <col min="1797" max="1797" width="15.5703125" customWidth="1"/>
    <col min="2049" max="2049" width="28.42578125" bestFit="1" customWidth="1"/>
    <col min="2050" max="2050" width="12.140625" customWidth="1"/>
    <col min="2051" max="2051" width="13.28515625" customWidth="1"/>
    <col min="2052" max="2052" width="11.140625" customWidth="1"/>
    <col min="2053" max="2053" width="15.5703125" customWidth="1"/>
    <col min="2305" max="2305" width="28.42578125" bestFit="1" customWidth="1"/>
    <col min="2306" max="2306" width="12.140625" customWidth="1"/>
    <col min="2307" max="2307" width="13.28515625" customWidth="1"/>
    <col min="2308" max="2308" width="11.140625" customWidth="1"/>
    <col min="2309" max="2309" width="15.5703125" customWidth="1"/>
    <col min="2561" max="2561" width="28.42578125" bestFit="1" customWidth="1"/>
    <col min="2562" max="2562" width="12.140625" customWidth="1"/>
    <col min="2563" max="2563" width="13.28515625" customWidth="1"/>
    <col min="2564" max="2564" width="11.140625" customWidth="1"/>
    <col min="2565" max="2565" width="15.5703125" customWidth="1"/>
    <col min="2817" max="2817" width="28.42578125" bestFit="1" customWidth="1"/>
    <col min="2818" max="2818" width="12.140625" customWidth="1"/>
    <col min="2819" max="2819" width="13.28515625" customWidth="1"/>
    <col min="2820" max="2820" width="11.140625" customWidth="1"/>
    <col min="2821" max="2821" width="15.5703125" customWidth="1"/>
    <col min="3073" max="3073" width="28.42578125" bestFit="1" customWidth="1"/>
    <col min="3074" max="3074" width="12.140625" customWidth="1"/>
    <col min="3075" max="3075" width="13.28515625" customWidth="1"/>
    <col min="3076" max="3076" width="11.140625" customWidth="1"/>
    <col min="3077" max="3077" width="15.5703125" customWidth="1"/>
    <col min="3329" max="3329" width="28.42578125" bestFit="1" customWidth="1"/>
    <col min="3330" max="3330" width="12.140625" customWidth="1"/>
    <col min="3331" max="3331" width="13.28515625" customWidth="1"/>
    <col min="3332" max="3332" width="11.140625" customWidth="1"/>
    <col min="3333" max="3333" width="15.5703125" customWidth="1"/>
    <col min="3585" max="3585" width="28.42578125" bestFit="1" customWidth="1"/>
    <col min="3586" max="3586" width="12.140625" customWidth="1"/>
    <col min="3587" max="3587" width="13.28515625" customWidth="1"/>
    <col min="3588" max="3588" width="11.140625" customWidth="1"/>
    <col min="3589" max="3589" width="15.5703125" customWidth="1"/>
    <col min="3841" max="3841" width="28.42578125" bestFit="1" customWidth="1"/>
    <col min="3842" max="3842" width="12.140625" customWidth="1"/>
    <col min="3843" max="3843" width="13.28515625" customWidth="1"/>
    <col min="3844" max="3844" width="11.140625" customWidth="1"/>
    <col min="3845" max="3845" width="15.5703125" customWidth="1"/>
    <col min="4097" max="4097" width="28.42578125" bestFit="1" customWidth="1"/>
    <col min="4098" max="4098" width="12.140625" customWidth="1"/>
    <col min="4099" max="4099" width="13.28515625" customWidth="1"/>
    <col min="4100" max="4100" width="11.140625" customWidth="1"/>
    <col min="4101" max="4101" width="15.5703125" customWidth="1"/>
    <col min="4353" max="4353" width="28.42578125" bestFit="1" customWidth="1"/>
    <col min="4354" max="4354" width="12.140625" customWidth="1"/>
    <col min="4355" max="4355" width="13.28515625" customWidth="1"/>
    <col min="4356" max="4356" width="11.140625" customWidth="1"/>
    <col min="4357" max="4357" width="15.5703125" customWidth="1"/>
    <col min="4609" max="4609" width="28.42578125" bestFit="1" customWidth="1"/>
    <col min="4610" max="4610" width="12.140625" customWidth="1"/>
    <col min="4611" max="4611" width="13.28515625" customWidth="1"/>
    <col min="4612" max="4612" width="11.140625" customWidth="1"/>
    <col min="4613" max="4613" width="15.5703125" customWidth="1"/>
    <col min="4865" max="4865" width="28.42578125" bestFit="1" customWidth="1"/>
    <col min="4866" max="4866" width="12.140625" customWidth="1"/>
    <col min="4867" max="4867" width="13.28515625" customWidth="1"/>
    <col min="4868" max="4868" width="11.140625" customWidth="1"/>
    <col min="4869" max="4869" width="15.5703125" customWidth="1"/>
    <col min="5121" max="5121" width="28.42578125" bestFit="1" customWidth="1"/>
    <col min="5122" max="5122" width="12.140625" customWidth="1"/>
    <col min="5123" max="5123" width="13.28515625" customWidth="1"/>
    <col min="5124" max="5124" width="11.140625" customWidth="1"/>
    <col min="5125" max="5125" width="15.5703125" customWidth="1"/>
    <col min="5377" max="5377" width="28.42578125" bestFit="1" customWidth="1"/>
    <col min="5378" max="5378" width="12.140625" customWidth="1"/>
    <col min="5379" max="5379" width="13.28515625" customWidth="1"/>
    <col min="5380" max="5380" width="11.140625" customWidth="1"/>
    <col min="5381" max="5381" width="15.5703125" customWidth="1"/>
    <col min="5633" max="5633" width="28.42578125" bestFit="1" customWidth="1"/>
    <col min="5634" max="5634" width="12.140625" customWidth="1"/>
    <col min="5635" max="5635" width="13.28515625" customWidth="1"/>
    <col min="5636" max="5636" width="11.140625" customWidth="1"/>
    <col min="5637" max="5637" width="15.5703125" customWidth="1"/>
    <col min="5889" max="5889" width="28.42578125" bestFit="1" customWidth="1"/>
    <col min="5890" max="5890" width="12.140625" customWidth="1"/>
    <col min="5891" max="5891" width="13.28515625" customWidth="1"/>
    <col min="5892" max="5892" width="11.140625" customWidth="1"/>
    <col min="5893" max="5893" width="15.5703125" customWidth="1"/>
    <col min="6145" max="6145" width="28.42578125" bestFit="1" customWidth="1"/>
    <col min="6146" max="6146" width="12.140625" customWidth="1"/>
    <col min="6147" max="6147" width="13.28515625" customWidth="1"/>
    <col min="6148" max="6148" width="11.140625" customWidth="1"/>
    <col min="6149" max="6149" width="15.5703125" customWidth="1"/>
    <col min="6401" max="6401" width="28.42578125" bestFit="1" customWidth="1"/>
    <col min="6402" max="6402" width="12.140625" customWidth="1"/>
    <col min="6403" max="6403" width="13.28515625" customWidth="1"/>
    <col min="6404" max="6404" width="11.140625" customWidth="1"/>
    <col min="6405" max="6405" width="15.5703125" customWidth="1"/>
    <col min="6657" max="6657" width="28.42578125" bestFit="1" customWidth="1"/>
    <col min="6658" max="6658" width="12.140625" customWidth="1"/>
    <col min="6659" max="6659" width="13.28515625" customWidth="1"/>
    <col min="6660" max="6660" width="11.140625" customWidth="1"/>
    <col min="6661" max="6661" width="15.5703125" customWidth="1"/>
    <col min="6913" max="6913" width="28.42578125" bestFit="1" customWidth="1"/>
    <col min="6914" max="6914" width="12.140625" customWidth="1"/>
    <col min="6915" max="6915" width="13.28515625" customWidth="1"/>
    <col min="6916" max="6916" width="11.140625" customWidth="1"/>
    <col min="6917" max="6917" width="15.5703125" customWidth="1"/>
    <col min="7169" max="7169" width="28.42578125" bestFit="1" customWidth="1"/>
    <col min="7170" max="7170" width="12.140625" customWidth="1"/>
    <col min="7171" max="7171" width="13.28515625" customWidth="1"/>
    <col min="7172" max="7172" width="11.140625" customWidth="1"/>
    <col min="7173" max="7173" width="15.5703125" customWidth="1"/>
    <col min="7425" max="7425" width="28.42578125" bestFit="1" customWidth="1"/>
    <col min="7426" max="7426" width="12.140625" customWidth="1"/>
    <col min="7427" max="7427" width="13.28515625" customWidth="1"/>
    <col min="7428" max="7428" width="11.140625" customWidth="1"/>
    <col min="7429" max="7429" width="15.5703125" customWidth="1"/>
    <col min="7681" max="7681" width="28.42578125" bestFit="1" customWidth="1"/>
    <col min="7682" max="7682" width="12.140625" customWidth="1"/>
    <col min="7683" max="7683" width="13.28515625" customWidth="1"/>
    <col min="7684" max="7684" width="11.140625" customWidth="1"/>
    <col min="7685" max="7685" width="15.5703125" customWidth="1"/>
    <col min="7937" max="7937" width="28.42578125" bestFit="1" customWidth="1"/>
    <col min="7938" max="7938" width="12.140625" customWidth="1"/>
    <col min="7939" max="7939" width="13.28515625" customWidth="1"/>
    <col min="7940" max="7940" width="11.140625" customWidth="1"/>
    <col min="7941" max="7941" width="15.5703125" customWidth="1"/>
    <col min="8193" max="8193" width="28.42578125" bestFit="1" customWidth="1"/>
    <col min="8194" max="8194" width="12.140625" customWidth="1"/>
    <col min="8195" max="8195" width="13.28515625" customWidth="1"/>
    <col min="8196" max="8196" width="11.140625" customWidth="1"/>
    <col min="8197" max="8197" width="15.5703125" customWidth="1"/>
    <col min="8449" max="8449" width="28.42578125" bestFit="1" customWidth="1"/>
    <col min="8450" max="8450" width="12.140625" customWidth="1"/>
    <col min="8451" max="8451" width="13.28515625" customWidth="1"/>
    <col min="8452" max="8452" width="11.140625" customWidth="1"/>
    <col min="8453" max="8453" width="15.5703125" customWidth="1"/>
    <col min="8705" max="8705" width="28.42578125" bestFit="1" customWidth="1"/>
    <col min="8706" max="8706" width="12.140625" customWidth="1"/>
    <col min="8707" max="8707" width="13.28515625" customWidth="1"/>
    <col min="8708" max="8708" width="11.140625" customWidth="1"/>
    <col min="8709" max="8709" width="15.5703125" customWidth="1"/>
    <col min="8961" max="8961" width="28.42578125" bestFit="1" customWidth="1"/>
    <col min="8962" max="8962" width="12.140625" customWidth="1"/>
    <col min="8963" max="8963" width="13.28515625" customWidth="1"/>
    <col min="8964" max="8964" width="11.140625" customWidth="1"/>
    <col min="8965" max="8965" width="15.5703125" customWidth="1"/>
    <col min="9217" max="9217" width="28.42578125" bestFit="1" customWidth="1"/>
    <col min="9218" max="9218" width="12.140625" customWidth="1"/>
    <col min="9219" max="9219" width="13.28515625" customWidth="1"/>
    <col min="9220" max="9220" width="11.140625" customWidth="1"/>
    <col min="9221" max="9221" width="15.5703125" customWidth="1"/>
    <col min="9473" max="9473" width="28.42578125" bestFit="1" customWidth="1"/>
    <col min="9474" max="9474" width="12.140625" customWidth="1"/>
    <col min="9475" max="9475" width="13.28515625" customWidth="1"/>
    <col min="9476" max="9476" width="11.140625" customWidth="1"/>
    <col min="9477" max="9477" width="15.5703125" customWidth="1"/>
    <col min="9729" max="9729" width="28.42578125" bestFit="1" customWidth="1"/>
    <col min="9730" max="9730" width="12.140625" customWidth="1"/>
    <col min="9731" max="9731" width="13.28515625" customWidth="1"/>
    <col min="9732" max="9732" width="11.140625" customWidth="1"/>
    <col min="9733" max="9733" width="15.5703125" customWidth="1"/>
    <col min="9985" max="9985" width="28.42578125" bestFit="1" customWidth="1"/>
    <col min="9986" max="9986" width="12.140625" customWidth="1"/>
    <col min="9987" max="9987" width="13.28515625" customWidth="1"/>
    <col min="9988" max="9988" width="11.140625" customWidth="1"/>
    <col min="9989" max="9989" width="15.5703125" customWidth="1"/>
    <col min="10241" max="10241" width="28.42578125" bestFit="1" customWidth="1"/>
    <col min="10242" max="10242" width="12.140625" customWidth="1"/>
    <col min="10243" max="10243" width="13.28515625" customWidth="1"/>
    <col min="10244" max="10244" width="11.140625" customWidth="1"/>
    <col min="10245" max="10245" width="15.5703125" customWidth="1"/>
    <col min="10497" max="10497" width="28.42578125" bestFit="1" customWidth="1"/>
    <col min="10498" max="10498" width="12.140625" customWidth="1"/>
    <col min="10499" max="10499" width="13.28515625" customWidth="1"/>
    <col min="10500" max="10500" width="11.140625" customWidth="1"/>
    <col min="10501" max="10501" width="15.5703125" customWidth="1"/>
    <col min="10753" max="10753" width="28.42578125" bestFit="1" customWidth="1"/>
    <col min="10754" max="10754" width="12.140625" customWidth="1"/>
    <col min="10755" max="10755" width="13.28515625" customWidth="1"/>
    <col min="10756" max="10756" width="11.140625" customWidth="1"/>
    <col min="10757" max="10757" width="15.5703125" customWidth="1"/>
    <col min="11009" max="11009" width="28.42578125" bestFit="1" customWidth="1"/>
    <col min="11010" max="11010" width="12.140625" customWidth="1"/>
    <col min="11011" max="11011" width="13.28515625" customWidth="1"/>
    <col min="11012" max="11012" width="11.140625" customWidth="1"/>
    <col min="11013" max="11013" width="15.5703125" customWidth="1"/>
    <col min="11265" max="11265" width="28.42578125" bestFit="1" customWidth="1"/>
    <col min="11266" max="11266" width="12.140625" customWidth="1"/>
    <col min="11267" max="11267" width="13.28515625" customWidth="1"/>
    <col min="11268" max="11268" width="11.140625" customWidth="1"/>
    <col min="11269" max="11269" width="15.5703125" customWidth="1"/>
    <col min="11521" max="11521" width="28.42578125" bestFit="1" customWidth="1"/>
    <col min="11522" max="11522" width="12.140625" customWidth="1"/>
    <col min="11523" max="11523" width="13.28515625" customWidth="1"/>
    <col min="11524" max="11524" width="11.140625" customWidth="1"/>
    <col min="11525" max="11525" width="15.5703125" customWidth="1"/>
    <col min="11777" max="11777" width="28.42578125" bestFit="1" customWidth="1"/>
    <col min="11778" max="11778" width="12.140625" customWidth="1"/>
    <col min="11779" max="11779" width="13.28515625" customWidth="1"/>
    <col min="11780" max="11780" width="11.140625" customWidth="1"/>
    <col min="11781" max="11781" width="15.5703125" customWidth="1"/>
    <col min="12033" max="12033" width="28.42578125" bestFit="1" customWidth="1"/>
    <col min="12034" max="12034" width="12.140625" customWidth="1"/>
    <col min="12035" max="12035" width="13.28515625" customWidth="1"/>
    <col min="12036" max="12036" width="11.140625" customWidth="1"/>
    <col min="12037" max="12037" width="15.5703125" customWidth="1"/>
    <col min="12289" max="12289" width="28.42578125" bestFit="1" customWidth="1"/>
    <col min="12290" max="12290" width="12.140625" customWidth="1"/>
    <col min="12291" max="12291" width="13.28515625" customWidth="1"/>
    <col min="12292" max="12292" width="11.140625" customWidth="1"/>
    <col min="12293" max="12293" width="15.5703125" customWidth="1"/>
    <col min="12545" max="12545" width="28.42578125" bestFit="1" customWidth="1"/>
    <col min="12546" max="12546" width="12.140625" customWidth="1"/>
    <col min="12547" max="12547" width="13.28515625" customWidth="1"/>
    <col min="12548" max="12548" width="11.140625" customWidth="1"/>
    <col min="12549" max="12549" width="15.5703125" customWidth="1"/>
    <col min="12801" max="12801" width="28.42578125" bestFit="1" customWidth="1"/>
    <col min="12802" max="12802" width="12.140625" customWidth="1"/>
    <col min="12803" max="12803" width="13.28515625" customWidth="1"/>
    <col min="12804" max="12804" width="11.140625" customWidth="1"/>
    <col min="12805" max="12805" width="15.5703125" customWidth="1"/>
    <col min="13057" max="13057" width="28.42578125" bestFit="1" customWidth="1"/>
    <col min="13058" max="13058" width="12.140625" customWidth="1"/>
    <col min="13059" max="13059" width="13.28515625" customWidth="1"/>
    <col min="13060" max="13060" width="11.140625" customWidth="1"/>
    <col min="13061" max="13061" width="15.5703125" customWidth="1"/>
    <col min="13313" max="13313" width="28.42578125" bestFit="1" customWidth="1"/>
    <col min="13314" max="13314" width="12.140625" customWidth="1"/>
    <col min="13315" max="13315" width="13.28515625" customWidth="1"/>
    <col min="13316" max="13316" width="11.140625" customWidth="1"/>
    <col min="13317" max="13317" width="15.5703125" customWidth="1"/>
    <col min="13569" max="13569" width="28.42578125" bestFit="1" customWidth="1"/>
    <col min="13570" max="13570" width="12.140625" customWidth="1"/>
    <col min="13571" max="13571" width="13.28515625" customWidth="1"/>
    <col min="13572" max="13572" width="11.140625" customWidth="1"/>
    <col min="13573" max="13573" width="15.5703125" customWidth="1"/>
    <col min="13825" max="13825" width="28.42578125" bestFit="1" customWidth="1"/>
    <col min="13826" max="13826" width="12.140625" customWidth="1"/>
    <col min="13827" max="13827" width="13.28515625" customWidth="1"/>
    <col min="13828" max="13828" width="11.140625" customWidth="1"/>
    <col min="13829" max="13829" width="15.5703125" customWidth="1"/>
    <col min="14081" max="14081" width="28.42578125" bestFit="1" customWidth="1"/>
    <col min="14082" max="14082" width="12.140625" customWidth="1"/>
    <col min="14083" max="14083" width="13.28515625" customWidth="1"/>
    <col min="14084" max="14084" width="11.140625" customWidth="1"/>
    <col min="14085" max="14085" width="15.5703125" customWidth="1"/>
    <col min="14337" max="14337" width="28.42578125" bestFit="1" customWidth="1"/>
    <col min="14338" max="14338" width="12.140625" customWidth="1"/>
    <col min="14339" max="14339" width="13.28515625" customWidth="1"/>
    <col min="14340" max="14340" width="11.140625" customWidth="1"/>
    <col min="14341" max="14341" width="15.5703125" customWidth="1"/>
    <col min="14593" max="14593" width="28.42578125" bestFit="1" customWidth="1"/>
    <col min="14594" max="14594" width="12.140625" customWidth="1"/>
    <col min="14595" max="14595" width="13.28515625" customWidth="1"/>
    <col min="14596" max="14596" width="11.140625" customWidth="1"/>
    <col min="14597" max="14597" width="15.5703125" customWidth="1"/>
    <col min="14849" max="14849" width="28.42578125" bestFit="1" customWidth="1"/>
    <col min="14850" max="14850" width="12.140625" customWidth="1"/>
    <col min="14851" max="14851" width="13.28515625" customWidth="1"/>
    <col min="14852" max="14852" width="11.140625" customWidth="1"/>
    <col min="14853" max="14853" width="15.5703125" customWidth="1"/>
    <col min="15105" max="15105" width="28.42578125" bestFit="1" customWidth="1"/>
    <col min="15106" max="15106" width="12.140625" customWidth="1"/>
    <col min="15107" max="15107" width="13.28515625" customWidth="1"/>
    <col min="15108" max="15108" width="11.140625" customWidth="1"/>
    <col min="15109" max="15109" width="15.5703125" customWidth="1"/>
    <col min="15361" max="15361" width="28.42578125" bestFit="1" customWidth="1"/>
    <col min="15362" max="15362" width="12.140625" customWidth="1"/>
    <col min="15363" max="15363" width="13.28515625" customWidth="1"/>
    <col min="15364" max="15364" width="11.140625" customWidth="1"/>
    <col min="15365" max="15365" width="15.5703125" customWidth="1"/>
    <col min="15617" max="15617" width="28.42578125" bestFit="1" customWidth="1"/>
    <col min="15618" max="15618" width="12.140625" customWidth="1"/>
    <col min="15619" max="15619" width="13.28515625" customWidth="1"/>
    <col min="15620" max="15620" width="11.140625" customWidth="1"/>
    <col min="15621" max="15621" width="15.5703125" customWidth="1"/>
    <col min="15873" max="15873" width="28.42578125" bestFit="1" customWidth="1"/>
    <col min="15874" max="15874" width="12.140625" customWidth="1"/>
    <col min="15875" max="15875" width="13.28515625" customWidth="1"/>
    <col min="15876" max="15876" width="11.140625" customWidth="1"/>
    <col min="15877" max="15877" width="15.5703125" customWidth="1"/>
    <col min="16129" max="16129" width="28.42578125" bestFit="1" customWidth="1"/>
    <col min="16130" max="16130" width="12.140625" customWidth="1"/>
    <col min="16131" max="16131" width="13.28515625" customWidth="1"/>
    <col min="16132" max="16132" width="11.140625" customWidth="1"/>
    <col min="16133" max="16133" width="15.5703125" customWidth="1"/>
  </cols>
  <sheetData>
    <row r="1" spans="1:6">
      <c r="A1" s="90"/>
      <c r="B1" s="90"/>
      <c r="C1" s="90"/>
      <c r="D1" s="90"/>
      <c r="E1" s="90"/>
      <c r="F1" s="90"/>
    </row>
    <row r="2" spans="1:6" ht="31.5" customHeight="1">
      <c r="A2" s="280" t="s">
        <v>264</v>
      </c>
      <c r="B2" s="280"/>
      <c r="C2" s="280"/>
      <c r="D2" s="280"/>
      <c r="E2" s="280"/>
      <c r="F2" s="90"/>
    </row>
    <row r="3" spans="1:6" ht="25.5">
      <c r="A3" s="94" t="s">
        <v>159</v>
      </c>
      <c r="B3" s="94" t="s">
        <v>245</v>
      </c>
      <c r="C3" s="94" t="s">
        <v>161</v>
      </c>
      <c r="D3" s="95" t="s">
        <v>154</v>
      </c>
      <c r="E3" s="95" t="s">
        <v>155</v>
      </c>
      <c r="F3" s="90"/>
    </row>
    <row r="4" spans="1:6" s="100" customFormat="1" ht="24.75" customHeight="1">
      <c r="A4" s="96" t="s">
        <v>252</v>
      </c>
      <c r="B4" s="97">
        <v>4</v>
      </c>
      <c r="C4" s="97" t="s">
        <v>162</v>
      </c>
      <c r="D4" s="98">
        <v>35</v>
      </c>
      <c r="E4" s="98">
        <f>B4*D4</f>
        <v>140</v>
      </c>
      <c r="F4" s="99"/>
    </row>
    <row r="5" spans="1:6" s="100" customFormat="1" ht="38.25" customHeight="1">
      <c r="A5" s="96" t="s">
        <v>253</v>
      </c>
      <c r="B5" s="97">
        <v>4</v>
      </c>
      <c r="C5" s="97" t="s">
        <v>162</v>
      </c>
      <c r="D5" s="98">
        <v>35</v>
      </c>
      <c r="E5" s="98">
        <f>B5*D5</f>
        <v>140</v>
      </c>
      <c r="F5" s="99"/>
    </row>
    <row r="6" spans="1:6" s="100" customFormat="1" ht="25.5" customHeight="1">
      <c r="A6" s="96" t="s">
        <v>254</v>
      </c>
      <c r="B6" s="97">
        <v>2</v>
      </c>
      <c r="C6" s="97" t="s">
        <v>162</v>
      </c>
      <c r="D6" s="98">
        <v>55</v>
      </c>
      <c r="E6" s="98">
        <f>B6*D6</f>
        <v>110</v>
      </c>
      <c r="F6" s="99"/>
    </row>
    <row r="7" spans="1:6" s="100" customFormat="1" ht="25.5" customHeight="1">
      <c r="A7" s="96" t="s">
        <v>248</v>
      </c>
      <c r="B7" s="97">
        <v>4</v>
      </c>
      <c r="C7" s="97" t="s">
        <v>162</v>
      </c>
      <c r="D7" s="98">
        <v>4</v>
      </c>
      <c r="E7" s="98">
        <f t="shared" ref="E7:E8" si="0">B7*D7</f>
        <v>16</v>
      </c>
      <c r="F7" s="99"/>
    </row>
    <row r="8" spans="1:6" s="100" customFormat="1" ht="25.5" customHeight="1">
      <c r="A8" s="96" t="s">
        <v>255</v>
      </c>
      <c r="B8" s="97">
        <v>4</v>
      </c>
      <c r="C8" s="97" t="s">
        <v>162</v>
      </c>
      <c r="D8" s="98">
        <v>12</v>
      </c>
      <c r="E8" s="98">
        <f t="shared" si="0"/>
        <v>48</v>
      </c>
      <c r="F8" s="99"/>
    </row>
    <row r="9" spans="1:6" s="100" customFormat="1">
      <c r="A9" s="281" t="s">
        <v>163</v>
      </c>
      <c r="B9" s="281"/>
      <c r="C9" s="281"/>
      <c r="D9" s="281"/>
      <c r="E9" s="101">
        <f>SUM(E4:E8)</f>
        <v>454</v>
      </c>
      <c r="F9" s="99"/>
    </row>
    <row r="10" spans="1:6">
      <c r="A10" s="282" t="s">
        <v>164</v>
      </c>
      <c r="B10" s="282"/>
      <c r="C10" s="282"/>
      <c r="D10" s="282"/>
      <c r="E10" s="102">
        <f>E9/12</f>
        <v>37.833333333333336</v>
      </c>
      <c r="F10" s="90"/>
    </row>
    <row r="11" spans="1:6">
      <c r="A11" s="90"/>
      <c r="B11" s="90"/>
      <c r="C11" s="90"/>
      <c r="D11" s="90"/>
      <c r="E11" s="90"/>
      <c r="F11" s="90"/>
    </row>
    <row r="12" spans="1:6">
      <c r="A12" s="90"/>
      <c r="B12" s="90"/>
      <c r="C12" s="90"/>
      <c r="D12" s="90"/>
      <c r="E12" s="90"/>
      <c r="F12" s="90"/>
    </row>
  </sheetData>
  <sheetProtection algorithmName="SHA-512" hashValue="pu5wYfJSJecYpSs/tKJcrxe31FrIFBe9gFCd6np0XmEstt97JkyuSfTGDqzsojygRPc5+QArP2noJQ0lGTUI1Q==" saltValue="+a4j2nNT63N4uZOVADywMQ==" spinCount="100000" sheet="1" formatCells="0" formatColumns="0" formatRows="0" insertColumns="0" insertRows="0" insertHyperlinks="0" deleteColumns="0" deleteRows="0" sort="0" autoFilter="0" pivotTables="0"/>
  <mergeCells count="3">
    <mergeCell ref="A2:E2"/>
    <mergeCell ref="A9:D9"/>
    <mergeCell ref="A10:D10"/>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Planilha12"/>
  <dimension ref="A1:I97"/>
  <sheetViews>
    <sheetView workbookViewId="0">
      <selection activeCell="E12" sqref="E12"/>
    </sheetView>
  </sheetViews>
  <sheetFormatPr defaultColWidth="9.28515625" defaultRowHeight="12.75"/>
  <cols>
    <col min="1" max="1" width="87.42578125" bestFit="1" customWidth="1"/>
    <col min="2" max="2" width="12.140625" customWidth="1"/>
    <col min="3" max="3" width="13.28515625" customWidth="1"/>
    <col min="4" max="4" width="11.140625" customWidth="1"/>
    <col min="5" max="5" width="15.5703125" customWidth="1"/>
    <col min="257" max="257" width="28.42578125" bestFit="1" customWidth="1"/>
    <col min="258" max="258" width="12.140625" customWidth="1"/>
    <col min="259" max="259" width="13.28515625" customWidth="1"/>
    <col min="260" max="260" width="11.140625" customWidth="1"/>
    <col min="261" max="261" width="15.5703125" customWidth="1"/>
    <col min="513" max="513" width="28.42578125" bestFit="1" customWidth="1"/>
    <col min="514" max="514" width="12.140625" customWidth="1"/>
    <col min="515" max="515" width="13.28515625" customWidth="1"/>
    <col min="516" max="516" width="11.140625" customWidth="1"/>
    <col min="517" max="517" width="15.5703125" customWidth="1"/>
    <col min="769" max="769" width="28.42578125" bestFit="1" customWidth="1"/>
    <col min="770" max="770" width="12.140625" customWidth="1"/>
    <col min="771" max="771" width="13.28515625" customWidth="1"/>
    <col min="772" max="772" width="11.140625" customWidth="1"/>
    <col min="773" max="773" width="15.5703125" customWidth="1"/>
    <col min="1025" max="1025" width="28.42578125" bestFit="1" customWidth="1"/>
    <col min="1026" max="1026" width="12.140625" customWidth="1"/>
    <col min="1027" max="1027" width="13.28515625" customWidth="1"/>
    <col min="1028" max="1028" width="11.140625" customWidth="1"/>
    <col min="1029" max="1029" width="15.5703125" customWidth="1"/>
    <col min="1281" max="1281" width="28.42578125" bestFit="1" customWidth="1"/>
    <col min="1282" max="1282" width="12.140625" customWidth="1"/>
    <col min="1283" max="1283" width="13.28515625" customWidth="1"/>
    <col min="1284" max="1284" width="11.140625" customWidth="1"/>
    <col min="1285" max="1285" width="15.5703125" customWidth="1"/>
    <col min="1537" max="1537" width="28.42578125" bestFit="1" customWidth="1"/>
    <col min="1538" max="1538" width="12.140625" customWidth="1"/>
    <col min="1539" max="1539" width="13.28515625" customWidth="1"/>
    <col min="1540" max="1540" width="11.140625" customWidth="1"/>
    <col min="1541" max="1541" width="15.5703125" customWidth="1"/>
    <col min="1793" max="1793" width="28.42578125" bestFit="1" customWidth="1"/>
    <col min="1794" max="1794" width="12.140625" customWidth="1"/>
    <col min="1795" max="1795" width="13.28515625" customWidth="1"/>
    <col min="1796" max="1796" width="11.140625" customWidth="1"/>
    <col min="1797" max="1797" width="15.5703125" customWidth="1"/>
    <col min="2049" max="2049" width="28.42578125" bestFit="1" customWidth="1"/>
    <col min="2050" max="2050" width="12.140625" customWidth="1"/>
    <col min="2051" max="2051" width="13.28515625" customWidth="1"/>
    <col min="2052" max="2052" width="11.140625" customWidth="1"/>
    <col min="2053" max="2053" width="15.5703125" customWidth="1"/>
    <col min="2305" max="2305" width="28.42578125" bestFit="1" customWidth="1"/>
    <col min="2306" max="2306" width="12.140625" customWidth="1"/>
    <col min="2307" max="2307" width="13.28515625" customWidth="1"/>
    <col min="2308" max="2308" width="11.140625" customWidth="1"/>
    <col min="2309" max="2309" width="15.5703125" customWidth="1"/>
    <col min="2561" max="2561" width="28.42578125" bestFit="1" customWidth="1"/>
    <col min="2562" max="2562" width="12.140625" customWidth="1"/>
    <col min="2563" max="2563" width="13.28515625" customWidth="1"/>
    <col min="2564" max="2564" width="11.140625" customWidth="1"/>
    <col min="2565" max="2565" width="15.5703125" customWidth="1"/>
    <col min="2817" max="2817" width="28.42578125" bestFit="1" customWidth="1"/>
    <col min="2818" max="2818" width="12.140625" customWidth="1"/>
    <col min="2819" max="2819" width="13.28515625" customWidth="1"/>
    <col min="2820" max="2820" width="11.140625" customWidth="1"/>
    <col min="2821" max="2821" width="15.5703125" customWidth="1"/>
    <col min="3073" max="3073" width="28.42578125" bestFit="1" customWidth="1"/>
    <col min="3074" max="3074" width="12.140625" customWidth="1"/>
    <col min="3075" max="3075" width="13.28515625" customWidth="1"/>
    <col min="3076" max="3076" width="11.140625" customWidth="1"/>
    <col min="3077" max="3077" width="15.5703125" customWidth="1"/>
    <col min="3329" max="3329" width="28.42578125" bestFit="1" customWidth="1"/>
    <col min="3330" max="3330" width="12.140625" customWidth="1"/>
    <col min="3331" max="3331" width="13.28515625" customWidth="1"/>
    <col min="3332" max="3332" width="11.140625" customWidth="1"/>
    <col min="3333" max="3333" width="15.5703125" customWidth="1"/>
    <col min="3585" max="3585" width="28.42578125" bestFit="1" customWidth="1"/>
    <col min="3586" max="3586" width="12.140625" customWidth="1"/>
    <col min="3587" max="3587" width="13.28515625" customWidth="1"/>
    <col min="3588" max="3588" width="11.140625" customWidth="1"/>
    <col min="3589" max="3589" width="15.5703125" customWidth="1"/>
    <col min="3841" max="3841" width="28.42578125" bestFit="1" customWidth="1"/>
    <col min="3842" max="3842" width="12.140625" customWidth="1"/>
    <col min="3843" max="3843" width="13.28515625" customWidth="1"/>
    <col min="3844" max="3844" width="11.140625" customWidth="1"/>
    <col min="3845" max="3845" width="15.5703125" customWidth="1"/>
    <col min="4097" max="4097" width="28.42578125" bestFit="1" customWidth="1"/>
    <col min="4098" max="4098" width="12.140625" customWidth="1"/>
    <col min="4099" max="4099" width="13.28515625" customWidth="1"/>
    <col min="4100" max="4100" width="11.140625" customWidth="1"/>
    <col min="4101" max="4101" width="15.5703125" customWidth="1"/>
    <col min="4353" max="4353" width="28.42578125" bestFit="1" customWidth="1"/>
    <col min="4354" max="4354" width="12.140625" customWidth="1"/>
    <col min="4355" max="4355" width="13.28515625" customWidth="1"/>
    <col min="4356" max="4356" width="11.140625" customWidth="1"/>
    <col min="4357" max="4357" width="15.5703125" customWidth="1"/>
    <col min="4609" max="4609" width="28.42578125" bestFit="1" customWidth="1"/>
    <col min="4610" max="4610" width="12.140625" customWidth="1"/>
    <col min="4611" max="4611" width="13.28515625" customWidth="1"/>
    <col min="4612" max="4612" width="11.140625" customWidth="1"/>
    <col min="4613" max="4613" width="15.5703125" customWidth="1"/>
    <col min="4865" max="4865" width="28.42578125" bestFit="1" customWidth="1"/>
    <col min="4866" max="4866" width="12.140625" customWidth="1"/>
    <col min="4867" max="4867" width="13.28515625" customWidth="1"/>
    <col min="4868" max="4868" width="11.140625" customWidth="1"/>
    <col min="4869" max="4869" width="15.5703125" customWidth="1"/>
    <col min="5121" max="5121" width="28.42578125" bestFit="1" customWidth="1"/>
    <col min="5122" max="5122" width="12.140625" customWidth="1"/>
    <col min="5123" max="5123" width="13.28515625" customWidth="1"/>
    <col min="5124" max="5124" width="11.140625" customWidth="1"/>
    <col min="5125" max="5125" width="15.5703125" customWidth="1"/>
    <col min="5377" max="5377" width="28.42578125" bestFit="1" customWidth="1"/>
    <col min="5378" max="5378" width="12.140625" customWidth="1"/>
    <col min="5379" max="5379" width="13.28515625" customWidth="1"/>
    <col min="5380" max="5380" width="11.140625" customWidth="1"/>
    <col min="5381" max="5381" width="15.5703125" customWidth="1"/>
    <col min="5633" max="5633" width="28.42578125" bestFit="1" customWidth="1"/>
    <col min="5634" max="5634" width="12.140625" customWidth="1"/>
    <col min="5635" max="5635" width="13.28515625" customWidth="1"/>
    <col min="5636" max="5636" width="11.140625" customWidth="1"/>
    <col min="5637" max="5637" width="15.5703125" customWidth="1"/>
    <col min="5889" max="5889" width="28.42578125" bestFit="1" customWidth="1"/>
    <col min="5890" max="5890" width="12.140625" customWidth="1"/>
    <col min="5891" max="5891" width="13.28515625" customWidth="1"/>
    <col min="5892" max="5892" width="11.140625" customWidth="1"/>
    <col min="5893" max="5893" width="15.5703125" customWidth="1"/>
    <col min="6145" max="6145" width="28.42578125" bestFit="1" customWidth="1"/>
    <col min="6146" max="6146" width="12.140625" customWidth="1"/>
    <col min="6147" max="6147" width="13.28515625" customWidth="1"/>
    <col min="6148" max="6148" width="11.140625" customWidth="1"/>
    <col min="6149" max="6149" width="15.5703125" customWidth="1"/>
    <col min="6401" max="6401" width="28.42578125" bestFit="1" customWidth="1"/>
    <col min="6402" max="6402" width="12.140625" customWidth="1"/>
    <col min="6403" max="6403" width="13.28515625" customWidth="1"/>
    <col min="6404" max="6404" width="11.140625" customWidth="1"/>
    <col min="6405" max="6405" width="15.5703125" customWidth="1"/>
    <col min="6657" max="6657" width="28.42578125" bestFit="1" customWidth="1"/>
    <col min="6658" max="6658" width="12.140625" customWidth="1"/>
    <col min="6659" max="6659" width="13.28515625" customWidth="1"/>
    <col min="6660" max="6660" width="11.140625" customWidth="1"/>
    <col min="6661" max="6661" width="15.5703125" customWidth="1"/>
    <col min="6913" max="6913" width="28.42578125" bestFit="1" customWidth="1"/>
    <col min="6914" max="6914" width="12.140625" customWidth="1"/>
    <col min="6915" max="6915" width="13.28515625" customWidth="1"/>
    <col min="6916" max="6916" width="11.140625" customWidth="1"/>
    <col min="6917" max="6917" width="15.5703125" customWidth="1"/>
    <col min="7169" max="7169" width="28.42578125" bestFit="1" customWidth="1"/>
    <col min="7170" max="7170" width="12.140625" customWidth="1"/>
    <col min="7171" max="7171" width="13.28515625" customWidth="1"/>
    <col min="7172" max="7172" width="11.140625" customWidth="1"/>
    <col min="7173" max="7173" width="15.5703125" customWidth="1"/>
    <col min="7425" max="7425" width="28.42578125" bestFit="1" customWidth="1"/>
    <col min="7426" max="7426" width="12.140625" customWidth="1"/>
    <col min="7427" max="7427" width="13.28515625" customWidth="1"/>
    <col min="7428" max="7428" width="11.140625" customWidth="1"/>
    <col min="7429" max="7429" width="15.5703125" customWidth="1"/>
    <col min="7681" max="7681" width="28.42578125" bestFit="1" customWidth="1"/>
    <col min="7682" max="7682" width="12.140625" customWidth="1"/>
    <col min="7683" max="7683" width="13.28515625" customWidth="1"/>
    <col min="7684" max="7684" width="11.140625" customWidth="1"/>
    <col min="7685" max="7685" width="15.5703125" customWidth="1"/>
    <col min="7937" max="7937" width="28.42578125" bestFit="1" customWidth="1"/>
    <col min="7938" max="7938" width="12.140625" customWidth="1"/>
    <col min="7939" max="7939" width="13.28515625" customWidth="1"/>
    <col min="7940" max="7940" width="11.140625" customWidth="1"/>
    <col min="7941" max="7941" width="15.5703125" customWidth="1"/>
    <col min="8193" max="8193" width="28.42578125" bestFit="1" customWidth="1"/>
    <col min="8194" max="8194" width="12.140625" customWidth="1"/>
    <col min="8195" max="8195" width="13.28515625" customWidth="1"/>
    <col min="8196" max="8196" width="11.140625" customWidth="1"/>
    <col min="8197" max="8197" width="15.5703125" customWidth="1"/>
    <col min="8449" max="8449" width="28.42578125" bestFit="1" customWidth="1"/>
    <col min="8450" max="8450" width="12.140625" customWidth="1"/>
    <col min="8451" max="8451" width="13.28515625" customWidth="1"/>
    <col min="8452" max="8452" width="11.140625" customWidth="1"/>
    <col min="8453" max="8453" width="15.5703125" customWidth="1"/>
    <col min="8705" max="8705" width="28.42578125" bestFit="1" customWidth="1"/>
    <col min="8706" max="8706" width="12.140625" customWidth="1"/>
    <col min="8707" max="8707" width="13.28515625" customWidth="1"/>
    <col min="8708" max="8708" width="11.140625" customWidth="1"/>
    <col min="8709" max="8709" width="15.5703125" customWidth="1"/>
    <col min="8961" max="8961" width="28.42578125" bestFit="1" customWidth="1"/>
    <col min="8962" max="8962" width="12.140625" customWidth="1"/>
    <col min="8963" max="8963" width="13.28515625" customWidth="1"/>
    <col min="8964" max="8964" width="11.140625" customWidth="1"/>
    <col min="8965" max="8965" width="15.5703125" customWidth="1"/>
    <col min="9217" max="9217" width="28.42578125" bestFit="1" customWidth="1"/>
    <col min="9218" max="9218" width="12.140625" customWidth="1"/>
    <col min="9219" max="9219" width="13.28515625" customWidth="1"/>
    <col min="9220" max="9220" width="11.140625" customWidth="1"/>
    <col min="9221" max="9221" width="15.5703125" customWidth="1"/>
    <col min="9473" max="9473" width="28.42578125" bestFit="1" customWidth="1"/>
    <col min="9474" max="9474" width="12.140625" customWidth="1"/>
    <col min="9475" max="9475" width="13.28515625" customWidth="1"/>
    <col min="9476" max="9476" width="11.140625" customWidth="1"/>
    <col min="9477" max="9477" width="15.5703125" customWidth="1"/>
    <col min="9729" max="9729" width="28.42578125" bestFit="1" customWidth="1"/>
    <col min="9730" max="9730" width="12.140625" customWidth="1"/>
    <col min="9731" max="9731" width="13.28515625" customWidth="1"/>
    <col min="9732" max="9732" width="11.140625" customWidth="1"/>
    <col min="9733" max="9733" width="15.5703125" customWidth="1"/>
    <col min="9985" max="9985" width="28.42578125" bestFit="1" customWidth="1"/>
    <col min="9986" max="9986" width="12.140625" customWidth="1"/>
    <col min="9987" max="9987" width="13.28515625" customWidth="1"/>
    <col min="9988" max="9988" width="11.140625" customWidth="1"/>
    <col min="9989" max="9989" width="15.5703125" customWidth="1"/>
    <col min="10241" max="10241" width="28.42578125" bestFit="1" customWidth="1"/>
    <col min="10242" max="10242" width="12.140625" customWidth="1"/>
    <col min="10243" max="10243" width="13.28515625" customWidth="1"/>
    <col min="10244" max="10244" width="11.140625" customWidth="1"/>
    <col min="10245" max="10245" width="15.5703125" customWidth="1"/>
    <col min="10497" max="10497" width="28.42578125" bestFit="1" customWidth="1"/>
    <col min="10498" max="10498" width="12.140625" customWidth="1"/>
    <col min="10499" max="10499" width="13.28515625" customWidth="1"/>
    <col min="10500" max="10500" width="11.140625" customWidth="1"/>
    <col min="10501" max="10501" width="15.5703125" customWidth="1"/>
    <col min="10753" max="10753" width="28.42578125" bestFit="1" customWidth="1"/>
    <col min="10754" max="10754" width="12.140625" customWidth="1"/>
    <col min="10755" max="10755" width="13.28515625" customWidth="1"/>
    <col min="10756" max="10756" width="11.140625" customWidth="1"/>
    <col min="10757" max="10757" width="15.5703125" customWidth="1"/>
    <col min="11009" max="11009" width="28.42578125" bestFit="1" customWidth="1"/>
    <col min="11010" max="11010" width="12.140625" customWidth="1"/>
    <col min="11011" max="11011" width="13.28515625" customWidth="1"/>
    <col min="11012" max="11012" width="11.140625" customWidth="1"/>
    <col min="11013" max="11013" width="15.5703125" customWidth="1"/>
    <col min="11265" max="11265" width="28.42578125" bestFit="1" customWidth="1"/>
    <col min="11266" max="11266" width="12.140625" customWidth="1"/>
    <col min="11267" max="11267" width="13.28515625" customWidth="1"/>
    <col min="11268" max="11268" width="11.140625" customWidth="1"/>
    <col min="11269" max="11269" width="15.5703125" customWidth="1"/>
    <col min="11521" max="11521" width="28.42578125" bestFit="1" customWidth="1"/>
    <col min="11522" max="11522" width="12.140625" customWidth="1"/>
    <col min="11523" max="11523" width="13.28515625" customWidth="1"/>
    <col min="11524" max="11524" width="11.140625" customWidth="1"/>
    <col min="11525" max="11525" width="15.5703125" customWidth="1"/>
    <col min="11777" max="11777" width="28.42578125" bestFit="1" customWidth="1"/>
    <col min="11778" max="11778" width="12.140625" customWidth="1"/>
    <col min="11779" max="11779" width="13.28515625" customWidth="1"/>
    <col min="11780" max="11780" width="11.140625" customWidth="1"/>
    <col min="11781" max="11781" width="15.5703125" customWidth="1"/>
    <col min="12033" max="12033" width="28.42578125" bestFit="1" customWidth="1"/>
    <col min="12034" max="12034" width="12.140625" customWidth="1"/>
    <col min="12035" max="12035" width="13.28515625" customWidth="1"/>
    <col min="12036" max="12036" width="11.140625" customWidth="1"/>
    <col min="12037" max="12037" width="15.5703125" customWidth="1"/>
    <col min="12289" max="12289" width="28.42578125" bestFit="1" customWidth="1"/>
    <col min="12290" max="12290" width="12.140625" customWidth="1"/>
    <col min="12291" max="12291" width="13.28515625" customWidth="1"/>
    <col min="12292" max="12292" width="11.140625" customWidth="1"/>
    <col min="12293" max="12293" width="15.5703125" customWidth="1"/>
    <col min="12545" max="12545" width="28.42578125" bestFit="1" customWidth="1"/>
    <col min="12546" max="12546" width="12.140625" customWidth="1"/>
    <col min="12547" max="12547" width="13.28515625" customWidth="1"/>
    <col min="12548" max="12548" width="11.140625" customWidth="1"/>
    <col min="12549" max="12549" width="15.5703125" customWidth="1"/>
    <col min="12801" max="12801" width="28.42578125" bestFit="1" customWidth="1"/>
    <col min="12802" max="12802" width="12.140625" customWidth="1"/>
    <col min="12803" max="12803" width="13.28515625" customWidth="1"/>
    <col min="12804" max="12804" width="11.140625" customWidth="1"/>
    <col min="12805" max="12805" width="15.5703125" customWidth="1"/>
    <col min="13057" max="13057" width="28.42578125" bestFit="1" customWidth="1"/>
    <col min="13058" max="13058" width="12.140625" customWidth="1"/>
    <col min="13059" max="13059" width="13.28515625" customWidth="1"/>
    <col min="13060" max="13060" width="11.140625" customWidth="1"/>
    <col min="13061" max="13061" width="15.5703125" customWidth="1"/>
    <col min="13313" max="13313" width="28.42578125" bestFit="1" customWidth="1"/>
    <col min="13314" max="13314" width="12.140625" customWidth="1"/>
    <col min="13315" max="13315" width="13.28515625" customWidth="1"/>
    <col min="13316" max="13316" width="11.140625" customWidth="1"/>
    <col min="13317" max="13317" width="15.5703125" customWidth="1"/>
    <col min="13569" max="13569" width="28.42578125" bestFit="1" customWidth="1"/>
    <col min="13570" max="13570" width="12.140625" customWidth="1"/>
    <col min="13571" max="13571" width="13.28515625" customWidth="1"/>
    <col min="13572" max="13572" width="11.140625" customWidth="1"/>
    <col min="13573" max="13573" width="15.5703125" customWidth="1"/>
    <col min="13825" max="13825" width="28.42578125" bestFit="1" customWidth="1"/>
    <col min="13826" max="13826" width="12.140625" customWidth="1"/>
    <col min="13827" max="13827" width="13.28515625" customWidth="1"/>
    <col min="13828" max="13828" width="11.140625" customWidth="1"/>
    <col min="13829" max="13829" width="15.5703125" customWidth="1"/>
    <col min="14081" max="14081" width="28.42578125" bestFit="1" customWidth="1"/>
    <col min="14082" max="14082" width="12.140625" customWidth="1"/>
    <col min="14083" max="14083" width="13.28515625" customWidth="1"/>
    <col min="14084" max="14084" width="11.140625" customWidth="1"/>
    <col min="14085" max="14085" width="15.5703125" customWidth="1"/>
    <col min="14337" max="14337" width="28.42578125" bestFit="1" customWidth="1"/>
    <col min="14338" max="14338" width="12.140625" customWidth="1"/>
    <col min="14339" max="14339" width="13.28515625" customWidth="1"/>
    <col min="14340" max="14340" width="11.140625" customWidth="1"/>
    <col min="14341" max="14341" width="15.5703125" customWidth="1"/>
    <col min="14593" max="14593" width="28.42578125" bestFit="1" customWidth="1"/>
    <col min="14594" max="14594" width="12.140625" customWidth="1"/>
    <col min="14595" max="14595" width="13.28515625" customWidth="1"/>
    <col min="14596" max="14596" width="11.140625" customWidth="1"/>
    <col min="14597" max="14597" width="15.5703125" customWidth="1"/>
    <col min="14849" max="14849" width="28.42578125" bestFit="1" customWidth="1"/>
    <col min="14850" max="14850" width="12.140625" customWidth="1"/>
    <col min="14851" max="14851" width="13.28515625" customWidth="1"/>
    <col min="14852" max="14852" width="11.140625" customWidth="1"/>
    <col min="14853" max="14853" width="15.5703125" customWidth="1"/>
    <col min="15105" max="15105" width="28.42578125" bestFit="1" customWidth="1"/>
    <col min="15106" max="15106" width="12.140625" customWidth="1"/>
    <col min="15107" max="15107" width="13.28515625" customWidth="1"/>
    <col min="15108" max="15108" width="11.140625" customWidth="1"/>
    <col min="15109" max="15109" width="15.5703125" customWidth="1"/>
    <col min="15361" max="15361" width="28.42578125" bestFit="1" customWidth="1"/>
    <col min="15362" max="15362" width="12.140625" customWidth="1"/>
    <col min="15363" max="15363" width="13.28515625" customWidth="1"/>
    <col min="15364" max="15364" width="11.140625" customWidth="1"/>
    <col min="15365" max="15365" width="15.5703125" customWidth="1"/>
    <col min="15617" max="15617" width="28.42578125" bestFit="1" customWidth="1"/>
    <col min="15618" max="15618" width="12.140625" customWidth="1"/>
    <col min="15619" max="15619" width="13.28515625" customWidth="1"/>
    <col min="15620" max="15620" width="11.140625" customWidth="1"/>
    <col min="15621" max="15621" width="15.5703125" customWidth="1"/>
    <col min="15873" max="15873" width="28.42578125" bestFit="1" customWidth="1"/>
    <col min="15874" max="15874" width="12.140625" customWidth="1"/>
    <col min="15875" max="15875" width="13.28515625" customWidth="1"/>
    <col min="15876" max="15876" width="11.140625" customWidth="1"/>
    <col min="15877" max="15877" width="15.5703125" customWidth="1"/>
    <col min="16129" max="16129" width="28.42578125" bestFit="1" customWidth="1"/>
    <col min="16130" max="16130" width="12.140625" customWidth="1"/>
    <col min="16131" max="16131" width="13.28515625" customWidth="1"/>
    <col min="16132" max="16132" width="11.140625" customWidth="1"/>
    <col min="16133" max="16133" width="15.5703125" customWidth="1"/>
  </cols>
  <sheetData>
    <row r="1" spans="1:6">
      <c r="A1" s="90"/>
      <c r="B1" s="90"/>
      <c r="C1" s="90"/>
      <c r="D1" s="90"/>
      <c r="E1" s="90"/>
      <c r="F1" s="90"/>
    </row>
    <row r="2" spans="1:6" ht="28.5" customHeight="1">
      <c r="A2" s="280" t="s">
        <v>180</v>
      </c>
      <c r="B2" s="280"/>
      <c r="C2" s="280"/>
      <c r="D2" s="280"/>
      <c r="E2" s="280"/>
      <c r="F2" s="90"/>
    </row>
    <row r="3" spans="1:6" ht="25.5">
      <c r="A3" s="94" t="s">
        <v>159</v>
      </c>
      <c r="B3" s="94" t="s">
        <v>245</v>
      </c>
      <c r="C3" s="94" t="s">
        <v>161</v>
      </c>
      <c r="D3" s="95" t="s">
        <v>154</v>
      </c>
      <c r="E3" s="95" t="s">
        <v>155</v>
      </c>
      <c r="F3" s="90"/>
    </row>
    <row r="4" spans="1:6" s="100" customFormat="1">
      <c r="A4" s="96" t="s">
        <v>256</v>
      </c>
      <c r="B4" s="97">
        <v>4</v>
      </c>
      <c r="C4" s="97" t="s">
        <v>162</v>
      </c>
      <c r="D4" s="98">
        <v>140</v>
      </c>
      <c r="E4" s="98">
        <f t="shared" ref="E4:E10" si="0">B4*D4</f>
        <v>560</v>
      </c>
      <c r="F4" s="125"/>
    </row>
    <row r="5" spans="1:6" s="100" customFormat="1">
      <c r="A5" s="96" t="s">
        <v>257</v>
      </c>
      <c r="B5" s="97">
        <v>4</v>
      </c>
      <c r="C5" s="97" t="s">
        <v>162</v>
      </c>
      <c r="D5" s="98">
        <v>35</v>
      </c>
      <c r="E5" s="98">
        <f t="shared" si="0"/>
        <v>140</v>
      </c>
      <c r="F5" s="125"/>
    </row>
    <row r="6" spans="1:6" s="100" customFormat="1">
      <c r="A6" s="96" t="s">
        <v>258</v>
      </c>
      <c r="B6" s="97">
        <v>2</v>
      </c>
      <c r="C6" s="97" t="s">
        <v>162</v>
      </c>
      <c r="D6" s="98">
        <v>55</v>
      </c>
      <c r="E6" s="98">
        <f t="shared" si="0"/>
        <v>110</v>
      </c>
      <c r="F6" s="125"/>
    </row>
    <row r="7" spans="1:6" s="100" customFormat="1">
      <c r="A7" s="96" t="s">
        <v>259</v>
      </c>
      <c r="B7" s="97">
        <v>2</v>
      </c>
      <c r="C7" s="97" t="s">
        <v>156</v>
      </c>
      <c r="D7" s="98">
        <v>20</v>
      </c>
      <c r="E7" s="98">
        <f t="shared" si="0"/>
        <v>40</v>
      </c>
      <c r="F7" s="125"/>
    </row>
    <row r="8" spans="1:6" s="100" customFormat="1">
      <c r="A8" s="96" t="s">
        <v>260</v>
      </c>
      <c r="B8" s="97">
        <v>4</v>
      </c>
      <c r="C8" s="97" t="s">
        <v>162</v>
      </c>
      <c r="D8" s="98">
        <v>40</v>
      </c>
      <c r="E8" s="98">
        <f t="shared" si="0"/>
        <v>160</v>
      </c>
      <c r="F8" s="125"/>
    </row>
    <row r="9" spans="1:6" s="100" customFormat="1">
      <c r="A9" s="96" t="s">
        <v>261</v>
      </c>
      <c r="B9" s="97">
        <v>4</v>
      </c>
      <c r="C9" s="97" t="s">
        <v>156</v>
      </c>
      <c r="D9" s="98">
        <v>4</v>
      </c>
      <c r="E9" s="98">
        <f t="shared" si="0"/>
        <v>16</v>
      </c>
      <c r="F9" s="125"/>
    </row>
    <row r="10" spans="1:6" s="100" customFormat="1">
      <c r="A10" s="96" t="s">
        <v>262</v>
      </c>
      <c r="B10" s="97">
        <v>2</v>
      </c>
      <c r="C10" s="97" t="s">
        <v>156</v>
      </c>
      <c r="D10" s="98">
        <v>40</v>
      </c>
      <c r="E10" s="98">
        <f t="shared" si="0"/>
        <v>80</v>
      </c>
      <c r="F10" s="125"/>
    </row>
    <row r="11" spans="1:6" s="100" customFormat="1">
      <c r="A11" s="281" t="s">
        <v>163</v>
      </c>
      <c r="B11" s="281"/>
      <c r="C11" s="281"/>
      <c r="D11" s="281"/>
      <c r="E11" s="101">
        <f>SUM(E4:E10)</f>
        <v>1106</v>
      </c>
      <c r="F11" s="99"/>
    </row>
    <row r="12" spans="1:6">
      <c r="A12" s="282" t="s">
        <v>164</v>
      </c>
      <c r="B12" s="282"/>
      <c r="C12" s="282"/>
      <c r="D12" s="282"/>
      <c r="E12" s="102">
        <f>E11/12</f>
        <v>92.166666666666671</v>
      </c>
      <c r="F12" s="90"/>
    </row>
    <row r="13" spans="1:6">
      <c r="A13" s="90"/>
      <c r="B13" s="90"/>
      <c r="C13" s="90"/>
      <c r="D13" s="90"/>
      <c r="E13" s="90"/>
      <c r="F13" s="90"/>
    </row>
    <row r="14" spans="1:6">
      <c r="A14" s="90"/>
      <c r="B14" s="90"/>
      <c r="C14" s="90"/>
      <c r="D14" s="90"/>
      <c r="E14" s="90"/>
      <c r="F14" s="90"/>
    </row>
    <row r="97" spans="9:9">
      <c r="I97" s="180">
        <f>'UNIFORME GARÇOM'!E12</f>
        <v>92.166666666666671</v>
      </c>
    </row>
  </sheetData>
  <sheetProtection algorithmName="SHA-512" hashValue="iaZi84tGEadOs2McYbI6W+vz6k49F4utf/tW0yYXeOEEf8iGut3KT+S8CeFGFQYUR89gdFsmzdBR/VWqwEnYPQ==" saltValue="xLx9zdoEFCnQaHdYLJLSZA==" spinCount="100000" sheet="1" formatCells="0" formatColumns="0" formatRows="0" insertColumns="0" insertRows="0" insertHyperlinks="0" deleteColumns="0" deleteRows="0" sort="0" autoFilter="0" pivotTables="0"/>
  <mergeCells count="3">
    <mergeCell ref="A2:E2"/>
    <mergeCell ref="A11:D11"/>
    <mergeCell ref="A12:D12"/>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Planilha13"/>
  <dimension ref="A1:F12"/>
  <sheetViews>
    <sheetView workbookViewId="0">
      <selection activeCell="F14" sqref="F14"/>
    </sheetView>
  </sheetViews>
  <sheetFormatPr defaultColWidth="9.28515625" defaultRowHeight="12.75"/>
  <cols>
    <col min="1" max="1" width="65.28515625" customWidth="1"/>
    <col min="2" max="2" width="12.140625" customWidth="1"/>
    <col min="3" max="3" width="13.28515625" customWidth="1"/>
    <col min="4" max="4" width="11.140625" customWidth="1"/>
    <col min="5" max="5" width="15.5703125" customWidth="1"/>
    <col min="257" max="257" width="28.42578125" bestFit="1" customWidth="1"/>
    <col min="258" max="258" width="12.140625" customWidth="1"/>
    <col min="259" max="259" width="13.28515625" customWidth="1"/>
    <col min="260" max="260" width="11.140625" customWidth="1"/>
    <col min="261" max="261" width="15.5703125" customWidth="1"/>
    <col min="513" max="513" width="28.42578125" bestFit="1" customWidth="1"/>
    <col min="514" max="514" width="12.140625" customWidth="1"/>
    <col min="515" max="515" width="13.28515625" customWidth="1"/>
    <col min="516" max="516" width="11.140625" customWidth="1"/>
    <col min="517" max="517" width="15.5703125" customWidth="1"/>
    <col min="769" max="769" width="28.42578125" bestFit="1" customWidth="1"/>
    <col min="770" max="770" width="12.140625" customWidth="1"/>
    <col min="771" max="771" width="13.28515625" customWidth="1"/>
    <col min="772" max="772" width="11.140625" customWidth="1"/>
    <col min="773" max="773" width="15.5703125" customWidth="1"/>
    <col min="1025" max="1025" width="28.42578125" bestFit="1" customWidth="1"/>
    <col min="1026" max="1026" width="12.140625" customWidth="1"/>
    <col min="1027" max="1027" width="13.28515625" customWidth="1"/>
    <col min="1028" max="1028" width="11.140625" customWidth="1"/>
    <col min="1029" max="1029" width="15.5703125" customWidth="1"/>
    <col min="1281" max="1281" width="28.42578125" bestFit="1" customWidth="1"/>
    <col min="1282" max="1282" width="12.140625" customWidth="1"/>
    <col min="1283" max="1283" width="13.28515625" customWidth="1"/>
    <col min="1284" max="1284" width="11.140625" customWidth="1"/>
    <col min="1285" max="1285" width="15.5703125" customWidth="1"/>
    <col min="1537" max="1537" width="28.42578125" bestFit="1" customWidth="1"/>
    <col min="1538" max="1538" width="12.140625" customWidth="1"/>
    <col min="1539" max="1539" width="13.28515625" customWidth="1"/>
    <col min="1540" max="1540" width="11.140625" customWidth="1"/>
    <col min="1541" max="1541" width="15.5703125" customWidth="1"/>
    <col min="1793" max="1793" width="28.42578125" bestFit="1" customWidth="1"/>
    <col min="1794" max="1794" width="12.140625" customWidth="1"/>
    <col min="1795" max="1795" width="13.28515625" customWidth="1"/>
    <col min="1796" max="1796" width="11.140625" customWidth="1"/>
    <col min="1797" max="1797" width="15.5703125" customWidth="1"/>
    <col min="2049" max="2049" width="28.42578125" bestFit="1" customWidth="1"/>
    <col min="2050" max="2050" width="12.140625" customWidth="1"/>
    <col min="2051" max="2051" width="13.28515625" customWidth="1"/>
    <col min="2052" max="2052" width="11.140625" customWidth="1"/>
    <col min="2053" max="2053" width="15.5703125" customWidth="1"/>
    <col min="2305" max="2305" width="28.42578125" bestFit="1" customWidth="1"/>
    <col min="2306" max="2306" width="12.140625" customWidth="1"/>
    <col min="2307" max="2307" width="13.28515625" customWidth="1"/>
    <col min="2308" max="2308" width="11.140625" customWidth="1"/>
    <col min="2309" max="2309" width="15.5703125" customWidth="1"/>
    <col min="2561" max="2561" width="28.42578125" bestFit="1" customWidth="1"/>
    <col min="2562" max="2562" width="12.140625" customWidth="1"/>
    <col min="2563" max="2563" width="13.28515625" customWidth="1"/>
    <col min="2564" max="2564" width="11.140625" customWidth="1"/>
    <col min="2565" max="2565" width="15.5703125" customWidth="1"/>
    <col min="2817" max="2817" width="28.42578125" bestFit="1" customWidth="1"/>
    <col min="2818" max="2818" width="12.140625" customWidth="1"/>
    <col min="2819" max="2819" width="13.28515625" customWidth="1"/>
    <col min="2820" max="2820" width="11.140625" customWidth="1"/>
    <col min="2821" max="2821" width="15.5703125" customWidth="1"/>
    <col min="3073" max="3073" width="28.42578125" bestFit="1" customWidth="1"/>
    <col min="3074" max="3074" width="12.140625" customWidth="1"/>
    <col min="3075" max="3075" width="13.28515625" customWidth="1"/>
    <col min="3076" max="3076" width="11.140625" customWidth="1"/>
    <col min="3077" max="3077" width="15.5703125" customWidth="1"/>
    <col min="3329" max="3329" width="28.42578125" bestFit="1" customWidth="1"/>
    <col min="3330" max="3330" width="12.140625" customWidth="1"/>
    <col min="3331" max="3331" width="13.28515625" customWidth="1"/>
    <col min="3332" max="3332" width="11.140625" customWidth="1"/>
    <col min="3333" max="3333" width="15.5703125" customWidth="1"/>
    <col min="3585" max="3585" width="28.42578125" bestFit="1" customWidth="1"/>
    <col min="3586" max="3586" width="12.140625" customWidth="1"/>
    <col min="3587" max="3587" width="13.28515625" customWidth="1"/>
    <col min="3588" max="3588" width="11.140625" customWidth="1"/>
    <col min="3589" max="3589" width="15.5703125" customWidth="1"/>
    <col min="3841" max="3841" width="28.42578125" bestFit="1" customWidth="1"/>
    <col min="3842" max="3842" width="12.140625" customWidth="1"/>
    <col min="3843" max="3843" width="13.28515625" customWidth="1"/>
    <col min="3844" max="3844" width="11.140625" customWidth="1"/>
    <col min="3845" max="3845" width="15.5703125" customWidth="1"/>
    <col min="4097" max="4097" width="28.42578125" bestFit="1" customWidth="1"/>
    <col min="4098" max="4098" width="12.140625" customWidth="1"/>
    <col min="4099" max="4099" width="13.28515625" customWidth="1"/>
    <col min="4100" max="4100" width="11.140625" customWidth="1"/>
    <col min="4101" max="4101" width="15.5703125" customWidth="1"/>
    <col min="4353" max="4353" width="28.42578125" bestFit="1" customWidth="1"/>
    <col min="4354" max="4354" width="12.140625" customWidth="1"/>
    <col min="4355" max="4355" width="13.28515625" customWidth="1"/>
    <col min="4356" max="4356" width="11.140625" customWidth="1"/>
    <col min="4357" max="4357" width="15.5703125" customWidth="1"/>
    <col min="4609" max="4609" width="28.42578125" bestFit="1" customWidth="1"/>
    <col min="4610" max="4610" width="12.140625" customWidth="1"/>
    <col min="4611" max="4611" width="13.28515625" customWidth="1"/>
    <col min="4612" max="4612" width="11.140625" customWidth="1"/>
    <col min="4613" max="4613" width="15.5703125" customWidth="1"/>
    <col min="4865" max="4865" width="28.42578125" bestFit="1" customWidth="1"/>
    <col min="4866" max="4866" width="12.140625" customWidth="1"/>
    <col min="4867" max="4867" width="13.28515625" customWidth="1"/>
    <col min="4868" max="4868" width="11.140625" customWidth="1"/>
    <col min="4869" max="4869" width="15.5703125" customWidth="1"/>
    <col min="5121" max="5121" width="28.42578125" bestFit="1" customWidth="1"/>
    <col min="5122" max="5122" width="12.140625" customWidth="1"/>
    <col min="5123" max="5123" width="13.28515625" customWidth="1"/>
    <col min="5124" max="5124" width="11.140625" customWidth="1"/>
    <col min="5125" max="5125" width="15.5703125" customWidth="1"/>
    <col min="5377" max="5377" width="28.42578125" bestFit="1" customWidth="1"/>
    <col min="5378" max="5378" width="12.140625" customWidth="1"/>
    <col min="5379" max="5379" width="13.28515625" customWidth="1"/>
    <col min="5380" max="5380" width="11.140625" customWidth="1"/>
    <col min="5381" max="5381" width="15.5703125" customWidth="1"/>
    <col min="5633" max="5633" width="28.42578125" bestFit="1" customWidth="1"/>
    <col min="5634" max="5634" width="12.140625" customWidth="1"/>
    <col min="5635" max="5635" width="13.28515625" customWidth="1"/>
    <col min="5636" max="5636" width="11.140625" customWidth="1"/>
    <col min="5637" max="5637" width="15.5703125" customWidth="1"/>
    <col min="5889" max="5889" width="28.42578125" bestFit="1" customWidth="1"/>
    <col min="5890" max="5890" width="12.140625" customWidth="1"/>
    <col min="5891" max="5891" width="13.28515625" customWidth="1"/>
    <col min="5892" max="5892" width="11.140625" customWidth="1"/>
    <col min="5893" max="5893" width="15.5703125" customWidth="1"/>
    <col min="6145" max="6145" width="28.42578125" bestFit="1" customWidth="1"/>
    <col min="6146" max="6146" width="12.140625" customWidth="1"/>
    <col min="6147" max="6147" width="13.28515625" customWidth="1"/>
    <col min="6148" max="6148" width="11.140625" customWidth="1"/>
    <col min="6149" max="6149" width="15.5703125" customWidth="1"/>
    <col min="6401" max="6401" width="28.42578125" bestFit="1" customWidth="1"/>
    <col min="6402" max="6402" width="12.140625" customWidth="1"/>
    <col min="6403" max="6403" width="13.28515625" customWidth="1"/>
    <col min="6404" max="6404" width="11.140625" customWidth="1"/>
    <col min="6405" max="6405" width="15.5703125" customWidth="1"/>
    <col min="6657" max="6657" width="28.42578125" bestFit="1" customWidth="1"/>
    <col min="6658" max="6658" width="12.140625" customWidth="1"/>
    <col min="6659" max="6659" width="13.28515625" customWidth="1"/>
    <col min="6660" max="6660" width="11.140625" customWidth="1"/>
    <col min="6661" max="6661" width="15.5703125" customWidth="1"/>
    <col min="6913" max="6913" width="28.42578125" bestFit="1" customWidth="1"/>
    <col min="6914" max="6914" width="12.140625" customWidth="1"/>
    <col min="6915" max="6915" width="13.28515625" customWidth="1"/>
    <col min="6916" max="6916" width="11.140625" customWidth="1"/>
    <col min="6917" max="6917" width="15.5703125" customWidth="1"/>
    <col min="7169" max="7169" width="28.42578125" bestFit="1" customWidth="1"/>
    <col min="7170" max="7170" width="12.140625" customWidth="1"/>
    <col min="7171" max="7171" width="13.28515625" customWidth="1"/>
    <col min="7172" max="7172" width="11.140625" customWidth="1"/>
    <col min="7173" max="7173" width="15.5703125" customWidth="1"/>
    <col min="7425" max="7425" width="28.42578125" bestFit="1" customWidth="1"/>
    <col min="7426" max="7426" width="12.140625" customWidth="1"/>
    <col min="7427" max="7427" width="13.28515625" customWidth="1"/>
    <col min="7428" max="7428" width="11.140625" customWidth="1"/>
    <col min="7429" max="7429" width="15.5703125" customWidth="1"/>
    <col min="7681" max="7681" width="28.42578125" bestFit="1" customWidth="1"/>
    <col min="7682" max="7682" width="12.140625" customWidth="1"/>
    <col min="7683" max="7683" width="13.28515625" customWidth="1"/>
    <col min="7684" max="7684" width="11.140625" customWidth="1"/>
    <col min="7685" max="7685" width="15.5703125" customWidth="1"/>
    <col min="7937" max="7937" width="28.42578125" bestFit="1" customWidth="1"/>
    <col min="7938" max="7938" width="12.140625" customWidth="1"/>
    <col min="7939" max="7939" width="13.28515625" customWidth="1"/>
    <col min="7940" max="7940" width="11.140625" customWidth="1"/>
    <col min="7941" max="7941" width="15.5703125" customWidth="1"/>
    <col min="8193" max="8193" width="28.42578125" bestFit="1" customWidth="1"/>
    <col min="8194" max="8194" width="12.140625" customWidth="1"/>
    <col min="8195" max="8195" width="13.28515625" customWidth="1"/>
    <col min="8196" max="8196" width="11.140625" customWidth="1"/>
    <col min="8197" max="8197" width="15.5703125" customWidth="1"/>
    <col min="8449" max="8449" width="28.42578125" bestFit="1" customWidth="1"/>
    <col min="8450" max="8450" width="12.140625" customWidth="1"/>
    <col min="8451" max="8451" width="13.28515625" customWidth="1"/>
    <col min="8452" max="8452" width="11.140625" customWidth="1"/>
    <col min="8453" max="8453" width="15.5703125" customWidth="1"/>
    <col min="8705" max="8705" width="28.42578125" bestFit="1" customWidth="1"/>
    <col min="8706" max="8706" width="12.140625" customWidth="1"/>
    <col min="8707" max="8707" width="13.28515625" customWidth="1"/>
    <col min="8708" max="8708" width="11.140625" customWidth="1"/>
    <col min="8709" max="8709" width="15.5703125" customWidth="1"/>
    <col min="8961" max="8961" width="28.42578125" bestFit="1" customWidth="1"/>
    <col min="8962" max="8962" width="12.140625" customWidth="1"/>
    <col min="8963" max="8963" width="13.28515625" customWidth="1"/>
    <col min="8964" max="8964" width="11.140625" customWidth="1"/>
    <col min="8965" max="8965" width="15.5703125" customWidth="1"/>
    <col min="9217" max="9217" width="28.42578125" bestFit="1" customWidth="1"/>
    <col min="9218" max="9218" width="12.140625" customWidth="1"/>
    <col min="9219" max="9219" width="13.28515625" customWidth="1"/>
    <col min="9220" max="9220" width="11.140625" customWidth="1"/>
    <col min="9221" max="9221" width="15.5703125" customWidth="1"/>
    <col min="9473" max="9473" width="28.42578125" bestFit="1" customWidth="1"/>
    <col min="9474" max="9474" width="12.140625" customWidth="1"/>
    <col min="9475" max="9475" width="13.28515625" customWidth="1"/>
    <col min="9476" max="9476" width="11.140625" customWidth="1"/>
    <col min="9477" max="9477" width="15.5703125" customWidth="1"/>
    <col min="9729" max="9729" width="28.42578125" bestFit="1" customWidth="1"/>
    <col min="9730" max="9730" width="12.140625" customWidth="1"/>
    <col min="9731" max="9731" width="13.28515625" customWidth="1"/>
    <col min="9732" max="9732" width="11.140625" customWidth="1"/>
    <col min="9733" max="9733" width="15.5703125" customWidth="1"/>
    <col min="9985" max="9985" width="28.42578125" bestFit="1" customWidth="1"/>
    <col min="9986" max="9986" width="12.140625" customWidth="1"/>
    <col min="9987" max="9987" width="13.28515625" customWidth="1"/>
    <col min="9988" max="9988" width="11.140625" customWidth="1"/>
    <col min="9989" max="9989" width="15.5703125" customWidth="1"/>
    <col min="10241" max="10241" width="28.42578125" bestFit="1" customWidth="1"/>
    <col min="10242" max="10242" width="12.140625" customWidth="1"/>
    <col min="10243" max="10243" width="13.28515625" customWidth="1"/>
    <col min="10244" max="10244" width="11.140625" customWidth="1"/>
    <col min="10245" max="10245" width="15.5703125" customWidth="1"/>
    <col min="10497" max="10497" width="28.42578125" bestFit="1" customWidth="1"/>
    <col min="10498" max="10498" width="12.140625" customWidth="1"/>
    <col min="10499" max="10499" width="13.28515625" customWidth="1"/>
    <col min="10500" max="10500" width="11.140625" customWidth="1"/>
    <col min="10501" max="10501" width="15.5703125" customWidth="1"/>
    <col min="10753" max="10753" width="28.42578125" bestFit="1" customWidth="1"/>
    <col min="10754" max="10754" width="12.140625" customWidth="1"/>
    <col min="10755" max="10755" width="13.28515625" customWidth="1"/>
    <col min="10756" max="10756" width="11.140625" customWidth="1"/>
    <col min="10757" max="10757" width="15.5703125" customWidth="1"/>
    <col min="11009" max="11009" width="28.42578125" bestFit="1" customWidth="1"/>
    <col min="11010" max="11010" width="12.140625" customWidth="1"/>
    <col min="11011" max="11011" width="13.28515625" customWidth="1"/>
    <col min="11012" max="11012" width="11.140625" customWidth="1"/>
    <col min="11013" max="11013" width="15.5703125" customWidth="1"/>
    <col min="11265" max="11265" width="28.42578125" bestFit="1" customWidth="1"/>
    <col min="11266" max="11266" width="12.140625" customWidth="1"/>
    <col min="11267" max="11267" width="13.28515625" customWidth="1"/>
    <col min="11268" max="11268" width="11.140625" customWidth="1"/>
    <col min="11269" max="11269" width="15.5703125" customWidth="1"/>
    <col min="11521" max="11521" width="28.42578125" bestFit="1" customWidth="1"/>
    <col min="11522" max="11522" width="12.140625" customWidth="1"/>
    <col min="11523" max="11523" width="13.28515625" customWidth="1"/>
    <col min="11524" max="11524" width="11.140625" customWidth="1"/>
    <col min="11525" max="11525" width="15.5703125" customWidth="1"/>
    <col min="11777" max="11777" width="28.42578125" bestFit="1" customWidth="1"/>
    <col min="11778" max="11778" width="12.140625" customWidth="1"/>
    <col min="11779" max="11779" width="13.28515625" customWidth="1"/>
    <col min="11780" max="11780" width="11.140625" customWidth="1"/>
    <col min="11781" max="11781" width="15.5703125" customWidth="1"/>
    <col min="12033" max="12033" width="28.42578125" bestFit="1" customWidth="1"/>
    <col min="12034" max="12034" width="12.140625" customWidth="1"/>
    <col min="12035" max="12035" width="13.28515625" customWidth="1"/>
    <col min="12036" max="12036" width="11.140625" customWidth="1"/>
    <col min="12037" max="12037" width="15.5703125" customWidth="1"/>
    <col min="12289" max="12289" width="28.42578125" bestFit="1" customWidth="1"/>
    <col min="12290" max="12290" width="12.140625" customWidth="1"/>
    <col min="12291" max="12291" width="13.28515625" customWidth="1"/>
    <col min="12292" max="12292" width="11.140625" customWidth="1"/>
    <col min="12293" max="12293" width="15.5703125" customWidth="1"/>
    <col min="12545" max="12545" width="28.42578125" bestFit="1" customWidth="1"/>
    <col min="12546" max="12546" width="12.140625" customWidth="1"/>
    <col min="12547" max="12547" width="13.28515625" customWidth="1"/>
    <col min="12548" max="12548" width="11.140625" customWidth="1"/>
    <col min="12549" max="12549" width="15.5703125" customWidth="1"/>
    <col min="12801" max="12801" width="28.42578125" bestFit="1" customWidth="1"/>
    <col min="12802" max="12802" width="12.140625" customWidth="1"/>
    <col min="12803" max="12803" width="13.28515625" customWidth="1"/>
    <col min="12804" max="12804" width="11.140625" customWidth="1"/>
    <col min="12805" max="12805" width="15.5703125" customWidth="1"/>
    <col min="13057" max="13057" width="28.42578125" bestFit="1" customWidth="1"/>
    <col min="13058" max="13058" width="12.140625" customWidth="1"/>
    <col min="13059" max="13059" width="13.28515625" customWidth="1"/>
    <col min="13060" max="13060" width="11.140625" customWidth="1"/>
    <col min="13061" max="13061" width="15.5703125" customWidth="1"/>
    <col min="13313" max="13313" width="28.42578125" bestFit="1" customWidth="1"/>
    <col min="13314" max="13314" width="12.140625" customWidth="1"/>
    <col min="13315" max="13315" width="13.28515625" customWidth="1"/>
    <col min="13316" max="13316" width="11.140625" customWidth="1"/>
    <col min="13317" max="13317" width="15.5703125" customWidth="1"/>
    <col min="13569" max="13569" width="28.42578125" bestFit="1" customWidth="1"/>
    <col min="13570" max="13570" width="12.140625" customWidth="1"/>
    <col min="13571" max="13571" width="13.28515625" customWidth="1"/>
    <col min="13572" max="13572" width="11.140625" customWidth="1"/>
    <col min="13573" max="13573" width="15.5703125" customWidth="1"/>
    <col min="13825" max="13825" width="28.42578125" bestFit="1" customWidth="1"/>
    <col min="13826" max="13826" width="12.140625" customWidth="1"/>
    <col min="13827" max="13827" width="13.28515625" customWidth="1"/>
    <col min="13828" max="13828" width="11.140625" customWidth="1"/>
    <col min="13829" max="13829" width="15.5703125" customWidth="1"/>
    <col min="14081" max="14081" width="28.42578125" bestFit="1" customWidth="1"/>
    <col min="14082" max="14082" width="12.140625" customWidth="1"/>
    <col min="14083" max="14083" width="13.28515625" customWidth="1"/>
    <col min="14084" max="14084" width="11.140625" customWidth="1"/>
    <col min="14085" max="14085" width="15.5703125" customWidth="1"/>
    <col min="14337" max="14337" width="28.42578125" bestFit="1" customWidth="1"/>
    <col min="14338" max="14338" width="12.140625" customWidth="1"/>
    <col min="14339" max="14339" width="13.28515625" customWidth="1"/>
    <col min="14340" max="14340" width="11.140625" customWidth="1"/>
    <col min="14341" max="14341" width="15.5703125" customWidth="1"/>
    <col min="14593" max="14593" width="28.42578125" bestFit="1" customWidth="1"/>
    <col min="14594" max="14594" width="12.140625" customWidth="1"/>
    <col min="14595" max="14595" width="13.28515625" customWidth="1"/>
    <col min="14596" max="14596" width="11.140625" customWidth="1"/>
    <col min="14597" max="14597" width="15.5703125" customWidth="1"/>
    <col min="14849" max="14849" width="28.42578125" bestFit="1" customWidth="1"/>
    <col min="14850" max="14850" width="12.140625" customWidth="1"/>
    <col min="14851" max="14851" width="13.28515625" customWidth="1"/>
    <col min="14852" max="14852" width="11.140625" customWidth="1"/>
    <col min="14853" max="14853" width="15.5703125" customWidth="1"/>
    <col min="15105" max="15105" width="28.42578125" bestFit="1" customWidth="1"/>
    <col min="15106" max="15106" width="12.140625" customWidth="1"/>
    <col min="15107" max="15107" width="13.28515625" customWidth="1"/>
    <col min="15108" max="15108" width="11.140625" customWidth="1"/>
    <col min="15109" max="15109" width="15.5703125" customWidth="1"/>
    <col min="15361" max="15361" width="28.42578125" bestFit="1" customWidth="1"/>
    <col min="15362" max="15362" width="12.140625" customWidth="1"/>
    <col min="15363" max="15363" width="13.28515625" customWidth="1"/>
    <col min="15364" max="15364" width="11.140625" customWidth="1"/>
    <col min="15365" max="15365" width="15.5703125" customWidth="1"/>
    <col min="15617" max="15617" width="28.42578125" bestFit="1" customWidth="1"/>
    <col min="15618" max="15618" width="12.140625" customWidth="1"/>
    <col min="15619" max="15619" width="13.28515625" customWidth="1"/>
    <col min="15620" max="15620" width="11.140625" customWidth="1"/>
    <col min="15621" max="15621" width="15.5703125" customWidth="1"/>
    <col min="15873" max="15873" width="28.42578125" bestFit="1" customWidth="1"/>
    <col min="15874" max="15874" width="12.140625" customWidth="1"/>
    <col min="15875" max="15875" width="13.28515625" customWidth="1"/>
    <col min="15876" max="15876" width="11.140625" customWidth="1"/>
    <col min="15877" max="15877" width="15.5703125" customWidth="1"/>
    <col min="16129" max="16129" width="28.42578125" bestFit="1" customWidth="1"/>
    <col min="16130" max="16130" width="12.140625" customWidth="1"/>
    <col min="16131" max="16131" width="13.28515625" customWidth="1"/>
    <col min="16132" max="16132" width="11.140625" customWidth="1"/>
    <col min="16133" max="16133" width="15.5703125" customWidth="1"/>
  </cols>
  <sheetData>
    <row r="1" spans="1:6">
      <c r="A1" s="90"/>
      <c r="B1" s="90"/>
      <c r="C1" s="90"/>
      <c r="D1" s="90"/>
      <c r="E1" s="90"/>
      <c r="F1" s="90"/>
    </row>
    <row r="2" spans="1:6" ht="31.5" customHeight="1">
      <c r="A2" s="280" t="s">
        <v>263</v>
      </c>
      <c r="B2" s="280"/>
      <c r="C2" s="280"/>
      <c r="D2" s="280"/>
      <c r="E2" s="280"/>
      <c r="F2" s="90"/>
    </row>
    <row r="3" spans="1:6" ht="38.25">
      <c r="A3" s="94" t="s">
        <v>159</v>
      </c>
      <c r="B3" s="94" t="s">
        <v>160</v>
      </c>
      <c r="C3" s="94" t="s">
        <v>161</v>
      </c>
      <c r="D3" s="95" t="s">
        <v>154</v>
      </c>
      <c r="E3" s="95" t="s">
        <v>155</v>
      </c>
      <c r="F3" s="90"/>
    </row>
    <row r="4" spans="1:6" s="100" customFormat="1" ht="24.75" customHeight="1">
      <c r="A4" s="96" t="s">
        <v>252</v>
      </c>
      <c r="B4" s="97">
        <v>4</v>
      </c>
      <c r="C4" s="97" t="s">
        <v>162</v>
      </c>
      <c r="D4" s="98">
        <v>35</v>
      </c>
      <c r="E4" s="98">
        <f>B4*D4</f>
        <v>140</v>
      </c>
      <c r="F4" s="99"/>
    </row>
    <row r="5" spans="1:6" s="100" customFormat="1" ht="38.25" customHeight="1">
      <c r="A5" s="96" t="s">
        <v>253</v>
      </c>
      <c r="B5" s="97">
        <v>4</v>
      </c>
      <c r="C5" s="97" t="s">
        <v>162</v>
      </c>
      <c r="D5" s="98">
        <v>35</v>
      </c>
      <c r="E5" s="98">
        <f>B5*D5</f>
        <v>140</v>
      </c>
      <c r="F5" s="99"/>
    </row>
    <row r="6" spans="1:6" s="100" customFormat="1" ht="25.5" customHeight="1">
      <c r="A6" s="96" t="s">
        <v>254</v>
      </c>
      <c r="B6" s="97">
        <v>2</v>
      </c>
      <c r="C6" s="97" t="s">
        <v>162</v>
      </c>
      <c r="D6" s="98">
        <v>55</v>
      </c>
      <c r="E6" s="98">
        <f>B6*D6</f>
        <v>110</v>
      </c>
      <c r="F6" s="99"/>
    </row>
    <row r="7" spans="1:6" s="100" customFormat="1" ht="25.5" customHeight="1">
      <c r="A7" s="96" t="s">
        <v>248</v>
      </c>
      <c r="B7" s="97">
        <v>4</v>
      </c>
      <c r="C7" s="97" t="s">
        <v>162</v>
      </c>
      <c r="D7" s="98">
        <v>4</v>
      </c>
      <c r="E7" s="98">
        <f t="shared" ref="E7:E8" si="0">B7*D7</f>
        <v>16</v>
      </c>
      <c r="F7" s="99"/>
    </row>
    <row r="8" spans="1:6" s="100" customFormat="1" ht="25.5" customHeight="1">
      <c r="A8" s="96" t="s">
        <v>255</v>
      </c>
      <c r="B8" s="97">
        <v>4</v>
      </c>
      <c r="C8" s="97" t="s">
        <v>162</v>
      </c>
      <c r="D8" s="98">
        <v>12</v>
      </c>
      <c r="E8" s="98">
        <f t="shared" si="0"/>
        <v>48</v>
      </c>
      <c r="F8" s="99"/>
    </row>
    <row r="9" spans="1:6" s="100" customFormat="1">
      <c r="A9" s="281" t="s">
        <v>163</v>
      </c>
      <c r="B9" s="281"/>
      <c r="C9" s="281"/>
      <c r="D9" s="281"/>
      <c r="E9" s="101">
        <f>SUM(E4:E8)</f>
        <v>454</v>
      </c>
      <c r="F9" s="99"/>
    </row>
    <row r="10" spans="1:6">
      <c r="A10" s="282" t="s">
        <v>164</v>
      </c>
      <c r="B10" s="282"/>
      <c r="C10" s="282"/>
      <c r="D10" s="282"/>
      <c r="E10" s="102">
        <f>E9/12</f>
        <v>37.833333333333336</v>
      </c>
      <c r="F10" s="90"/>
    </row>
    <row r="11" spans="1:6">
      <c r="A11" s="90"/>
      <c r="B11" s="90"/>
      <c r="C11" s="90"/>
      <c r="D11" s="90"/>
      <c r="E11" s="90"/>
      <c r="F11" s="90"/>
    </row>
    <row r="12" spans="1:6">
      <c r="A12" s="90"/>
      <c r="B12" s="90"/>
      <c r="C12" s="90"/>
      <c r="D12" s="90"/>
      <c r="E12" s="90"/>
      <c r="F12" s="90"/>
    </row>
  </sheetData>
  <sheetProtection algorithmName="SHA-512" hashValue="2sCEOjBweDJtNkk2uMBqv0TSGoMOYFagWoGIPxGxHE/Oq/WZSpURYWk2hhXMiPr0aRd5o2WmVQs7eAELaORMbg==" saltValue="wGeBXhaQrPzhsb88BhhPTQ==" spinCount="100000" sheet="1" formatCells="0" formatColumns="0" formatRows="0" insertColumns="0" insertRows="0" insertHyperlinks="0" deleteColumns="0" deleteRows="0" sort="0" autoFilter="0" pivotTables="0"/>
  <mergeCells count="3">
    <mergeCell ref="A2:E2"/>
    <mergeCell ref="A9:D9"/>
    <mergeCell ref="A10:D10"/>
  </mergeCell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Planilha14"/>
  <dimension ref="A5:G29"/>
  <sheetViews>
    <sheetView topLeftCell="A10" zoomScaleNormal="100" workbookViewId="0">
      <selection activeCell="H18" sqref="H18"/>
    </sheetView>
  </sheetViews>
  <sheetFormatPr defaultRowHeight="12.75"/>
  <cols>
    <col min="1" max="1" width="8.140625" style="62" customWidth="1"/>
    <col min="2" max="2" width="46.42578125" style="62" customWidth="1"/>
    <col min="3" max="3" width="14.85546875" style="62" bestFit="1" customWidth="1"/>
    <col min="4" max="4" width="16.42578125" style="62" bestFit="1" customWidth="1"/>
    <col min="5" max="6" width="20.140625" style="62" bestFit="1" customWidth="1"/>
    <col min="7" max="7" width="3.85546875" style="62" customWidth="1"/>
    <col min="8" max="8" width="9.140625" style="62"/>
    <col min="9" max="9" width="14.28515625" style="62" bestFit="1" customWidth="1"/>
    <col min="10" max="256" width="9.140625" style="62"/>
    <col min="257" max="257" width="15.5703125" style="62" bestFit="1" customWidth="1"/>
    <col min="258" max="258" width="23.5703125" style="62" bestFit="1" customWidth="1"/>
    <col min="259" max="259" width="14.85546875" style="62" bestFit="1" customWidth="1"/>
    <col min="260" max="260" width="16.42578125" style="62" bestFit="1" customWidth="1"/>
    <col min="261" max="262" width="20.140625" style="62" bestFit="1" customWidth="1"/>
    <col min="263" max="512" width="9.140625" style="62"/>
    <col min="513" max="513" width="15.5703125" style="62" bestFit="1" customWidth="1"/>
    <col min="514" max="514" width="23.5703125" style="62" bestFit="1" customWidth="1"/>
    <col min="515" max="515" width="14.85546875" style="62" bestFit="1" customWidth="1"/>
    <col min="516" max="516" width="16.42578125" style="62" bestFit="1" customWidth="1"/>
    <col min="517" max="518" width="20.140625" style="62" bestFit="1" customWidth="1"/>
    <col min="519" max="768" width="9.140625" style="62"/>
    <col min="769" max="769" width="15.5703125" style="62" bestFit="1" customWidth="1"/>
    <col min="770" max="770" width="23.5703125" style="62" bestFit="1" customWidth="1"/>
    <col min="771" max="771" width="14.85546875" style="62" bestFit="1" customWidth="1"/>
    <col min="772" max="772" width="16.42578125" style="62" bestFit="1" customWidth="1"/>
    <col min="773" max="774" width="20.140625" style="62" bestFit="1" customWidth="1"/>
    <col min="775" max="1024" width="9.140625" style="62"/>
    <col min="1025" max="1025" width="15.5703125" style="62" bestFit="1" customWidth="1"/>
    <col min="1026" max="1026" width="23.5703125" style="62" bestFit="1" customWidth="1"/>
    <col min="1027" max="1027" width="14.85546875" style="62" bestFit="1" customWidth="1"/>
    <col min="1028" max="1028" width="16.42578125" style="62" bestFit="1" customWidth="1"/>
    <col min="1029" max="1030" width="20.140625" style="62" bestFit="1" customWidth="1"/>
    <col min="1031" max="1280" width="9.140625" style="62"/>
    <col min="1281" max="1281" width="15.5703125" style="62" bestFit="1" customWidth="1"/>
    <col min="1282" max="1282" width="23.5703125" style="62" bestFit="1" customWidth="1"/>
    <col min="1283" max="1283" width="14.85546875" style="62" bestFit="1" customWidth="1"/>
    <col min="1284" max="1284" width="16.42578125" style="62" bestFit="1" customWidth="1"/>
    <col min="1285" max="1286" width="20.140625" style="62" bestFit="1" customWidth="1"/>
    <col min="1287" max="1536" width="9.140625" style="62"/>
    <col min="1537" max="1537" width="15.5703125" style="62" bestFit="1" customWidth="1"/>
    <col min="1538" max="1538" width="23.5703125" style="62" bestFit="1" customWidth="1"/>
    <col min="1539" max="1539" width="14.85546875" style="62" bestFit="1" customWidth="1"/>
    <col min="1540" max="1540" width="16.42578125" style="62" bestFit="1" customWidth="1"/>
    <col min="1541" max="1542" width="20.140625" style="62" bestFit="1" customWidth="1"/>
    <col min="1543" max="1792" width="9.140625" style="62"/>
    <col min="1793" max="1793" width="15.5703125" style="62" bestFit="1" customWidth="1"/>
    <col min="1794" max="1794" width="23.5703125" style="62" bestFit="1" customWidth="1"/>
    <col min="1795" max="1795" width="14.85546875" style="62" bestFit="1" customWidth="1"/>
    <col min="1796" max="1796" width="16.42578125" style="62" bestFit="1" customWidth="1"/>
    <col min="1797" max="1798" width="20.140625" style="62" bestFit="1" customWidth="1"/>
    <col min="1799" max="2048" width="9.140625" style="62"/>
    <col min="2049" max="2049" width="15.5703125" style="62" bestFit="1" customWidth="1"/>
    <col min="2050" max="2050" width="23.5703125" style="62" bestFit="1" customWidth="1"/>
    <col min="2051" max="2051" width="14.85546875" style="62" bestFit="1" customWidth="1"/>
    <col min="2052" max="2052" width="16.42578125" style="62" bestFit="1" customWidth="1"/>
    <col min="2053" max="2054" width="20.140625" style="62" bestFit="1" customWidth="1"/>
    <col min="2055" max="2304" width="9.140625" style="62"/>
    <col min="2305" max="2305" width="15.5703125" style="62" bestFit="1" customWidth="1"/>
    <col min="2306" max="2306" width="23.5703125" style="62" bestFit="1" customWidth="1"/>
    <col min="2307" max="2307" width="14.85546875" style="62" bestFit="1" customWidth="1"/>
    <col min="2308" max="2308" width="16.42578125" style="62" bestFit="1" customWidth="1"/>
    <col min="2309" max="2310" width="20.140625" style="62" bestFit="1" customWidth="1"/>
    <col min="2311" max="2560" width="9.140625" style="62"/>
    <col min="2561" max="2561" width="15.5703125" style="62" bestFit="1" customWidth="1"/>
    <col min="2562" max="2562" width="23.5703125" style="62" bestFit="1" customWidth="1"/>
    <col min="2563" max="2563" width="14.85546875" style="62" bestFit="1" customWidth="1"/>
    <col min="2564" max="2564" width="16.42578125" style="62" bestFit="1" customWidth="1"/>
    <col min="2565" max="2566" width="20.140625" style="62" bestFit="1" customWidth="1"/>
    <col min="2567" max="2816" width="9.140625" style="62"/>
    <col min="2817" max="2817" width="15.5703125" style="62" bestFit="1" customWidth="1"/>
    <col min="2818" max="2818" width="23.5703125" style="62" bestFit="1" customWidth="1"/>
    <col min="2819" max="2819" width="14.85546875" style="62" bestFit="1" customWidth="1"/>
    <col min="2820" max="2820" width="16.42578125" style="62" bestFit="1" customWidth="1"/>
    <col min="2821" max="2822" width="20.140625" style="62" bestFit="1" customWidth="1"/>
    <col min="2823" max="3072" width="9.140625" style="62"/>
    <col min="3073" max="3073" width="15.5703125" style="62" bestFit="1" customWidth="1"/>
    <col min="3074" max="3074" width="23.5703125" style="62" bestFit="1" customWidth="1"/>
    <col min="3075" max="3075" width="14.85546875" style="62" bestFit="1" customWidth="1"/>
    <col min="3076" max="3076" width="16.42578125" style="62" bestFit="1" customWidth="1"/>
    <col min="3077" max="3078" width="20.140625" style="62" bestFit="1" customWidth="1"/>
    <col min="3079" max="3328" width="9.140625" style="62"/>
    <col min="3329" max="3329" width="15.5703125" style="62" bestFit="1" customWidth="1"/>
    <col min="3330" max="3330" width="23.5703125" style="62" bestFit="1" customWidth="1"/>
    <col min="3331" max="3331" width="14.85546875" style="62" bestFit="1" customWidth="1"/>
    <col min="3332" max="3332" width="16.42578125" style="62" bestFit="1" customWidth="1"/>
    <col min="3333" max="3334" width="20.140625" style="62" bestFit="1" customWidth="1"/>
    <col min="3335" max="3584" width="9.140625" style="62"/>
    <col min="3585" max="3585" width="15.5703125" style="62" bestFit="1" customWidth="1"/>
    <col min="3586" max="3586" width="23.5703125" style="62" bestFit="1" customWidth="1"/>
    <col min="3587" max="3587" width="14.85546875" style="62" bestFit="1" customWidth="1"/>
    <col min="3588" max="3588" width="16.42578125" style="62" bestFit="1" customWidth="1"/>
    <col min="3589" max="3590" width="20.140625" style="62" bestFit="1" customWidth="1"/>
    <col min="3591" max="3840" width="9.140625" style="62"/>
    <col min="3841" max="3841" width="15.5703125" style="62" bestFit="1" customWidth="1"/>
    <col min="3842" max="3842" width="23.5703125" style="62" bestFit="1" customWidth="1"/>
    <col min="3843" max="3843" width="14.85546875" style="62" bestFit="1" customWidth="1"/>
    <col min="3844" max="3844" width="16.42578125" style="62" bestFit="1" customWidth="1"/>
    <col min="3845" max="3846" width="20.140625" style="62" bestFit="1" customWidth="1"/>
    <col min="3847" max="4096" width="9.140625" style="62"/>
    <col min="4097" max="4097" width="15.5703125" style="62" bestFit="1" customWidth="1"/>
    <col min="4098" max="4098" width="23.5703125" style="62" bestFit="1" customWidth="1"/>
    <col min="4099" max="4099" width="14.85546875" style="62" bestFit="1" customWidth="1"/>
    <col min="4100" max="4100" width="16.42578125" style="62" bestFit="1" customWidth="1"/>
    <col min="4101" max="4102" width="20.140625" style="62" bestFit="1" customWidth="1"/>
    <col min="4103" max="4352" width="9.140625" style="62"/>
    <col min="4353" max="4353" width="15.5703125" style="62" bestFit="1" customWidth="1"/>
    <col min="4354" max="4354" width="23.5703125" style="62" bestFit="1" customWidth="1"/>
    <col min="4355" max="4355" width="14.85546875" style="62" bestFit="1" customWidth="1"/>
    <col min="4356" max="4356" width="16.42578125" style="62" bestFit="1" customWidth="1"/>
    <col min="4357" max="4358" width="20.140625" style="62" bestFit="1" customWidth="1"/>
    <col min="4359" max="4608" width="9.140625" style="62"/>
    <col min="4609" max="4609" width="15.5703125" style="62" bestFit="1" customWidth="1"/>
    <col min="4610" max="4610" width="23.5703125" style="62" bestFit="1" customWidth="1"/>
    <col min="4611" max="4611" width="14.85546875" style="62" bestFit="1" customWidth="1"/>
    <col min="4612" max="4612" width="16.42578125" style="62" bestFit="1" customWidth="1"/>
    <col min="4613" max="4614" width="20.140625" style="62" bestFit="1" customWidth="1"/>
    <col min="4615" max="4864" width="9.140625" style="62"/>
    <col min="4865" max="4865" width="15.5703125" style="62" bestFit="1" customWidth="1"/>
    <col min="4866" max="4866" width="23.5703125" style="62" bestFit="1" customWidth="1"/>
    <col min="4867" max="4867" width="14.85546875" style="62" bestFit="1" customWidth="1"/>
    <col min="4868" max="4868" width="16.42578125" style="62" bestFit="1" customWidth="1"/>
    <col min="4869" max="4870" width="20.140625" style="62" bestFit="1" customWidth="1"/>
    <col min="4871" max="5120" width="9.140625" style="62"/>
    <col min="5121" max="5121" width="15.5703125" style="62" bestFit="1" customWidth="1"/>
    <col min="5122" max="5122" width="23.5703125" style="62" bestFit="1" customWidth="1"/>
    <col min="5123" max="5123" width="14.85546875" style="62" bestFit="1" customWidth="1"/>
    <col min="5124" max="5124" width="16.42578125" style="62" bestFit="1" customWidth="1"/>
    <col min="5125" max="5126" width="20.140625" style="62" bestFit="1" customWidth="1"/>
    <col min="5127" max="5376" width="9.140625" style="62"/>
    <col min="5377" max="5377" width="15.5703125" style="62" bestFit="1" customWidth="1"/>
    <col min="5378" max="5378" width="23.5703125" style="62" bestFit="1" customWidth="1"/>
    <col min="5379" max="5379" width="14.85546875" style="62" bestFit="1" customWidth="1"/>
    <col min="5380" max="5380" width="16.42578125" style="62" bestFit="1" customWidth="1"/>
    <col min="5381" max="5382" width="20.140625" style="62" bestFit="1" customWidth="1"/>
    <col min="5383" max="5632" width="9.140625" style="62"/>
    <col min="5633" max="5633" width="15.5703125" style="62" bestFit="1" customWidth="1"/>
    <col min="5634" max="5634" width="23.5703125" style="62" bestFit="1" customWidth="1"/>
    <col min="5635" max="5635" width="14.85546875" style="62" bestFit="1" customWidth="1"/>
    <col min="5636" max="5636" width="16.42578125" style="62" bestFit="1" customWidth="1"/>
    <col min="5637" max="5638" width="20.140625" style="62" bestFit="1" customWidth="1"/>
    <col min="5639" max="5888" width="9.140625" style="62"/>
    <col min="5889" max="5889" width="15.5703125" style="62" bestFit="1" customWidth="1"/>
    <col min="5890" max="5890" width="23.5703125" style="62" bestFit="1" customWidth="1"/>
    <col min="5891" max="5891" width="14.85546875" style="62" bestFit="1" customWidth="1"/>
    <col min="5892" max="5892" width="16.42578125" style="62" bestFit="1" customWidth="1"/>
    <col min="5893" max="5894" width="20.140625" style="62" bestFit="1" customWidth="1"/>
    <col min="5895" max="6144" width="9.140625" style="62"/>
    <col min="6145" max="6145" width="15.5703125" style="62" bestFit="1" customWidth="1"/>
    <col min="6146" max="6146" width="23.5703125" style="62" bestFit="1" customWidth="1"/>
    <col min="6147" max="6147" width="14.85546875" style="62" bestFit="1" customWidth="1"/>
    <col min="6148" max="6148" width="16.42578125" style="62" bestFit="1" customWidth="1"/>
    <col min="6149" max="6150" width="20.140625" style="62" bestFit="1" customWidth="1"/>
    <col min="6151" max="6400" width="9.140625" style="62"/>
    <col min="6401" max="6401" width="15.5703125" style="62" bestFit="1" customWidth="1"/>
    <col min="6402" max="6402" width="23.5703125" style="62" bestFit="1" customWidth="1"/>
    <col min="6403" max="6403" width="14.85546875" style="62" bestFit="1" customWidth="1"/>
    <col min="6404" max="6404" width="16.42578125" style="62" bestFit="1" customWidth="1"/>
    <col min="6405" max="6406" width="20.140625" style="62" bestFit="1" customWidth="1"/>
    <col min="6407" max="6656" width="9.140625" style="62"/>
    <col min="6657" max="6657" width="15.5703125" style="62" bestFit="1" customWidth="1"/>
    <col min="6658" max="6658" width="23.5703125" style="62" bestFit="1" customWidth="1"/>
    <col min="6659" max="6659" width="14.85546875" style="62" bestFit="1" customWidth="1"/>
    <col min="6660" max="6660" width="16.42578125" style="62" bestFit="1" customWidth="1"/>
    <col min="6661" max="6662" width="20.140625" style="62" bestFit="1" customWidth="1"/>
    <col min="6663" max="6912" width="9.140625" style="62"/>
    <col min="6913" max="6913" width="15.5703125" style="62" bestFit="1" customWidth="1"/>
    <col min="6914" max="6914" width="23.5703125" style="62" bestFit="1" customWidth="1"/>
    <col min="6915" max="6915" width="14.85546875" style="62" bestFit="1" customWidth="1"/>
    <col min="6916" max="6916" width="16.42578125" style="62" bestFit="1" customWidth="1"/>
    <col min="6917" max="6918" width="20.140625" style="62" bestFit="1" customWidth="1"/>
    <col min="6919" max="7168" width="9.140625" style="62"/>
    <col min="7169" max="7169" width="15.5703125" style="62" bestFit="1" customWidth="1"/>
    <col min="7170" max="7170" width="23.5703125" style="62" bestFit="1" customWidth="1"/>
    <col min="7171" max="7171" width="14.85546875" style="62" bestFit="1" customWidth="1"/>
    <col min="7172" max="7172" width="16.42578125" style="62" bestFit="1" customWidth="1"/>
    <col min="7173" max="7174" width="20.140625" style="62" bestFit="1" customWidth="1"/>
    <col min="7175" max="7424" width="9.140625" style="62"/>
    <col min="7425" max="7425" width="15.5703125" style="62" bestFit="1" customWidth="1"/>
    <col min="7426" max="7426" width="23.5703125" style="62" bestFit="1" customWidth="1"/>
    <col min="7427" max="7427" width="14.85546875" style="62" bestFit="1" customWidth="1"/>
    <col min="7428" max="7428" width="16.42578125" style="62" bestFit="1" customWidth="1"/>
    <col min="7429" max="7430" width="20.140625" style="62" bestFit="1" customWidth="1"/>
    <col min="7431" max="7680" width="9.140625" style="62"/>
    <col min="7681" max="7681" width="15.5703125" style="62" bestFit="1" customWidth="1"/>
    <col min="7682" max="7682" width="23.5703125" style="62" bestFit="1" customWidth="1"/>
    <col min="7683" max="7683" width="14.85546875" style="62" bestFit="1" customWidth="1"/>
    <col min="7684" max="7684" width="16.42578125" style="62" bestFit="1" customWidth="1"/>
    <col min="7685" max="7686" width="20.140625" style="62" bestFit="1" customWidth="1"/>
    <col min="7687" max="7936" width="9.140625" style="62"/>
    <col min="7937" max="7937" width="15.5703125" style="62" bestFit="1" customWidth="1"/>
    <col min="7938" max="7938" width="23.5703125" style="62" bestFit="1" customWidth="1"/>
    <col min="7939" max="7939" width="14.85546875" style="62" bestFit="1" customWidth="1"/>
    <col min="7940" max="7940" width="16.42578125" style="62" bestFit="1" customWidth="1"/>
    <col min="7941" max="7942" width="20.140625" style="62" bestFit="1" customWidth="1"/>
    <col min="7943" max="8192" width="9.140625" style="62"/>
    <col min="8193" max="8193" width="15.5703125" style="62" bestFit="1" customWidth="1"/>
    <col min="8194" max="8194" width="23.5703125" style="62" bestFit="1" customWidth="1"/>
    <col min="8195" max="8195" width="14.85546875" style="62" bestFit="1" customWidth="1"/>
    <col min="8196" max="8196" width="16.42578125" style="62" bestFit="1" customWidth="1"/>
    <col min="8197" max="8198" width="20.140625" style="62" bestFit="1" customWidth="1"/>
    <col min="8199" max="8448" width="9.140625" style="62"/>
    <col min="8449" max="8449" width="15.5703125" style="62" bestFit="1" customWidth="1"/>
    <col min="8450" max="8450" width="23.5703125" style="62" bestFit="1" customWidth="1"/>
    <col min="8451" max="8451" width="14.85546875" style="62" bestFit="1" customWidth="1"/>
    <col min="8452" max="8452" width="16.42578125" style="62" bestFit="1" customWidth="1"/>
    <col min="8453" max="8454" width="20.140625" style="62" bestFit="1" customWidth="1"/>
    <col min="8455" max="8704" width="9.140625" style="62"/>
    <col min="8705" max="8705" width="15.5703125" style="62" bestFit="1" customWidth="1"/>
    <col min="8706" max="8706" width="23.5703125" style="62" bestFit="1" customWidth="1"/>
    <col min="8707" max="8707" width="14.85546875" style="62" bestFit="1" customWidth="1"/>
    <col min="8708" max="8708" width="16.42578125" style="62" bestFit="1" customWidth="1"/>
    <col min="8709" max="8710" width="20.140625" style="62" bestFit="1" customWidth="1"/>
    <col min="8711" max="8960" width="9.140625" style="62"/>
    <col min="8961" max="8961" width="15.5703125" style="62" bestFit="1" customWidth="1"/>
    <col min="8962" max="8962" width="23.5703125" style="62" bestFit="1" customWidth="1"/>
    <col min="8963" max="8963" width="14.85546875" style="62" bestFit="1" customWidth="1"/>
    <col min="8964" max="8964" width="16.42578125" style="62" bestFit="1" customWidth="1"/>
    <col min="8965" max="8966" width="20.140625" style="62" bestFit="1" customWidth="1"/>
    <col min="8967" max="9216" width="9.140625" style="62"/>
    <col min="9217" max="9217" width="15.5703125" style="62" bestFit="1" customWidth="1"/>
    <col min="9218" max="9218" width="23.5703125" style="62" bestFit="1" customWidth="1"/>
    <col min="9219" max="9219" width="14.85546875" style="62" bestFit="1" customWidth="1"/>
    <col min="9220" max="9220" width="16.42578125" style="62" bestFit="1" customWidth="1"/>
    <col min="9221" max="9222" width="20.140625" style="62" bestFit="1" customWidth="1"/>
    <col min="9223" max="9472" width="9.140625" style="62"/>
    <col min="9473" max="9473" width="15.5703125" style="62" bestFit="1" customWidth="1"/>
    <col min="9474" max="9474" width="23.5703125" style="62" bestFit="1" customWidth="1"/>
    <col min="9475" max="9475" width="14.85546875" style="62" bestFit="1" customWidth="1"/>
    <col min="9476" max="9476" width="16.42578125" style="62" bestFit="1" customWidth="1"/>
    <col min="9477" max="9478" width="20.140625" style="62" bestFit="1" customWidth="1"/>
    <col min="9479" max="9728" width="9.140625" style="62"/>
    <col min="9729" max="9729" width="15.5703125" style="62" bestFit="1" customWidth="1"/>
    <col min="9730" max="9730" width="23.5703125" style="62" bestFit="1" customWidth="1"/>
    <col min="9731" max="9731" width="14.85546875" style="62" bestFit="1" customWidth="1"/>
    <col min="9732" max="9732" width="16.42578125" style="62" bestFit="1" customWidth="1"/>
    <col min="9733" max="9734" width="20.140625" style="62" bestFit="1" customWidth="1"/>
    <col min="9735" max="9984" width="9.140625" style="62"/>
    <col min="9985" max="9985" width="15.5703125" style="62" bestFit="1" customWidth="1"/>
    <col min="9986" max="9986" width="23.5703125" style="62" bestFit="1" customWidth="1"/>
    <col min="9987" max="9987" width="14.85546875" style="62" bestFit="1" customWidth="1"/>
    <col min="9988" max="9988" width="16.42578125" style="62" bestFit="1" customWidth="1"/>
    <col min="9989" max="9990" width="20.140625" style="62" bestFit="1" customWidth="1"/>
    <col min="9991" max="10240" width="9.140625" style="62"/>
    <col min="10241" max="10241" width="15.5703125" style="62" bestFit="1" customWidth="1"/>
    <col min="10242" max="10242" width="23.5703125" style="62" bestFit="1" customWidth="1"/>
    <col min="10243" max="10243" width="14.85546875" style="62" bestFit="1" customWidth="1"/>
    <col min="10244" max="10244" width="16.42578125" style="62" bestFit="1" customWidth="1"/>
    <col min="10245" max="10246" width="20.140625" style="62" bestFit="1" customWidth="1"/>
    <col min="10247" max="10496" width="9.140625" style="62"/>
    <col min="10497" max="10497" width="15.5703125" style="62" bestFit="1" customWidth="1"/>
    <col min="10498" max="10498" width="23.5703125" style="62" bestFit="1" customWidth="1"/>
    <col min="10499" max="10499" width="14.85546875" style="62" bestFit="1" customWidth="1"/>
    <col min="10500" max="10500" width="16.42578125" style="62" bestFit="1" customWidth="1"/>
    <col min="10501" max="10502" width="20.140625" style="62" bestFit="1" customWidth="1"/>
    <col min="10503" max="10752" width="9.140625" style="62"/>
    <col min="10753" max="10753" width="15.5703125" style="62" bestFit="1" customWidth="1"/>
    <col min="10754" max="10754" width="23.5703125" style="62" bestFit="1" customWidth="1"/>
    <col min="10755" max="10755" width="14.85546875" style="62" bestFit="1" customWidth="1"/>
    <col min="10756" max="10756" width="16.42578125" style="62" bestFit="1" customWidth="1"/>
    <col min="10757" max="10758" width="20.140625" style="62" bestFit="1" customWidth="1"/>
    <col min="10759" max="11008" width="9.140625" style="62"/>
    <col min="11009" max="11009" width="15.5703125" style="62" bestFit="1" customWidth="1"/>
    <col min="11010" max="11010" width="23.5703125" style="62" bestFit="1" customWidth="1"/>
    <col min="11011" max="11011" width="14.85546875" style="62" bestFit="1" customWidth="1"/>
    <col min="11012" max="11012" width="16.42578125" style="62" bestFit="1" customWidth="1"/>
    <col min="11013" max="11014" width="20.140625" style="62" bestFit="1" customWidth="1"/>
    <col min="11015" max="11264" width="9.140625" style="62"/>
    <col min="11265" max="11265" width="15.5703125" style="62" bestFit="1" customWidth="1"/>
    <col min="11266" max="11266" width="23.5703125" style="62" bestFit="1" customWidth="1"/>
    <col min="11267" max="11267" width="14.85546875" style="62" bestFit="1" customWidth="1"/>
    <col min="11268" max="11268" width="16.42578125" style="62" bestFit="1" customWidth="1"/>
    <col min="11269" max="11270" width="20.140625" style="62" bestFit="1" customWidth="1"/>
    <col min="11271" max="11520" width="9.140625" style="62"/>
    <col min="11521" max="11521" width="15.5703125" style="62" bestFit="1" customWidth="1"/>
    <col min="11522" max="11522" width="23.5703125" style="62" bestFit="1" customWidth="1"/>
    <col min="11523" max="11523" width="14.85546875" style="62" bestFit="1" customWidth="1"/>
    <col min="11524" max="11524" width="16.42578125" style="62" bestFit="1" customWidth="1"/>
    <col min="11525" max="11526" width="20.140625" style="62" bestFit="1" customWidth="1"/>
    <col min="11527" max="11776" width="9.140625" style="62"/>
    <col min="11777" max="11777" width="15.5703125" style="62" bestFit="1" customWidth="1"/>
    <col min="11778" max="11778" width="23.5703125" style="62" bestFit="1" customWidth="1"/>
    <col min="11779" max="11779" width="14.85546875" style="62" bestFit="1" customWidth="1"/>
    <col min="11780" max="11780" width="16.42578125" style="62" bestFit="1" customWidth="1"/>
    <col min="11781" max="11782" width="20.140625" style="62" bestFit="1" customWidth="1"/>
    <col min="11783" max="12032" width="9.140625" style="62"/>
    <col min="12033" max="12033" width="15.5703125" style="62" bestFit="1" customWidth="1"/>
    <col min="12034" max="12034" width="23.5703125" style="62" bestFit="1" customWidth="1"/>
    <col min="12035" max="12035" width="14.85546875" style="62" bestFit="1" customWidth="1"/>
    <col min="12036" max="12036" width="16.42578125" style="62" bestFit="1" customWidth="1"/>
    <col min="12037" max="12038" width="20.140625" style="62" bestFit="1" customWidth="1"/>
    <col min="12039" max="12288" width="9.140625" style="62"/>
    <col min="12289" max="12289" width="15.5703125" style="62" bestFit="1" customWidth="1"/>
    <col min="12290" max="12290" width="23.5703125" style="62" bestFit="1" customWidth="1"/>
    <col min="12291" max="12291" width="14.85546875" style="62" bestFit="1" customWidth="1"/>
    <col min="12292" max="12292" width="16.42578125" style="62" bestFit="1" customWidth="1"/>
    <col min="12293" max="12294" width="20.140625" style="62" bestFit="1" customWidth="1"/>
    <col min="12295" max="12544" width="9.140625" style="62"/>
    <col min="12545" max="12545" width="15.5703125" style="62" bestFit="1" customWidth="1"/>
    <col min="12546" max="12546" width="23.5703125" style="62" bestFit="1" customWidth="1"/>
    <col min="12547" max="12547" width="14.85546875" style="62" bestFit="1" customWidth="1"/>
    <col min="12548" max="12548" width="16.42578125" style="62" bestFit="1" customWidth="1"/>
    <col min="12549" max="12550" width="20.140625" style="62" bestFit="1" customWidth="1"/>
    <col min="12551" max="12800" width="9.140625" style="62"/>
    <col min="12801" max="12801" width="15.5703125" style="62" bestFit="1" customWidth="1"/>
    <col min="12802" max="12802" width="23.5703125" style="62" bestFit="1" customWidth="1"/>
    <col min="12803" max="12803" width="14.85546875" style="62" bestFit="1" customWidth="1"/>
    <col min="12804" max="12804" width="16.42578125" style="62" bestFit="1" customWidth="1"/>
    <col min="12805" max="12806" width="20.140625" style="62" bestFit="1" customWidth="1"/>
    <col min="12807" max="13056" width="9.140625" style="62"/>
    <col min="13057" max="13057" width="15.5703125" style="62" bestFit="1" customWidth="1"/>
    <col min="13058" max="13058" width="23.5703125" style="62" bestFit="1" customWidth="1"/>
    <col min="13059" max="13059" width="14.85546875" style="62" bestFit="1" customWidth="1"/>
    <col min="13060" max="13060" width="16.42578125" style="62" bestFit="1" customWidth="1"/>
    <col min="13061" max="13062" width="20.140625" style="62" bestFit="1" customWidth="1"/>
    <col min="13063" max="13312" width="9.140625" style="62"/>
    <col min="13313" max="13313" width="15.5703125" style="62" bestFit="1" customWidth="1"/>
    <col min="13314" max="13314" width="23.5703125" style="62" bestFit="1" customWidth="1"/>
    <col min="13315" max="13315" width="14.85546875" style="62" bestFit="1" customWidth="1"/>
    <col min="13316" max="13316" width="16.42578125" style="62" bestFit="1" customWidth="1"/>
    <col min="13317" max="13318" width="20.140625" style="62" bestFit="1" customWidth="1"/>
    <col min="13319" max="13568" width="9.140625" style="62"/>
    <col min="13569" max="13569" width="15.5703125" style="62" bestFit="1" customWidth="1"/>
    <col min="13570" max="13570" width="23.5703125" style="62" bestFit="1" customWidth="1"/>
    <col min="13571" max="13571" width="14.85546875" style="62" bestFit="1" customWidth="1"/>
    <col min="13572" max="13572" width="16.42578125" style="62" bestFit="1" customWidth="1"/>
    <col min="13573" max="13574" width="20.140625" style="62" bestFit="1" customWidth="1"/>
    <col min="13575" max="13824" width="9.140625" style="62"/>
    <col min="13825" max="13825" width="15.5703125" style="62" bestFit="1" customWidth="1"/>
    <col min="13826" max="13826" width="23.5703125" style="62" bestFit="1" customWidth="1"/>
    <col min="13827" max="13827" width="14.85546875" style="62" bestFit="1" customWidth="1"/>
    <col min="13828" max="13828" width="16.42578125" style="62" bestFit="1" customWidth="1"/>
    <col min="13829" max="13830" width="20.140625" style="62" bestFit="1" customWidth="1"/>
    <col min="13831" max="14080" width="9.140625" style="62"/>
    <col min="14081" max="14081" width="15.5703125" style="62" bestFit="1" customWidth="1"/>
    <col min="14082" max="14082" width="23.5703125" style="62" bestFit="1" customWidth="1"/>
    <col min="14083" max="14083" width="14.85546875" style="62" bestFit="1" customWidth="1"/>
    <col min="14084" max="14084" width="16.42578125" style="62" bestFit="1" customWidth="1"/>
    <col min="14085" max="14086" width="20.140625" style="62" bestFit="1" customWidth="1"/>
    <col min="14087" max="14336" width="9.140625" style="62"/>
    <col min="14337" max="14337" width="15.5703125" style="62" bestFit="1" customWidth="1"/>
    <col min="14338" max="14338" width="23.5703125" style="62" bestFit="1" customWidth="1"/>
    <col min="14339" max="14339" width="14.85546875" style="62" bestFit="1" customWidth="1"/>
    <col min="14340" max="14340" width="16.42578125" style="62" bestFit="1" customWidth="1"/>
    <col min="14341" max="14342" width="20.140625" style="62" bestFit="1" customWidth="1"/>
    <col min="14343" max="14592" width="9.140625" style="62"/>
    <col min="14593" max="14593" width="15.5703125" style="62" bestFit="1" customWidth="1"/>
    <col min="14594" max="14594" width="23.5703125" style="62" bestFit="1" customWidth="1"/>
    <col min="14595" max="14595" width="14.85546875" style="62" bestFit="1" customWidth="1"/>
    <col min="14596" max="14596" width="16.42578125" style="62" bestFit="1" customWidth="1"/>
    <col min="14597" max="14598" width="20.140625" style="62" bestFit="1" customWidth="1"/>
    <col min="14599" max="14848" width="9.140625" style="62"/>
    <col min="14849" max="14849" width="15.5703125" style="62" bestFit="1" customWidth="1"/>
    <col min="14850" max="14850" width="23.5703125" style="62" bestFit="1" customWidth="1"/>
    <col min="14851" max="14851" width="14.85546875" style="62" bestFit="1" customWidth="1"/>
    <col min="14852" max="14852" width="16.42578125" style="62" bestFit="1" customWidth="1"/>
    <col min="14853" max="14854" width="20.140625" style="62" bestFit="1" customWidth="1"/>
    <col min="14855" max="15104" width="9.140625" style="62"/>
    <col min="15105" max="15105" width="15.5703125" style="62" bestFit="1" customWidth="1"/>
    <col min="15106" max="15106" width="23.5703125" style="62" bestFit="1" customWidth="1"/>
    <col min="15107" max="15107" width="14.85546875" style="62" bestFit="1" customWidth="1"/>
    <col min="15108" max="15108" width="16.42578125" style="62" bestFit="1" customWidth="1"/>
    <col min="15109" max="15110" width="20.140625" style="62" bestFit="1" customWidth="1"/>
    <col min="15111" max="15360" width="9.140625" style="62"/>
    <col min="15361" max="15361" width="15.5703125" style="62" bestFit="1" customWidth="1"/>
    <col min="15362" max="15362" width="23.5703125" style="62" bestFit="1" customWidth="1"/>
    <col min="15363" max="15363" width="14.85546875" style="62" bestFit="1" customWidth="1"/>
    <col min="15364" max="15364" width="16.42578125" style="62" bestFit="1" customWidth="1"/>
    <col min="15365" max="15366" width="20.140625" style="62" bestFit="1" customWidth="1"/>
    <col min="15367" max="15616" width="9.140625" style="62"/>
    <col min="15617" max="15617" width="15.5703125" style="62" bestFit="1" customWidth="1"/>
    <col min="15618" max="15618" width="23.5703125" style="62" bestFit="1" customWidth="1"/>
    <col min="15619" max="15619" width="14.85546875" style="62" bestFit="1" customWidth="1"/>
    <col min="15620" max="15620" width="16.42578125" style="62" bestFit="1" customWidth="1"/>
    <col min="15621" max="15622" width="20.140625" style="62" bestFit="1" customWidth="1"/>
    <col min="15623" max="15872" width="9.140625" style="62"/>
    <col min="15873" max="15873" width="15.5703125" style="62" bestFit="1" customWidth="1"/>
    <col min="15874" max="15874" width="23.5703125" style="62" bestFit="1" customWidth="1"/>
    <col min="15875" max="15875" width="14.85546875" style="62" bestFit="1" customWidth="1"/>
    <col min="15876" max="15876" width="16.42578125" style="62" bestFit="1" customWidth="1"/>
    <col min="15877" max="15878" width="20.140625" style="62" bestFit="1" customWidth="1"/>
    <col min="15879" max="16128" width="9.140625" style="62"/>
    <col min="16129" max="16129" width="15.5703125" style="62" bestFit="1" customWidth="1"/>
    <col min="16130" max="16130" width="23.5703125" style="62" bestFit="1" customWidth="1"/>
    <col min="16131" max="16131" width="14.85546875" style="62" bestFit="1" customWidth="1"/>
    <col min="16132" max="16132" width="16.42578125" style="62" bestFit="1" customWidth="1"/>
    <col min="16133" max="16134" width="20.140625" style="62" bestFit="1" customWidth="1"/>
    <col min="16135" max="16384" width="9.140625" style="62"/>
  </cols>
  <sheetData>
    <row r="5" spans="1:7">
      <c r="A5" s="61"/>
    </row>
    <row r="6" spans="1:7">
      <c r="A6" s="61" t="s">
        <v>121</v>
      </c>
    </row>
    <row r="7" spans="1:7">
      <c r="A7" s="61" t="s">
        <v>122</v>
      </c>
    </row>
    <row r="8" spans="1:7">
      <c r="A8" s="61" t="s">
        <v>123</v>
      </c>
    </row>
    <row r="9" spans="1:7">
      <c r="A9" s="61" t="s">
        <v>133</v>
      </c>
    </row>
    <row r="10" spans="1:7">
      <c r="A10" s="62" t="s">
        <v>124</v>
      </c>
    </row>
    <row r="11" spans="1:7" ht="15.75">
      <c r="A11" s="283"/>
      <c r="B11" s="283"/>
      <c r="C11" s="283"/>
      <c r="D11" s="283"/>
      <c r="E11" s="283"/>
    </row>
    <row r="12" spans="1:7" ht="15.75" customHeight="1">
      <c r="A12" s="284" t="s">
        <v>125</v>
      </c>
      <c r="B12" s="284"/>
      <c r="C12" s="284"/>
      <c r="D12" s="284"/>
      <c r="E12" s="284"/>
    </row>
    <row r="13" spans="1:7" ht="38.25" customHeight="1">
      <c r="A13" s="73" t="s">
        <v>126</v>
      </c>
      <c r="B13" s="73" t="s">
        <v>127</v>
      </c>
      <c r="C13" s="73" t="s">
        <v>132</v>
      </c>
      <c r="D13" s="73" t="s">
        <v>128</v>
      </c>
      <c r="E13" s="73" t="s">
        <v>129</v>
      </c>
      <c r="F13" s="73" t="s">
        <v>130</v>
      </c>
    </row>
    <row r="14" spans="1:7" ht="18.75">
      <c r="A14" s="63">
        <v>1</v>
      </c>
      <c r="B14" s="63" t="s">
        <v>173</v>
      </c>
      <c r="C14" s="63">
        <v>25</v>
      </c>
      <c r="D14" s="64">
        <f>COPEIRO!I134</f>
        <v>4780.6099999999997</v>
      </c>
      <c r="E14" s="64">
        <f>C14*D14</f>
        <v>119515.24999999999</v>
      </c>
      <c r="F14" s="64">
        <f>E14*12</f>
        <v>1434182.9999999998</v>
      </c>
      <c r="G14" s="74"/>
    </row>
    <row r="15" spans="1:7" ht="18.75">
      <c r="A15" s="63">
        <v>2</v>
      </c>
      <c r="B15" s="63" t="s">
        <v>182</v>
      </c>
      <c r="C15" s="63">
        <v>18</v>
      </c>
      <c r="D15" s="64">
        <f>GARÇOM!I134</f>
        <v>4636.5</v>
      </c>
      <c r="E15" s="64">
        <f>C15*D15</f>
        <v>83457</v>
      </c>
      <c r="F15" s="64">
        <f>E15*12</f>
        <v>1001484</v>
      </c>
      <c r="G15" s="74"/>
    </row>
    <row r="16" spans="1:7" ht="18.75">
      <c r="A16" s="63">
        <v>3</v>
      </c>
      <c r="B16" s="63" t="s">
        <v>268</v>
      </c>
      <c r="C16" s="63">
        <v>1</v>
      </c>
      <c r="D16" s="64">
        <f>ENCARREGADO!I138</f>
        <v>6967.25</v>
      </c>
      <c r="E16" s="64">
        <f t="shared" ref="E16" si="0">C16*D16</f>
        <v>6967.25</v>
      </c>
      <c r="F16" s="64">
        <f t="shared" ref="F16" si="1">E16*12</f>
        <v>83607</v>
      </c>
      <c r="G16" s="74"/>
    </row>
    <row r="17" spans="1:7" ht="18.75">
      <c r="A17" s="63">
        <v>4</v>
      </c>
      <c r="B17" s="63" t="s">
        <v>243</v>
      </c>
      <c r="C17" s="63">
        <v>1</v>
      </c>
      <c r="D17" s="64">
        <f>'AUX. DE ENCARREGADO'!I138</f>
        <v>4574.63</v>
      </c>
      <c r="E17" s="64">
        <f>C17*D17</f>
        <v>4574.63</v>
      </c>
      <c r="F17" s="64">
        <f>E17*12</f>
        <v>54895.56</v>
      </c>
      <c r="G17" s="74"/>
    </row>
    <row r="18" spans="1:7" ht="18.75">
      <c r="A18" s="63">
        <v>5</v>
      </c>
      <c r="B18" s="63" t="s">
        <v>189</v>
      </c>
      <c r="C18" s="63">
        <v>3</v>
      </c>
      <c r="D18" s="64">
        <f>CARREGADOR!I134</f>
        <v>3516.87</v>
      </c>
      <c r="E18" s="64">
        <f>C18*D18</f>
        <v>10550.61</v>
      </c>
      <c r="F18" s="64">
        <f>E18*12</f>
        <v>126607.32</v>
      </c>
      <c r="G18" s="74"/>
    </row>
    <row r="19" spans="1:7" ht="12" customHeight="1">
      <c r="A19" s="285"/>
      <c r="B19" s="286"/>
      <c r="C19" s="286"/>
      <c r="D19" s="286"/>
      <c r="E19" s="286"/>
      <c r="F19" s="287"/>
      <c r="G19" s="74"/>
    </row>
    <row r="20" spans="1:7" ht="12.75" customHeight="1">
      <c r="A20" s="288" t="s">
        <v>134</v>
      </c>
      <c r="B20" s="289"/>
      <c r="C20" s="289"/>
      <c r="D20" s="289"/>
      <c r="E20" s="290"/>
      <c r="F20" s="64">
        <f>SUM(E14:E18)</f>
        <v>225064.74</v>
      </c>
    </row>
    <row r="21" spans="1:7" ht="12.75" customHeight="1">
      <c r="A21" s="291" t="s">
        <v>135</v>
      </c>
      <c r="B21" s="292"/>
      <c r="C21" s="292"/>
      <c r="D21" s="292"/>
      <c r="E21" s="293"/>
      <c r="F21" s="65">
        <f>SUM(F14:F18)</f>
        <v>2700776.88</v>
      </c>
    </row>
    <row r="24" spans="1:7">
      <c r="B24" s="151"/>
      <c r="C24" s="150"/>
    </row>
    <row r="25" spans="1:7">
      <c r="C25" s="149"/>
    </row>
    <row r="28" spans="1:7">
      <c r="B28" s="151"/>
      <c r="C28" s="150"/>
    </row>
    <row r="29" spans="1:7">
      <c r="C29" s="149"/>
    </row>
  </sheetData>
  <sheetProtection algorithmName="SHA-512" hashValue="F7tibxHEsVDkKZptJch0Q5pKqlywFmf7AAHJwSSPc48Ln7Xi/GupffMHsVPBFjnZ/Rn5hbBzjQvPJEsn1jmy0A==" saltValue="zWADwJp7mEpEDyvo1QplpA==" spinCount="100000" sheet="1" formatCells="0" formatColumns="0" formatRows="0" insertColumns="0" insertRows="0" insertHyperlinks="0" deleteColumns="0" deleteRows="0" sort="0" autoFilter="0" pivotTables="0"/>
  <mergeCells count="5">
    <mergeCell ref="A11:E11"/>
    <mergeCell ref="A12:E12"/>
    <mergeCell ref="A19:F19"/>
    <mergeCell ref="A20:E20"/>
    <mergeCell ref="A21:E21"/>
  </mergeCells>
  <pageMargins left="0.511811024" right="0.511811024" top="0.78740157499999996" bottom="0.78740157499999996" header="0.31496062000000002" footer="0.31496062000000002"/>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2"/>
  <dimension ref="A1:G12"/>
  <sheetViews>
    <sheetView zoomScaleNormal="100" workbookViewId="0">
      <selection activeCell="D5" sqref="D5"/>
    </sheetView>
  </sheetViews>
  <sheetFormatPr defaultRowHeight="12.75"/>
  <cols>
    <col min="1" max="1" width="9.140625" style="116"/>
    <col min="2" max="2" width="107.28515625" customWidth="1"/>
    <col min="3" max="3" width="14.140625" customWidth="1"/>
    <col min="4" max="4" width="12" customWidth="1"/>
    <col min="5" max="5" width="12.140625" customWidth="1"/>
    <col min="6" max="6" width="13.140625" bestFit="1" customWidth="1"/>
    <col min="255" max="255" width="53.5703125" customWidth="1"/>
    <col min="256" max="256" width="14.140625" customWidth="1"/>
    <col min="257" max="257" width="12" customWidth="1"/>
    <col min="258" max="258" width="12.140625" customWidth="1"/>
    <col min="259" max="259" width="14.42578125" customWidth="1"/>
    <col min="260" max="260" width="10.5703125" customWidth="1"/>
    <col min="261" max="261" width="14" customWidth="1"/>
    <col min="262" max="262" width="11" bestFit="1" customWidth="1"/>
    <col min="511" max="511" width="53.5703125" customWidth="1"/>
    <col min="512" max="512" width="14.140625" customWidth="1"/>
    <col min="513" max="513" width="12" customWidth="1"/>
    <col min="514" max="514" width="12.140625" customWidth="1"/>
    <col min="515" max="515" width="14.42578125" customWidth="1"/>
    <col min="516" max="516" width="10.5703125" customWidth="1"/>
    <col min="517" max="517" width="14" customWidth="1"/>
    <col min="518" max="518" width="11" bestFit="1" customWidth="1"/>
    <col min="767" max="767" width="53.5703125" customWidth="1"/>
    <col min="768" max="768" width="14.140625" customWidth="1"/>
    <col min="769" max="769" width="12" customWidth="1"/>
    <col min="770" max="770" width="12.140625" customWidth="1"/>
    <col min="771" max="771" width="14.42578125" customWidth="1"/>
    <col min="772" max="772" width="10.5703125" customWidth="1"/>
    <col min="773" max="773" width="14" customWidth="1"/>
    <col min="774" max="774" width="11" bestFit="1" customWidth="1"/>
    <col min="1023" max="1023" width="53.5703125" customWidth="1"/>
    <col min="1024" max="1024" width="14.140625" customWidth="1"/>
    <col min="1025" max="1025" width="12" customWidth="1"/>
    <col min="1026" max="1026" width="12.140625" customWidth="1"/>
    <col min="1027" max="1027" width="14.42578125" customWidth="1"/>
    <col min="1028" max="1028" width="10.5703125" customWidth="1"/>
    <col min="1029" max="1029" width="14" customWidth="1"/>
    <col min="1030" max="1030" width="11" bestFit="1" customWidth="1"/>
    <col min="1279" max="1279" width="53.5703125" customWidth="1"/>
    <col min="1280" max="1280" width="14.140625" customWidth="1"/>
    <col min="1281" max="1281" width="12" customWidth="1"/>
    <col min="1282" max="1282" width="12.140625" customWidth="1"/>
    <col min="1283" max="1283" width="14.42578125" customWidth="1"/>
    <col min="1284" max="1284" width="10.5703125" customWidth="1"/>
    <col min="1285" max="1285" width="14" customWidth="1"/>
    <col min="1286" max="1286" width="11" bestFit="1" customWidth="1"/>
    <col min="1535" max="1535" width="53.5703125" customWidth="1"/>
    <col min="1536" max="1536" width="14.140625" customWidth="1"/>
    <col min="1537" max="1537" width="12" customWidth="1"/>
    <col min="1538" max="1538" width="12.140625" customWidth="1"/>
    <col min="1539" max="1539" width="14.42578125" customWidth="1"/>
    <col min="1540" max="1540" width="10.5703125" customWidth="1"/>
    <col min="1541" max="1541" width="14" customWidth="1"/>
    <col min="1542" max="1542" width="11" bestFit="1" customWidth="1"/>
    <col min="1791" max="1791" width="53.5703125" customWidth="1"/>
    <col min="1792" max="1792" width="14.140625" customWidth="1"/>
    <col min="1793" max="1793" width="12" customWidth="1"/>
    <col min="1794" max="1794" width="12.140625" customWidth="1"/>
    <col min="1795" max="1795" width="14.42578125" customWidth="1"/>
    <col min="1796" max="1796" width="10.5703125" customWidth="1"/>
    <col min="1797" max="1797" width="14" customWidth="1"/>
    <col min="1798" max="1798" width="11" bestFit="1" customWidth="1"/>
    <col min="2047" max="2047" width="53.5703125" customWidth="1"/>
    <col min="2048" max="2048" width="14.140625" customWidth="1"/>
    <col min="2049" max="2049" width="12" customWidth="1"/>
    <col min="2050" max="2050" width="12.140625" customWidth="1"/>
    <col min="2051" max="2051" width="14.42578125" customWidth="1"/>
    <col min="2052" max="2052" width="10.5703125" customWidth="1"/>
    <col min="2053" max="2053" width="14" customWidth="1"/>
    <col min="2054" max="2054" width="11" bestFit="1" customWidth="1"/>
    <col min="2303" max="2303" width="53.5703125" customWidth="1"/>
    <col min="2304" max="2304" width="14.140625" customWidth="1"/>
    <col min="2305" max="2305" width="12" customWidth="1"/>
    <col min="2306" max="2306" width="12.140625" customWidth="1"/>
    <col min="2307" max="2307" width="14.42578125" customWidth="1"/>
    <col min="2308" max="2308" width="10.5703125" customWidth="1"/>
    <col min="2309" max="2309" width="14" customWidth="1"/>
    <col min="2310" max="2310" width="11" bestFit="1" customWidth="1"/>
    <col min="2559" max="2559" width="53.5703125" customWidth="1"/>
    <col min="2560" max="2560" width="14.140625" customWidth="1"/>
    <col min="2561" max="2561" width="12" customWidth="1"/>
    <col min="2562" max="2562" width="12.140625" customWidth="1"/>
    <col min="2563" max="2563" width="14.42578125" customWidth="1"/>
    <col min="2564" max="2564" width="10.5703125" customWidth="1"/>
    <col min="2565" max="2565" width="14" customWidth="1"/>
    <col min="2566" max="2566" width="11" bestFit="1" customWidth="1"/>
    <col min="2815" max="2815" width="53.5703125" customWidth="1"/>
    <col min="2816" max="2816" width="14.140625" customWidth="1"/>
    <col min="2817" max="2817" width="12" customWidth="1"/>
    <col min="2818" max="2818" width="12.140625" customWidth="1"/>
    <col min="2819" max="2819" width="14.42578125" customWidth="1"/>
    <col min="2820" max="2820" width="10.5703125" customWidth="1"/>
    <col min="2821" max="2821" width="14" customWidth="1"/>
    <col min="2822" max="2822" width="11" bestFit="1" customWidth="1"/>
    <col min="3071" max="3071" width="53.5703125" customWidth="1"/>
    <col min="3072" max="3072" width="14.140625" customWidth="1"/>
    <col min="3073" max="3073" width="12" customWidth="1"/>
    <col min="3074" max="3074" width="12.140625" customWidth="1"/>
    <col min="3075" max="3075" width="14.42578125" customWidth="1"/>
    <col min="3076" max="3076" width="10.5703125" customWidth="1"/>
    <col min="3077" max="3077" width="14" customWidth="1"/>
    <col min="3078" max="3078" width="11" bestFit="1" customWidth="1"/>
    <col min="3327" max="3327" width="53.5703125" customWidth="1"/>
    <col min="3328" max="3328" width="14.140625" customWidth="1"/>
    <col min="3329" max="3329" width="12" customWidth="1"/>
    <col min="3330" max="3330" width="12.140625" customWidth="1"/>
    <col min="3331" max="3331" width="14.42578125" customWidth="1"/>
    <col min="3332" max="3332" width="10.5703125" customWidth="1"/>
    <col min="3333" max="3333" width="14" customWidth="1"/>
    <col min="3334" max="3334" width="11" bestFit="1" customWidth="1"/>
    <col min="3583" max="3583" width="53.5703125" customWidth="1"/>
    <col min="3584" max="3584" width="14.140625" customWidth="1"/>
    <col min="3585" max="3585" width="12" customWidth="1"/>
    <col min="3586" max="3586" width="12.140625" customWidth="1"/>
    <col min="3587" max="3587" width="14.42578125" customWidth="1"/>
    <col min="3588" max="3588" width="10.5703125" customWidth="1"/>
    <col min="3589" max="3589" width="14" customWidth="1"/>
    <col min="3590" max="3590" width="11" bestFit="1" customWidth="1"/>
    <col min="3839" max="3839" width="53.5703125" customWidth="1"/>
    <col min="3840" max="3840" width="14.140625" customWidth="1"/>
    <col min="3841" max="3841" width="12" customWidth="1"/>
    <col min="3842" max="3842" width="12.140625" customWidth="1"/>
    <col min="3843" max="3843" width="14.42578125" customWidth="1"/>
    <col min="3844" max="3844" width="10.5703125" customWidth="1"/>
    <col min="3845" max="3845" width="14" customWidth="1"/>
    <col min="3846" max="3846" width="11" bestFit="1" customWidth="1"/>
    <col min="4095" max="4095" width="53.5703125" customWidth="1"/>
    <col min="4096" max="4096" width="14.140625" customWidth="1"/>
    <col min="4097" max="4097" width="12" customWidth="1"/>
    <col min="4098" max="4098" width="12.140625" customWidth="1"/>
    <col min="4099" max="4099" width="14.42578125" customWidth="1"/>
    <col min="4100" max="4100" width="10.5703125" customWidth="1"/>
    <col min="4101" max="4101" width="14" customWidth="1"/>
    <col min="4102" max="4102" width="11" bestFit="1" customWidth="1"/>
    <col min="4351" max="4351" width="53.5703125" customWidth="1"/>
    <col min="4352" max="4352" width="14.140625" customWidth="1"/>
    <col min="4353" max="4353" width="12" customWidth="1"/>
    <col min="4354" max="4354" width="12.140625" customWidth="1"/>
    <col min="4355" max="4355" width="14.42578125" customWidth="1"/>
    <col min="4356" max="4356" width="10.5703125" customWidth="1"/>
    <col min="4357" max="4357" width="14" customWidth="1"/>
    <col min="4358" max="4358" width="11" bestFit="1" customWidth="1"/>
    <col min="4607" max="4607" width="53.5703125" customWidth="1"/>
    <col min="4608" max="4608" width="14.140625" customWidth="1"/>
    <col min="4609" max="4609" width="12" customWidth="1"/>
    <col min="4610" max="4610" width="12.140625" customWidth="1"/>
    <col min="4611" max="4611" width="14.42578125" customWidth="1"/>
    <col min="4612" max="4612" width="10.5703125" customWidth="1"/>
    <col min="4613" max="4613" width="14" customWidth="1"/>
    <col min="4614" max="4614" width="11" bestFit="1" customWidth="1"/>
    <col min="4863" max="4863" width="53.5703125" customWidth="1"/>
    <col min="4864" max="4864" width="14.140625" customWidth="1"/>
    <col min="4865" max="4865" width="12" customWidth="1"/>
    <col min="4866" max="4866" width="12.140625" customWidth="1"/>
    <col min="4867" max="4867" width="14.42578125" customWidth="1"/>
    <col min="4868" max="4868" width="10.5703125" customWidth="1"/>
    <col min="4869" max="4869" width="14" customWidth="1"/>
    <col min="4870" max="4870" width="11" bestFit="1" customWidth="1"/>
    <col min="5119" max="5119" width="53.5703125" customWidth="1"/>
    <col min="5120" max="5120" width="14.140625" customWidth="1"/>
    <col min="5121" max="5121" width="12" customWidth="1"/>
    <col min="5122" max="5122" width="12.140625" customWidth="1"/>
    <col min="5123" max="5123" width="14.42578125" customWidth="1"/>
    <col min="5124" max="5124" width="10.5703125" customWidth="1"/>
    <col min="5125" max="5125" width="14" customWidth="1"/>
    <col min="5126" max="5126" width="11" bestFit="1" customWidth="1"/>
    <col min="5375" max="5375" width="53.5703125" customWidth="1"/>
    <col min="5376" max="5376" width="14.140625" customWidth="1"/>
    <col min="5377" max="5377" width="12" customWidth="1"/>
    <col min="5378" max="5378" width="12.140625" customWidth="1"/>
    <col min="5379" max="5379" width="14.42578125" customWidth="1"/>
    <col min="5380" max="5380" width="10.5703125" customWidth="1"/>
    <col min="5381" max="5381" width="14" customWidth="1"/>
    <col min="5382" max="5382" width="11" bestFit="1" customWidth="1"/>
    <col min="5631" max="5631" width="53.5703125" customWidth="1"/>
    <col min="5632" max="5632" width="14.140625" customWidth="1"/>
    <col min="5633" max="5633" width="12" customWidth="1"/>
    <col min="5634" max="5634" width="12.140625" customWidth="1"/>
    <col min="5635" max="5635" width="14.42578125" customWidth="1"/>
    <col min="5636" max="5636" width="10.5703125" customWidth="1"/>
    <col min="5637" max="5637" width="14" customWidth="1"/>
    <col min="5638" max="5638" width="11" bestFit="1" customWidth="1"/>
    <col min="5887" max="5887" width="53.5703125" customWidth="1"/>
    <col min="5888" max="5888" width="14.140625" customWidth="1"/>
    <col min="5889" max="5889" width="12" customWidth="1"/>
    <col min="5890" max="5890" width="12.140625" customWidth="1"/>
    <col min="5891" max="5891" width="14.42578125" customWidth="1"/>
    <col min="5892" max="5892" width="10.5703125" customWidth="1"/>
    <col min="5893" max="5893" width="14" customWidth="1"/>
    <col min="5894" max="5894" width="11" bestFit="1" customWidth="1"/>
    <col min="6143" max="6143" width="53.5703125" customWidth="1"/>
    <col min="6144" max="6144" width="14.140625" customWidth="1"/>
    <col min="6145" max="6145" width="12" customWidth="1"/>
    <col min="6146" max="6146" width="12.140625" customWidth="1"/>
    <col min="6147" max="6147" width="14.42578125" customWidth="1"/>
    <col min="6148" max="6148" width="10.5703125" customWidth="1"/>
    <col min="6149" max="6149" width="14" customWidth="1"/>
    <col min="6150" max="6150" width="11" bestFit="1" customWidth="1"/>
    <col min="6399" max="6399" width="53.5703125" customWidth="1"/>
    <col min="6400" max="6400" width="14.140625" customWidth="1"/>
    <col min="6401" max="6401" width="12" customWidth="1"/>
    <col min="6402" max="6402" width="12.140625" customWidth="1"/>
    <col min="6403" max="6403" width="14.42578125" customWidth="1"/>
    <col min="6404" max="6404" width="10.5703125" customWidth="1"/>
    <col min="6405" max="6405" width="14" customWidth="1"/>
    <col min="6406" max="6406" width="11" bestFit="1" customWidth="1"/>
    <col min="6655" max="6655" width="53.5703125" customWidth="1"/>
    <col min="6656" max="6656" width="14.140625" customWidth="1"/>
    <col min="6657" max="6657" width="12" customWidth="1"/>
    <col min="6658" max="6658" width="12.140625" customWidth="1"/>
    <col min="6659" max="6659" width="14.42578125" customWidth="1"/>
    <col min="6660" max="6660" width="10.5703125" customWidth="1"/>
    <col min="6661" max="6661" width="14" customWidth="1"/>
    <col min="6662" max="6662" width="11" bestFit="1" customWidth="1"/>
    <col min="6911" max="6911" width="53.5703125" customWidth="1"/>
    <col min="6912" max="6912" width="14.140625" customWidth="1"/>
    <col min="6913" max="6913" width="12" customWidth="1"/>
    <col min="6914" max="6914" width="12.140625" customWidth="1"/>
    <col min="6915" max="6915" width="14.42578125" customWidth="1"/>
    <col min="6916" max="6916" width="10.5703125" customWidth="1"/>
    <col min="6917" max="6917" width="14" customWidth="1"/>
    <col min="6918" max="6918" width="11" bestFit="1" customWidth="1"/>
    <col min="7167" max="7167" width="53.5703125" customWidth="1"/>
    <col min="7168" max="7168" width="14.140625" customWidth="1"/>
    <col min="7169" max="7169" width="12" customWidth="1"/>
    <col min="7170" max="7170" width="12.140625" customWidth="1"/>
    <col min="7171" max="7171" width="14.42578125" customWidth="1"/>
    <col min="7172" max="7172" width="10.5703125" customWidth="1"/>
    <col min="7173" max="7173" width="14" customWidth="1"/>
    <col min="7174" max="7174" width="11" bestFit="1" customWidth="1"/>
    <col min="7423" max="7423" width="53.5703125" customWidth="1"/>
    <col min="7424" max="7424" width="14.140625" customWidth="1"/>
    <col min="7425" max="7425" width="12" customWidth="1"/>
    <col min="7426" max="7426" width="12.140625" customWidth="1"/>
    <col min="7427" max="7427" width="14.42578125" customWidth="1"/>
    <col min="7428" max="7428" width="10.5703125" customWidth="1"/>
    <col min="7429" max="7429" width="14" customWidth="1"/>
    <col min="7430" max="7430" width="11" bestFit="1" customWidth="1"/>
    <col min="7679" max="7679" width="53.5703125" customWidth="1"/>
    <col min="7680" max="7680" width="14.140625" customWidth="1"/>
    <col min="7681" max="7681" width="12" customWidth="1"/>
    <col min="7682" max="7682" width="12.140625" customWidth="1"/>
    <col min="7683" max="7683" width="14.42578125" customWidth="1"/>
    <col min="7684" max="7684" width="10.5703125" customWidth="1"/>
    <col min="7685" max="7685" width="14" customWidth="1"/>
    <col min="7686" max="7686" width="11" bestFit="1" customWidth="1"/>
    <col min="7935" max="7935" width="53.5703125" customWidth="1"/>
    <col min="7936" max="7936" width="14.140625" customWidth="1"/>
    <col min="7937" max="7937" width="12" customWidth="1"/>
    <col min="7938" max="7938" width="12.140625" customWidth="1"/>
    <col min="7939" max="7939" width="14.42578125" customWidth="1"/>
    <col min="7940" max="7940" width="10.5703125" customWidth="1"/>
    <col min="7941" max="7941" width="14" customWidth="1"/>
    <col min="7942" max="7942" width="11" bestFit="1" customWidth="1"/>
    <col min="8191" max="8191" width="53.5703125" customWidth="1"/>
    <col min="8192" max="8192" width="14.140625" customWidth="1"/>
    <col min="8193" max="8193" width="12" customWidth="1"/>
    <col min="8194" max="8194" width="12.140625" customWidth="1"/>
    <col min="8195" max="8195" width="14.42578125" customWidth="1"/>
    <col min="8196" max="8196" width="10.5703125" customWidth="1"/>
    <col min="8197" max="8197" width="14" customWidth="1"/>
    <col min="8198" max="8198" width="11" bestFit="1" customWidth="1"/>
    <col min="8447" max="8447" width="53.5703125" customWidth="1"/>
    <col min="8448" max="8448" width="14.140625" customWidth="1"/>
    <col min="8449" max="8449" width="12" customWidth="1"/>
    <col min="8450" max="8450" width="12.140625" customWidth="1"/>
    <col min="8451" max="8451" width="14.42578125" customWidth="1"/>
    <col min="8452" max="8452" width="10.5703125" customWidth="1"/>
    <col min="8453" max="8453" width="14" customWidth="1"/>
    <col min="8454" max="8454" width="11" bestFit="1" customWidth="1"/>
    <col min="8703" max="8703" width="53.5703125" customWidth="1"/>
    <col min="8704" max="8704" width="14.140625" customWidth="1"/>
    <col min="8705" max="8705" width="12" customWidth="1"/>
    <col min="8706" max="8706" width="12.140625" customWidth="1"/>
    <col min="8707" max="8707" width="14.42578125" customWidth="1"/>
    <col min="8708" max="8708" width="10.5703125" customWidth="1"/>
    <col min="8709" max="8709" width="14" customWidth="1"/>
    <col min="8710" max="8710" width="11" bestFit="1" customWidth="1"/>
    <col min="8959" max="8959" width="53.5703125" customWidth="1"/>
    <col min="8960" max="8960" width="14.140625" customWidth="1"/>
    <col min="8961" max="8961" width="12" customWidth="1"/>
    <col min="8962" max="8962" width="12.140625" customWidth="1"/>
    <col min="8963" max="8963" width="14.42578125" customWidth="1"/>
    <col min="8964" max="8964" width="10.5703125" customWidth="1"/>
    <col min="8965" max="8965" width="14" customWidth="1"/>
    <col min="8966" max="8966" width="11" bestFit="1" customWidth="1"/>
    <col min="9215" max="9215" width="53.5703125" customWidth="1"/>
    <col min="9216" max="9216" width="14.140625" customWidth="1"/>
    <col min="9217" max="9217" width="12" customWidth="1"/>
    <col min="9218" max="9218" width="12.140625" customWidth="1"/>
    <col min="9219" max="9219" width="14.42578125" customWidth="1"/>
    <col min="9220" max="9220" width="10.5703125" customWidth="1"/>
    <col min="9221" max="9221" width="14" customWidth="1"/>
    <col min="9222" max="9222" width="11" bestFit="1" customWidth="1"/>
    <col min="9471" max="9471" width="53.5703125" customWidth="1"/>
    <col min="9472" max="9472" width="14.140625" customWidth="1"/>
    <col min="9473" max="9473" width="12" customWidth="1"/>
    <col min="9474" max="9474" width="12.140625" customWidth="1"/>
    <col min="9475" max="9475" width="14.42578125" customWidth="1"/>
    <col min="9476" max="9476" width="10.5703125" customWidth="1"/>
    <col min="9477" max="9477" width="14" customWidth="1"/>
    <col min="9478" max="9478" width="11" bestFit="1" customWidth="1"/>
    <col min="9727" max="9727" width="53.5703125" customWidth="1"/>
    <col min="9728" max="9728" width="14.140625" customWidth="1"/>
    <col min="9729" max="9729" width="12" customWidth="1"/>
    <col min="9730" max="9730" width="12.140625" customWidth="1"/>
    <col min="9731" max="9731" width="14.42578125" customWidth="1"/>
    <col min="9732" max="9732" width="10.5703125" customWidth="1"/>
    <col min="9733" max="9733" width="14" customWidth="1"/>
    <col min="9734" max="9734" width="11" bestFit="1" customWidth="1"/>
    <col min="9983" max="9983" width="53.5703125" customWidth="1"/>
    <col min="9984" max="9984" width="14.140625" customWidth="1"/>
    <col min="9985" max="9985" width="12" customWidth="1"/>
    <col min="9986" max="9986" width="12.140625" customWidth="1"/>
    <col min="9987" max="9987" width="14.42578125" customWidth="1"/>
    <col min="9988" max="9988" width="10.5703125" customWidth="1"/>
    <col min="9989" max="9989" width="14" customWidth="1"/>
    <col min="9990" max="9990" width="11" bestFit="1" customWidth="1"/>
    <col min="10239" max="10239" width="53.5703125" customWidth="1"/>
    <col min="10240" max="10240" width="14.140625" customWidth="1"/>
    <col min="10241" max="10241" width="12" customWidth="1"/>
    <col min="10242" max="10242" width="12.140625" customWidth="1"/>
    <col min="10243" max="10243" width="14.42578125" customWidth="1"/>
    <col min="10244" max="10244" width="10.5703125" customWidth="1"/>
    <col min="10245" max="10245" width="14" customWidth="1"/>
    <col min="10246" max="10246" width="11" bestFit="1" customWidth="1"/>
    <col min="10495" max="10495" width="53.5703125" customWidth="1"/>
    <col min="10496" max="10496" width="14.140625" customWidth="1"/>
    <col min="10497" max="10497" width="12" customWidth="1"/>
    <col min="10498" max="10498" width="12.140625" customWidth="1"/>
    <col min="10499" max="10499" width="14.42578125" customWidth="1"/>
    <col min="10500" max="10500" width="10.5703125" customWidth="1"/>
    <col min="10501" max="10501" width="14" customWidth="1"/>
    <col min="10502" max="10502" width="11" bestFit="1" customWidth="1"/>
    <col min="10751" max="10751" width="53.5703125" customWidth="1"/>
    <col min="10752" max="10752" width="14.140625" customWidth="1"/>
    <col min="10753" max="10753" width="12" customWidth="1"/>
    <col min="10754" max="10754" width="12.140625" customWidth="1"/>
    <col min="10755" max="10755" width="14.42578125" customWidth="1"/>
    <col min="10756" max="10756" width="10.5703125" customWidth="1"/>
    <col min="10757" max="10757" width="14" customWidth="1"/>
    <col min="10758" max="10758" width="11" bestFit="1" customWidth="1"/>
    <col min="11007" max="11007" width="53.5703125" customWidth="1"/>
    <col min="11008" max="11008" width="14.140625" customWidth="1"/>
    <col min="11009" max="11009" width="12" customWidth="1"/>
    <col min="11010" max="11010" width="12.140625" customWidth="1"/>
    <col min="11011" max="11011" width="14.42578125" customWidth="1"/>
    <col min="11012" max="11012" width="10.5703125" customWidth="1"/>
    <col min="11013" max="11013" width="14" customWidth="1"/>
    <col min="11014" max="11014" width="11" bestFit="1" customWidth="1"/>
    <col min="11263" max="11263" width="53.5703125" customWidth="1"/>
    <col min="11264" max="11264" width="14.140625" customWidth="1"/>
    <col min="11265" max="11265" width="12" customWidth="1"/>
    <col min="11266" max="11266" width="12.140625" customWidth="1"/>
    <col min="11267" max="11267" width="14.42578125" customWidth="1"/>
    <col min="11268" max="11268" width="10.5703125" customWidth="1"/>
    <col min="11269" max="11269" width="14" customWidth="1"/>
    <col min="11270" max="11270" width="11" bestFit="1" customWidth="1"/>
    <col min="11519" max="11519" width="53.5703125" customWidth="1"/>
    <col min="11520" max="11520" width="14.140625" customWidth="1"/>
    <col min="11521" max="11521" width="12" customWidth="1"/>
    <col min="11522" max="11522" width="12.140625" customWidth="1"/>
    <col min="11523" max="11523" width="14.42578125" customWidth="1"/>
    <col min="11524" max="11524" width="10.5703125" customWidth="1"/>
    <col min="11525" max="11525" width="14" customWidth="1"/>
    <col min="11526" max="11526" width="11" bestFit="1" customWidth="1"/>
    <col min="11775" max="11775" width="53.5703125" customWidth="1"/>
    <col min="11776" max="11776" width="14.140625" customWidth="1"/>
    <col min="11777" max="11777" width="12" customWidth="1"/>
    <col min="11778" max="11778" width="12.140625" customWidth="1"/>
    <col min="11779" max="11779" width="14.42578125" customWidth="1"/>
    <col min="11780" max="11780" width="10.5703125" customWidth="1"/>
    <col min="11781" max="11781" width="14" customWidth="1"/>
    <col min="11782" max="11782" width="11" bestFit="1" customWidth="1"/>
    <col min="12031" max="12031" width="53.5703125" customWidth="1"/>
    <col min="12032" max="12032" width="14.140625" customWidth="1"/>
    <col min="12033" max="12033" width="12" customWidth="1"/>
    <col min="12034" max="12034" width="12.140625" customWidth="1"/>
    <col min="12035" max="12035" width="14.42578125" customWidth="1"/>
    <col min="12036" max="12036" width="10.5703125" customWidth="1"/>
    <col min="12037" max="12037" width="14" customWidth="1"/>
    <col min="12038" max="12038" width="11" bestFit="1" customWidth="1"/>
    <col min="12287" max="12287" width="53.5703125" customWidth="1"/>
    <col min="12288" max="12288" width="14.140625" customWidth="1"/>
    <col min="12289" max="12289" width="12" customWidth="1"/>
    <col min="12290" max="12290" width="12.140625" customWidth="1"/>
    <col min="12291" max="12291" width="14.42578125" customWidth="1"/>
    <col min="12292" max="12292" width="10.5703125" customWidth="1"/>
    <col min="12293" max="12293" width="14" customWidth="1"/>
    <col min="12294" max="12294" width="11" bestFit="1" customWidth="1"/>
    <col min="12543" max="12543" width="53.5703125" customWidth="1"/>
    <col min="12544" max="12544" width="14.140625" customWidth="1"/>
    <col min="12545" max="12545" width="12" customWidth="1"/>
    <col min="12546" max="12546" width="12.140625" customWidth="1"/>
    <col min="12547" max="12547" width="14.42578125" customWidth="1"/>
    <col min="12548" max="12548" width="10.5703125" customWidth="1"/>
    <col min="12549" max="12549" width="14" customWidth="1"/>
    <col min="12550" max="12550" width="11" bestFit="1" customWidth="1"/>
    <col min="12799" max="12799" width="53.5703125" customWidth="1"/>
    <col min="12800" max="12800" width="14.140625" customWidth="1"/>
    <col min="12801" max="12801" width="12" customWidth="1"/>
    <col min="12802" max="12802" width="12.140625" customWidth="1"/>
    <col min="12803" max="12803" width="14.42578125" customWidth="1"/>
    <col min="12804" max="12804" width="10.5703125" customWidth="1"/>
    <col min="12805" max="12805" width="14" customWidth="1"/>
    <col min="12806" max="12806" width="11" bestFit="1" customWidth="1"/>
    <col min="13055" max="13055" width="53.5703125" customWidth="1"/>
    <col min="13056" max="13056" width="14.140625" customWidth="1"/>
    <col min="13057" max="13057" width="12" customWidth="1"/>
    <col min="13058" max="13058" width="12.140625" customWidth="1"/>
    <col min="13059" max="13059" width="14.42578125" customWidth="1"/>
    <col min="13060" max="13060" width="10.5703125" customWidth="1"/>
    <col min="13061" max="13061" width="14" customWidth="1"/>
    <col min="13062" max="13062" width="11" bestFit="1" customWidth="1"/>
    <col min="13311" max="13311" width="53.5703125" customWidth="1"/>
    <col min="13312" max="13312" width="14.140625" customWidth="1"/>
    <col min="13313" max="13313" width="12" customWidth="1"/>
    <col min="13314" max="13314" width="12.140625" customWidth="1"/>
    <col min="13315" max="13315" width="14.42578125" customWidth="1"/>
    <col min="13316" max="13316" width="10.5703125" customWidth="1"/>
    <col min="13317" max="13317" width="14" customWidth="1"/>
    <col min="13318" max="13318" width="11" bestFit="1" customWidth="1"/>
    <col min="13567" max="13567" width="53.5703125" customWidth="1"/>
    <col min="13568" max="13568" width="14.140625" customWidth="1"/>
    <col min="13569" max="13569" width="12" customWidth="1"/>
    <col min="13570" max="13570" width="12.140625" customWidth="1"/>
    <col min="13571" max="13571" width="14.42578125" customWidth="1"/>
    <col min="13572" max="13572" width="10.5703125" customWidth="1"/>
    <col min="13573" max="13573" width="14" customWidth="1"/>
    <col min="13574" max="13574" width="11" bestFit="1" customWidth="1"/>
    <col min="13823" max="13823" width="53.5703125" customWidth="1"/>
    <col min="13824" max="13824" width="14.140625" customWidth="1"/>
    <col min="13825" max="13825" width="12" customWidth="1"/>
    <col min="13826" max="13826" width="12.140625" customWidth="1"/>
    <col min="13827" max="13827" width="14.42578125" customWidth="1"/>
    <col min="13828" max="13828" width="10.5703125" customWidth="1"/>
    <col min="13829" max="13829" width="14" customWidth="1"/>
    <col min="13830" max="13830" width="11" bestFit="1" customWidth="1"/>
    <col min="14079" max="14079" width="53.5703125" customWidth="1"/>
    <col min="14080" max="14080" width="14.140625" customWidth="1"/>
    <col min="14081" max="14081" width="12" customWidth="1"/>
    <col min="14082" max="14082" width="12.140625" customWidth="1"/>
    <col min="14083" max="14083" width="14.42578125" customWidth="1"/>
    <col min="14084" max="14084" width="10.5703125" customWidth="1"/>
    <col min="14085" max="14085" width="14" customWidth="1"/>
    <col min="14086" max="14086" width="11" bestFit="1" customWidth="1"/>
    <col min="14335" max="14335" width="53.5703125" customWidth="1"/>
    <col min="14336" max="14336" width="14.140625" customWidth="1"/>
    <col min="14337" max="14337" width="12" customWidth="1"/>
    <col min="14338" max="14338" width="12.140625" customWidth="1"/>
    <col min="14339" max="14339" width="14.42578125" customWidth="1"/>
    <col min="14340" max="14340" width="10.5703125" customWidth="1"/>
    <col min="14341" max="14341" width="14" customWidth="1"/>
    <col min="14342" max="14342" width="11" bestFit="1" customWidth="1"/>
    <col min="14591" max="14591" width="53.5703125" customWidth="1"/>
    <col min="14592" max="14592" width="14.140625" customWidth="1"/>
    <col min="14593" max="14593" width="12" customWidth="1"/>
    <col min="14594" max="14594" width="12.140625" customWidth="1"/>
    <col min="14595" max="14595" width="14.42578125" customWidth="1"/>
    <col min="14596" max="14596" width="10.5703125" customWidth="1"/>
    <col min="14597" max="14597" width="14" customWidth="1"/>
    <col min="14598" max="14598" width="11" bestFit="1" customWidth="1"/>
    <col min="14847" max="14847" width="53.5703125" customWidth="1"/>
    <col min="14848" max="14848" width="14.140625" customWidth="1"/>
    <col min="14849" max="14849" width="12" customWidth="1"/>
    <col min="14850" max="14850" width="12.140625" customWidth="1"/>
    <col min="14851" max="14851" width="14.42578125" customWidth="1"/>
    <col min="14852" max="14852" width="10.5703125" customWidth="1"/>
    <col min="14853" max="14853" width="14" customWidth="1"/>
    <col min="14854" max="14854" width="11" bestFit="1" customWidth="1"/>
    <col min="15103" max="15103" width="53.5703125" customWidth="1"/>
    <col min="15104" max="15104" width="14.140625" customWidth="1"/>
    <col min="15105" max="15105" width="12" customWidth="1"/>
    <col min="15106" max="15106" width="12.140625" customWidth="1"/>
    <col min="15107" max="15107" width="14.42578125" customWidth="1"/>
    <col min="15108" max="15108" width="10.5703125" customWidth="1"/>
    <col min="15109" max="15109" width="14" customWidth="1"/>
    <col min="15110" max="15110" width="11" bestFit="1" customWidth="1"/>
    <col min="15359" max="15359" width="53.5703125" customWidth="1"/>
    <col min="15360" max="15360" width="14.140625" customWidth="1"/>
    <col min="15361" max="15361" width="12" customWidth="1"/>
    <col min="15362" max="15362" width="12.140625" customWidth="1"/>
    <col min="15363" max="15363" width="14.42578125" customWidth="1"/>
    <col min="15364" max="15364" width="10.5703125" customWidth="1"/>
    <col min="15365" max="15365" width="14" customWidth="1"/>
    <col min="15366" max="15366" width="11" bestFit="1" customWidth="1"/>
    <col min="15615" max="15615" width="53.5703125" customWidth="1"/>
    <col min="15616" max="15616" width="14.140625" customWidth="1"/>
    <col min="15617" max="15617" width="12" customWidth="1"/>
    <col min="15618" max="15618" width="12.140625" customWidth="1"/>
    <col min="15619" max="15619" width="14.42578125" customWidth="1"/>
    <col min="15620" max="15620" width="10.5703125" customWidth="1"/>
    <col min="15621" max="15621" width="14" customWidth="1"/>
    <col min="15622" max="15622" width="11" bestFit="1" customWidth="1"/>
    <col min="15871" max="15871" width="53.5703125" customWidth="1"/>
    <col min="15872" max="15872" width="14.140625" customWidth="1"/>
    <col min="15873" max="15873" width="12" customWidth="1"/>
    <col min="15874" max="15874" width="12.140625" customWidth="1"/>
    <col min="15875" max="15875" width="14.42578125" customWidth="1"/>
    <col min="15876" max="15876" width="10.5703125" customWidth="1"/>
    <col min="15877" max="15877" width="14" customWidth="1"/>
    <col min="15878" max="15878" width="11" bestFit="1" customWidth="1"/>
    <col min="16127" max="16127" width="53.5703125" customWidth="1"/>
    <col min="16128" max="16128" width="14.140625" customWidth="1"/>
    <col min="16129" max="16129" width="12" customWidth="1"/>
    <col min="16130" max="16130" width="12.140625" customWidth="1"/>
    <col min="16131" max="16131" width="14.42578125" customWidth="1"/>
    <col min="16132" max="16132" width="10.5703125" customWidth="1"/>
    <col min="16133" max="16133" width="14" customWidth="1"/>
    <col min="16134" max="16134" width="11" bestFit="1" customWidth="1"/>
  </cols>
  <sheetData>
    <row r="1" spans="1:7">
      <c r="B1" s="204" t="s">
        <v>165</v>
      </c>
      <c r="C1" s="205"/>
      <c r="D1" s="205"/>
      <c r="E1" s="205"/>
      <c r="F1" s="206"/>
    </row>
    <row r="2" spans="1:7" ht="25.5">
      <c r="B2" s="103" t="s">
        <v>166</v>
      </c>
      <c r="C2" s="103" t="s">
        <v>167</v>
      </c>
      <c r="D2" s="103" t="s">
        <v>168</v>
      </c>
      <c r="E2" s="103" t="s">
        <v>169</v>
      </c>
      <c r="F2" s="103" t="s">
        <v>170</v>
      </c>
    </row>
    <row r="3" spans="1:7" ht="38.25">
      <c r="A3" s="116">
        <v>1</v>
      </c>
      <c r="B3" s="168" t="s">
        <v>220</v>
      </c>
      <c r="C3" s="104">
        <v>30</v>
      </c>
      <c r="D3" s="105">
        <v>1872.65</v>
      </c>
      <c r="E3" s="105">
        <f>C3*D3</f>
        <v>56179.5</v>
      </c>
      <c r="F3" s="106">
        <f>(D3*C3)/12</f>
        <v>4681.625</v>
      </c>
      <c r="G3" s="167"/>
    </row>
    <row r="4" spans="1:7" ht="51">
      <c r="A4" s="116">
        <v>2</v>
      </c>
      <c r="B4" s="168" t="s">
        <v>221</v>
      </c>
      <c r="C4" s="104">
        <v>30</v>
      </c>
      <c r="D4" s="105">
        <v>700</v>
      </c>
      <c r="E4" s="105">
        <f t="shared" ref="E4:E5" si="0">C4*D4</f>
        <v>21000</v>
      </c>
      <c r="F4" s="106">
        <f t="shared" ref="F4:F5" si="1">(D4*C4)/12</f>
        <v>1750</v>
      </c>
      <c r="G4" s="198"/>
    </row>
    <row r="5" spans="1:7" ht="89.25">
      <c r="A5" s="116">
        <v>3</v>
      </c>
      <c r="B5" s="168" t="s">
        <v>222</v>
      </c>
      <c r="C5" s="104">
        <v>150</v>
      </c>
      <c r="D5" s="105">
        <v>374</v>
      </c>
      <c r="E5" s="105">
        <f t="shared" si="0"/>
        <v>56100</v>
      </c>
      <c r="F5" s="106">
        <f t="shared" si="1"/>
        <v>4675</v>
      </c>
      <c r="G5" s="198"/>
    </row>
    <row r="6" spans="1:7">
      <c r="B6" s="207" t="s">
        <v>171</v>
      </c>
      <c r="C6" s="207"/>
      <c r="D6" s="207"/>
      <c r="E6" s="105"/>
      <c r="F6" s="107">
        <f>SUM(F3:F5)</f>
        <v>11106.625</v>
      </c>
    </row>
    <row r="7" spans="1:7">
      <c r="B7" s="207" t="s">
        <v>157</v>
      </c>
      <c r="C7" s="207"/>
      <c r="D7" s="207"/>
      <c r="E7" s="105"/>
      <c r="F7" s="107">
        <f>F6*12</f>
        <v>133279.5</v>
      </c>
    </row>
    <row r="8" spans="1:7">
      <c r="B8" s="208" t="s">
        <v>172</v>
      </c>
      <c r="C8" s="208"/>
      <c r="D8" s="208"/>
      <c r="E8" s="105"/>
      <c r="F8" s="107">
        <f>F6/25</f>
        <v>444.26499999999999</v>
      </c>
    </row>
    <row r="12" spans="1:7">
      <c r="B12" s="68"/>
    </row>
  </sheetData>
  <sheetProtection algorithmName="SHA-512" hashValue="lwzMh00yY2tq9LSfx9MhkBBMbjR+E5O77/Z5y2ANgcSjk6+211+7bpj4R2uPBEPD6GJB3hDfj+N3Ymc5A+9HnA==" saltValue="S+79J+Xus7DVa9ZDQkpWnQ==" spinCount="100000" sheet="1" formatCells="0" formatColumns="0" formatRows="0" insertColumns="0" insertRows="0" insertHyperlinks="0" deleteColumns="0" deleteRows="0" sort="0" autoFilter="0" pivotTables="0"/>
  <mergeCells count="4">
    <mergeCell ref="B1:F1"/>
    <mergeCell ref="B6:D6"/>
    <mergeCell ref="B7:D7"/>
    <mergeCell ref="B8:D8"/>
  </mergeCells>
  <pageMargins left="0.511811024" right="0.511811024" top="0.78740157499999996" bottom="0.78740157499999996" header="0.31496062000000002" footer="0.31496062000000002"/>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3"/>
  <dimension ref="A1:L19"/>
  <sheetViews>
    <sheetView topLeftCell="A8" workbookViewId="0">
      <selection activeCell="B21" sqref="B21"/>
    </sheetView>
  </sheetViews>
  <sheetFormatPr defaultRowHeight="12.75"/>
  <cols>
    <col min="1" max="1" width="9.140625" style="116"/>
    <col min="2" max="2" width="88.42578125" customWidth="1"/>
    <col min="3" max="3" width="11.7109375" customWidth="1"/>
    <col min="4" max="4" width="13.140625" customWidth="1"/>
    <col min="5" max="5" width="10.5703125" bestFit="1" customWidth="1"/>
    <col min="6" max="6" width="15.85546875" bestFit="1" customWidth="1"/>
    <col min="7" max="7" width="10.28515625" style="116" bestFit="1" customWidth="1"/>
    <col min="258" max="258" width="42.7109375" customWidth="1"/>
    <col min="260" max="260" width="8.7109375" bestFit="1" customWidth="1"/>
    <col min="261" max="261" width="10.5703125" bestFit="1" customWidth="1"/>
    <col min="262" max="262" width="14.28515625" bestFit="1" customWidth="1"/>
    <col min="514" max="514" width="42.7109375" customWidth="1"/>
    <col min="516" max="516" width="8.7109375" bestFit="1" customWidth="1"/>
    <col min="517" max="517" width="10.5703125" bestFit="1" customWidth="1"/>
    <col min="518" max="518" width="14.28515625" bestFit="1" customWidth="1"/>
    <col min="770" max="770" width="42.7109375" customWidth="1"/>
    <col min="772" max="772" width="8.7109375" bestFit="1" customWidth="1"/>
    <col min="773" max="773" width="10.5703125" bestFit="1" customWidth="1"/>
    <col min="774" max="774" width="14.28515625" bestFit="1" customWidth="1"/>
    <col min="1026" max="1026" width="42.7109375" customWidth="1"/>
    <col min="1028" max="1028" width="8.7109375" bestFit="1" customWidth="1"/>
    <col min="1029" max="1029" width="10.5703125" bestFit="1" customWidth="1"/>
    <col min="1030" max="1030" width="14.28515625" bestFit="1" customWidth="1"/>
    <col min="1282" max="1282" width="42.7109375" customWidth="1"/>
    <col min="1284" max="1284" width="8.7109375" bestFit="1" customWidth="1"/>
    <col min="1285" max="1285" width="10.5703125" bestFit="1" customWidth="1"/>
    <col min="1286" max="1286" width="14.28515625" bestFit="1" customWidth="1"/>
    <col min="1538" max="1538" width="42.7109375" customWidth="1"/>
    <col min="1540" max="1540" width="8.7109375" bestFit="1" customWidth="1"/>
    <col min="1541" max="1541" width="10.5703125" bestFit="1" customWidth="1"/>
    <col min="1542" max="1542" width="14.28515625" bestFit="1" customWidth="1"/>
    <col min="1794" max="1794" width="42.7109375" customWidth="1"/>
    <col min="1796" max="1796" width="8.7109375" bestFit="1" customWidth="1"/>
    <col min="1797" max="1797" width="10.5703125" bestFit="1" customWidth="1"/>
    <col min="1798" max="1798" width="14.28515625" bestFit="1" customWidth="1"/>
    <col min="2050" max="2050" width="42.7109375" customWidth="1"/>
    <col min="2052" max="2052" width="8.7109375" bestFit="1" customWidth="1"/>
    <col min="2053" max="2053" width="10.5703125" bestFit="1" customWidth="1"/>
    <col min="2054" max="2054" width="14.28515625" bestFit="1" customWidth="1"/>
    <col min="2306" max="2306" width="42.7109375" customWidth="1"/>
    <col min="2308" max="2308" width="8.7109375" bestFit="1" customWidth="1"/>
    <col min="2309" max="2309" width="10.5703125" bestFit="1" customWidth="1"/>
    <col min="2310" max="2310" width="14.28515625" bestFit="1" customWidth="1"/>
    <col min="2562" max="2562" width="42.7109375" customWidth="1"/>
    <col min="2564" max="2564" width="8.7109375" bestFit="1" customWidth="1"/>
    <col min="2565" max="2565" width="10.5703125" bestFit="1" customWidth="1"/>
    <col min="2566" max="2566" width="14.28515625" bestFit="1" customWidth="1"/>
    <col min="2818" max="2818" width="42.7109375" customWidth="1"/>
    <col min="2820" max="2820" width="8.7109375" bestFit="1" customWidth="1"/>
    <col min="2821" max="2821" width="10.5703125" bestFit="1" customWidth="1"/>
    <col min="2822" max="2822" width="14.28515625" bestFit="1" customWidth="1"/>
    <col min="3074" max="3074" width="42.7109375" customWidth="1"/>
    <col min="3076" max="3076" width="8.7109375" bestFit="1" customWidth="1"/>
    <col min="3077" max="3077" width="10.5703125" bestFit="1" customWidth="1"/>
    <col min="3078" max="3078" width="14.28515625" bestFit="1" customWidth="1"/>
    <col min="3330" max="3330" width="42.7109375" customWidth="1"/>
    <col min="3332" max="3332" width="8.7109375" bestFit="1" customWidth="1"/>
    <col min="3333" max="3333" width="10.5703125" bestFit="1" customWidth="1"/>
    <col min="3334" max="3334" width="14.28515625" bestFit="1" customWidth="1"/>
    <col min="3586" max="3586" width="42.7109375" customWidth="1"/>
    <col min="3588" max="3588" width="8.7109375" bestFit="1" customWidth="1"/>
    <col min="3589" max="3589" width="10.5703125" bestFit="1" customWidth="1"/>
    <col min="3590" max="3590" width="14.28515625" bestFit="1" customWidth="1"/>
    <col min="3842" max="3842" width="42.7109375" customWidth="1"/>
    <col min="3844" max="3844" width="8.7109375" bestFit="1" customWidth="1"/>
    <col min="3845" max="3845" width="10.5703125" bestFit="1" customWidth="1"/>
    <col min="3846" max="3846" width="14.28515625" bestFit="1" customWidth="1"/>
    <col min="4098" max="4098" width="42.7109375" customWidth="1"/>
    <col min="4100" max="4100" width="8.7109375" bestFit="1" customWidth="1"/>
    <col min="4101" max="4101" width="10.5703125" bestFit="1" customWidth="1"/>
    <col min="4102" max="4102" width="14.28515625" bestFit="1" customWidth="1"/>
    <col min="4354" max="4354" width="42.7109375" customWidth="1"/>
    <col min="4356" max="4356" width="8.7109375" bestFit="1" customWidth="1"/>
    <col min="4357" max="4357" width="10.5703125" bestFit="1" customWidth="1"/>
    <col min="4358" max="4358" width="14.28515625" bestFit="1" customWidth="1"/>
    <col min="4610" max="4610" width="42.7109375" customWidth="1"/>
    <col min="4612" max="4612" width="8.7109375" bestFit="1" customWidth="1"/>
    <col min="4613" max="4613" width="10.5703125" bestFit="1" customWidth="1"/>
    <col min="4614" max="4614" width="14.28515625" bestFit="1" customWidth="1"/>
    <col min="4866" max="4866" width="42.7109375" customWidth="1"/>
    <col min="4868" max="4868" width="8.7109375" bestFit="1" customWidth="1"/>
    <col min="4869" max="4869" width="10.5703125" bestFit="1" customWidth="1"/>
    <col min="4870" max="4870" width="14.28515625" bestFit="1" customWidth="1"/>
    <col min="5122" max="5122" width="42.7109375" customWidth="1"/>
    <col min="5124" max="5124" width="8.7109375" bestFit="1" customWidth="1"/>
    <col min="5125" max="5125" width="10.5703125" bestFit="1" customWidth="1"/>
    <col min="5126" max="5126" width="14.28515625" bestFit="1" customWidth="1"/>
    <col min="5378" max="5378" width="42.7109375" customWidth="1"/>
    <col min="5380" max="5380" width="8.7109375" bestFit="1" customWidth="1"/>
    <col min="5381" max="5381" width="10.5703125" bestFit="1" customWidth="1"/>
    <col min="5382" max="5382" width="14.28515625" bestFit="1" customWidth="1"/>
    <col min="5634" max="5634" width="42.7109375" customWidth="1"/>
    <col min="5636" max="5636" width="8.7109375" bestFit="1" customWidth="1"/>
    <col min="5637" max="5637" width="10.5703125" bestFit="1" customWidth="1"/>
    <col min="5638" max="5638" width="14.28515625" bestFit="1" customWidth="1"/>
    <col min="5890" max="5890" width="42.7109375" customWidth="1"/>
    <col min="5892" max="5892" width="8.7109375" bestFit="1" customWidth="1"/>
    <col min="5893" max="5893" width="10.5703125" bestFit="1" customWidth="1"/>
    <col min="5894" max="5894" width="14.28515625" bestFit="1" customWidth="1"/>
    <col min="6146" max="6146" width="42.7109375" customWidth="1"/>
    <col min="6148" max="6148" width="8.7109375" bestFit="1" customWidth="1"/>
    <col min="6149" max="6149" width="10.5703125" bestFit="1" customWidth="1"/>
    <col min="6150" max="6150" width="14.28515625" bestFit="1" customWidth="1"/>
    <col min="6402" max="6402" width="42.7109375" customWidth="1"/>
    <col min="6404" max="6404" width="8.7109375" bestFit="1" customWidth="1"/>
    <col min="6405" max="6405" width="10.5703125" bestFit="1" customWidth="1"/>
    <col min="6406" max="6406" width="14.28515625" bestFit="1" customWidth="1"/>
    <col min="6658" max="6658" width="42.7109375" customWidth="1"/>
    <col min="6660" max="6660" width="8.7109375" bestFit="1" customWidth="1"/>
    <col min="6661" max="6661" width="10.5703125" bestFit="1" customWidth="1"/>
    <col min="6662" max="6662" width="14.28515625" bestFit="1" customWidth="1"/>
    <col min="6914" max="6914" width="42.7109375" customWidth="1"/>
    <col min="6916" max="6916" width="8.7109375" bestFit="1" customWidth="1"/>
    <col min="6917" max="6917" width="10.5703125" bestFit="1" customWidth="1"/>
    <col min="6918" max="6918" width="14.28515625" bestFit="1" customWidth="1"/>
    <col min="7170" max="7170" width="42.7109375" customWidth="1"/>
    <col min="7172" max="7172" width="8.7109375" bestFit="1" customWidth="1"/>
    <col min="7173" max="7173" width="10.5703125" bestFit="1" customWidth="1"/>
    <col min="7174" max="7174" width="14.28515625" bestFit="1" customWidth="1"/>
    <col min="7426" max="7426" width="42.7109375" customWidth="1"/>
    <col min="7428" max="7428" width="8.7109375" bestFit="1" customWidth="1"/>
    <col min="7429" max="7429" width="10.5703125" bestFit="1" customWidth="1"/>
    <col min="7430" max="7430" width="14.28515625" bestFit="1" customWidth="1"/>
    <col min="7682" max="7682" width="42.7109375" customWidth="1"/>
    <col min="7684" max="7684" width="8.7109375" bestFit="1" customWidth="1"/>
    <col min="7685" max="7685" width="10.5703125" bestFit="1" customWidth="1"/>
    <col min="7686" max="7686" width="14.28515625" bestFit="1" customWidth="1"/>
    <col min="7938" max="7938" width="42.7109375" customWidth="1"/>
    <col min="7940" max="7940" width="8.7109375" bestFit="1" customWidth="1"/>
    <col min="7941" max="7941" width="10.5703125" bestFit="1" customWidth="1"/>
    <col min="7942" max="7942" width="14.28515625" bestFit="1" customWidth="1"/>
    <col min="8194" max="8194" width="42.7109375" customWidth="1"/>
    <col min="8196" max="8196" width="8.7109375" bestFit="1" customWidth="1"/>
    <col min="8197" max="8197" width="10.5703125" bestFit="1" customWidth="1"/>
    <col min="8198" max="8198" width="14.28515625" bestFit="1" customWidth="1"/>
    <col min="8450" max="8450" width="42.7109375" customWidth="1"/>
    <col min="8452" max="8452" width="8.7109375" bestFit="1" customWidth="1"/>
    <col min="8453" max="8453" width="10.5703125" bestFit="1" customWidth="1"/>
    <col min="8454" max="8454" width="14.28515625" bestFit="1" customWidth="1"/>
    <col min="8706" max="8706" width="42.7109375" customWidth="1"/>
    <col min="8708" max="8708" width="8.7109375" bestFit="1" customWidth="1"/>
    <col min="8709" max="8709" width="10.5703125" bestFit="1" customWidth="1"/>
    <col min="8710" max="8710" width="14.28515625" bestFit="1" customWidth="1"/>
    <col min="8962" max="8962" width="42.7109375" customWidth="1"/>
    <col min="8964" max="8964" width="8.7109375" bestFit="1" customWidth="1"/>
    <col min="8965" max="8965" width="10.5703125" bestFit="1" customWidth="1"/>
    <col min="8966" max="8966" width="14.28515625" bestFit="1" customWidth="1"/>
    <col min="9218" max="9218" width="42.7109375" customWidth="1"/>
    <col min="9220" max="9220" width="8.7109375" bestFit="1" customWidth="1"/>
    <col min="9221" max="9221" width="10.5703125" bestFit="1" customWidth="1"/>
    <col min="9222" max="9222" width="14.28515625" bestFit="1" customWidth="1"/>
    <col min="9474" max="9474" width="42.7109375" customWidth="1"/>
    <col min="9476" max="9476" width="8.7109375" bestFit="1" customWidth="1"/>
    <col min="9477" max="9477" width="10.5703125" bestFit="1" customWidth="1"/>
    <col min="9478" max="9478" width="14.28515625" bestFit="1" customWidth="1"/>
    <col min="9730" max="9730" width="42.7109375" customWidth="1"/>
    <col min="9732" max="9732" width="8.7109375" bestFit="1" customWidth="1"/>
    <col min="9733" max="9733" width="10.5703125" bestFit="1" customWidth="1"/>
    <col min="9734" max="9734" width="14.28515625" bestFit="1" customWidth="1"/>
    <col min="9986" max="9986" width="42.7109375" customWidth="1"/>
    <col min="9988" max="9988" width="8.7109375" bestFit="1" customWidth="1"/>
    <col min="9989" max="9989" width="10.5703125" bestFit="1" customWidth="1"/>
    <col min="9990" max="9990" width="14.28515625" bestFit="1" customWidth="1"/>
    <col min="10242" max="10242" width="42.7109375" customWidth="1"/>
    <col min="10244" max="10244" width="8.7109375" bestFit="1" customWidth="1"/>
    <col min="10245" max="10245" width="10.5703125" bestFit="1" customWidth="1"/>
    <col min="10246" max="10246" width="14.28515625" bestFit="1" customWidth="1"/>
    <col min="10498" max="10498" width="42.7109375" customWidth="1"/>
    <col min="10500" max="10500" width="8.7109375" bestFit="1" customWidth="1"/>
    <col min="10501" max="10501" width="10.5703125" bestFit="1" customWidth="1"/>
    <col min="10502" max="10502" width="14.28515625" bestFit="1" customWidth="1"/>
    <col min="10754" max="10754" width="42.7109375" customWidth="1"/>
    <col min="10756" max="10756" width="8.7109375" bestFit="1" customWidth="1"/>
    <col min="10757" max="10757" width="10.5703125" bestFit="1" customWidth="1"/>
    <col min="10758" max="10758" width="14.28515625" bestFit="1" customWidth="1"/>
    <col min="11010" max="11010" width="42.7109375" customWidth="1"/>
    <col min="11012" max="11012" width="8.7109375" bestFit="1" customWidth="1"/>
    <col min="11013" max="11013" width="10.5703125" bestFit="1" customWidth="1"/>
    <col min="11014" max="11014" width="14.28515625" bestFit="1" customWidth="1"/>
    <col min="11266" max="11266" width="42.7109375" customWidth="1"/>
    <col min="11268" max="11268" width="8.7109375" bestFit="1" customWidth="1"/>
    <col min="11269" max="11269" width="10.5703125" bestFit="1" customWidth="1"/>
    <col min="11270" max="11270" width="14.28515625" bestFit="1" customWidth="1"/>
    <col min="11522" max="11522" width="42.7109375" customWidth="1"/>
    <col min="11524" max="11524" width="8.7109375" bestFit="1" customWidth="1"/>
    <col min="11525" max="11525" width="10.5703125" bestFit="1" customWidth="1"/>
    <col min="11526" max="11526" width="14.28515625" bestFit="1" customWidth="1"/>
    <col min="11778" max="11778" width="42.7109375" customWidth="1"/>
    <col min="11780" max="11780" width="8.7109375" bestFit="1" customWidth="1"/>
    <col min="11781" max="11781" width="10.5703125" bestFit="1" customWidth="1"/>
    <col min="11782" max="11782" width="14.28515625" bestFit="1" customWidth="1"/>
    <col min="12034" max="12034" width="42.7109375" customWidth="1"/>
    <col min="12036" max="12036" width="8.7109375" bestFit="1" customWidth="1"/>
    <col min="12037" max="12037" width="10.5703125" bestFit="1" customWidth="1"/>
    <col min="12038" max="12038" width="14.28515625" bestFit="1" customWidth="1"/>
    <col min="12290" max="12290" width="42.7109375" customWidth="1"/>
    <col min="12292" max="12292" width="8.7109375" bestFit="1" customWidth="1"/>
    <col min="12293" max="12293" width="10.5703125" bestFit="1" customWidth="1"/>
    <col min="12294" max="12294" width="14.28515625" bestFit="1" customWidth="1"/>
    <col min="12546" max="12546" width="42.7109375" customWidth="1"/>
    <col min="12548" max="12548" width="8.7109375" bestFit="1" customWidth="1"/>
    <col min="12549" max="12549" width="10.5703125" bestFit="1" customWidth="1"/>
    <col min="12550" max="12550" width="14.28515625" bestFit="1" customWidth="1"/>
    <col min="12802" max="12802" width="42.7109375" customWidth="1"/>
    <col min="12804" max="12804" width="8.7109375" bestFit="1" customWidth="1"/>
    <col min="12805" max="12805" width="10.5703125" bestFit="1" customWidth="1"/>
    <col min="12806" max="12806" width="14.28515625" bestFit="1" customWidth="1"/>
    <col min="13058" max="13058" width="42.7109375" customWidth="1"/>
    <col min="13060" max="13060" width="8.7109375" bestFit="1" customWidth="1"/>
    <col min="13061" max="13061" width="10.5703125" bestFit="1" customWidth="1"/>
    <col min="13062" max="13062" width="14.28515625" bestFit="1" customWidth="1"/>
    <col min="13314" max="13314" width="42.7109375" customWidth="1"/>
    <col min="13316" max="13316" width="8.7109375" bestFit="1" customWidth="1"/>
    <col min="13317" max="13317" width="10.5703125" bestFit="1" customWidth="1"/>
    <col min="13318" max="13318" width="14.28515625" bestFit="1" customWidth="1"/>
    <col min="13570" max="13570" width="42.7109375" customWidth="1"/>
    <col min="13572" max="13572" width="8.7109375" bestFit="1" customWidth="1"/>
    <col min="13573" max="13573" width="10.5703125" bestFit="1" customWidth="1"/>
    <col min="13574" max="13574" width="14.28515625" bestFit="1" customWidth="1"/>
    <col min="13826" max="13826" width="42.7109375" customWidth="1"/>
    <col min="13828" max="13828" width="8.7109375" bestFit="1" customWidth="1"/>
    <col min="13829" max="13829" width="10.5703125" bestFit="1" customWidth="1"/>
    <col min="13830" max="13830" width="14.28515625" bestFit="1" customWidth="1"/>
    <col min="14082" max="14082" width="42.7109375" customWidth="1"/>
    <col min="14084" max="14084" width="8.7109375" bestFit="1" customWidth="1"/>
    <col min="14085" max="14085" width="10.5703125" bestFit="1" customWidth="1"/>
    <col min="14086" max="14086" width="14.28515625" bestFit="1" customWidth="1"/>
    <col min="14338" max="14338" width="42.7109375" customWidth="1"/>
    <col min="14340" max="14340" width="8.7109375" bestFit="1" customWidth="1"/>
    <col min="14341" max="14341" width="10.5703125" bestFit="1" customWidth="1"/>
    <col min="14342" max="14342" width="14.28515625" bestFit="1" customWidth="1"/>
    <col min="14594" max="14594" width="42.7109375" customWidth="1"/>
    <col min="14596" max="14596" width="8.7109375" bestFit="1" customWidth="1"/>
    <col min="14597" max="14597" width="10.5703125" bestFit="1" customWidth="1"/>
    <col min="14598" max="14598" width="14.28515625" bestFit="1" customWidth="1"/>
    <col min="14850" max="14850" width="42.7109375" customWidth="1"/>
    <col min="14852" max="14852" width="8.7109375" bestFit="1" customWidth="1"/>
    <col min="14853" max="14853" width="10.5703125" bestFit="1" customWidth="1"/>
    <col min="14854" max="14854" width="14.28515625" bestFit="1" customWidth="1"/>
    <col min="15106" max="15106" width="42.7109375" customWidth="1"/>
    <col min="15108" max="15108" width="8.7109375" bestFit="1" customWidth="1"/>
    <col min="15109" max="15109" width="10.5703125" bestFit="1" customWidth="1"/>
    <col min="15110" max="15110" width="14.28515625" bestFit="1" customWidth="1"/>
    <col min="15362" max="15362" width="42.7109375" customWidth="1"/>
    <col min="15364" max="15364" width="8.7109375" bestFit="1" customWidth="1"/>
    <col min="15365" max="15365" width="10.5703125" bestFit="1" customWidth="1"/>
    <col min="15366" max="15366" width="14.28515625" bestFit="1" customWidth="1"/>
    <col min="15618" max="15618" width="42.7109375" customWidth="1"/>
    <col min="15620" max="15620" width="8.7109375" bestFit="1" customWidth="1"/>
    <col min="15621" max="15621" width="10.5703125" bestFit="1" customWidth="1"/>
    <col min="15622" max="15622" width="14.28515625" bestFit="1" customWidth="1"/>
    <col min="15874" max="15874" width="42.7109375" customWidth="1"/>
    <col min="15876" max="15876" width="8.7109375" bestFit="1" customWidth="1"/>
    <col min="15877" max="15877" width="10.5703125" bestFit="1" customWidth="1"/>
    <col min="15878" max="15878" width="14.28515625" bestFit="1" customWidth="1"/>
    <col min="16130" max="16130" width="42.7109375" customWidth="1"/>
    <col min="16132" max="16132" width="8.7109375" bestFit="1" customWidth="1"/>
    <col min="16133" max="16133" width="10.5703125" bestFit="1" customWidth="1"/>
    <col min="16134" max="16134" width="14.28515625" bestFit="1" customWidth="1"/>
  </cols>
  <sheetData>
    <row r="1" spans="1:7">
      <c r="B1" s="24"/>
      <c r="C1" s="90"/>
      <c r="D1" s="90"/>
      <c r="E1" s="90"/>
      <c r="F1" s="90"/>
    </row>
    <row r="2" spans="1:7" ht="39.75" customHeight="1" thickBot="1">
      <c r="B2" s="209" t="s">
        <v>178</v>
      </c>
      <c r="C2" s="209"/>
      <c r="D2" s="209"/>
      <c r="E2" s="209"/>
      <c r="F2" s="209"/>
    </row>
    <row r="3" spans="1:7" ht="26.25" thickBot="1">
      <c r="A3" s="114" t="s">
        <v>176</v>
      </c>
      <c r="B3" s="189" t="s">
        <v>179</v>
      </c>
      <c r="C3" s="189" t="s">
        <v>153</v>
      </c>
      <c r="D3" s="190" t="s">
        <v>175</v>
      </c>
      <c r="E3" s="190" t="s">
        <v>154</v>
      </c>
      <c r="F3" s="191" t="s">
        <v>155</v>
      </c>
      <c r="G3" s="210"/>
    </row>
    <row r="4" spans="1:7" ht="39" thickBot="1">
      <c r="A4" s="119">
        <v>1</v>
      </c>
      <c r="B4" s="164" t="s">
        <v>208</v>
      </c>
      <c r="C4" s="109" t="s">
        <v>184</v>
      </c>
      <c r="D4" s="176">
        <v>3120</v>
      </c>
      <c r="E4" s="120">
        <v>6.6</v>
      </c>
      <c r="F4" s="121">
        <f>D4*E4</f>
        <v>20592</v>
      </c>
      <c r="G4" s="210"/>
    </row>
    <row r="5" spans="1:7" ht="39" thickBot="1">
      <c r="A5" s="165">
        <v>2</v>
      </c>
      <c r="B5" s="163" t="s">
        <v>209</v>
      </c>
      <c r="C5" s="110" t="s">
        <v>198</v>
      </c>
      <c r="D5" s="122">
        <v>2040</v>
      </c>
      <c r="E5" s="113">
        <v>3.43</v>
      </c>
      <c r="F5" s="113">
        <f t="shared" ref="F5:F10" si="0">D5*E5</f>
        <v>6997.2000000000007</v>
      </c>
      <c r="G5" s="210"/>
    </row>
    <row r="6" spans="1:7" ht="51.75" thickBot="1">
      <c r="A6" s="166">
        <v>3</v>
      </c>
      <c r="B6" s="163" t="s">
        <v>210</v>
      </c>
      <c r="C6" s="110" t="s">
        <v>162</v>
      </c>
      <c r="D6" s="122">
        <v>1920</v>
      </c>
      <c r="E6" s="91">
        <v>1.99</v>
      </c>
      <c r="F6" s="91">
        <f>D6*E6</f>
        <v>3820.8</v>
      </c>
      <c r="G6" s="210"/>
    </row>
    <row r="7" spans="1:7" ht="115.5" thickBot="1">
      <c r="A7" s="166">
        <v>4</v>
      </c>
      <c r="B7" s="163" t="s">
        <v>211</v>
      </c>
      <c r="C7" s="110" t="s">
        <v>198</v>
      </c>
      <c r="D7" s="122">
        <v>15600</v>
      </c>
      <c r="E7" s="91">
        <v>20</v>
      </c>
      <c r="F7" s="91">
        <f t="shared" si="0"/>
        <v>312000</v>
      </c>
      <c r="G7" s="210"/>
    </row>
    <row r="8" spans="1:7" ht="26.25" thickBot="1">
      <c r="A8" s="166">
        <v>5</v>
      </c>
      <c r="B8" s="163" t="s">
        <v>212</v>
      </c>
      <c r="C8" s="110" t="s">
        <v>219</v>
      </c>
      <c r="D8" s="122">
        <v>9600</v>
      </c>
      <c r="E8" s="91">
        <v>4.9000000000000004</v>
      </c>
      <c r="F8" s="91">
        <f t="shared" si="0"/>
        <v>47040</v>
      </c>
      <c r="G8" s="210"/>
    </row>
    <row r="9" spans="1:7" ht="13.5" thickBot="1">
      <c r="A9" s="166">
        <v>6</v>
      </c>
      <c r="B9" s="163" t="s">
        <v>213</v>
      </c>
      <c r="C9" s="110" t="s">
        <v>162</v>
      </c>
      <c r="D9" s="122">
        <v>1200</v>
      </c>
      <c r="E9" s="91">
        <v>2</v>
      </c>
      <c r="F9" s="91">
        <f t="shared" si="0"/>
        <v>2400</v>
      </c>
      <c r="G9" s="210"/>
    </row>
    <row r="10" spans="1:7" ht="64.5" thickBot="1">
      <c r="A10" s="166">
        <v>7</v>
      </c>
      <c r="B10" s="163" t="s">
        <v>214</v>
      </c>
      <c r="C10" s="110" t="s">
        <v>219</v>
      </c>
      <c r="D10" s="122">
        <v>904</v>
      </c>
      <c r="E10" s="91">
        <v>282.89999999999998</v>
      </c>
      <c r="F10" s="91">
        <f t="shared" si="0"/>
        <v>255741.59999999998</v>
      </c>
      <c r="G10" s="210"/>
    </row>
    <row r="11" spans="1:7" ht="64.5" thickBot="1">
      <c r="A11" s="166">
        <v>8</v>
      </c>
      <c r="B11" s="177" t="s">
        <v>215</v>
      </c>
      <c r="C11" s="110" t="s">
        <v>219</v>
      </c>
      <c r="D11" s="122">
        <v>1808</v>
      </c>
      <c r="E11" s="178">
        <v>68.88</v>
      </c>
      <c r="F11" s="91">
        <f>D11*E11</f>
        <v>124535.03999999999</v>
      </c>
      <c r="G11" s="210"/>
    </row>
    <row r="12" spans="1:7" ht="13.5" thickBot="1">
      <c r="A12" s="166">
        <v>9</v>
      </c>
      <c r="B12" s="163" t="s">
        <v>216</v>
      </c>
      <c r="C12" s="110" t="s">
        <v>198</v>
      </c>
      <c r="D12" s="122">
        <v>350</v>
      </c>
      <c r="E12" s="91">
        <v>12</v>
      </c>
      <c r="F12" s="91">
        <f>D12*E12</f>
        <v>4200</v>
      </c>
      <c r="G12" s="210"/>
    </row>
    <row r="13" spans="1:7" ht="26.25" thickBot="1">
      <c r="A13" s="166">
        <v>10</v>
      </c>
      <c r="B13" s="163" t="s">
        <v>217</v>
      </c>
      <c r="C13" s="110" t="s">
        <v>198</v>
      </c>
      <c r="D13" s="122">
        <v>4500</v>
      </c>
      <c r="E13" s="91">
        <v>1.9</v>
      </c>
      <c r="F13" s="91">
        <f>D13*E13</f>
        <v>8550</v>
      </c>
      <c r="G13" s="210"/>
    </row>
    <row r="14" spans="1:7" ht="51.75" thickBot="1">
      <c r="A14" s="166">
        <v>11</v>
      </c>
      <c r="B14" s="163" t="s">
        <v>218</v>
      </c>
      <c r="C14" s="110" t="s">
        <v>162</v>
      </c>
      <c r="D14" s="122">
        <v>6000</v>
      </c>
      <c r="E14" s="91">
        <f>(12/12)+6</f>
        <v>7</v>
      </c>
      <c r="F14" s="91">
        <f>D14*E14</f>
        <v>42000</v>
      </c>
      <c r="G14" s="210"/>
    </row>
    <row r="15" spans="1:7">
      <c r="B15" s="201" t="s">
        <v>157</v>
      </c>
      <c r="C15" s="202"/>
      <c r="D15" s="202"/>
      <c r="E15" s="203"/>
      <c r="F15" s="93">
        <f>SUM(F4:F14)</f>
        <v>827876.64</v>
      </c>
    </row>
    <row r="16" spans="1:7">
      <c r="B16" s="199" t="s">
        <v>171</v>
      </c>
      <c r="C16" s="199"/>
      <c r="D16" s="199"/>
      <c r="E16" s="199"/>
      <c r="F16" s="93">
        <f>F15/12</f>
        <v>68989.72</v>
      </c>
    </row>
    <row r="17" spans="2:12">
      <c r="B17" s="199" t="s">
        <v>158</v>
      </c>
      <c r="C17" s="199"/>
      <c r="D17" s="199"/>
      <c r="E17" s="199"/>
      <c r="F17" s="93">
        <f>F16/25</f>
        <v>2759.5888</v>
      </c>
      <c r="G17" s="117"/>
      <c r="H17" s="112"/>
      <c r="I17" s="112"/>
      <c r="J17" s="112"/>
      <c r="K17" s="112"/>
      <c r="L17" s="112"/>
    </row>
    <row r="19" spans="2:12">
      <c r="G19" s="118"/>
    </row>
  </sheetData>
  <sheetProtection algorithmName="SHA-512" hashValue="06HSd6ybFPhii6SzpHuLbrzs3Syq9tFd5w+ItWfZdgZhza3SCSgFj5JGmZ7qy9/wPKUIJlpeO0N0hQ89oX85Ug==" saltValue="/bMHTvFz5XQaF+RP7oCLWg==" spinCount="100000" sheet="1" formatCells="0" formatColumns="0" formatRows="0" insertColumns="0" insertRows="0" insertHyperlinks="0" deleteColumns="0" deleteRows="0" sort="0" autoFilter="0" pivotTables="0"/>
  <mergeCells count="5">
    <mergeCell ref="B2:F2"/>
    <mergeCell ref="B15:E15"/>
    <mergeCell ref="B16:E16"/>
    <mergeCell ref="B17:E17"/>
    <mergeCell ref="G3:G14"/>
  </mergeCells>
  <pageMargins left="0.511811024" right="0.511811024" top="0.78740157499999996" bottom="0.78740157499999996" header="0.31496062000000002" footer="0.31496062000000002"/>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4"/>
  <dimension ref="A1:L23"/>
  <sheetViews>
    <sheetView topLeftCell="A7" workbookViewId="0">
      <selection activeCell="B27" sqref="B27"/>
    </sheetView>
  </sheetViews>
  <sheetFormatPr defaultRowHeight="12.75"/>
  <cols>
    <col min="1" max="1" width="9.140625" style="111"/>
    <col min="2" max="2" width="78.7109375" customWidth="1"/>
    <col min="3" max="3" width="11.7109375" customWidth="1"/>
    <col min="4" max="4" width="13.140625" style="145" customWidth="1"/>
    <col min="5" max="5" width="10.5703125" style="111" bestFit="1" customWidth="1"/>
    <col min="6" max="6" width="15.85546875" bestFit="1" customWidth="1"/>
    <col min="7" max="7" width="10.28515625" style="111" bestFit="1" customWidth="1"/>
    <col min="258" max="258" width="42.7109375" customWidth="1"/>
    <col min="260" max="260" width="8.7109375" bestFit="1" customWidth="1"/>
    <col min="261" max="261" width="10.5703125" bestFit="1" customWidth="1"/>
    <col min="262" max="262" width="14.28515625" bestFit="1" customWidth="1"/>
    <col min="514" max="514" width="42.7109375" customWidth="1"/>
    <col min="516" max="516" width="8.7109375" bestFit="1" customWidth="1"/>
    <col min="517" max="517" width="10.5703125" bestFit="1" customWidth="1"/>
    <col min="518" max="518" width="14.28515625" bestFit="1" customWidth="1"/>
    <col min="770" max="770" width="42.7109375" customWidth="1"/>
    <col min="772" max="772" width="8.7109375" bestFit="1" customWidth="1"/>
    <col min="773" max="773" width="10.5703125" bestFit="1" customWidth="1"/>
    <col min="774" max="774" width="14.28515625" bestFit="1" customWidth="1"/>
    <col min="1026" max="1026" width="42.7109375" customWidth="1"/>
    <col min="1028" max="1028" width="8.7109375" bestFit="1" customWidth="1"/>
    <col min="1029" max="1029" width="10.5703125" bestFit="1" customWidth="1"/>
    <col min="1030" max="1030" width="14.28515625" bestFit="1" customWidth="1"/>
    <col min="1282" max="1282" width="42.7109375" customWidth="1"/>
    <col min="1284" max="1284" width="8.7109375" bestFit="1" customWidth="1"/>
    <col min="1285" max="1285" width="10.5703125" bestFit="1" customWidth="1"/>
    <col min="1286" max="1286" width="14.28515625" bestFit="1" customWidth="1"/>
    <col min="1538" max="1538" width="42.7109375" customWidth="1"/>
    <col min="1540" max="1540" width="8.7109375" bestFit="1" customWidth="1"/>
    <col min="1541" max="1541" width="10.5703125" bestFit="1" customWidth="1"/>
    <col min="1542" max="1542" width="14.28515625" bestFit="1" customWidth="1"/>
    <col min="1794" max="1794" width="42.7109375" customWidth="1"/>
    <col min="1796" max="1796" width="8.7109375" bestFit="1" customWidth="1"/>
    <col min="1797" max="1797" width="10.5703125" bestFit="1" customWidth="1"/>
    <col min="1798" max="1798" width="14.28515625" bestFit="1" customWidth="1"/>
    <col min="2050" max="2050" width="42.7109375" customWidth="1"/>
    <col min="2052" max="2052" width="8.7109375" bestFit="1" customWidth="1"/>
    <col min="2053" max="2053" width="10.5703125" bestFit="1" customWidth="1"/>
    <col min="2054" max="2054" width="14.28515625" bestFit="1" customWidth="1"/>
    <col min="2306" max="2306" width="42.7109375" customWidth="1"/>
    <col min="2308" max="2308" width="8.7109375" bestFit="1" customWidth="1"/>
    <col min="2309" max="2309" width="10.5703125" bestFit="1" customWidth="1"/>
    <col min="2310" max="2310" width="14.28515625" bestFit="1" customWidth="1"/>
    <col min="2562" max="2562" width="42.7109375" customWidth="1"/>
    <col min="2564" max="2564" width="8.7109375" bestFit="1" customWidth="1"/>
    <col min="2565" max="2565" width="10.5703125" bestFit="1" customWidth="1"/>
    <col min="2566" max="2566" width="14.28515625" bestFit="1" customWidth="1"/>
    <col min="2818" max="2818" width="42.7109375" customWidth="1"/>
    <col min="2820" max="2820" width="8.7109375" bestFit="1" customWidth="1"/>
    <col min="2821" max="2821" width="10.5703125" bestFit="1" customWidth="1"/>
    <col min="2822" max="2822" width="14.28515625" bestFit="1" customWidth="1"/>
    <col min="3074" max="3074" width="42.7109375" customWidth="1"/>
    <col min="3076" max="3076" width="8.7109375" bestFit="1" customWidth="1"/>
    <col min="3077" max="3077" width="10.5703125" bestFit="1" customWidth="1"/>
    <col min="3078" max="3078" width="14.28515625" bestFit="1" customWidth="1"/>
    <col min="3330" max="3330" width="42.7109375" customWidth="1"/>
    <col min="3332" max="3332" width="8.7109375" bestFit="1" customWidth="1"/>
    <col min="3333" max="3333" width="10.5703125" bestFit="1" customWidth="1"/>
    <col min="3334" max="3334" width="14.28515625" bestFit="1" customWidth="1"/>
    <col min="3586" max="3586" width="42.7109375" customWidth="1"/>
    <col min="3588" max="3588" width="8.7109375" bestFit="1" customWidth="1"/>
    <col min="3589" max="3589" width="10.5703125" bestFit="1" customWidth="1"/>
    <col min="3590" max="3590" width="14.28515625" bestFit="1" customWidth="1"/>
    <col min="3842" max="3842" width="42.7109375" customWidth="1"/>
    <col min="3844" max="3844" width="8.7109375" bestFit="1" customWidth="1"/>
    <col min="3845" max="3845" width="10.5703125" bestFit="1" customWidth="1"/>
    <col min="3846" max="3846" width="14.28515625" bestFit="1" customWidth="1"/>
    <col min="4098" max="4098" width="42.7109375" customWidth="1"/>
    <col min="4100" max="4100" width="8.7109375" bestFit="1" customWidth="1"/>
    <col min="4101" max="4101" width="10.5703125" bestFit="1" customWidth="1"/>
    <col min="4102" max="4102" width="14.28515625" bestFit="1" customWidth="1"/>
    <col min="4354" max="4354" width="42.7109375" customWidth="1"/>
    <col min="4356" max="4356" width="8.7109375" bestFit="1" customWidth="1"/>
    <col min="4357" max="4357" width="10.5703125" bestFit="1" customWidth="1"/>
    <col min="4358" max="4358" width="14.28515625" bestFit="1" customWidth="1"/>
    <col min="4610" max="4610" width="42.7109375" customWidth="1"/>
    <col min="4612" max="4612" width="8.7109375" bestFit="1" customWidth="1"/>
    <col min="4613" max="4613" width="10.5703125" bestFit="1" customWidth="1"/>
    <col min="4614" max="4614" width="14.28515625" bestFit="1" customWidth="1"/>
    <col min="4866" max="4866" width="42.7109375" customWidth="1"/>
    <col min="4868" max="4868" width="8.7109375" bestFit="1" customWidth="1"/>
    <col min="4869" max="4869" width="10.5703125" bestFit="1" customWidth="1"/>
    <col min="4870" max="4870" width="14.28515625" bestFit="1" customWidth="1"/>
    <col min="5122" max="5122" width="42.7109375" customWidth="1"/>
    <col min="5124" max="5124" width="8.7109375" bestFit="1" customWidth="1"/>
    <col min="5125" max="5125" width="10.5703125" bestFit="1" customWidth="1"/>
    <col min="5126" max="5126" width="14.28515625" bestFit="1" customWidth="1"/>
    <col min="5378" max="5378" width="42.7109375" customWidth="1"/>
    <col min="5380" max="5380" width="8.7109375" bestFit="1" customWidth="1"/>
    <col min="5381" max="5381" width="10.5703125" bestFit="1" customWidth="1"/>
    <col min="5382" max="5382" width="14.28515625" bestFit="1" customWidth="1"/>
    <col min="5634" max="5634" width="42.7109375" customWidth="1"/>
    <col min="5636" max="5636" width="8.7109375" bestFit="1" customWidth="1"/>
    <col min="5637" max="5637" width="10.5703125" bestFit="1" customWidth="1"/>
    <col min="5638" max="5638" width="14.28515625" bestFit="1" customWidth="1"/>
    <col min="5890" max="5890" width="42.7109375" customWidth="1"/>
    <col min="5892" max="5892" width="8.7109375" bestFit="1" customWidth="1"/>
    <col min="5893" max="5893" width="10.5703125" bestFit="1" customWidth="1"/>
    <col min="5894" max="5894" width="14.28515625" bestFit="1" customWidth="1"/>
    <col min="6146" max="6146" width="42.7109375" customWidth="1"/>
    <col min="6148" max="6148" width="8.7109375" bestFit="1" customWidth="1"/>
    <col min="6149" max="6149" width="10.5703125" bestFit="1" customWidth="1"/>
    <col min="6150" max="6150" width="14.28515625" bestFit="1" customWidth="1"/>
    <col min="6402" max="6402" width="42.7109375" customWidth="1"/>
    <col min="6404" max="6404" width="8.7109375" bestFit="1" customWidth="1"/>
    <col min="6405" max="6405" width="10.5703125" bestFit="1" customWidth="1"/>
    <col min="6406" max="6406" width="14.28515625" bestFit="1" customWidth="1"/>
    <col min="6658" max="6658" width="42.7109375" customWidth="1"/>
    <col min="6660" max="6660" width="8.7109375" bestFit="1" customWidth="1"/>
    <col min="6661" max="6661" width="10.5703125" bestFit="1" customWidth="1"/>
    <col min="6662" max="6662" width="14.28515625" bestFit="1" customWidth="1"/>
    <col min="6914" max="6914" width="42.7109375" customWidth="1"/>
    <col min="6916" max="6916" width="8.7109375" bestFit="1" customWidth="1"/>
    <col min="6917" max="6917" width="10.5703125" bestFit="1" customWidth="1"/>
    <col min="6918" max="6918" width="14.28515625" bestFit="1" customWidth="1"/>
    <col min="7170" max="7170" width="42.7109375" customWidth="1"/>
    <col min="7172" max="7172" width="8.7109375" bestFit="1" customWidth="1"/>
    <col min="7173" max="7173" width="10.5703125" bestFit="1" customWidth="1"/>
    <col min="7174" max="7174" width="14.28515625" bestFit="1" customWidth="1"/>
    <col min="7426" max="7426" width="42.7109375" customWidth="1"/>
    <col min="7428" max="7428" width="8.7109375" bestFit="1" customWidth="1"/>
    <col min="7429" max="7429" width="10.5703125" bestFit="1" customWidth="1"/>
    <col min="7430" max="7430" width="14.28515625" bestFit="1" customWidth="1"/>
    <col min="7682" max="7682" width="42.7109375" customWidth="1"/>
    <col min="7684" max="7684" width="8.7109375" bestFit="1" customWidth="1"/>
    <col min="7685" max="7685" width="10.5703125" bestFit="1" customWidth="1"/>
    <col min="7686" max="7686" width="14.28515625" bestFit="1" customWidth="1"/>
    <col min="7938" max="7938" width="42.7109375" customWidth="1"/>
    <col min="7940" max="7940" width="8.7109375" bestFit="1" customWidth="1"/>
    <col min="7941" max="7941" width="10.5703125" bestFit="1" customWidth="1"/>
    <col min="7942" max="7942" width="14.28515625" bestFit="1" customWidth="1"/>
    <col min="8194" max="8194" width="42.7109375" customWidth="1"/>
    <col min="8196" max="8196" width="8.7109375" bestFit="1" customWidth="1"/>
    <col min="8197" max="8197" width="10.5703125" bestFit="1" customWidth="1"/>
    <col min="8198" max="8198" width="14.28515625" bestFit="1" customWidth="1"/>
    <col min="8450" max="8450" width="42.7109375" customWidth="1"/>
    <col min="8452" max="8452" width="8.7109375" bestFit="1" customWidth="1"/>
    <col min="8453" max="8453" width="10.5703125" bestFit="1" customWidth="1"/>
    <col min="8454" max="8454" width="14.28515625" bestFit="1" customWidth="1"/>
    <col min="8706" max="8706" width="42.7109375" customWidth="1"/>
    <col min="8708" max="8708" width="8.7109375" bestFit="1" customWidth="1"/>
    <col min="8709" max="8709" width="10.5703125" bestFit="1" customWidth="1"/>
    <col min="8710" max="8710" width="14.28515625" bestFit="1" customWidth="1"/>
    <col min="8962" max="8962" width="42.7109375" customWidth="1"/>
    <col min="8964" max="8964" width="8.7109375" bestFit="1" customWidth="1"/>
    <col min="8965" max="8965" width="10.5703125" bestFit="1" customWidth="1"/>
    <col min="8966" max="8966" width="14.28515625" bestFit="1" customWidth="1"/>
    <col min="9218" max="9218" width="42.7109375" customWidth="1"/>
    <col min="9220" max="9220" width="8.7109375" bestFit="1" customWidth="1"/>
    <col min="9221" max="9221" width="10.5703125" bestFit="1" customWidth="1"/>
    <col min="9222" max="9222" width="14.28515625" bestFit="1" customWidth="1"/>
    <col min="9474" max="9474" width="42.7109375" customWidth="1"/>
    <col min="9476" max="9476" width="8.7109375" bestFit="1" customWidth="1"/>
    <col min="9477" max="9477" width="10.5703125" bestFit="1" customWidth="1"/>
    <col min="9478" max="9478" width="14.28515625" bestFit="1" customWidth="1"/>
    <col min="9730" max="9730" width="42.7109375" customWidth="1"/>
    <col min="9732" max="9732" width="8.7109375" bestFit="1" customWidth="1"/>
    <col min="9733" max="9733" width="10.5703125" bestFit="1" customWidth="1"/>
    <col min="9734" max="9734" width="14.28515625" bestFit="1" customWidth="1"/>
    <col min="9986" max="9986" width="42.7109375" customWidth="1"/>
    <col min="9988" max="9988" width="8.7109375" bestFit="1" customWidth="1"/>
    <col min="9989" max="9989" width="10.5703125" bestFit="1" customWidth="1"/>
    <col min="9990" max="9990" width="14.28515625" bestFit="1" customWidth="1"/>
    <col min="10242" max="10242" width="42.7109375" customWidth="1"/>
    <col min="10244" max="10244" width="8.7109375" bestFit="1" customWidth="1"/>
    <col min="10245" max="10245" width="10.5703125" bestFit="1" customWidth="1"/>
    <col min="10246" max="10246" width="14.28515625" bestFit="1" customWidth="1"/>
    <col min="10498" max="10498" width="42.7109375" customWidth="1"/>
    <col min="10500" max="10500" width="8.7109375" bestFit="1" customWidth="1"/>
    <col min="10501" max="10501" width="10.5703125" bestFit="1" customWidth="1"/>
    <col min="10502" max="10502" width="14.28515625" bestFit="1" customWidth="1"/>
    <col min="10754" max="10754" width="42.7109375" customWidth="1"/>
    <col min="10756" max="10756" width="8.7109375" bestFit="1" customWidth="1"/>
    <col min="10757" max="10757" width="10.5703125" bestFit="1" customWidth="1"/>
    <col min="10758" max="10758" width="14.28515625" bestFit="1" customWidth="1"/>
    <col min="11010" max="11010" width="42.7109375" customWidth="1"/>
    <col min="11012" max="11012" width="8.7109375" bestFit="1" customWidth="1"/>
    <col min="11013" max="11013" width="10.5703125" bestFit="1" customWidth="1"/>
    <col min="11014" max="11014" width="14.28515625" bestFit="1" customWidth="1"/>
    <col min="11266" max="11266" width="42.7109375" customWidth="1"/>
    <col min="11268" max="11268" width="8.7109375" bestFit="1" customWidth="1"/>
    <col min="11269" max="11269" width="10.5703125" bestFit="1" customWidth="1"/>
    <col min="11270" max="11270" width="14.28515625" bestFit="1" customWidth="1"/>
    <col min="11522" max="11522" width="42.7109375" customWidth="1"/>
    <col min="11524" max="11524" width="8.7109375" bestFit="1" customWidth="1"/>
    <col min="11525" max="11525" width="10.5703125" bestFit="1" customWidth="1"/>
    <col min="11526" max="11526" width="14.28515625" bestFit="1" customWidth="1"/>
    <col min="11778" max="11778" width="42.7109375" customWidth="1"/>
    <col min="11780" max="11780" width="8.7109375" bestFit="1" customWidth="1"/>
    <col min="11781" max="11781" width="10.5703125" bestFit="1" customWidth="1"/>
    <col min="11782" max="11782" width="14.28515625" bestFit="1" customWidth="1"/>
    <col min="12034" max="12034" width="42.7109375" customWidth="1"/>
    <col min="12036" max="12036" width="8.7109375" bestFit="1" customWidth="1"/>
    <col min="12037" max="12037" width="10.5703125" bestFit="1" customWidth="1"/>
    <col min="12038" max="12038" width="14.28515625" bestFit="1" customWidth="1"/>
    <col min="12290" max="12290" width="42.7109375" customWidth="1"/>
    <col min="12292" max="12292" width="8.7109375" bestFit="1" customWidth="1"/>
    <col min="12293" max="12293" width="10.5703125" bestFit="1" customWidth="1"/>
    <col min="12294" max="12294" width="14.28515625" bestFit="1" customWidth="1"/>
    <col min="12546" max="12546" width="42.7109375" customWidth="1"/>
    <col min="12548" max="12548" width="8.7109375" bestFit="1" customWidth="1"/>
    <col min="12549" max="12549" width="10.5703125" bestFit="1" customWidth="1"/>
    <col min="12550" max="12550" width="14.28515625" bestFit="1" customWidth="1"/>
    <col min="12802" max="12802" width="42.7109375" customWidth="1"/>
    <col min="12804" max="12804" width="8.7109375" bestFit="1" customWidth="1"/>
    <col min="12805" max="12805" width="10.5703125" bestFit="1" customWidth="1"/>
    <col min="12806" max="12806" width="14.28515625" bestFit="1" customWidth="1"/>
    <col min="13058" max="13058" width="42.7109375" customWidth="1"/>
    <col min="13060" max="13060" width="8.7109375" bestFit="1" customWidth="1"/>
    <col min="13061" max="13061" width="10.5703125" bestFit="1" customWidth="1"/>
    <col min="13062" max="13062" width="14.28515625" bestFit="1" customWidth="1"/>
    <col min="13314" max="13314" width="42.7109375" customWidth="1"/>
    <col min="13316" max="13316" width="8.7109375" bestFit="1" customWidth="1"/>
    <col min="13317" max="13317" width="10.5703125" bestFit="1" customWidth="1"/>
    <col min="13318" max="13318" width="14.28515625" bestFit="1" customWidth="1"/>
    <col min="13570" max="13570" width="42.7109375" customWidth="1"/>
    <col min="13572" max="13572" width="8.7109375" bestFit="1" customWidth="1"/>
    <col min="13573" max="13573" width="10.5703125" bestFit="1" customWidth="1"/>
    <col min="13574" max="13574" width="14.28515625" bestFit="1" customWidth="1"/>
    <col min="13826" max="13826" width="42.7109375" customWidth="1"/>
    <col min="13828" max="13828" width="8.7109375" bestFit="1" customWidth="1"/>
    <col min="13829" max="13829" width="10.5703125" bestFit="1" customWidth="1"/>
    <col min="13830" max="13830" width="14.28515625" bestFit="1" customWidth="1"/>
    <col min="14082" max="14082" width="42.7109375" customWidth="1"/>
    <col min="14084" max="14084" width="8.7109375" bestFit="1" customWidth="1"/>
    <col min="14085" max="14085" width="10.5703125" bestFit="1" customWidth="1"/>
    <col min="14086" max="14086" width="14.28515625" bestFit="1" customWidth="1"/>
    <col min="14338" max="14338" width="42.7109375" customWidth="1"/>
    <col min="14340" max="14340" width="8.7109375" bestFit="1" customWidth="1"/>
    <col min="14341" max="14341" width="10.5703125" bestFit="1" customWidth="1"/>
    <col min="14342" max="14342" width="14.28515625" bestFit="1" customWidth="1"/>
    <col min="14594" max="14594" width="42.7109375" customWidth="1"/>
    <col min="14596" max="14596" width="8.7109375" bestFit="1" customWidth="1"/>
    <col min="14597" max="14597" width="10.5703125" bestFit="1" customWidth="1"/>
    <col min="14598" max="14598" width="14.28515625" bestFit="1" customWidth="1"/>
    <col min="14850" max="14850" width="42.7109375" customWidth="1"/>
    <col min="14852" max="14852" width="8.7109375" bestFit="1" customWidth="1"/>
    <col min="14853" max="14853" width="10.5703125" bestFit="1" customWidth="1"/>
    <col min="14854" max="14854" width="14.28515625" bestFit="1" customWidth="1"/>
    <col min="15106" max="15106" width="42.7109375" customWidth="1"/>
    <col min="15108" max="15108" width="8.7109375" bestFit="1" customWidth="1"/>
    <col min="15109" max="15109" width="10.5703125" bestFit="1" customWidth="1"/>
    <col min="15110" max="15110" width="14.28515625" bestFit="1" customWidth="1"/>
    <col min="15362" max="15362" width="42.7109375" customWidth="1"/>
    <col min="15364" max="15364" width="8.7109375" bestFit="1" customWidth="1"/>
    <col min="15365" max="15365" width="10.5703125" bestFit="1" customWidth="1"/>
    <col min="15366" max="15366" width="14.28515625" bestFit="1" customWidth="1"/>
    <col min="15618" max="15618" width="42.7109375" customWidth="1"/>
    <col min="15620" max="15620" width="8.7109375" bestFit="1" customWidth="1"/>
    <col min="15621" max="15621" width="10.5703125" bestFit="1" customWidth="1"/>
    <col min="15622" max="15622" width="14.28515625" bestFit="1" customWidth="1"/>
    <col min="15874" max="15874" width="42.7109375" customWidth="1"/>
    <col min="15876" max="15876" width="8.7109375" bestFit="1" customWidth="1"/>
    <col min="15877" max="15877" width="10.5703125" bestFit="1" customWidth="1"/>
    <col min="15878" max="15878" width="14.28515625" bestFit="1" customWidth="1"/>
    <col min="16130" max="16130" width="42.7109375" customWidth="1"/>
    <col min="16132" max="16132" width="8.7109375" bestFit="1" customWidth="1"/>
    <col min="16133" max="16133" width="10.5703125" bestFit="1" customWidth="1"/>
    <col min="16134" max="16134" width="14.28515625" bestFit="1" customWidth="1"/>
  </cols>
  <sheetData>
    <row r="1" spans="1:7">
      <c r="B1" s="24"/>
      <c r="C1" s="90"/>
      <c r="D1" s="141"/>
      <c r="E1" s="146"/>
      <c r="F1" s="90"/>
    </row>
    <row r="2" spans="1:7" ht="39.75" customHeight="1" thickBot="1">
      <c r="B2" s="200" t="s">
        <v>185</v>
      </c>
      <c r="C2" s="200"/>
      <c r="D2" s="200"/>
      <c r="E2" s="200"/>
      <c r="F2" s="200"/>
    </row>
    <row r="3" spans="1:7" ht="26.25" thickBot="1">
      <c r="A3" s="132" t="s">
        <v>176</v>
      </c>
      <c r="B3" s="133" t="s">
        <v>152</v>
      </c>
      <c r="C3" s="133" t="s">
        <v>153</v>
      </c>
      <c r="D3" s="142" t="s">
        <v>175</v>
      </c>
      <c r="E3" s="134" t="s">
        <v>154</v>
      </c>
      <c r="F3" s="135" t="s">
        <v>155</v>
      </c>
      <c r="G3" s="179"/>
    </row>
    <row r="4" spans="1:7" ht="25.5">
      <c r="A4" s="140">
        <v>1</v>
      </c>
      <c r="B4" s="138" t="s">
        <v>192</v>
      </c>
      <c r="C4" s="139" t="s">
        <v>174</v>
      </c>
      <c r="D4" s="143">
        <v>1200</v>
      </c>
      <c r="E4" s="128">
        <v>2.46</v>
      </c>
      <c r="F4" s="129">
        <f>D4*E4</f>
        <v>2952</v>
      </c>
      <c r="G4" s="179"/>
    </row>
    <row r="5" spans="1:7" ht="25.5">
      <c r="A5" s="130">
        <v>2</v>
      </c>
      <c r="B5" s="137" t="s">
        <v>193</v>
      </c>
      <c r="C5" s="137" t="s">
        <v>174</v>
      </c>
      <c r="D5" s="144">
        <v>1150</v>
      </c>
      <c r="E5" s="126">
        <v>9</v>
      </c>
      <c r="F5" s="131">
        <f t="shared" ref="F5:F17" si="0">D5*E5</f>
        <v>10350</v>
      </c>
      <c r="G5" s="179"/>
    </row>
    <row r="6" spans="1:7">
      <c r="A6" s="130">
        <v>3</v>
      </c>
      <c r="B6" s="136" t="s">
        <v>194</v>
      </c>
      <c r="C6" s="137" t="s">
        <v>174</v>
      </c>
      <c r="D6" s="144">
        <v>2600</v>
      </c>
      <c r="E6" s="126">
        <v>1.49</v>
      </c>
      <c r="F6" s="131">
        <f>D6*E6</f>
        <v>3874</v>
      </c>
      <c r="G6" s="179"/>
    </row>
    <row r="7" spans="1:7">
      <c r="A7" s="130">
        <v>4</v>
      </c>
      <c r="B7" s="136" t="s">
        <v>195</v>
      </c>
      <c r="C7" s="137" t="s">
        <v>174</v>
      </c>
      <c r="D7" s="144">
        <v>360</v>
      </c>
      <c r="E7" s="126">
        <v>12</v>
      </c>
      <c r="F7" s="131">
        <f t="shared" si="0"/>
        <v>4320</v>
      </c>
      <c r="G7" s="179"/>
    </row>
    <row r="8" spans="1:7" ht="25.5">
      <c r="A8" s="130">
        <v>5</v>
      </c>
      <c r="B8" s="136" t="s">
        <v>196</v>
      </c>
      <c r="C8" s="137" t="s">
        <v>174</v>
      </c>
      <c r="D8" s="144">
        <v>2600</v>
      </c>
      <c r="E8" s="126">
        <v>0.72</v>
      </c>
      <c r="F8" s="131">
        <f t="shared" si="0"/>
        <v>1872</v>
      </c>
      <c r="G8" s="179"/>
    </row>
    <row r="9" spans="1:7" ht="25.5">
      <c r="A9" s="130">
        <v>6</v>
      </c>
      <c r="B9" s="137" t="s">
        <v>197</v>
      </c>
      <c r="C9" s="137" t="s">
        <v>198</v>
      </c>
      <c r="D9" s="144">
        <v>600</v>
      </c>
      <c r="E9" s="126">
        <v>2.0299999999999998</v>
      </c>
      <c r="F9" s="131">
        <f t="shared" si="0"/>
        <v>1217.9999999999998</v>
      </c>
      <c r="G9" s="179"/>
    </row>
    <row r="10" spans="1:7">
      <c r="A10" s="130">
        <v>7</v>
      </c>
      <c r="B10" s="137" t="s">
        <v>199</v>
      </c>
      <c r="C10" s="137" t="s">
        <v>174</v>
      </c>
      <c r="D10" s="144">
        <v>960</v>
      </c>
      <c r="E10" s="126">
        <v>5</v>
      </c>
      <c r="F10" s="131">
        <f t="shared" si="0"/>
        <v>4800</v>
      </c>
      <c r="G10" s="179"/>
    </row>
    <row r="11" spans="1:7">
      <c r="A11" s="130">
        <v>8</v>
      </c>
      <c r="B11" s="136" t="s">
        <v>200</v>
      </c>
      <c r="C11" s="137" t="s">
        <v>174</v>
      </c>
      <c r="D11" s="144">
        <v>960</v>
      </c>
      <c r="E11" s="126">
        <v>12.6</v>
      </c>
      <c r="F11" s="131">
        <f t="shared" si="0"/>
        <v>12096</v>
      </c>
      <c r="G11" s="179"/>
    </row>
    <row r="12" spans="1:7" ht="25.5">
      <c r="A12" s="130">
        <v>9</v>
      </c>
      <c r="B12" s="136" t="s">
        <v>201</v>
      </c>
      <c r="C12" s="137" t="s">
        <v>174</v>
      </c>
      <c r="D12" s="144">
        <v>840</v>
      </c>
      <c r="E12" s="126">
        <v>2</v>
      </c>
      <c r="F12" s="131">
        <f t="shared" si="0"/>
        <v>1680</v>
      </c>
      <c r="G12" s="179"/>
    </row>
    <row r="13" spans="1:7">
      <c r="A13" s="130">
        <v>10</v>
      </c>
      <c r="B13" s="137" t="s">
        <v>202</v>
      </c>
      <c r="C13" s="137" t="s">
        <v>174</v>
      </c>
      <c r="D13" s="144">
        <v>1900</v>
      </c>
      <c r="E13" s="126">
        <v>5.8</v>
      </c>
      <c r="F13" s="131">
        <f t="shared" si="0"/>
        <v>11020</v>
      </c>
      <c r="G13" s="179"/>
    </row>
    <row r="14" spans="1:7">
      <c r="A14" s="130">
        <v>11</v>
      </c>
      <c r="B14" s="136" t="s">
        <v>203</v>
      </c>
      <c r="C14" s="137" t="s">
        <v>174</v>
      </c>
      <c r="D14" s="144">
        <v>1400</v>
      </c>
      <c r="E14" s="126">
        <v>2.5</v>
      </c>
      <c r="F14" s="131">
        <f t="shared" si="0"/>
        <v>3500</v>
      </c>
      <c r="G14" s="179"/>
    </row>
    <row r="15" spans="1:7">
      <c r="A15" s="130">
        <v>12</v>
      </c>
      <c r="B15" s="136" t="s">
        <v>204</v>
      </c>
      <c r="C15" s="137" t="s">
        <v>174</v>
      </c>
      <c r="D15" s="144">
        <v>360</v>
      </c>
      <c r="E15" s="126">
        <v>7</v>
      </c>
      <c r="F15" s="131">
        <f t="shared" si="0"/>
        <v>2520</v>
      </c>
      <c r="G15" s="179"/>
    </row>
    <row r="16" spans="1:7" ht="25.5">
      <c r="A16" s="130">
        <v>13</v>
      </c>
      <c r="B16" s="136" t="s">
        <v>205</v>
      </c>
      <c r="C16" s="137" t="s">
        <v>206</v>
      </c>
      <c r="D16" s="144">
        <v>960</v>
      </c>
      <c r="E16" s="126">
        <v>5.5</v>
      </c>
      <c r="F16" s="131">
        <f t="shared" si="0"/>
        <v>5280</v>
      </c>
      <c r="G16" s="179"/>
    </row>
    <row r="17" spans="1:12">
      <c r="A17" s="130">
        <v>14</v>
      </c>
      <c r="B17" s="136" t="s">
        <v>207</v>
      </c>
      <c r="C17" s="137" t="s">
        <v>174</v>
      </c>
      <c r="D17" s="144">
        <v>960</v>
      </c>
      <c r="E17" s="126">
        <v>6</v>
      </c>
      <c r="F17" s="131">
        <f t="shared" si="0"/>
        <v>5760</v>
      </c>
      <c r="G17" s="179"/>
    </row>
    <row r="18" spans="1:12">
      <c r="B18" s="201" t="s">
        <v>157</v>
      </c>
      <c r="C18" s="202"/>
      <c r="D18" s="202"/>
      <c r="E18" s="203"/>
      <c r="F18" s="127">
        <f>SUM(F4:F17)</f>
        <v>71242</v>
      </c>
    </row>
    <row r="19" spans="1:12">
      <c r="B19" s="199" t="s">
        <v>171</v>
      </c>
      <c r="C19" s="199"/>
      <c r="D19" s="199"/>
      <c r="E19" s="199"/>
      <c r="F19" s="93">
        <f>F18/12</f>
        <v>5936.833333333333</v>
      </c>
      <c r="H19" s="36"/>
    </row>
    <row r="20" spans="1:12">
      <c r="B20" s="199" t="s">
        <v>158</v>
      </c>
      <c r="C20" s="199"/>
      <c r="D20" s="199"/>
      <c r="E20" s="199"/>
      <c r="F20" s="93">
        <f>F18/12/25</f>
        <v>237.47333333333333</v>
      </c>
      <c r="G20" s="4"/>
      <c r="H20" s="112"/>
      <c r="I20" s="112"/>
      <c r="J20" s="112"/>
      <c r="K20" s="112"/>
      <c r="L20" s="112"/>
    </row>
    <row r="22" spans="1:12">
      <c r="F22" s="71"/>
      <c r="G22" s="115"/>
    </row>
    <row r="23" spans="1:12">
      <c r="F23" s="71"/>
    </row>
  </sheetData>
  <sheetProtection algorithmName="SHA-512" hashValue="TNp58QfnqhyBTuxsyIFp7tgTzRZ4+/nlQ29UcSH4z/F9utPIjjJaQD9tyUisbY/qfpjaYOSajtPJPX43juC4Nw==" saltValue="BEQ1UdoKpLHJtRIpUBBNNA==" spinCount="100000" sheet="1" formatCells="0" formatColumns="0" formatRows="0" insertColumns="0" insertRows="0" insertHyperlinks="0" deleteColumns="0" deleteRows="0" sort="0" autoFilter="0" pivotTables="0"/>
  <mergeCells count="4">
    <mergeCell ref="B2:F2"/>
    <mergeCell ref="B18:E18"/>
    <mergeCell ref="B19:E19"/>
    <mergeCell ref="B20:E20"/>
  </mergeCells>
  <pageMargins left="0.511811024" right="0.511811024" top="0.78740157499999996" bottom="0.78740157499999996" header="0.31496062000000002" footer="0.31496062000000002"/>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ilha7">
    <tabColor rgb="FFFF0000"/>
    <pageSetUpPr fitToPage="1"/>
  </sheetPr>
  <dimension ref="A5:L152"/>
  <sheetViews>
    <sheetView tabSelected="1" topLeftCell="A43" zoomScale="118" zoomScaleNormal="118" workbookViewId="0">
      <selection activeCell="L30" sqref="L30"/>
    </sheetView>
  </sheetViews>
  <sheetFormatPr defaultRowHeight="12.75"/>
  <cols>
    <col min="1" max="1" width="10" bestFit="1" customWidth="1"/>
    <col min="5" max="5" width="10.85546875" bestFit="1" customWidth="1"/>
    <col min="7" max="7" width="19.140625" customWidth="1"/>
    <col min="8" max="8" width="8.85546875" customWidth="1"/>
    <col min="9" max="9" width="17.42578125" customWidth="1"/>
    <col min="10" max="10" width="5" customWidth="1"/>
    <col min="11" max="11" width="33.140625" customWidth="1"/>
    <col min="12" max="12" width="15.85546875" customWidth="1"/>
    <col min="13" max="13" width="9.5703125" bestFit="1" customWidth="1"/>
  </cols>
  <sheetData>
    <row r="5" spans="1:9">
      <c r="A5" s="247"/>
      <c r="B5" s="247"/>
      <c r="C5" s="247"/>
      <c r="D5" s="247"/>
      <c r="E5" s="247"/>
      <c r="F5" s="247"/>
      <c r="G5" s="247"/>
      <c r="H5" s="247"/>
      <c r="I5" s="247"/>
    </row>
    <row r="6" spans="1:9">
      <c r="A6" s="3"/>
      <c r="B6" s="3"/>
      <c r="C6" s="3"/>
      <c r="D6" s="3"/>
      <c r="E6" s="3"/>
      <c r="F6" s="3"/>
      <c r="G6" s="3"/>
      <c r="H6" s="3"/>
      <c r="I6" s="3"/>
    </row>
    <row r="7" spans="1:9">
      <c r="A7" s="249" t="s">
        <v>41</v>
      </c>
      <c r="B7" s="249"/>
      <c r="C7" s="249"/>
      <c r="D7" s="249"/>
      <c r="E7" s="249"/>
      <c r="F7" s="249"/>
      <c r="G7" s="249"/>
      <c r="H7" s="249"/>
      <c r="I7" s="249"/>
    </row>
    <row r="8" spans="1:9">
      <c r="A8" s="38" t="s">
        <v>9</v>
      </c>
      <c r="B8" s="231" t="s">
        <v>42</v>
      </c>
      <c r="C8" s="231"/>
      <c r="D8" s="231"/>
      <c r="E8" s="231"/>
      <c r="F8" s="231"/>
      <c r="G8" s="231"/>
      <c r="H8" s="231"/>
      <c r="I8" s="181">
        <v>43720</v>
      </c>
    </row>
    <row r="9" spans="1:9">
      <c r="A9" s="38" t="s">
        <v>10</v>
      </c>
      <c r="B9" s="231" t="s">
        <v>43</v>
      </c>
      <c r="C9" s="231"/>
      <c r="D9" s="231"/>
      <c r="E9" s="231"/>
      <c r="F9" s="231"/>
      <c r="G9" s="231"/>
      <c r="H9" s="231"/>
      <c r="I9" s="55" t="s">
        <v>146</v>
      </c>
    </row>
    <row r="10" spans="1:9">
      <c r="A10" s="38" t="s">
        <v>11</v>
      </c>
      <c r="B10" s="216" t="s">
        <v>62</v>
      </c>
      <c r="C10" s="216"/>
      <c r="D10" s="216"/>
      <c r="E10" s="216"/>
      <c r="F10" s="216"/>
      <c r="G10" s="216"/>
      <c r="H10" s="216"/>
      <c r="I10" s="182" t="s">
        <v>266</v>
      </c>
    </row>
    <row r="11" spans="1:9">
      <c r="A11" s="38" t="s">
        <v>12</v>
      </c>
      <c r="B11" s="231" t="s">
        <v>44</v>
      </c>
      <c r="C11" s="231"/>
      <c r="D11" s="231"/>
      <c r="E11" s="231"/>
      <c r="F11" s="231"/>
      <c r="G11" s="231"/>
      <c r="H11" s="231"/>
      <c r="I11" s="56">
        <v>12</v>
      </c>
    </row>
    <row r="12" spans="1:9">
      <c r="A12" s="9"/>
      <c r="B12" s="18"/>
      <c r="C12" s="18"/>
      <c r="D12" s="18"/>
      <c r="E12" s="18"/>
      <c r="F12" s="18"/>
      <c r="G12" s="18"/>
      <c r="H12" s="9"/>
      <c r="I12" s="9"/>
    </row>
    <row r="13" spans="1:9">
      <c r="A13" s="249" t="s">
        <v>48</v>
      </c>
      <c r="B13" s="249"/>
      <c r="C13" s="249"/>
      <c r="D13" s="249"/>
      <c r="E13" s="249"/>
      <c r="F13" s="249"/>
      <c r="G13" s="249"/>
      <c r="H13" s="249"/>
      <c r="I13" s="249"/>
    </row>
    <row r="14" spans="1:9">
      <c r="A14" s="252" t="s">
        <v>45</v>
      </c>
      <c r="B14" s="252"/>
      <c r="C14" s="252" t="s">
        <v>46</v>
      </c>
      <c r="D14" s="252"/>
      <c r="E14" s="252" t="s">
        <v>47</v>
      </c>
      <c r="F14" s="252"/>
      <c r="G14" s="252"/>
      <c r="H14" s="252"/>
      <c r="I14" s="252"/>
    </row>
    <row r="15" spans="1:9">
      <c r="A15" s="250" t="s">
        <v>173</v>
      </c>
      <c r="B15" s="251"/>
      <c r="C15" s="253" t="s">
        <v>148</v>
      </c>
      <c r="D15" s="252"/>
      <c r="E15" s="254">
        <v>25</v>
      </c>
      <c r="F15" s="254"/>
      <c r="G15" s="254"/>
      <c r="H15" s="254"/>
      <c r="I15" s="254"/>
    </row>
    <row r="16" spans="1:9">
      <c r="A16" s="9"/>
      <c r="B16" s="18"/>
      <c r="C16" s="18"/>
      <c r="D16" s="18"/>
      <c r="E16" s="18"/>
      <c r="F16" s="18"/>
      <c r="G16" s="18"/>
      <c r="H16" s="9"/>
      <c r="I16" s="9"/>
    </row>
    <row r="17" spans="1:9">
      <c r="A17" s="249" t="s">
        <v>63</v>
      </c>
      <c r="B17" s="249"/>
      <c r="C17" s="249"/>
      <c r="D17" s="249"/>
      <c r="E17" s="249"/>
      <c r="F17" s="249"/>
      <c r="G17" s="249"/>
      <c r="H17" s="249"/>
      <c r="I17" s="249"/>
    </row>
    <row r="18" spans="1:9">
      <c r="A18" s="38">
        <v>1</v>
      </c>
      <c r="B18" s="231" t="s">
        <v>8</v>
      </c>
      <c r="C18" s="231"/>
      <c r="D18" s="231"/>
      <c r="E18" s="231"/>
      <c r="F18" s="231"/>
      <c r="G18" s="231"/>
      <c r="H18" s="231"/>
      <c r="I18" s="66" t="str">
        <f>A15</f>
        <v>COPEIRO</v>
      </c>
    </row>
    <row r="19" spans="1:9">
      <c r="A19" s="38">
        <v>2</v>
      </c>
      <c r="B19" s="216" t="s">
        <v>64</v>
      </c>
      <c r="C19" s="216"/>
      <c r="D19" s="216"/>
      <c r="E19" s="216"/>
      <c r="F19" s="216"/>
      <c r="G19" s="216"/>
      <c r="H19" s="216"/>
      <c r="I19" s="72" t="s">
        <v>269</v>
      </c>
    </row>
    <row r="20" spans="1:9">
      <c r="A20" s="38">
        <v>3</v>
      </c>
      <c r="B20" s="231" t="s">
        <v>7</v>
      </c>
      <c r="C20" s="231"/>
      <c r="D20" s="231"/>
      <c r="E20" s="231"/>
      <c r="F20" s="231"/>
      <c r="G20" s="231"/>
      <c r="H20" s="231"/>
      <c r="I20" s="183">
        <v>1198.8699999999999</v>
      </c>
    </row>
    <row r="21" spans="1:9">
      <c r="A21" s="38">
        <v>4</v>
      </c>
      <c r="B21" s="231" t="s">
        <v>6</v>
      </c>
      <c r="C21" s="231"/>
      <c r="D21" s="231"/>
      <c r="E21" s="231"/>
      <c r="F21" s="231"/>
      <c r="G21" s="231"/>
      <c r="H21" s="231"/>
      <c r="I21" s="66" t="str">
        <f>A15</f>
        <v>COPEIRO</v>
      </c>
    </row>
    <row r="22" spans="1:9">
      <c r="A22" s="38">
        <v>5</v>
      </c>
      <c r="B22" s="231" t="s">
        <v>5</v>
      </c>
      <c r="C22" s="231"/>
      <c r="D22" s="231"/>
      <c r="E22" s="231"/>
      <c r="F22" s="231"/>
      <c r="G22" s="231"/>
      <c r="H22" s="231"/>
      <c r="I22" s="57">
        <v>43466</v>
      </c>
    </row>
    <row r="23" spans="1:9">
      <c r="A23" s="248"/>
      <c r="B23" s="248"/>
      <c r="C23" s="248"/>
      <c r="D23" s="248"/>
      <c r="E23" s="248"/>
      <c r="F23" s="248"/>
      <c r="G23" s="248"/>
      <c r="H23" s="248"/>
      <c r="I23" s="248"/>
    </row>
    <row r="24" spans="1:9">
      <c r="A24" s="220" t="s">
        <v>27</v>
      </c>
      <c r="B24" s="220"/>
      <c r="C24" s="220"/>
      <c r="D24" s="220"/>
      <c r="E24" s="220"/>
      <c r="F24" s="220"/>
      <c r="G24" s="220"/>
      <c r="H24" s="220"/>
      <c r="I24" s="220"/>
    </row>
    <row r="25" spans="1:9">
      <c r="A25" s="21">
        <v>1</v>
      </c>
      <c r="B25" s="217" t="s">
        <v>17</v>
      </c>
      <c r="C25" s="217"/>
      <c r="D25" s="217"/>
      <c r="E25" s="217"/>
      <c r="F25" s="217"/>
      <c r="G25" s="217"/>
      <c r="H25" s="21" t="s">
        <v>3</v>
      </c>
      <c r="I25" s="21" t="s">
        <v>1</v>
      </c>
    </row>
    <row r="26" spans="1:9">
      <c r="A26" s="21" t="s">
        <v>9</v>
      </c>
      <c r="B26" s="214" t="s">
        <v>40</v>
      </c>
      <c r="C26" s="216"/>
      <c r="D26" s="216"/>
      <c r="E26" s="216"/>
      <c r="F26" s="216"/>
      <c r="G26" s="216"/>
      <c r="H26" s="37"/>
      <c r="I26" s="46">
        <f>I20</f>
        <v>1198.8699999999999</v>
      </c>
    </row>
    <row r="27" spans="1:9">
      <c r="A27" s="21" t="s">
        <v>10</v>
      </c>
      <c r="B27" s="214" t="s">
        <v>65</v>
      </c>
      <c r="C27" s="216"/>
      <c r="D27" s="216"/>
      <c r="E27" s="216"/>
      <c r="F27" s="216"/>
      <c r="G27" s="216"/>
      <c r="H27" s="2"/>
      <c r="I27" s="46">
        <v>0</v>
      </c>
    </row>
    <row r="28" spans="1:9">
      <c r="A28" s="21" t="s">
        <v>11</v>
      </c>
      <c r="B28" s="214" t="s">
        <v>66</v>
      </c>
      <c r="C28" s="216"/>
      <c r="D28" s="216"/>
      <c r="E28" s="216"/>
      <c r="F28" s="216"/>
      <c r="G28" s="216"/>
      <c r="H28" s="2"/>
      <c r="I28" s="46">
        <f>H28*I26</f>
        <v>0</v>
      </c>
    </row>
    <row r="29" spans="1:9">
      <c r="A29" s="21" t="s">
        <v>12</v>
      </c>
      <c r="B29" s="258" t="s">
        <v>2</v>
      </c>
      <c r="C29" s="259"/>
      <c r="D29" s="259"/>
      <c r="E29" s="259"/>
      <c r="F29" s="259"/>
      <c r="G29" s="260"/>
      <c r="H29" s="2"/>
      <c r="I29" s="46">
        <f>E29*F29</f>
        <v>0</v>
      </c>
    </row>
    <row r="30" spans="1:9">
      <c r="A30" s="40" t="s">
        <v>13</v>
      </c>
      <c r="B30" s="216" t="s">
        <v>67</v>
      </c>
      <c r="C30" s="216"/>
      <c r="D30" s="216"/>
      <c r="E30" s="216"/>
      <c r="F30" s="216"/>
      <c r="G30" s="216"/>
      <c r="H30" s="17"/>
      <c r="I30" s="46">
        <v>0</v>
      </c>
    </row>
    <row r="31" spans="1:9">
      <c r="A31" s="21" t="s">
        <v>14</v>
      </c>
      <c r="B31" s="214" t="s">
        <v>68</v>
      </c>
      <c r="C31" s="216"/>
      <c r="D31" s="216"/>
      <c r="E31" s="216"/>
      <c r="F31" s="216"/>
      <c r="G31" s="216"/>
      <c r="H31" s="17"/>
      <c r="I31" s="46">
        <v>0</v>
      </c>
    </row>
    <row r="32" spans="1:9">
      <c r="A32" s="40" t="s">
        <v>15</v>
      </c>
      <c r="B32" s="214" t="s">
        <v>131</v>
      </c>
      <c r="C32" s="216"/>
      <c r="D32" s="216"/>
      <c r="E32" s="216"/>
      <c r="F32" s="216"/>
      <c r="G32" s="216"/>
      <c r="H32" s="2"/>
      <c r="I32" s="46">
        <v>0</v>
      </c>
    </row>
    <row r="33" spans="1:12">
      <c r="A33" s="217" t="s">
        <v>95</v>
      </c>
      <c r="B33" s="217"/>
      <c r="C33" s="217"/>
      <c r="D33" s="217"/>
      <c r="E33" s="217"/>
      <c r="F33" s="217"/>
      <c r="G33" s="217"/>
      <c r="H33" s="217"/>
      <c r="I33" s="47">
        <f>TRUNC(SUM(I26:I32),2)</f>
        <v>1198.8699999999999</v>
      </c>
    </row>
    <row r="34" spans="1:12">
      <c r="A34" s="4"/>
      <c r="B34" s="4"/>
      <c r="C34" s="4"/>
      <c r="D34" s="4"/>
      <c r="E34" s="4"/>
      <c r="F34" s="4"/>
      <c r="G34" s="4"/>
      <c r="H34" s="4"/>
      <c r="I34" s="5"/>
      <c r="J34" s="6"/>
    </row>
    <row r="35" spans="1:12">
      <c r="A35" s="220" t="s">
        <v>69</v>
      </c>
      <c r="B35" s="220"/>
      <c r="C35" s="220"/>
      <c r="D35" s="220"/>
      <c r="E35" s="220"/>
      <c r="F35" s="220"/>
      <c r="G35" s="220"/>
      <c r="H35" s="220"/>
      <c r="I35" s="220"/>
      <c r="J35" s="6"/>
    </row>
    <row r="36" spans="1:12">
      <c r="A36" s="217" t="s">
        <v>83</v>
      </c>
      <c r="B36" s="217"/>
      <c r="C36" s="217"/>
      <c r="D36" s="217"/>
      <c r="E36" s="217"/>
      <c r="F36" s="217"/>
      <c r="G36" s="217"/>
      <c r="H36" s="21" t="s">
        <v>3</v>
      </c>
      <c r="I36" s="21" t="s">
        <v>1</v>
      </c>
      <c r="J36" s="6"/>
    </row>
    <row r="37" spans="1:12">
      <c r="A37" s="21" t="s">
        <v>9</v>
      </c>
      <c r="B37" s="214" t="s">
        <v>71</v>
      </c>
      <c r="C37" s="216"/>
      <c r="D37" s="216"/>
      <c r="E37" s="216"/>
      <c r="F37" s="216"/>
      <c r="G37" s="216"/>
      <c r="H37" s="1">
        <v>8.3299999999999999E-2</v>
      </c>
      <c r="I37" s="46">
        <f>H37*I26</f>
        <v>99.865870999999984</v>
      </c>
      <c r="J37" s="6"/>
    </row>
    <row r="38" spans="1:12">
      <c r="A38" s="21" t="s">
        <v>10</v>
      </c>
      <c r="B38" s="216" t="s">
        <v>120</v>
      </c>
      <c r="C38" s="216"/>
      <c r="D38" s="216"/>
      <c r="E38" s="216"/>
      <c r="F38" s="216"/>
      <c r="G38" s="216"/>
      <c r="H38" s="41">
        <v>0.121</v>
      </c>
      <c r="I38" s="46">
        <f>H38*I26</f>
        <v>145.06326999999999</v>
      </c>
      <c r="J38" s="6"/>
    </row>
    <row r="39" spans="1:12">
      <c r="A39" s="217" t="s">
        <v>72</v>
      </c>
      <c r="B39" s="217"/>
      <c r="C39" s="217"/>
      <c r="D39" s="217"/>
      <c r="E39" s="217"/>
      <c r="F39" s="217"/>
      <c r="G39" s="217"/>
      <c r="H39" s="7">
        <f>TRUNC(SUM(H37:H38),4)</f>
        <v>0.20430000000000001</v>
      </c>
      <c r="I39" s="45">
        <f>TRUNC(SUM(I37:I38),2)</f>
        <v>244.92</v>
      </c>
      <c r="J39" s="6"/>
    </row>
    <row r="40" spans="1:12">
      <c r="A40" s="261"/>
      <c r="B40" s="262"/>
      <c r="C40" s="262"/>
      <c r="D40" s="262"/>
      <c r="E40" s="262"/>
      <c r="F40" s="262"/>
      <c r="G40" s="262"/>
      <c r="H40" s="262"/>
      <c r="I40" s="262"/>
      <c r="J40" s="6"/>
    </row>
    <row r="41" spans="1:12">
      <c r="A41" s="217" t="s">
        <v>84</v>
      </c>
      <c r="B41" s="217"/>
      <c r="C41" s="217"/>
      <c r="D41" s="217"/>
      <c r="E41" s="217"/>
      <c r="F41" s="217"/>
      <c r="G41" s="217"/>
      <c r="H41" s="21" t="s">
        <v>3</v>
      </c>
      <c r="I41" s="21" t="s">
        <v>1</v>
      </c>
      <c r="J41" s="6"/>
      <c r="K41" s="59"/>
      <c r="L41" s="58"/>
    </row>
    <row r="42" spans="1:12">
      <c r="A42" s="21" t="s">
        <v>9</v>
      </c>
      <c r="B42" s="214" t="s">
        <v>75</v>
      </c>
      <c r="C42" s="216"/>
      <c r="D42" s="216"/>
      <c r="E42" s="216"/>
      <c r="F42" s="216"/>
      <c r="G42" s="216"/>
      <c r="H42" s="1">
        <v>0.2</v>
      </c>
      <c r="I42" s="46">
        <f>(I33+I39)*H42</f>
        <v>288.75799999999998</v>
      </c>
      <c r="J42" s="6"/>
      <c r="K42" s="60"/>
      <c r="L42" s="58"/>
    </row>
    <row r="43" spans="1:12">
      <c r="A43" s="21" t="s">
        <v>10</v>
      </c>
      <c r="B43" s="214" t="s">
        <v>76</v>
      </c>
      <c r="C43" s="216"/>
      <c r="D43" s="216"/>
      <c r="E43" s="216"/>
      <c r="F43" s="216"/>
      <c r="G43" s="216"/>
      <c r="H43" s="1">
        <v>2.5000000000000001E-2</v>
      </c>
      <c r="I43" s="46">
        <f>(I33+I39)*H43</f>
        <v>36.094749999999998</v>
      </c>
      <c r="J43" s="6"/>
      <c r="K43" s="59"/>
    </row>
    <row r="44" spans="1:12">
      <c r="A44" s="21" t="s">
        <v>11</v>
      </c>
      <c r="B44" s="214" t="s">
        <v>77</v>
      </c>
      <c r="C44" s="216"/>
      <c r="D44" s="216"/>
      <c r="E44" s="216"/>
      <c r="F44" s="216"/>
      <c r="G44" s="216"/>
      <c r="H44" s="185">
        <v>0.01</v>
      </c>
      <c r="I44" s="46">
        <f>(I33+I39)*H44</f>
        <v>14.437899999999999</v>
      </c>
      <c r="J44" s="6"/>
      <c r="K44" s="59"/>
    </row>
    <row r="45" spans="1:12">
      <c r="A45" s="21" t="s">
        <v>12</v>
      </c>
      <c r="B45" s="214" t="s">
        <v>74</v>
      </c>
      <c r="C45" s="214"/>
      <c r="D45" s="214"/>
      <c r="E45" s="214"/>
      <c r="F45" s="214"/>
      <c r="G45" s="214"/>
      <c r="H45" s="1">
        <v>1.4999999999999999E-2</v>
      </c>
      <c r="I45" s="46">
        <f>(I33+I39)*H45</f>
        <v>21.656849999999999</v>
      </c>
      <c r="J45" s="6"/>
    </row>
    <row r="46" spans="1:12">
      <c r="A46" s="21" t="s">
        <v>13</v>
      </c>
      <c r="B46" s="214" t="s">
        <v>78</v>
      </c>
      <c r="C46" s="216"/>
      <c r="D46" s="216"/>
      <c r="E46" s="216"/>
      <c r="F46" s="216"/>
      <c r="G46" s="216"/>
      <c r="H46" s="1">
        <v>0.01</v>
      </c>
      <c r="I46" s="46">
        <f>(I33+I39)*H46</f>
        <v>14.437899999999999</v>
      </c>
      <c r="J46" s="6"/>
    </row>
    <row r="47" spans="1:12">
      <c r="A47" s="21" t="s">
        <v>14</v>
      </c>
      <c r="B47" s="214" t="s">
        <v>79</v>
      </c>
      <c r="C47" s="216"/>
      <c r="D47" s="216"/>
      <c r="E47" s="216"/>
      <c r="F47" s="216"/>
      <c r="G47" s="216"/>
      <c r="H47" s="1">
        <v>6.0000000000000001E-3</v>
      </c>
      <c r="I47" s="46">
        <f>(I33+I39)*H47</f>
        <v>8.6627399999999994</v>
      </c>
      <c r="J47" s="6"/>
    </row>
    <row r="48" spans="1:12">
      <c r="A48" s="21" t="s">
        <v>15</v>
      </c>
      <c r="B48" s="214" t="s">
        <v>80</v>
      </c>
      <c r="C48" s="216"/>
      <c r="D48" s="216"/>
      <c r="E48" s="216"/>
      <c r="F48" s="216"/>
      <c r="G48" s="216"/>
      <c r="H48" s="1">
        <v>2E-3</v>
      </c>
      <c r="I48" s="46">
        <f>(I33+I39)*H48</f>
        <v>2.8875799999999998</v>
      </c>
      <c r="J48" s="6"/>
    </row>
    <row r="49" spans="1:11">
      <c r="A49" s="21" t="s">
        <v>16</v>
      </c>
      <c r="B49" s="214" t="s">
        <v>81</v>
      </c>
      <c r="C49" s="216"/>
      <c r="D49" s="216"/>
      <c r="E49" s="216"/>
      <c r="F49" s="216"/>
      <c r="G49" s="216"/>
      <c r="H49" s="1">
        <v>0.08</v>
      </c>
      <c r="I49" s="46">
        <f>(I33+I39)*H49</f>
        <v>115.50319999999999</v>
      </c>
      <c r="J49" s="6"/>
    </row>
    <row r="50" spans="1:11">
      <c r="A50" s="217" t="s">
        <v>82</v>
      </c>
      <c r="B50" s="217"/>
      <c r="C50" s="217"/>
      <c r="D50" s="217"/>
      <c r="E50" s="217"/>
      <c r="F50" s="217"/>
      <c r="G50" s="217"/>
      <c r="H50" s="7">
        <f>SUM(H42:H49)</f>
        <v>0.34800000000000003</v>
      </c>
      <c r="I50" s="45">
        <f>TRUNC(SUM(I42:I49),2)</f>
        <v>502.43</v>
      </c>
      <c r="J50" s="6"/>
      <c r="K50" s="36"/>
    </row>
    <row r="51" spans="1:11">
      <c r="A51" s="255"/>
      <c r="B51" s="255"/>
      <c r="C51" s="255"/>
      <c r="D51" s="255"/>
      <c r="E51" s="255"/>
      <c r="F51" s="255"/>
      <c r="G51" s="255"/>
      <c r="H51" s="255"/>
      <c r="I51" s="256"/>
      <c r="J51" s="6"/>
    </row>
    <row r="52" spans="1:11">
      <c r="A52" s="217" t="s">
        <v>85</v>
      </c>
      <c r="B52" s="217"/>
      <c r="C52" s="217"/>
      <c r="D52" s="217"/>
      <c r="E52" s="217"/>
      <c r="F52" s="217"/>
      <c r="G52" s="217"/>
      <c r="H52" s="7"/>
      <c r="I52" s="21" t="s">
        <v>1</v>
      </c>
      <c r="J52" s="6"/>
    </row>
    <row r="53" spans="1:11">
      <c r="A53" s="21" t="s">
        <v>9</v>
      </c>
      <c r="B53" s="218" t="s">
        <v>86</v>
      </c>
      <c r="C53" s="219"/>
      <c r="D53" s="219"/>
      <c r="E53" s="219"/>
      <c r="F53" s="219"/>
      <c r="G53" s="219"/>
      <c r="H53" s="39" t="s">
        <v>0</v>
      </c>
      <c r="I53" s="186">
        <f>(5*2*22)-(I20*6%)</f>
        <v>148.06780000000001</v>
      </c>
      <c r="J53" s="6"/>
    </row>
    <row r="54" spans="1:11">
      <c r="A54" s="21" t="s">
        <v>10</v>
      </c>
      <c r="B54" s="218" t="s">
        <v>87</v>
      </c>
      <c r="C54" s="219"/>
      <c r="D54" s="219"/>
      <c r="E54" s="219"/>
      <c r="F54" s="219"/>
      <c r="G54" s="219"/>
      <c r="H54" s="39" t="s">
        <v>0</v>
      </c>
      <c r="I54" s="186">
        <f>((33-0.3)*22)</f>
        <v>719.40000000000009</v>
      </c>
      <c r="J54" s="6"/>
    </row>
    <row r="55" spans="1:11">
      <c r="A55" s="21" t="s">
        <v>11</v>
      </c>
      <c r="B55" s="218" t="s">
        <v>150</v>
      </c>
      <c r="C55" s="219"/>
      <c r="D55" s="219"/>
      <c r="E55" s="219"/>
      <c r="F55" s="219"/>
      <c r="G55" s="219"/>
      <c r="H55" s="39" t="s">
        <v>0</v>
      </c>
      <c r="I55" s="186">
        <v>0</v>
      </c>
      <c r="J55" s="6"/>
    </row>
    <row r="56" spans="1:11">
      <c r="A56" s="21" t="s">
        <v>12</v>
      </c>
      <c r="B56" s="218" t="s">
        <v>147</v>
      </c>
      <c r="C56" s="219"/>
      <c r="D56" s="219"/>
      <c r="E56" s="219"/>
      <c r="F56" s="219"/>
      <c r="G56" s="219"/>
      <c r="H56" s="39" t="s">
        <v>0</v>
      </c>
      <c r="I56" s="186">
        <v>0</v>
      </c>
      <c r="J56" s="6"/>
    </row>
    <row r="57" spans="1:11">
      <c r="A57" s="69" t="s">
        <v>13</v>
      </c>
      <c r="B57" s="211" t="s">
        <v>149</v>
      </c>
      <c r="C57" s="212"/>
      <c r="D57" s="212"/>
      <c r="E57" s="212"/>
      <c r="F57" s="212"/>
      <c r="G57" s="213"/>
      <c r="H57" s="70" t="s">
        <v>0</v>
      </c>
      <c r="I57" s="186">
        <v>0</v>
      </c>
      <c r="J57" s="6"/>
    </row>
    <row r="58" spans="1:11">
      <c r="A58" s="217" t="s">
        <v>88</v>
      </c>
      <c r="B58" s="217"/>
      <c r="C58" s="217"/>
      <c r="D58" s="217"/>
      <c r="E58" s="217"/>
      <c r="F58" s="217"/>
      <c r="G58" s="217"/>
      <c r="H58" s="217"/>
      <c r="I58" s="45">
        <f>TRUNC(SUM(I53:I57),2)</f>
        <v>867.46</v>
      </c>
      <c r="J58" s="6"/>
    </row>
    <row r="59" spans="1:11">
      <c r="A59" s="255"/>
      <c r="B59" s="255"/>
      <c r="C59" s="255"/>
      <c r="D59" s="255"/>
      <c r="E59" s="255"/>
      <c r="F59" s="255"/>
      <c r="G59" s="255"/>
      <c r="H59" s="255"/>
      <c r="I59" s="256"/>
      <c r="J59" s="6"/>
    </row>
    <row r="60" spans="1:11">
      <c r="A60" s="257" t="s">
        <v>89</v>
      </c>
      <c r="B60" s="257"/>
      <c r="C60" s="257"/>
      <c r="D60" s="257"/>
      <c r="E60" s="257"/>
      <c r="F60" s="257"/>
      <c r="G60" s="257"/>
      <c r="H60" s="257"/>
      <c r="I60" s="257"/>
      <c r="J60" s="6"/>
    </row>
    <row r="61" spans="1:11">
      <c r="A61" s="217" t="s">
        <v>93</v>
      </c>
      <c r="B61" s="217"/>
      <c r="C61" s="217"/>
      <c r="D61" s="217"/>
      <c r="E61" s="217"/>
      <c r="F61" s="217"/>
      <c r="G61" s="217"/>
      <c r="H61" s="217"/>
      <c r="I61" s="21" t="s">
        <v>1</v>
      </c>
      <c r="J61" s="6"/>
    </row>
    <row r="62" spans="1:11">
      <c r="A62" s="21" t="s">
        <v>90</v>
      </c>
      <c r="B62" s="214" t="s">
        <v>70</v>
      </c>
      <c r="C62" s="214"/>
      <c r="D62" s="214"/>
      <c r="E62" s="214"/>
      <c r="F62" s="214"/>
      <c r="G62" s="214"/>
      <c r="H62" s="214"/>
      <c r="I62" s="42">
        <f>I39</f>
        <v>244.92</v>
      </c>
      <c r="J62" s="6"/>
    </row>
    <row r="63" spans="1:11">
      <c r="A63" s="40" t="s">
        <v>91</v>
      </c>
      <c r="B63" s="214" t="s">
        <v>73</v>
      </c>
      <c r="C63" s="214"/>
      <c r="D63" s="214"/>
      <c r="E63" s="214"/>
      <c r="F63" s="214"/>
      <c r="G63" s="214"/>
      <c r="H63" s="214"/>
      <c r="I63" s="43">
        <f>I50</f>
        <v>502.43</v>
      </c>
      <c r="J63" s="6"/>
    </row>
    <row r="64" spans="1:11">
      <c r="A64" s="40" t="s">
        <v>92</v>
      </c>
      <c r="B64" s="214" t="s">
        <v>94</v>
      </c>
      <c r="C64" s="214"/>
      <c r="D64" s="214"/>
      <c r="E64" s="214"/>
      <c r="F64" s="214"/>
      <c r="G64" s="214"/>
      <c r="H64" s="214"/>
      <c r="I64" s="43">
        <f>I58</f>
        <v>867.46</v>
      </c>
      <c r="J64" s="6"/>
    </row>
    <row r="65" spans="1:10">
      <c r="A65" s="217" t="s">
        <v>96</v>
      </c>
      <c r="B65" s="217"/>
      <c r="C65" s="217"/>
      <c r="D65" s="217"/>
      <c r="E65" s="217"/>
      <c r="F65" s="217"/>
      <c r="G65" s="217"/>
      <c r="H65" s="217"/>
      <c r="I65" s="44">
        <f>TRUNC(SUM(I62:I64),2)</f>
        <v>1614.81</v>
      </c>
      <c r="J65" s="6"/>
    </row>
    <row r="66" spans="1:10">
      <c r="A66" s="265"/>
      <c r="B66" s="266"/>
      <c r="C66" s="266"/>
      <c r="D66" s="266"/>
      <c r="E66" s="266"/>
      <c r="F66" s="266"/>
      <c r="G66" s="266"/>
      <c r="H66" s="266"/>
      <c r="I66" s="266"/>
      <c r="J66" s="6"/>
    </row>
    <row r="67" spans="1:10">
      <c r="A67" s="220" t="s">
        <v>97</v>
      </c>
      <c r="B67" s="220"/>
      <c r="C67" s="220"/>
      <c r="D67" s="220"/>
      <c r="E67" s="220"/>
      <c r="F67" s="220"/>
      <c r="G67" s="220"/>
      <c r="H67" s="220"/>
      <c r="I67" s="220"/>
      <c r="J67" s="6"/>
    </row>
    <row r="68" spans="1:10">
      <c r="A68" s="21"/>
      <c r="B68" s="217" t="s">
        <v>98</v>
      </c>
      <c r="C68" s="217"/>
      <c r="D68" s="217"/>
      <c r="E68" s="217"/>
      <c r="F68" s="217"/>
      <c r="G68" s="217"/>
      <c r="H68" s="21" t="s">
        <v>3</v>
      </c>
      <c r="I68" s="21" t="s">
        <v>1</v>
      </c>
      <c r="J68" s="6"/>
    </row>
    <row r="69" spans="1:10">
      <c r="A69" s="21" t="s">
        <v>9</v>
      </c>
      <c r="B69" s="263" t="s">
        <v>101</v>
      </c>
      <c r="C69" s="264"/>
      <c r="D69" s="264"/>
      <c r="E69" s="264"/>
      <c r="F69" s="264"/>
      <c r="G69" s="264"/>
      <c r="H69" s="22">
        <v>4.1999999999999997E-3</v>
      </c>
      <c r="I69" s="43">
        <f>$I$33*H69</f>
        <v>5.0352539999999992</v>
      </c>
      <c r="J69" s="6"/>
    </row>
    <row r="70" spans="1:10">
      <c r="A70" s="21" t="s">
        <v>10</v>
      </c>
      <c r="B70" s="214" t="s">
        <v>100</v>
      </c>
      <c r="C70" s="214"/>
      <c r="D70" s="214"/>
      <c r="E70" s="214"/>
      <c r="F70" s="214"/>
      <c r="G70" s="214"/>
      <c r="H70" s="22">
        <f>0.08*H69</f>
        <v>3.3599999999999998E-4</v>
      </c>
      <c r="I70" s="46">
        <f>H70*I33</f>
        <v>0.40282031999999995</v>
      </c>
      <c r="J70" s="6"/>
    </row>
    <row r="71" spans="1:10">
      <c r="A71" s="21" t="s">
        <v>11</v>
      </c>
      <c r="B71" s="263" t="s">
        <v>102</v>
      </c>
      <c r="C71" s="264"/>
      <c r="D71" s="264"/>
      <c r="E71" s="264"/>
      <c r="F71" s="264"/>
      <c r="G71" s="264"/>
      <c r="H71" s="67">
        <v>6.4999999999999997E-3</v>
      </c>
      <c r="I71" s="46">
        <f>$I$33*H71</f>
        <v>7.792654999999999</v>
      </c>
      <c r="J71" s="6"/>
    </row>
    <row r="72" spans="1:10">
      <c r="A72" s="21" t="s">
        <v>12</v>
      </c>
      <c r="B72" s="214" t="s">
        <v>99</v>
      </c>
      <c r="C72" s="214"/>
      <c r="D72" s="214"/>
      <c r="E72" s="214"/>
      <c r="F72" s="214"/>
      <c r="G72" s="214"/>
      <c r="H72" s="1">
        <v>4.0000000000000002E-4</v>
      </c>
      <c r="I72" s="46">
        <f>$I$33*H72</f>
        <v>0.47954799999999997</v>
      </c>
      <c r="J72" s="6"/>
    </row>
    <row r="73" spans="1:10" ht="27" customHeight="1">
      <c r="A73" s="21" t="s">
        <v>13</v>
      </c>
      <c r="B73" s="267" t="s">
        <v>136</v>
      </c>
      <c r="C73" s="267"/>
      <c r="D73" s="267"/>
      <c r="E73" s="267"/>
      <c r="F73" s="267"/>
      <c r="G73" s="267"/>
      <c r="H73" s="41">
        <f>H50*H72</f>
        <v>1.3920000000000002E-4</v>
      </c>
      <c r="I73" s="46">
        <f>$I$33*H73</f>
        <v>0.16688270400000002</v>
      </c>
      <c r="J73" s="6"/>
    </row>
    <row r="74" spans="1:10">
      <c r="A74" s="21" t="s">
        <v>14</v>
      </c>
      <c r="B74" s="263" t="s">
        <v>103</v>
      </c>
      <c r="C74" s="263"/>
      <c r="D74" s="263"/>
      <c r="E74" s="263"/>
      <c r="F74" s="263"/>
      <c r="G74" s="263"/>
      <c r="H74" s="22">
        <v>4.3499999999999997E-2</v>
      </c>
      <c r="I74" s="46">
        <f>$I$33*H74</f>
        <v>52.15084499999999</v>
      </c>
      <c r="J74" s="6"/>
    </row>
    <row r="75" spans="1:10">
      <c r="A75" s="217" t="s">
        <v>104</v>
      </c>
      <c r="B75" s="217"/>
      <c r="C75" s="217"/>
      <c r="D75" s="217"/>
      <c r="E75" s="217"/>
      <c r="F75" s="217"/>
      <c r="G75" s="217"/>
      <c r="H75" s="7">
        <f>TRUNC(SUM(H69:H74),4)</f>
        <v>5.5E-2</v>
      </c>
      <c r="I75" s="45">
        <f>TRUNC(SUM(I69:I74),2)</f>
        <v>66.02</v>
      </c>
      <c r="J75" s="6"/>
    </row>
    <row r="76" spans="1:10">
      <c r="A76" s="204"/>
      <c r="B76" s="205"/>
      <c r="C76" s="205"/>
      <c r="D76" s="205"/>
      <c r="E76" s="205"/>
      <c r="F76" s="205"/>
      <c r="G76" s="205"/>
      <c r="H76" s="205"/>
      <c r="I76" s="205"/>
      <c r="J76" s="6"/>
    </row>
    <row r="77" spans="1:10">
      <c r="A77" s="220" t="s">
        <v>105</v>
      </c>
      <c r="B77" s="220"/>
      <c r="C77" s="220"/>
      <c r="D77" s="220"/>
      <c r="E77" s="220"/>
      <c r="F77" s="220"/>
      <c r="G77" s="220"/>
      <c r="H77" s="220"/>
      <c r="I77" s="220"/>
      <c r="J77" s="6"/>
    </row>
    <row r="78" spans="1:10">
      <c r="A78" s="217" t="s">
        <v>138</v>
      </c>
      <c r="B78" s="217"/>
      <c r="C78" s="217"/>
      <c r="D78" s="217"/>
      <c r="E78" s="217"/>
      <c r="F78" s="217"/>
      <c r="G78" s="217"/>
      <c r="H78" s="21" t="s">
        <v>3</v>
      </c>
      <c r="I78" s="21" t="s">
        <v>1</v>
      </c>
      <c r="J78" s="6"/>
    </row>
    <row r="79" spans="1:10">
      <c r="A79" s="21" t="s">
        <v>9</v>
      </c>
      <c r="B79" s="216" t="s">
        <v>137</v>
      </c>
      <c r="C79" s="216"/>
      <c r="D79" s="216"/>
      <c r="E79" s="216"/>
      <c r="F79" s="216"/>
      <c r="G79" s="216"/>
      <c r="H79" s="8">
        <v>6.8999999999999999E-3</v>
      </c>
      <c r="I79" s="46">
        <f>I33*H79</f>
        <v>8.2722029999999993</v>
      </c>
      <c r="J79" s="6"/>
    </row>
    <row r="80" spans="1:10">
      <c r="A80" s="40" t="s">
        <v>10</v>
      </c>
      <c r="B80" s="263" t="s">
        <v>139</v>
      </c>
      <c r="C80" s="264"/>
      <c r="D80" s="264"/>
      <c r="E80" s="264"/>
      <c r="F80" s="264"/>
      <c r="G80" s="264"/>
      <c r="H80" s="16">
        <v>2.0000000000000001E-4</v>
      </c>
      <c r="I80" s="43">
        <f>I33*H80</f>
        <v>0.23977399999999999</v>
      </c>
      <c r="J80" s="6"/>
    </row>
    <row r="81" spans="1:10">
      <c r="A81" s="40" t="s">
        <v>11</v>
      </c>
      <c r="B81" s="264" t="s">
        <v>140</v>
      </c>
      <c r="C81" s="264"/>
      <c r="D81" s="264"/>
      <c r="E81" s="264"/>
      <c r="F81" s="264"/>
      <c r="G81" s="264"/>
      <c r="H81" s="16">
        <v>2.0000000000000001E-4</v>
      </c>
      <c r="I81" s="43">
        <f>I33*H81</f>
        <v>0.23977399999999999</v>
      </c>
      <c r="J81" s="6"/>
    </row>
    <row r="82" spans="1:10">
      <c r="A82" s="40" t="s">
        <v>12</v>
      </c>
      <c r="B82" s="263" t="s">
        <v>141</v>
      </c>
      <c r="C82" s="264"/>
      <c r="D82" s="264"/>
      <c r="E82" s="264"/>
      <c r="F82" s="264"/>
      <c r="G82" s="264"/>
      <c r="H82" s="22">
        <v>1E-4</v>
      </c>
      <c r="I82" s="43">
        <f>I33*H82</f>
        <v>0.11988699999999999</v>
      </c>
      <c r="J82" s="6"/>
    </row>
    <row r="83" spans="1:10">
      <c r="A83" s="40" t="s">
        <v>13</v>
      </c>
      <c r="B83" s="214" t="s">
        <v>142</v>
      </c>
      <c r="C83" s="214"/>
      <c r="D83" s="214"/>
      <c r="E83" s="214"/>
      <c r="F83" s="214"/>
      <c r="G83" s="214"/>
      <c r="H83" s="16">
        <v>2.0000000000000001E-4</v>
      </c>
      <c r="I83" s="43">
        <f>I33*H83</f>
        <v>0.23977399999999999</v>
      </c>
      <c r="J83" s="6"/>
    </row>
    <row r="84" spans="1:10">
      <c r="A84" s="21" t="s">
        <v>14</v>
      </c>
      <c r="B84" s="264" t="s">
        <v>143</v>
      </c>
      <c r="C84" s="264"/>
      <c r="D84" s="264"/>
      <c r="E84" s="264"/>
      <c r="F84" s="264"/>
      <c r="G84" s="264"/>
      <c r="H84" s="16">
        <v>0</v>
      </c>
      <c r="I84" s="43">
        <f>I33*H84</f>
        <v>0</v>
      </c>
      <c r="J84" s="6"/>
    </row>
    <row r="85" spans="1:10">
      <c r="A85" s="217" t="s">
        <v>19</v>
      </c>
      <c r="B85" s="217"/>
      <c r="C85" s="217"/>
      <c r="D85" s="217"/>
      <c r="E85" s="217"/>
      <c r="F85" s="217"/>
      <c r="G85" s="217"/>
      <c r="H85" s="7">
        <f>TRUNC(SUM(H79:H84),4)</f>
        <v>7.6E-3</v>
      </c>
      <c r="I85" s="45">
        <f>TRUNC(SUM(I79:I84),2)</f>
        <v>9.11</v>
      </c>
      <c r="J85" s="6"/>
    </row>
    <row r="86" spans="1:10">
      <c r="A86" s="272"/>
      <c r="B86" s="273"/>
      <c r="C86" s="273"/>
      <c r="D86" s="273"/>
      <c r="E86" s="273"/>
      <c r="F86" s="273"/>
      <c r="G86" s="273"/>
      <c r="H86" s="273"/>
      <c r="I86" s="273"/>
      <c r="J86" s="6"/>
    </row>
    <row r="87" spans="1:10">
      <c r="A87" s="217" t="s">
        <v>144</v>
      </c>
      <c r="B87" s="217"/>
      <c r="C87" s="217"/>
      <c r="D87" s="217"/>
      <c r="E87" s="217"/>
      <c r="F87" s="217"/>
      <c r="G87" s="217"/>
      <c r="H87" s="21" t="s">
        <v>3</v>
      </c>
      <c r="I87" s="21" t="s">
        <v>1</v>
      </c>
      <c r="J87" s="6"/>
    </row>
    <row r="88" spans="1:10">
      <c r="A88" s="21" t="s">
        <v>9</v>
      </c>
      <c r="B88" s="216" t="s">
        <v>145</v>
      </c>
      <c r="C88" s="216"/>
      <c r="D88" s="216"/>
      <c r="E88" s="216"/>
      <c r="F88" s="216"/>
      <c r="G88" s="216"/>
      <c r="H88" s="8">
        <v>0</v>
      </c>
      <c r="I88" s="46">
        <f>($I$33+I50)*H88</f>
        <v>0</v>
      </c>
      <c r="J88" s="6"/>
    </row>
    <row r="89" spans="1:10">
      <c r="A89" s="217" t="s">
        <v>20</v>
      </c>
      <c r="B89" s="217"/>
      <c r="C89" s="217"/>
      <c r="D89" s="217"/>
      <c r="E89" s="217"/>
      <c r="F89" s="217"/>
      <c r="G89" s="217"/>
      <c r="H89" s="7">
        <f>TRUNC(SUM(H88),4)</f>
        <v>0</v>
      </c>
      <c r="I89" s="45">
        <f>TRUNC(SUM(I88),2)</f>
        <v>0</v>
      </c>
      <c r="J89" s="6"/>
    </row>
    <row r="90" spans="1:10">
      <c r="A90" s="269"/>
      <c r="B90" s="270"/>
      <c r="C90" s="270"/>
      <c r="D90" s="270"/>
      <c r="E90" s="270"/>
      <c r="F90" s="270"/>
      <c r="G90" s="270"/>
      <c r="H90" s="270"/>
      <c r="I90" s="270"/>
      <c r="J90" s="6"/>
    </row>
    <row r="91" spans="1:10">
      <c r="A91" s="257" t="s">
        <v>107</v>
      </c>
      <c r="B91" s="257"/>
      <c r="C91" s="257"/>
      <c r="D91" s="257"/>
      <c r="E91" s="257"/>
      <c r="F91" s="257"/>
      <c r="G91" s="257"/>
      <c r="H91" s="257"/>
      <c r="I91" s="257"/>
      <c r="J91" s="6"/>
    </row>
    <row r="92" spans="1:10">
      <c r="A92" s="217" t="s">
        <v>108</v>
      </c>
      <c r="B92" s="217"/>
      <c r="C92" s="217"/>
      <c r="D92" s="217"/>
      <c r="E92" s="217"/>
      <c r="F92" s="217"/>
      <c r="G92" s="217"/>
      <c r="H92" s="217"/>
      <c r="I92" s="21" t="s">
        <v>1</v>
      </c>
      <c r="J92" s="6"/>
    </row>
    <row r="93" spans="1:10">
      <c r="A93" s="21" t="s">
        <v>23</v>
      </c>
      <c r="B93" s="268" t="s">
        <v>106</v>
      </c>
      <c r="C93" s="268"/>
      <c r="D93" s="268"/>
      <c r="E93" s="268"/>
      <c r="F93" s="268"/>
      <c r="G93" s="268"/>
      <c r="H93" s="268"/>
      <c r="I93" s="42">
        <f>I85</f>
        <v>9.11</v>
      </c>
      <c r="J93" s="6"/>
    </row>
    <row r="94" spans="1:10">
      <c r="A94" s="40" t="s">
        <v>24</v>
      </c>
      <c r="B94" s="268" t="s">
        <v>109</v>
      </c>
      <c r="C94" s="268"/>
      <c r="D94" s="268"/>
      <c r="E94" s="268"/>
      <c r="F94" s="268"/>
      <c r="G94" s="268"/>
      <c r="H94" s="268"/>
      <c r="I94" s="43">
        <f>I89</f>
        <v>0</v>
      </c>
      <c r="J94" s="6"/>
    </row>
    <row r="95" spans="1:10">
      <c r="A95" s="217" t="s">
        <v>110</v>
      </c>
      <c r="B95" s="217"/>
      <c r="C95" s="217"/>
      <c r="D95" s="217"/>
      <c r="E95" s="217"/>
      <c r="F95" s="217"/>
      <c r="G95" s="217"/>
      <c r="H95" s="217"/>
      <c r="I95" s="44">
        <f>TRUNC(SUM(I93:I94),2)</f>
        <v>9.11</v>
      </c>
      <c r="J95" s="6"/>
    </row>
    <row r="96" spans="1:10">
      <c r="A96" s="265"/>
      <c r="B96" s="266"/>
      <c r="C96" s="266"/>
      <c r="D96" s="266"/>
      <c r="E96" s="266"/>
      <c r="F96" s="266"/>
      <c r="G96" s="266"/>
      <c r="H96" s="266"/>
      <c r="I96" s="266"/>
      <c r="J96" s="6"/>
    </row>
    <row r="97" spans="1:11">
      <c r="A97" s="220" t="s">
        <v>111</v>
      </c>
      <c r="B97" s="220"/>
      <c r="C97" s="220"/>
      <c r="D97" s="220"/>
      <c r="E97" s="220"/>
      <c r="F97" s="220"/>
      <c r="G97" s="220"/>
      <c r="H97" s="220"/>
      <c r="I97" s="220"/>
      <c r="J97" s="6"/>
    </row>
    <row r="98" spans="1:11">
      <c r="A98" s="21">
        <v>5</v>
      </c>
      <c r="B98" s="217" t="s">
        <v>18</v>
      </c>
      <c r="C98" s="217"/>
      <c r="D98" s="217"/>
      <c r="E98" s="217"/>
      <c r="F98" s="217"/>
      <c r="G98" s="217"/>
      <c r="H98" s="21"/>
      <c r="I98" s="21" t="s">
        <v>1</v>
      </c>
      <c r="J98" s="6"/>
    </row>
    <row r="99" spans="1:11">
      <c r="A99" s="21" t="s">
        <v>9</v>
      </c>
      <c r="B99" s="218" t="s">
        <v>112</v>
      </c>
      <c r="C99" s="218"/>
      <c r="D99" s="218"/>
      <c r="E99" s="218"/>
      <c r="F99" s="218"/>
      <c r="G99" s="218"/>
      <c r="H99" s="39" t="s">
        <v>0</v>
      </c>
      <c r="I99" s="188">
        <f>'UNIFORME COPEIRO'!D12</f>
        <v>48.5</v>
      </c>
      <c r="J99" s="6"/>
    </row>
    <row r="100" spans="1:11">
      <c r="A100" s="21" t="s">
        <v>10</v>
      </c>
      <c r="B100" s="218" t="s">
        <v>186</v>
      </c>
      <c r="C100" s="218"/>
      <c r="D100" s="218"/>
      <c r="E100" s="218"/>
      <c r="F100" s="218"/>
      <c r="G100" s="218"/>
      <c r="H100" s="39" t="s">
        <v>0</v>
      </c>
      <c r="I100" s="43">
        <v>0</v>
      </c>
      <c r="J100" s="6"/>
    </row>
    <row r="101" spans="1:11">
      <c r="A101" s="48" t="s">
        <v>11</v>
      </c>
      <c r="B101" s="218" t="s">
        <v>183</v>
      </c>
      <c r="C101" s="218"/>
      <c r="D101" s="218"/>
      <c r="E101" s="218"/>
      <c r="F101" s="218"/>
      <c r="G101" s="218"/>
      <c r="H101" s="39" t="s">
        <v>0</v>
      </c>
      <c r="I101" s="43">
        <f>EQUIPAMENTOS!F8</f>
        <v>444.26499999999999</v>
      </c>
      <c r="J101" s="6"/>
    </row>
    <row r="102" spans="1:11">
      <c r="A102" s="123" t="s">
        <v>12</v>
      </c>
      <c r="B102" s="211" t="s">
        <v>265</v>
      </c>
      <c r="C102" s="212"/>
      <c r="D102" s="212"/>
      <c r="E102" s="212"/>
      <c r="F102" s="212"/>
      <c r="G102" s="213"/>
      <c r="H102" s="124"/>
      <c r="I102" s="43">
        <f>'MATERIAL DE LIMPEZA'!F20</f>
        <v>237.47333333333333</v>
      </c>
      <c r="J102" s="6"/>
    </row>
    <row r="103" spans="1:11">
      <c r="A103" s="48" t="s">
        <v>13</v>
      </c>
      <c r="B103" s="219" t="s">
        <v>151</v>
      </c>
      <c r="C103" s="219"/>
      <c r="D103" s="219"/>
      <c r="E103" s="219"/>
      <c r="F103" s="219"/>
      <c r="G103" s="219"/>
      <c r="H103" s="39" t="s">
        <v>0</v>
      </c>
      <c r="I103" s="43">
        <f>'UTENSÍLIOS COPA'!F27</f>
        <v>417.53666666666663</v>
      </c>
      <c r="J103" s="6"/>
    </row>
    <row r="104" spans="1:11">
      <c r="A104" s="217" t="s">
        <v>113</v>
      </c>
      <c r="B104" s="217"/>
      <c r="C104" s="217"/>
      <c r="D104" s="217"/>
      <c r="E104" s="217"/>
      <c r="F104" s="217"/>
      <c r="G104" s="217"/>
      <c r="H104" s="7" t="s">
        <v>0</v>
      </c>
      <c r="I104" s="45">
        <f>TRUNC(SUM(I99:I103),2)</f>
        <v>1147.77</v>
      </c>
      <c r="J104" s="6"/>
    </row>
    <row r="105" spans="1:11">
      <c r="A105" s="265"/>
      <c r="B105" s="266"/>
      <c r="C105" s="266"/>
      <c r="D105" s="266"/>
      <c r="E105" s="266"/>
      <c r="F105" s="266"/>
      <c r="G105" s="266"/>
      <c r="H105" s="266"/>
      <c r="I105" s="266"/>
      <c r="J105" s="6"/>
      <c r="K105" s="71"/>
    </row>
    <row r="106" spans="1:11">
      <c r="A106" s="220" t="s">
        <v>114</v>
      </c>
      <c r="B106" s="220"/>
      <c r="C106" s="220"/>
      <c r="D106" s="220"/>
      <c r="E106" s="220"/>
      <c r="F106" s="220"/>
      <c r="G106" s="220"/>
      <c r="H106" s="220"/>
      <c r="I106" s="220"/>
      <c r="J106" s="6"/>
      <c r="K106" s="68"/>
    </row>
    <row r="107" spans="1:11">
      <c r="A107" s="21">
        <v>6</v>
      </c>
      <c r="B107" s="217" t="s">
        <v>22</v>
      </c>
      <c r="C107" s="217"/>
      <c r="D107" s="217"/>
      <c r="E107" s="217"/>
      <c r="F107" s="217"/>
      <c r="G107" s="217"/>
      <c r="H107" s="21" t="s">
        <v>3</v>
      </c>
      <c r="I107" s="21" t="s">
        <v>1</v>
      </c>
      <c r="J107" s="6"/>
      <c r="K107" s="71"/>
    </row>
    <row r="108" spans="1:11">
      <c r="A108" s="21" t="s">
        <v>9</v>
      </c>
      <c r="B108" s="214" t="s">
        <v>25</v>
      </c>
      <c r="C108" s="214"/>
      <c r="D108" s="214"/>
      <c r="E108" s="214"/>
      <c r="F108" s="214"/>
      <c r="G108" s="214"/>
      <c r="H108" s="187">
        <f>'AUX. DE ENCARREGADO'!H108</f>
        <v>0.04</v>
      </c>
      <c r="I108" s="49">
        <f>TRUNC(H108*I132,2)</f>
        <v>161.46</v>
      </c>
      <c r="J108" s="6"/>
      <c r="K108" s="68"/>
    </row>
    <row r="109" spans="1:11">
      <c r="A109" s="40" t="s">
        <v>10</v>
      </c>
      <c r="B109" s="214" t="s">
        <v>4</v>
      </c>
      <c r="C109" s="214"/>
      <c r="D109" s="214"/>
      <c r="E109" s="214"/>
      <c r="F109" s="214"/>
      <c r="G109" s="214"/>
      <c r="H109" s="187">
        <v>4.0273000000000003E-2</v>
      </c>
      <c r="I109" s="49">
        <f>TRUNC(H109*(I108+I132),2)</f>
        <v>169.06</v>
      </c>
      <c r="J109" s="6"/>
      <c r="K109" s="71"/>
    </row>
    <row r="110" spans="1:11">
      <c r="A110" s="21" t="s">
        <v>11</v>
      </c>
      <c r="B110" s="271" t="s">
        <v>52</v>
      </c>
      <c r="C110" s="271"/>
      <c r="D110" s="271"/>
      <c r="E110" s="271"/>
      <c r="F110" s="271"/>
      <c r="G110" s="271"/>
      <c r="H110" s="2"/>
      <c r="I110" s="54"/>
      <c r="J110" s="6"/>
      <c r="K110" s="71"/>
    </row>
    <row r="111" spans="1:11">
      <c r="A111" s="40" t="s">
        <v>53</v>
      </c>
      <c r="B111" s="214" t="s">
        <v>49</v>
      </c>
      <c r="C111" s="214"/>
      <c r="D111" s="214"/>
      <c r="E111" s="214"/>
      <c r="F111" s="214"/>
      <c r="G111" s="214"/>
      <c r="H111" s="19">
        <v>6.4999999999999997E-3</v>
      </c>
      <c r="I111" s="50">
        <f>TRUNC(H111*I121,2)</f>
        <v>31.07</v>
      </c>
      <c r="J111" s="6"/>
      <c r="K111" s="68"/>
    </row>
    <row r="112" spans="1:11">
      <c r="A112" s="40" t="s">
        <v>54</v>
      </c>
      <c r="B112" s="214" t="s">
        <v>50</v>
      </c>
      <c r="C112" s="214"/>
      <c r="D112" s="214"/>
      <c r="E112" s="214"/>
      <c r="F112" s="214"/>
      <c r="G112" s="214"/>
      <c r="H112" s="19">
        <v>0.03</v>
      </c>
      <c r="I112" s="50">
        <f>TRUNC(H112*I121,2)</f>
        <v>143.41</v>
      </c>
      <c r="J112" s="6"/>
    </row>
    <row r="113" spans="1:11">
      <c r="A113" s="40" t="s">
        <v>55</v>
      </c>
      <c r="B113" s="214" t="s">
        <v>51</v>
      </c>
      <c r="C113" s="214"/>
      <c r="D113" s="214"/>
      <c r="E113" s="214"/>
      <c r="F113" s="214"/>
      <c r="G113" s="214"/>
      <c r="H113" s="19">
        <v>0.05</v>
      </c>
      <c r="I113" s="50">
        <f>TRUNC(H113*I121,2)</f>
        <v>239.03</v>
      </c>
      <c r="J113" s="6"/>
    </row>
    <row r="114" spans="1:11">
      <c r="A114" s="217" t="s">
        <v>115</v>
      </c>
      <c r="B114" s="217"/>
      <c r="C114" s="217"/>
      <c r="D114" s="217"/>
      <c r="E114" s="217"/>
      <c r="F114" s="217"/>
      <c r="G114" s="217"/>
      <c r="H114" s="19">
        <f>SUM(H108:H113)</f>
        <v>0.166773</v>
      </c>
      <c r="I114" s="44">
        <f>TRUNC(SUM(I108:I113),2)</f>
        <v>744.03</v>
      </c>
      <c r="J114" s="6"/>
    </row>
    <row r="115" spans="1:11">
      <c r="A115" s="9"/>
      <c r="B115" s="232"/>
      <c r="C115" s="232"/>
      <c r="D115" s="232"/>
      <c r="E115" s="232"/>
      <c r="F115" s="232"/>
      <c r="G115" s="232"/>
      <c r="H115" s="232"/>
      <c r="I115" s="232"/>
    </row>
    <row r="116" spans="1:11">
      <c r="A116" s="25" t="s">
        <v>56</v>
      </c>
      <c r="B116" s="274" t="s">
        <v>57</v>
      </c>
      <c r="C116" s="274"/>
      <c r="D116" s="274"/>
      <c r="E116" s="274"/>
      <c r="F116" s="274"/>
      <c r="G116" s="274"/>
      <c r="H116" s="26">
        <f>TRUNC(H111+H112+H113,4)</f>
        <v>8.6499999999999994E-2</v>
      </c>
      <c r="I116" s="27"/>
    </row>
    <row r="117" spans="1:11">
      <c r="A117" s="28"/>
      <c r="B117" s="275">
        <v>100</v>
      </c>
      <c r="C117" s="215"/>
      <c r="D117" s="215"/>
      <c r="E117" s="215"/>
      <c r="F117" s="215"/>
      <c r="G117" s="215"/>
      <c r="H117" s="29"/>
      <c r="I117" s="30"/>
    </row>
    <row r="118" spans="1:11">
      <c r="A118" s="31"/>
      <c r="B118" s="32"/>
      <c r="C118" s="32"/>
      <c r="D118" s="32"/>
      <c r="E118" s="32"/>
      <c r="F118" s="32"/>
      <c r="G118" s="32"/>
      <c r="H118" s="29"/>
      <c r="I118" s="30"/>
    </row>
    <row r="119" spans="1:11">
      <c r="A119" s="28" t="s">
        <v>58</v>
      </c>
      <c r="B119" s="215" t="s">
        <v>116</v>
      </c>
      <c r="C119" s="215"/>
      <c r="D119" s="215"/>
      <c r="E119" s="215"/>
      <c r="F119" s="215"/>
      <c r="G119" s="215"/>
      <c r="H119" s="29"/>
      <c r="I119" s="30">
        <f>TRUNC(I132+I108+I109,2)</f>
        <v>4367.1000000000004</v>
      </c>
    </row>
    <row r="120" spans="1:11">
      <c r="A120" s="28"/>
      <c r="B120" s="32"/>
      <c r="C120" s="32"/>
      <c r="D120" s="32"/>
      <c r="E120" s="32"/>
      <c r="F120" s="32"/>
      <c r="G120" s="32"/>
      <c r="H120" s="29"/>
      <c r="I120" s="30"/>
    </row>
    <row r="121" spans="1:11">
      <c r="A121" s="28" t="s">
        <v>59</v>
      </c>
      <c r="B121" s="215" t="s">
        <v>60</v>
      </c>
      <c r="C121" s="215"/>
      <c r="D121" s="215"/>
      <c r="E121" s="215"/>
      <c r="F121" s="215"/>
      <c r="G121" s="215"/>
      <c r="H121" s="29"/>
      <c r="I121" s="30">
        <f>I119/(1-H116)</f>
        <v>4780.6239737274227</v>
      </c>
    </row>
    <row r="122" spans="1:11">
      <c r="A122" s="28"/>
      <c r="B122" s="32"/>
      <c r="C122" s="32"/>
      <c r="D122" s="32"/>
      <c r="E122" s="32"/>
      <c r="F122" s="32"/>
      <c r="G122" s="32"/>
      <c r="H122" s="29"/>
      <c r="I122" s="30"/>
    </row>
    <row r="123" spans="1:11">
      <c r="A123" s="33"/>
      <c r="B123" s="276" t="s">
        <v>61</v>
      </c>
      <c r="C123" s="276"/>
      <c r="D123" s="276"/>
      <c r="E123" s="276"/>
      <c r="F123" s="276"/>
      <c r="G123" s="276"/>
      <c r="H123" s="34"/>
      <c r="I123" s="35">
        <f>TRUNC(I121-I119,2)</f>
        <v>413.52</v>
      </c>
      <c r="K123" s="20"/>
    </row>
    <row r="124" spans="1:11">
      <c r="A124" s="9"/>
      <c r="B124" s="9"/>
      <c r="C124" s="9"/>
      <c r="D124" s="9"/>
      <c r="E124" s="9"/>
      <c r="F124" s="9"/>
      <c r="G124" s="9"/>
      <c r="H124" s="9"/>
      <c r="I124" s="10"/>
    </row>
    <row r="125" spans="1:11">
      <c r="A125" s="257" t="s">
        <v>117</v>
      </c>
      <c r="B125" s="257"/>
      <c r="C125" s="257"/>
      <c r="D125" s="257"/>
      <c r="E125" s="257"/>
      <c r="F125" s="257"/>
      <c r="G125" s="257"/>
      <c r="H125" s="257"/>
      <c r="I125" s="257"/>
      <c r="K125" s="23"/>
    </row>
    <row r="126" spans="1:11">
      <c r="A126" s="217" t="s">
        <v>26</v>
      </c>
      <c r="B126" s="217"/>
      <c r="C126" s="217"/>
      <c r="D126" s="217"/>
      <c r="E126" s="217"/>
      <c r="F126" s="217"/>
      <c r="G126" s="217"/>
      <c r="H126" s="217"/>
      <c r="I126" s="21" t="s">
        <v>1</v>
      </c>
    </row>
    <row r="127" spans="1:11">
      <c r="A127" s="38" t="s">
        <v>9</v>
      </c>
      <c r="B127" s="231" t="str">
        <f>A24</f>
        <v>MÓDULO 1 - COMPOSIÇÃO DA REMUNERAÇÃO</v>
      </c>
      <c r="C127" s="231"/>
      <c r="D127" s="231"/>
      <c r="E127" s="231"/>
      <c r="F127" s="231"/>
      <c r="G127" s="231"/>
      <c r="H127" s="231"/>
      <c r="I127" s="49">
        <f>I33</f>
        <v>1198.8699999999999</v>
      </c>
    </row>
    <row r="128" spans="1:11">
      <c r="A128" s="51" t="s">
        <v>10</v>
      </c>
      <c r="B128" s="231" t="str">
        <f>A35</f>
        <v>MÓDULO 2 – ENCARGOS E BENEFÍCIOS ANUAIS, MENSAIS E DIÁRIOS</v>
      </c>
      <c r="C128" s="231"/>
      <c r="D128" s="231"/>
      <c r="E128" s="231"/>
      <c r="F128" s="231"/>
      <c r="G128" s="231"/>
      <c r="H128" s="231"/>
      <c r="I128" s="50">
        <f>I65</f>
        <v>1614.81</v>
      </c>
    </row>
    <row r="129" spans="1:11">
      <c r="A129" s="51" t="s">
        <v>11</v>
      </c>
      <c r="B129" s="231" t="str">
        <f>A67</f>
        <v>MÓDULO 3 – PROVISÃO PARA RESCISÃO</v>
      </c>
      <c r="C129" s="231"/>
      <c r="D129" s="231"/>
      <c r="E129" s="231"/>
      <c r="F129" s="231"/>
      <c r="G129" s="231"/>
      <c r="H129" s="231"/>
      <c r="I129" s="50">
        <f>I75</f>
        <v>66.02</v>
      </c>
      <c r="K129" s="23"/>
    </row>
    <row r="130" spans="1:11">
      <c r="A130" s="52" t="s">
        <v>12</v>
      </c>
      <c r="B130" s="231" t="str">
        <f>A77</f>
        <v>MÓDULO 4 – CUSTO DE REPOSIÇÃO DO PROFISSIONAL AUSENTE</v>
      </c>
      <c r="C130" s="231"/>
      <c r="D130" s="231"/>
      <c r="E130" s="231"/>
      <c r="F130" s="231"/>
      <c r="G130" s="231"/>
      <c r="H130" s="231"/>
      <c r="I130" s="50">
        <f>I95</f>
        <v>9.11</v>
      </c>
      <c r="K130" s="23"/>
    </row>
    <row r="131" spans="1:11">
      <c r="A131" s="53" t="s">
        <v>13</v>
      </c>
      <c r="B131" s="231" t="str">
        <f>A97</f>
        <v>MÓDULO 5 – INSUMOS DIVERSOS</v>
      </c>
      <c r="C131" s="231"/>
      <c r="D131" s="231"/>
      <c r="E131" s="231"/>
      <c r="F131" s="231"/>
      <c r="G131" s="231"/>
      <c r="H131" s="231"/>
      <c r="I131" s="50">
        <f>I104</f>
        <v>1147.77</v>
      </c>
    </row>
    <row r="132" spans="1:11">
      <c r="A132" s="40"/>
      <c r="B132" s="217" t="s">
        <v>118</v>
      </c>
      <c r="C132" s="217"/>
      <c r="D132" s="217"/>
      <c r="E132" s="217"/>
      <c r="F132" s="217"/>
      <c r="G132" s="217"/>
      <c r="H132" s="217"/>
      <c r="I132" s="44">
        <f>TRUNC(SUM(I127:I131),2)</f>
        <v>4036.58</v>
      </c>
      <c r="K132" s="20"/>
    </row>
    <row r="133" spans="1:11">
      <c r="A133" s="52" t="s">
        <v>14</v>
      </c>
      <c r="B133" s="231" t="str">
        <f>A106</f>
        <v>MÓDULO 6 – CUSTOS INDIRETOS, TRIBUTOS E LUCRO</v>
      </c>
      <c r="C133" s="231"/>
      <c r="D133" s="231"/>
      <c r="E133" s="231"/>
      <c r="F133" s="231"/>
      <c r="G133" s="231"/>
      <c r="H133" s="231"/>
      <c r="I133" s="46">
        <f>I114</f>
        <v>744.03</v>
      </c>
    </row>
    <row r="134" spans="1:11">
      <c r="A134" s="217" t="s">
        <v>119</v>
      </c>
      <c r="B134" s="217"/>
      <c r="C134" s="217"/>
      <c r="D134" s="217"/>
      <c r="E134" s="217"/>
      <c r="F134" s="217"/>
      <c r="G134" s="217"/>
      <c r="H134" s="217"/>
      <c r="I134" s="44">
        <f>TRUNC(SUM(I132:I133),2)</f>
        <v>4780.6099999999997</v>
      </c>
    </row>
    <row r="135" spans="1:11" ht="13.5" thickBot="1">
      <c r="A135" s="9"/>
      <c r="B135" s="224" t="s">
        <v>28</v>
      </c>
      <c r="C135" s="224"/>
      <c r="D135" s="224"/>
      <c r="E135" s="224"/>
      <c r="F135" s="224"/>
      <c r="G135" s="224"/>
      <c r="H135" s="4"/>
      <c r="I135" s="4"/>
    </row>
    <row r="136" spans="1:11" ht="39" thickBot="1">
      <c r="A136" s="225" t="s">
        <v>30</v>
      </c>
      <c r="B136" s="226"/>
      <c r="C136" s="225" t="s">
        <v>31</v>
      </c>
      <c r="D136" s="226"/>
      <c r="E136" s="225" t="s">
        <v>33</v>
      </c>
      <c r="F136" s="226"/>
      <c r="G136" s="13" t="s">
        <v>32</v>
      </c>
      <c r="H136" s="14" t="s">
        <v>29</v>
      </c>
      <c r="I136" s="11" t="s">
        <v>1</v>
      </c>
    </row>
    <row r="137" spans="1:11" ht="13.5" thickBot="1">
      <c r="A137" s="229" t="str">
        <f>A15</f>
        <v>COPEIRO</v>
      </c>
      <c r="B137" s="230"/>
      <c r="C137" s="233">
        <f>I134</f>
        <v>4780.6099999999997</v>
      </c>
      <c r="D137" s="234"/>
      <c r="E137" s="227">
        <v>1</v>
      </c>
      <c r="F137" s="228"/>
      <c r="G137" s="76">
        <f>C137*E137</f>
        <v>4780.6099999999997</v>
      </c>
      <c r="H137" s="12">
        <f>E15</f>
        <v>25</v>
      </c>
      <c r="I137" s="75">
        <f>H137*G137</f>
        <v>119515.24999999999</v>
      </c>
    </row>
    <row r="138" spans="1:11" ht="14.25" customHeight="1" thickBot="1">
      <c r="A138" s="244" t="s">
        <v>34</v>
      </c>
      <c r="B138" s="245"/>
      <c r="C138" s="245"/>
      <c r="D138" s="245"/>
      <c r="E138" s="245"/>
      <c r="F138" s="245"/>
      <c r="G138" s="245"/>
      <c r="H138" s="246"/>
      <c r="I138" s="77">
        <f>I137</f>
        <v>119515.24999999999</v>
      </c>
    </row>
    <row r="140" spans="1:11" ht="13.5" thickBot="1">
      <c r="A140" s="9" t="s">
        <v>35</v>
      </c>
      <c r="B140" s="224" t="s">
        <v>36</v>
      </c>
      <c r="C140" s="224"/>
      <c r="D140" s="224"/>
      <c r="E140" s="224"/>
      <c r="F140" s="224"/>
      <c r="G140" s="224"/>
      <c r="H140" s="4"/>
      <c r="I140" s="4"/>
    </row>
    <row r="141" spans="1:11" ht="13.5" thickBot="1">
      <c r="A141" s="238" t="s">
        <v>37</v>
      </c>
      <c r="B141" s="239"/>
      <c r="C141" s="239"/>
      <c r="D141" s="239"/>
      <c r="E141" s="239"/>
      <c r="F141" s="239"/>
      <c r="G141" s="239"/>
      <c r="H141" s="239"/>
      <c r="I141" s="240"/>
    </row>
    <row r="142" spans="1:11" ht="13.5" thickBot="1">
      <c r="A142" s="15"/>
      <c r="B142" s="241" t="s">
        <v>38</v>
      </c>
      <c r="C142" s="242"/>
      <c r="D142" s="242"/>
      <c r="E142" s="242"/>
      <c r="F142" s="242"/>
      <c r="G142" s="242"/>
      <c r="H142" s="243"/>
      <c r="I142" s="11" t="s">
        <v>1</v>
      </c>
    </row>
    <row r="143" spans="1:11" ht="13.5" thickBot="1">
      <c r="A143" s="79" t="s">
        <v>9</v>
      </c>
      <c r="B143" s="235" t="s">
        <v>39</v>
      </c>
      <c r="C143" s="236"/>
      <c r="D143" s="236"/>
      <c r="E143" s="236"/>
      <c r="F143" s="236"/>
      <c r="G143" s="236"/>
      <c r="H143" s="237"/>
      <c r="I143" s="78">
        <f>I138*12</f>
        <v>1434182.9999999998</v>
      </c>
    </row>
    <row r="144" spans="1:11" ht="13.5" thickBot="1">
      <c r="A144" s="221" t="s">
        <v>21</v>
      </c>
      <c r="B144" s="222"/>
      <c r="C144" s="222"/>
      <c r="D144" s="222"/>
      <c r="E144" s="222"/>
      <c r="F144" s="222"/>
      <c r="G144" s="222"/>
      <c r="H144" s="223"/>
      <c r="I144" s="77">
        <f>I143</f>
        <v>1434182.9999999998</v>
      </c>
    </row>
    <row r="147" spans="1:5">
      <c r="A147" s="24"/>
      <c r="B147" s="24"/>
    </row>
    <row r="148" spans="1:5">
      <c r="A148" s="23"/>
      <c r="B148" s="24"/>
      <c r="E148" s="36"/>
    </row>
    <row r="151" spans="1:5">
      <c r="A151" s="36"/>
    </row>
    <row r="152" spans="1:5">
      <c r="A152" s="36"/>
    </row>
  </sheetData>
  <sheetProtection algorithmName="SHA-512" hashValue="qS+0qUF/p67pXp/gi1rGtAPL+f1q/w5se9HE8aBAq7C0NncsYOj7MxEY/ex5EORT5KEyCqbrZAIQpuIEPqgWgQ==" saltValue="uqwUozrl/6KFMOpx6EktWQ==" spinCount="100000" sheet="1" formatCells="0" formatColumns="0" formatRows="0" insertColumns="0" insertRows="0" insertHyperlinks="0" deleteColumns="0" deleteRows="0" sort="0" autoFilter="0" pivotTables="0"/>
  <mergeCells count="139">
    <mergeCell ref="B109:G109"/>
    <mergeCell ref="B110:G110"/>
    <mergeCell ref="A125:I125"/>
    <mergeCell ref="B130:H130"/>
    <mergeCell ref="B84:G84"/>
    <mergeCell ref="B83:G83"/>
    <mergeCell ref="A85:G85"/>
    <mergeCell ref="A87:G87"/>
    <mergeCell ref="B88:G88"/>
    <mergeCell ref="A86:I86"/>
    <mergeCell ref="A104:G104"/>
    <mergeCell ref="A105:I105"/>
    <mergeCell ref="B116:G116"/>
    <mergeCell ref="B117:G117"/>
    <mergeCell ref="B121:G121"/>
    <mergeCell ref="B123:G123"/>
    <mergeCell ref="A106:I106"/>
    <mergeCell ref="B107:G107"/>
    <mergeCell ref="B108:G108"/>
    <mergeCell ref="B98:G98"/>
    <mergeCell ref="B101:G101"/>
    <mergeCell ref="A96:I96"/>
    <mergeCell ref="A97:I97"/>
    <mergeCell ref="A92:H92"/>
    <mergeCell ref="B93:H93"/>
    <mergeCell ref="B94:H94"/>
    <mergeCell ref="A95:H95"/>
    <mergeCell ref="B79:G79"/>
    <mergeCell ref="B80:G80"/>
    <mergeCell ref="B81:G81"/>
    <mergeCell ref="A90:I90"/>
    <mergeCell ref="A77:I77"/>
    <mergeCell ref="A78:G78"/>
    <mergeCell ref="A61:H61"/>
    <mergeCell ref="B62:H62"/>
    <mergeCell ref="B63:H63"/>
    <mergeCell ref="B82:G82"/>
    <mergeCell ref="B64:H64"/>
    <mergeCell ref="A65:H65"/>
    <mergeCell ref="A75:G75"/>
    <mergeCell ref="A89:G89"/>
    <mergeCell ref="A91:I91"/>
    <mergeCell ref="A76:I76"/>
    <mergeCell ref="A66:I66"/>
    <mergeCell ref="A67:I67"/>
    <mergeCell ref="B68:G68"/>
    <mergeCell ref="B69:G69"/>
    <mergeCell ref="B70:G70"/>
    <mergeCell ref="B71:G71"/>
    <mergeCell ref="B72:G72"/>
    <mergeCell ref="B73:G73"/>
    <mergeCell ref="B74:G74"/>
    <mergeCell ref="A39:G39"/>
    <mergeCell ref="B56:G56"/>
    <mergeCell ref="A58:H58"/>
    <mergeCell ref="A59:I59"/>
    <mergeCell ref="A60:I60"/>
    <mergeCell ref="A24:I24"/>
    <mergeCell ref="B25:G25"/>
    <mergeCell ref="B26:G26"/>
    <mergeCell ref="B31:G31"/>
    <mergeCell ref="B30:G30"/>
    <mergeCell ref="B29:G29"/>
    <mergeCell ref="B27:G27"/>
    <mergeCell ref="B28:G28"/>
    <mergeCell ref="A50:G50"/>
    <mergeCell ref="A40:I40"/>
    <mergeCell ref="B43:G43"/>
    <mergeCell ref="A51:I51"/>
    <mergeCell ref="A52:G52"/>
    <mergeCell ref="B57:G57"/>
    <mergeCell ref="B38:G38"/>
    <mergeCell ref="A5:I5"/>
    <mergeCell ref="A23:I23"/>
    <mergeCell ref="A17:I17"/>
    <mergeCell ref="A7:I7"/>
    <mergeCell ref="A15:B15"/>
    <mergeCell ref="A14:B14"/>
    <mergeCell ref="C14:D14"/>
    <mergeCell ref="E14:I14"/>
    <mergeCell ref="A13:I13"/>
    <mergeCell ref="C15:D15"/>
    <mergeCell ref="E15:I15"/>
    <mergeCell ref="B8:H8"/>
    <mergeCell ref="B9:H9"/>
    <mergeCell ref="B10:H10"/>
    <mergeCell ref="B11:H11"/>
    <mergeCell ref="B18:H18"/>
    <mergeCell ref="B19:H19"/>
    <mergeCell ref="B20:H20"/>
    <mergeCell ref="B21:H21"/>
    <mergeCell ref="B22:H22"/>
    <mergeCell ref="A144:H144"/>
    <mergeCell ref="B140:G140"/>
    <mergeCell ref="E136:F136"/>
    <mergeCell ref="E137:F137"/>
    <mergeCell ref="A137:B137"/>
    <mergeCell ref="B113:G113"/>
    <mergeCell ref="A126:H126"/>
    <mergeCell ref="B131:H131"/>
    <mergeCell ref="B132:H132"/>
    <mergeCell ref="B115:I115"/>
    <mergeCell ref="B127:H127"/>
    <mergeCell ref="B128:H128"/>
    <mergeCell ref="B129:H129"/>
    <mergeCell ref="A136:B136"/>
    <mergeCell ref="C136:D136"/>
    <mergeCell ref="C137:D137"/>
    <mergeCell ref="B143:H143"/>
    <mergeCell ref="A141:I141"/>
    <mergeCell ref="B142:H142"/>
    <mergeCell ref="A138:H138"/>
    <mergeCell ref="B135:G135"/>
    <mergeCell ref="B133:H133"/>
    <mergeCell ref="A134:H134"/>
    <mergeCell ref="B102:G102"/>
    <mergeCell ref="B111:G111"/>
    <mergeCell ref="B112:G112"/>
    <mergeCell ref="B119:G119"/>
    <mergeCell ref="B32:G32"/>
    <mergeCell ref="A33:H33"/>
    <mergeCell ref="B53:G53"/>
    <mergeCell ref="B54:G54"/>
    <mergeCell ref="B55:G55"/>
    <mergeCell ref="B103:G103"/>
    <mergeCell ref="A35:I35"/>
    <mergeCell ref="B100:G100"/>
    <mergeCell ref="B99:G99"/>
    <mergeCell ref="A41:G41"/>
    <mergeCell ref="B42:G42"/>
    <mergeCell ref="B45:G45"/>
    <mergeCell ref="B46:G46"/>
    <mergeCell ref="B48:G48"/>
    <mergeCell ref="B49:G49"/>
    <mergeCell ref="B44:G44"/>
    <mergeCell ref="B47:G47"/>
    <mergeCell ref="A114:G114"/>
    <mergeCell ref="A36:G36"/>
    <mergeCell ref="B37:G37"/>
  </mergeCells>
  <phoneticPr fontId="5" type="noConversion"/>
  <pageMargins left="0.39370078740157483" right="0.19685039370078741" top="0.59055118110236227" bottom="0.39370078740157483" header="0.15748031496062992" footer="0.15748031496062992"/>
  <pageSetup paperSize="9" scale="97" firstPageNumber="0" fitToHeight="0"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Planilha8">
    <tabColor rgb="FF7030A0"/>
    <pageSetUpPr fitToPage="1"/>
  </sheetPr>
  <dimension ref="A5:L152"/>
  <sheetViews>
    <sheetView zoomScale="118" zoomScaleNormal="118" workbookViewId="0">
      <selection activeCell="K19" sqref="K19"/>
    </sheetView>
  </sheetViews>
  <sheetFormatPr defaultRowHeight="12.75"/>
  <cols>
    <col min="1" max="1" width="10" bestFit="1" customWidth="1"/>
    <col min="5" max="5" width="10.85546875" bestFit="1" customWidth="1"/>
    <col min="7" max="7" width="19.140625" customWidth="1"/>
    <col min="8" max="8" width="8.85546875" customWidth="1"/>
    <col min="9" max="9" width="17.42578125" customWidth="1"/>
    <col min="10" max="10" width="5" customWidth="1"/>
    <col min="11" max="11" width="33.140625" customWidth="1"/>
    <col min="12" max="12" width="15.85546875" customWidth="1"/>
    <col min="13" max="13" width="9.5703125" bestFit="1" customWidth="1"/>
  </cols>
  <sheetData>
    <row r="5" spans="1:9">
      <c r="A5" s="247"/>
      <c r="B5" s="247"/>
      <c r="C5" s="247"/>
      <c r="D5" s="247"/>
      <c r="E5" s="247"/>
      <c r="F5" s="247"/>
      <c r="G5" s="247"/>
      <c r="H5" s="247"/>
      <c r="I5" s="247"/>
    </row>
    <row r="6" spans="1:9">
      <c r="A6" s="3"/>
      <c r="B6" s="3"/>
      <c r="C6" s="3"/>
      <c r="D6" s="3"/>
      <c r="E6" s="3"/>
      <c r="F6" s="3"/>
      <c r="G6" s="3"/>
      <c r="H6" s="3"/>
      <c r="I6" s="3"/>
    </row>
    <row r="7" spans="1:9">
      <c r="A7" s="249" t="s">
        <v>41</v>
      </c>
      <c r="B7" s="249"/>
      <c r="C7" s="249"/>
      <c r="D7" s="249"/>
      <c r="E7" s="249"/>
      <c r="F7" s="249"/>
      <c r="G7" s="249"/>
      <c r="H7" s="249"/>
      <c r="I7" s="249"/>
    </row>
    <row r="8" spans="1:9">
      <c r="A8" s="86" t="s">
        <v>9</v>
      </c>
      <c r="B8" s="231" t="s">
        <v>42</v>
      </c>
      <c r="C8" s="231"/>
      <c r="D8" s="231"/>
      <c r="E8" s="231"/>
      <c r="F8" s="231"/>
      <c r="G8" s="231"/>
      <c r="H8" s="231"/>
      <c r="I8" s="181">
        <v>43720</v>
      </c>
    </row>
    <row r="9" spans="1:9">
      <c r="A9" s="86" t="s">
        <v>10</v>
      </c>
      <c r="B9" s="231" t="s">
        <v>43</v>
      </c>
      <c r="C9" s="231"/>
      <c r="D9" s="231"/>
      <c r="E9" s="231"/>
      <c r="F9" s="231"/>
      <c r="G9" s="231"/>
      <c r="H9" s="231"/>
      <c r="I9" s="83" t="s">
        <v>146</v>
      </c>
    </row>
    <row r="10" spans="1:9">
      <c r="A10" s="86" t="s">
        <v>11</v>
      </c>
      <c r="B10" s="216" t="s">
        <v>62</v>
      </c>
      <c r="C10" s="216"/>
      <c r="D10" s="216"/>
      <c r="E10" s="216"/>
      <c r="F10" s="216"/>
      <c r="G10" s="216"/>
      <c r="H10" s="216"/>
      <c r="I10" s="182" t="s">
        <v>266</v>
      </c>
    </row>
    <row r="11" spans="1:9">
      <c r="A11" s="86" t="s">
        <v>12</v>
      </c>
      <c r="B11" s="231" t="s">
        <v>44</v>
      </c>
      <c r="C11" s="231"/>
      <c r="D11" s="231"/>
      <c r="E11" s="231"/>
      <c r="F11" s="231"/>
      <c r="G11" s="231"/>
      <c r="H11" s="231"/>
      <c r="I11" s="86">
        <v>12</v>
      </c>
    </row>
    <row r="12" spans="1:9">
      <c r="A12" s="88"/>
      <c r="B12" s="89"/>
      <c r="C12" s="89"/>
      <c r="D12" s="89"/>
      <c r="E12" s="89"/>
      <c r="F12" s="89"/>
      <c r="G12" s="89"/>
      <c r="H12" s="88"/>
      <c r="I12" s="88"/>
    </row>
    <row r="13" spans="1:9">
      <c r="A13" s="249" t="s">
        <v>48</v>
      </c>
      <c r="B13" s="249"/>
      <c r="C13" s="249"/>
      <c r="D13" s="249"/>
      <c r="E13" s="249"/>
      <c r="F13" s="249"/>
      <c r="G13" s="249"/>
      <c r="H13" s="249"/>
      <c r="I13" s="249"/>
    </row>
    <row r="14" spans="1:9">
      <c r="A14" s="252" t="s">
        <v>45</v>
      </c>
      <c r="B14" s="252"/>
      <c r="C14" s="252" t="s">
        <v>46</v>
      </c>
      <c r="D14" s="252"/>
      <c r="E14" s="252" t="s">
        <v>47</v>
      </c>
      <c r="F14" s="252"/>
      <c r="G14" s="252"/>
      <c r="H14" s="252"/>
      <c r="I14" s="252"/>
    </row>
    <row r="15" spans="1:9">
      <c r="A15" s="277" t="s">
        <v>182</v>
      </c>
      <c r="B15" s="278"/>
      <c r="C15" s="253" t="s">
        <v>148</v>
      </c>
      <c r="D15" s="252"/>
      <c r="E15" s="217">
        <v>18</v>
      </c>
      <c r="F15" s="217"/>
      <c r="G15" s="217"/>
      <c r="H15" s="217"/>
      <c r="I15" s="217"/>
    </row>
    <row r="16" spans="1:9">
      <c r="A16" s="88"/>
      <c r="B16" s="89"/>
      <c r="C16" s="89"/>
      <c r="D16" s="89"/>
      <c r="E16" s="89"/>
      <c r="F16" s="89"/>
      <c r="G16" s="89"/>
      <c r="H16" s="88"/>
      <c r="I16" s="88"/>
    </row>
    <row r="17" spans="1:9">
      <c r="A17" s="249" t="s">
        <v>63</v>
      </c>
      <c r="B17" s="249"/>
      <c r="C17" s="249"/>
      <c r="D17" s="249"/>
      <c r="E17" s="249"/>
      <c r="F17" s="249"/>
      <c r="G17" s="249"/>
      <c r="H17" s="249"/>
      <c r="I17" s="249"/>
    </row>
    <row r="18" spans="1:9">
      <c r="A18" s="86">
        <v>1</v>
      </c>
      <c r="B18" s="231" t="s">
        <v>8</v>
      </c>
      <c r="C18" s="231"/>
      <c r="D18" s="231"/>
      <c r="E18" s="231"/>
      <c r="F18" s="231"/>
      <c r="G18" s="231"/>
      <c r="H18" s="231"/>
      <c r="I18" s="85" t="str">
        <f>A15</f>
        <v>GARÇOM</v>
      </c>
    </row>
    <row r="19" spans="1:9">
      <c r="A19" s="86">
        <v>2</v>
      </c>
      <c r="B19" s="216" t="s">
        <v>64</v>
      </c>
      <c r="C19" s="216"/>
      <c r="D19" s="216"/>
      <c r="E19" s="216"/>
      <c r="F19" s="216"/>
      <c r="G19" s="216"/>
      <c r="H19" s="216"/>
      <c r="I19" s="87" t="s">
        <v>271</v>
      </c>
    </row>
    <row r="20" spans="1:9">
      <c r="A20" s="86">
        <v>3</v>
      </c>
      <c r="B20" s="231" t="s">
        <v>7</v>
      </c>
      <c r="C20" s="231"/>
      <c r="D20" s="231"/>
      <c r="E20" s="231"/>
      <c r="F20" s="231"/>
      <c r="G20" s="231"/>
      <c r="H20" s="231"/>
      <c r="I20" s="183">
        <v>1770</v>
      </c>
    </row>
    <row r="21" spans="1:9">
      <c r="A21" s="86">
        <v>4</v>
      </c>
      <c r="B21" s="231" t="s">
        <v>6</v>
      </c>
      <c r="C21" s="231"/>
      <c r="D21" s="231"/>
      <c r="E21" s="231"/>
      <c r="F21" s="231"/>
      <c r="G21" s="231"/>
      <c r="H21" s="231"/>
      <c r="I21" s="85" t="str">
        <f>A15</f>
        <v>GARÇOM</v>
      </c>
    </row>
    <row r="22" spans="1:9">
      <c r="A22" s="86">
        <v>5</v>
      </c>
      <c r="B22" s="231" t="s">
        <v>5</v>
      </c>
      <c r="C22" s="231"/>
      <c r="D22" s="231"/>
      <c r="E22" s="231"/>
      <c r="F22" s="231"/>
      <c r="G22" s="231"/>
      <c r="H22" s="231"/>
      <c r="I22" s="57">
        <v>43466</v>
      </c>
    </row>
    <row r="23" spans="1:9">
      <c r="A23" s="248"/>
      <c r="B23" s="248"/>
      <c r="C23" s="248"/>
      <c r="D23" s="248"/>
      <c r="E23" s="248"/>
      <c r="F23" s="248"/>
      <c r="G23" s="248"/>
      <c r="H23" s="248"/>
      <c r="I23" s="248"/>
    </row>
    <row r="24" spans="1:9">
      <c r="A24" s="220" t="s">
        <v>27</v>
      </c>
      <c r="B24" s="220"/>
      <c r="C24" s="220"/>
      <c r="D24" s="220"/>
      <c r="E24" s="220"/>
      <c r="F24" s="220"/>
      <c r="G24" s="220"/>
      <c r="H24" s="220"/>
      <c r="I24" s="220"/>
    </row>
    <row r="25" spans="1:9">
      <c r="A25" s="80">
        <v>1</v>
      </c>
      <c r="B25" s="217" t="s">
        <v>17</v>
      </c>
      <c r="C25" s="217"/>
      <c r="D25" s="217"/>
      <c r="E25" s="217"/>
      <c r="F25" s="217"/>
      <c r="G25" s="217"/>
      <c r="H25" s="80" t="s">
        <v>3</v>
      </c>
      <c r="I25" s="80" t="s">
        <v>1</v>
      </c>
    </row>
    <row r="26" spans="1:9">
      <c r="A26" s="80" t="s">
        <v>9</v>
      </c>
      <c r="B26" s="214" t="s">
        <v>40</v>
      </c>
      <c r="C26" s="216"/>
      <c r="D26" s="216"/>
      <c r="E26" s="216"/>
      <c r="F26" s="216"/>
      <c r="G26" s="216"/>
      <c r="H26" s="82"/>
      <c r="I26" s="46">
        <f>I20</f>
        <v>1770</v>
      </c>
    </row>
    <row r="27" spans="1:9">
      <c r="A27" s="80" t="s">
        <v>10</v>
      </c>
      <c r="B27" s="214" t="s">
        <v>65</v>
      </c>
      <c r="C27" s="216"/>
      <c r="D27" s="216"/>
      <c r="E27" s="216"/>
      <c r="F27" s="216"/>
      <c r="G27" s="216"/>
      <c r="H27" s="2"/>
      <c r="I27" s="46">
        <v>0</v>
      </c>
    </row>
    <row r="28" spans="1:9">
      <c r="A28" s="80" t="s">
        <v>11</v>
      </c>
      <c r="B28" s="214" t="s">
        <v>66</v>
      </c>
      <c r="C28" s="216"/>
      <c r="D28" s="216"/>
      <c r="E28" s="216"/>
      <c r="F28" s="216"/>
      <c r="G28" s="216"/>
      <c r="H28" s="2"/>
      <c r="I28" s="46">
        <f>H28*I26</f>
        <v>0</v>
      </c>
    </row>
    <row r="29" spans="1:9">
      <c r="A29" s="80" t="s">
        <v>12</v>
      </c>
      <c r="B29" s="258" t="s">
        <v>2</v>
      </c>
      <c r="C29" s="259"/>
      <c r="D29" s="259"/>
      <c r="E29" s="259"/>
      <c r="F29" s="259"/>
      <c r="G29" s="260"/>
      <c r="H29" s="2"/>
      <c r="I29" s="46">
        <f>E29*F29</f>
        <v>0</v>
      </c>
    </row>
    <row r="30" spans="1:9">
      <c r="A30" s="40" t="s">
        <v>13</v>
      </c>
      <c r="B30" s="216" t="s">
        <v>67</v>
      </c>
      <c r="C30" s="216"/>
      <c r="D30" s="216"/>
      <c r="E30" s="216"/>
      <c r="F30" s="216"/>
      <c r="G30" s="216"/>
      <c r="H30" s="17"/>
      <c r="I30" s="46">
        <v>0</v>
      </c>
    </row>
    <row r="31" spans="1:9">
      <c r="A31" s="80" t="s">
        <v>14</v>
      </c>
      <c r="B31" s="214" t="s">
        <v>68</v>
      </c>
      <c r="C31" s="216"/>
      <c r="D31" s="216"/>
      <c r="E31" s="216"/>
      <c r="F31" s="216"/>
      <c r="G31" s="216"/>
      <c r="H31" s="17"/>
      <c r="I31" s="46">
        <v>0</v>
      </c>
    </row>
    <row r="32" spans="1:9">
      <c r="A32" s="40" t="s">
        <v>15</v>
      </c>
      <c r="B32" s="214" t="s">
        <v>131</v>
      </c>
      <c r="C32" s="216"/>
      <c r="D32" s="216"/>
      <c r="E32" s="216"/>
      <c r="F32" s="216"/>
      <c r="G32" s="216"/>
      <c r="H32" s="2"/>
      <c r="I32" s="46">
        <v>0</v>
      </c>
    </row>
    <row r="33" spans="1:12">
      <c r="A33" s="217" t="s">
        <v>95</v>
      </c>
      <c r="B33" s="217"/>
      <c r="C33" s="217"/>
      <c r="D33" s="217"/>
      <c r="E33" s="217"/>
      <c r="F33" s="217"/>
      <c r="G33" s="217"/>
      <c r="H33" s="217"/>
      <c r="I33" s="47">
        <f>TRUNC(SUM(I26:I32),2)</f>
        <v>1770</v>
      </c>
    </row>
    <row r="34" spans="1:12">
      <c r="A34" s="4"/>
      <c r="B34" s="4"/>
      <c r="C34" s="4"/>
      <c r="D34" s="4"/>
      <c r="E34" s="4"/>
      <c r="F34" s="4"/>
      <c r="G34" s="4"/>
      <c r="H34" s="4"/>
      <c r="I34" s="5"/>
      <c r="J34" s="6"/>
    </row>
    <row r="35" spans="1:12">
      <c r="A35" s="220" t="s">
        <v>69</v>
      </c>
      <c r="B35" s="220"/>
      <c r="C35" s="220"/>
      <c r="D35" s="220"/>
      <c r="E35" s="220"/>
      <c r="F35" s="220"/>
      <c r="G35" s="220"/>
      <c r="H35" s="220"/>
      <c r="I35" s="220"/>
      <c r="J35" s="6"/>
    </row>
    <row r="36" spans="1:12">
      <c r="A36" s="217" t="s">
        <v>83</v>
      </c>
      <c r="B36" s="217"/>
      <c r="C36" s="217"/>
      <c r="D36" s="217"/>
      <c r="E36" s="217"/>
      <c r="F36" s="217"/>
      <c r="G36" s="217"/>
      <c r="H36" s="80" t="s">
        <v>3</v>
      </c>
      <c r="I36" s="80" t="s">
        <v>1</v>
      </c>
      <c r="J36" s="6"/>
    </row>
    <row r="37" spans="1:12">
      <c r="A37" s="80" t="s">
        <v>9</v>
      </c>
      <c r="B37" s="214" t="s">
        <v>71</v>
      </c>
      <c r="C37" s="216"/>
      <c r="D37" s="216"/>
      <c r="E37" s="216"/>
      <c r="F37" s="216"/>
      <c r="G37" s="216"/>
      <c r="H37" s="1">
        <v>8.3299999999999999E-2</v>
      </c>
      <c r="I37" s="46">
        <f>H37*I26</f>
        <v>147.441</v>
      </c>
      <c r="J37" s="6"/>
    </row>
    <row r="38" spans="1:12">
      <c r="A38" s="80" t="s">
        <v>10</v>
      </c>
      <c r="B38" s="216" t="s">
        <v>120</v>
      </c>
      <c r="C38" s="216"/>
      <c r="D38" s="216"/>
      <c r="E38" s="216"/>
      <c r="F38" s="216"/>
      <c r="G38" s="216"/>
      <c r="H38" s="41">
        <v>0.121</v>
      </c>
      <c r="I38" s="46">
        <f>H38*I26</f>
        <v>214.17</v>
      </c>
      <c r="J38" s="6"/>
    </row>
    <row r="39" spans="1:12">
      <c r="A39" s="217" t="s">
        <v>72</v>
      </c>
      <c r="B39" s="217"/>
      <c r="C39" s="217"/>
      <c r="D39" s="217"/>
      <c r="E39" s="217"/>
      <c r="F39" s="217"/>
      <c r="G39" s="217"/>
      <c r="H39" s="7">
        <f>TRUNC(SUM(H37:H38),4)</f>
        <v>0.20430000000000001</v>
      </c>
      <c r="I39" s="45">
        <f>TRUNC(SUM(I37:I38),2)</f>
        <v>361.61</v>
      </c>
      <c r="J39" s="6"/>
    </row>
    <row r="40" spans="1:12">
      <c r="A40" s="261"/>
      <c r="B40" s="262"/>
      <c r="C40" s="262"/>
      <c r="D40" s="262"/>
      <c r="E40" s="262"/>
      <c r="F40" s="262"/>
      <c r="G40" s="262"/>
      <c r="H40" s="262"/>
      <c r="I40" s="262"/>
      <c r="J40" s="6"/>
    </row>
    <row r="41" spans="1:12">
      <c r="A41" s="217" t="s">
        <v>84</v>
      </c>
      <c r="B41" s="217"/>
      <c r="C41" s="217"/>
      <c r="D41" s="217"/>
      <c r="E41" s="217"/>
      <c r="F41" s="217"/>
      <c r="G41" s="217"/>
      <c r="H41" s="80" t="s">
        <v>3</v>
      </c>
      <c r="I41" s="80" t="s">
        <v>1</v>
      </c>
      <c r="J41" s="6"/>
      <c r="K41" s="59"/>
      <c r="L41" s="58"/>
    </row>
    <row r="42" spans="1:12">
      <c r="A42" s="80" t="s">
        <v>9</v>
      </c>
      <c r="B42" s="214" t="s">
        <v>75</v>
      </c>
      <c r="C42" s="216"/>
      <c r="D42" s="216"/>
      <c r="E42" s="216"/>
      <c r="F42" s="216"/>
      <c r="G42" s="216"/>
      <c r="H42" s="1">
        <v>0.2</v>
      </c>
      <c r="I42" s="46">
        <f>(I33+I39)*H42</f>
        <v>426.32200000000006</v>
      </c>
      <c r="J42" s="6"/>
      <c r="K42" s="60"/>
      <c r="L42" s="58"/>
    </row>
    <row r="43" spans="1:12">
      <c r="A43" s="80" t="s">
        <v>10</v>
      </c>
      <c r="B43" s="214" t="s">
        <v>76</v>
      </c>
      <c r="C43" s="216"/>
      <c r="D43" s="216"/>
      <c r="E43" s="216"/>
      <c r="F43" s="216"/>
      <c r="G43" s="216"/>
      <c r="H43" s="1">
        <v>2.5000000000000001E-2</v>
      </c>
      <c r="I43" s="46">
        <f>(I33+I39)*H43</f>
        <v>53.290250000000007</v>
      </c>
      <c r="J43" s="6"/>
      <c r="K43" s="59"/>
    </row>
    <row r="44" spans="1:12">
      <c r="A44" s="80" t="s">
        <v>11</v>
      </c>
      <c r="B44" s="214" t="s">
        <v>77</v>
      </c>
      <c r="C44" s="216"/>
      <c r="D44" s="216"/>
      <c r="E44" s="216"/>
      <c r="F44" s="216"/>
      <c r="G44" s="216"/>
      <c r="H44" s="1">
        <v>0.01</v>
      </c>
      <c r="I44" s="46">
        <f>(I33+I39)*H44</f>
        <v>21.316100000000002</v>
      </c>
      <c r="J44" s="6"/>
      <c r="K44" s="59"/>
    </row>
    <row r="45" spans="1:12">
      <c r="A45" s="80" t="s">
        <v>12</v>
      </c>
      <c r="B45" s="214" t="s">
        <v>74</v>
      </c>
      <c r="C45" s="214"/>
      <c r="D45" s="214"/>
      <c r="E45" s="214"/>
      <c r="F45" s="214"/>
      <c r="G45" s="214"/>
      <c r="H45" s="1">
        <v>1.4999999999999999E-2</v>
      </c>
      <c r="I45" s="46">
        <f>(I33+I39)*H45</f>
        <v>31.974150000000002</v>
      </c>
      <c r="J45" s="6"/>
    </row>
    <row r="46" spans="1:12">
      <c r="A46" s="80" t="s">
        <v>13</v>
      </c>
      <c r="B46" s="214" t="s">
        <v>78</v>
      </c>
      <c r="C46" s="216"/>
      <c r="D46" s="216"/>
      <c r="E46" s="216"/>
      <c r="F46" s="216"/>
      <c r="G46" s="216"/>
      <c r="H46" s="1">
        <v>0.01</v>
      </c>
      <c r="I46" s="46">
        <f>(I33+I39)*H46</f>
        <v>21.316100000000002</v>
      </c>
      <c r="J46" s="6"/>
    </row>
    <row r="47" spans="1:12">
      <c r="A47" s="80" t="s">
        <v>14</v>
      </c>
      <c r="B47" s="214" t="s">
        <v>79</v>
      </c>
      <c r="C47" s="216"/>
      <c r="D47" s="216"/>
      <c r="E47" s="216"/>
      <c r="F47" s="216"/>
      <c r="G47" s="216"/>
      <c r="H47" s="1">
        <v>6.0000000000000001E-3</v>
      </c>
      <c r="I47" s="46">
        <f>(I33+I39)*H47</f>
        <v>12.789660000000001</v>
      </c>
      <c r="J47" s="6"/>
    </row>
    <row r="48" spans="1:12">
      <c r="A48" s="80" t="s">
        <v>15</v>
      </c>
      <c r="B48" s="214" t="s">
        <v>80</v>
      </c>
      <c r="C48" s="216"/>
      <c r="D48" s="216"/>
      <c r="E48" s="216"/>
      <c r="F48" s="216"/>
      <c r="G48" s="216"/>
      <c r="H48" s="1">
        <v>2E-3</v>
      </c>
      <c r="I48" s="46">
        <f>(I33+I39)*H48</f>
        <v>4.2632200000000005</v>
      </c>
      <c r="J48" s="6"/>
    </row>
    <row r="49" spans="1:11">
      <c r="A49" s="80" t="s">
        <v>16</v>
      </c>
      <c r="B49" s="214" t="s">
        <v>81</v>
      </c>
      <c r="C49" s="216"/>
      <c r="D49" s="216"/>
      <c r="E49" s="216"/>
      <c r="F49" s="216"/>
      <c r="G49" s="216"/>
      <c r="H49" s="1">
        <v>0.08</v>
      </c>
      <c r="I49" s="46">
        <f>(I33+I39)*H49</f>
        <v>170.52880000000002</v>
      </c>
      <c r="J49" s="6"/>
    </row>
    <row r="50" spans="1:11">
      <c r="A50" s="217" t="s">
        <v>82</v>
      </c>
      <c r="B50" s="217"/>
      <c r="C50" s="217"/>
      <c r="D50" s="217"/>
      <c r="E50" s="217"/>
      <c r="F50" s="217"/>
      <c r="G50" s="217"/>
      <c r="H50" s="7">
        <f>SUM(H42:H49)</f>
        <v>0.34800000000000003</v>
      </c>
      <c r="I50" s="45">
        <f>TRUNC(SUM(I42:I49),2)</f>
        <v>741.8</v>
      </c>
      <c r="J50" s="6"/>
      <c r="K50" s="36"/>
    </row>
    <row r="51" spans="1:11">
      <c r="A51" s="255"/>
      <c r="B51" s="255"/>
      <c r="C51" s="255"/>
      <c r="D51" s="255"/>
      <c r="E51" s="255"/>
      <c r="F51" s="255"/>
      <c r="G51" s="255"/>
      <c r="H51" s="255"/>
      <c r="I51" s="256"/>
      <c r="J51" s="6"/>
    </row>
    <row r="52" spans="1:11">
      <c r="A52" s="217" t="s">
        <v>85</v>
      </c>
      <c r="B52" s="217"/>
      <c r="C52" s="217"/>
      <c r="D52" s="217"/>
      <c r="E52" s="217"/>
      <c r="F52" s="217"/>
      <c r="G52" s="217"/>
      <c r="H52" s="7"/>
      <c r="I52" s="80" t="s">
        <v>1</v>
      </c>
      <c r="J52" s="6"/>
    </row>
    <row r="53" spans="1:11">
      <c r="A53" s="80" t="s">
        <v>9</v>
      </c>
      <c r="B53" s="218" t="s">
        <v>86</v>
      </c>
      <c r="C53" s="219"/>
      <c r="D53" s="219"/>
      <c r="E53" s="219"/>
      <c r="F53" s="219"/>
      <c r="G53" s="219"/>
      <c r="H53" s="83" t="s">
        <v>0</v>
      </c>
      <c r="I53" s="186">
        <f>(10*22)-(I26*6%)</f>
        <v>113.8</v>
      </c>
      <c r="J53" s="6"/>
    </row>
    <row r="54" spans="1:11">
      <c r="A54" s="80" t="s">
        <v>10</v>
      </c>
      <c r="B54" s="218" t="s">
        <v>87</v>
      </c>
      <c r="C54" s="219"/>
      <c r="D54" s="219"/>
      <c r="E54" s="219"/>
      <c r="F54" s="219"/>
      <c r="G54" s="219"/>
      <c r="H54" s="83" t="s">
        <v>0</v>
      </c>
      <c r="I54" s="186">
        <f>((33-0.3)*22)</f>
        <v>719.40000000000009</v>
      </c>
      <c r="J54" s="6"/>
    </row>
    <row r="55" spans="1:11">
      <c r="A55" s="80" t="s">
        <v>11</v>
      </c>
      <c r="B55" s="218" t="s">
        <v>150</v>
      </c>
      <c r="C55" s="219"/>
      <c r="D55" s="219"/>
      <c r="E55" s="219"/>
      <c r="F55" s="219"/>
      <c r="G55" s="219"/>
      <c r="H55" s="83" t="s">
        <v>0</v>
      </c>
      <c r="I55" s="186">
        <v>0</v>
      </c>
      <c r="J55" s="6"/>
    </row>
    <row r="56" spans="1:11">
      <c r="A56" s="80" t="s">
        <v>12</v>
      </c>
      <c r="B56" s="218" t="s">
        <v>147</v>
      </c>
      <c r="C56" s="219"/>
      <c r="D56" s="219"/>
      <c r="E56" s="219"/>
      <c r="F56" s="219"/>
      <c r="G56" s="219"/>
      <c r="H56" s="83" t="s">
        <v>0</v>
      </c>
      <c r="I56" s="186">
        <v>0</v>
      </c>
      <c r="J56" s="6"/>
    </row>
    <row r="57" spans="1:11">
      <c r="A57" s="80" t="s">
        <v>13</v>
      </c>
      <c r="B57" s="211" t="s">
        <v>149</v>
      </c>
      <c r="C57" s="212"/>
      <c r="D57" s="212"/>
      <c r="E57" s="212"/>
      <c r="F57" s="212"/>
      <c r="G57" s="213"/>
      <c r="H57" s="83" t="s">
        <v>0</v>
      </c>
      <c r="I57" s="186">
        <v>0</v>
      </c>
      <c r="J57" s="6"/>
    </row>
    <row r="58" spans="1:11">
      <c r="A58" s="217" t="s">
        <v>88</v>
      </c>
      <c r="B58" s="217"/>
      <c r="C58" s="217"/>
      <c r="D58" s="217"/>
      <c r="E58" s="217"/>
      <c r="F58" s="217"/>
      <c r="G58" s="217"/>
      <c r="H58" s="217"/>
      <c r="I58" s="45">
        <f>TRUNC(SUM(I53:I57),2)</f>
        <v>833.2</v>
      </c>
      <c r="J58" s="6"/>
    </row>
    <row r="59" spans="1:11">
      <c r="A59" s="255"/>
      <c r="B59" s="255"/>
      <c r="C59" s="255"/>
      <c r="D59" s="255"/>
      <c r="E59" s="255"/>
      <c r="F59" s="255"/>
      <c r="G59" s="255"/>
      <c r="H59" s="255"/>
      <c r="I59" s="256"/>
      <c r="J59" s="6"/>
    </row>
    <row r="60" spans="1:11">
      <c r="A60" s="257" t="s">
        <v>89</v>
      </c>
      <c r="B60" s="257"/>
      <c r="C60" s="257"/>
      <c r="D60" s="257"/>
      <c r="E60" s="257"/>
      <c r="F60" s="257"/>
      <c r="G60" s="257"/>
      <c r="H60" s="257"/>
      <c r="I60" s="257"/>
      <c r="J60" s="6"/>
    </row>
    <row r="61" spans="1:11">
      <c r="A61" s="217" t="s">
        <v>93</v>
      </c>
      <c r="B61" s="217"/>
      <c r="C61" s="217"/>
      <c r="D61" s="217"/>
      <c r="E61" s="217"/>
      <c r="F61" s="217"/>
      <c r="G61" s="217"/>
      <c r="H61" s="217"/>
      <c r="I61" s="80" t="s">
        <v>1</v>
      </c>
      <c r="J61" s="6"/>
    </row>
    <row r="62" spans="1:11">
      <c r="A62" s="80" t="s">
        <v>90</v>
      </c>
      <c r="B62" s="214" t="s">
        <v>70</v>
      </c>
      <c r="C62" s="214"/>
      <c r="D62" s="214"/>
      <c r="E62" s="214"/>
      <c r="F62" s="214"/>
      <c r="G62" s="214"/>
      <c r="H62" s="214"/>
      <c r="I62" s="42">
        <f>I39</f>
        <v>361.61</v>
      </c>
      <c r="J62" s="6"/>
    </row>
    <row r="63" spans="1:11">
      <c r="A63" s="40" t="s">
        <v>91</v>
      </c>
      <c r="B63" s="214" t="s">
        <v>73</v>
      </c>
      <c r="C63" s="214"/>
      <c r="D63" s="214"/>
      <c r="E63" s="214"/>
      <c r="F63" s="214"/>
      <c r="G63" s="214"/>
      <c r="H63" s="214"/>
      <c r="I63" s="43">
        <f>I50</f>
        <v>741.8</v>
      </c>
      <c r="J63" s="6"/>
    </row>
    <row r="64" spans="1:11">
      <c r="A64" s="40" t="s">
        <v>92</v>
      </c>
      <c r="B64" s="214" t="s">
        <v>94</v>
      </c>
      <c r="C64" s="214"/>
      <c r="D64" s="214"/>
      <c r="E64" s="214"/>
      <c r="F64" s="214"/>
      <c r="G64" s="214"/>
      <c r="H64" s="214"/>
      <c r="I64" s="43">
        <f>I58</f>
        <v>833.2</v>
      </c>
      <c r="J64" s="6"/>
    </row>
    <row r="65" spans="1:10">
      <c r="A65" s="217" t="s">
        <v>96</v>
      </c>
      <c r="B65" s="217"/>
      <c r="C65" s="217"/>
      <c r="D65" s="217"/>
      <c r="E65" s="217"/>
      <c r="F65" s="217"/>
      <c r="G65" s="217"/>
      <c r="H65" s="217"/>
      <c r="I65" s="44">
        <f>TRUNC(SUM(I62:I64),2)</f>
        <v>1936.61</v>
      </c>
      <c r="J65" s="6"/>
    </row>
    <row r="66" spans="1:10">
      <c r="A66" s="265"/>
      <c r="B66" s="266"/>
      <c r="C66" s="266"/>
      <c r="D66" s="266"/>
      <c r="E66" s="266"/>
      <c r="F66" s="266"/>
      <c r="G66" s="266"/>
      <c r="H66" s="266"/>
      <c r="I66" s="266"/>
      <c r="J66" s="6"/>
    </row>
    <row r="67" spans="1:10">
      <c r="A67" s="220" t="s">
        <v>97</v>
      </c>
      <c r="B67" s="220"/>
      <c r="C67" s="220"/>
      <c r="D67" s="220"/>
      <c r="E67" s="220"/>
      <c r="F67" s="220"/>
      <c r="G67" s="220"/>
      <c r="H67" s="220"/>
      <c r="I67" s="220"/>
      <c r="J67" s="6"/>
    </row>
    <row r="68" spans="1:10">
      <c r="A68" s="80">
        <v>3</v>
      </c>
      <c r="B68" s="217" t="s">
        <v>98</v>
      </c>
      <c r="C68" s="217"/>
      <c r="D68" s="217"/>
      <c r="E68" s="217"/>
      <c r="F68" s="217"/>
      <c r="G68" s="217"/>
      <c r="H68" s="80" t="s">
        <v>3</v>
      </c>
      <c r="I68" s="80" t="s">
        <v>1</v>
      </c>
      <c r="J68" s="6"/>
    </row>
    <row r="69" spans="1:10">
      <c r="A69" s="80" t="s">
        <v>9</v>
      </c>
      <c r="B69" s="263" t="s">
        <v>101</v>
      </c>
      <c r="C69" s="264"/>
      <c r="D69" s="264"/>
      <c r="E69" s="264"/>
      <c r="F69" s="264"/>
      <c r="G69" s="264"/>
      <c r="H69" s="22">
        <v>4.1999999999999997E-3</v>
      </c>
      <c r="I69" s="43">
        <f>$I$33*H69</f>
        <v>7.4339999999999993</v>
      </c>
      <c r="J69" s="6"/>
    </row>
    <row r="70" spans="1:10">
      <c r="A70" s="80" t="s">
        <v>10</v>
      </c>
      <c r="B70" s="214" t="s">
        <v>100</v>
      </c>
      <c r="C70" s="214"/>
      <c r="D70" s="214"/>
      <c r="E70" s="214"/>
      <c r="F70" s="214"/>
      <c r="G70" s="214"/>
      <c r="H70" s="22">
        <f>0.08*H69</f>
        <v>3.3599999999999998E-4</v>
      </c>
      <c r="I70" s="46">
        <f>H70*I33</f>
        <v>0.59471999999999992</v>
      </c>
      <c r="J70" s="6"/>
    </row>
    <row r="71" spans="1:10">
      <c r="A71" s="80" t="s">
        <v>11</v>
      </c>
      <c r="B71" s="263" t="s">
        <v>102</v>
      </c>
      <c r="C71" s="264"/>
      <c r="D71" s="264"/>
      <c r="E71" s="264"/>
      <c r="F71" s="264"/>
      <c r="G71" s="264"/>
      <c r="H71" s="67">
        <v>6.4999999999999997E-3</v>
      </c>
      <c r="I71" s="46">
        <f>$I$33*H71</f>
        <v>11.504999999999999</v>
      </c>
      <c r="J71" s="6"/>
    </row>
    <row r="72" spans="1:10">
      <c r="A72" s="80" t="s">
        <v>12</v>
      </c>
      <c r="B72" s="214" t="s">
        <v>99</v>
      </c>
      <c r="C72" s="214"/>
      <c r="D72" s="214"/>
      <c r="E72" s="214"/>
      <c r="F72" s="214"/>
      <c r="G72" s="214"/>
      <c r="H72" s="1">
        <v>4.0000000000000002E-4</v>
      </c>
      <c r="I72" s="46">
        <f>$I$33*H72</f>
        <v>0.70800000000000007</v>
      </c>
      <c r="J72" s="6"/>
    </row>
    <row r="73" spans="1:10" ht="27" customHeight="1">
      <c r="A73" s="80" t="s">
        <v>13</v>
      </c>
      <c r="B73" s="267" t="s">
        <v>136</v>
      </c>
      <c r="C73" s="267"/>
      <c r="D73" s="267"/>
      <c r="E73" s="267"/>
      <c r="F73" s="267"/>
      <c r="G73" s="267"/>
      <c r="H73" s="41">
        <f>H50*H72</f>
        <v>1.3920000000000002E-4</v>
      </c>
      <c r="I73" s="46">
        <f>$I$33*H73</f>
        <v>0.24638400000000005</v>
      </c>
      <c r="J73" s="6"/>
    </row>
    <row r="74" spans="1:10">
      <c r="A74" s="80" t="s">
        <v>14</v>
      </c>
      <c r="B74" s="263" t="s">
        <v>103</v>
      </c>
      <c r="C74" s="263"/>
      <c r="D74" s="263"/>
      <c r="E74" s="263"/>
      <c r="F74" s="263"/>
      <c r="G74" s="263"/>
      <c r="H74" s="22">
        <v>4.3499999999999997E-2</v>
      </c>
      <c r="I74" s="46">
        <f>$I$33*H74</f>
        <v>76.99499999999999</v>
      </c>
      <c r="J74" s="6"/>
    </row>
    <row r="75" spans="1:10">
      <c r="A75" s="217" t="s">
        <v>104</v>
      </c>
      <c r="B75" s="217"/>
      <c r="C75" s="217"/>
      <c r="D75" s="217"/>
      <c r="E75" s="217"/>
      <c r="F75" s="217"/>
      <c r="G75" s="217"/>
      <c r="H75" s="7">
        <f>TRUNC(SUM(H69:H74),4)</f>
        <v>5.5E-2</v>
      </c>
      <c r="I75" s="45">
        <f>TRUNC(SUM(I69:I74),2)</f>
        <v>97.48</v>
      </c>
      <c r="J75" s="6"/>
    </row>
    <row r="76" spans="1:10">
      <c r="A76" s="204"/>
      <c r="B76" s="205"/>
      <c r="C76" s="205"/>
      <c r="D76" s="205"/>
      <c r="E76" s="205"/>
      <c r="F76" s="205"/>
      <c r="G76" s="205"/>
      <c r="H76" s="205"/>
      <c r="I76" s="205"/>
      <c r="J76" s="6"/>
    </row>
    <row r="77" spans="1:10">
      <c r="A77" s="220" t="s">
        <v>105</v>
      </c>
      <c r="B77" s="220"/>
      <c r="C77" s="220"/>
      <c r="D77" s="220"/>
      <c r="E77" s="220"/>
      <c r="F77" s="220"/>
      <c r="G77" s="220"/>
      <c r="H77" s="220"/>
      <c r="I77" s="220"/>
      <c r="J77" s="6"/>
    </row>
    <row r="78" spans="1:10">
      <c r="A78" s="217" t="s">
        <v>138</v>
      </c>
      <c r="B78" s="217"/>
      <c r="C78" s="217"/>
      <c r="D78" s="217"/>
      <c r="E78" s="217"/>
      <c r="F78" s="217"/>
      <c r="G78" s="217"/>
      <c r="H78" s="80" t="s">
        <v>3</v>
      </c>
      <c r="I78" s="80" t="s">
        <v>1</v>
      </c>
      <c r="J78" s="6"/>
    </row>
    <row r="79" spans="1:10">
      <c r="A79" s="80" t="s">
        <v>9</v>
      </c>
      <c r="B79" s="216" t="s">
        <v>137</v>
      </c>
      <c r="C79" s="216"/>
      <c r="D79" s="216"/>
      <c r="E79" s="216"/>
      <c r="F79" s="216"/>
      <c r="G79" s="216"/>
      <c r="H79" s="8">
        <v>6.8999999999999999E-3</v>
      </c>
      <c r="I79" s="46">
        <f>I33*H79</f>
        <v>12.212999999999999</v>
      </c>
      <c r="J79" s="6"/>
    </row>
    <row r="80" spans="1:10">
      <c r="A80" s="40" t="s">
        <v>10</v>
      </c>
      <c r="B80" s="263" t="s">
        <v>139</v>
      </c>
      <c r="C80" s="264"/>
      <c r="D80" s="264"/>
      <c r="E80" s="264"/>
      <c r="F80" s="264"/>
      <c r="G80" s="264"/>
      <c r="H80" s="16">
        <v>2.0000000000000001E-4</v>
      </c>
      <c r="I80" s="43">
        <f>I33*H80</f>
        <v>0.35400000000000004</v>
      </c>
      <c r="J80" s="6"/>
    </row>
    <row r="81" spans="1:10">
      <c r="A81" s="40" t="s">
        <v>11</v>
      </c>
      <c r="B81" s="264" t="s">
        <v>140</v>
      </c>
      <c r="C81" s="264"/>
      <c r="D81" s="264"/>
      <c r="E81" s="264"/>
      <c r="F81" s="264"/>
      <c r="G81" s="264"/>
      <c r="H81" s="16">
        <v>2.0000000000000001E-4</v>
      </c>
      <c r="I81" s="43">
        <f>I33*H81</f>
        <v>0.35400000000000004</v>
      </c>
      <c r="J81" s="6"/>
    </row>
    <row r="82" spans="1:10">
      <c r="A82" s="40" t="s">
        <v>12</v>
      </c>
      <c r="B82" s="263" t="s">
        <v>141</v>
      </c>
      <c r="C82" s="264"/>
      <c r="D82" s="264"/>
      <c r="E82" s="264"/>
      <c r="F82" s="264"/>
      <c r="G82" s="264"/>
      <c r="H82" s="22">
        <v>1E-4</v>
      </c>
      <c r="I82" s="43">
        <f>I33*H82</f>
        <v>0.17700000000000002</v>
      </c>
      <c r="J82" s="6"/>
    </row>
    <row r="83" spans="1:10">
      <c r="A83" s="40" t="s">
        <v>13</v>
      </c>
      <c r="B83" s="214" t="s">
        <v>142</v>
      </c>
      <c r="C83" s="214"/>
      <c r="D83" s="214"/>
      <c r="E83" s="214"/>
      <c r="F83" s="214"/>
      <c r="G83" s="214"/>
      <c r="H83" s="16">
        <v>2.0000000000000001E-4</v>
      </c>
      <c r="I83" s="43">
        <f>I33*H83</f>
        <v>0.35400000000000004</v>
      </c>
      <c r="J83" s="6"/>
    </row>
    <row r="84" spans="1:10">
      <c r="A84" s="80" t="s">
        <v>14</v>
      </c>
      <c r="B84" s="264" t="s">
        <v>143</v>
      </c>
      <c r="C84" s="264"/>
      <c r="D84" s="264"/>
      <c r="E84" s="264"/>
      <c r="F84" s="264"/>
      <c r="G84" s="264"/>
      <c r="H84" s="16">
        <v>0</v>
      </c>
      <c r="I84" s="43">
        <f>I33*H84</f>
        <v>0</v>
      </c>
      <c r="J84" s="6"/>
    </row>
    <row r="85" spans="1:10">
      <c r="A85" s="217" t="s">
        <v>19</v>
      </c>
      <c r="B85" s="217"/>
      <c r="C85" s="217"/>
      <c r="D85" s="217"/>
      <c r="E85" s="217"/>
      <c r="F85" s="217"/>
      <c r="G85" s="217"/>
      <c r="H85" s="7">
        <f>TRUNC(SUM(H79:H84),4)</f>
        <v>7.6E-3</v>
      </c>
      <c r="I85" s="45">
        <f>TRUNC(SUM(I79:I84),2)</f>
        <v>13.45</v>
      </c>
      <c r="J85" s="6"/>
    </row>
    <row r="86" spans="1:10">
      <c r="A86" s="272"/>
      <c r="B86" s="273"/>
      <c r="C86" s="273"/>
      <c r="D86" s="273"/>
      <c r="E86" s="273"/>
      <c r="F86" s="273"/>
      <c r="G86" s="273"/>
      <c r="H86" s="273"/>
      <c r="I86" s="273"/>
      <c r="J86" s="6"/>
    </row>
    <row r="87" spans="1:10">
      <c r="A87" s="217" t="s">
        <v>144</v>
      </c>
      <c r="B87" s="217"/>
      <c r="C87" s="217"/>
      <c r="D87" s="217"/>
      <c r="E87" s="217"/>
      <c r="F87" s="217"/>
      <c r="G87" s="217"/>
      <c r="H87" s="80" t="s">
        <v>3</v>
      </c>
      <c r="I87" s="80" t="s">
        <v>1</v>
      </c>
      <c r="J87" s="6"/>
    </row>
    <row r="88" spans="1:10">
      <c r="A88" s="80" t="s">
        <v>9</v>
      </c>
      <c r="B88" s="216" t="s">
        <v>145</v>
      </c>
      <c r="C88" s="216"/>
      <c r="D88" s="216"/>
      <c r="E88" s="216"/>
      <c r="F88" s="216"/>
      <c r="G88" s="216"/>
      <c r="H88" s="8">
        <v>0</v>
      </c>
      <c r="I88" s="46">
        <f>($I$33+I50)*H88</f>
        <v>0</v>
      </c>
      <c r="J88" s="6"/>
    </row>
    <row r="89" spans="1:10">
      <c r="A89" s="217" t="s">
        <v>20</v>
      </c>
      <c r="B89" s="217"/>
      <c r="C89" s="217"/>
      <c r="D89" s="217"/>
      <c r="E89" s="217"/>
      <c r="F89" s="217"/>
      <c r="G89" s="217"/>
      <c r="H89" s="7">
        <f>TRUNC(SUM(H88),4)</f>
        <v>0</v>
      </c>
      <c r="I89" s="45">
        <f>TRUNC(SUM(I88),2)</f>
        <v>0</v>
      </c>
      <c r="J89" s="6"/>
    </row>
    <row r="90" spans="1:10">
      <c r="A90" s="269"/>
      <c r="B90" s="270"/>
      <c r="C90" s="270"/>
      <c r="D90" s="270"/>
      <c r="E90" s="270"/>
      <c r="F90" s="270"/>
      <c r="G90" s="270"/>
      <c r="H90" s="270"/>
      <c r="I90" s="270"/>
      <c r="J90" s="6"/>
    </row>
    <row r="91" spans="1:10">
      <c r="A91" s="257" t="s">
        <v>107</v>
      </c>
      <c r="B91" s="257"/>
      <c r="C91" s="257"/>
      <c r="D91" s="257"/>
      <c r="E91" s="257"/>
      <c r="F91" s="257"/>
      <c r="G91" s="257"/>
      <c r="H91" s="257"/>
      <c r="I91" s="257"/>
      <c r="J91" s="6"/>
    </row>
    <row r="92" spans="1:10">
      <c r="A92" s="217" t="s">
        <v>108</v>
      </c>
      <c r="B92" s="217"/>
      <c r="C92" s="217"/>
      <c r="D92" s="217"/>
      <c r="E92" s="217"/>
      <c r="F92" s="217"/>
      <c r="G92" s="217"/>
      <c r="H92" s="217"/>
      <c r="I92" s="80" t="s">
        <v>1</v>
      </c>
      <c r="J92" s="6"/>
    </row>
    <row r="93" spans="1:10">
      <c r="A93" s="80" t="s">
        <v>23</v>
      </c>
      <c r="B93" s="268" t="s">
        <v>106</v>
      </c>
      <c r="C93" s="268"/>
      <c r="D93" s="268"/>
      <c r="E93" s="268"/>
      <c r="F93" s="268"/>
      <c r="G93" s="268"/>
      <c r="H93" s="268"/>
      <c r="I93" s="42">
        <f>I85</f>
        <v>13.45</v>
      </c>
      <c r="J93" s="6"/>
    </row>
    <row r="94" spans="1:10">
      <c r="A94" s="40" t="s">
        <v>24</v>
      </c>
      <c r="B94" s="268" t="s">
        <v>109</v>
      </c>
      <c r="C94" s="268"/>
      <c r="D94" s="268"/>
      <c r="E94" s="268"/>
      <c r="F94" s="268"/>
      <c r="G94" s="268"/>
      <c r="H94" s="268"/>
      <c r="I94" s="43">
        <f>I89</f>
        <v>0</v>
      </c>
      <c r="J94" s="6"/>
    </row>
    <row r="95" spans="1:10">
      <c r="A95" s="217" t="s">
        <v>110</v>
      </c>
      <c r="B95" s="217"/>
      <c r="C95" s="217"/>
      <c r="D95" s="217"/>
      <c r="E95" s="217"/>
      <c r="F95" s="217"/>
      <c r="G95" s="217"/>
      <c r="H95" s="217"/>
      <c r="I95" s="44">
        <f>TRUNC(SUM(I93:I94),2)</f>
        <v>13.45</v>
      </c>
      <c r="J95" s="6"/>
    </row>
    <row r="96" spans="1:10">
      <c r="A96" s="265"/>
      <c r="B96" s="266"/>
      <c r="C96" s="266"/>
      <c r="D96" s="266"/>
      <c r="E96" s="266"/>
      <c r="F96" s="266"/>
      <c r="G96" s="266"/>
      <c r="H96" s="266"/>
      <c r="I96" s="266"/>
      <c r="J96" s="6"/>
    </row>
    <row r="97" spans="1:11">
      <c r="A97" s="220" t="s">
        <v>111</v>
      </c>
      <c r="B97" s="220"/>
      <c r="C97" s="220"/>
      <c r="D97" s="220"/>
      <c r="E97" s="220"/>
      <c r="F97" s="220"/>
      <c r="G97" s="220"/>
      <c r="H97" s="220"/>
      <c r="I97" s="220"/>
      <c r="J97" s="6"/>
    </row>
    <row r="98" spans="1:11">
      <c r="A98" s="80">
        <v>5</v>
      </c>
      <c r="B98" s="217" t="s">
        <v>18</v>
      </c>
      <c r="C98" s="217"/>
      <c r="D98" s="217"/>
      <c r="E98" s="217"/>
      <c r="F98" s="217"/>
      <c r="G98" s="217"/>
      <c r="H98" s="80"/>
      <c r="I98" s="80" t="s">
        <v>1</v>
      </c>
      <c r="J98" s="6"/>
    </row>
    <row r="99" spans="1:11">
      <c r="A99" s="80" t="s">
        <v>9</v>
      </c>
      <c r="B99" s="218" t="s">
        <v>112</v>
      </c>
      <c r="C99" s="218"/>
      <c r="D99" s="218"/>
      <c r="E99" s="218"/>
      <c r="F99" s="218"/>
      <c r="G99" s="218"/>
      <c r="H99" s="83" t="s">
        <v>0</v>
      </c>
      <c r="I99" s="188">
        <f>'UNIFORME GARÇOM'!E12</f>
        <v>92.166666666666671</v>
      </c>
      <c r="J99" s="6"/>
    </row>
    <row r="100" spans="1:11">
      <c r="A100" s="80" t="s">
        <v>10</v>
      </c>
      <c r="B100" s="218" t="s">
        <v>186</v>
      </c>
      <c r="C100" s="218"/>
      <c r="D100" s="218"/>
      <c r="E100" s="218"/>
      <c r="F100" s="218"/>
      <c r="G100" s="218"/>
      <c r="H100" s="83" t="s">
        <v>0</v>
      </c>
      <c r="I100" s="43">
        <v>0</v>
      </c>
      <c r="J100" s="6"/>
    </row>
    <row r="101" spans="1:11">
      <c r="A101" s="84" t="s">
        <v>11</v>
      </c>
      <c r="B101" s="218" t="s">
        <v>183</v>
      </c>
      <c r="C101" s="218"/>
      <c r="D101" s="218"/>
      <c r="E101" s="218"/>
      <c r="F101" s="218"/>
      <c r="G101" s="218"/>
      <c r="H101" s="83" t="s">
        <v>0</v>
      </c>
      <c r="I101" s="43">
        <v>0</v>
      </c>
      <c r="J101" s="6"/>
    </row>
    <row r="102" spans="1:11">
      <c r="A102" s="123" t="s">
        <v>12</v>
      </c>
      <c r="B102" s="211" t="s">
        <v>187</v>
      </c>
      <c r="C102" s="212"/>
      <c r="D102" s="212"/>
      <c r="E102" s="212"/>
      <c r="F102" s="212"/>
      <c r="G102" s="213"/>
      <c r="H102" s="124"/>
      <c r="I102" s="43">
        <v>0</v>
      </c>
      <c r="J102" s="6"/>
    </row>
    <row r="103" spans="1:11">
      <c r="A103" s="84" t="s">
        <v>13</v>
      </c>
      <c r="B103" s="219" t="s">
        <v>188</v>
      </c>
      <c r="C103" s="219"/>
      <c r="D103" s="219"/>
      <c r="E103" s="219"/>
      <c r="F103" s="219"/>
      <c r="G103" s="219"/>
      <c r="H103" s="83" t="s">
        <v>0</v>
      </c>
      <c r="I103" s="43">
        <v>0</v>
      </c>
      <c r="J103" s="6"/>
    </row>
    <row r="104" spans="1:11">
      <c r="A104" s="217" t="s">
        <v>113</v>
      </c>
      <c r="B104" s="217"/>
      <c r="C104" s="217"/>
      <c r="D104" s="217"/>
      <c r="E104" s="217"/>
      <c r="F104" s="217"/>
      <c r="G104" s="217"/>
      <c r="H104" s="7" t="s">
        <v>0</v>
      </c>
      <c r="I104" s="45">
        <f>TRUNC(SUM(I99:I103),2)</f>
        <v>92.16</v>
      </c>
      <c r="J104" s="6"/>
    </row>
    <row r="105" spans="1:11">
      <c r="A105" s="265"/>
      <c r="B105" s="266"/>
      <c r="C105" s="266"/>
      <c r="D105" s="266"/>
      <c r="E105" s="266"/>
      <c r="F105" s="266"/>
      <c r="G105" s="266"/>
      <c r="H105" s="266"/>
      <c r="I105" s="266"/>
      <c r="J105" s="6"/>
      <c r="K105" s="71"/>
    </row>
    <row r="106" spans="1:11">
      <c r="A106" s="220" t="s">
        <v>114</v>
      </c>
      <c r="B106" s="220"/>
      <c r="C106" s="220"/>
      <c r="D106" s="220"/>
      <c r="E106" s="220"/>
      <c r="F106" s="220"/>
      <c r="G106" s="220"/>
      <c r="H106" s="220"/>
      <c r="I106" s="220"/>
      <c r="J106" s="6"/>
      <c r="K106" s="68"/>
    </row>
    <row r="107" spans="1:11">
      <c r="A107" s="80">
        <v>6</v>
      </c>
      <c r="B107" s="217" t="s">
        <v>22</v>
      </c>
      <c r="C107" s="217"/>
      <c r="D107" s="217"/>
      <c r="E107" s="217"/>
      <c r="F107" s="217"/>
      <c r="G107" s="217"/>
      <c r="H107" s="80" t="s">
        <v>3</v>
      </c>
      <c r="I107" s="80" t="s">
        <v>1</v>
      </c>
      <c r="J107" s="6"/>
      <c r="K107" s="71"/>
    </row>
    <row r="108" spans="1:11">
      <c r="A108" s="80" t="s">
        <v>9</v>
      </c>
      <c r="B108" s="214" t="s">
        <v>25</v>
      </c>
      <c r="C108" s="214"/>
      <c r="D108" s="214"/>
      <c r="E108" s="214"/>
      <c r="F108" s="214"/>
      <c r="G108" s="214"/>
      <c r="H108" s="187">
        <f>COPEIRO!H108</f>
        <v>0.04</v>
      </c>
      <c r="I108" s="49">
        <f>TRUNC(H108*I132,2)</f>
        <v>156.38</v>
      </c>
      <c r="J108" s="6"/>
      <c r="K108" s="68"/>
    </row>
    <row r="109" spans="1:11">
      <c r="A109" s="40" t="s">
        <v>10</v>
      </c>
      <c r="B109" s="214" t="s">
        <v>4</v>
      </c>
      <c r="C109" s="214"/>
      <c r="D109" s="214"/>
      <c r="E109" s="214"/>
      <c r="F109" s="214"/>
      <c r="G109" s="214"/>
      <c r="H109" s="187">
        <v>4.1658000000000001E-2</v>
      </c>
      <c r="I109" s="49">
        <f>TRUNC(H109*(I108+I132),2)</f>
        <v>169.38</v>
      </c>
      <c r="J109" s="6"/>
      <c r="K109" s="71"/>
    </row>
    <row r="110" spans="1:11">
      <c r="A110" s="80" t="s">
        <v>11</v>
      </c>
      <c r="B110" s="271" t="s">
        <v>52</v>
      </c>
      <c r="C110" s="271"/>
      <c r="D110" s="271"/>
      <c r="E110" s="271"/>
      <c r="F110" s="271"/>
      <c r="G110" s="271"/>
      <c r="H110" s="2"/>
      <c r="I110" s="54"/>
      <c r="J110" s="6"/>
      <c r="K110" s="71"/>
    </row>
    <row r="111" spans="1:11">
      <c r="A111" s="40" t="s">
        <v>53</v>
      </c>
      <c r="B111" s="214" t="s">
        <v>49</v>
      </c>
      <c r="C111" s="214"/>
      <c r="D111" s="214"/>
      <c r="E111" s="214"/>
      <c r="F111" s="214"/>
      <c r="G111" s="214"/>
      <c r="H111" s="19">
        <v>6.4999999999999997E-3</v>
      </c>
      <c r="I111" s="50">
        <f>TRUNC(H111*I121,2)</f>
        <v>30.13</v>
      </c>
      <c r="J111" s="6"/>
      <c r="K111" s="68"/>
    </row>
    <row r="112" spans="1:11">
      <c r="A112" s="40" t="s">
        <v>54</v>
      </c>
      <c r="B112" s="214" t="s">
        <v>50</v>
      </c>
      <c r="C112" s="214"/>
      <c r="D112" s="214"/>
      <c r="E112" s="214"/>
      <c r="F112" s="214"/>
      <c r="G112" s="214"/>
      <c r="H112" s="19">
        <v>0.03</v>
      </c>
      <c r="I112" s="50">
        <f>TRUNC(H112*I121,2)</f>
        <v>139.09</v>
      </c>
      <c r="J112" s="6"/>
    </row>
    <row r="113" spans="1:11">
      <c r="A113" s="40" t="s">
        <v>55</v>
      </c>
      <c r="B113" s="214" t="s">
        <v>51</v>
      </c>
      <c r="C113" s="214"/>
      <c r="D113" s="214"/>
      <c r="E113" s="214"/>
      <c r="F113" s="214"/>
      <c r="G113" s="214"/>
      <c r="H113" s="19">
        <v>0.05</v>
      </c>
      <c r="I113" s="50">
        <f>TRUNC(H113*I121,2)</f>
        <v>231.82</v>
      </c>
      <c r="J113" s="6"/>
    </row>
    <row r="114" spans="1:11">
      <c r="A114" s="217" t="s">
        <v>115</v>
      </c>
      <c r="B114" s="217"/>
      <c r="C114" s="217"/>
      <c r="D114" s="217"/>
      <c r="E114" s="217"/>
      <c r="F114" s="217"/>
      <c r="G114" s="217"/>
      <c r="H114" s="19">
        <f>SUM(H108:H113)</f>
        <v>0.16815800000000003</v>
      </c>
      <c r="I114" s="44">
        <f>TRUNC(SUM(I108:I113),2)</f>
        <v>726.8</v>
      </c>
      <c r="J114" s="6"/>
    </row>
    <row r="115" spans="1:11">
      <c r="A115" s="88"/>
      <c r="B115" s="232"/>
      <c r="C115" s="232"/>
      <c r="D115" s="232"/>
      <c r="E115" s="232"/>
      <c r="F115" s="232"/>
      <c r="G115" s="232"/>
      <c r="H115" s="232"/>
      <c r="I115" s="232"/>
    </row>
    <row r="116" spans="1:11">
      <c r="A116" s="25" t="s">
        <v>56</v>
      </c>
      <c r="B116" s="274" t="s">
        <v>57</v>
      </c>
      <c r="C116" s="274"/>
      <c r="D116" s="274"/>
      <c r="E116" s="274"/>
      <c r="F116" s="274"/>
      <c r="G116" s="274"/>
      <c r="H116" s="26">
        <f>TRUNC(H111+H112+H113,4)</f>
        <v>8.6499999999999994E-2</v>
      </c>
      <c r="I116" s="27"/>
    </row>
    <row r="117" spans="1:11">
      <c r="A117" s="28"/>
      <c r="B117" s="275">
        <v>100</v>
      </c>
      <c r="C117" s="215"/>
      <c r="D117" s="215"/>
      <c r="E117" s="215"/>
      <c r="F117" s="215"/>
      <c r="G117" s="215"/>
      <c r="H117" s="29"/>
      <c r="I117" s="30"/>
    </row>
    <row r="118" spans="1:11">
      <c r="A118" s="31"/>
      <c r="B118" s="81"/>
      <c r="C118" s="81"/>
      <c r="D118" s="81"/>
      <c r="E118" s="81"/>
      <c r="F118" s="81"/>
      <c r="G118" s="81"/>
      <c r="H118" s="29"/>
      <c r="I118" s="30"/>
    </row>
    <row r="119" spans="1:11">
      <c r="A119" s="28" t="s">
        <v>58</v>
      </c>
      <c r="B119" s="215" t="s">
        <v>116</v>
      </c>
      <c r="C119" s="215"/>
      <c r="D119" s="215"/>
      <c r="E119" s="215"/>
      <c r="F119" s="215"/>
      <c r="G119" s="215"/>
      <c r="H119" s="29"/>
      <c r="I119" s="30">
        <f>TRUNC(I132+I108+I109,2)</f>
        <v>4235.46</v>
      </c>
    </row>
    <row r="120" spans="1:11">
      <c r="A120" s="28"/>
      <c r="B120" s="81"/>
      <c r="C120" s="81"/>
      <c r="D120" s="81"/>
      <c r="E120" s="81"/>
      <c r="F120" s="81"/>
      <c r="G120" s="81"/>
      <c r="H120" s="29"/>
      <c r="I120" s="30"/>
    </row>
    <row r="121" spans="1:11">
      <c r="A121" s="28" t="s">
        <v>59</v>
      </c>
      <c r="B121" s="215" t="s">
        <v>60</v>
      </c>
      <c r="C121" s="215"/>
      <c r="D121" s="215"/>
      <c r="E121" s="215"/>
      <c r="F121" s="215"/>
      <c r="G121" s="215"/>
      <c r="H121" s="29"/>
      <c r="I121" s="30">
        <f>I119/(1-H116)</f>
        <v>4636.5188834154351</v>
      </c>
    </row>
    <row r="122" spans="1:11">
      <c r="A122" s="28"/>
      <c r="B122" s="81"/>
      <c r="C122" s="81"/>
      <c r="D122" s="81"/>
      <c r="E122" s="81"/>
      <c r="F122" s="81"/>
      <c r="G122" s="81"/>
      <c r="H122" s="29"/>
      <c r="I122" s="30"/>
    </row>
    <row r="123" spans="1:11">
      <c r="A123" s="33"/>
      <c r="B123" s="276" t="s">
        <v>61</v>
      </c>
      <c r="C123" s="276"/>
      <c r="D123" s="276"/>
      <c r="E123" s="276"/>
      <c r="F123" s="276"/>
      <c r="G123" s="276"/>
      <c r="H123" s="34"/>
      <c r="I123" s="35">
        <f>TRUNC(I121-I119,2)</f>
        <v>401.05</v>
      </c>
      <c r="K123" s="20"/>
    </row>
    <row r="124" spans="1:11">
      <c r="A124" s="88"/>
      <c r="B124" s="88"/>
      <c r="C124" s="88"/>
      <c r="D124" s="88"/>
      <c r="E124" s="88"/>
      <c r="F124" s="88"/>
      <c r="G124" s="88"/>
      <c r="H124" s="88"/>
      <c r="I124" s="10"/>
    </row>
    <row r="125" spans="1:11">
      <c r="A125" s="257" t="s">
        <v>117</v>
      </c>
      <c r="B125" s="257"/>
      <c r="C125" s="257"/>
      <c r="D125" s="257"/>
      <c r="E125" s="257"/>
      <c r="F125" s="257"/>
      <c r="G125" s="257"/>
      <c r="H125" s="257"/>
      <c r="I125" s="257"/>
      <c r="K125" s="23"/>
    </row>
    <row r="126" spans="1:11">
      <c r="A126" s="217" t="s">
        <v>26</v>
      </c>
      <c r="B126" s="217"/>
      <c r="C126" s="217"/>
      <c r="D126" s="217"/>
      <c r="E126" s="217"/>
      <c r="F126" s="217"/>
      <c r="G126" s="217"/>
      <c r="H126" s="217"/>
      <c r="I126" s="80" t="s">
        <v>1</v>
      </c>
    </row>
    <row r="127" spans="1:11">
      <c r="A127" s="86" t="s">
        <v>9</v>
      </c>
      <c r="B127" s="231" t="str">
        <f>A24</f>
        <v>MÓDULO 1 - COMPOSIÇÃO DA REMUNERAÇÃO</v>
      </c>
      <c r="C127" s="231"/>
      <c r="D127" s="231"/>
      <c r="E127" s="231"/>
      <c r="F127" s="231"/>
      <c r="G127" s="231"/>
      <c r="H127" s="231"/>
      <c r="I127" s="49">
        <f>I33</f>
        <v>1770</v>
      </c>
    </row>
    <row r="128" spans="1:11">
      <c r="A128" s="51" t="s">
        <v>10</v>
      </c>
      <c r="B128" s="231" t="str">
        <f>A35</f>
        <v>MÓDULO 2 – ENCARGOS E BENEFÍCIOS ANUAIS, MENSAIS E DIÁRIOS</v>
      </c>
      <c r="C128" s="231"/>
      <c r="D128" s="231"/>
      <c r="E128" s="231"/>
      <c r="F128" s="231"/>
      <c r="G128" s="231"/>
      <c r="H128" s="231"/>
      <c r="I128" s="50">
        <f>I65</f>
        <v>1936.61</v>
      </c>
    </row>
    <row r="129" spans="1:11">
      <c r="A129" s="51" t="s">
        <v>11</v>
      </c>
      <c r="B129" s="231" t="str">
        <f>A67</f>
        <v>MÓDULO 3 – PROVISÃO PARA RESCISÃO</v>
      </c>
      <c r="C129" s="231"/>
      <c r="D129" s="231"/>
      <c r="E129" s="231"/>
      <c r="F129" s="231"/>
      <c r="G129" s="231"/>
      <c r="H129" s="231"/>
      <c r="I129" s="50">
        <f>I75</f>
        <v>97.48</v>
      </c>
      <c r="K129" s="23"/>
    </row>
    <row r="130" spans="1:11">
      <c r="A130" s="87" t="s">
        <v>12</v>
      </c>
      <c r="B130" s="231" t="str">
        <f>A77</f>
        <v>MÓDULO 4 – CUSTO DE REPOSIÇÃO DO PROFISSIONAL AUSENTE</v>
      </c>
      <c r="C130" s="231"/>
      <c r="D130" s="231"/>
      <c r="E130" s="231"/>
      <c r="F130" s="231"/>
      <c r="G130" s="231"/>
      <c r="H130" s="231"/>
      <c r="I130" s="50">
        <f>I95</f>
        <v>13.45</v>
      </c>
      <c r="K130" s="23"/>
    </row>
    <row r="131" spans="1:11">
      <c r="A131" s="53" t="s">
        <v>13</v>
      </c>
      <c r="B131" s="231" t="str">
        <f>A97</f>
        <v>MÓDULO 5 – INSUMOS DIVERSOS</v>
      </c>
      <c r="C131" s="231"/>
      <c r="D131" s="231"/>
      <c r="E131" s="231"/>
      <c r="F131" s="231"/>
      <c r="G131" s="231"/>
      <c r="H131" s="231"/>
      <c r="I131" s="50">
        <f>I104</f>
        <v>92.16</v>
      </c>
    </row>
    <row r="132" spans="1:11">
      <c r="A132" s="40"/>
      <c r="B132" s="217" t="s">
        <v>118</v>
      </c>
      <c r="C132" s="217"/>
      <c r="D132" s="217"/>
      <c r="E132" s="217"/>
      <c r="F132" s="217"/>
      <c r="G132" s="217"/>
      <c r="H132" s="217"/>
      <c r="I132" s="44">
        <f>TRUNC(SUM(I127:I131),2)</f>
        <v>3909.7</v>
      </c>
      <c r="K132" s="20"/>
    </row>
    <row r="133" spans="1:11">
      <c r="A133" s="87" t="s">
        <v>14</v>
      </c>
      <c r="B133" s="231" t="str">
        <f>A106</f>
        <v>MÓDULO 6 – CUSTOS INDIRETOS, TRIBUTOS E LUCRO</v>
      </c>
      <c r="C133" s="231"/>
      <c r="D133" s="231"/>
      <c r="E133" s="231"/>
      <c r="F133" s="231"/>
      <c r="G133" s="231"/>
      <c r="H133" s="231"/>
      <c r="I133" s="46">
        <f>I114</f>
        <v>726.8</v>
      </c>
    </row>
    <row r="134" spans="1:11">
      <c r="A134" s="217" t="s">
        <v>119</v>
      </c>
      <c r="B134" s="217"/>
      <c r="C134" s="217"/>
      <c r="D134" s="217"/>
      <c r="E134" s="217"/>
      <c r="F134" s="217"/>
      <c r="G134" s="217"/>
      <c r="H134" s="217"/>
      <c r="I134" s="44">
        <f>TRUNC(SUM(I132:I133),2)</f>
        <v>4636.5</v>
      </c>
    </row>
    <row r="135" spans="1:11" ht="13.5" thickBot="1">
      <c r="A135" s="88"/>
      <c r="B135" s="224" t="s">
        <v>28</v>
      </c>
      <c r="C135" s="224"/>
      <c r="D135" s="224"/>
      <c r="E135" s="224"/>
      <c r="F135" s="224"/>
      <c r="G135" s="224"/>
      <c r="H135" s="4"/>
      <c r="I135" s="4"/>
    </row>
    <row r="136" spans="1:11" ht="39" thickBot="1">
      <c r="A136" s="225" t="s">
        <v>30</v>
      </c>
      <c r="B136" s="226"/>
      <c r="C136" s="225" t="s">
        <v>31</v>
      </c>
      <c r="D136" s="226"/>
      <c r="E136" s="225" t="s">
        <v>33</v>
      </c>
      <c r="F136" s="226"/>
      <c r="G136" s="13" t="s">
        <v>32</v>
      </c>
      <c r="H136" s="14" t="s">
        <v>29</v>
      </c>
      <c r="I136" s="11" t="s">
        <v>1</v>
      </c>
    </row>
    <row r="137" spans="1:11" ht="13.5" thickBot="1">
      <c r="A137" s="229" t="str">
        <f>A15</f>
        <v>GARÇOM</v>
      </c>
      <c r="B137" s="230"/>
      <c r="C137" s="233">
        <f>I134</f>
        <v>4636.5</v>
      </c>
      <c r="D137" s="234"/>
      <c r="E137" s="227">
        <v>1</v>
      </c>
      <c r="F137" s="228"/>
      <c r="G137" s="76">
        <f>C137*E137</f>
        <v>4636.5</v>
      </c>
      <c r="H137" s="12">
        <f>E15</f>
        <v>18</v>
      </c>
      <c r="I137" s="75">
        <f>H137*G137</f>
        <v>83457</v>
      </c>
    </row>
    <row r="138" spans="1:11" ht="14.25" customHeight="1" thickBot="1">
      <c r="A138" s="244" t="s">
        <v>34</v>
      </c>
      <c r="B138" s="245"/>
      <c r="C138" s="245"/>
      <c r="D138" s="245"/>
      <c r="E138" s="245"/>
      <c r="F138" s="245"/>
      <c r="G138" s="245"/>
      <c r="H138" s="246"/>
      <c r="I138" s="77">
        <f>I137</f>
        <v>83457</v>
      </c>
    </row>
    <row r="140" spans="1:11" ht="13.5" thickBot="1">
      <c r="A140" s="88" t="s">
        <v>35</v>
      </c>
      <c r="B140" s="224" t="s">
        <v>36</v>
      </c>
      <c r="C140" s="224"/>
      <c r="D140" s="224"/>
      <c r="E140" s="224"/>
      <c r="F140" s="224"/>
      <c r="G140" s="224"/>
      <c r="H140" s="4"/>
      <c r="I140" s="4"/>
    </row>
    <row r="141" spans="1:11" ht="13.5" thickBot="1">
      <c r="A141" s="238" t="s">
        <v>37</v>
      </c>
      <c r="B141" s="239"/>
      <c r="C141" s="239"/>
      <c r="D141" s="239"/>
      <c r="E141" s="239"/>
      <c r="F141" s="239"/>
      <c r="G141" s="239"/>
      <c r="H141" s="239"/>
      <c r="I141" s="240"/>
    </row>
    <row r="142" spans="1:11" ht="13.5" thickBot="1">
      <c r="A142" s="15"/>
      <c r="B142" s="241" t="s">
        <v>38</v>
      </c>
      <c r="C142" s="242"/>
      <c r="D142" s="242"/>
      <c r="E142" s="242"/>
      <c r="F142" s="242"/>
      <c r="G142" s="242"/>
      <c r="H142" s="243"/>
      <c r="I142" s="11" t="s">
        <v>1</v>
      </c>
    </row>
    <row r="143" spans="1:11" ht="13.5" thickBot="1">
      <c r="A143" s="79" t="s">
        <v>9</v>
      </c>
      <c r="B143" s="235" t="s">
        <v>39</v>
      </c>
      <c r="C143" s="236"/>
      <c r="D143" s="236"/>
      <c r="E143" s="236"/>
      <c r="F143" s="236"/>
      <c r="G143" s="236"/>
      <c r="H143" s="237"/>
      <c r="I143" s="78">
        <f>I138*12</f>
        <v>1001484</v>
      </c>
    </row>
    <row r="144" spans="1:11" ht="13.5" thickBot="1">
      <c r="A144" s="221" t="s">
        <v>21</v>
      </c>
      <c r="B144" s="222"/>
      <c r="C144" s="222"/>
      <c r="D144" s="222"/>
      <c r="E144" s="222"/>
      <c r="F144" s="222"/>
      <c r="G144" s="222"/>
      <c r="H144" s="223"/>
      <c r="I144" s="77">
        <f>I143</f>
        <v>1001484</v>
      </c>
    </row>
    <row r="147" spans="1:5">
      <c r="A147" s="24"/>
      <c r="B147" s="24"/>
    </row>
    <row r="148" spans="1:5">
      <c r="A148" s="23"/>
      <c r="B148" s="24"/>
      <c r="E148" s="36"/>
    </row>
    <row r="151" spans="1:5">
      <c r="A151" s="36"/>
    </row>
    <row r="152" spans="1:5">
      <c r="A152" s="36"/>
    </row>
  </sheetData>
  <sheetProtection algorithmName="SHA-512" hashValue="r8IT1eWlLdmm7ZCsvoZ9TWbMQlJsvgQFyqTN/UWEXZAEov4rdneVlyzF1Nu4/9F17RXFqTOho3cPirnoYldBNg==" saltValue="SYhuJnDWJLADsOKeRf/jRA==" spinCount="100000" sheet="1" formatCells="0" formatColumns="0" formatRows="0" insertColumns="0" insertRows="0" insertHyperlinks="0" deleteColumns="0" deleteRows="0" sort="0" autoFilter="0" pivotTables="0"/>
  <mergeCells count="139">
    <mergeCell ref="B142:H142"/>
    <mergeCell ref="B143:H143"/>
    <mergeCell ref="A144:H144"/>
    <mergeCell ref="A137:B137"/>
    <mergeCell ref="C137:D137"/>
    <mergeCell ref="E137:F137"/>
    <mergeCell ref="A138:H138"/>
    <mergeCell ref="B140:G140"/>
    <mergeCell ref="A141:I141"/>
    <mergeCell ref="B131:H131"/>
    <mergeCell ref="B132:H132"/>
    <mergeCell ref="B133:H133"/>
    <mergeCell ref="A134:H134"/>
    <mergeCell ref="B135:G135"/>
    <mergeCell ref="A136:B136"/>
    <mergeCell ref="C136:D136"/>
    <mergeCell ref="E136:F136"/>
    <mergeCell ref="A125:I125"/>
    <mergeCell ref="A126:H126"/>
    <mergeCell ref="B127:H127"/>
    <mergeCell ref="B128:H128"/>
    <mergeCell ref="B129:H129"/>
    <mergeCell ref="B130:H130"/>
    <mergeCell ref="B115:I115"/>
    <mergeCell ref="B116:G116"/>
    <mergeCell ref="B117:G117"/>
    <mergeCell ref="B119:G119"/>
    <mergeCell ref="B121:G121"/>
    <mergeCell ref="B123:G123"/>
    <mergeCell ref="B109:G109"/>
    <mergeCell ref="B110:G110"/>
    <mergeCell ref="B111:G111"/>
    <mergeCell ref="B112:G112"/>
    <mergeCell ref="B113:G113"/>
    <mergeCell ref="A114:G114"/>
    <mergeCell ref="B103:G103"/>
    <mergeCell ref="A104:G104"/>
    <mergeCell ref="A105:I105"/>
    <mergeCell ref="A106:I106"/>
    <mergeCell ref="B107:G107"/>
    <mergeCell ref="B108:G108"/>
    <mergeCell ref="A96:I96"/>
    <mergeCell ref="A97:I97"/>
    <mergeCell ref="B98:G98"/>
    <mergeCell ref="B99:G99"/>
    <mergeCell ref="B100:G100"/>
    <mergeCell ref="B101:G101"/>
    <mergeCell ref="B102:G102"/>
    <mergeCell ref="A90:I90"/>
    <mergeCell ref="A91:I91"/>
    <mergeCell ref="A92:H92"/>
    <mergeCell ref="B93:H93"/>
    <mergeCell ref="B94:H94"/>
    <mergeCell ref="A95:H95"/>
    <mergeCell ref="B84:G84"/>
    <mergeCell ref="A85:G85"/>
    <mergeCell ref="A86:I86"/>
    <mergeCell ref="A87:G87"/>
    <mergeCell ref="B88:G88"/>
    <mergeCell ref="A89:G89"/>
    <mergeCell ref="A78:G78"/>
    <mergeCell ref="B79:G79"/>
    <mergeCell ref="B80:G80"/>
    <mergeCell ref="B81:G81"/>
    <mergeCell ref="B82:G82"/>
    <mergeCell ref="B83:G83"/>
    <mergeCell ref="B72:G72"/>
    <mergeCell ref="B73:G73"/>
    <mergeCell ref="B74:G74"/>
    <mergeCell ref="A75:G75"/>
    <mergeCell ref="A76:I76"/>
    <mergeCell ref="A77:I77"/>
    <mergeCell ref="A66:I66"/>
    <mergeCell ref="A67:I67"/>
    <mergeCell ref="B68:G68"/>
    <mergeCell ref="B69:G69"/>
    <mergeCell ref="B70:G70"/>
    <mergeCell ref="B71:G71"/>
    <mergeCell ref="A60:I60"/>
    <mergeCell ref="A61:H61"/>
    <mergeCell ref="B62:H62"/>
    <mergeCell ref="B63:H63"/>
    <mergeCell ref="B64:H64"/>
    <mergeCell ref="A65:H65"/>
    <mergeCell ref="B54:G54"/>
    <mergeCell ref="B55:G55"/>
    <mergeCell ref="B56:G56"/>
    <mergeCell ref="B57:G57"/>
    <mergeCell ref="A58:H58"/>
    <mergeCell ref="A59:I59"/>
    <mergeCell ref="B48:G48"/>
    <mergeCell ref="B49:G49"/>
    <mergeCell ref="A50:G50"/>
    <mergeCell ref="A51:I51"/>
    <mergeCell ref="A52:G52"/>
    <mergeCell ref="B53:G53"/>
    <mergeCell ref="B42:G42"/>
    <mergeCell ref="B43:G43"/>
    <mergeCell ref="B44:G44"/>
    <mergeCell ref="B45:G45"/>
    <mergeCell ref="B46:G46"/>
    <mergeCell ref="B47:G47"/>
    <mergeCell ref="A36:G36"/>
    <mergeCell ref="B37:G37"/>
    <mergeCell ref="B38:G38"/>
    <mergeCell ref="A39:G39"/>
    <mergeCell ref="A40:I40"/>
    <mergeCell ref="A41:G41"/>
    <mergeCell ref="B29:G29"/>
    <mergeCell ref="B30:G30"/>
    <mergeCell ref="B31:G31"/>
    <mergeCell ref="B32:G32"/>
    <mergeCell ref="A33:H33"/>
    <mergeCell ref="A35:I35"/>
    <mergeCell ref="A23:I23"/>
    <mergeCell ref="A24:I24"/>
    <mergeCell ref="B25:G25"/>
    <mergeCell ref="B26:G26"/>
    <mergeCell ref="B27:G27"/>
    <mergeCell ref="B28:G28"/>
    <mergeCell ref="B20:H20"/>
    <mergeCell ref="B21:H21"/>
    <mergeCell ref="B22:H22"/>
    <mergeCell ref="A13:I13"/>
    <mergeCell ref="A14:B14"/>
    <mergeCell ref="C14:D14"/>
    <mergeCell ref="E14:I14"/>
    <mergeCell ref="A15:B15"/>
    <mergeCell ref="C15:D15"/>
    <mergeCell ref="E15:I15"/>
    <mergeCell ref="A5:I5"/>
    <mergeCell ref="A7:I7"/>
    <mergeCell ref="B8:H8"/>
    <mergeCell ref="B9:H9"/>
    <mergeCell ref="B10:H10"/>
    <mergeCell ref="B11:H11"/>
    <mergeCell ref="A17:I17"/>
    <mergeCell ref="B18:H18"/>
    <mergeCell ref="B19:H19"/>
  </mergeCells>
  <pageMargins left="0.39370078740157483" right="0.19685039370078741" top="0.59055118110236227" bottom="0.39370078740157483" header="0.15748031496062992" footer="0.15748031496062992"/>
  <pageSetup paperSize="9" scale="97" firstPageNumber="0" fitToHeight="0"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ilha5">
    <tabColor rgb="FF00B050"/>
  </sheetPr>
  <dimension ref="A5:L152"/>
  <sheetViews>
    <sheetView topLeftCell="A19" zoomScale="110" zoomScaleNormal="110" workbookViewId="0">
      <selection activeCell="K37" sqref="K37"/>
    </sheetView>
  </sheetViews>
  <sheetFormatPr defaultRowHeight="12.75"/>
  <cols>
    <col min="1" max="1" width="10" bestFit="1" customWidth="1"/>
    <col min="5" max="5" width="10.85546875" bestFit="1" customWidth="1"/>
    <col min="7" max="7" width="19.140625" customWidth="1"/>
    <col min="8" max="8" width="8.85546875" customWidth="1"/>
    <col min="9" max="9" width="17.42578125" customWidth="1"/>
    <col min="10" max="10" width="5" customWidth="1"/>
    <col min="11" max="11" width="33.140625" customWidth="1"/>
    <col min="12" max="12" width="15.85546875" customWidth="1"/>
    <col min="13" max="13" width="9.5703125" bestFit="1" customWidth="1"/>
  </cols>
  <sheetData>
    <row r="5" spans="1:9">
      <c r="A5" s="247"/>
      <c r="B5" s="247"/>
      <c r="C5" s="247"/>
      <c r="D5" s="247"/>
      <c r="E5" s="247"/>
      <c r="F5" s="247"/>
      <c r="G5" s="247"/>
      <c r="H5" s="247"/>
      <c r="I5" s="247"/>
    </row>
    <row r="6" spans="1:9">
      <c r="A6" s="3"/>
      <c r="B6" s="3"/>
      <c r="C6" s="3"/>
      <c r="D6" s="3"/>
      <c r="E6" s="3"/>
      <c r="F6" s="3"/>
      <c r="G6" s="3"/>
      <c r="H6" s="3"/>
      <c r="I6" s="3"/>
    </row>
    <row r="7" spans="1:9">
      <c r="A7" s="249" t="s">
        <v>41</v>
      </c>
      <c r="B7" s="249"/>
      <c r="C7" s="249"/>
      <c r="D7" s="249"/>
      <c r="E7" s="249"/>
      <c r="F7" s="249"/>
      <c r="G7" s="249"/>
      <c r="H7" s="249"/>
      <c r="I7" s="249"/>
    </row>
    <row r="8" spans="1:9">
      <c r="A8" s="158" t="s">
        <v>9</v>
      </c>
      <c r="B8" s="231" t="s">
        <v>42</v>
      </c>
      <c r="C8" s="231"/>
      <c r="D8" s="231"/>
      <c r="E8" s="231"/>
      <c r="F8" s="231"/>
      <c r="G8" s="231"/>
      <c r="H8" s="231"/>
      <c r="I8" s="181">
        <v>43720</v>
      </c>
    </row>
    <row r="9" spans="1:9">
      <c r="A9" s="158" t="s">
        <v>10</v>
      </c>
      <c r="B9" s="231" t="s">
        <v>43</v>
      </c>
      <c r="C9" s="231"/>
      <c r="D9" s="231"/>
      <c r="E9" s="231"/>
      <c r="F9" s="231"/>
      <c r="G9" s="231"/>
      <c r="H9" s="231"/>
      <c r="I9" s="161" t="s">
        <v>146</v>
      </c>
    </row>
    <row r="10" spans="1:9">
      <c r="A10" s="158" t="s">
        <v>11</v>
      </c>
      <c r="B10" s="216" t="s">
        <v>62</v>
      </c>
      <c r="C10" s="216"/>
      <c r="D10" s="216"/>
      <c r="E10" s="216"/>
      <c r="F10" s="216"/>
      <c r="G10" s="216"/>
      <c r="H10" s="216"/>
      <c r="I10" s="182" t="s">
        <v>266</v>
      </c>
    </row>
    <row r="11" spans="1:9">
      <c r="A11" s="158" t="s">
        <v>12</v>
      </c>
      <c r="B11" s="231" t="s">
        <v>44</v>
      </c>
      <c r="C11" s="231"/>
      <c r="D11" s="231"/>
      <c r="E11" s="231"/>
      <c r="F11" s="231"/>
      <c r="G11" s="231"/>
      <c r="H11" s="231"/>
      <c r="I11" s="158">
        <v>12</v>
      </c>
    </row>
    <row r="12" spans="1:9">
      <c r="A12" s="156"/>
      <c r="B12" s="157"/>
      <c r="C12" s="157"/>
      <c r="D12" s="157"/>
      <c r="E12" s="157"/>
      <c r="F12" s="157"/>
      <c r="G12" s="157"/>
      <c r="H12" s="156"/>
      <c r="I12" s="156"/>
    </row>
    <row r="13" spans="1:9">
      <c r="A13" s="249" t="s">
        <v>48</v>
      </c>
      <c r="B13" s="249"/>
      <c r="C13" s="249"/>
      <c r="D13" s="249"/>
      <c r="E13" s="249"/>
      <c r="F13" s="249"/>
      <c r="G13" s="249"/>
      <c r="H13" s="249"/>
      <c r="I13" s="249"/>
    </row>
    <row r="14" spans="1:9">
      <c r="A14" s="252" t="s">
        <v>45</v>
      </c>
      <c r="B14" s="252"/>
      <c r="C14" s="252" t="s">
        <v>46</v>
      </c>
      <c r="D14" s="252"/>
      <c r="E14" s="252" t="s">
        <v>47</v>
      </c>
      <c r="F14" s="252"/>
      <c r="G14" s="252"/>
      <c r="H14" s="252"/>
      <c r="I14" s="252"/>
    </row>
    <row r="15" spans="1:9">
      <c r="A15" s="250" t="s">
        <v>190</v>
      </c>
      <c r="B15" s="251"/>
      <c r="C15" s="253" t="s">
        <v>148</v>
      </c>
      <c r="D15" s="252"/>
      <c r="E15" s="254">
        <v>1</v>
      </c>
      <c r="F15" s="254"/>
      <c r="G15" s="254"/>
      <c r="H15" s="254"/>
      <c r="I15" s="254"/>
    </row>
    <row r="16" spans="1:9">
      <c r="A16" s="156"/>
      <c r="B16" s="157"/>
      <c r="C16" s="157"/>
      <c r="D16" s="157"/>
      <c r="E16" s="157"/>
      <c r="F16" s="157"/>
      <c r="G16" s="157"/>
      <c r="H16" s="156"/>
      <c r="I16" s="156"/>
    </row>
    <row r="17" spans="1:9">
      <c r="A17" s="249" t="s">
        <v>63</v>
      </c>
      <c r="B17" s="249"/>
      <c r="C17" s="249"/>
      <c r="D17" s="249"/>
      <c r="E17" s="249"/>
      <c r="F17" s="249"/>
      <c r="G17" s="249"/>
      <c r="H17" s="249"/>
      <c r="I17" s="249"/>
    </row>
    <row r="18" spans="1:9" ht="25.5">
      <c r="A18" s="158">
        <v>1</v>
      </c>
      <c r="B18" s="231" t="s">
        <v>8</v>
      </c>
      <c r="C18" s="231"/>
      <c r="D18" s="231"/>
      <c r="E18" s="231"/>
      <c r="F18" s="231"/>
      <c r="G18" s="231"/>
      <c r="H18" s="231"/>
      <c r="I18" s="162" t="str">
        <f>A15</f>
        <v>ENCARREGADO GERAL</v>
      </c>
    </row>
    <row r="19" spans="1:9">
      <c r="A19" s="158">
        <v>2</v>
      </c>
      <c r="B19" s="216" t="s">
        <v>64</v>
      </c>
      <c r="C19" s="216"/>
      <c r="D19" s="216"/>
      <c r="E19" s="216"/>
      <c r="F19" s="216"/>
      <c r="G19" s="216"/>
      <c r="H19" s="216"/>
      <c r="I19" s="159" t="s">
        <v>270</v>
      </c>
    </row>
    <row r="20" spans="1:9">
      <c r="A20" s="158">
        <v>3</v>
      </c>
      <c r="B20" s="231" t="s">
        <v>7</v>
      </c>
      <c r="C20" s="231"/>
      <c r="D20" s="231"/>
      <c r="E20" s="231"/>
      <c r="F20" s="231"/>
      <c r="G20" s="231"/>
      <c r="H20" s="231"/>
      <c r="I20" s="183">
        <v>3061.96</v>
      </c>
    </row>
    <row r="21" spans="1:9" ht="25.5">
      <c r="A21" s="158">
        <v>4</v>
      </c>
      <c r="B21" s="231" t="s">
        <v>6</v>
      </c>
      <c r="C21" s="231"/>
      <c r="D21" s="231"/>
      <c r="E21" s="231"/>
      <c r="F21" s="231"/>
      <c r="G21" s="231"/>
      <c r="H21" s="231"/>
      <c r="I21" s="162" t="str">
        <f>A15</f>
        <v>ENCARREGADO GERAL</v>
      </c>
    </row>
    <row r="22" spans="1:9">
      <c r="A22" s="158">
        <v>5</v>
      </c>
      <c r="B22" s="231" t="s">
        <v>5</v>
      </c>
      <c r="C22" s="231"/>
      <c r="D22" s="231"/>
      <c r="E22" s="231"/>
      <c r="F22" s="231"/>
      <c r="G22" s="231"/>
      <c r="H22" s="231"/>
      <c r="I22" s="57">
        <v>43466</v>
      </c>
    </row>
    <row r="23" spans="1:9">
      <c r="A23" s="248"/>
      <c r="B23" s="248"/>
      <c r="C23" s="248"/>
      <c r="D23" s="248"/>
      <c r="E23" s="248"/>
      <c r="F23" s="248"/>
      <c r="G23" s="248"/>
      <c r="H23" s="248"/>
      <c r="I23" s="248"/>
    </row>
    <row r="24" spans="1:9">
      <c r="A24" s="220" t="s">
        <v>27</v>
      </c>
      <c r="B24" s="220"/>
      <c r="C24" s="220"/>
      <c r="D24" s="220"/>
      <c r="E24" s="220"/>
      <c r="F24" s="220"/>
      <c r="G24" s="220"/>
      <c r="H24" s="220"/>
      <c r="I24" s="220"/>
    </row>
    <row r="25" spans="1:9">
      <c r="A25" s="154">
        <v>1</v>
      </c>
      <c r="B25" s="217" t="s">
        <v>17</v>
      </c>
      <c r="C25" s="217"/>
      <c r="D25" s="217"/>
      <c r="E25" s="217"/>
      <c r="F25" s="217"/>
      <c r="G25" s="217"/>
      <c r="H25" s="154" t="s">
        <v>3</v>
      </c>
      <c r="I25" s="154" t="s">
        <v>1</v>
      </c>
    </row>
    <row r="26" spans="1:9">
      <c r="A26" s="154" t="s">
        <v>9</v>
      </c>
      <c r="B26" s="214" t="s">
        <v>40</v>
      </c>
      <c r="C26" s="216"/>
      <c r="D26" s="216"/>
      <c r="E26" s="216"/>
      <c r="F26" s="216"/>
      <c r="G26" s="216"/>
      <c r="H26" s="155"/>
      <c r="I26" s="46">
        <f>I20</f>
        <v>3061.96</v>
      </c>
    </row>
    <row r="27" spans="1:9">
      <c r="A27" s="154" t="s">
        <v>10</v>
      </c>
      <c r="B27" s="214" t="s">
        <v>65</v>
      </c>
      <c r="C27" s="216"/>
      <c r="D27" s="216"/>
      <c r="E27" s="216"/>
      <c r="F27" s="216"/>
      <c r="G27" s="216"/>
      <c r="H27" s="2"/>
      <c r="I27" s="46">
        <v>0</v>
      </c>
    </row>
    <row r="28" spans="1:9">
      <c r="A28" s="154" t="s">
        <v>11</v>
      </c>
      <c r="B28" s="214" t="s">
        <v>66</v>
      </c>
      <c r="C28" s="216"/>
      <c r="D28" s="216"/>
      <c r="E28" s="216"/>
      <c r="F28" s="216"/>
      <c r="G28" s="216"/>
      <c r="H28" s="2"/>
      <c r="I28" s="46">
        <f>H28*I26</f>
        <v>0</v>
      </c>
    </row>
    <row r="29" spans="1:9">
      <c r="A29" s="154" t="s">
        <v>12</v>
      </c>
      <c r="B29" s="258" t="s">
        <v>2</v>
      </c>
      <c r="C29" s="259"/>
      <c r="D29" s="259"/>
      <c r="E29" s="259"/>
      <c r="F29" s="259"/>
      <c r="G29" s="260"/>
      <c r="H29" s="2"/>
      <c r="I29" s="46">
        <f>E29*F29</f>
        <v>0</v>
      </c>
    </row>
    <row r="30" spans="1:9">
      <c r="A30" s="40" t="s">
        <v>13</v>
      </c>
      <c r="B30" s="216" t="s">
        <v>67</v>
      </c>
      <c r="C30" s="216"/>
      <c r="D30" s="216"/>
      <c r="E30" s="216"/>
      <c r="F30" s="216"/>
      <c r="G30" s="216"/>
      <c r="H30" s="17"/>
      <c r="I30" s="46">
        <v>0</v>
      </c>
    </row>
    <row r="31" spans="1:9">
      <c r="A31" s="154" t="s">
        <v>14</v>
      </c>
      <c r="B31" s="214" t="s">
        <v>68</v>
      </c>
      <c r="C31" s="216"/>
      <c r="D31" s="216"/>
      <c r="E31" s="216"/>
      <c r="F31" s="216"/>
      <c r="G31" s="216"/>
      <c r="H31" s="17"/>
      <c r="I31" s="46">
        <v>0</v>
      </c>
    </row>
    <row r="32" spans="1:9">
      <c r="A32" s="40" t="s">
        <v>15</v>
      </c>
      <c r="B32" s="214" t="s">
        <v>131</v>
      </c>
      <c r="C32" s="216"/>
      <c r="D32" s="216"/>
      <c r="E32" s="216"/>
      <c r="F32" s="216"/>
      <c r="G32" s="216"/>
      <c r="H32" s="2"/>
      <c r="I32" s="46">
        <v>0</v>
      </c>
    </row>
    <row r="33" spans="1:12">
      <c r="A33" s="217" t="s">
        <v>95</v>
      </c>
      <c r="B33" s="217"/>
      <c r="C33" s="217"/>
      <c r="D33" s="217"/>
      <c r="E33" s="217"/>
      <c r="F33" s="217"/>
      <c r="G33" s="217"/>
      <c r="H33" s="217"/>
      <c r="I33" s="47">
        <f>TRUNC(SUM(I26:I32),2)</f>
        <v>3061.96</v>
      </c>
    </row>
    <row r="34" spans="1:12">
      <c r="A34" s="4"/>
      <c r="B34" s="4"/>
      <c r="C34" s="4"/>
      <c r="D34" s="4"/>
      <c r="E34" s="4"/>
      <c r="F34" s="4"/>
      <c r="G34" s="4"/>
      <c r="H34" s="4"/>
      <c r="I34" s="5"/>
      <c r="J34" s="6"/>
    </row>
    <row r="35" spans="1:12">
      <c r="A35" s="220" t="s">
        <v>69</v>
      </c>
      <c r="B35" s="220"/>
      <c r="C35" s="220"/>
      <c r="D35" s="220"/>
      <c r="E35" s="220"/>
      <c r="F35" s="220"/>
      <c r="G35" s="220"/>
      <c r="H35" s="220"/>
      <c r="I35" s="220"/>
      <c r="J35" s="6"/>
    </row>
    <row r="36" spans="1:12">
      <c r="A36" s="217" t="s">
        <v>83</v>
      </c>
      <c r="B36" s="217"/>
      <c r="C36" s="217"/>
      <c r="D36" s="217"/>
      <c r="E36" s="217"/>
      <c r="F36" s="217"/>
      <c r="G36" s="217"/>
      <c r="H36" s="154" t="s">
        <v>3</v>
      </c>
      <c r="I36" s="154" t="s">
        <v>1</v>
      </c>
      <c r="J36" s="6"/>
    </row>
    <row r="37" spans="1:12">
      <c r="A37" s="154" t="s">
        <v>9</v>
      </c>
      <c r="B37" s="214" t="s">
        <v>71</v>
      </c>
      <c r="C37" s="216"/>
      <c r="D37" s="216"/>
      <c r="E37" s="216"/>
      <c r="F37" s="216"/>
      <c r="G37" s="216"/>
      <c r="H37" s="1">
        <v>8.3299999999999999E-2</v>
      </c>
      <c r="I37" s="46">
        <f>H37*I26</f>
        <v>255.06126800000001</v>
      </c>
      <c r="J37" s="6"/>
    </row>
    <row r="38" spans="1:12">
      <c r="A38" s="154" t="s">
        <v>10</v>
      </c>
      <c r="B38" s="216" t="s">
        <v>120</v>
      </c>
      <c r="C38" s="216"/>
      <c r="D38" s="216"/>
      <c r="E38" s="216"/>
      <c r="F38" s="216"/>
      <c r="G38" s="216"/>
      <c r="H38" s="41">
        <v>0.121</v>
      </c>
      <c r="I38" s="46">
        <f>H38*I26</f>
        <v>370.49716000000001</v>
      </c>
      <c r="J38" s="6"/>
    </row>
    <row r="39" spans="1:12">
      <c r="A39" s="217" t="s">
        <v>72</v>
      </c>
      <c r="B39" s="217"/>
      <c r="C39" s="217"/>
      <c r="D39" s="217"/>
      <c r="E39" s="217"/>
      <c r="F39" s="217"/>
      <c r="G39" s="217"/>
      <c r="H39" s="7">
        <f>TRUNC(SUM(H37:H38),4)</f>
        <v>0.20430000000000001</v>
      </c>
      <c r="I39" s="45">
        <f>TRUNC(SUM(I37:I38),2)</f>
        <v>625.54999999999995</v>
      </c>
      <c r="J39" s="6"/>
    </row>
    <row r="40" spans="1:12">
      <c r="A40" s="261"/>
      <c r="B40" s="262"/>
      <c r="C40" s="262"/>
      <c r="D40" s="262"/>
      <c r="E40" s="262"/>
      <c r="F40" s="262"/>
      <c r="G40" s="262"/>
      <c r="H40" s="262"/>
      <c r="I40" s="262"/>
      <c r="J40" s="6"/>
    </row>
    <row r="41" spans="1:12">
      <c r="A41" s="217" t="s">
        <v>84</v>
      </c>
      <c r="B41" s="217"/>
      <c r="C41" s="217"/>
      <c r="D41" s="217"/>
      <c r="E41" s="217"/>
      <c r="F41" s="217"/>
      <c r="G41" s="217"/>
      <c r="H41" s="154" t="s">
        <v>3</v>
      </c>
      <c r="I41" s="154" t="s">
        <v>1</v>
      </c>
      <c r="J41" s="6"/>
      <c r="K41" s="59"/>
      <c r="L41" s="58"/>
    </row>
    <row r="42" spans="1:12">
      <c r="A42" s="154" t="s">
        <v>9</v>
      </c>
      <c r="B42" s="214" t="s">
        <v>75</v>
      </c>
      <c r="C42" s="216"/>
      <c r="D42" s="216"/>
      <c r="E42" s="216"/>
      <c r="F42" s="216"/>
      <c r="G42" s="216"/>
      <c r="H42" s="1">
        <v>0.2</v>
      </c>
      <c r="I42" s="46">
        <f>(I33+I39)*H42</f>
        <v>737.50200000000007</v>
      </c>
      <c r="J42" s="6"/>
      <c r="K42" s="60"/>
      <c r="L42" s="58"/>
    </row>
    <row r="43" spans="1:12">
      <c r="A43" s="154" t="s">
        <v>10</v>
      </c>
      <c r="B43" s="214" t="s">
        <v>76</v>
      </c>
      <c r="C43" s="216"/>
      <c r="D43" s="216"/>
      <c r="E43" s="216"/>
      <c r="F43" s="216"/>
      <c r="G43" s="216"/>
      <c r="H43" s="1">
        <v>2.5000000000000001E-2</v>
      </c>
      <c r="I43" s="46">
        <f>(I33+I39)*H43</f>
        <v>92.187750000000008</v>
      </c>
      <c r="J43" s="6"/>
      <c r="K43" s="59"/>
    </row>
    <row r="44" spans="1:12">
      <c r="A44" s="154" t="s">
        <v>11</v>
      </c>
      <c r="B44" s="214" t="s">
        <v>77</v>
      </c>
      <c r="C44" s="216"/>
      <c r="D44" s="216"/>
      <c r="E44" s="216"/>
      <c r="F44" s="216"/>
      <c r="G44" s="216"/>
      <c r="H44" s="185">
        <v>0.01</v>
      </c>
      <c r="I44" s="46">
        <f>(I33+I39)*H44</f>
        <v>36.875100000000003</v>
      </c>
      <c r="J44" s="6"/>
      <c r="K44" s="59"/>
    </row>
    <row r="45" spans="1:12">
      <c r="A45" s="154" t="s">
        <v>12</v>
      </c>
      <c r="B45" s="214" t="s">
        <v>74</v>
      </c>
      <c r="C45" s="214"/>
      <c r="D45" s="214"/>
      <c r="E45" s="214"/>
      <c r="F45" s="214"/>
      <c r="G45" s="214"/>
      <c r="H45" s="1">
        <v>1.4999999999999999E-2</v>
      </c>
      <c r="I45" s="46">
        <f>(I33+I39)*H45</f>
        <v>55.312649999999998</v>
      </c>
      <c r="J45" s="6"/>
    </row>
    <row r="46" spans="1:12">
      <c r="A46" s="154" t="s">
        <v>13</v>
      </c>
      <c r="B46" s="214" t="s">
        <v>78</v>
      </c>
      <c r="C46" s="216"/>
      <c r="D46" s="216"/>
      <c r="E46" s="216"/>
      <c r="F46" s="216"/>
      <c r="G46" s="216"/>
      <c r="H46" s="1">
        <v>0.01</v>
      </c>
      <c r="I46" s="46">
        <f>(I33+I39)*H46</f>
        <v>36.875100000000003</v>
      </c>
      <c r="J46" s="6"/>
    </row>
    <row r="47" spans="1:12">
      <c r="A47" s="154" t="s">
        <v>14</v>
      </c>
      <c r="B47" s="214" t="s">
        <v>79</v>
      </c>
      <c r="C47" s="216"/>
      <c r="D47" s="216"/>
      <c r="E47" s="216"/>
      <c r="F47" s="216"/>
      <c r="G47" s="216"/>
      <c r="H47" s="1">
        <v>6.0000000000000001E-3</v>
      </c>
      <c r="I47" s="46">
        <f>(I33+I39)*H47</f>
        <v>22.125060000000001</v>
      </c>
      <c r="J47" s="6"/>
    </row>
    <row r="48" spans="1:12">
      <c r="A48" s="154" t="s">
        <v>15</v>
      </c>
      <c r="B48" s="214" t="s">
        <v>80</v>
      </c>
      <c r="C48" s="216"/>
      <c r="D48" s="216"/>
      <c r="E48" s="216"/>
      <c r="F48" s="216"/>
      <c r="G48" s="216"/>
      <c r="H48" s="1">
        <v>2E-3</v>
      </c>
      <c r="I48" s="46">
        <f>(I33+I39)*H48</f>
        <v>7.375020000000001</v>
      </c>
      <c r="J48" s="6"/>
    </row>
    <row r="49" spans="1:11">
      <c r="A49" s="154" t="s">
        <v>16</v>
      </c>
      <c r="B49" s="214" t="s">
        <v>81</v>
      </c>
      <c r="C49" s="216"/>
      <c r="D49" s="216"/>
      <c r="E49" s="216"/>
      <c r="F49" s="216"/>
      <c r="G49" s="216"/>
      <c r="H49" s="1">
        <v>0.08</v>
      </c>
      <c r="I49" s="46">
        <f>(I33+I39)*H49</f>
        <v>295.00080000000003</v>
      </c>
      <c r="J49" s="6"/>
    </row>
    <row r="50" spans="1:11">
      <c r="A50" s="217" t="s">
        <v>82</v>
      </c>
      <c r="B50" s="217"/>
      <c r="C50" s="217"/>
      <c r="D50" s="217"/>
      <c r="E50" s="217"/>
      <c r="F50" s="217"/>
      <c r="G50" s="217"/>
      <c r="H50" s="7">
        <f>SUM(H42:H49)</f>
        <v>0.34800000000000003</v>
      </c>
      <c r="I50" s="45">
        <f>TRUNC(SUM(I42:I49),2)</f>
        <v>1283.25</v>
      </c>
      <c r="J50" s="6"/>
      <c r="K50" s="36"/>
    </row>
    <row r="51" spans="1:11">
      <c r="A51" s="255"/>
      <c r="B51" s="255"/>
      <c r="C51" s="255"/>
      <c r="D51" s="255"/>
      <c r="E51" s="255"/>
      <c r="F51" s="255"/>
      <c r="G51" s="255"/>
      <c r="H51" s="255"/>
      <c r="I51" s="256"/>
      <c r="J51" s="6"/>
    </row>
    <row r="52" spans="1:11">
      <c r="A52" s="217" t="s">
        <v>85</v>
      </c>
      <c r="B52" s="217"/>
      <c r="C52" s="217"/>
      <c r="D52" s="217"/>
      <c r="E52" s="217"/>
      <c r="F52" s="217"/>
      <c r="G52" s="217"/>
      <c r="H52" s="7"/>
      <c r="I52" s="154" t="s">
        <v>1</v>
      </c>
      <c r="J52" s="6"/>
    </row>
    <row r="53" spans="1:11">
      <c r="A53" s="154" t="s">
        <v>9</v>
      </c>
      <c r="B53" s="218" t="s">
        <v>86</v>
      </c>
      <c r="C53" s="219"/>
      <c r="D53" s="219"/>
      <c r="E53" s="219"/>
      <c r="F53" s="219"/>
      <c r="G53" s="219"/>
      <c r="H53" s="161" t="s">
        <v>0</v>
      </c>
      <c r="I53" s="186">
        <f>(5*2*22)-(I20*6%)</f>
        <v>36.282399999999996</v>
      </c>
      <c r="J53" s="6"/>
    </row>
    <row r="54" spans="1:11">
      <c r="A54" s="154" t="s">
        <v>10</v>
      </c>
      <c r="B54" s="218" t="s">
        <v>87</v>
      </c>
      <c r="C54" s="219"/>
      <c r="D54" s="219"/>
      <c r="E54" s="219"/>
      <c r="F54" s="219"/>
      <c r="G54" s="219"/>
      <c r="H54" s="161" t="s">
        <v>0</v>
      </c>
      <c r="I54" s="186">
        <f>((33-0.3)*22)</f>
        <v>719.40000000000009</v>
      </c>
      <c r="J54" s="6"/>
    </row>
    <row r="55" spans="1:11">
      <c r="A55" s="154" t="s">
        <v>11</v>
      </c>
      <c r="B55" s="218" t="s">
        <v>150</v>
      </c>
      <c r="C55" s="219"/>
      <c r="D55" s="219"/>
      <c r="E55" s="219"/>
      <c r="F55" s="219"/>
      <c r="G55" s="219"/>
      <c r="H55" s="161" t="s">
        <v>0</v>
      </c>
      <c r="I55" s="186">
        <v>0</v>
      </c>
      <c r="J55" s="6"/>
    </row>
    <row r="56" spans="1:11">
      <c r="A56" s="154" t="s">
        <v>12</v>
      </c>
      <c r="B56" s="218" t="s">
        <v>147</v>
      </c>
      <c r="C56" s="219"/>
      <c r="D56" s="219"/>
      <c r="E56" s="219"/>
      <c r="F56" s="219"/>
      <c r="G56" s="219"/>
      <c r="H56" s="161" t="s">
        <v>0</v>
      </c>
      <c r="I56" s="186">
        <v>0</v>
      </c>
      <c r="J56" s="6"/>
    </row>
    <row r="57" spans="1:11">
      <c r="A57" s="154" t="s">
        <v>13</v>
      </c>
      <c r="B57" s="211" t="s">
        <v>149</v>
      </c>
      <c r="C57" s="212"/>
      <c r="D57" s="212"/>
      <c r="E57" s="212"/>
      <c r="F57" s="212"/>
      <c r="G57" s="213"/>
      <c r="H57" s="161" t="s">
        <v>0</v>
      </c>
      <c r="I57" s="186">
        <v>0</v>
      </c>
      <c r="J57" s="6"/>
    </row>
    <row r="58" spans="1:11">
      <c r="A58" s="217" t="s">
        <v>88</v>
      </c>
      <c r="B58" s="217"/>
      <c r="C58" s="217"/>
      <c r="D58" s="217"/>
      <c r="E58" s="217"/>
      <c r="F58" s="217"/>
      <c r="G58" s="217"/>
      <c r="H58" s="217"/>
      <c r="I58" s="45">
        <f>TRUNC(SUM(I53:I57),2)</f>
        <v>755.68</v>
      </c>
      <c r="J58" s="6"/>
    </row>
    <row r="59" spans="1:11">
      <c r="A59" s="255"/>
      <c r="B59" s="255"/>
      <c r="C59" s="255"/>
      <c r="D59" s="255"/>
      <c r="E59" s="255"/>
      <c r="F59" s="255"/>
      <c r="G59" s="255"/>
      <c r="H59" s="255"/>
      <c r="I59" s="256"/>
      <c r="J59" s="6"/>
    </row>
    <row r="60" spans="1:11">
      <c r="A60" s="257" t="s">
        <v>89</v>
      </c>
      <c r="B60" s="257"/>
      <c r="C60" s="257"/>
      <c r="D60" s="257"/>
      <c r="E60" s="257"/>
      <c r="F60" s="257"/>
      <c r="G60" s="257"/>
      <c r="H60" s="257"/>
      <c r="I60" s="257"/>
      <c r="J60" s="6"/>
    </row>
    <row r="61" spans="1:11">
      <c r="A61" s="217" t="s">
        <v>93</v>
      </c>
      <c r="B61" s="217"/>
      <c r="C61" s="217"/>
      <c r="D61" s="217"/>
      <c r="E61" s="217"/>
      <c r="F61" s="217"/>
      <c r="G61" s="217"/>
      <c r="H61" s="217"/>
      <c r="I61" s="154" t="s">
        <v>1</v>
      </c>
      <c r="J61" s="6"/>
    </row>
    <row r="62" spans="1:11">
      <c r="A62" s="154" t="s">
        <v>90</v>
      </c>
      <c r="B62" s="214" t="s">
        <v>70</v>
      </c>
      <c r="C62" s="214"/>
      <c r="D62" s="214"/>
      <c r="E62" s="214"/>
      <c r="F62" s="214"/>
      <c r="G62" s="214"/>
      <c r="H62" s="214"/>
      <c r="I62" s="42">
        <f>I39</f>
        <v>625.54999999999995</v>
      </c>
      <c r="J62" s="6"/>
    </row>
    <row r="63" spans="1:11">
      <c r="A63" s="40" t="s">
        <v>91</v>
      </c>
      <c r="B63" s="214" t="s">
        <v>73</v>
      </c>
      <c r="C63" s="214"/>
      <c r="D63" s="214"/>
      <c r="E63" s="214"/>
      <c r="F63" s="214"/>
      <c r="G63" s="214"/>
      <c r="H63" s="214"/>
      <c r="I63" s="43">
        <f>I50</f>
        <v>1283.25</v>
      </c>
      <c r="J63" s="6"/>
    </row>
    <row r="64" spans="1:11">
      <c r="A64" s="40" t="s">
        <v>92</v>
      </c>
      <c r="B64" s="214" t="s">
        <v>94</v>
      </c>
      <c r="C64" s="214"/>
      <c r="D64" s="214"/>
      <c r="E64" s="214"/>
      <c r="F64" s="214"/>
      <c r="G64" s="214"/>
      <c r="H64" s="214"/>
      <c r="I64" s="43">
        <f>I58</f>
        <v>755.68</v>
      </c>
      <c r="J64" s="6"/>
    </row>
    <row r="65" spans="1:10">
      <c r="A65" s="217" t="s">
        <v>96</v>
      </c>
      <c r="B65" s="217"/>
      <c r="C65" s="217"/>
      <c r="D65" s="217"/>
      <c r="E65" s="217"/>
      <c r="F65" s="217"/>
      <c r="G65" s="217"/>
      <c r="H65" s="217"/>
      <c r="I65" s="44">
        <f>TRUNC(SUM(I62:I64),2)</f>
        <v>2664.48</v>
      </c>
      <c r="J65" s="6"/>
    </row>
    <row r="66" spans="1:10">
      <c r="A66" s="265"/>
      <c r="B66" s="266"/>
      <c r="C66" s="266"/>
      <c r="D66" s="266"/>
      <c r="E66" s="266"/>
      <c r="F66" s="266"/>
      <c r="G66" s="266"/>
      <c r="H66" s="266"/>
      <c r="I66" s="266"/>
      <c r="J66" s="6"/>
    </row>
    <row r="67" spans="1:10">
      <c r="A67" s="220" t="s">
        <v>97</v>
      </c>
      <c r="B67" s="220"/>
      <c r="C67" s="220"/>
      <c r="D67" s="220"/>
      <c r="E67" s="220"/>
      <c r="F67" s="220"/>
      <c r="G67" s="220"/>
      <c r="H67" s="220"/>
      <c r="I67" s="220"/>
      <c r="J67" s="6"/>
    </row>
    <row r="68" spans="1:10">
      <c r="A68" s="154">
        <v>3</v>
      </c>
      <c r="B68" s="217" t="s">
        <v>98</v>
      </c>
      <c r="C68" s="217"/>
      <c r="D68" s="217"/>
      <c r="E68" s="217"/>
      <c r="F68" s="217"/>
      <c r="G68" s="217"/>
      <c r="H68" s="154" t="s">
        <v>3</v>
      </c>
      <c r="I68" s="154" t="s">
        <v>1</v>
      </c>
      <c r="J68" s="6"/>
    </row>
    <row r="69" spans="1:10">
      <c r="A69" s="154" t="s">
        <v>9</v>
      </c>
      <c r="B69" s="263" t="s">
        <v>101</v>
      </c>
      <c r="C69" s="264"/>
      <c r="D69" s="264"/>
      <c r="E69" s="264"/>
      <c r="F69" s="264"/>
      <c r="G69" s="264"/>
      <c r="H69" s="22">
        <v>4.1999999999999997E-3</v>
      </c>
      <c r="I69" s="43">
        <f>$I$33*H69</f>
        <v>12.860232</v>
      </c>
      <c r="J69" s="6"/>
    </row>
    <row r="70" spans="1:10">
      <c r="A70" s="154" t="s">
        <v>10</v>
      </c>
      <c r="B70" s="214" t="s">
        <v>100</v>
      </c>
      <c r="C70" s="214"/>
      <c r="D70" s="214"/>
      <c r="E70" s="214"/>
      <c r="F70" s="214"/>
      <c r="G70" s="214"/>
      <c r="H70" s="22">
        <f>0.08*H69</f>
        <v>3.3599999999999998E-4</v>
      </c>
      <c r="I70" s="46">
        <f>H70*I33</f>
        <v>1.0288185599999999</v>
      </c>
      <c r="J70" s="6"/>
    </row>
    <row r="71" spans="1:10">
      <c r="A71" s="154" t="s">
        <v>11</v>
      </c>
      <c r="B71" s="263" t="s">
        <v>102</v>
      </c>
      <c r="C71" s="264"/>
      <c r="D71" s="264"/>
      <c r="E71" s="264"/>
      <c r="F71" s="264"/>
      <c r="G71" s="264"/>
      <c r="H71" s="67">
        <v>6.4999999999999997E-3</v>
      </c>
      <c r="I71" s="46">
        <f>$I$33*H71</f>
        <v>19.902739999999998</v>
      </c>
      <c r="J71" s="6"/>
    </row>
    <row r="72" spans="1:10">
      <c r="A72" s="154" t="s">
        <v>12</v>
      </c>
      <c r="B72" s="214" t="s">
        <v>99</v>
      </c>
      <c r="C72" s="214"/>
      <c r="D72" s="214"/>
      <c r="E72" s="214"/>
      <c r="F72" s="214"/>
      <c r="G72" s="214"/>
      <c r="H72" s="1">
        <v>4.0000000000000002E-4</v>
      </c>
      <c r="I72" s="46">
        <f>$I$33*H72</f>
        <v>1.2247840000000001</v>
      </c>
      <c r="J72" s="6"/>
    </row>
    <row r="73" spans="1:10" ht="27" customHeight="1">
      <c r="A73" s="154" t="s">
        <v>13</v>
      </c>
      <c r="B73" s="267" t="s">
        <v>136</v>
      </c>
      <c r="C73" s="267"/>
      <c r="D73" s="267"/>
      <c r="E73" s="267"/>
      <c r="F73" s="267"/>
      <c r="G73" s="267"/>
      <c r="H73" s="41">
        <f>H50*H72</f>
        <v>1.3920000000000002E-4</v>
      </c>
      <c r="I73" s="46">
        <f>$I$33*H73</f>
        <v>0.42622483200000005</v>
      </c>
      <c r="J73" s="6"/>
    </row>
    <row r="74" spans="1:10">
      <c r="A74" s="154" t="s">
        <v>14</v>
      </c>
      <c r="B74" s="263" t="s">
        <v>103</v>
      </c>
      <c r="C74" s="263"/>
      <c r="D74" s="263"/>
      <c r="E74" s="263"/>
      <c r="F74" s="263"/>
      <c r="G74" s="263"/>
      <c r="H74" s="22">
        <v>4.3499999999999997E-2</v>
      </c>
      <c r="I74" s="46">
        <f>$I$33*H74</f>
        <v>133.19525999999999</v>
      </c>
      <c r="J74" s="6"/>
    </row>
    <row r="75" spans="1:10">
      <c r="A75" s="217" t="s">
        <v>104</v>
      </c>
      <c r="B75" s="217"/>
      <c r="C75" s="217"/>
      <c r="D75" s="217"/>
      <c r="E75" s="217"/>
      <c r="F75" s="217"/>
      <c r="G75" s="217"/>
      <c r="H75" s="7">
        <f>TRUNC(SUM(H69:H74),4)</f>
        <v>5.5E-2</v>
      </c>
      <c r="I75" s="45">
        <f>TRUNC(SUM(I69:I74),2)</f>
        <v>168.63</v>
      </c>
      <c r="J75" s="6"/>
    </row>
    <row r="76" spans="1:10">
      <c r="A76" s="204"/>
      <c r="B76" s="205"/>
      <c r="C76" s="205"/>
      <c r="D76" s="205"/>
      <c r="E76" s="205"/>
      <c r="F76" s="205"/>
      <c r="G76" s="205"/>
      <c r="H76" s="205"/>
      <c r="I76" s="205"/>
      <c r="J76" s="6"/>
    </row>
    <row r="77" spans="1:10">
      <c r="A77" s="220" t="s">
        <v>105</v>
      </c>
      <c r="B77" s="220"/>
      <c r="C77" s="220"/>
      <c r="D77" s="220"/>
      <c r="E77" s="220"/>
      <c r="F77" s="220"/>
      <c r="G77" s="220"/>
      <c r="H77" s="220"/>
      <c r="I77" s="220"/>
      <c r="J77" s="6"/>
    </row>
    <row r="78" spans="1:10">
      <c r="A78" s="217" t="s">
        <v>138</v>
      </c>
      <c r="B78" s="217"/>
      <c r="C78" s="217"/>
      <c r="D78" s="217"/>
      <c r="E78" s="217"/>
      <c r="F78" s="217"/>
      <c r="G78" s="217"/>
      <c r="H78" s="154" t="s">
        <v>3</v>
      </c>
      <c r="I78" s="154" t="s">
        <v>1</v>
      </c>
      <c r="J78" s="6"/>
    </row>
    <row r="79" spans="1:10">
      <c r="A79" s="154" t="s">
        <v>9</v>
      </c>
      <c r="B79" s="216" t="s">
        <v>137</v>
      </c>
      <c r="C79" s="216"/>
      <c r="D79" s="216"/>
      <c r="E79" s="216"/>
      <c r="F79" s="216"/>
      <c r="G79" s="216"/>
      <c r="H79" s="8">
        <v>6.8999999999999999E-3</v>
      </c>
      <c r="I79" s="46">
        <f>I33*H79</f>
        <v>21.127524000000001</v>
      </c>
      <c r="J79" s="6"/>
    </row>
    <row r="80" spans="1:10">
      <c r="A80" s="40" t="s">
        <v>10</v>
      </c>
      <c r="B80" s="263" t="s">
        <v>139</v>
      </c>
      <c r="C80" s="264"/>
      <c r="D80" s="264"/>
      <c r="E80" s="264"/>
      <c r="F80" s="264"/>
      <c r="G80" s="264"/>
      <c r="H80" s="16">
        <v>2.0000000000000001E-4</v>
      </c>
      <c r="I80" s="43">
        <f>I33*H80</f>
        <v>0.61239200000000005</v>
      </c>
      <c r="J80" s="6"/>
    </row>
    <row r="81" spans="1:10">
      <c r="A81" s="40" t="s">
        <v>11</v>
      </c>
      <c r="B81" s="264" t="s">
        <v>140</v>
      </c>
      <c r="C81" s="264"/>
      <c r="D81" s="264"/>
      <c r="E81" s="264"/>
      <c r="F81" s="264"/>
      <c r="G81" s="264"/>
      <c r="H81" s="16">
        <v>2.0000000000000001E-4</v>
      </c>
      <c r="I81" s="43">
        <f>I33*H81</f>
        <v>0.61239200000000005</v>
      </c>
      <c r="J81" s="6"/>
    </row>
    <row r="82" spans="1:10">
      <c r="A82" s="40" t="s">
        <v>12</v>
      </c>
      <c r="B82" s="263" t="s">
        <v>141</v>
      </c>
      <c r="C82" s="264"/>
      <c r="D82" s="264"/>
      <c r="E82" s="264"/>
      <c r="F82" s="264"/>
      <c r="G82" s="264"/>
      <c r="H82" s="22">
        <v>1E-4</v>
      </c>
      <c r="I82" s="43">
        <f>I33*H82</f>
        <v>0.30619600000000002</v>
      </c>
      <c r="J82" s="6"/>
    </row>
    <row r="83" spans="1:10">
      <c r="A83" s="40" t="s">
        <v>13</v>
      </c>
      <c r="B83" s="214" t="s">
        <v>142</v>
      </c>
      <c r="C83" s="214"/>
      <c r="D83" s="214"/>
      <c r="E83" s="214"/>
      <c r="F83" s="214"/>
      <c r="G83" s="214"/>
      <c r="H83" s="16">
        <v>2.0000000000000001E-4</v>
      </c>
      <c r="I83" s="43">
        <f>I33*H83</f>
        <v>0.61239200000000005</v>
      </c>
      <c r="J83" s="6"/>
    </row>
    <row r="84" spans="1:10">
      <c r="A84" s="154" t="s">
        <v>14</v>
      </c>
      <c r="B84" s="264" t="s">
        <v>143</v>
      </c>
      <c r="C84" s="264"/>
      <c r="D84" s="264"/>
      <c r="E84" s="264"/>
      <c r="F84" s="264"/>
      <c r="G84" s="264"/>
      <c r="H84" s="16">
        <v>0</v>
      </c>
      <c r="I84" s="43">
        <f>I33*H84</f>
        <v>0</v>
      </c>
      <c r="J84" s="6"/>
    </row>
    <row r="85" spans="1:10">
      <c r="A85" s="217" t="s">
        <v>19</v>
      </c>
      <c r="B85" s="217"/>
      <c r="C85" s="217"/>
      <c r="D85" s="217"/>
      <c r="E85" s="217"/>
      <c r="F85" s="217"/>
      <c r="G85" s="217"/>
      <c r="H85" s="7">
        <f>TRUNC(SUM(H79:H84),4)</f>
        <v>7.6E-3</v>
      </c>
      <c r="I85" s="45">
        <f>TRUNC(SUM(I79:I84),2)</f>
        <v>23.27</v>
      </c>
      <c r="J85" s="6"/>
    </row>
    <row r="86" spans="1:10">
      <c r="A86" s="272"/>
      <c r="B86" s="273"/>
      <c r="C86" s="273"/>
      <c r="D86" s="273"/>
      <c r="E86" s="273"/>
      <c r="F86" s="273"/>
      <c r="G86" s="273"/>
      <c r="H86" s="273"/>
      <c r="I86" s="273"/>
      <c r="J86" s="6"/>
    </row>
    <row r="87" spans="1:10">
      <c r="A87" s="217" t="s">
        <v>144</v>
      </c>
      <c r="B87" s="217"/>
      <c r="C87" s="217"/>
      <c r="D87" s="217"/>
      <c r="E87" s="217"/>
      <c r="F87" s="217"/>
      <c r="G87" s="217"/>
      <c r="H87" s="154" t="s">
        <v>3</v>
      </c>
      <c r="I87" s="154" t="s">
        <v>1</v>
      </c>
      <c r="J87" s="6"/>
    </row>
    <row r="88" spans="1:10">
      <c r="A88" s="154" t="s">
        <v>9</v>
      </c>
      <c r="B88" s="216" t="s">
        <v>145</v>
      </c>
      <c r="C88" s="216"/>
      <c r="D88" s="216"/>
      <c r="E88" s="216"/>
      <c r="F88" s="216"/>
      <c r="G88" s="216"/>
      <c r="H88" s="8">
        <v>0</v>
      </c>
      <c r="I88" s="46">
        <f>($I$33+I50)*H88</f>
        <v>0</v>
      </c>
      <c r="J88" s="6"/>
    </row>
    <row r="89" spans="1:10">
      <c r="A89" s="217" t="s">
        <v>20</v>
      </c>
      <c r="B89" s="217"/>
      <c r="C89" s="217"/>
      <c r="D89" s="217"/>
      <c r="E89" s="217"/>
      <c r="F89" s="217"/>
      <c r="G89" s="217"/>
      <c r="H89" s="7">
        <f>TRUNC(SUM(H88),4)</f>
        <v>0</v>
      </c>
      <c r="I89" s="45">
        <f>TRUNC(SUM(I88),2)</f>
        <v>0</v>
      </c>
      <c r="J89" s="6"/>
    </row>
    <row r="90" spans="1:10">
      <c r="A90" s="269"/>
      <c r="B90" s="270"/>
      <c r="C90" s="270"/>
      <c r="D90" s="270"/>
      <c r="E90" s="270"/>
      <c r="F90" s="270"/>
      <c r="G90" s="270"/>
      <c r="H90" s="270"/>
      <c r="I90" s="270"/>
      <c r="J90" s="6"/>
    </row>
    <row r="91" spans="1:10">
      <c r="A91" s="257" t="s">
        <v>107</v>
      </c>
      <c r="B91" s="257"/>
      <c r="C91" s="257"/>
      <c r="D91" s="257"/>
      <c r="E91" s="257"/>
      <c r="F91" s="257"/>
      <c r="G91" s="257"/>
      <c r="H91" s="257"/>
      <c r="I91" s="257"/>
      <c r="J91" s="6"/>
    </row>
    <row r="92" spans="1:10">
      <c r="A92" s="217" t="s">
        <v>108</v>
      </c>
      <c r="B92" s="217"/>
      <c r="C92" s="217"/>
      <c r="D92" s="217"/>
      <c r="E92" s="217"/>
      <c r="F92" s="217"/>
      <c r="G92" s="217"/>
      <c r="H92" s="217"/>
      <c r="I92" s="154" t="s">
        <v>1</v>
      </c>
      <c r="J92" s="6"/>
    </row>
    <row r="93" spans="1:10">
      <c r="A93" s="154" t="s">
        <v>23</v>
      </c>
      <c r="B93" s="268" t="s">
        <v>106</v>
      </c>
      <c r="C93" s="268"/>
      <c r="D93" s="268"/>
      <c r="E93" s="268"/>
      <c r="F93" s="268"/>
      <c r="G93" s="268"/>
      <c r="H93" s="268"/>
      <c r="I93" s="42">
        <f>I85</f>
        <v>23.27</v>
      </c>
      <c r="J93" s="6"/>
    </row>
    <row r="94" spans="1:10">
      <c r="A94" s="40" t="s">
        <v>24</v>
      </c>
      <c r="B94" s="268" t="s">
        <v>109</v>
      </c>
      <c r="C94" s="268"/>
      <c r="D94" s="268"/>
      <c r="E94" s="268"/>
      <c r="F94" s="268"/>
      <c r="G94" s="268"/>
      <c r="H94" s="268"/>
      <c r="I94" s="43">
        <f>I89</f>
        <v>0</v>
      </c>
      <c r="J94" s="6"/>
    </row>
    <row r="95" spans="1:10">
      <c r="A95" s="217" t="s">
        <v>110</v>
      </c>
      <c r="B95" s="217"/>
      <c r="C95" s="217"/>
      <c r="D95" s="217"/>
      <c r="E95" s="217"/>
      <c r="F95" s="217"/>
      <c r="G95" s="217"/>
      <c r="H95" s="217"/>
      <c r="I95" s="44">
        <f>TRUNC(SUM(I93:I94),2)</f>
        <v>23.27</v>
      </c>
      <c r="J95" s="6"/>
    </row>
    <row r="96" spans="1:10">
      <c r="A96" s="265"/>
      <c r="B96" s="266"/>
      <c r="C96" s="266"/>
      <c r="D96" s="266"/>
      <c r="E96" s="266"/>
      <c r="F96" s="266"/>
      <c r="G96" s="266"/>
      <c r="H96" s="266"/>
      <c r="I96" s="266"/>
      <c r="J96" s="6"/>
    </row>
    <row r="97" spans="1:11">
      <c r="A97" s="220" t="s">
        <v>111</v>
      </c>
      <c r="B97" s="220"/>
      <c r="C97" s="220"/>
      <c r="D97" s="220"/>
      <c r="E97" s="220"/>
      <c r="F97" s="220"/>
      <c r="G97" s="220"/>
      <c r="H97" s="220"/>
      <c r="I97" s="220"/>
      <c r="J97" s="6"/>
    </row>
    <row r="98" spans="1:11">
      <c r="A98" s="154">
        <v>5</v>
      </c>
      <c r="B98" s="217" t="s">
        <v>18</v>
      </c>
      <c r="C98" s="217"/>
      <c r="D98" s="217"/>
      <c r="E98" s="217"/>
      <c r="F98" s="217"/>
      <c r="G98" s="217"/>
      <c r="H98" s="154"/>
      <c r="I98" s="154" t="s">
        <v>1</v>
      </c>
      <c r="J98" s="6"/>
    </row>
    <row r="99" spans="1:11">
      <c r="A99" s="154" t="s">
        <v>9</v>
      </c>
      <c r="B99" s="218" t="s">
        <v>112</v>
      </c>
      <c r="C99" s="218"/>
      <c r="D99" s="218"/>
      <c r="E99" s="218"/>
      <c r="F99" s="218"/>
      <c r="G99" s="218"/>
      <c r="H99" s="161" t="s">
        <v>0</v>
      </c>
      <c r="I99" s="188">
        <f>'UNIFORME ENCARREGADOS'!E10</f>
        <v>37.833333333333336</v>
      </c>
      <c r="J99" s="6"/>
    </row>
    <row r="100" spans="1:11">
      <c r="A100" s="154" t="s">
        <v>10</v>
      </c>
      <c r="B100" s="218" t="s">
        <v>186</v>
      </c>
      <c r="C100" s="218"/>
      <c r="D100" s="218"/>
      <c r="E100" s="218"/>
      <c r="F100" s="218"/>
      <c r="G100" s="218"/>
      <c r="H100" s="161" t="s">
        <v>0</v>
      </c>
      <c r="I100" s="43">
        <v>0</v>
      </c>
      <c r="J100" s="6"/>
    </row>
    <row r="101" spans="1:11">
      <c r="A101" s="160" t="s">
        <v>11</v>
      </c>
      <c r="B101" s="218" t="s">
        <v>183</v>
      </c>
      <c r="C101" s="218"/>
      <c r="D101" s="218"/>
      <c r="E101" s="218"/>
      <c r="F101" s="218"/>
      <c r="G101" s="218"/>
      <c r="H101" s="161" t="s">
        <v>0</v>
      </c>
      <c r="I101" s="43">
        <v>0</v>
      </c>
      <c r="J101" s="6"/>
    </row>
    <row r="102" spans="1:11">
      <c r="A102" s="160" t="s">
        <v>12</v>
      </c>
      <c r="B102" s="211" t="s">
        <v>187</v>
      </c>
      <c r="C102" s="212"/>
      <c r="D102" s="212"/>
      <c r="E102" s="212"/>
      <c r="F102" s="212"/>
      <c r="G102" s="213"/>
      <c r="H102" s="161"/>
      <c r="I102" s="43">
        <v>0</v>
      </c>
      <c r="J102" s="6"/>
    </row>
    <row r="103" spans="1:11">
      <c r="A103" s="160" t="s">
        <v>13</v>
      </c>
      <c r="B103" s="219" t="s">
        <v>151</v>
      </c>
      <c r="C103" s="219"/>
      <c r="D103" s="219"/>
      <c r="E103" s="219"/>
      <c r="F103" s="219"/>
      <c r="G103" s="219"/>
      <c r="H103" s="161" t="s">
        <v>0</v>
      </c>
      <c r="I103" s="43">
        <v>0</v>
      </c>
      <c r="J103" s="6"/>
    </row>
    <row r="104" spans="1:11">
      <c r="A104" s="217" t="s">
        <v>113</v>
      </c>
      <c r="B104" s="217"/>
      <c r="C104" s="217"/>
      <c r="D104" s="217"/>
      <c r="E104" s="217"/>
      <c r="F104" s="217"/>
      <c r="G104" s="217"/>
      <c r="H104" s="7" t="s">
        <v>0</v>
      </c>
      <c r="I104" s="45">
        <f>TRUNC(SUM(I99:I103),2)</f>
        <v>37.83</v>
      </c>
      <c r="J104" s="6"/>
    </row>
    <row r="105" spans="1:11">
      <c r="A105" s="265"/>
      <c r="B105" s="266"/>
      <c r="C105" s="266"/>
      <c r="D105" s="266"/>
      <c r="E105" s="266"/>
      <c r="F105" s="266"/>
      <c r="G105" s="266"/>
      <c r="H105" s="266"/>
      <c r="I105" s="266"/>
      <c r="J105" s="6"/>
      <c r="K105" s="71"/>
    </row>
    <row r="106" spans="1:11">
      <c r="A106" s="220" t="s">
        <v>114</v>
      </c>
      <c r="B106" s="220"/>
      <c r="C106" s="220"/>
      <c r="D106" s="220"/>
      <c r="E106" s="220"/>
      <c r="F106" s="220"/>
      <c r="G106" s="220"/>
      <c r="H106" s="220"/>
      <c r="I106" s="220"/>
      <c r="J106" s="6"/>
      <c r="K106" s="68"/>
    </row>
    <row r="107" spans="1:11">
      <c r="A107" s="154">
        <v>6</v>
      </c>
      <c r="B107" s="217" t="s">
        <v>22</v>
      </c>
      <c r="C107" s="217"/>
      <c r="D107" s="217"/>
      <c r="E107" s="217"/>
      <c r="F107" s="217"/>
      <c r="G107" s="217"/>
      <c r="H107" s="154" t="s">
        <v>3</v>
      </c>
      <c r="I107" s="154" t="s">
        <v>1</v>
      </c>
      <c r="J107" s="6"/>
      <c r="K107" s="71"/>
    </row>
    <row r="108" spans="1:11">
      <c r="A108" s="154" t="s">
        <v>9</v>
      </c>
      <c r="B108" s="214" t="s">
        <v>25</v>
      </c>
      <c r="C108" s="214"/>
      <c r="D108" s="214"/>
      <c r="E108" s="214"/>
      <c r="F108" s="214"/>
      <c r="G108" s="214"/>
      <c r="H108" s="187">
        <v>0.04</v>
      </c>
      <c r="I108" s="49">
        <f>TRUNC(H108*I132,2)</f>
        <v>238.24</v>
      </c>
      <c r="J108" s="6"/>
      <c r="K108" s="68"/>
    </row>
    <row r="109" spans="1:11">
      <c r="A109" s="40" t="s">
        <v>10</v>
      </c>
      <c r="B109" s="214" t="s">
        <v>4</v>
      </c>
      <c r="C109" s="214"/>
      <c r="D109" s="214"/>
      <c r="E109" s="214"/>
      <c r="F109" s="214"/>
      <c r="G109" s="214"/>
      <c r="H109" s="187">
        <v>2.7474999999999999E-2</v>
      </c>
      <c r="I109" s="49">
        <f>TRUNC(H109*(I108+I132),2)</f>
        <v>170.19</v>
      </c>
      <c r="J109" s="6"/>
      <c r="K109" s="71"/>
    </row>
    <row r="110" spans="1:11">
      <c r="A110" s="154" t="s">
        <v>11</v>
      </c>
      <c r="B110" s="271" t="s">
        <v>52</v>
      </c>
      <c r="C110" s="271"/>
      <c r="D110" s="271"/>
      <c r="E110" s="271"/>
      <c r="F110" s="271"/>
      <c r="G110" s="271"/>
      <c r="H110" s="2"/>
      <c r="I110" s="54"/>
      <c r="J110" s="6"/>
      <c r="K110" s="71"/>
    </row>
    <row r="111" spans="1:11">
      <c r="A111" s="40" t="s">
        <v>53</v>
      </c>
      <c r="B111" s="214" t="s">
        <v>49</v>
      </c>
      <c r="C111" s="214"/>
      <c r="D111" s="214"/>
      <c r="E111" s="214"/>
      <c r="F111" s="214"/>
      <c r="G111" s="214"/>
      <c r="H111" s="19">
        <v>6.4999999999999997E-3</v>
      </c>
      <c r="I111" s="50">
        <f>TRUNC(H111*I121,2)</f>
        <v>45.28</v>
      </c>
      <c r="J111" s="6"/>
      <c r="K111" s="68"/>
    </row>
    <row r="112" spans="1:11">
      <c r="A112" s="40" t="s">
        <v>54</v>
      </c>
      <c r="B112" s="214" t="s">
        <v>50</v>
      </c>
      <c r="C112" s="214"/>
      <c r="D112" s="214"/>
      <c r="E112" s="214"/>
      <c r="F112" s="214"/>
      <c r="G112" s="214"/>
      <c r="H112" s="19">
        <v>0.03</v>
      </c>
      <c r="I112" s="50">
        <f>TRUNC(H112*I121,2)</f>
        <v>209.01</v>
      </c>
      <c r="J112" s="6"/>
    </row>
    <row r="113" spans="1:11">
      <c r="A113" s="40" t="s">
        <v>55</v>
      </c>
      <c r="B113" s="214" t="s">
        <v>51</v>
      </c>
      <c r="C113" s="214"/>
      <c r="D113" s="214"/>
      <c r="E113" s="214"/>
      <c r="F113" s="214"/>
      <c r="G113" s="214"/>
      <c r="H113" s="19">
        <v>0.05</v>
      </c>
      <c r="I113" s="50">
        <f>TRUNC(H113*I121,2)</f>
        <v>348.36</v>
      </c>
      <c r="J113" s="6"/>
    </row>
    <row r="114" spans="1:11">
      <c r="A114" s="217" t="s">
        <v>115</v>
      </c>
      <c r="B114" s="217"/>
      <c r="C114" s="217"/>
      <c r="D114" s="217"/>
      <c r="E114" s="217"/>
      <c r="F114" s="217"/>
      <c r="G114" s="217"/>
      <c r="H114" s="19">
        <f>SUM(H108:H113)</f>
        <v>0.15397500000000003</v>
      </c>
      <c r="I114" s="44">
        <f>TRUNC(SUM(I108:I113),2)</f>
        <v>1011.08</v>
      </c>
      <c r="J114" s="6"/>
      <c r="K114" s="71"/>
    </row>
    <row r="115" spans="1:11">
      <c r="A115" s="156"/>
      <c r="B115" s="232"/>
      <c r="C115" s="232"/>
      <c r="D115" s="232"/>
      <c r="E115" s="232"/>
      <c r="F115" s="232"/>
      <c r="G115" s="232"/>
      <c r="H115" s="232"/>
      <c r="I115" s="232"/>
    </row>
    <row r="116" spans="1:11">
      <c r="A116" s="25" t="s">
        <v>56</v>
      </c>
      <c r="B116" s="274" t="s">
        <v>57</v>
      </c>
      <c r="C116" s="274"/>
      <c r="D116" s="274"/>
      <c r="E116" s="274"/>
      <c r="F116" s="274"/>
      <c r="G116" s="274"/>
      <c r="H116" s="26">
        <f>TRUNC(H111+H112+H113,4)</f>
        <v>8.6499999999999994E-2</v>
      </c>
      <c r="I116" s="27"/>
    </row>
    <row r="117" spans="1:11">
      <c r="A117" s="28"/>
      <c r="B117" s="275">
        <v>100</v>
      </c>
      <c r="C117" s="215"/>
      <c r="D117" s="215"/>
      <c r="E117" s="215"/>
      <c r="F117" s="215"/>
      <c r="G117" s="215"/>
      <c r="H117" s="29"/>
      <c r="I117" s="30"/>
    </row>
    <row r="118" spans="1:11">
      <c r="A118" s="31"/>
      <c r="B118" s="153"/>
      <c r="C118" s="153"/>
      <c r="D118" s="153"/>
      <c r="E118" s="153"/>
      <c r="F118" s="153"/>
      <c r="G118" s="153"/>
      <c r="H118" s="29"/>
      <c r="I118" s="30"/>
    </row>
    <row r="119" spans="1:11">
      <c r="A119" s="28" t="s">
        <v>58</v>
      </c>
      <c r="B119" s="215" t="s">
        <v>116</v>
      </c>
      <c r="C119" s="215"/>
      <c r="D119" s="215"/>
      <c r="E119" s="215"/>
      <c r="F119" s="215"/>
      <c r="G119" s="215"/>
      <c r="H119" s="29"/>
      <c r="I119" s="30">
        <f>TRUNC(I132+I108+I109,2)</f>
        <v>6364.6</v>
      </c>
    </row>
    <row r="120" spans="1:11">
      <c r="A120" s="28"/>
      <c r="B120" s="153"/>
      <c r="C120" s="153"/>
      <c r="D120" s="153"/>
      <c r="E120" s="153"/>
      <c r="F120" s="153"/>
      <c r="G120" s="153"/>
      <c r="H120" s="29"/>
      <c r="I120" s="30"/>
    </row>
    <row r="121" spans="1:11">
      <c r="A121" s="28" t="s">
        <v>59</v>
      </c>
      <c r="B121" s="215" t="s">
        <v>60</v>
      </c>
      <c r="C121" s="215"/>
      <c r="D121" s="215"/>
      <c r="E121" s="215"/>
      <c r="F121" s="215"/>
      <c r="G121" s="215"/>
      <c r="H121" s="29"/>
      <c r="I121" s="30">
        <f>I119/(1-H116)</f>
        <v>6967.2687465790923</v>
      </c>
    </row>
    <row r="122" spans="1:11">
      <c r="A122" s="28"/>
      <c r="B122" s="153"/>
      <c r="C122" s="153"/>
      <c r="D122" s="153"/>
      <c r="E122" s="153"/>
      <c r="F122" s="153"/>
      <c r="G122" s="153"/>
      <c r="H122" s="29"/>
      <c r="I122" s="30"/>
    </row>
    <row r="123" spans="1:11">
      <c r="A123" s="33"/>
      <c r="B123" s="276" t="s">
        <v>61</v>
      </c>
      <c r="C123" s="276"/>
      <c r="D123" s="276"/>
      <c r="E123" s="276"/>
      <c r="F123" s="276"/>
      <c r="G123" s="276"/>
      <c r="H123" s="34"/>
      <c r="I123" s="35">
        <f>TRUNC(I121-I119,2)</f>
        <v>602.66</v>
      </c>
      <c r="K123" s="20"/>
    </row>
    <row r="124" spans="1:11">
      <c r="A124" s="156"/>
      <c r="B124" s="156"/>
      <c r="C124" s="156"/>
      <c r="D124" s="156"/>
      <c r="E124" s="156"/>
      <c r="F124" s="156"/>
      <c r="G124" s="156"/>
      <c r="H124" s="156"/>
      <c r="I124" s="10"/>
    </row>
    <row r="125" spans="1:11">
      <c r="A125" s="257" t="s">
        <v>117</v>
      </c>
      <c r="B125" s="257"/>
      <c r="C125" s="257"/>
      <c r="D125" s="257"/>
      <c r="E125" s="257"/>
      <c r="F125" s="257"/>
      <c r="G125" s="257"/>
      <c r="H125" s="257"/>
      <c r="I125" s="257"/>
      <c r="K125" s="23"/>
    </row>
    <row r="126" spans="1:11">
      <c r="A126" s="217" t="s">
        <v>26</v>
      </c>
      <c r="B126" s="217"/>
      <c r="C126" s="217"/>
      <c r="D126" s="217"/>
      <c r="E126" s="217"/>
      <c r="F126" s="217"/>
      <c r="G126" s="217"/>
      <c r="H126" s="217"/>
      <c r="I126" s="154" t="s">
        <v>1</v>
      </c>
    </row>
    <row r="127" spans="1:11">
      <c r="A127" s="158" t="s">
        <v>9</v>
      </c>
      <c r="B127" s="231" t="str">
        <f>A24</f>
        <v>MÓDULO 1 - COMPOSIÇÃO DA REMUNERAÇÃO</v>
      </c>
      <c r="C127" s="231"/>
      <c r="D127" s="231"/>
      <c r="E127" s="231"/>
      <c r="F127" s="231"/>
      <c r="G127" s="231"/>
      <c r="H127" s="231"/>
      <c r="I127" s="49">
        <f>I33</f>
        <v>3061.96</v>
      </c>
    </row>
    <row r="128" spans="1:11">
      <c r="A128" s="51" t="s">
        <v>10</v>
      </c>
      <c r="B128" s="231" t="str">
        <f>A35</f>
        <v>MÓDULO 2 – ENCARGOS E BENEFÍCIOS ANUAIS, MENSAIS E DIÁRIOS</v>
      </c>
      <c r="C128" s="231"/>
      <c r="D128" s="231"/>
      <c r="E128" s="231"/>
      <c r="F128" s="231"/>
      <c r="G128" s="231"/>
      <c r="H128" s="231"/>
      <c r="I128" s="50">
        <f>I65</f>
        <v>2664.48</v>
      </c>
    </row>
    <row r="129" spans="1:11">
      <c r="A129" s="51" t="s">
        <v>11</v>
      </c>
      <c r="B129" s="231" t="str">
        <f>A67</f>
        <v>MÓDULO 3 – PROVISÃO PARA RESCISÃO</v>
      </c>
      <c r="C129" s="231"/>
      <c r="D129" s="231"/>
      <c r="E129" s="231"/>
      <c r="F129" s="231"/>
      <c r="G129" s="231"/>
      <c r="H129" s="231"/>
      <c r="I129" s="50">
        <f>I75</f>
        <v>168.63</v>
      </c>
      <c r="K129" s="23"/>
    </row>
    <row r="130" spans="1:11">
      <c r="A130" s="159" t="s">
        <v>12</v>
      </c>
      <c r="B130" s="231" t="str">
        <f>A77</f>
        <v>MÓDULO 4 – CUSTO DE REPOSIÇÃO DO PROFISSIONAL AUSENTE</v>
      </c>
      <c r="C130" s="231"/>
      <c r="D130" s="231"/>
      <c r="E130" s="231"/>
      <c r="F130" s="231"/>
      <c r="G130" s="231"/>
      <c r="H130" s="231"/>
      <c r="I130" s="50">
        <f>I95</f>
        <v>23.27</v>
      </c>
      <c r="K130" s="23"/>
    </row>
    <row r="131" spans="1:11">
      <c r="A131" s="53" t="s">
        <v>13</v>
      </c>
      <c r="B131" s="231" t="str">
        <f>A97</f>
        <v>MÓDULO 5 – INSUMOS DIVERSOS</v>
      </c>
      <c r="C131" s="231"/>
      <c r="D131" s="231"/>
      <c r="E131" s="231"/>
      <c r="F131" s="231"/>
      <c r="G131" s="231"/>
      <c r="H131" s="231"/>
      <c r="I131" s="50">
        <f>I104</f>
        <v>37.83</v>
      </c>
    </row>
    <row r="132" spans="1:11">
      <c r="A132" s="40"/>
      <c r="B132" s="217" t="s">
        <v>118</v>
      </c>
      <c r="C132" s="217"/>
      <c r="D132" s="217"/>
      <c r="E132" s="217"/>
      <c r="F132" s="217"/>
      <c r="G132" s="217"/>
      <c r="H132" s="217"/>
      <c r="I132" s="44">
        <f>TRUNC(SUM(I127:I131),2)</f>
        <v>5956.17</v>
      </c>
      <c r="K132" s="20"/>
    </row>
    <row r="133" spans="1:11">
      <c r="A133" s="159" t="s">
        <v>14</v>
      </c>
      <c r="B133" s="231" t="str">
        <f>A106</f>
        <v>MÓDULO 6 – CUSTOS INDIRETOS, TRIBUTOS E LUCRO</v>
      </c>
      <c r="C133" s="231"/>
      <c r="D133" s="231"/>
      <c r="E133" s="231"/>
      <c r="F133" s="231"/>
      <c r="G133" s="231"/>
      <c r="H133" s="231"/>
      <c r="I133" s="46">
        <f>I114</f>
        <v>1011.08</v>
      </c>
    </row>
    <row r="134" spans="1:11">
      <c r="A134" s="217" t="s">
        <v>119</v>
      </c>
      <c r="B134" s="217"/>
      <c r="C134" s="217"/>
      <c r="D134" s="217"/>
      <c r="E134" s="217"/>
      <c r="F134" s="217"/>
      <c r="G134" s="217"/>
      <c r="H134" s="217"/>
      <c r="I134" s="44">
        <f>TRUNC(SUM(I132:I133),2)</f>
        <v>6967.25</v>
      </c>
    </row>
    <row r="135" spans="1:11" ht="13.5" thickBot="1">
      <c r="A135" s="156"/>
      <c r="B135" s="224" t="s">
        <v>28</v>
      </c>
      <c r="C135" s="224"/>
      <c r="D135" s="224"/>
      <c r="E135" s="224"/>
      <c r="F135" s="224"/>
      <c r="G135" s="224"/>
      <c r="H135" s="4"/>
      <c r="I135" s="4"/>
    </row>
    <row r="136" spans="1:11" ht="39" thickBot="1">
      <c r="A136" s="225" t="s">
        <v>30</v>
      </c>
      <c r="B136" s="226"/>
      <c r="C136" s="225" t="s">
        <v>31</v>
      </c>
      <c r="D136" s="226"/>
      <c r="E136" s="225" t="s">
        <v>33</v>
      </c>
      <c r="F136" s="226"/>
      <c r="G136" s="13" t="s">
        <v>32</v>
      </c>
      <c r="H136" s="14" t="s">
        <v>29</v>
      </c>
      <c r="I136" s="11" t="s">
        <v>1</v>
      </c>
    </row>
    <row r="137" spans="1:11" ht="13.5" thickBot="1">
      <c r="A137" s="229" t="str">
        <f>A15</f>
        <v>ENCARREGADO GERAL</v>
      </c>
      <c r="B137" s="230"/>
      <c r="C137" s="233">
        <f>I134</f>
        <v>6967.25</v>
      </c>
      <c r="D137" s="234"/>
      <c r="E137" s="227">
        <v>1</v>
      </c>
      <c r="F137" s="228"/>
      <c r="G137" s="76">
        <f>C137*E137</f>
        <v>6967.25</v>
      </c>
      <c r="H137" s="12">
        <f>E15</f>
        <v>1</v>
      </c>
      <c r="I137" s="75">
        <f>H137*G137</f>
        <v>6967.25</v>
      </c>
    </row>
    <row r="138" spans="1:11" ht="14.25" customHeight="1" thickBot="1">
      <c r="A138" s="244" t="s">
        <v>34</v>
      </c>
      <c r="B138" s="245"/>
      <c r="C138" s="245"/>
      <c r="D138" s="245"/>
      <c r="E138" s="245"/>
      <c r="F138" s="245"/>
      <c r="G138" s="245"/>
      <c r="H138" s="246"/>
      <c r="I138" s="77">
        <f>I137</f>
        <v>6967.25</v>
      </c>
    </row>
    <row r="140" spans="1:11" ht="13.5" thickBot="1">
      <c r="A140" s="156" t="s">
        <v>35</v>
      </c>
      <c r="B140" s="224" t="s">
        <v>36</v>
      </c>
      <c r="C140" s="224"/>
      <c r="D140" s="224"/>
      <c r="E140" s="224"/>
      <c r="F140" s="224"/>
      <c r="G140" s="224"/>
      <c r="H140" s="4"/>
      <c r="I140" s="4"/>
    </row>
    <row r="141" spans="1:11" ht="13.5" thickBot="1">
      <c r="A141" s="238" t="s">
        <v>37</v>
      </c>
      <c r="B141" s="239"/>
      <c r="C141" s="239"/>
      <c r="D141" s="239"/>
      <c r="E141" s="239"/>
      <c r="F141" s="239"/>
      <c r="G141" s="239"/>
      <c r="H141" s="239"/>
      <c r="I141" s="240"/>
    </row>
    <row r="142" spans="1:11" ht="13.5" thickBot="1">
      <c r="A142" s="15"/>
      <c r="B142" s="241" t="s">
        <v>38</v>
      </c>
      <c r="C142" s="242"/>
      <c r="D142" s="242"/>
      <c r="E142" s="242"/>
      <c r="F142" s="242"/>
      <c r="G142" s="242"/>
      <c r="H142" s="243"/>
      <c r="I142" s="11" t="s">
        <v>1</v>
      </c>
    </row>
    <row r="143" spans="1:11" ht="13.5" thickBot="1">
      <c r="A143" s="79" t="s">
        <v>9</v>
      </c>
      <c r="B143" s="235" t="s">
        <v>39</v>
      </c>
      <c r="C143" s="236"/>
      <c r="D143" s="236"/>
      <c r="E143" s="236"/>
      <c r="F143" s="236"/>
      <c r="G143" s="236"/>
      <c r="H143" s="237"/>
      <c r="I143" s="78">
        <f>I138*12</f>
        <v>83607</v>
      </c>
    </row>
    <row r="144" spans="1:11" ht="13.5" thickBot="1">
      <c r="A144" s="221" t="s">
        <v>21</v>
      </c>
      <c r="B144" s="222"/>
      <c r="C144" s="222"/>
      <c r="D144" s="222"/>
      <c r="E144" s="222"/>
      <c r="F144" s="222"/>
      <c r="G144" s="222"/>
      <c r="H144" s="223"/>
      <c r="I144" s="77">
        <f>I143</f>
        <v>83607</v>
      </c>
    </row>
    <row r="147" spans="1:5">
      <c r="A147" s="24"/>
      <c r="B147" s="24"/>
    </row>
    <row r="148" spans="1:5">
      <c r="A148" s="23"/>
      <c r="B148" s="24"/>
      <c r="E148" s="36"/>
    </row>
    <row r="151" spans="1:5">
      <c r="A151" s="36"/>
    </row>
    <row r="152" spans="1:5">
      <c r="A152" s="36"/>
    </row>
  </sheetData>
  <sheetProtection algorithmName="SHA-512" hashValue="8BxDT25uBejP4r24wRs5fafVuMnoEaCfODOTiuCgD9Ou/bk8zpZLe0lMN9iI9u/3cd47xWd9iDcBXH4XV9NnjQ==" saltValue="N/hjkrg3eoOqK2xNDiR5Sg==" spinCount="100000" sheet="1" formatCells="0" formatColumns="0" formatRows="0" insertColumns="0" insertRows="0" insertHyperlinks="0" deleteColumns="0" deleteRows="0" sort="0" autoFilter="0" pivotTables="0"/>
  <mergeCells count="139">
    <mergeCell ref="A5:I5"/>
    <mergeCell ref="A7:I7"/>
    <mergeCell ref="B8:H8"/>
    <mergeCell ref="B9:H9"/>
    <mergeCell ref="B10:H10"/>
    <mergeCell ref="B11:H11"/>
    <mergeCell ref="A17:I17"/>
    <mergeCell ref="B18:H18"/>
    <mergeCell ref="B19:H19"/>
    <mergeCell ref="B20:H20"/>
    <mergeCell ref="B21:H21"/>
    <mergeCell ref="B22:H22"/>
    <mergeCell ref="A13:I13"/>
    <mergeCell ref="A14:B14"/>
    <mergeCell ref="C14:D14"/>
    <mergeCell ref="E14:I14"/>
    <mergeCell ref="A15:B15"/>
    <mergeCell ref="C15:D15"/>
    <mergeCell ref="E15:I15"/>
    <mergeCell ref="B29:G29"/>
    <mergeCell ref="B30:G30"/>
    <mergeCell ref="B31:G31"/>
    <mergeCell ref="B32:G32"/>
    <mergeCell ref="A33:H33"/>
    <mergeCell ref="A35:I35"/>
    <mergeCell ref="A23:I23"/>
    <mergeCell ref="A24:I24"/>
    <mergeCell ref="B25:G25"/>
    <mergeCell ref="B26:G26"/>
    <mergeCell ref="B27:G27"/>
    <mergeCell ref="B28:G28"/>
    <mergeCell ref="B42:G42"/>
    <mergeCell ref="B43:G43"/>
    <mergeCell ref="B44:G44"/>
    <mergeCell ref="B45:G45"/>
    <mergeCell ref="B46:G46"/>
    <mergeCell ref="B47:G47"/>
    <mergeCell ref="A36:G36"/>
    <mergeCell ref="B37:G37"/>
    <mergeCell ref="B38:G38"/>
    <mergeCell ref="A39:G39"/>
    <mergeCell ref="A40:I40"/>
    <mergeCell ref="A41:G41"/>
    <mergeCell ref="B54:G54"/>
    <mergeCell ref="B55:G55"/>
    <mergeCell ref="B56:G56"/>
    <mergeCell ref="B57:G57"/>
    <mergeCell ref="A58:H58"/>
    <mergeCell ref="A59:I59"/>
    <mergeCell ref="B48:G48"/>
    <mergeCell ref="B49:G49"/>
    <mergeCell ref="A50:G50"/>
    <mergeCell ref="A51:I51"/>
    <mergeCell ref="A52:G52"/>
    <mergeCell ref="B53:G53"/>
    <mergeCell ref="A66:I66"/>
    <mergeCell ref="A67:I67"/>
    <mergeCell ref="B68:G68"/>
    <mergeCell ref="B69:G69"/>
    <mergeCell ref="B70:G70"/>
    <mergeCell ref="B71:G71"/>
    <mergeCell ref="A60:I60"/>
    <mergeCell ref="A61:H61"/>
    <mergeCell ref="B62:H62"/>
    <mergeCell ref="B63:H63"/>
    <mergeCell ref="B64:H64"/>
    <mergeCell ref="A65:H65"/>
    <mergeCell ref="A78:G78"/>
    <mergeCell ref="B79:G79"/>
    <mergeCell ref="B80:G80"/>
    <mergeCell ref="B81:G81"/>
    <mergeCell ref="B82:G82"/>
    <mergeCell ref="B83:G83"/>
    <mergeCell ref="B72:G72"/>
    <mergeCell ref="B73:G73"/>
    <mergeCell ref="B74:G74"/>
    <mergeCell ref="A75:G75"/>
    <mergeCell ref="A76:I76"/>
    <mergeCell ref="A77:I77"/>
    <mergeCell ref="A90:I90"/>
    <mergeCell ref="A91:I91"/>
    <mergeCell ref="A92:H92"/>
    <mergeCell ref="B93:H93"/>
    <mergeCell ref="B94:H94"/>
    <mergeCell ref="A95:H95"/>
    <mergeCell ref="B84:G84"/>
    <mergeCell ref="A85:G85"/>
    <mergeCell ref="A86:I86"/>
    <mergeCell ref="A87:G87"/>
    <mergeCell ref="B88:G88"/>
    <mergeCell ref="A89:G89"/>
    <mergeCell ref="B102:G102"/>
    <mergeCell ref="B103:G103"/>
    <mergeCell ref="A104:G104"/>
    <mergeCell ref="A105:I105"/>
    <mergeCell ref="A106:I106"/>
    <mergeCell ref="B107:G107"/>
    <mergeCell ref="A96:I96"/>
    <mergeCell ref="A97:I97"/>
    <mergeCell ref="B98:G98"/>
    <mergeCell ref="B99:G99"/>
    <mergeCell ref="B100:G100"/>
    <mergeCell ref="B101:G101"/>
    <mergeCell ref="A114:G114"/>
    <mergeCell ref="B115:I115"/>
    <mergeCell ref="B116:G116"/>
    <mergeCell ref="B117:G117"/>
    <mergeCell ref="B119:G119"/>
    <mergeCell ref="B121:G121"/>
    <mergeCell ref="B108:G108"/>
    <mergeCell ref="B109:G109"/>
    <mergeCell ref="B110:G110"/>
    <mergeCell ref="B111:G111"/>
    <mergeCell ref="B112:G112"/>
    <mergeCell ref="B113:G113"/>
    <mergeCell ref="B130:H130"/>
    <mergeCell ref="B131:H131"/>
    <mergeCell ref="B132:H132"/>
    <mergeCell ref="B133:H133"/>
    <mergeCell ref="A134:H134"/>
    <mergeCell ref="B135:G135"/>
    <mergeCell ref="B123:G123"/>
    <mergeCell ref="A125:I125"/>
    <mergeCell ref="A126:H126"/>
    <mergeCell ref="B127:H127"/>
    <mergeCell ref="B128:H128"/>
    <mergeCell ref="B129:H129"/>
    <mergeCell ref="A138:H138"/>
    <mergeCell ref="B140:G140"/>
    <mergeCell ref="A141:I141"/>
    <mergeCell ref="B142:H142"/>
    <mergeCell ref="B143:H143"/>
    <mergeCell ref="A144:H144"/>
    <mergeCell ref="A136:B136"/>
    <mergeCell ref="C136:D136"/>
    <mergeCell ref="E136:F136"/>
    <mergeCell ref="A137:B137"/>
    <mergeCell ref="C137:D137"/>
    <mergeCell ref="E137:F137"/>
  </mergeCells>
  <pageMargins left="0.511811024" right="0.511811024" top="0.78740157499999996" bottom="0.78740157499999996" header="0.31496062000000002" footer="0.31496062000000002"/>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ilha6">
    <tabColor rgb="FFFFFF00"/>
  </sheetPr>
  <dimension ref="A5:L152"/>
  <sheetViews>
    <sheetView topLeftCell="A2" zoomScale="110" zoomScaleNormal="110" workbookViewId="0">
      <selection activeCell="I19" sqref="I19"/>
    </sheetView>
  </sheetViews>
  <sheetFormatPr defaultRowHeight="12.75"/>
  <cols>
    <col min="1" max="1" width="10" bestFit="1" customWidth="1"/>
    <col min="5" max="5" width="10.85546875" bestFit="1" customWidth="1"/>
    <col min="7" max="7" width="19.140625" customWidth="1"/>
    <col min="8" max="8" width="8.85546875" customWidth="1"/>
    <col min="9" max="9" width="17.42578125" customWidth="1"/>
    <col min="10" max="10" width="5" customWidth="1"/>
    <col min="11" max="11" width="33.140625" customWidth="1"/>
    <col min="12" max="12" width="15.85546875" customWidth="1"/>
    <col min="13" max="13" width="9.5703125" bestFit="1" customWidth="1"/>
  </cols>
  <sheetData>
    <row r="5" spans="1:9">
      <c r="A5" s="247"/>
      <c r="B5" s="247"/>
      <c r="C5" s="247"/>
      <c r="D5" s="247"/>
      <c r="E5" s="247"/>
      <c r="F5" s="247"/>
      <c r="G5" s="247"/>
      <c r="H5" s="247"/>
      <c r="I5" s="247"/>
    </row>
    <row r="6" spans="1:9">
      <c r="A6" s="3"/>
      <c r="B6" s="3"/>
      <c r="C6" s="3"/>
      <c r="D6" s="3"/>
      <c r="E6" s="3"/>
      <c r="F6" s="3"/>
      <c r="G6" s="3"/>
      <c r="H6" s="3"/>
      <c r="I6" s="3"/>
    </row>
    <row r="7" spans="1:9">
      <c r="A7" s="249" t="s">
        <v>41</v>
      </c>
      <c r="B7" s="249"/>
      <c r="C7" s="249"/>
      <c r="D7" s="249"/>
      <c r="E7" s="249"/>
      <c r="F7" s="249"/>
      <c r="G7" s="249"/>
      <c r="H7" s="249"/>
      <c r="I7" s="249"/>
    </row>
    <row r="8" spans="1:9">
      <c r="A8" s="158" t="s">
        <v>9</v>
      </c>
      <c r="B8" s="231" t="s">
        <v>42</v>
      </c>
      <c r="C8" s="231"/>
      <c r="D8" s="231"/>
      <c r="E8" s="231"/>
      <c r="F8" s="231"/>
      <c r="G8" s="231"/>
      <c r="H8" s="231"/>
      <c r="I8" s="181">
        <v>43720</v>
      </c>
    </row>
    <row r="9" spans="1:9">
      <c r="A9" s="158" t="s">
        <v>10</v>
      </c>
      <c r="B9" s="231" t="s">
        <v>43</v>
      </c>
      <c r="C9" s="231"/>
      <c r="D9" s="231"/>
      <c r="E9" s="231"/>
      <c r="F9" s="231"/>
      <c r="G9" s="231"/>
      <c r="H9" s="231"/>
      <c r="I9" s="161" t="s">
        <v>146</v>
      </c>
    </row>
    <row r="10" spans="1:9">
      <c r="A10" s="158" t="s">
        <v>11</v>
      </c>
      <c r="B10" s="216" t="s">
        <v>62</v>
      </c>
      <c r="C10" s="216"/>
      <c r="D10" s="216"/>
      <c r="E10" s="216"/>
      <c r="F10" s="216"/>
      <c r="G10" s="216"/>
      <c r="H10" s="216"/>
      <c r="I10" s="182" t="s">
        <v>266</v>
      </c>
    </row>
    <row r="11" spans="1:9">
      <c r="A11" s="158" t="s">
        <v>12</v>
      </c>
      <c r="B11" s="231" t="s">
        <v>44</v>
      </c>
      <c r="C11" s="231"/>
      <c r="D11" s="231"/>
      <c r="E11" s="231"/>
      <c r="F11" s="231"/>
      <c r="G11" s="231"/>
      <c r="H11" s="231"/>
      <c r="I11" s="158">
        <v>12</v>
      </c>
    </row>
    <row r="12" spans="1:9">
      <c r="A12" s="156"/>
      <c r="B12" s="157"/>
      <c r="C12" s="157"/>
      <c r="D12" s="157"/>
      <c r="E12" s="157"/>
      <c r="F12" s="157"/>
      <c r="G12" s="157"/>
      <c r="H12" s="156"/>
      <c r="I12" s="156"/>
    </row>
    <row r="13" spans="1:9">
      <c r="A13" s="249" t="s">
        <v>48</v>
      </c>
      <c r="B13" s="249"/>
      <c r="C13" s="249"/>
      <c r="D13" s="249"/>
      <c r="E13" s="249"/>
      <c r="F13" s="249"/>
      <c r="G13" s="249"/>
      <c r="H13" s="249"/>
      <c r="I13" s="249"/>
    </row>
    <row r="14" spans="1:9">
      <c r="A14" s="252" t="s">
        <v>45</v>
      </c>
      <c r="B14" s="252"/>
      <c r="C14" s="252" t="s">
        <v>46</v>
      </c>
      <c r="D14" s="252"/>
      <c r="E14" s="252" t="s">
        <v>47</v>
      </c>
      <c r="F14" s="252"/>
      <c r="G14" s="252"/>
      <c r="H14" s="252"/>
      <c r="I14" s="252"/>
    </row>
    <row r="15" spans="1:9" ht="24" customHeight="1">
      <c r="A15" s="250" t="s">
        <v>191</v>
      </c>
      <c r="B15" s="251"/>
      <c r="C15" s="253" t="s">
        <v>148</v>
      </c>
      <c r="D15" s="252"/>
      <c r="E15" s="279">
        <v>1</v>
      </c>
      <c r="F15" s="279"/>
      <c r="G15" s="279"/>
      <c r="H15" s="279"/>
      <c r="I15" s="279"/>
    </row>
    <row r="16" spans="1:9">
      <c r="A16" s="156"/>
      <c r="B16" s="157"/>
      <c r="C16" s="157"/>
      <c r="D16" s="157"/>
      <c r="E16" s="157"/>
      <c r="F16" s="157"/>
      <c r="G16" s="157"/>
      <c r="H16" s="156"/>
      <c r="I16" s="156"/>
    </row>
    <row r="17" spans="1:9">
      <c r="A17" s="249" t="s">
        <v>63</v>
      </c>
      <c r="B17" s="249"/>
      <c r="C17" s="249"/>
      <c r="D17" s="249"/>
      <c r="E17" s="249"/>
      <c r="F17" s="249"/>
      <c r="G17" s="249"/>
      <c r="H17" s="249"/>
      <c r="I17" s="249"/>
    </row>
    <row r="18" spans="1:9" ht="38.25">
      <c r="A18" s="158">
        <v>1</v>
      </c>
      <c r="B18" s="231" t="s">
        <v>8</v>
      </c>
      <c r="C18" s="231"/>
      <c r="D18" s="231"/>
      <c r="E18" s="231"/>
      <c r="F18" s="231"/>
      <c r="G18" s="231"/>
      <c r="H18" s="231"/>
      <c r="I18" s="162" t="str">
        <f>A15</f>
        <v>AUX. DE ENCARREGADO GERAL</v>
      </c>
    </row>
    <row r="19" spans="1:9">
      <c r="A19" s="158">
        <v>2</v>
      </c>
      <c r="B19" s="216" t="s">
        <v>64</v>
      </c>
      <c r="C19" s="216"/>
      <c r="D19" s="216"/>
      <c r="E19" s="216"/>
      <c r="F19" s="216"/>
      <c r="G19" s="216"/>
      <c r="H19" s="216"/>
      <c r="I19" s="159" t="s">
        <v>270</v>
      </c>
    </row>
    <row r="20" spans="1:9">
      <c r="A20" s="158">
        <v>3</v>
      </c>
      <c r="B20" s="231" t="s">
        <v>7</v>
      </c>
      <c r="C20" s="231"/>
      <c r="D20" s="231"/>
      <c r="E20" s="231"/>
      <c r="F20" s="231"/>
      <c r="G20" s="231"/>
      <c r="H20" s="231"/>
      <c r="I20" s="183">
        <v>1770</v>
      </c>
    </row>
    <row r="21" spans="1:9" ht="38.25">
      <c r="A21" s="158">
        <v>4</v>
      </c>
      <c r="B21" s="231" t="s">
        <v>6</v>
      </c>
      <c r="C21" s="231"/>
      <c r="D21" s="231"/>
      <c r="E21" s="231"/>
      <c r="F21" s="231"/>
      <c r="G21" s="231"/>
      <c r="H21" s="231"/>
      <c r="I21" s="162" t="str">
        <f>A15</f>
        <v>AUX. DE ENCARREGADO GERAL</v>
      </c>
    </row>
    <row r="22" spans="1:9">
      <c r="A22" s="158">
        <v>5</v>
      </c>
      <c r="B22" s="231" t="s">
        <v>5</v>
      </c>
      <c r="C22" s="231"/>
      <c r="D22" s="231"/>
      <c r="E22" s="231"/>
      <c r="F22" s="231"/>
      <c r="G22" s="231"/>
      <c r="H22" s="231"/>
      <c r="I22" s="57">
        <v>43466</v>
      </c>
    </row>
    <row r="23" spans="1:9">
      <c r="A23" s="248"/>
      <c r="B23" s="248"/>
      <c r="C23" s="248"/>
      <c r="D23" s="248"/>
      <c r="E23" s="248"/>
      <c r="F23" s="248"/>
      <c r="G23" s="248"/>
      <c r="H23" s="248"/>
      <c r="I23" s="248"/>
    </row>
    <row r="24" spans="1:9">
      <c r="A24" s="220" t="s">
        <v>27</v>
      </c>
      <c r="B24" s="220"/>
      <c r="C24" s="220"/>
      <c r="D24" s="220"/>
      <c r="E24" s="220"/>
      <c r="F24" s="220"/>
      <c r="G24" s="220"/>
      <c r="H24" s="220"/>
      <c r="I24" s="220"/>
    </row>
    <row r="25" spans="1:9">
      <c r="A25" s="154">
        <v>1</v>
      </c>
      <c r="B25" s="217" t="s">
        <v>17</v>
      </c>
      <c r="C25" s="217"/>
      <c r="D25" s="217"/>
      <c r="E25" s="217"/>
      <c r="F25" s="217"/>
      <c r="G25" s="217"/>
      <c r="H25" s="154" t="s">
        <v>3</v>
      </c>
      <c r="I25" s="154" t="s">
        <v>1</v>
      </c>
    </row>
    <row r="26" spans="1:9">
      <c r="A26" s="154" t="s">
        <v>9</v>
      </c>
      <c r="B26" s="214" t="s">
        <v>40</v>
      </c>
      <c r="C26" s="216"/>
      <c r="D26" s="216"/>
      <c r="E26" s="216"/>
      <c r="F26" s="216"/>
      <c r="G26" s="216"/>
      <c r="H26" s="155"/>
      <c r="I26" s="46">
        <f>I20</f>
        <v>1770</v>
      </c>
    </row>
    <row r="27" spans="1:9">
      <c r="A27" s="154" t="s">
        <v>10</v>
      </c>
      <c r="B27" s="214" t="s">
        <v>65</v>
      </c>
      <c r="C27" s="216"/>
      <c r="D27" s="216"/>
      <c r="E27" s="216"/>
      <c r="F27" s="216"/>
      <c r="G27" s="216"/>
      <c r="H27" s="2"/>
      <c r="I27" s="46">
        <v>0</v>
      </c>
    </row>
    <row r="28" spans="1:9">
      <c r="A28" s="154" t="s">
        <v>11</v>
      </c>
      <c r="B28" s="214" t="s">
        <v>66</v>
      </c>
      <c r="C28" s="216"/>
      <c r="D28" s="216"/>
      <c r="E28" s="216"/>
      <c r="F28" s="216"/>
      <c r="G28" s="216"/>
      <c r="H28" s="2"/>
      <c r="I28" s="46">
        <f>H28*I26</f>
        <v>0</v>
      </c>
    </row>
    <row r="29" spans="1:9">
      <c r="A29" s="154" t="s">
        <v>12</v>
      </c>
      <c r="B29" s="258" t="s">
        <v>2</v>
      </c>
      <c r="C29" s="259"/>
      <c r="D29" s="259"/>
      <c r="E29" s="259"/>
      <c r="F29" s="259"/>
      <c r="G29" s="260"/>
      <c r="H29" s="2"/>
      <c r="I29" s="46">
        <f>E29*F29</f>
        <v>0</v>
      </c>
    </row>
    <row r="30" spans="1:9">
      <c r="A30" s="40" t="s">
        <v>13</v>
      </c>
      <c r="B30" s="216" t="s">
        <v>67</v>
      </c>
      <c r="C30" s="216"/>
      <c r="D30" s="216"/>
      <c r="E30" s="216"/>
      <c r="F30" s="216"/>
      <c r="G30" s="216"/>
      <c r="H30" s="17"/>
      <c r="I30" s="46">
        <v>0</v>
      </c>
    </row>
    <row r="31" spans="1:9">
      <c r="A31" s="154" t="s">
        <v>14</v>
      </c>
      <c r="B31" s="214" t="s">
        <v>68</v>
      </c>
      <c r="C31" s="216"/>
      <c r="D31" s="216"/>
      <c r="E31" s="216"/>
      <c r="F31" s="216"/>
      <c r="G31" s="216"/>
      <c r="H31" s="17"/>
      <c r="I31" s="46">
        <v>0</v>
      </c>
    </row>
    <row r="32" spans="1:9">
      <c r="A32" s="40" t="s">
        <v>15</v>
      </c>
      <c r="B32" s="214" t="s">
        <v>131</v>
      </c>
      <c r="C32" s="216"/>
      <c r="D32" s="216"/>
      <c r="E32" s="216"/>
      <c r="F32" s="216"/>
      <c r="G32" s="216"/>
      <c r="H32" s="2"/>
      <c r="I32" s="46">
        <v>0</v>
      </c>
    </row>
    <row r="33" spans="1:12">
      <c r="A33" s="217" t="s">
        <v>95</v>
      </c>
      <c r="B33" s="217"/>
      <c r="C33" s="217"/>
      <c r="D33" s="217"/>
      <c r="E33" s="217"/>
      <c r="F33" s="217"/>
      <c r="G33" s="217"/>
      <c r="H33" s="217"/>
      <c r="I33" s="47">
        <f>TRUNC(SUM(I26:I32),2)</f>
        <v>1770</v>
      </c>
    </row>
    <row r="34" spans="1:12">
      <c r="A34" s="4"/>
      <c r="B34" s="4"/>
      <c r="C34" s="4"/>
      <c r="D34" s="4"/>
      <c r="E34" s="4"/>
      <c r="F34" s="4"/>
      <c r="G34" s="4"/>
      <c r="H34" s="4"/>
      <c r="I34" s="5"/>
      <c r="J34" s="6"/>
    </row>
    <row r="35" spans="1:12">
      <c r="A35" s="220" t="s">
        <v>69</v>
      </c>
      <c r="B35" s="220"/>
      <c r="C35" s="220"/>
      <c r="D35" s="220"/>
      <c r="E35" s="220"/>
      <c r="F35" s="220"/>
      <c r="G35" s="220"/>
      <c r="H35" s="220"/>
      <c r="I35" s="220"/>
      <c r="J35" s="6"/>
    </row>
    <row r="36" spans="1:12">
      <c r="A36" s="217" t="s">
        <v>83</v>
      </c>
      <c r="B36" s="217"/>
      <c r="C36" s="217"/>
      <c r="D36" s="217"/>
      <c r="E36" s="217"/>
      <c r="F36" s="217"/>
      <c r="G36" s="217"/>
      <c r="H36" s="154" t="s">
        <v>3</v>
      </c>
      <c r="I36" s="154" t="s">
        <v>1</v>
      </c>
      <c r="J36" s="6"/>
    </row>
    <row r="37" spans="1:12">
      <c r="A37" s="154" t="s">
        <v>9</v>
      </c>
      <c r="B37" s="214" t="s">
        <v>71</v>
      </c>
      <c r="C37" s="216"/>
      <c r="D37" s="216"/>
      <c r="E37" s="216"/>
      <c r="F37" s="216"/>
      <c r="G37" s="216"/>
      <c r="H37" s="1">
        <v>8.3299999999999999E-2</v>
      </c>
      <c r="I37" s="46">
        <f>H37*I26</f>
        <v>147.441</v>
      </c>
      <c r="J37" s="6"/>
    </row>
    <row r="38" spans="1:12">
      <c r="A38" s="154" t="s">
        <v>10</v>
      </c>
      <c r="B38" s="216" t="s">
        <v>120</v>
      </c>
      <c r="C38" s="216"/>
      <c r="D38" s="216"/>
      <c r="E38" s="216"/>
      <c r="F38" s="216"/>
      <c r="G38" s="216"/>
      <c r="H38" s="41">
        <v>0.121</v>
      </c>
      <c r="I38" s="46">
        <f>H38*I26</f>
        <v>214.17</v>
      </c>
      <c r="J38" s="6"/>
    </row>
    <row r="39" spans="1:12">
      <c r="A39" s="217" t="s">
        <v>72</v>
      </c>
      <c r="B39" s="217"/>
      <c r="C39" s="217"/>
      <c r="D39" s="217"/>
      <c r="E39" s="217"/>
      <c r="F39" s="217"/>
      <c r="G39" s="217"/>
      <c r="H39" s="7">
        <f>TRUNC(SUM(H37:H38),4)</f>
        <v>0.20430000000000001</v>
      </c>
      <c r="I39" s="45">
        <f>TRUNC(SUM(I37:I38),2)</f>
        <v>361.61</v>
      </c>
      <c r="J39" s="6"/>
    </row>
    <row r="40" spans="1:12">
      <c r="A40" s="261"/>
      <c r="B40" s="262"/>
      <c r="C40" s="262"/>
      <c r="D40" s="262"/>
      <c r="E40" s="262"/>
      <c r="F40" s="262"/>
      <c r="G40" s="262"/>
      <c r="H40" s="262"/>
      <c r="I40" s="262"/>
      <c r="J40" s="6"/>
    </row>
    <row r="41" spans="1:12">
      <c r="A41" s="217" t="s">
        <v>84</v>
      </c>
      <c r="B41" s="217"/>
      <c r="C41" s="217"/>
      <c r="D41" s="217"/>
      <c r="E41" s="217"/>
      <c r="F41" s="217"/>
      <c r="G41" s="217"/>
      <c r="H41" s="154" t="s">
        <v>3</v>
      </c>
      <c r="I41" s="154" t="s">
        <v>1</v>
      </c>
      <c r="J41" s="6"/>
      <c r="K41" s="59"/>
      <c r="L41" s="58"/>
    </row>
    <row r="42" spans="1:12">
      <c r="A42" s="154" t="s">
        <v>9</v>
      </c>
      <c r="B42" s="214" t="s">
        <v>75</v>
      </c>
      <c r="C42" s="216"/>
      <c r="D42" s="216"/>
      <c r="E42" s="216"/>
      <c r="F42" s="216"/>
      <c r="G42" s="216"/>
      <c r="H42" s="1">
        <v>0.2</v>
      </c>
      <c r="I42" s="46">
        <f>(I33+I39)*H42</f>
        <v>426.32200000000006</v>
      </c>
      <c r="J42" s="6"/>
      <c r="K42" s="60"/>
      <c r="L42" s="58"/>
    </row>
    <row r="43" spans="1:12">
      <c r="A43" s="154" t="s">
        <v>10</v>
      </c>
      <c r="B43" s="214" t="s">
        <v>76</v>
      </c>
      <c r="C43" s="216"/>
      <c r="D43" s="216"/>
      <c r="E43" s="216"/>
      <c r="F43" s="216"/>
      <c r="G43" s="216"/>
      <c r="H43" s="1">
        <v>2.5000000000000001E-2</v>
      </c>
      <c r="I43" s="46">
        <f>(I33+I39)*H43</f>
        <v>53.290250000000007</v>
      </c>
      <c r="J43" s="6"/>
      <c r="K43" s="59"/>
    </row>
    <row r="44" spans="1:12">
      <c r="A44" s="154" t="s">
        <v>11</v>
      </c>
      <c r="B44" s="214" t="s">
        <v>77</v>
      </c>
      <c r="C44" s="216"/>
      <c r="D44" s="216"/>
      <c r="E44" s="216"/>
      <c r="F44" s="216"/>
      <c r="G44" s="216"/>
      <c r="H44" s="185">
        <v>0.01</v>
      </c>
      <c r="I44" s="46">
        <f>(I33+I39)*H44</f>
        <v>21.316100000000002</v>
      </c>
      <c r="J44" s="6"/>
      <c r="K44" s="59"/>
    </row>
    <row r="45" spans="1:12">
      <c r="A45" s="154" t="s">
        <v>12</v>
      </c>
      <c r="B45" s="214" t="s">
        <v>74</v>
      </c>
      <c r="C45" s="214"/>
      <c r="D45" s="214"/>
      <c r="E45" s="214"/>
      <c r="F45" s="214"/>
      <c r="G45" s="214"/>
      <c r="H45" s="1">
        <v>1.4999999999999999E-2</v>
      </c>
      <c r="I45" s="46">
        <f>(I33+I39)*H45</f>
        <v>31.974150000000002</v>
      </c>
      <c r="J45" s="6"/>
    </row>
    <row r="46" spans="1:12">
      <c r="A46" s="154" t="s">
        <v>13</v>
      </c>
      <c r="B46" s="214" t="s">
        <v>78</v>
      </c>
      <c r="C46" s="216"/>
      <c r="D46" s="216"/>
      <c r="E46" s="216"/>
      <c r="F46" s="216"/>
      <c r="G46" s="216"/>
      <c r="H46" s="1">
        <v>0.01</v>
      </c>
      <c r="I46" s="46">
        <f>(I33+I39)*H46</f>
        <v>21.316100000000002</v>
      </c>
      <c r="J46" s="6"/>
    </row>
    <row r="47" spans="1:12">
      <c r="A47" s="154" t="s">
        <v>14</v>
      </c>
      <c r="B47" s="214" t="s">
        <v>79</v>
      </c>
      <c r="C47" s="216"/>
      <c r="D47" s="216"/>
      <c r="E47" s="216"/>
      <c r="F47" s="216"/>
      <c r="G47" s="216"/>
      <c r="H47" s="1">
        <v>6.0000000000000001E-3</v>
      </c>
      <c r="I47" s="46">
        <f>(I33+I39)*H47</f>
        <v>12.789660000000001</v>
      </c>
      <c r="J47" s="6"/>
    </row>
    <row r="48" spans="1:12">
      <c r="A48" s="154" t="s">
        <v>15</v>
      </c>
      <c r="B48" s="214" t="s">
        <v>80</v>
      </c>
      <c r="C48" s="216"/>
      <c r="D48" s="216"/>
      <c r="E48" s="216"/>
      <c r="F48" s="216"/>
      <c r="G48" s="216"/>
      <c r="H48" s="1">
        <v>2E-3</v>
      </c>
      <c r="I48" s="46">
        <f>(I33+I39)*H48</f>
        <v>4.2632200000000005</v>
      </c>
      <c r="J48" s="6"/>
    </row>
    <row r="49" spans="1:11">
      <c r="A49" s="154" t="s">
        <v>16</v>
      </c>
      <c r="B49" s="214" t="s">
        <v>81</v>
      </c>
      <c r="C49" s="216"/>
      <c r="D49" s="216"/>
      <c r="E49" s="216"/>
      <c r="F49" s="216"/>
      <c r="G49" s="216"/>
      <c r="H49" s="1">
        <v>0.08</v>
      </c>
      <c r="I49" s="46">
        <f>(I33+I39)*H49</f>
        <v>170.52880000000002</v>
      </c>
      <c r="J49" s="6"/>
    </row>
    <row r="50" spans="1:11">
      <c r="A50" s="217" t="s">
        <v>82</v>
      </c>
      <c r="B50" s="217"/>
      <c r="C50" s="217"/>
      <c r="D50" s="217"/>
      <c r="E50" s="217"/>
      <c r="F50" s="217"/>
      <c r="G50" s="217"/>
      <c r="H50" s="7">
        <f>SUM(H42:H49)</f>
        <v>0.34800000000000003</v>
      </c>
      <c r="I50" s="45">
        <f>TRUNC(SUM(I42:I49),2)</f>
        <v>741.8</v>
      </c>
      <c r="J50" s="6"/>
      <c r="K50" s="36"/>
    </row>
    <row r="51" spans="1:11">
      <c r="A51" s="255"/>
      <c r="B51" s="255"/>
      <c r="C51" s="255"/>
      <c r="D51" s="255"/>
      <c r="E51" s="255"/>
      <c r="F51" s="255"/>
      <c r="G51" s="255"/>
      <c r="H51" s="255"/>
      <c r="I51" s="256"/>
      <c r="J51" s="6"/>
    </row>
    <row r="52" spans="1:11">
      <c r="A52" s="217" t="s">
        <v>85</v>
      </c>
      <c r="B52" s="217"/>
      <c r="C52" s="217"/>
      <c r="D52" s="217"/>
      <c r="E52" s="217"/>
      <c r="F52" s="217"/>
      <c r="G52" s="217"/>
      <c r="H52" s="7"/>
      <c r="I52" s="154" t="s">
        <v>1</v>
      </c>
      <c r="J52" s="6"/>
    </row>
    <row r="53" spans="1:11">
      <c r="A53" s="154" t="s">
        <v>9</v>
      </c>
      <c r="B53" s="218" t="s">
        <v>86</v>
      </c>
      <c r="C53" s="219"/>
      <c r="D53" s="219"/>
      <c r="E53" s="219"/>
      <c r="F53" s="219"/>
      <c r="G53" s="219"/>
      <c r="H53" s="161" t="s">
        <v>0</v>
      </c>
      <c r="I53" s="186">
        <f>(5*2*22)-(I20*6%)</f>
        <v>113.8</v>
      </c>
      <c r="J53" s="6"/>
    </row>
    <row r="54" spans="1:11">
      <c r="A54" s="154" t="s">
        <v>10</v>
      </c>
      <c r="B54" s="218" t="s">
        <v>87</v>
      </c>
      <c r="C54" s="219"/>
      <c r="D54" s="219"/>
      <c r="E54" s="219"/>
      <c r="F54" s="219"/>
      <c r="G54" s="219"/>
      <c r="H54" s="161" t="s">
        <v>0</v>
      </c>
      <c r="I54" s="186">
        <f>((33-0.3)*22)</f>
        <v>719.40000000000009</v>
      </c>
      <c r="J54" s="6"/>
    </row>
    <row r="55" spans="1:11">
      <c r="A55" s="154" t="s">
        <v>11</v>
      </c>
      <c r="B55" s="218" t="s">
        <v>150</v>
      </c>
      <c r="C55" s="219"/>
      <c r="D55" s="219"/>
      <c r="E55" s="219"/>
      <c r="F55" s="219"/>
      <c r="G55" s="219"/>
      <c r="H55" s="161" t="s">
        <v>0</v>
      </c>
      <c r="I55" s="186">
        <v>0</v>
      </c>
      <c r="J55" s="6"/>
    </row>
    <row r="56" spans="1:11">
      <c r="A56" s="154" t="s">
        <v>12</v>
      </c>
      <c r="B56" s="218" t="s">
        <v>147</v>
      </c>
      <c r="C56" s="219"/>
      <c r="D56" s="219"/>
      <c r="E56" s="219"/>
      <c r="F56" s="219"/>
      <c r="G56" s="219"/>
      <c r="H56" s="161" t="s">
        <v>0</v>
      </c>
      <c r="I56" s="186">
        <v>0</v>
      </c>
      <c r="J56" s="6"/>
    </row>
    <row r="57" spans="1:11">
      <c r="A57" s="154" t="s">
        <v>13</v>
      </c>
      <c r="B57" s="211" t="s">
        <v>149</v>
      </c>
      <c r="C57" s="212"/>
      <c r="D57" s="212"/>
      <c r="E57" s="212"/>
      <c r="F57" s="212"/>
      <c r="G57" s="213"/>
      <c r="H57" s="161" t="s">
        <v>0</v>
      </c>
      <c r="I57" s="186">
        <v>0</v>
      </c>
      <c r="J57" s="6"/>
    </row>
    <row r="58" spans="1:11">
      <c r="A58" s="217" t="s">
        <v>88</v>
      </c>
      <c r="B58" s="217"/>
      <c r="C58" s="217"/>
      <c r="D58" s="217"/>
      <c r="E58" s="217"/>
      <c r="F58" s="217"/>
      <c r="G58" s="217"/>
      <c r="H58" s="217"/>
      <c r="I58" s="45">
        <f>TRUNC(SUM(I53:I57),2)</f>
        <v>833.2</v>
      </c>
      <c r="J58" s="6"/>
    </row>
    <row r="59" spans="1:11">
      <c r="A59" s="255"/>
      <c r="B59" s="255"/>
      <c r="C59" s="255"/>
      <c r="D59" s="255"/>
      <c r="E59" s="255"/>
      <c r="F59" s="255"/>
      <c r="G59" s="255"/>
      <c r="H59" s="255"/>
      <c r="I59" s="256"/>
      <c r="J59" s="6"/>
    </row>
    <row r="60" spans="1:11">
      <c r="A60" s="257" t="s">
        <v>89</v>
      </c>
      <c r="B60" s="257"/>
      <c r="C60" s="257"/>
      <c r="D60" s="257"/>
      <c r="E60" s="257"/>
      <c r="F60" s="257"/>
      <c r="G60" s="257"/>
      <c r="H60" s="257"/>
      <c r="I60" s="257"/>
      <c r="J60" s="6"/>
    </row>
    <row r="61" spans="1:11">
      <c r="A61" s="217" t="s">
        <v>93</v>
      </c>
      <c r="B61" s="217"/>
      <c r="C61" s="217"/>
      <c r="D61" s="217"/>
      <c r="E61" s="217"/>
      <c r="F61" s="217"/>
      <c r="G61" s="217"/>
      <c r="H61" s="217"/>
      <c r="I61" s="154" t="s">
        <v>1</v>
      </c>
      <c r="J61" s="6"/>
    </row>
    <row r="62" spans="1:11">
      <c r="A62" s="154" t="s">
        <v>90</v>
      </c>
      <c r="B62" s="214" t="s">
        <v>70</v>
      </c>
      <c r="C62" s="214"/>
      <c r="D62" s="214"/>
      <c r="E62" s="214"/>
      <c r="F62" s="214"/>
      <c r="G62" s="214"/>
      <c r="H62" s="214"/>
      <c r="I62" s="42">
        <f>I39</f>
        <v>361.61</v>
      </c>
      <c r="J62" s="6"/>
    </row>
    <row r="63" spans="1:11">
      <c r="A63" s="40" t="s">
        <v>91</v>
      </c>
      <c r="B63" s="214" t="s">
        <v>73</v>
      </c>
      <c r="C63" s="214"/>
      <c r="D63" s="214"/>
      <c r="E63" s="214"/>
      <c r="F63" s="214"/>
      <c r="G63" s="214"/>
      <c r="H63" s="214"/>
      <c r="I63" s="43">
        <f>I50</f>
        <v>741.8</v>
      </c>
      <c r="J63" s="6"/>
    </row>
    <row r="64" spans="1:11">
      <c r="A64" s="40" t="s">
        <v>92</v>
      </c>
      <c r="B64" s="214" t="s">
        <v>94</v>
      </c>
      <c r="C64" s="214"/>
      <c r="D64" s="214"/>
      <c r="E64" s="214"/>
      <c r="F64" s="214"/>
      <c r="G64" s="214"/>
      <c r="H64" s="214"/>
      <c r="I64" s="43">
        <f>I58</f>
        <v>833.2</v>
      </c>
      <c r="J64" s="6"/>
    </row>
    <row r="65" spans="1:10">
      <c r="A65" s="217" t="s">
        <v>96</v>
      </c>
      <c r="B65" s="217"/>
      <c r="C65" s="217"/>
      <c r="D65" s="217"/>
      <c r="E65" s="217"/>
      <c r="F65" s="217"/>
      <c r="G65" s="217"/>
      <c r="H65" s="217"/>
      <c r="I65" s="44">
        <f>TRUNC(SUM(I62:I64),2)</f>
        <v>1936.61</v>
      </c>
      <c r="J65" s="6"/>
    </row>
    <row r="66" spans="1:10">
      <c r="A66" s="265"/>
      <c r="B66" s="266"/>
      <c r="C66" s="266"/>
      <c r="D66" s="266"/>
      <c r="E66" s="266"/>
      <c r="F66" s="266"/>
      <c r="G66" s="266"/>
      <c r="H66" s="266"/>
      <c r="I66" s="266"/>
      <c r="J66" s="6"/>
    </row>
    <row r="67" spans="1:10">
      <c r="A67" s="220" t="s">
        <v>97</v>
      </c>
      <c r="B67" s="220"/>
      <c r="C67" s="220"/>
      <c r="D67" s="220"/>
      <c r="E67" s="220"/>
      <c r="F67" s="220"/>
      <c r="G67" s="220"/>
      <c r="H67" s="220"/>
      <c r="I67" s="220"/>
      <c r="J67" s="6"/>
    </row>
    <row r="68" spans="1:10">
      <c r="A68" s="154">
        <v>3</v>
      </c>
      <c r="B68" s="217" t="s">
        <v>98</v>
      </c>
      <c r="C68" s="217"/>
      <c r="D68" s="217"/>
      <c r="E68" s="217"/>
      <c r="F68" s="217"/>
      <c r="G68" s="217"/>
      <c r="H68" s="154" t="s">
        <v>3</v>
      </c>
      <c r="I68" s="154" t="s">
        <v>1</v>
      </c>
      <c r="J68" s="6"/>
    </row>
    <row r="69" spans="1:10">
      <c r="A69" s="154" t="s">
        <v>9</v>
      </c>
      <c r="B69" s="263" t="s">
        <v>101</v>
      </c>
      <c r="C69" s="264"/>
      <c r="D69" s="264"/>
      <c r="E69" s="264"/>
      <c r="F69" s="264"/>
      <c r="G69" s="264"/>
      <c r="H69" s="22">
        <v>4.1999999999999997E-3</v>
      </c>
      <c r="I69" s="43">
        <f>$I$33*H69</f>
        <v>7.4339999999999993</v>
      </c>
      <c r="J69" s="6"/>
    </row>
    <row r="70" spans="1:10">
      <c r="A70" s="154" t="s">
        <v>10</v>
      </c>
      <c r="B70" s="214" t="s">
        <v>100</v>
      </c>
      <c r="C70" s="214"/>
      <c r="D70" s="214"/>
      <c r="E70" s="214"/>
      <c r="F70" s="214"/>
      <c r="G70" s="214"/>
      <c r="H70" s="22">
        <f>0.08*H69</f>
        <v>3.3599999999999998E-4</v>
      </c>
      <c r="I70" s="46">
        <f>H70*I33</f>
        <v>0.59471999999999992</v>
      </c>
      <c r="J70" s="6"/>
    </row>
    <row r="71" spans="1:10">
      <c r="A71" s="154" t="s">
        <v>11</v>
      </c>
      <c r="B71" s="263" t="s">
        <v>102</v>
      </c>
      <c r="C71" s="264"/>
      <c r="D71" s="264"/>
      <c r="E71" s="264"/>
      <c r="F71" s="264"/>
      <c r="G71" s="264"/>
      <c r="H71" s="67">
        <v>6.4999999999999997E-3</v>
      </c>
      <c r="I71" s="46">
        <f>$I$33*H71</f>
        <v>11.504999999999999</v>
      </c>
      <c r="J71" s="6"/>
    </row>
    <row r="72" spans="1:10">
      <c r="A72" s="154" t="s">
        <v>12</v>
      </c>
      <c r="B72" s="214" t="s">
        <v>99</v>
      </c>
      <c r="C72" s="214"/>
      <c r="D72" s="214"/>
      <c r="E72" s="214"/>
      <c r="F72" s="214"/>
      <c r="G72" s="214"/>
      <c r="H72" s="1">
        <v>4.0000000000000002E-4</v>
      </c>
      <c r="I72" s="46">
        <f>$I$33*H72</f>
        <v>0.70800000000000007</v>
      </c>
      <c r="J72" s="6"/>
    </row>
    <row r="73" spans="1:10" ht="27" customHeight="1">
      <c r="A73" s="154" t="s">
        <v>13</v>
      </c>
      <c r="B73" s="267" t="s">
        <v>136</v>
      </c>
      <c r="C73" s="267"/>
      <c r="D73" s="267"/>
      <c r="E73" s="267"/>
      <c r="F73" s="267"/>
      <c r="G73" s="267"/>
      <c r="H73" s="41">
        <f>H50*H72</f>
        <v>1.3920000000000002E-4</v>
      </c>
      <c r="I73" s="46">
        <f>$I$33*H73</f>
        <v>0.24638400000000005</v>
      </c>
      <c r="J73" s="6"/>
    </row>
    <row r="74" spans="1:10">
      <c r="A74" s="154" t="s">
        <v>14</v>
      </c>
      <c r="B74" s="263" t="s">
        <v>103</v>
      </c>
      <c r="C74" s="263"/>
      <c r="D74" s="263"/>
      <c r="E74" s="263"/>
      <c r="F74" s="263"/>
      <c r="G74" s="263"/>
      <c r="H74" s="22">
        <v>4.3499999999999997E-2</v>
      </c>
      <c r="I74" s="46">
        <f>$I$33*H74</f>
        <v>76.99499999999999</v>
      </c>
      <c r="J74" s="6"/>
    </row>
    <row r="75" spans="1:10">
      <c r="A75" s="217" t="s">
        <v>104</v>
      </c>
      <c r="B75" s="217"/>
      <c r="C75" s="217"/>
      <c r="D75" s="217"/>
      <c r="E75" s="217"/>
      <c r="F75" s="217"/>
      <c r="G75" s="217"/>
      <c r="H75" s="7">
        <f>TRUNC(SUM(H69:H74),4)</f>
        <v>5.5E-2</v>
      </c>
      <c r="I75" s="45">
        <f>TRUNC(SUM(I69:I74),2)</f>
        <v>97.48</v>
      </c>
      <c r="J75" s="6"/>
    </row>
    <row r="76" spans="1:10">
      <c r="A76" s="204"/>
      <c r="B76" s="205"/>
      <c r="C76" s="205"/>
      <c r="D76" s="205"/>
      <c r="E76" s="205"/>
      <c r="F76" s="205"/>
      <c r="G76" s="205"/>
      <c r="H76" s="205"/>
      <c r="I76" s="205"/>
      <c r="J76" s="6"/>
    </row>
    <row r="77" spans="1:10">
      <c r="A77" s="220" t="s">
        <v>105</v>
      </c>
      <c r="B77" s="220"/>
      <c r="C77" s="220"/>
      <c r="D77" s="220"/>
      <c r="E77" s="220"/>
      <c r="F77" s="220"/>
      <c r="G77" s="220"/>
      <c r="H77" s="220"/>
      <c r="I77" s="220"/>
      <c r="J77" s="6"/>
    </row>
    <row r="78" spans="1:10">
      <c r="A78" s="217" t="s">
        <v>138</v>
      </c>
      <c r="B78" s="217"/>
      <c r="C78" s="217"/>
      <c r="D78" s="217"/>
      <c r="E78" s="217"/>
      <c r="F78" s="217"/>
      <c r="G78" s="217"/>
      <c r="H78" s="154" t="s">
        <v>3</v>
      </c>
      <c r="I78" s="154" t="s">
        <v>1</v>
      </c>
      <c r="J78" s="6"/>
    </row>
    <row r="79" spans="1:10">
      <c r="A79" s="154" t="s">
        <v>9</v>
      </c>
      <c r="B79" s="216" t="s">
        <v>137</v>
      </c>
      <c r="C79" s="216"/>
      <c r="D79" s="216"/>
      <c r="E79" s="216"/>
      <c r="F79" s="216"/>
      <c r="G79" s="216"/>
      <c r="H79" s="8">
        <v>6.8999999999999999E-3</v>
      </c>
      <c r="I79" s="46">
        <f>I33*H79</f>
        <v>12.212999999999999</v>
      </c>
      <c r="J79" s="6"/>
    </row>
    <row r="80" spans="1:10">
      <c r="A80" s="40" t="s">
        <v>10</v>
      </c>
      <c r="B80" s="263" t="s">
        <v>139</v>
      </c>
      <c r="C80" s="264"/>
      <c r="D80" s="264"/>
      <c r="E80" s="264"/>
      <c r="F80" s="264"/>
      <c r="G80" s="264"/>
      <c r="H80" s="16">
        <v>2.0000000000000001E-4</v>
      </c>
      <c r="I80" s="43">
        <f>I33*H80</f>
        <v>0.35400000000000004</v>
      </c>
      <c r="J80" s="6"/>
    </row>
    <row r="81" spans="1:10">
      <c r="A81" s="40" t="s">
        <v>11</v>
      </c>
      <c r="B81" s="264" t="s">
        <v>140</v>
      </c>
      <c r="C81" s="264"/>
      <c r="D81" s="264"/>
      <c r="E81" s="264"/>
      <c r="F81" s="264"/>
      <c r="G81" s="264"/>
      <c r="H81" s="16">
        <v>2.0000000000000001E-4</v>
      </c>
      <c r="I81" s="43">
        <f>I33*H81</f>
        <v>0.35400000000000004</v>
      </c>
      <c r="J81" s="6"/>
    </row>
    <row r="82" spans="1:10">
      <c r="A82" s="40" t="s">
        <v>12</v>
      </c>
      <c r="B82" s="263" t="s">
        <v>141</v>
      </c>
      <c r="C82" s="264"/>
      <c r="D82" s="264"/>
      <c r="E82" s="264"/>
      <c r="F82" s="264"/>
      <c r="G82" s="264"/>
      <c r="H82" s="22">
        <v>1E-4</v>
      </c>
      <c r="I82" s="43">
        <f>I33*H82</f>
        <v>0.17700000000000002</v>
      </c>
      <c r="J82" s="6"/>
    </row>
    <row r="83" spans="1:10">
      <c r="A83" s="40" t="s">
        <v>13</v>
      </c>
      <c r="B83" s="214" t="s">
        <v>142</v>
      </c>
      <c r="C83" s="214"/>
      <c r="D83" s="214"/>
      <c r="E83" s="214"/>
      <c r="F83" s="214"/>
      <c r="G83" s="214"/>
      <c r="H83" s="16">
        <v>2.0000000000000001E-4</v>
      </c>
      <c r="I83" s="43">
        <f>I33*H83</f>
        <v>0.35400000000000004</v>
      </c>
      <c r="J83" s="6"/>
    </row>
    <row r="84" spans="1:10">
      <c r="A84" s="154" t="s">
        <v>14</v>
      </c>
      <c r="B84" s="264" t="s">
        <v>143</v>
      </c>
      <c r="C84" s="264"/>
      <c r="D84" s="264"/>
      <c r="E84" s="264"/>
      <c r="F84" s="264"/>
      <c r="G84" s="264"/>
      <c r="H84" s="16">
        <v>0</v>
      </c>
      <c r="I84" s="43">
        <f>I33*H84</f>
        <v>0</v>
      </c>
      <c r="J84" s="6"/>
    </row>
    <row r="85" spans="1:10">
      <c r="A85" s="217" t="s">
        <v>19</v>
      </c>
      <c r="B85" s="217"/>
      <c r="C85" s="217"/>
      <c r="D85" s="217"/>
      <c r="E85" s="217"/>
      <c r="F85" s="217"/>
      <c r="G85" s="217"/>
      <c r="H85" s="7">
        <f>TRUNC(SUM(H79:H84),4)</f>
        <v>7.6E-3</v>
      </c>
      <c r="I85" s="45">
        <f>TRUNC(SUM(I79:I84),2)</f>
        <v>13.45</v>
      </c>
      <c r="J85" s="6"/>
    </row>
    <row r="86" spans="1:10">
      <c r="A86" s="272"/>
      <c r="B86" s="273"/>
      <c r="C86" s="273"/>
      <c r="D86" s="273"/>
      <c r="E86" s="273"/>
      <c r="F86" s="273"/>
      <c r="G86" s="273"/>
      <c r="H86" s="273"/>
      <c r="I86" s="273"/>
      <c r="J86" s="6"/>
    </row>
    <row r="87" spans="1:10">
      <c r="A87" s="217" t="s">
        <v>144</v>
      </c>
      <c r="B87" s="217"/>
      <c r="C87" s="217"/>
      <c r="D87" s="217"/>
      <c r="E87" s="217"/>
      <c r="F87" s="217"/>
      <c r="G87" s="217"/>
      <c r="H87" s="154" t="s">
        <v>3</v>
      </c>
      <c r="I87" s="154" t="s">
        <v>1</v>
      </c>
      <c r="J87" s="6"/>
    </row>
    <row r="88" spans="1:10">
      <c r="A88" s="154" t="s">
        <v>9</v>
      </c>
      <c r="B88" s="216" t="s">
        <v>145</v>
      </c>
      <c r="C88" s="216"/>
      <c r="D88" s="216"/>
      <c r="E88" s="216"/>
      <c r="F88" s="216"/>
      <c r="G88" s="216"/>
      <c r="H88" s="8">
        <v>0</v>
      </c>
      <c r="I88" s="46">
        <f>($I$33+I50)*H88</f>
        <v>0</v>
      </c>
      <c r="J88" s="6"/>
    </row>
    <row r="89" spans="1:10">
      <c r="A89" s="217" t="s">
        <v>20</v>
      </c>
      <c r="B89" s="217"/>
      <c r="C89" s="217"/>
      <c r="D89" s="217"/>
      <c r="E89" s="217"/>
      <c r="F89" s="217"/>
      <c r="G89" s="217"/>
      <c r="H89" s="7">
        <f>TRUNC(SUM(H88),4)</f>
        <v>0</v>
      </c>
      <c r="I89" s="45">
        <f>TRUNC(SUM(I88),2)</f>
        <v>0</v>
      </c>
      <c r="J89" s="6"/>
    </row>
    <row r="90" spans="1:10">
      <c r="A90" s="269"/>
      <c r="B90" s="270"/>
      <c r="C90" s="270"/>
      <c r="D90" s="270"/>
      <c r="E90" s="270"/>
      <c r="F90" s="270"/>
      <c r="G90" s="270"/>
      <c r="H90" s="270"/>
      <c r="I90" s="270"/>
      <c r="J90" s="6"/>
    </row>
    <row r="91" spans="1:10">
      <c r="A91" s="257" t="s">
        <v>107</v>
      </c>
      <c r="B91" s="257"/>
      <c r="C91" s="257"/>
      <c r="D91" s="257"/>
      <c r="E91" s="257"/>
      <c r="F91" s="257"/>
      <c r="G91" s="257"/>
      <c r="H91" s="257"/>
      <c r="I91" s="257"/>
      <c r="J91" s="6"/>
    </row>
    <row r="92" spans="1:10">
      <c r="A92" s="217" t="s">
        <v>108</v>
      </c>
      <c r="B92" s="217"/>
      <c r="C92" s="217"/>
      <c r="D92" s="217"/>
      <c r="E92" s="217"/>
      <c r="F92" s="217"/>
      <c r="G92" s="217"/>
      <c r="H92" s="217"/>
      <c r="I92" s="154" t="s">
        <v>1</v>
      </c>
      <c r="J92" s="6"/>
    </row>
    <row r="93" spans="1:10">
      <c r="A93" s="154" t="s">
        <v>23</v>
      </c>
      <c r="B93" s="268" t="s">
        <v>106</v>
      </c>
      <c r="C93" s="268"/>
      <c r="D93" s="268"/>
      <c r="E93" s="268"/>
      <c r="F93" s="268"/>
      <c r="G93" s="268"/>
      <c r="H93" s="268"/>
      <c r="I93" s="42">
        <f>I85</f>
        <v>13.45</v>
      </c>
      <c r="J93" s="6"/>
    </row>
    <row r="94" spans="1:10">
      <c r="A94" s="40" t="s">
        <v>24</v>
      </c>
      <c r="B94" s="268" t="s">
        <v>109</v>
      </c>
      <c r="C94" s="268"/>
      <c r="D94" s="268"/>
      <c r="E94" s="268"/>
      <c r="F94" s="268"/>
      <c r="G94" s="268"/>
      <c r="H94" s="268"/>
      <c r="I94" s="43">
        <f>I89</f>
        <v>0</v>
      </c>
      <c r="J94" s="6"/>
    </row>
    <row r="95" spans="1:10">
      <c r="A95" s="217" t="s">
        <v>110</v>
      </c>
      <c r="B95" s="217"/>
      <c r="C95" s="217"/>
      <c r="D95" s="217"/>
      <c r="E95" s="217"/>
      <c r="F95" s="217"/>
      <c r="G95" s="217"/>
      <c r="H95" s="217"/>
      <c r="I95" s="44">
        <f>TRUNC(SUM(I93:I94),2)</f>
        <v>13.45</v>
      </c>
      <c r="J95" s="6"/>
    </row>
    <row r="96" spans="1:10">
      <c r="A96" s="265"/>
      <c r="B96" s="266"/>
      <c r="C96" s="266"/>
      <c r="D96" s="266"/>
      <c r="E96" s="266"/>
      <c r="F96" s="266"/>
      <c r="G96" s="266"/>
      <c r="H96" s="266"/>
      <c r="I96" s="266"/>
      <c r="J96" s="6"/>
    </row>
    <row r="97" spans="1:11">
      <c r="A97" s="220" t="s">
        <v>111</v>
      </c>
      <c r="B97" s="220"/>
      <c r="C97" s="220"/>
      <c r="D97" s="220"/>
      <c r="E97" s="220"/>
      <c r="F97" s="220"/>
      <c r="G97" s="220"/>
      <c r="H97" s="220"/>
      <c r="I97" s="220"/>
      <c r="J97" s="6"/>
    </row>
    <row r="98" spans="1:11">
      <c r="A98" s="154">
        <v>5</v>
      </c>
      <c r="B98" s="217" t="s">
        <v>18</v>
      </c>
      <c r="C98" s="217"/>
      <c r="D98" s="217"/>
      <c r="E98" s="217"/>
      <c r="F98" s="217"/>
      <c r="G98" s="217"/>
      <c r="H98" s="154"/>
      <c r="I98" s="154" t="s">
        <v>1</v>
      </c>
      <c r="J98" s="6"/>
    </row>
    <row r="99" spans="1:11">
      <c r="A99" s="154" t="s">
        <v>9</v>
      </c>
      <c r="B99" s="218" t="s">
        <v>112</v>
      </c>
      <c r="C99" s="218"/>
      <c r="D99" s="218"/>
      <c r="E99" s="218"/>
      <c r="F99" s="218"/>
      <c r="G99" s="218"/>
      <c r="H99" s="161" t="s">
        <v>0</v>
      </c>
      <c r="I99" s="188">
        <f>'UNIFORME ENCARREGADOS'!E10</f>
        <v>37.833333333333336</v>
      </c>
      <c r="J99" s="6"/>
    </row>
    <row r="100" spans="1:11">
      <c r="A100" s="154" t="s">
        <v>10</v>
      </c>
      <c r="B100" s="218" t="s">
        <v>186</v>
      </c>
      <c r="C100" s="218"/>
      <c r="D100" s="218"/>
      <c r="E100" s="218"/>
      <c r="F100" s="218"/>
      <c r="G100" s="218"/>
      <c r="H100" s="161" t="s">
        <v>0</v>
      </c>
      <c r="I100" s="43">
        <v>0</v>
      </c>
      <c r="J100" s="6"/>
    </row>
    <row r="101" spans="1:11">
      <c r="A101" s="160" t="s">
        <v>11</v>
      </c>
      <c r="B101" s="218" t="s">
        <v>183</v>
      </c>
      <c r="C101" s="218"/>
      <c r="D101" s="218"/>
      <c r="E101" s="218"/>
      <c r="F101" s="218"/>
      <c r="G101" s="218"/>
      <c r="H101" s="161" t="s">
        <v>0</v>
      </c>
      <c r="I101" s="43">
        <v>0</v>
      </c>
      <c r="J101" s="6"/>
    </row>
    <row r="102" spans="1:11">
      <c r="A102" s="160" t="s">
        <v>12</v>
      </c>
      <c r="B102" s="211" t="s">
        <v>187</v>
      </c>
      <c r="C102" s="212"/>
      <c r="D102" s="212"/>
      <c r="E102" s="212"/>
      <c r="F102" s="212"/>
      <c r="G102" s="213"/>
      <c r="H102" s="161"/>
      <c r="I102" s="43">
        <v>0</v>
      </c>
      <c r="J102" s="6"/>
    </row>
    <row r="103" spans="1:11">
      <c r="A103" s="160" t="s">
        <v>13</v>
      </c>
      <c r="B103" s="219" t="s">
        <v>151</v>
      </c>
      <c r="C103" s="219"/>
      <c r="D103" s="219"/>
      <c r="E103" s="219"/>
      <c r="F103" s="219"/>
      <c r="G103" s="219"/>
      <c r="H103" s="161" t="s">
        <v>0</v>
      </c>
      <c r="I103" s="43">
        <v>0</v>
      </c>
      <c r="J103" s="6"/>
    </row>
    <row r="104" spans="1:11">
      <c r="A104" s="217" t="s">
        <v>113</v>
      </c>
      <c r="B104" s="217"/>
      <c r="C104" s="217"/>
      <c r="D104" s="217"/>
      <c r="E104" s="217"/>
      <c r="F104" s="217"/>
      <c r="G104" s="217"/>
      <c r="H104" s="7" t="s">
        <v>0</v>
      </c>
      <c r="I104" s="45">
        <f>TRUNC(SUM(I99:I103),2)</f>
        <v>37.83</v>
      </c>
      <c r="J104" s="6"/>
    </row>
    <row r="105" spans="1:11">
      <c r="A105" s="265"/>
      <c r="B105" s="266"/>
      <c r="C105" s="266"/>
      <c r="D105" s="266"/>
      <c r="E105" s="266"/>
      <c r="F105" s="266"/>
      <c r="G105" s="266"/>
      <c r="H105" s="266"/>
      <c r="I105" s="266"/>
      <c r="J105" s="6"/>
      <c r="K105" s="71"/>
    </row>
    <row r="106" spans="1:11">
      <c r="A106" s="220" t="s">
        <v>114</v>
      </c>
      <c r="B106" s="220"/>
      <c r="C106" s="220"/>
      <c r="D106" s="220"/>
      <c r="E106" s="220"/>
      <c r="F106" s="220"/>
      <c r="G106" s="220"/>
      <c r="H106" s="220"/>
      <c r="I106" s="220"/>
      <c r="J106" s="6"/>
      <c r="K106" s="68"/>
    </row>
    <row r="107" spans="1:11">
      <c r="A107" s="154">
        <v>6</v>
      </c>
      <c r="B107" s="217" t="s">
        <v>22</v>
      </c>
      <c r="C107" s="217"/>
      <c r="D107" s="217"/>
      <c r="E107" s="217"/>
      <c r="F107" s="217"/>
      <c r="G107" s="217"/>
      <c r="H107" s="154" t="s">
        <v>3</v>
      </c>
      <c r="I107" s="154" t="s">
        <v>1</v>
      </c>
      <c r="J107" s="6"/>
      <c r="K107" s="71"/>
    </row>
    <row r="108" spans="1:11">
      <c r="A108" s="154" t="s">
        <v>9</v>
      </c>
      <c r="B108" s="214" t="s">
        <v>25</v>
      </c>
      <c r="C108" s="214"/>
      <c r="D108" s="214"/>
      <c r="E108" s="214"/>
      <c r="F108" s="214"/>
      <c r="G108" s="214"/>
      <c r="H108" s="187">
        <f>ENCARREGADO!H108</f>
        <v>0.04</v>
      </c>
      <c r="I108" s="49">
        <f>TRUNC(H108*I132,2)</f>
        <v>154.21</v>
      </c>
      <c r="J108" s="6"/>
      <c r="K108" s="68"/>
    </row>
    <row r="109" spans="1:11">
      <c r="A109" s="40" t="s">
        <v>10</v>
      </c>
      <c r="B109" s="214" t="s">
        <v>4</v>
      </c>
      <c r="C109" s="214"/>
      <c r="D109" s="214"/>
      <c r="E109" s="214"/>
      <c r="F109" s="214"/>
      <c r="G109" s="214"/>
      <c r="H109" s="187">
        <v>4.224E-2</v>
      </c>
      <c r="I109" s="49">
        <f>TRUNC(H109*(I108+I132),2)</f>
        <v>169.36</v>
      </c>
      <c r="J109" s="6"/>
      <c r="K109" s="71"/>
    </row>
    <row r="110" spans="1:11">
      <c r="A110" s="154" t="s">
        <v>11</v>
      </c>
      <c r="B110" s="271" t="s">
        <v>52</v>
      </c>
      <c r="C110" s="271"/>
      <c r="D110" s="271"/>
      <c r="E110" s="271"/>
      <c r="F110" s="271"/>
      <c r="G110" s="271"/>
      <c r="H110" s="2"/>
      <c r="I110" s="54"/>
      <c r="J110" s="6"/>
      <c r="K110" s="71"/>
    </row>
    <row r="111" spans="1:11">
      <c r="A111" s="40" t="s">
        <v>53</v>
      </c>
      <c r="B111" s="214" t="s">
        <v>49</v>
      </c>
      <c r="C111" s="214"/>
      <c r="D111" s="214"/>
      <c r="E111" s="214"/>
      <c r="F111" s="214"/>
      <c r="G111" s="214"/>
      <c r="H111" s="19">
        <v>6.4999999999999997E-3</v>
      </c>
      <c r="I111" s="50">
        <f>TRUNC(H111*I121,2)</f>
        <v>29.73</v>
      </c>
      <c r="J111" s="6"/>
      <c r="K111" s="68"/>
    </row>
    <row r="112" spans="1:11">
      <c r="A112" s="40" t="s">
        <v>54</v>
      </c>
      <c r="B112" s="214" t="s">
        <v>50</v>
      </c>
      <c r="C112" s="214"/>
      <c r="D112" s="214"/>
      <c r="E112" s="214"/>
      <c r="F112" s="214"/>
      <c r="G112" s="214"/>
      <c r="H112" s="19">
        <v>0.03</v>
      </c>
      <c r="I112" s="50">
        <f>TRUNC(H112*I121,2)</f>
        <v>137.22999999999999</v>
      </c>
      <c r="J112" s="6"/>
    </row>
    <row r="113" spans="1:11">
      <c r="A113" s="40" t="s">
        <v>55</v>
      </c>
      <c r="B113" s="214" t="s">
        <v>51</v>
      </c>
      <c r="C113" s="214"/>
      <c r="D113" s="214"/>
      <c r="E113" s="214"/>
      <c r="F113" s="214"/>
      <c r="G113" s="214"/>
      <c r="H113" s="19">
        <v>0.05</v>
      </c>
      <c r="I113" s="50">
        <f>TRUNC(H113*I121,2)</f>
        <v>228.73</v>
      </c>
      <c r="J113" s="6"/>
    </row>
    <row r="114" spans="1:11">
      <c r="A114" s="217" t="s">
        <v>115</v>
      </c>
      <c r="B114" s="217"/>
      <c r="C114" s="217"/>
      <c r="D114" s="217"/>
      <c r="E114" s="217"/>
      <c r="F114" s="217"/>
      <c r="G114" s="217"/>
      <c r="H114" s="19">
        <f>SUM(H108:H113)</f>
        <v>0.16874</v>
      </c>
      <c r="I114" s="44">
        <f>TRUNC(SUM(I108:I113),2)</f>
        <v>719.26</v>
      </c>
      <c r="J114" s="6"/>
    </row>
    <row r="115" spans="1:11">
      <c r="A115" s="156"/>
      <c r="B115" s="232"/>
      <c r="C115" s="232"/>
      <c r="D115" s="232"/>
      <c r="E115" s="232"/>
      <c r="F115" s="232"/>
      <c r="G115" s="232"/>
      <c r="H115" s="232"/>
      <c r="I115" s="232"/>
    </row>
    <row r="116" spans="1:11">
      <c r="A116" s="25" t="s">
        <v>56</v>
      </c>
      <c r="B116" s="274" t="s">
        <v>57</v>
      </c>
      <c r="C116" s="274"/>
      <c r="D116" s="274"/>
      <c r="E116" s="274"/>
      <c r="F116" s="274"/>
      <c r="G116" s="274"/>
      <c r="H116" s="26">
        <f>TRUNC(H111+H112+H113,4)</f>
        <v>8.6499999999999994E-2</v>
      </c>
      <c r="I116" s="27"/>
    </row>
    <row r="117" spans="1:11">
      <c r="A117" s="28"/>
      <c r="B117" s="275">
        <v>100</v>
      </c>
      <c r="C117" s="215"/>
      <c r="D117" s="215"/>
      <c r="E117" s="215"/>
      <c r="F117" s="215"/>
      <c r="G117" s="215"/>
      <c r="H117" s="29"/>
      <c r="I117" s="30"/>
    </row>
    <row r="118" spans="1:11">
      <c r="A118" s="31"/>
      <c r="B118" s="153"/>
      <c r="C118" s="153"/>
      <c r="D118" s="153"/>
      <c r="E118" s="153"/>
      <c r="F118" s="153"/>
      <c r="G118" s="153"/>
      <c r="H118" s="29"/>
      <c r="I118" s="30"/>
    </row>
    <row r="119" spans="1:11">
      <c r="A119" s="28" t="s">
        <v>58</v>
      </c>
      <c r="B119" s="215" t="s">
        <v>116</v>
      </c>
      <c r="C119" s="215"/>
      <c r="D119" s="215"/>
      <c r="E119" s="215"/>
      <c r="F119" s="215"/>
      <c r="G119" s="215"/>
      <c r="H119" s="29"/>
      <c r="I119" s="30">
        <f>TRUNC(I132+I108+I109,2)</f>
        <v>4178.9399999999996</v>
      </c>
    </row>
    <row r="120" spans="1:11">
      <c r="A120" s="28"/>
      <c r="B120" s="153"/>
      <c r="C120" s="153"/>
      <c r="D120" s="153"/>
      <c r="E120" s="153"/>
      <c r="F120" s="153"/>
      <c r="G120" s="153"/>
      <c r="H120" s="29"/>
      <c r="I120" s="30"/>
    </row>
    <row r="121" spans="1:11">
      <c r="A121" s="28" t="s">
        <v>59</v>
      </c>
      <c r="B121" s="215" t="s">
        <v>60</v>
      </c>
      <c r="C121" s="215"/>
      <c r="D121" s="215"/>
      <c r="E121" s="215"/>
      <c r="F121" s="215"/>
      <c r="G121" s="215"/>
      <c r="H121" s="29"/>
      <c r="I121" s="30">
        <f>I119/(1-H116)</f>
        <v>4574.6469622331688</v>
      </c>
    </row>
    <row r="122" spans="1:11">
      <c r="A122" s="28"/>
      <c r="B122" s="153"/>
      <c r="C122" s="153"/>
      <c r="D122" s="153"/>
      <c r="E122" s="153"/>
      <c r="F122" s="153"/>
      <c r="G122" s="153"/>
      <c r="H122" s="29"/>
      <c r="I122" s="30"/>
    </row>
    <row r="123" spans="1:11">
      <c r="A123" s="33"/>
      <c r="B123" s="276" t="s">
        <v>61</v>
      </c>
      <c r="C123" s="276"/>
      <c r="D123" s="276"/>
      <c r="E123" s="276"/>
      <c r="F123" s="276"/>
      <c r="G123" s="276"/>
      <c r="H123" s="34"/>
      <c r="I123" s="35">
        <f>TRUNC(I121-I119,2)</f>
        <v>395.7</v>
      </c>
      <c r="K123" s="20"/>
    </row>
    <row r="124" spans="1:11">
      <c r="A124" s="156"/>
      <c r="B124" s="156"/>
      <c r="C124" s="156"/>
      <c r="D124" s="156"/>
      <c r="E124" s="156"/>
      <c r="F124" s="156"/>
      <c r="G124" s="156"/>
      <c r="H124" s="156"/>
      <c r="I124" s="10"/>
    </row>
    <row r="125" spans="1:11">
      <c r="A125" s="257" t="s">
        <v>117</v>
      </c>
      <c r="B125" s="257"/>
      <c r="C125" s="257"/>
      <c r="D125" s="257"/>
      <c r="E125" s="257"/>
      <c r="F125" s="257"/>
      <c r="G125" s="257"/>
      <c r="H125" s="257"/>
      <c r="I125" s="257"/>
      <c r="K125" s="23"/>
    </row>
    <row r="126" spans="1:11">
      <c r="A126" s="217" t="s">
        <v>26</v>
      </c>
      <c r="B126" s="217"/>
      <c r="C126" s="217"/>
      <c r="D126" s="217"/>
      <c r="E126" s="217"/>
      <c r="F126" s="217"/>
      <c r="G126" s="217"/>
      <c r="H126" s="217"/>
      <c r="I126" s="154" t="s">
        <v>1</v>
      </c>
    </row>
    <row r="127" spans="1:11">
      <c r="A127" s="158" t="s">
        <v>9</v>
      </c>
      <c r="B127" s="231" t="str">
        <f>A24</f>
        <v>MÓDULO 1 - COMPOSIÇÃO DA REMUNERAÇÃO</v>
      </c>
      <c r="C127" s="231"/>
      <c r="D127" s="231"/>
      <c r="E127" s="231"/>
      <c r="F127" s="231"/>
      <c r="G127" s="231"/>
      <c r="H127" s="231"/>
      <c r="I127" s="49">
        <f>I33</f>
        <v>1770</v>
      </c>
    </row>
    <row r="128" spans="1:11">
      <c r="A128" s="51" t="s">
        <v>10</v>
      </c>
      <c r="B128" s="231" t="str">
        <f>A35</f>
        <v>MÓDULO 2 – ENCARGOS E BENEFÍCIOS ANUAIS, MENSAIS E DIÁRIOS</v>
      </c>
      <c r="C128" s="231"/>
      <c r="D128" s="231"/>
      <c r="E128" s="231"/>
      <c r="F128" s="231"/>
      <c r="G128" s="231"/>
      <c r="H128" s="231"/>
      <c r="I128" s="50">
        <f>I65</f>
        <v>1936.61</v>
      </c>
    </row>
    <row r="129" spans="1:11">
      <c r="A129" s="51" t="s">
        <v>11</v>
      </c>
      <c r="B129" s="231" t="str">
        <f>A67</f>
        <v>MÓDULO 3 – PROVISÃO PARA RESCISÃO</v>
      </c>
      <c r="C129" s="231"/>
      <c r="D129" s="231"/>
      <c r="E129" s="231"/>
      <c r="F129" s="231"/>
      <c r="G129" s="231"/>
      <c r="H129" s="231"/>
      <c r="I129" s="50">
        <f>I75</f>
        <v>97.48</v>
      </c>
      <c r="K129" s="23"/>
    </row>
    <row r="130" spans="1:11">
      <c r="A130" s="159" t="s">
        <v>12</v>
      </c>
      <c r="B130" s="231" t="str">
        <f>A77</f>
        <v>MÓDULO 4 – CUSTO DE REPOSIÇÃO DO PROFISSIONAL AUSENTE</v>
      </c>
      <c r="C130" s="231"/>
      <c r="D130" s="231"/>
      <c r="E130" s="231"/>
      <c r="F130" s="231"/>
      <c r="G130" s="231"/>
      <c r="H130" s="231"/>
      <c r="I130" s="50">
        <f>I95</f>
        <v>13.45</v>
      </c>
      <c r="K130" s="23"/>
    </row>
    <row r="131" spans="1:11">
      <c r="A131" s="53" t="s">
        <v>13</v>
      </c>
      <c r="B131" s="231" t="str">
        <f>A97</f>
        <v>MÓDULO 5 – INSUMOS DIVERSOS</v>
      </c>
      <c r="C131" s="231"/>
      <c r="D131" s="231"/>
      <c r="E131" s="231"/>
      <c r="F131" s="231"/>
      <c r="G131" s="231"/>
      <c r="H131" s="231"/>
      <c r="I131" s="50">
        <f>I104</f>
        <v>37.83</v>
      </c>
    </row>
    <row r="132" spans="1:11">
      <c r="A132" s="40"/>
      <c r="B132" s="217" t="s">
        <v>118</v>
      </c>
      <c r="C132" s="217"/>
      <c r="D132" s="217"/>
      <c r="E132" s="217"/>
      <c r="F132" s="217"/>
      <c r="G132" s="217"/>
      <c r="H132" s="217"/>
      <c r="I132" s="44">
        <f>TRUNC(SUM(I127:I131),2)</f>
        <v>3855.37</v>
      </c>
      <c r="K132" s="20"/>
    </row>
    <row r="133" spans="1:11">
      <c r="A133" s="159" t="s">
        <v>14</v>
      </c>
      <c r="B133" s="231" t="str">
        <f>A106</f>
        <v>MÓDULO 6 – CUSTOS INDIRETOS, TRIBUTOS E LUCRO</v>
      </c>
      <c r="C133" s="231"/>
      <c r="D133" s="231"/>
      <c r="E133" s="231"/>
      <c r="F133" s="231"/>
      <c r="G133" s="231"/>
      <c r="H133" s="231"/>
      <c r="I133" s="46">
        <f>I114</f>
        <v>719.26</v>
      </c>
    </row>
    <row r="134" spans="1:11">
      <c r="A134" s="217" t="s">
        <v>119</v>
      </c>
      <c r="B134" s="217"/>
      <c r="C134" s="217"/>
      <c r="D134" s="217"/>
      <c r="E134" s="217"/>
      <c r="F134" s="217"/>
      <c r="G134" s="217"/>
      <c r="H134" s="217"/>
      <c r="I134" s="44">
        <f>TRUNC(SUM(I132:I133),2)</f>
        <v>4574.63</v>
      </c>
    </row>
    <row r="135" spans="1:11" ht="13.5" thickBot="1">
      <c r="A135" s="156"/>
      <c r="B135" s="224" t="s">
        <v>28</v>
      </c>
      <c r="C135" s="224"/>
      <c r="D135" s="224"/>
      <c r="E135" s="224"/>
      <c r="F135" s="224"/>
      <c r="G135" s="224"/>
      <c r="H135" s="4"/>
      <c r="I135" s="4"/>
    </row>
    <row r="136" spans="1:11" ht="39" thickBot="1">
      <c r="A136" s="225" t="s">
        <v>30</v>
      </c>
      <c r="B136" s="226"/>
      <c r="C136" s="225" t="s">
        <v>31</v>
      </c>
      <c r="D136" s="226"/>
      <c r="E136" s="225" t="s">
        <v>33</v>
      </c>
      <c r="F136" s="226"/>
      <c r="G136" s="13" t="s">
        <v>32</v>
      </c>
      <c r="H136" s="14" t="s">
        <v>29</v>
      </c>
      <c r="I136" s="11" t="s">
        <v>1</v>
      </c>
    </row>
    <row r="137" spans="1:11" ht="13.5" thickBot="1">
      <c r="A137" s="229" t="str">
        <f>A15</f>
        <v>AUX. DE ENCARREGADO GERAL</v>
      </c>
      <c r="B137" s="230"/>
      <c r="C137" s="233">
        <f>I134</f>
        <v>4574.63</v>
      </c>
      <c r="D137" s="234"/>
      <c r="E137" s="227">
        <v>1</v>
      </c>
      <c r="F137" s="228"/>
      <c r="G137" s="76">
        <f>C137*E137</f>
        <v>4574.63</v>
      </c>
      <c r="H137" s="12">
        <f>E15</f>
        <v>1</v>
      </c>
      <c r="I137" s="75">
        <f>H137*G137</f>
        <v>4574.63</v>
      </c>
    </row>
    <row r="138" spans="1:11" ht="14.25" customHeight="1" thickBot="1">
      <c r="A138" s="244" t="s">
        <v>34</v>
      </c>
      <c r="B138" s="245"/>
      <c r="C138" s="245"/>
      <c r="D138" s="245"/>
      <c r="E138" s="245"/>
      <c r="F138" s="245"/>
      <c r="G138" s="245"/>
      <c r="H138" s="246"/>
      <c r="I138" s="77">
        <f>I137</f>
        <v>4574.63</v>
      </c>
    </row>
    <row r="140" spans="1:11" ht="13.5" thickBot="1">
      <c r="A140" s="156" t="s">
        <v>35</v>
      </c>
      <c r="B140" s="224" t="s">
        <v>36</v>
      </c>
      <c r="C140" s="224"/>
      <c r="D140" s="224"/>
      <c r="E140" s="224"/>
      <c r="F140" s="224"/>
      <c r="G140" s="224"/>
      <c r="H140" s="4"/>
      <c r="I140" s="4"/>
    </row>
    <row r="141" spans="1:11" ht="13.5" thickBot="1">
      <c r="A141" s="238" t="s">
        <v>37</v>
      </c>
      <c r="B141" s="239"/>
      <c r="C141" s="239"/>
      <c r="D141" s="239"/>
      <c r="E141" s="239"/>
      <c r="F141" s="239"/>
      <c r="G141" s="239"/>
      <c r="H141" s="239"/>
      <c r="I141" s="240"/>
    </row>
    <row r="142" spans="1:11" ht="13.5" thickBot="1">
      <c r="A142" s="15"/>
      <c r="B142" s="241" t="s">
        <v>38</v>
      </c>
      <c r="C142" s="242"/>
      <c r="D142" s="242"/>
      <c r="E142" s="242"/>
      <c r="F142" s="242"/>
      <c r="G142" s="242"/>
      <c r="H142" s="243"/>
      <c r="I142" s="11" t="s">
        <v>1</v>
      </c>
    </row>
    <row r="143" spans="1:11" ht="13.5" thickBot="1">
      <c r="A143" s="79" t="s">
        <v>9</v>
      </c>
      <c r="B143" s="235" t="s">
        <v>39</v>
      </c>
      <c r="C143" s="236"/>
      <c r="D143" s="236"/>
      <c r="E143" s="236"/>
      <c r="F143" s="236"/>
      <c r="G143" s="236"/>
      <c r="H143" s="237"/>
      <c r="I143" s="78">
        <f>I138*12</f>
        <v>54895.56</v>
      </c>
    </row>
    <row r="144" spans="1:11" ht="13.5" thickBot="1">
      <c r="A144" s="221" t="s">
        <v>21</v>
      </c>
      <c r="B144" s="222"/>
      <c r="C144" s="222"/>
      <c r="D144" s="222"/>
      <c r="E144" s="222"/>
      <c r="F144" s="222"/>
      <c r="G144" s="222"/>
      <c r="H144" s="223"/>
      <c r="I144" s="77">
        <f>I143</f>
        <v>54895.56</v>
      </c>
    </row>
    <row r="147" spans="1:5">
      <c r="A147" s="24"/>
      <c r="B147" s="24"/>
    </row>
    <row r="148" spans="1:5">
      <c r="A148" s="23"/>
      <c r="B148" s="24"/>
      <c r="E148" s="36"/>
    </row>
    <row r="151" spans="1:5">
      <c r="A151" s="36"/>
    </row>
    <row r="152" spans="1:5">
      <c r="A152" s="36"/>
    </row>
  </sheetData>
  <sheetProtection algorithmName="SHA-512" hashValue="lxTm2OYbzT6MiSwUoZ4WEveOyyiJ/uAxgvqvDGJXvrxSJ3m3Jka8Zlocb0rTD0zPwR3ajfqAcK9SzOAmXZnidA==" saltValue="17RquKLyRLCRgE+L4jgjzg==" spinCount="100000" sheet="1" formatCells="0" formatColumns="0" formatRows="0" insertColumns="0" insertRows="0" insertHyperlinks="0" deleteColumns="0" deleteRows="0" sort="0" autoFilter="0" pivotTables="0"/>
  <mergeCells count="139">
    <mergeCell ref="A5:I5"/>
    <mergeCell ref="A7:I7"/>
    <mergeCell ref="B8:H8"/>
    <mergeCell ref="B9:H9"/>
    <mergeCell ref="B10:H10"/>
    <mergeCell ref="B11:H11"/>
    <mergeCell ref="A17:I17"/>
    <mergeCell ref="B18:H18"/>
    <mergeCell ref="B19:H19"/>
    <mergeCell ref="B20:H20"/>
    <mergeCell ref="B21:H21"/>
    <mergeCell ref="B22:H22"/>
    <mergeCell ref="A13:I13"/>
    <mergeCell ref="A14:B14"/>
    <mergeCell ref="C14:D14"/>
    <mergeCell ref="E14:I14"/>
    <mergeCell ref="A15:B15"/>
    <mergeCell ref="C15:D15"/>
    <mergeCell ref="E15:I15"/>
    <mergeCell ref="B29:G29"/>
    <mergeCell ref="B30:G30"/>
    <mergeCell ref="B31:G31"/>
    <mergeCell ref="B32:G32"/>
    <mergeCell ref="A33:H33"/>
    <mergeCell ref="A35:I35"/>
    <mergeCell ref="A23:I23"/>
    <mergeCell ref="A24:I24"/>
    <mergeCell ref="B25:G25"/>
    <mergeCell ref="B26:G26"/>
    <mergeCell ref="B27:G27"/>
    <mergeCell ref="B28:G28"/>
    <mergeCell ref="B42:G42"/>
    <mergeCell ref="B43:G43"/>
    <mergeCell ref="B44:G44"/>
    <mergeCell ref="B45:G45"/>
    <mergeCell ref="B46:G46"/>
    <mergeCell ref="B47:G47"/>
    <mergeCell ref="A36:G36"/>
    <mergeCell ref="B37:G37"/>
    <mergeCell ref="B38:G38"/>
    <mergeCell ref="A39:G39"/>
    <mergeCell ref="A40:I40"/>
    <mergeCell ref="A41:G41"/>
    <mergeCell ref="B54:G54"/>
    <mergeCell ref="B55:G55"/>
    <mergeCell ref="B56:G56"/>
    <mergeCell ref="B57:G57"/>
    <mergeCell ref="A58:H58"/>
    <mergeCell ref="A59:I59"/>
    <mergeCell ref="B48:G48"/>
    <mergeCell ref="B49:G49"/>
    <mergeCell ref="A50:G50"/>
    <mergeCell ref="A51:I51"/>
    <mergeCell ref="A52:G52"/>
    <mergeCell ref="B53:G53"/>
    <mergeCell ref="A66:I66"/>
    <mergeCell ref="A67:I67"/>
    <mergeCell ref="B68:G68"/>
    <mergeCell ref="B69:G69"/>
    <mergeCell ref="B70:G70"/>
    <mergeCell ref="B71:G71"/>
    <mergeCell ref="A60:I60"/>
    <mergeCell ref="A61:H61"/>
    <mergeCell ref="B62:H62"/>
    <mergeCell ref="B63:H63"/>
    <mergeCell ref="B64:H64"/>
    <mergeCell ref="A65:H65"/>
    <mergeCell ref="A78:G78"/>
    <mergeCell ref="B79:G79"/>
    <mergeCell ref="B80:G80"/>
    <mergeCell ref="B81:G81"/>
    <mergeCell ref="B82:G82"/>
    <mergeCell ref="B83:G83"/>
    <mergeCell ref="B72:G72"/>
    <mergeCell ref="B73:G73"/>
    <mergeCell ref="B74:G74"/>
    <mergeCell ref="A75:G75"/>
    <mergeCell ref="A76:I76"/>
    <mergeCell ref="A77:I77"/>
    <mergeCell ref="A90:I90"/>
    <mergeCell ref="A91:I91"/>
    <mergeCell ref="A92:H92"/>
    <mergeCell ref="B93:H93"/>
    <mergeCell ref="B94:H94"/>
    <mergeCell ref="A95:H95"/>
    <mergeCell ref="B84:G84"/>
    <mergeCell ref="A85:G85"/>
    <mergeCell ref="A86:I86"/>
    <mergeCell ref="A87:G87"/>
    <mergeCell ref="B88:G88"/>
    <mergeCell ref="A89:G89"/>
    <mergeCell ref="B102:G102"/>
    <mergeCell ref="B103:G103"/>
    <mergeCell ref="A104:G104"/>
    <mergeCell ref="A105:I105"/>
    <mergeCell ref="A106:I106"/>
    <mergeCell ref="B107:G107"/>
    <mergeCell ref="A96:I96"/>
    <mergeCell ref="A97:I97"/>
    <mergeCell ref="B98:G98"/>
    <mergeCell ref="B99:G99"/>
    <mergeCell ref="B100:G100"/>
    <mergeCell ref="B101:G101"/>
    <mergeCell ref="A114:G114"/>
    <mergeCell ref="B115:I115"/>
    <mergeCell ref="B116:G116"/>
    <mergeCell ref="B117:G117"/>
    <mergeCell ref="B119:G119"/>
    <mergeCell ref="B121:G121"/>
    <mergeCell ref="B108:G108"/>
    <mergeCell ref="B109:G109"/>
    <mergeCell ref="B110:G110"/>
    <mergeCell ref="B111:G111"/>
    <mergeCell ref="B112:G112"/>
    <mergeCell ref="B113:G113"/>
    <mergeCell ref="B130:H130"/>
    <mergeCell ref="B131:H131"/>
    <mergeCell ref="B132:H132"/>
    <mergeCell ref="B133:H133"/>
    <mergeCell ref="A134:H134"/>
    <mergeCell ref="B135:G135"/>
    <mergeCell ref="B123:G123"/>
    <mergeCell ref="A125:I125"/>
    <mergeCell ref="A126:H126"/>
    <mergeCell ref="B127:H127"/>
    <mergeCell ref="B128:H128"/>
    <mergeCell ref="B129:H129"/>
    <mergeCell ref="A138:H138"/>
    <mergeCell ref="B140:G140"/>
    <mergeCell ref="A141:I141"/>
    <mergeCell ref="B142:H142"/>
    <mergeCell ref="B143:H143"/>
    <mergeCell ref="A144:H144"/>
    <mergeCell ref="A136:B136"/>
    <mergeCell ref="C136:D136"/>
    <mergeCell ref="E136:F136"/>
    <mergeCell ref="A137:B137"/>
    <mergeCell ref="C137:D137"/>
    <mergeCell ref="E137:F137"/>
  </mergeCells>
  <pageMargins left="0.511811024" right="0.511811024" top="0.78740157499999996" bottom="0.78740157499999996" header="0.31496062000000002" footer="0.31496062000000002"/>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lanilha9">
    <tabColor theme="3" tint="0.39997558519241921"/>
    <pageSetUpPr fitToPage="1"/>
  </sheetPr>
  <dimension ref="A5:L152"/>
  <sheetViews>
    <sheetView topLeftCell="A44" zoomScale="118" zoomScaleNormal="118" workbookViewId="0">
      <selection activeCell="B63" sqref="B63:H63"/>
    </sheetView>
  </sheetViews>
  <sheetFormatPr defaultRowHeight="12.75"/>
  <cols>
    <col min="1" max="1" width="10" bestFit="1" customWidth="1"/>
    <col min="5" max="5" width="10.85546875" bestFit="1" customWidth="1"/>
    <col min="7" max="7" width="19.140625" customWidth="1"/>
    <col min="8" max="8" width="8.85546875" customWidth="1"/>
    <col min="9" max="9" width="17.42578125" customWidth="1"/>
    <col min="10" max="10" width="5" customWidth="1"/>
    <col min="11" max="11" width="33.140625" customWidth="1"/>
    <col min="12" max="12" width="15.85546875" customWidth="1"/>
    <col min="13" max="13" width="9.5703125" bestFit="1" customWidth="1"/>
  </cols>
  <sheetData>
    <row r="5" spans="1:9">
      <c r="A5" s="247"/>
      <c r="B5" s="247"/>
      <c r="C5" s="247"/>
      <c r="D5" s="247"/>
      <c r="E5" s="247"/>
      <c r="F5" s="247"/>
      <c r="G5" s="247"/>
      <c r="H5" s="247"/>
      <c r="I5" s="247"/>
    </row>
    <row r="6" spans="1:9">
      <c r="A6" s="3"/>
      <c r="B6" s="3"/>
      <c r="C6" s="3"/>
      <c r="D6" s="3"/>
      <c r="E6" s="3"/>
      <c r="F6" s="3"/>
      <c r="G6" s="3"/>
      <c r="H6" s="3"/>
      <c r="I6" s="3"/>
    </row>
    <row r="7" spans="1:9">
      <c r="A7" s="249" t="s">
        <v>41</v>
      </c>
      <c r="B7" s="249"/>
      <c r="C7" s="249"/>
      <c r="D7" s="249"/>
      <c r="E7" s="249"/>
      <c r="F7" s="249"/>
      <c r="G7" s="249"/>
      <c r="H7" s="249"/>
      <c r="I7" s="249"/>
    </row>
    <row r="8" spans="1:9">
      <c r="A8" s="158" t="s">
        <v>9</v>
      </c>
      <c r="B8" s="231" t="s">
        <v>42</v>
      </c>
      <c r="C8" s="231"/>
      <c r="D8" s="231"/>
      <c r="E8" s="231"/>
      <c r="F8" s="231"/>
      <c r="G8" s="231"/>
      <c r="H8" s="231"/>
      <c r="I8" s="181">
        <v>43720</v>
      </c>
    </row>
    <row r="9" spans="1:9">
      <c r="A9" s="158" t="s">
        <v>10</v>
      </c>
      <c r="B9" s="231" t="s">
        <v>43</v>
      </c>
      <c r="C9" s="231"/>
      <c r="D9" s="231"/>
      <c r="E9" s="231"/>
      <c r="F9" s="231"/>
      <c r="G9" s="231"/>
      <c r="H9" s="231"/>
      <c r="I9" s="161" t="s">
        <v>146</v>
      </c>
    </row>
    <row r="10" spans="1:9">
      <c r="A10" s="158" t="s">
        <v>11</v>
      </c>
      <c r="B10" s="216" t="s">
        <v>62</v>
      </c>
      <c r="C10" s="216"/>
      <c r="D10" s="216"/>
      <c r="E10" s="216"/>
      <c r="F10" s="216"/>
      <c r="G10" s="216"/>
      <c r="H10" s="216"/>
      <c r="I10" s="182" t="s">
        <v>266</v>
      </c>
    </row>
    <row r="11" spans="1:9">
      <c r="A11" s="158" t="s">
        <v>12</v>
      </c>
      <c r="B11" s="231" t="s">
        <v>44</v>
      </c>
      <c r="C11" s="231"/>
      <c r="D11" s="231"/>
      <c r="E11" s="231"/>
      <c r="F11" s="231"/>
      <c r="G11" s="231"/>
      <c r="H11" s="231"/>
      <c r="I11" s="158">
        <v>12</v>
      </c>
    </row>
    <row r="12" spans="1:9">
      <c r="A12" s="156"/>
      <c r="B12" s="157"/>
      <c r="C12" s="157"/>
      <c r="D12" s="157"/>
      <c r="E12" s="157"/>
      <c r="F12" s="157"/>
      <c r="G12" s="157"/>
      <c r="H12" s="156"/>
      <c r="I12" s="156"/>
    </row>
    <row r="13" spans="1:9">
      <c r="A13" s="249" t="s">
        <v>48</v>
      </c>
      <c r="B13" s="249"/>
      <c r="C13" s="249"/>
      <c r="D13" s="249"/>
      <c r="E13" s="249"/>
      <c r="F13" s="249"/>
      <c r="G13" s="249"/>
      <c r="H13" s="249"/>
      <c r="I13" s="249"/>
    </row>
    <row r="14" spans="1:9">
      <c r="A14" s="252" t="s">
        <v>45</v>
      </c>
      <c r="B14" s="252"/>
      <c r="C14" s="252" t="s">
        <v>46</v>
      </c>
      <c r="D14" s="252"/>
      <c r="E14" s="252" t="s">
        <v>47</v>
      </c>
      <c r="F14" s="252"/>
      <c r="G14" s="252"/>
      <c r="H14" s="252"/>
      <c r="I14" s="252"/>
    </row>
    <row r="15" spans="1:9">
      <c r="A15" s="277" t="s">
        <v>189</v>
      </c>
      <c r="B15" s="278"/>
      <c r="C15" s="253" t="s">
        <v>148</v>
      </c>
      <c r="D15" s="252"/>
      <c r="E15" s="217">
        <v>3</v>
      </c>
      <c r="F15" s="217"/>
      <c r="G15" s="217"/>
      <c r="H15" s="217"/>
      <c r="I15" s="217"/>
    </row>
    <row r="16" spans="1:9">
      <c r="A16" s="156"/>
      <c r="B16" s="157"/>
      <c r="C16" s="157"/>
      <c r="D16" s="157"/>
      <c r="E16" s="157"/>
      <c r="F16" s="157"/>
      <c r="G16" s="157"/>
      <c r="H16" s="156"/>
      <c r="I16" s="156"/>
    </row>
    <row r="17" spans="1:9">
      <c r="A17" s="249" t="s">
        <v>63</v>
      </c>
      <c r="B17" s="249"/>
      <c r="C17" s="249"/>
      <c r="D17" s="249"/>
      <c r="E17" s="249"/>
      <c r="F17" s="249"/>
      <c r="G17" s="249"/>
      <c r="H17" s="249"/>
      <c r="I17" s="249"/>
    </row>
    <row r="18" spans="1:9">
      <c r="A18" s="158">
        <v>1</v>
      </c>
      <c r="B18" s="231" t="s">
        <v>8</v>
      </c>
      <c r="C18" s="231"/>
      <c r="D18" s="231"/>
      <c r="E18" s="231"/>
      <c r="F18" s="231"/>
      <c r="G18" s="231"/>
      <c r="H18" s="231"/>
      <c r="I18" s="184" t="str">
        <f>A15</f>
        <v>CARREGADOR</v>
      </c>
    </row>
    <row r="19" spans="1:9">
      <c r="A19" s="158">
        <v>2</v>
      </c>
      <c r="B19" s="216" t="s">
        <v>64</v>
      </c>
      <c r="C19" s="216"/>
      <c r="D19" s="216"/>
      <c r="E19" s="216"/>
      <c r="F19" s="216"/>
      <c r="G19" s="216"/>
      <c r="H19" s="216"/>
      <c r="I19" s="159" t="s">
        <v>272</v>
      </c>
    </row>
    <row r="20" spans="1:9">
      <c r="A20" s="158">
        <v>3</v>
      </c>
      <c r="B20" s="231" t="s">
        <v>7</v>
      </c>
      <c r="C20" s="231"/>
      <c r="D20" s="231"/>
      <c r="E20" s="231"/>
      <c r="F20" s="231"/>
      <c r="G20" s="231"/>
      <c r="H20" s="231"/>
      <c r="I20" s="183">
        <v>1198.8699999999999</v>
      </c>
    </row>
    <row r="21" spans="1:9">
      <c r="A21" s="158">
        <v>4</v>
      </c>
      <c r="B21" s="231" t="s">
        <v>6</v>
      </c>
      <c r="C21" s="231"/>
      <c r="D21" s="231"/>
      <c r="E21" s="231"/>
      <c r="F21" s="231"/>
      <c r="G21" s="231"/>
      <c r="H21" s="231"/>
      <c r="I21" s="162" t="str">
        <f>A15</f>
        <v>CARREGADOR</v>
      </c>
    </row>
    <row r="22" spans="1:9">
      <c r="A22" s="158">
        <v>5</v>
      </c>
      <c r="B22" s="231" t="s">
        <v>5</v>
      </c>
      <c r="C22" s="231"/>
      <c r="D22" s="231"/>
      <c r="E22" s="231"/>
      <c r="F22" s="231"/>
      <c r="G22" s="231"/>
      <c r="H22" s="231"/>
      <c r="I22" s="57">
        <v>43466</v>
      </c>
    </row>
    <row r="23" spans="1:9">
      <c r="A23" s="248"/>
      <c r="B23" s="248"/>
      <c r="C23" s="248"/>
      <c r="D23" s="248"/>
      <c r="E23" s="248"/>
      <c r="F23" s="248"/>
      <c r="G23" s="248"/>
      <c r="H23" s="248"/>
      <c r="I23" s="248"/>
    </row>
    <row r="24" spans="1:9">
      <c r="A24" s="220" t="s">
        <v>27</v>
      </c>
      <c r="B24" s="220"/>
      <c r="C24" s="220"/>
      <c r="D24" s="220"/>
      <c r="E24" s="220"/>
      <c r="F24" s="220"/>
      <c r="G24" s="220"/>
      <c r="H24" s="220"/>
      <c r="I24" s="220"/>
    </row>
    <row r="25" spans="1:9">
      <c r="A25" s="154">
        <v>1</v>
      </c>
      <c r="B25" s="217" t="s">
        <v>17</v>
      </c>
      <c r="C25" s="217"/>
      <c r="D25" s="217"/>
      <c r="E25" s="217"/>
      <c r="F25" s="217"/>
      <c r="G25" s="217"/>
      <c r="H25" s="154" t="s">
        <v>3</v>
      </c>
      <c r="I25" s="154" t="s">
        <v>1</v>
      </c>
    </row>
    <row r="26" spans="1:9">
      <c r="A26" s="154" t="s">
        <v>9</v>
      </c>
      <c r="B26" s="214" t="s">
        <v>40</v>
      </c>
      <c r="C26" s="216"/>
      <c r="D26" s="216"/>
      <c r="E26" s="216"/>
      <c r="F26" s="216"/>
      <c r="G26" s="216"/>
      <c r="H26" s="155"/>
      <c r="I26" s="46">
        <f>I20</f>
        <v>1198.8699999999999</v>
      </c>
    </row>
    <row r="27" spans="1:9">
      <c r="A27" s="154" t="s">
        <v>10</v>
      </c>
      <c r="B27" s="214" t="s">
        <v>65</v>
      </c>
      <c r="C27" s="216"/>
      <c r="D27" s="216"/>
      <c r="E27" s="216"/>
      <c r="F27" s="216"/>
      <c r="G27" s="216"/>
      <c r="H27" s="2"/>
      <c r="I27" s="46">
        <v>0</v>
      </c>
    </row>
    <row r="28" spans="1:9">
      <c r="A28" s="154" t="s">
        <v>11</v>
      </c>
      <c r="B28" s="214" t="s">
        <v>66</v>
      </c>
      <c r="C28" s="216"/>
      <c r="D28" s="216"/>
      <c r="E28" s="216"/>
      <c r="F28" s="216"/>
      <c r="G28" s="216"/>
      <c r="H28" s="2"/>
      <c r="I28" s="46">
        <f>H28*I26</f>
        <v>0</v>
      </c>
    </row>
    <row r="29" spans="1:9">
      <c r="A29" s="154" t="s">
        <v>12</v>
      </c>
      <c r="B29" s="258" t="s">
        <v>2</v>
      </c>
      <c r="C29" s="259"/>
      <c r="D29" s="259"/>
      <c r="E29" s="259"/>
      <c r="F29" s="259"/>
      <c r="G29" s="260"/>
      <c r="H29" s="2"/>
      <c r="I29" s="46">
        <f>E29*F29</f>
        <v>0</v>
      </c>
    </row>
    <row r="30" spans="1:9">
      <c r="A30" s="40" t="s">
        <v>13</v>
      </c>
      <c r="B30" s="216" t="s">
        <v>67</v>
      </c>
      <c r="C30" s="216"/>
      <c r="D30" s="216"/>
      <c r="E30" s="216"/>
      <c r="F30" s="216"/>
      <c r="G30" s="216"/>
      <c r="H30" s="17"/>
      <c r="I30" s="46">
        <v>0</v>
      </c>
    </row>
    <row r="31" spans="1:9">
      <c r="A31" s="154" t="s">
        <v>14</v>
      </c>
      <c r="B31" s="214" t="s">
        <v>68</v>
      </c>
      <c r="C31" s="216"/>
      <c r="D31" s="216"/>
      <c r="E31" s="216"/>
      <c r="F31" s="216"/>
      <c r="G31" s="216"/>
      <c r="H31" s="17"/>
      <c r="I31" s="46">
        <v>0</v>
      </c>
    </row>
    <row r="32" spans="1:9">
      <c r="A32" s="40" t="s">
        <v>15</v>
      </c>
      <c r="B32" s="214" t="s">
        <v>131</v>
      </c>
      <c r="C32" s="216"/>
      <c r="D32" s="216"/>
      <c r="E32" s="216"/>
      <c r="F32" s="216"/>
      <c r="G32" s="216"/>
      <c r="H32" s="2"/>
      <c r="I32" s="46">
        <v>0</v>
      </c>
    </row>
    <row r="33" spans="1:12">
      <c r="A33" s="217" t="s">
        <v>95</v>
      </c>
      <c r="B33" s="217"/>
      <c r="C33" s="217"/>
      <c r="D33" s="217"/>
      <c r="E33" s="217"/>
      <c r="F33" s="217"/>
      <c r="G33" s="217"/>
      <c r="H33" s="217"/>
      <c r="I33" s="47">
        <f>TRUNC(SUM(I26:I32),2)</f>
        <v>1198.8699999999999</v>
      </c>
    </row>
    <row r="34" spans="1:12">
      <c r="A34" s="4"/>
      <c r="B34" s="4"/>
      <c r="C34" s="4"/>
      <c r="D34" s="4"/>
      <c r="E34" s="4"/>
      <c r="F34" s="4"/>
      <c r="G34" s="4"/>
      <c r="H34" s="4"/>
      <c r="I34" s="5"/>
      <c r="J34" s="6"/>
    </row>
    <row r="35" spans="1:12">
      <c r="A35" s="220" t="s">
        <v>69</v>
      </c>
      <c r="B35" s="220"/>
      <c r="C35" s="220"/>
      <c r="D35" s="220"/>
      <c r="E35" s="220"/>
      <c r="F35" s="220"/>
      <c r="G35" s="220"/>
      <c r="H35" s="220"/>
      <c r="I35" s="220"/>
      <c r="J35" s="6"/>
    </row>
    <row r="36" spans="1:12">
      <c r="A36" s="217" t="s">
        <v>83</v>
      </c>
      <c r="B36" s="217"/>
      <c r="C36" s="217"/>
      <c r="D36" s="217"/>
      <c r="E36" s="217"/>
      <c r="F36" s="217"/>
      <c r="G36" s="217"/>
      <c r="H36" s="154" t="s">
        <v>3</v>
      </c>
      <c r="I36" s="154" t="s">
        <v>1</v>
      </c>
      <c r="J36" s="6"/>
    </row>
    <row r="37" spans="1:12">
      <c r="A37" s="154" t="s">
        <v>9</v>
      </c>
      <c r="B37" s="214" t="s">
        <v>71</v>
      </c>
      <c r="C37" s="216"/>
      <c r="D37" s="216"/>
      <c r="E37" s="216"/>
      <c r="F37" s="216"/>
      <c r="G37" s="216"/>
      <c r="H37" s="1">
        <v>8.3299999999999999E-2</v>
      </c>
      <c r="I37" s="46">
        <f>H37*I26</f>
        <v>99.865870999999984</v>
      </c>
      <c r="J37" s="6"/>
    </row>
    <row r="38" spans="1:12">
      <c r="A38" s="154" t="s">
        <v>10</v>
      </c>
      <c r="B38" s="216" t="s">
        <v>120</v>
      </c>
      <c r="C38" s="216"/>
      <c r="D38" s="216"/>
      <c r="E38" s="216"/>
      <c r="F38" s="216"/>
      <c r="G38" s="216"/>
      <c r="H38" s="41">
        <v>0.121</v>
      </c>
      <c r="I38" s="46">
        <f>H38*I26</f>
        <v>145.06326999999999</v>
      </c>
      <c r="J38" s="6"/>
    </row>
    <row r="39" spans="1:12">
      <c r="A39" s="217" t="s">
        <v>72</v>
      </c>
      <c r="B39" s="217"/>
      <c r="C39" s="217"/>
      <c r="D39" s="217"/>
      <c r="E39" s="217"/>
      <c r="F39" s="217"/>
      <c r="G39" s="217"/>
      <c r="H39" s="7">
        <f>TRUNC(SUM(H37:H38),4)</f>
        <v>0.20430000000000001</v>
      </c>
      <c r="I39" s="45">
        <f>TRUNC(SUM(I37:I38),2)</f>
        <v>244.92</v>
      </c>
      <c r="J39" s="6"/>
    </row>
    <row r="40" spans="1:12">
      <c r="A40" s="261"/>
      <c r="B40" s="262"/>
      <c r="C40" s="262"/>
      <c r="D40" s="262"/>
      <c r="E40" s="262"/>
      <c r="F40" s="262"/>
      <c r="G40" s="262"/>
      <c r="H40" s="262"/>
      <c r="I40" s="262"/>
      <c r="J40" s="6"/>
    </row>
    <row r="41" spans="1:12">
      <c r="A41" s="217" t="s">
        <v>84</v>
      </c>
      <c r="B41" s="217"/>
      <c r="C41" s="217"/>
      <c r="D41" s="217"/>
      <c r="E41" s="217"/>
      <c r="F41" s="217"/>
      <c r="G41" s="217"/>
      <c r="H41" s="154" t="s">
        <v>3</v>
      </c>
      <c r="I41" s="154" t="s">
        <v>1</v>
      </c>
      <c r="J41" s="6"/>
      <c r="K41" s="59"/>
      <c r="L41" s="58"/>
    </row>
    <row r="42" spans="1:12">
      <c r="A42" s="154" t="s">
        <v>9</v>
      </c>
      <c r="B42" s="214" t="s">
        <v>75</v>
      </c>
      <c r="C42" s="216"/>
      <c r="D42" s="216"/>
      <c r="E42" s="216"/>
      <c r="F42" s="216"/>
      <c r="G42" s="216"/>
      <c r="H42" s="1">
        <v>0.2</v>
      </c>
      <c r="I42" s="46">
        <f>(I33+I39)*H42</f>
        <v>288.75799999999998</v>
      </c>
      <c r="J42" s="6"/>
      <c r="K42" s="60"/>
      <c r="L42" s="58"/>
    </row>
    <row r="43" spans="1:12">
      <c r="A43" s="154" t="s">
        <v>10</v>
      </c>
      <c r="B43" s="214" t="s">
        <v>76</v>
      </c>
      <c r="C43" s="216"/>
      <c r="D43" s="216"/>
      <c r="E43" s="216"/>
      <c r="F43" s="216"/>
      <c r="G43" s="216"/>
      <c r="H43" s="1">
        <v>2.5000000000000001E-2</v>
      </c>
      <c r="I43" s="46">
        <f>(I33+I39)*H43</f>
        <v>36.094749999999998</v>
      </c>
      <c r="J43" s="6"/>
      <c r="K43" s="59"/>
    </row>
    <row r="44" spans="1:12">
      <c r="A44" s="154" t="s">
        <v>11</v>
      </c>
      <c r="B44" s="214" t="s">
        <v>77</v>
      </c>
      <c r="C44" s="216"/>
      <c r="D44" s="216"/>
      <c r="E44" s="216"/>
      <c r="F44" s="216"/>
      <c r="G44" s="216"/>
      <c r="H44" s="185">
        <v>0.01</v>
      </c>
      <c r="I44" s="46">
        <f>(I33+I39)*H44</f>
        <v>14.437899999999999</v>
      </c>
      <c r="J44" s="6"/>
      <c r="K44" s="59"/>
    </row>
    <row r="45" spans="1:12">
      <c r="A45" s="154" t="s">
        <v>12</v>
      </c>
      <c r="B45" s="214" t="s">
        <v>74</v>
      </c>
      <c r="C45" s="214"/>
      <c r="D45" s="214"/>
      <c r="E45" s="214"/>
      <c r="F45" s="214"/>
      <c r="G45" s="214"/>
      <c r="H45" s="1">
        <v>1.4999999999999999E-2</v>
      </c>
      <c r="I45" s="46">
        <f>(I33+I39)*H45</f>
        <v>21.656849999999999</v>
      </c>
      <c r="J45" s="6"/>
    </row>
    <row r="46" spans="1:12">
      <c r="A46" s="154" t="s">
        <v>13</v>
      </c>
      <c r="B46" s="214" t="s">
        <v>78</v>
      </c>
      <c r="C46" s="216"/>
      <c r="D46" s="216"/>
      <c r="E46" s="216"/>
      <c r="F46" s="216"/>
      <c r="G46" s="216"/>
      <c r="H46" s="1">
        <v>0.01</v>
      </c>
      <c r="I46" s="46">
        <f>(I33+I39)*H46</f>
        <v>14.437899999999999</v>
      </c>
      <c r="J46" s="6"/>
    </row>
    <row r="47" spans="1:12">
      <c r="A47" s="154" t="s">
        <v>14</v>
      </c>
      <c r="B47" s="214" t="s">
        <v>79</v>
      </c>
      <c r="C47" s="216"/>
      <c r="D47" s="216"/>
      <c r="E47" s="216"/>
      <c r="F47" s="216"/>
      <c r="G47" s="216"/>
      <c r="H47" s="1">
        <v>6.0000000000000001E-3</v>
      </c>
      <c r="I47" s="46">
        <f>(I33+I39)*H47</f>
        <v>8.6627399999999994</v>
      </c>
      <c r="J47" s="6"/>
    </row>
    <row r="48" spans="1:12">
      <c r="A48" s="154" t="s">
        <v>15</v>
      </c>
      <c r="B48" s="214" t="s">
        <v>80</v>
      </c>
      <c r="C48" s="216"/>
      <c r="D48" s="216"/>
      <c r="E48" s="216"/>
      <c r="F48" s="216"/>
      <c r="G48" s="216"/>
      <c r="H48" s="1">
        <v>2E-3</v>
      </c>
      <c r="I48" s="46">
        <f>(I33+I39)*H48</f>
        <v>2.8875799999999998</v>
      </c>
      <c r="J48" s="6"/>
    </row>
    <row r="49" spans="1:11">
      <c r="A49" s="154" t="s">
        <v>16</v>
      </c>
      <c r="B49" s="214" t="s">
        <v>81</v>
      </c>
      <c r="C49" s="216"/>
      <c r="D49" s="216"/>
      <c r="E49" s="216"/>
      <c r="F49" s="216"/>
      <c r="G49" s="216"/>
      <c r="H49" s="1">
        <v>0.08</v>
      </c>
      <c r="I49" s="46">
        <f>(I33+I39)*H49</f>
        <v>115.50319999999999</v>
      </c>
      <c r="J49" s="6"/>
    </row>
    <row r="50" spans="1:11">
      <c r="A50" s="217" t="s">
        <v>82</v>
      </c>
      <c r="B50" s="217"/>
      <c r="C50" s="217"/>
      <c r="D50" s="217"/>
      <c r="E50" s="217"/>
      <c r="F50" s="217"/>
      <c r="G50" s="217"/>
      <c r="H50" s="7">
        <f>SUM(H42:H49)</f>
        <v>0.34800000000000003</v>
      </c>
      <c r="I50" s="45">
        <f>TRUNC(SUM(I42:I49),2)</f>
        <v>502.43</v>
      </c>
      <c r="J50" s="6"/>
      <c r="K50" s="36"/>
    </row>
    <row r="51" spans="1:11">
      <c r="A51" s="255"/>
      <c r="B51" s="255"/>
      <c r="C51" s="255"/>
      <c r="D51" s="255"/>
      <c r="E51" s="255"/>
      <c r="F51" s="255"/>
      <c r="G51" s="255"/>
      <c r="H51" s="255"/>
      <c r="I51" s="256"/>
      <c r="J51" s="6"/>
    </row>
    <row r="52" spans="1:11">
      <c r="A52" s="217" t="s">
        <v>85</v>
      </c>
      <c r="B52" s="217"/>
      <c r="C52" s="217"/>
      <c r="D52" s="217"/>
      <c r="E52" s="217"/>
      <c r="F52" s="217"/>
      <c r="G52" s="217"/>
      <c r="H52" s="7"/>
      <c r="I52" s="154" t="s">
        <v>1</v>
      </c>
      <c r="J52" s="6"/>
    </row>
    <row r="53" spans="1:11">
      <c r="A53" s="154" t="s">
        <v>9</v>
      </c>
      <c r="B53" s="218" t="s">
        <v>86</v>
      </c>
      <c r="C53" s="219"/>
      <c r="D53" s="219"/>
      <c r="E53" s="219"/>
      <c r="F53" s="219"/>
      <c r="G53" s="219"/>
      <c r="H53" s="161" t="s">
        <v>0</v>
      </c>
      <c r="I53" s="186">
        <f>(10*22)-(I26*6%)</f>
        <v>148.06780000000001</v>
      </c>
      <c r="J53" s="6"/>
    </row>
    <row r="54" spans="1:11">
      <c r="A54" s="154" t="s">
        <v>10</v>
      </c>
      <c r="B54" s="218" t="s">
        <v>87</v>
      </c>
      <c r="C54" s="219"/>
      <c r="D54" s="219"/>
      <c r="E54" s="219"/>
      <c r="F54" s="219"/>
      <c r="G54" s="219"/>
      <c r="H54" s="161" t="s">
        <v>0</v>
      </c>
      <c r="I54" s="186">
        <f>((33-0.3)*22)</f>
        <v>719.40000000000009</v>
      </c>
      <c r="J54" s="6"/>
    </row>
    <row r="55" spans="1:11">
      <c r="A55" s="154" t="s">
        <v>11</v>
      </c>
      <c r="B55" s="218" t="s">
        <v>150</v>
      </c>
      <c r="C55" s="219"/>
      <c r="D55" s="219"/>
      <c r="E55" s="219"/>
      <c r="F55" s="219"/>
      <c r="G55" s="219"/>
      <c r="H55" s="161" t="s">
        <v>0</v>
      </c>
      <c r="I55" s="186">
        <v>0</v>
      </c>
      <c r="J55" s="6"/>
    </row>
    <row r="56" spans="1:11">
      <c r="A56" s="154" t="s">
        <v>12</v>
      </c>
      <c r="B56" s="218" t="s">
        <v>147</v>
      </c>
      <c r="C56" s="219"/>
      <c r="D56" s="219"/>
      <c r="E56" s="219"/>
      <c r="F56" s="219"/>
      <c r="G56" s="219"/>
      <c r="H56" s="161" t="s">
        <v>0</v>
      </c>
      <c r="I56" s="186">
        <v>0</v>
      </c>
      <c r="J56" s="6"/>
    </row>
    <row r="57" spans="1:11">
      <c r="A57" s="154" t="s">
        <v>13</v>
      </c>
      <c r="B57" s="211" t="s">
        <v>149</v>
      </c>
      <c r="C57" s="212"/>
      <c r="D57" s="212"/>
      <c r="E57" s="212"/>
      <c r="F57" s="212"/>
      <c r="G57" s="213"/>
      <c r="H57" s="161" t="s">
        <v>0</v>
      </c>
      <c r="I57" s="186">
        <v>0</v>
      </c>
      <c r="J57" s="6"/>
    </row>
    <row r="58" spans="1:11">
      <c r="A58" s="217" t="s">
        <v>88</v>
      </c>
      <c r="B58" s="217"/>
      <c r="C58" s="217"/>
      <c r="D58" s="217"/>
      <c r="E58" s="217"/>
      <c r="F58" s="217"/>
      <c r="G58" s="217"/>
      <c r="H58" s="217"/>
      <c r="I58" s="45">
        <f>TRUNC(SUM(I53:I57),2)</f>
        <v>867.46</v>
      </c>
      <c r="J58" s="6"/>
    </row>
    <row r="59" spans="1:11">
      <c r="A59" s="255"/>
      <c r="B59" s="255"/>
      <c r="C59" s="255"/>
      <c r="D59" s="255"/>
      <c r="E59" s="255"/>
      <c r="F59" s="255"/>
      <c r="G59" s="255"/>
      <c r="H59" s="255"/>
      <c r="I59" s="256"/>
      <c r="J59" s="6"/>
    </row>
    <row r="60" spans="1:11">
      <c r="A60" s="257" t="s">
        <v>89</v>
      </c>
      <c r="B60" s="257"/>
      <c r="C60" s="257"/>
      <c r="D60" s="257"/>
      <c r="E60" s="257"/>
      <c r="F60" s="257"/>
      <c r="G60" s="257"/>
      <c r="H60" s="257"/>
      <c r="I60" s="257"/>
      <c r="J60" s="6"/>
    </row>
    <row r="61" spans="1:11">
      <c r="A61" s="217" t="s">
        <v>93</v>
      </c>
      <c r="B61" s="217"/>
      <c r="C61" s="217"/>
      <c r="D61" s="217"/>
      <c r="E61" s="217"/>
      <c r="F61" s="217"/>
      <c r="G61" s="217"/>
      <c r="H61" s="217"/>
      <c r="I61" s="154" t="s">
        <v>1</v>
      </c>
      <c r="J61" s="6"/>
    </row>
    <row r="62" spans="1:11">
      <c r="A62" s="154" t="s">
        <v>90</v>
      </c>
      <c r="B62" s="214" t="s">
        <v>70</v>
      </c>
      <c r="C62" s="214"/>
      <c r="D62" s="214"/>
      <c r="E62" s="214"/>
      <c r="F62" s="214"/>
      <c r="G62" s="214"/>
      <c r="H62" s="214"/>
      <c r="I62" s="42">
        <f>I39</f>
        <v>244.92</v>
      </c>
      <c r="J62" s="6"/>
    </row>
    <row r="63" spans="1:11">
      <c r="A63" s="40" t="s">
        <v>91</v>
      </c>
      <c r="B63" s="214" t="s">
        <v>73</v>
      </c>
      <c r="C63" s="214"/>
      <c r="D63" s="214"/>
      <c r="E63" s="214"/>
      <c r="F63" s="214"/>
      <c r="G63" s="214"/>
      <c r="H63" s="214"/>
      <c r="I63" s="43">
        <f>I50</f>
        <v>502.43</v>
      </c>
      <c r="J63" s="6"/>
    </row>
    <row r="64" spans="1:11">
      <c r="A64" s="40" t="s">
        <v>92</v>
      </c>
      <c r="B64" s="214" t="s">
        <v>94</v>
      </c>
      <c r="C64" s="214"/>
      <c r="D64" s="214"/>
      <c r="E64" s="214"/>
      <c r="F64" s="214"/>
      <c r="G64" s="214"/>
      <c r="H64" s="214"/>
      <c r="I64" s="43">
        <f>I58</f>
        <v>867.46</v>
      </c>
      <c r="J64" s="6"/>
    </row>
    <row r="65" spans="1:10">
      <c r="A65" s="217" t="s">
        <v>96</v>
      </c>
      <c r="B65" s="217"/>
      <c r="C65" s="217"/>
      <c r="D65" s="217"/>
      <c r="E65" s="217"/>
      <c r="F65" s="217"/>
      <c r="G65" s="217"/>
      <c r="H65" s="217"/>
      <c r="I65" s="44">
        <f>TRUNC(SUM(I62:I64),2)</f>
        <v>1614.81</v>
      </c>
      <c r="J65" s="6"/>
    </row>
    <row r="66" spans="1:10">
      <c r="A66" s="265"/>
      <c r="B66" s="266"/>
      <c r="C66" s="266"/>
      <c r="D66" s="266"/>
      <c r="E66" s="266"/>
      <c r="F66" s="266"/>
      <c r="G66" s="266"/>
      <c r="H66" s="266"/>
      <c r="I66" s="266"/>
      <c r="J66" s="6"/>
    </row>
    <row r="67" spans="1:10">
      <c r="A67" s="220" t="s">
        <v>97</v>
      </c>
      <c r="B67" s="220"/>
      <c r="C67" s="220"/>
      <c r="D67" s="220"/>
      <c r="E67" s="220"/>
      <c r="F67" s="220"/>
      <c r="G67" s="220"/>
      <c r="H67" s="220"/>
      <c r="I67" s="220"/>
      <c r="J67" s="6"/>
    </row>
    <row r="68" spans="1:10">
      <c r="A68" s="154">
        <v>3</v>
      </c>
      <c r="B68" s="217" t="s">
        <v>98</v>
      </c>
      <c r="C68" s="217"/>
      <c r="D68" s="217"/>
      <c r="E68" s="217"/>
      <c r="F68" s="217"/>
      <c r="G68" s="217"/>
      <c r="H68" s="154" t="s">
        <v>3</v>
      </c>
      <c r="I68" s="154" t="s">
        <v>1</v>
      </c>
      <c r="J68" s="6"/>
    </row>
    <row r="69" spans="1:10">
      <c r="A69" s="154" t="s">
        <v>9</v>
      </c>
      <c r="B69" s="263" t="s">
        <v>101</v>
      </c>
      <c r="C69" s="264"/>
      <c r="D69" s="264"/>
      <c r="E69" s="264"/>
      <c r="F69" s="264"/>
      <c r="G69" s="264"/>
      <c r="H69" s="22">
        <v>4.1999999999999997E-3</v>
      </c>
      <c r="I69" s="43">
        <f>$I$33*H69</f>
        <v>5.0352539999999992</v>
      </c>
      <c r="J69" s="6"/>
    </row>
    <row r="70" spans="1:10">
      <c r="A70" s="154" t="s">
        <v>10</v>
      </c>
      <c r="B70" s="214" t="s">
        <v>100</v>
      </c>
      <c r="C70" s="214"/>
      <c r="D70" s="214"/>
      <c r="E70" s="214"/>
      <c r="F70" s="214"/>
      <c r="G70" s="214"/>
      <c r="H70" s="22">
        <f>0.08*H69</f>
        <v>3.3599999999999998E-4</v>
      </c>
      <c r="I70" s="46">
        <f>H70*I33</f>
        <v>0.40282031999999995</v>
      </c>
      <c r="J70" s="6"/>
    </row>
    <row r="71" spans="1:10">
      <c r="A71" s="154" t="s">
        <v>11</v>
      </c>
      <c r="B71" s="263" t="s">
        <v>102</v>
      </c>
      <c r="C71" s="264"/>
      <c r="D71" s="264"/>
      <c r="E71" s="264"/>
      <c r="F71" s="264"/>
      <c r="G71" s="264"/>
      <c r="H71" s="67">
        <v>6.4999999999999997E-3</v>
      </c>
      <c r="I71" s="46">
        <f>$I$33*H71</f>
        <v>7.792654999999999</v>
      </c>
      <c r="J71" s="6"/>
    </row>
    <row r="72" spans="1:10">
      <c r="A72" s="154" t="s">
        <v>12</v>
      </c>
      <c r="B72" s="214" t="s">
        <v>99</v>
      </c>
      <c r="C72" s="214"/>
      <c r="D72" s="214"/>
      <c r="E72" s="214"/>
      <c r="F72" s="214"/>
      <c r="G72" s="214"/>
      <c r="H72" s="1">
        <v>4.0000000000000002E-4</v>
      </c>
      <c r="I72" s="46">
        <f>$I$33*H72</f>
        <v>0.47954799999999997</v>
      </c>
      <c r="J72" s="6"/>
    </row>
    <row r="73" spans="1:10" ht="27" customHeight="1">
      <c r="A73" s="154" t="s">
        <v>13</v>
      </c>
      <c r="B73" s="267" t="s">
        <v>136</v>
      </c>
      <c r="C73" s="267"/>
      <c r="D73" s="267"/>
      <c r="E73" s="267"/>
      <c r="F73" s="267"/>
      <c r="G73" s="267"/>
      <c r="H73" s="41">
        <f>H50*H72</f>
        <v>1.3920000000000002E-4</v>
      </c>
      <c r="I73" s="46">
        <f>$I$33*H73</f>
        <v>0.16688270400000002</v>
      </c>
      <c r="J73" s="6"/>
    </row>
    <row r="74" spans="1:10">
      <c r="A74" s="154" t="s">
        <v>14</v>
      </c>
      <c r="B74" s="263" t="s">
        <v>103</v>
      </c>
      <c r="C74" s="263"/>
      <c r="D74" s="263"/>
      <c r="E74" s="263"/>
      <c r="F74" s="263"/>
      <c r="G74" s="263"/>
      <c r="H74" s="22">
        <v>4.3499999999999997E-2</v>
      </c>
      <c r="I74" s="46">
        <f>$I$33*H74</f>
        <v>52.15084499999999</v>
      </c>
      <c r="J74" s="6"/>
    </row>
    <row r="75" spans="1:10">
      <c r="A75" s="217" t="s">
        <v>104</v>
      </c>
      <c r="B75" s="217"/>
      <c r="C75" s="217"/>
      <c r="D75" s="217"/>
      <c r="E75" s="217"/>
      <c r="F75" s="217"/>
      <c r="G75" s="217"/>
      <c r="H75" s="7">
        <f>TRUNC(SUM(H69:H74),4)</f>
        <v>5.5E-2</v>
      </c>
      <c r="I75" s="45">
        <f>TRUNC(SUM(I69:I74),2)</f>
        <v>66.02</v>
      </c>
      <c r="J75" s="6"/>
    </row>
    <row r="76" spans="1:10">
      <c r="A76" s="204"/>
      <c r="B76" s="205"/>
      <c r="C76" s="205"/>
      <c r="D76" s="205"/>
      <c r="E76" s="205"/>
      <c r="F76" s="205"/>
      <c r="G76" s="205"/>
      <c r="H76" s="205"/>
      <c r="I76" s="205"/>
      <c r="J76" s="6"/>
    </row>
    <row r="77" spans="1:10">
      <c r="A77" s="220" t="s">
        <v>105</v>
      </c>
      <c r="B77" s="220"/>
      <c r="C77" s="220"/>
      <c r="D77" s="220"/>
      <c r="E77" s="220"/>
      <c r="F77" s="220"/>
      <c r="G77" s="220"/>
      <c r="H77" s="220"/>
      <c r="I77" s="220"/>
      <c r="J77" s="6"/>
    </row>
    <row r="78" spans="1:10">
      <c r="A78" s="217" t="s">
        <v>138</v>
      </c>
      <c r="B78" s="217"/>
      <c r="C78" s="217"/>
      <c r="D78" s="217"/>
      <c r="E78" s="217"/>
      <c r="F78" s="217"/>
      <c r="G78" s="217"/>
      <c r="H78" s="154" t="s">
        <v>3</v>
      </c>
      <c r="I78" s="154" t="s">
        <v>1</v>
      </c>
      <c r="J78" s="6"/>
    </row>
    <row r="79" spans="1:10">
      <c r="A79" s="154" t="s">
        <v>9</v>
      </c>
      <c r="B79" s="216" t="s">
        <v>137</v>
      </c>
      <c r="C79" s="216"/>
      <c r="D79" s="216"/>
      <c r="E79" s="216"/>
      <c r="F79" s="216"/>
      <c r="G79" s="216"/>
      <c r="H79" s="8">
        <v>6.8999999999999999E-3</v>
      </c>
      <c r="I79" s="46">
        <f>I33*H79</f>
        <v>8.2722029999999993</v>
      </c>
      <c r="J79" s="6"/>
    </row>
    <row r="80" spans="1:10">
      <c r="A80" s="40" t="s">
        <v>10</v>
      </c>
      <c r="B80" s="263" t="s">
        <v>139</v>
      </c>
      <c r="C80" s="264"/>
      <c r="D80" s="264"/>
      <c r="E80" s="264"/>
      <c r="F80" s="264"/>
      <c r="G80" s="264"/>
      <c r="H80" s="16">
        <v>2.0000000000000001E-4</v>
      </c>
      <c r="I80" s="43">
        <f>I33*H80</f>
        <v>0.23977399999999999</v>
      </c>
      <c r="J80" s="6"/>
    </row>
    <row r="81" spans="1:10">
      <c r="A81" s="40" t="s">
        <v>11</v>
      </c>
      <c r="B81" s="264" t="s">
        <v>140</v>
      </c>
      <c r="C81" s="264"/>
      <c r="D81" s="264"/>
      <c r="E81" s="264"/>
      <c r="F81" s="264"/>
      <c r="G81" s="264"/>
      <c r="H81" s="16">
        <v>2.0000000000000001E-4</v>
      </c>
      <c r="I81" s="43">
        <f>I33*H81</f>
        <v>0.23977399999999999</v>
      </c>
      <c r="J81" s="6"/>
    </row>
    <row r="82" spans="1:10">
      <c r="A82" s="40" t="s">
        <v>12</v>
      </c>
      <c r="B82" s="263" t="s">
        <v>141</v>
      </c>
      <c r="C82" s="264"/>
      <c r="D82" s="264"/>
      <c r="E82" s="264"/>
      <c r="F82" s="264"/>
      <c r="G82" s="264"/>
      <c r="H82" s="22">
        <v>1E-4</v>
      </c>
      <c r="I82" s="43">
        <f>I33*H82</f>
        <v>0.11988699999999999</v>
      </c>
      <c r="J82" s="6"/>
    </row>
    <row r="83" spans="1:10">
      <c r="A83" s="40" t="s">
        <v>13</v>
      </c>
      <c r="B83" s="214" t="s">
        <v>142</v>
      </c>
      <c r="C83" s="214"/>
      <c r="D83" s="214"/>
      <c r="E83" s="214"/>
      <c r="F83" s="214"/>
      <c r="G83" s="214"/>
      <c r="H83" s="16">
        <v>2.0000000000000001E-4</v>
      </c>
      <c r="I83" s="43">
        <f>I33*H83</f>
        <v>0.23977399999999999</v>
      </c>
      <c r="J83" s="6"/>
    </row>
    <row r="84" spans="1:10">
      <c r="A84" s="154" t="s">
        <v>14</v>
      </c>
      <c r="B84" s="264" t="s">
        <v>143</v>
      </c>
      <c r="C84" s="264"/>
      <c r="D84" s="264"/>
      <c r="E84" s="264"/>
      <c r="F84" s="264"/>
      <c r="G84" s="264"/>
      <c r="H84" s="16">
        <v>0</v>
      </c>
      <c r="I84" s="43">
        <f>I33*H84</f>
        <v>0</v>
      </c>
      <c r="J84" s="6"/>
    </row>
    <row r="85" spans="1:10">
      <c r="A85" s="217" t="s">
        <v>19</v>
      </c>
      <c r="B85" s="217"/>
      <c r="C85" s="217"/>
      <c r="D85" s="217"/>
      <c r="E85" s="217"/>
      <c r="F85" s="217"/>
      <c r="G85" s="217"/>
      <c r="H85" s="7">
        <f>TRUNC(SUM(H79:H84),4)</f>
        <v>7.6E-3</v>
      </c>
      <c r="I85" s="45">
        <f>TRUNC(SUM(I79:I84),2)</f>
        <v>9.11</v>
      </c>
      <c r="J85" s="6"/>
    </row>
    <row r="86" spans="1:10">
      <c r="A86" s="272"/>
      <c r="B86" s="273"/>
      <c r="C86" s="273"/>
      <c r="D86" s="273"/>
      <c r="E86" s="273"/>
      <c r="F86" s="273"/>
      <c r="G86" s="273"/>
      <c r="H86" s="273"/>
      <c r="I86" s="273"/>
      <c r="J86" s="6"/>
    </row>
    <row r="87" spans="1:10">
      <c r="A87" s="217" t="s">
        <v>144</v>
      </c>
      <c r="B87" s="217"/>
      <c r="C87" s="217"/>
      <c r="D87" s="217"/>
      <c r="E87" s="217"/>
      <c r="F87" s="217"/>
      <c r="G87" s="217"/>
      <c r="H87" s="154" t="s">
        <v>3</v>
      </c>
      <c r="I87" s="154" t="s">
        <v>1</v>
      </c>
      <c r="J87" s="6"/>
    </row>
    <row r="88" spans="1:10">
      <c r="A88" s="154" t="s">
        <v>9</v>
      </c>
      <c r="B88" s="216" t="s">
        <v>145</v>
      </c>
      <c r="C88" s="216"/>
      <c r="D88" s="216"/>
      <c r="E88" s="216"/>
      <c r="F88" s="216"/>
      <c r="G88" s="216"/>
      <c r="H88" s="8">
        <v>0</v>
      </c>
      <c r="I88" s="46">
        <f>($I$33+I50)*H88</f>
        <v>0</v>
      </c>
      <c r="J88" s="6"/>
    </row>
    <row r="89" spans="1:10">
      <c r="A89" s="217" t="s">
        <v>20</v>
      </c>
      <c r="B89" s="217"/>
      <c r="C89" s="217"/>
      <c r="D89" s="217"/>
      <c r="E89" s="217"/>
      <c r="F89" s="217"/>
      <c r="G89" s="217"/>
      <c r="H89" s="7">
        <f>TRUNC(SUM(H88),4)</f>
        <v>0</v>
      </c>
      <c r="I89" s="45">
        <f>TRUNC(SUM(I88),2)</f>
        <v>0</v>
      </c>
      <c r="J89" s="6"/>
    </row>
    <row r="90" spans="1:10">
      <c r="A90" s="269"/>
      <c r="B90" s="270"/>
      <c r="C90" s="270"/>
      <c r="D90" s="270"/>
      <c r="E90" s="270"/>
      <c r="F90" s="270"/>
      <c r="G90" s="270"/>
      <c r="H90" s="270"/>
      <c r="I90" s="270"/>
      <c r="J90" s="6"/>
    </row>
    <row r="91" spans="1:10">
      <c r="A91" s="257" t="s">
        <v>107</v>
      </c>
      <c r="B91" s="257"/>
      <c r="C91" s="257"/>
      <c r="D91" s="257"/>
      <c r="E91" s="257"/>
      <c r="F91" s="257"/>
      <c r="G91" s="257"/>
      <c r="H91" s="257"/>
      <c r="I91" s="257"/>
      <c r="J91" s="6"/>
    </row>
    <row r="92" spans="1:10">
      <c r="A92" s="217" t="s">
        <v>108</v>
      </c>
      <c r="B92" s="217"/>
      <c r="C92" s="217"/>
      <c r="D92" s="217"/>
      <c r="E92" s="217"/>
      <c r="F92" s="217"/>
      <c r="G92" s="217"/>
      <c r="H92" s="217"/>
      <c r="I92" s="154" t="s">
        <v>1</v>
      </c>
      <c r="J92" s="6"/>
    </row>
    <row r="93" spans="1:10">
      <c r="A93" s="154" t="s">
        <v>23</v>
      </c>
      <c r="B93" s="268" t="s">
        <v>106</v>
      </c>
      <c r="C93" s="268"/>
      <c r="D93" s="268"/>
      <c r="E93" s="268"/>
      <c r="F93" s="268"/>
      <c r="G93" s="268"/>
      <c r="H93" s="268"/>
      <c r="I93" s="42">
        <f>I85</f>
        <v>9.11</v>
      </c>
      <c r="J93" s="6"/>
    </row>
    <row r="94" spans="1:10">
      <c r="A94" s="40" t="s">
        <v>24</v>
      </c>
      <c r="B94" s="268" t="s">
        <v>109</v>
      </c>
      <c r="C94" s="268"/>
      <c r="D94" s="268"/>
      <c r="E94" s="268"/>
      <c r="F94" s="268"/>
      <c r="G94" s="268"/>
      <c r="H94" s="268"/>
      <c r="I94" s="43">
        <f>I89</f>
        <v>0</v>
      </c>
      <c r="J94" s="6"/>
    </row>
    <row r="95" spans="1:10">
      <c r="A95" s="217" t="s">
        <v>110</v>
      </c>
      <c r="B95" s="217"/>
      <c r="C95" s="217"/>
      <c r="D95" s="217"/>
      <c r="E95" s="217"/>
      <c r="F95" s="217"/>
      <c r="G95" s="217"/>
      <c r="H95" s="217"/>
      <c r="I95" s="44">
        <f>TRUNC(SUM(I93:I94),2)</f>
        <v>9.11</v>
      </c>
      <c r="J95" s="6"/>
    </row>
    <row r="96" spans="1:10">
      <c r="A96" s="265"/>
      <c r="B96" s="266"/>
      <c r="C96" s="266"/>
      <c r="D96" s="266"/>
      <c r="E96" s="266"/>
      <c r="F96" s="266"/>
      <c r="G96" s="266"/>
      <c r="H96" s="266"/>
      <c r="I96" s="266"/>
      <c r="J96" s="6"/>
    </row>
    <row r="97" spans="1:11">
      <c r="A97" s="220" t="s">
        <v>111</v>
      </c>
      <c r="B97" s="220"/>
      <c r="C97" s="220"/>
      <c r="D97" s="220"/>
      <c r="E97" s="220"/>
      <c r="F97" s="220"/>
      <c r="G97" s="220"/>
      <c r="H97" s="220"/>
      <c r="I97" s="220"/>
      <c r="J97" s="6"/>
    </row>
    <row r="98" spans="1:11">
      <c r="A98" s="154">
        <v>5</v>
      </c>
      <c r="B98" s="217" t="s">
        <v>18</v>
      </c>
      <c r="C98" s="217"/>
      <c r="D98" s="217"/>
      <c r="E98" s="217"/>
      <c r="F98" s="217"/>
      <c r="G98" s="217"/>
      <c r="H98" s="154"/>
      <c r="I98" s="154" t="s">
        <v>1</v>
      </c>
      <c r="J98" s="6"/>
    </row>
    <row r="99" spans="1:11">
      <c r="A99" s="154" t="s">
        <v>9</v>
      </c>
      <c r="B99" s="218" t="s">
        <v>112</v>
      </c>
      <c r="C99" s="218"/>
      <c r="D99" s="218"/>
      <c r="E99" s="218"/>
      <c r="F99" s="218"/>
      <c r="G99" s="218"/>
      <c r="H99" s="161" t="s">
        <v>0</v>
      </c>
      <c r="I99" s="188">
        <f>'UNIFORME CARREGADOR'!E10</f>
        <v>37.833333333333336</v>
      </c>
      <c r="J99" s="6"/>
    </row>
    <row r="100" spans="1:11">
      <c r="A100" s="154" t="s">
        <v>10</v>
      </c>
      <c r="B100" s="218" t="s">
        <v>186</v>
      </c>
      <c r="C100" s="218"/>
      <c r="D100" s="218"/>
      <c r="E100" s="218"/>
      <c r="F100" s="218"/>
      <c r="G100" s="218"/>
      <c r="H100" s="161" t="s">
        <v>0</v>
      </c>
      <c r="I100" s="43">
        <v>0</v>
      </c>
      <c r="J100" s="6"/>
    </row>
    <row r="101" spans="1:11">
      <c r="A101" s="160" t="s">
        <v>11</v>
      </c>
      <c r="B101" s="218" t="s">
        <v>183</v>
      </c>
      <c r="C101" s="218"/>
      <c r="D101" s="218"/>
      <c r="E101" s="218"/>
      <c r="F101" s="218"/>
      <c r="G101" s="218"/>
      <c r="H101" s="161" t="s">
        <v>0</v>
      </c>
      <c r="I101" s="43">
        <v>0</v>
      </c>
      <c r="J101" s="6"/>
    </row>
    <row r="102" spans="1:11">
      <c r="A102" s="160" t="s">
        <v>12</v>
      </c>
      <c r="B102" s="211" t="s">
        <v>187</v>
      </c>
      <c r="C102" s="212"/>
      <c r="D102" s="212"/>
      <c r="E102" s="212"/>
      <c r="F102" s="212"/>
      <c r="G102" s="213"/>
      <c r="H102" s="161"/>
      <c r="I102" s="43">
        <v>0</v>
      </c>
      <c r="J102" s="6"/>
    </row>
    <row r="103" spans="1:11">
      <c r="A103" s="160" t="s">
        <v>13</v>
      </c>
      <c r="B103" s="219" t="s">
        <v>188</v>
      </c>
      <c r="C103" s="219"/>
      <c r="D103" s="219"/>
      <c r="E103" s="219"/>
      <c r="F103" s="219"/>
      <c r="G103" s="219"/>
      <c r="H103" s="161" t="s">
        <v>0</v>
      </c>
      <c r="I103" s="43">
        <v>0</v>
      </c>
      <c r="J103" s="6"/>
    </row>
    <row r="104" spans="1:11">
      <c r="A104" s="217" t="s">
        <v>113</v>
      </c>
      <c r="B104" s="217"/>
      <c r="C104" s="217"/>
      <c r="D104" s="217"/>
      <c r="E104" s="217"/>
      <c r="F104" s="217"/>
      <c r="G104" s="217"/>
      <c r="H104" s="7" t="s">
        <v>0</v>
      </c>
      <c r="I104" s="45">
        <f>TRUNC(SUM(I99:I103),2)</f>
        <v>37.83</v>
      </c>
      <c r="J104" s="6"/>
    </row>
    <row r="105" spans="1:11">
      <c r="A105" s="265"/>
      <c r="B105" s="266"/>
      <c r="C105" s="266"/>
      <c r="D105" s="266"/>
      <c r="E105" s="266"/>
      <c r="F105" s="266"/>
      <c r="G105" s="266"/>
      <c r="H105" s="266"/>
      <c r="I105" s="266"/>
      <c r="J105" s="6"/>
      <c r="K105" s="71"/>
    </row>
    <row r="106" spans="1:11">
      <c r="A106" s="220" t="s">
        <v>114</v>
      </c>
      <c r="B106" s="220"/>
      <c r="C106" s="220"/>
      <c r="D106" s="220"/>
      <c r="E106" s="220"/>
      <c r="F106" s="220"/>
      <c r="G106" s="220"/>
      <c r="H106" s="220"/>
      <c r="I106" s="220"/>
      <c r="J106" s="6"/>
      <c r="K106" s="68"/>
    </row>
    <row r="107" spans="1:11">
      <c r="A107" s="154">
        <v>6</v>
      </c>
      <c r="B107" s="217" t="s">
        <v>22</v>
      </c>
      <c r="C107" s="217"/>
      <c r="D107" s="217"/>
      <c r="E107" s="217"/>
      <c r="F107" s="217"/>
      <c r="G107" s="217"/>
      <c r="H107" s="154" t="s">
        <v>3</v>
      </c>
      <c r="I107" s="154" t="s">
        <v>1</v>
      </c>
      <c r="J107" s="6"/>
      <c r="K107" s="71"/>
    </row>
    <row r="108" spans="1:11">
      <c r="A108" s="154" t="s">
        <v>9</v>
      </c>
      <c r="B108" s="214" t="s">
        <v>25</v>
      </c>
      <c r="C108" s="214"/>
      <c r="D108" s="214"/>
      <c r="E108" s="214"/>
      <c r="F108" s="214"/>
      <c r="G108" s="214"/>
      <c r="H108" s="187">
        <f>GARÇOM!H108</f>
        <v>0.04</v>
      </c>
      <c r="I108" s="49">
        <f>TRUNC(H108*I132,2)</f>
        <v>117.06</v>
      </c>
      <c r="J108" s="6"/>
      <c r="K108" s="68"/>
    </row>
    <row r="109" spans="1:11">
      <c r="A109" s="40" t="s">
        <v>10</v>
      </c>
      <c r="B109" s="214" t="s">
        <v>4</v>
      </c>
      <c r="C109" s="214"/>
      <c r="D109" s="214"/>
      <c r="E109" s="214"/>
      <c r="F109" s="214"/>
      <c r="G109" s="214"/>
      <c r="H109" s="187">
        <v>5.552E-2</v>
      </c>
      <c r="I109" s="49">
        <f>TRUNC(H109*(I108+I132),2)</f>
        <v>168.98</v>
      </c>
      <c r="J109" s="6"/>
      <c r="K109" s="71"/>
    </row>
    <row r="110" spans="1:11">
      <c r="A110" s="154" t="s">
        <v>11</v>
      </c>
      <c r="B110" s="271" t="s">
        <v>52</v>
      </c>
      <c r="C110" s="271"/>
      <c r="D110" s="271"/>
      <c r="E110" s="271"/>
      <c r="F110" s="271"/>
      <c r="G110" s="271"/>
      <c r="H110" s="2"/>
      <c r="I110" s="54"/>
      <c r="J110" s="6"/>
      <c r="K110" s="71"/>
    </row>
    <row r="111" spans="1:11">
      <c r="A111" s="40" t="s">
        <v>53</v>
      </c>
      <c r="B111" s="214" t="s">
        <v>49</v>
      </c>
      <c r="C111" s="214"/>
      <c r="D111" s="214"/>
      <c r="E111" s="214"/>
      <c r="F111" s="214"/>
      <c r="G111" s="214"/>
      <c r="H111" s="19">
        <v>6.4999999999999997E-3</v>
      </c>
      <c r="I111" s="50">
        <f>TRUNC(H111*I121,2)</f>
        <v>22.85</v>
      </c>
      <c r="J111" s="6"/>
      <c r="K111" s="68"/>
    </row>
    <row r="112" spans="1:11">
      <c r="A112" s="40" t="s">
        <v>54</v>
      </c>
      <c r="B112" s="214" t="s">
        <v>50</v>
      </c>
      <c r="C112" s="214"/>
      <c r="D112" s="214"/>
      <c r="E112" s="214"/>
      <c r="F112" s="214"/>
      <c r="G112" s="214"/>
      <c r="H112" s="19">
        <v>0.03</v>
      </c>
      <c r="I112" s="50">
        <f>TRUNC(H112*I121,2)</f>
        <v>105.5</v>
      </c>
      <c r="J112" s="6"/>
    </row>
    <row r="113" spans="1:11">
      <c r="A113" s="40" t="s">
        <v>55</v>
      </c>
      <c r="B113" s="214" t="s">
        <v>51</v>
      </c>
      <c r="C113" s="214"/>
      <c r="D113" s="214"/>
      <c r="E113" s="214"/>
      <c r="F113" s="214"/>
      <c r="G113" s="214"/>
      <c r="H113" s="19">
        <v>0.05</v>
      </c>
      <c r="I113" s="50">
        <f>TRUNC(H113*I121,2)</f>
        <v>175.84</v>
      </c>
      <c r="J113" s="6"/>
    </row>
    <row r="114" spans="1:11">
      <c r="A114" s="217" t="s">
        <v>115</v>
      </c>
      <c r="B114" s="217"/>
      <c r="C114" s="217"/>
      <c r="D114" s="217"/>
      <c r="E114" s="217"/>
      <c r="F114" s="217"/>
      <c r="G114" s="217"/>
      <c r="H114" s="19">
        <f>SUM(H108:H113)</f>
        <v>0.18202000000000002</v>
      </c>
      <c r="I114" s="44">
        <f>TRUNC(SUM(I108:I113),2)</f>
        <v>590.23</v>
      </c>
      <c r="J114" s="6"/>
    </row>
    <row r="115" spans="1:11">
      <c r="A115" s="156"/>
      <c r="B115" s="232"/>
      <c r="C115" s="232"/>
      <c r="D115" s="232"/>
      <c r="E115" s="232"/>
      <c r="F115" s="232"/>
      <c r="G115" s="232"/>
      <c r="H115" s="232"/>
      <c r="I115" s="232"/>
    </row>
    <row r="116" spans="1:11">
      <c r="A116" s="25" t="s">
        <v>56</v>
      </c>
      <c r="B116" s="274" t="s">
        <v>57</v>
      </c>
      <c r="C116" s="274"/>
      <c r="D116" s="274"/>
      <c r="E116" s="274"/>
      <c r="F116" s="274"/>
      <c r="G116" s="274"/>
      <c r="H116" s="26">
        <f>TRUNC(H111+H112+H113,4)</f>
        <v>8.6499999999999994E-2</v>
      </c>
      <c r="I116" s="27"/>
    </row>
    <row r="117" spans="1:11">
      <c r="A117" s="28"/>
      <c r="B117" s="275">
        <v>100</v>
      </c>
      <c r="C117" s="215"/>
      <c r="D117" s="215"/>
      <c r="E117" s="215"/>
      <c r="F117" s="215"/>
      <c r="G117" s="215"/>
      <c r="H117" s="29"/>
      <c r="I117" s="30"/>
    </row>
    <row r="118" spans="1:11">
      <c r="A118" s="31"/>
      <c r="B118" s="153"/>
      <c r="C118" s="153"/>
      <c r="D118" s="153"/>
      <c r="E118" s="153"/>
      <c r="F118" s="153"/>
      <c r="G118" s="153"/>
      <c r="H118" s="29"/>
      <c r="I118" s="30"/>
    </row>
    <row r="119" spans="1:11">
      <c r="A119" s="28" t="s">
        <v>58</v>
      </c>
      <c r="B119" s="215" t="s">
        <v>116</v>
      </c>
      <c r="C119" s="215"/>
      <c r="D119" s="215"/>
      <c r="E119" s="215"/>
      <c r="F119" s="215"/>
      <c r="G119" s="215"/>
      <c r="H119" s="29"/>
      <c r="I119" s="30">
        <f>TRUNC(I132+I108+I109,2)</f>
        <v>3212.68</v>
      </c>
    </row>
    <row r="120" spans="1:11">
      <c r="A120" s="28"/>
      <c r="B120" s="153"/>
      <c r="C120" s="153"/>
      <c r="D120" s="153"/>
      <c r="E120" s="153"/>
      <c r="F120" s="153"/>
      <c r="G120" s="153"/>
      <c r="H120" s="29"/>
      <c r="I120" s="30"/>
    </row>
    <row r="121" spans="1:11">
      <c r="A121" s="28" t="s">
        <v>59</v>
      </c>
      <c r="B121" s="215" t="s">
        <v>60</v>
      </c>
      <c r="C121" s="215"/>
      <c r="D121" s="215"/>
      <c r="E121" s="215"/>
      <c r="F121" s="215"/>
      <c r="G121" s="215"/>
      <c r="H121" s="29"/>
      <c r="I121" s="30">
        <f>I119/(1-H116)</f>
        <v>3516.8910782703883</v>
      </c>
    </row>
    <row r="122" spans="1:11">
      <c r="A122" s="28"/>
      <c r="B122" s="153"/>
      <c r="C122" s="153"/>
      <c r="D122" s="153"/>
      <c r="E122" s="153"/>
      <c r="F122" s="153"/>
      <c r="G122" s="153"/>
      <c r="H122" s="29"/>
      <c r="I122" s="30"/>
    </row>
    <row r="123" spans="1:11">
      <c r="A123" s="33"/>
      <c r="B123" s="276" t="s">
        <v>61</v>
      </c>
      <c r="C123" s="276"/>
      <c r="D123" s="276"/>
      <c r="E123" s="276"/>
      <c r="F123" s="276"/>
      <c r="G123" s="276"/>
      <c r="H123" s="34"/>
      <c r="I123" s="35">
        <f>TRUNC(I121-I119,2)</f>
        <v>304.20999999999998</v>
      </c>
      <c r="K123" s="20"/>
    </row>
    <row r="124" spans="1:11">
      <c r="A124" s="156"/>
      <c r="B124" s="156"/>
      <c r="C124" s="156"/>
      <c r="D124" s="156"/>
      <c r="E124" s="156"/>
      <c r="F124" s="156"/>
      <c r="G124" s="156"/>
      <c r="H124" s="156"/>
      <c r="I124" s="10"/>
    </row>
    <row r="125" spans="1:11">
      <c r="A125" s="257" t="s">
        <v>117</v>
      </c>
      <c r="B125" s="257"/>
      <c r="C125" s="257"/>
      <c r="D125" s="257"/>
      <c r="E125" s="257"/>
      <c r="F125" s="257"/>
      <c r="G125" s="257"/>
      <c r="H125" s="257"/>
      <c r="I125" s="257"/>
      <c r="K125" s="23"/>
    </row>
    <row r="126" spans="1:11">
      <c r="A126" s="217" t="s">
        <v>26</v>
      </c>
      <c r="B126" s="217"/>
      <c r="C126" s="217"/>
      <c r="D126" s="217"/>
      <c r="E126" s="217"/>
      <c r="F126" s="217"/>
      <c r="G126" s="217"/>
      <c r="H126" s="217"/>
      <c r="I126" s="154" t="s">
        <v>1</v>
      </c>
    </row>
    <row r="127" spans="1:11">
      <c r="A127" s="158" t="s">
        <v>9</v>
      </c>
      <c r="B127" s="231" t="str">
        <f>A24</f>
        <v>MÓDULO 1 - COMPOSIÇÃO DA REMUNERAÇÃO</v>
      </c>
      <c r="C127" s="231"/>
      <c r="D127" s="231"/>
      <c r="E127" s="231"/>
      <c r="F127" s="231"/>
      <c r="G127" s="231"/>
      <c r="H127" s="231"/>
      <c r="I127" s="49">
        <f>I33</f>
        <v>1198.8699999999999</v>
      </c>
    </row>
    <row r="128" spans="1:11">
      <c r="A128" s="51" t="s">
        <v>10</v>
      </c>
      <c r="B128" s="231" t="str">
        <f>A35</f>
        <v>MÓDULO 2 – ENCARGOS E BENEFÍCIOS ANUAIS, MENSAIS E DIÁRIOS</v>
      </c>
      <c r="C128" s="231"/>
      <c r="D128" s="231"/>
      <c r="E128" s="231"/>
      <c r="F128" s="231"/>
      <c r="G128" s="231"/>
      <c r="H128" s="231"/>
      <c r="I128" s="50">
        <f>I65</f>
        <v>1614.81</v>
      </c>
    </row>
    <row r="129" spans="1:11">
      <c r="A129" s="51" t="s">
        <v>11</v>
      </c>
      <c r="B129" s="231" t="str">
        <f>A67</f>
        <v>MÓDULO 3 – PROVISÃO PARA RESCISÃO</v>
      </c>
      <c r="C129" s="231"/>
      <c r="D129" s="231"/>
      <c r="E129" s="231"/>
      <c r="F129" s="231"/>
      <c r="G129" s="231"/>
      <c r="H129" s="231"/>
      <c r="I129" s="50">
        <f>I75</f>
        <v>66.02</v>
      </c>
      <c r="K129" s="23"/>
    </row>
    <row r="130" spans="1:11">
      <c r="A130" s="159" t="s">
        <v>12</v>
      </c>
      <c r="B130" s="231" t="str">
        <f>A77</f>
        <v>MÓDULO 4 – CUSTO DE REPOSIÇÃO DO PROFISSIONAL AUSENTE</v>
      </c>
      <c r="C130" s="231"/>
      <c r="D130" s="231"/>
      <c r="E130" s="231"/>
      <c r="F130" s="231"/>
      <c r="G130" s="231"/>
      <c r="H130" s="231"/>
      <c r="I130" s="50">
        <f>I95</f>
        <v>9.11</v>
      </c>
      <c r="K130" s="23"/>
    </row>
    <row r="131" spans="1:11">
      <c r="A131" s="53" t="s">
        <v>13</v>
      </c>
      <c r="B131" s="231" t="str">
        <f>A97</f>
        <v>MÓDULO 5 – INSUMOS DIVERSOS</v>
      </c>
      <c r="C131" s="231"/>
      <c r="D131" s="231"/>
      <c r="E131" s="231"/>
      <c r="F131" s="231"/>
      <c r="G131" s="231"/>
      <c r="H131" s="231"/>
      <c r="I131" s="50">
        <f>I104</f>
        <v>37.83</v>
      </c>
    </row>
    <row r="132" spans="1:11">
      <c r="A132" s="40"/>
      <c r="B132" s="217" t="s">
        <v>118</v>
      </c>
      <c r="C132" s="217"/>
      <c r="D132" s="217"/>
      <c r="E132" s="217"/>
      <c r="F132" s="217"/>
      <c r="G132" s="217"/>
      <c r="H132" s="217"/>
      <c r="I132" s="44">
        <f>TRUNC(SUM(I127:I131),2)</f>
        <v>2926.64</v>
      </c>
      <c r="K132" s="20"/>
    </row>
    <row r="133" spans="1:11">
      <c r="A133" s="159" t="s">
        <v>14</v>
      </c>
      <c r="B133" s="231" t="str">
        <f>A106</f>
        <v>MÓDULO 6 – CUSTOS INDIRETOS, TRIBUTOS E LUCRO</v>
      </c>
      <c r="C133" s="231"/>
      <c r="D133" s="231"/>
      <c r="E133" s="231"/>
      <c r="F133" s="231"/>
      <c r="G133" s="231"/>
      <c r="H133" s="231"/>
      <c r="I133" s="46">
        <f>I114</f>
        <v>590.23</v>
      </c>
    </row>
    <row r="134" spans="1:11">
      <c r="A134" s="217" t="s">
        <v>119</v>
      </c>
      <c r="B134" s="217"/>
      <c r="C134" s="217"/>
      <c r="D134" s="217"/>
      <c r="E134" s="217"/>
      <c r="F134" s="217"/>
      <c r="G134" s="217"/>
      <c r="H134" s="217"/>
      <c r="I134" s="44">
        <f>TRUNC(SUM(I132:I133),2)</f>
        <v>3516.87</v>
      </c>
    </row>
    <row r="135" spans="1:11" ht="13.5" thickBot="1">
      <c r="A135" s="156"/>
      <c r="B135" s="224" t="s">
        <v>28</v>
      </c>
      <c r="C135" s="224"/>
      <c r="D135" s="224"/>
      <c r="E135" s="224"/>
      <c r="F135" s="224"/>
      <c r="G135" s="224"/>
      <c r="H135" s="4"/>
      <c r="I135" s="4"/>
    </row>
    <row r="136" spans="1:11" ht="39" thickBot="1">
      <c r="A136" s="225" t="s">
        <v>30</v>
      </c>
      <c r="B136" s="226"/>
      <c r="C136" s="225" t="s">
        <v>31</v>
      </c>
      <c r="D136" s="226"/>
      <c r="E136" s="225" t="s">
        <v>33</v>
      </c>
      <c r="F136" s="226"/>
      <c r="G136" s="13" t="s">
        <v>32</v>
      </c>
      <c r="H136" s="14" t="s">
        <v>29</v>
      </c>
      <c r="I136" s="11" t="s">
        <v>1</v>
      </c>
    </row>
    <row r="137" spans="1:11" ht="13.5" thickBot="1">
      <c r="A137" s="229" t="str">
        <f>A15</f>
        <v>CARREGADOR</v>
      </c>
      <c r="B137" s="230"/>
      <c r="C137" s="233">
        <f>I134</f>
        <v>3516.87</v>
      </c>
      <c r="D137" s="234"/>
      <c r="E137" s="227">
        <v>1</v>
      </c>
      <c r="F137" s="228"/>
      <c r="G137" s="76">
        <f>C137*E137</f>
        <v>3516.87</v>
      </c>
      <c r="H137" s="12">
        <f>E15</f>
        <v>3</v>
      </c>
      <c r="I137" s="75">
        <f>H137*G137</f>
        <v>10550.61</v>
      </c>
    </row>
    <row r="138" spans="1:11" ht="14.25" customHeight="1" thickBot="1">
      <c r="A138" s="244" t="s">
        <v>34</v>
      </c>
      <c r="B138" s="245"/>
      <c r="C138" s="245"/>
      <c r="D138" s="245"/>
      <c r="E138" s="245"/>
      <c r="F138" s="245"/>
      <c r="G138" s="245"/>
      <c r="H138" s="246"/>
      <c r="I138" s="77">
        <f>I137</f>
        <v>10550.61</v>
      </c>
    </row>
    <row r="140" spans="1:11" ht="13.5" thickBot="1">
      <c r="A140" s="156" t="s">
        <v>35</v>
      </c>
      <c r="B140" s="224" t="s">
        <v>36</v>
      </c>
      <c r="C140" s="224"/>
      <c r="D140" s="224"/>
      <c r="E140" s="224"/>
      <c r="F140" s="224"/>
      <c r="G140" s="224"/>
      <c r="H140" s="4"/>
      <c r="I140" s="4"/>
    </row>
    <row r="141" spans="1:11" ht="13.5" thickBot="1">
      <c r="A141" s="238" t="s">
        <v>37</v>
      </c>
      <c r="B141" s="239"/>
      <c r="C141" s="239"/>
      <c r="D141" s="239"/>
      <c r="E141" s="239"/>
      <c r="F141" s="239"/>
      <c r="G141" s="239"/>
      <c r="H141" s="239"/>
      <c r="I141" s="240"/>
    </row>
    <row r="142" spans="1:11" ht="13.5" thickBot="1">
      <c r="A142" s="15"/>
      <c r="B142" s="241" t="s">
        <v>38</v>
      </c>
      <c r="C142" s="242"/>
      <c r="D142" s="242"/>
      <c r="E142" s="242"/>
      <c r="F142" s="242"/>
      <c r="G142" s="242"/>
      <c r="H142" s="243"/>
      <c r="I142" s="11" t="s">
        <v>1</v>
      </c>
    </row>
    <row r="143" spans="1:11" ht="13.5" thickBot="1">
      <c r="A143" s="79" t="s">
        <v>9</v>
      </c>
      <c r="B143" s="235" t="s">
        <v>39</v>
      </c>
      <c r="C143" s="236"/>
      <c r="D143" s="236"/>
      <c r="E143" s="236"/>
      <c r="F143" s="236"/>
      <c r="G143" s="236"/>
      <c r="H143" s="237"/>
      <c r="I143" s="78">
        <f>I138*12</f>
        <v>126607.32</v>
      </c>
    </row>
    <row r="144" spans="1:11" ht="13.5" thickBot="1">
      <c r="A144" s="221" t="s">
        <v>21</v>
      </c>
      <c r="B144" s="222"/>
      <c r="C144" s="222"/>
      <c r="D144" s="222"/>
      <c r="E144" s="222"/>
      <c r="F144" s="222"/>
      <c r="G144" s="222"/>
      <c r="H144" s="223"/>
      <c r="I144" s="77">
        <f>I143</f>
        <v>126607.32</v>
      </c>
    </row>
    <row r="147" spans="1:5">
      <c r="A147" s="24"/>
      <c r="B147" s="24"/>
    </row>
    <row r="148" spans="1:5">
      <c r="A148" s="23"/>
      <c r="B148" s="24"/>
      <c r="E148" s="36"/>
    </row>
    <row r="151" spans="1:5">
      <c r="A151" s="36"/>
    </row>
    <row r="152" spans="1:5">
      <c r="A152" s="36"/>
    </row>
  </sheetData>
  <sheetProtection algorithmName="SHA-512" hashValue="UM91dpIsGDee2AWxcId+Y1nrW91/YzvXFFsyJRq7bMQHWBhRWihTm9+tiuDtzBX36PtXxrC1lFNjzlTTxlojHA==" saltValue="5QZH23SixmA8rGxpF3O60A==" spinCount="100000" sheet="1" formatCells="0" formatColumns="0" formatRows="0" insertColumns="0" insertRows="0" insertHyperlinks="0" deleteColumns="0" deleteRows="0" sort="0" autoFilter="0" pivotTables="0"/>
  <mergeCells count="139">
    <mergeCell ref="A5:I5"/>
    <mergeCell ref="A7:I7"/>
    <mergeCell ref="B8:H8"/>
    <mergeCell ref="B9:H9"/>
    <mergeCell ref="B10:H10"/>
    <mergeCell ref="B11:H11"/>
    <mergeCell ref="A17:I17"/>
    <mergeCell ref="B18:H18"/>
    <mergeCell ref="B19:H19"/>
    <mergeCell ref="B20:H20"/>
    <mergeCell ref="B21:H21"/>
    <mergeCell ref="B22:H22"/>
    <mergeCell ref="A13:I13"/>
    <mergeCell ref="A14:B14"/>
    <mergeCell ref="C14:D14"/>
    <mergeCell ref="E14:I14"/>
    <mergeCell ref="A15:B15"/>
    <mergeCell ref="C15:D15"/>
    <mergeCell ref="E15:I15"/>
    <mergeCell ref="B29:G29"/>
    <mergeCell ref="B30:G30"/>
    <mergeCell ref="B31:G31"/>
    <mergeCell ref="B32:G32"/>
    <mergeCell ref="A33:H33"/>
    <mergeCell ref="A35:I35"/>
    <mergeCell ref="A23:I23"/>
    <mergeCell ref="A24:I24"/>
    <mergeCell ref="B25:G25"/>
    <mergeCell ref="B26:G26"/>
    <mergeCell ref="B27:G27"/>
    <mergeCell ref="B28:G28"/>
    <mergeCell ref="B42:G42"/>
    <mergeCell ref="B43:G43"/>
    <mergeCell ref="B44:G44"/>
    <mergeCell ref="B45:G45"/>
    <mergeCell ref="B46:G46"/>
    <mergeCell ref="B47:G47"/>
    <mergeCell ref="A36:G36"/>
    <mergeCell ref="B37:G37"/>
    <mergeCell ref="B38:G38"/>
    <mergeCell ref="A39:G39"/>
    <mergeCell ref="A40:I40"/>
    <mergeCell ref="A41:G41"/>
    <mergeCell ref="B54:G54"/>
    <mergeCell ref="B55:G55"/>
    <mergeCell ref="B56:G56"/>
    <mergeCell ref="B57:G57"/>
    <mergeCell ref="A58:H58"/>
    <mergeCell ref="A59:I59"/>
    <mergeCell ref="B48:G48"/>
    <mergeCell ref="B49:G49"/>
    <mergeCell ref="A50:G50"/>
    <mergeCell ref="A51:I51"/>
    <mergeCell ref="A52:G52"/>
    <mergeCell ref="B53:G53"/>
    <mergeCell ref="A66:I66"/>
    <mergeCell ref="A67:I67"/>
    <mergeCell ref="B68:G68"/>
    <mergeCell ref="B69:G69"/>
    <mergeCell ref="B70:G70"/>
    <mergeCell ref="B71:G71"/>
    <mergeCell ref="A60:I60"/>
    <mergeCell ref="A61:H61"/>
    <mergeCell ref="B62:H62"/>
    <mergeCell ref="B63:H63"/>
    <mergeCell ref="B64:H64"/>
    <mergeCell ref="A65:H65"/>
    <mergeCell ref="A78:G78"/>
    <mergeCell ref="B79:G79"/>
    <mergeCell ref="B80:G80"/>
    <mergeCell ref="B81:G81"/>
    <mergeCell ref="B82:G82"/>
    <mergeCell ref="B83:G83"/>
    <mergeCell ref="B72:G72"/>
    <mergeCell ref="B73:G73"/>
    <mergeCell ref="B74:G74"/>
    <mergeCell ref="A75:G75"/>
    <mergeCell ref="A76:I76"/>
    <mergeCell ref="A77:I77"/>
    <mergeCell ref="A90:I90"/>
    <mergeCell ref="A91:I91"/>
    <mergeCell ref="A92:H92"/>
    <mergeCell ref="B93:H93"/>
    <mergeCell ref="B94:H94"/>
    <mergeCell ref="A95:H95"/>
    <mergeCell ref="B84:G84"/>
    <mergeCell ref="A85:G85"/>
    <mergeCell ref="A86:I86"/>
    <mergeCell ref="A87:G87"/>
    <mergeCell ref="B88:G88"/>
    <mergeCell ref="A89:G89"/>
    <mergeCell ref="B102:G102"/>
    <mergeCell ref="B103:G103"/>
    <mergeCell ref="A104:G104"/>
    <mergeCell ref="A105:I105"/>
    <mergeCell ref="A106:I106"/>
    <mergeCell ref="B107:G107"/>
    <mergeCell ref="A96:I96"/>
    <mergeCell ref="A97:I97"/>
    <mergeCell ref="B98:G98"/>
    <mergeCell ref="B99:G99"/>
    <mergeCell ref="B100:G100"/>
    <mergeCell ref="B101:G101"/>
    <mergeCell ref="A114:G114"/>
    <mergeCell ref="B115:I115"/>
    <mergeCell ref="B116:G116"/>
    <mergeCell ref="B117:G117"/>
    <mergeCell ref="B119:G119"/>
    <mergeCell ref="B121:G121"/>
    <mergeCell ref="B108:G108"/>
    <mergeCell ref="B109:G109"/>
    <mergeCell ref="B110:G110"/>
    <mergeCell ref="B111:G111"/>
    <mergeCell ref="B112:G112"/>
    <mergeCell ref="B113:G113"/>
    <mergeCell ref="B130:H130"/>
    <mergeCell ref="B131:H131"/>
    <mergeCell ref="B132:H132"/>
    <mergeCell ref="B133:H133"/>
    <mergeCell ref="A134:H134"/>
    <mergeCell ref="B135:G135"/>
    <mergeCell ref="B123:G123"/>
    <mergeCell ref="A125:I125"/>
    <mergeCell ref="A126:H126"/>
    <mergeCell ref="B127:H127"/>
    <mergeCell ref="B128:H128"/>
    <mergeCell ref="B129:H129"/>
    <mergeCell ref="A138:H138"/>
    <mergeCell ref="B140:G140"/>
    <mergeCell ref="A141:I141"/>
    <mergeCell ref="B142:H142"/>
    <mergeCell ref="B143:H143"/>
    <mergeCell ref="A144:H144"/>
    <mergeCell ref="A136:B136"/>
    <mergeCell ref="C136:D136"/>
    <mergeCell ref="E136:F136"/>
    <mergeCell ref="A137:B137"/>
    <mergeCell ref="C137:D137"/>
    <mergeCell ref="E137:F137"/>
  </mergeCells>
  <pageMargins left="0.39370078740157483" right="0.19685039370078741" top="0.59055118110236227" bottom="0.39370078740157483" header="0.15748031496062992" footer="0.15748031496062992"/>
  <pageSetup paperSize="9" scale="97" firstPageNumber="0"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UTENSÍLIOS COPA</vt:lpstr>
      <vt:lpstr>EQUIPAMENTOS</vt:lpstr>
      <vt:lpstr>MATERIAL DE CONSUMO</vt:lpstr>
      <vt:lpstr>MATERIAL DE LIMPEZA</vt:lpstr>
      <vt:lpstr>COPEIRO</vt:lpstr>
      <vt:lpstr>GARÇOM</vt:lpstr>
      <vt:lpstr>ENCARREGADO</vt:lpstr>
      <vt:lpstr>AUX. DE ENCARREGADO</vt:lpstr>
      <vt:lpstr>CARREGADOR</vt:lpstr>
      <vt:lpstr>UNIFORME COPEIRO</vt:lpstr>
      <vt:lpstr>UNIFORME ENCARREGADOS</vt:lpstr>
      <vt:lpstr>UNIFORME GARÇOM</vt:lpstr>
      <vt:lpstr>UNIFORME CARREGADOR</vt:lpstr>
      <vt:lpstr>RESUMO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dc:creator>
  <cp:lastModifiedBy>Alexandra Lacerda Ferreira</cp:lastModifiedBy>
  <cp:lastPrinted>2019-02-12T18:15:50Z</cp:lastPrinted>
  <dcterms:created xsi:type="dcterms:W3CDTF">2010-12-08T17:56:29Z</dcterms:created>
  <dcterms:modified xsi:type="dcterms:W3CDTF">2019-09-12T16:09:44Z</dcterms:modified>
</cp:coreProperties>
</file>