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Fer Note YES\Desktop\YES ALUGUEL DE CARROS\Licitação\MJ DF\"/>
    </mc:Choice>
  </mc:AlternateContent>
  <bookViews>
    <workbookView xWindow="8145" yWindow="-15" windowWidth="8070" windowHeight="11760" activeTab="2"/>
  </bookViews>
  <sheets>
    <sheet name="Motorista" sheetId="1" r:id="rId1"/>
    <sheet name="Veículos" sheetId="2" r:id="rId2"/>
    <sheet name="Consolidação" sheetId="3" r:id="rId3"/>
  </sheets>
  <definedNames>
    <definedName name="_xlnm.Print_Area" localSheetId="2">Consolidação!$A$1:$G$25</definedName>
    <definedName name="_xlnm.Print_Area" localSheetId="1">Veículos!$A$1:$G$109</definedName>
  </definedNames>
  <calcPr calcId="162913"/>
</workbook>
</file>

<file path=xl/calcChain.xml><?xml version="1.0" encoding="utf-8"?>
<calcChain xmlns="http://schemas.openxmlformats.org/spreadsheetml/2006/main">
  <c r="G100" i="2" l="1"/>
  <c r="F30" i="2" l="1"/>
  <c r="F29" i="2"/>
  <c r="G58" i="2"/>
  <c r="G22" i="2"/>
  <c r="G41" i="1"/>
  <c r="G88" i="1"/>
  <c r="G87" i="1"/>
  <c r="G86" i="1"/>
  <c r="G85" i="1"/>
  <c r="G19" i="2" l="1"/>
  <c r="G20" i="2"/>
  <c r="G18" i="2" l="1"/>
  <c r="G39" i="1" l="1"/>
  <c r="G31" i="1"/>
  <c r="F75" i="1"/>
  <c r="G37" i="1" l="1"/>
  <c r="G42" i="1" l="1"/>
  <c r="G59" i="2"/>
  <c r="G33" i="1" l="1"/>
  <c r="G66" i="1" s="1"/>
  <c r="G109" i="1" l="1"/>
  <c r="G49" i="1"/>
  <c r="G117" i="1" s="1"/>
  <c r="F44" i="2"/>
  <c r="G79" i="1"/>
  <c r="G75" i="1"/>
  <c r="F62" i="1"/>
  <c r="F127" i="1"/>
  <c r="F137" i="1"/>
  <c r="G62" i="2"/>
  <c r="F77" i="2"/>
  <c r="G54" i="1"/>
  <c r="G55" i="1"/>
  <c r="G56" i="1"/>
  <c r="G143" i="1"/>
  <c r="G77" i="1"/>
  <c r="G84" i="1"/>
  <c r="G89" i="1" s="1"/>
  <c r="G67" i="1"/>
  <c r="G57" i="1"/>
  <c r="G58" i="1"/>
  <c r="G61" i="1"/>
  <c r="G60" i="1"/>
  <c r="G115" i="1"/>
  <c r="G76" i="1"/>
  <c r="G74" i="1"/>
  <c r="G59" i="1"/>
  <c r="F78" i="1" l="1"/>
  <c r="F108" i="1"/>
  <c r="F104" i="1"/>
  <c r="G104" i="1" s="1"/>
  <c r="F105" i="1"/>
  <c r="G105" i="1" s="1"/>
  <c r="F106" i="1"/>
  <c r="F107" i="1"/>
  <c r="G107" i="1" s="1"/>
  <c r="G78" i="1"/>
  <c r="G80" i="1" s="1"/>
  <c r="G97" i="1" s="1"/>
  <c r="G108" i="1"/>
  <c r="G106" i="1"/>
  <c r="G90" i="1"/>
  <c r="G91" i="1" s="1"/>
  <c r="G98" i="1" s="1"/>
  <c r="G62" i="1"/>
  <c r="G95" i="1" s="1"/>
  <c r="G144" i="1"/>
  <c r="G116" i="1"/>
  <c r="G68" i="1"/>
  <c r="G69" i="1" s="1"/>
  <c r="G96" i="1" s="1"/>
  <c r="G145" i="1"/>
  <c r="G63" i="2"/>
  <c r="G64" i="2" s="1"/>
  <c r="G65" i="2" s="1"/>
  <c r="G17" i="2"/>
  <c r="G26" i="2" s="1"/>
  <c r="G110" i="1" l="1"/>
  <c r="G147" i="1" s="1"/>
  <c r="G70" i="2"/>
  <c r="G29" i="2"/>
  <c r="G30" i="2" s="1"/>
  <c r="G31" i="2" s="1"/>
  <c r="G32" i="2" s="1"/>
  <c r="G38" i="2" s="1"/>
  <c r="G99" i="1"/>
  <c r="G118" i="1" s="1"/>
  <c r="G74" i="2"/>
  <c r="G73" i="2"/>
  <c r="G71" i="2"/>
  <c r="G72" i="2"/>
  <c r="G76" i="2"/>
  <c r="G75" i="2"/>
  <c r="G119" i="1" l="1"/>
  <c r="G120" i="1" s="1"/>
  <c r="G40" i="2"/>
  <c r="G42" i="2"/>
  <c r="G43" i="2"/>
  <c r="G37" i="2"/>
  <c r="G41" i="2"/>
  <c r="G39" i="2"/>
  <c r="G146" i="1"/>
  <c r="G148" i="1" s="1"/>
  <c r="G77" i="2"/>
  <c r="G78" i="2" s="1"/>
  <c r="G125" i="1" l="1"/>
  <c r="G44" i="2"/>
  <c r="G45" i="2" s="1"/>
  <c r="C85" i="2" s="1"/>
  <c r="G81" i="2"/>
  <c r="G99" i="2" s="1"/>
  <c r="D85" i="2"/>
  <c r="G126" i="1" l="1"/>
  <c r="G127" i="1" s="1"/>
  <c r="E85" i="2"/>
  <c r="G85" i="2" s="1"/>
  <c r="G86" i="2" s="1"/>
  <c r="G47" i="2"/>
  <c r="G98" i="2" s="1"/>
  <c r="G136" i="1" l="1"/>
  <c r="G132" i="1"/>
  <c r="G133" i="1"/>
  <c r="G135" i="1"/>
  <c r="G131" i="1"/>
  <c r="G134" i="1"/>
  <c r="G101" i="2"/>
  <c r="G14" i="3" s="1"/>
  <c r="G137" i="1" l="1"/>
  <c r="G138" i="1" s="1"/>
  <c r="G149" i="1" s="1"/>
  <c r="G150" i="1" s="1"/>
  <c r="C153" i="1" l="1"/>
  <c r="E153" i="1" s="1"/>
  <c r="G153" i="1" s="1"/>
  <c r="G154" i="1" s="1"/>
  <c r="G13" i="3" s="1"/>
  <c r="G15" i="3" s="1"/>
  <c r="G16" i="3" s="1"/>
  <c r="G17" i="3" s="1"/>
</calcChain>
</file>

<file path=xl/comments1.xml><?xml version="1.0" encoding="utf-8"?>
<comments xmlns="http://schemas.openxmlformats.org/spreadsheetml/2006/main">
  <authors>
    <author>Alexsandro dos Santos Gouveia</author>
  </authors>
  <commentList>
    <comment ref="D103" authorId="0" shapeId="0">
      <text>
        <r>
          <rPr>
            <b/>
            <sz val="9"/>
            <color indexed="81"/>
            <rFont val="Tahoma"/>
            <family val="2"/>
          </rPr>
          <t>Alexsandro dos Santos Gouveia:</t>
        </r>
        <r>
          <rPr>
            <sz val="9"/>
            <color indexed="81"/>
            <rFont val="Tahoma"/>
            <family val="2"/>
          </rPr>
          <t xml:space="preserve">
Ber item 2.2.14 do anexo I para checar as horas presumidas</t>
        </r>
      </text>
    </comment>
  </commentList>
</comments>
</file>

<file path=xl/sharedStrings.xml><?xml version="1.0" encoding="utf-8"?>
<sst xmlns="http://schemas.openxmlformats.org/spreadsheetml/2006/main" count="431" uniqueCount="284">
  <si>
    <t>%</t>
  </si>
  <si>
    <t>R$</t>
  </si>
  <si>
    <t>DISCRIMINAÇÃO DOS SERVIÇOS</t>
  </si>
  <si>
    <t>MÃO-DE-OBRA VINCULADA À EXECUÇÃO CONTRATUAL</t>
  </si>
  <si>
    <t>DADOS COMPLEMENTARES PARA COMPOSIÇÃO DOS CUSTOS REFERENTES À MÃO-DE-OBRA</t>
  </si>
  <si>
    <t>Nota: Deverão ser informados os valores unitários por empregado</t>
  </si>
  <si>
    <t>Valor (R$)</t>
  </si>
  <si>
    <t>REGIME DE TRIBUTAÇÃO DO PROPONENTE (marcar com 'x")</t>
  </si>
  <si>
    <t>1 - Tipo de serviço (mesmo serviço com características distintas)</t>
  </si>
  <si>
    <t>3 - Categoria profissional (vinculada à execução contratual)</t>
  </si>
  <si>
    <t>4 - Data base da categoria (dia/mês/ano)</t>
  </si>
  <si>
    <t>LOCAL DE PRESTAÇÃO DOS SERVIÇOS</t>
  </si>
  <si>
    <t xml:space="preserve">2 - Salário Normativo da Categoria Profissional 
</t>
  </si>
  <si>
    <t>MÓDULO 2:   BENEFÍCIOS MENSAIS E DIÁRIOS</t>
  </si>
  <si>
    <t>MÓDULO 1 :   COMPOSIÇÃO DA REMUNERAÇÃO</t>
  </si>
  <si>
    <t xml:space="preserve">A  </t>
  </si>
  <si>
    <t>B</t>
  </si>
  <si>
    <t>E</t>
  </si>
  <si>
    <t>C</t>
  </si>
  <si>
    <t>A</t>
  </si>
  <si>
    <t>D</t>
  </si>
  <si>
    <t>F</t>
  </si>
  <si>
    <t>G</t>
  </si>
  <si>
    <t>Transporte</t>
  </si>
  <si>
    <t>MÓDULO 3:   INSUMOS DIVERSOS</t>
  </si>
  <si>
    <t>Uniformes</t>
  </si>
  <si>
    <t>MÓDULO 4:   ENCARGOS SOCIAIS E TRABALHISTAS</t>
  </si>
  <si>
    <t>4.1</t>
  </si>
  <si>
    <t>Valor R$</t>
  </si>
  <si>
    <t>INSS</t>
  </si>
  <si>
    <t>FGTS</t>
  </si>
  <si>
    <t>Seguro Acidente do Trabalho</t>
  </si>
  <si>
    <t>H</t>
  </si>
  <si>
    <t>Subtotal 4.1</t>
  </si>
  <si>
    <t>4.2</t>
  </si>
  <si>
    <t>Subtotal</t>
  </si>
  <si>
    <t>Subtotal 4.2</t>
  </si>
  <si>
    <t>4.3</t>
  </si>
  <si>
    <t>Subtotal 4.3</t>
  </si>
  <si>
    <t>4.4</t>
  </si>
  <si>
    <t>Provisão para Rescisão</t>
  </si>
  <si>
    <t>Aviso prévio indenizado</t>
  </si>
  <si>
    <t>Aviso prévio trabalhado</t>
  </si>
  <si>
    <t>Subtotal 4.4</t>
  </si>
  <si>
    <t>Composição do Custo de Reposição do Profissional Ausente</t>
  </si>
  <si>
    <t>Ausência por doença</t>
  </si>
  <si>
    <t>Licença paternidade</t>
  </si>
  <si>
    <t>Ausências legais</t>
  </si>
  <si>
    <t>Ausência por Acidente de trabalho</t>
  </si>
  <si>
    <t>Módulo 4 - Encargos sociais e trabalhistas</t>
  </si>
  <si>
    <t>Custo de rescisão</t>
  </si>
  <si>
    <t>Custo de reposição do profissional ausente</t>
  </si>
  <si>
    <t>Custos Indiretos, Tributos e Lucro</t>
  </si>
  <si>
    <t>Custos Indiretos</t>
  </si>
  <si>
    <t>Lucro</t>
  </si>
  <si>
    <t>Nota (1): Custos Indiretos, Tributos e Lucro por empregado.</t>
  </si>
  <si>
    <t>Nota (2): O valor referente a tributos é obtido aplicando-se o percentual sobre o valor do faturamento</t>
  </si>
  <si>
    <t>Mão-de-obra vinculada à execução contratual (valor por empregado)</t>
  </si>
  <si>
    <t>Módulo 1 – Composição da Remuneração</t>
  </si>
  <si>
    <t>Módulo 2 – Benefícios Mensais e Diários</t>
  </si>
  <si>
    <t xml:space="preserve">Módulo 3 – Insumos Diversos </t>
  </si>
  <si>
    <t>Módulo 4 – Encargos Sociais e Trabalhistas</t>
  </si>
  <si>
    <t>VALOR MENSAL DOS SERVIÇOS</t>
  </si>
  <si>
    <t>Descrição</t>
  </si>
  <si>
    <t>Subtotal - Custo de Reposição</t>
  </si>
  <si>
    <t>ITEM</t>
  </si>
  <si>
    <t>SUBTOTAL II - BENEFÍCIOS MENSAIS E DIÁRIOS</t>
  </si>
  <si>
    <t>SUBTOTAL III - INSUMOS DIVERSOS</t>
  </si>
  <si>
    <t>SUBTOTAL IV - QUADRO RESUMO DO MÓDULO IV</t>
  </si>
  <si>
    <t xml:space="preserve">Lucro real             </t>
  </si>
  <si>
    <t xml:space="preserve"> Lucro presumido  </t>
  </si>
  <si>
    <t>QUADRO RESUMO MÓDULO 4 - ENCARGOS SOCIAIS E TRABALHISTAS</t>
  </si>
  <si>
    <t>QUADRO-RESUMO DO CUSTO POR EMPREGADO (ANTES DE TRIBUTOS, CUSTOS INDIRETOS E LUCRO)</t>
  </si>
  <si>
    <t>Esfera</t>
  </si>
  <si>
    <t>Sigla Tributo</t>
  </si>
  <si>
    <t>C.1 - Tributos federais</t>
  </si>
  <si>
    <t>C.2 -Tributos Estaduais/Municipais</t>
  </si>
  <si>
    <t>C.3 - Outros tributos (especificar)</t>
  </si>
  <si>
    <t>Subtotal Custos Indiretos e Lucro</t>
  </si>
  <si>
    <t>Subtotal Tributos</t>
  </si>
  <si>
    <t>TOTAL DO CUSTO POR EMPREGADO (ANTES DE C.T.L)</t>
  </si>
  <si>
    <t>Tributos (sobre Total do Custo por Empregado Antes de C.T.L + Subtotal de Custos Indiretos e Lucro)</t>
  </si>
  <si>
    <t>VALOR TOTAL POR EMPREGADO</t>
  </si>
  <si>
    <t>QUADRO-RESUMO DO CUSTO POR EMPREGADO</t>
  </si>
  <si>
    <t>VALOR GLOBAL DA PROPOSTA</t>
  </si>
  <si>
    <t>Motorista</t>
  </si>
  <si>
    <t>Item</t>
  </si>
  <si>
    <t>hora</t>
  </si>
  <si>
    <t>Hora Extra Normal (dias úteis)</t>
  </si>
  <si>
    <t>Hora Extra Noturno (dias úteis)</t>
  </si>
  <si>
    <t>Hora Extra (domingo/feriado)</t>
  </si>
  <si>
    <t>Hora Extra Noturno (dom/fer)</t>
  </si>
  <si>
    <t>Adicional Noturno (hora)</t>
  </si>
  <si>
    <t>Telefone Móvel/Celular</t>
  </si>
  <si>
    <t>Diária (pernoite)</t>
  </si>
  <si>
    <t>Composição da Remuneração Fixa</t>
  </si>
  <si>
    <t>CUSTO FIXO - INSUMOS DE VEÍCULOS</t>
  </si>
  <si>
    <t>Marca/Modelo de Veículo a ser utilizado na prestação dos serviços ----------------------------------------&gt;</t>
  </si>
  <si>
    <t>Veículo Próprio ? (SIM/NÃO) -----------------------------------------------------------------------------------------&gt;</t>
  </si>
  <si>
    <t>CUSTOS VARIÁVEIS - VEÍCULOS</t>
  </si>
  <si>
    <t>DADOS DE PERCURSO</t>
  </si>
  <si>
    <t>7 - Outros (especificar e justificar, se houver, e informar valor MENSAL)</t>
  </si>
  <si>
    <t>Insumos Diversos</t>
  </si>
  <si>
    <t>I.CUSTO FIXO DE VEÍCULOS</t>
  </si>
  <si>
    <t>II.CUSTOS INDIRETOS E LUCRO - FIXO</t>
  </si>
  <si>
    <t>III.TRIBUTOS - CUSTOS FIXOS</t>
  </si>
  <si>
    <t>SUBTOTAL CUSTO FIXO - INSUMOS DE VEÍCULOS (I)</t>
  </si>
  <si>
    <t>SUBTOTAL CUSTOS FIXOS DE INSUMOS DE VEÍCULOS, CUSTOS INDIRETOS E LUCRO (I+II)</t>
  </si>
  <si>
    <t>III. TRIBUTOS - CUSTOS FIXOS INSUMOS DE VEÍCULOS</t>
  </si>
  <si>
    <t>IV. DESPESAS DE MANUTENÇÃO DO VEÍCULO</t>
  </si>
  <si>
    <t>VI.TRIBUTOS - CUSTOS VARIÁVEIS</t>
  </si>
  <si>
    <t>V.CUSTOS INDIRETOS E LUCRO - VARIÁVEIS</t>
  </si>
  <si>
    <t>V.CUSTOS INDIRETOS E LUCRO  - CUSTOS VARIÁVEIS</t>
  </si>
  <si>
    <t>SUBTOTAL CUSTOS INDIRETOS E LUCRO - FIXO (II)</t>
  </si>
  <si>
    <t xml:space="preserve">                                                                               </t>
  </si>
  <si>
    <t>SUBTOTAL DAS DEMAIS COMPONENTES (V)</t>
  </si>
  <si>
    <t>SUBTOTAL DE TRIBUTOS DE CUSTOS VARIÁVEIS (VI) = (IV + V) x (C)</t>
  </si>
  <si>
    <t>SUBTOTAL CUSTOS VARIÁVEIS DE CUSTOS INDIRETOS E LUCRO  - CUSTOS VARIÁVEIS (IV + V)</t>
  </si>
  <si>
    <t>QUADRO-RESUMO VEÍCULOS</t>
  </si>
  <si>
    <t>VALOR TOTAL MENSAL ESTIMADO DE VEÍCULOS</t>
  </si>
  <si>
    <t>VALOR MENSAL ESTIMADO  DOS SERVIÇOS DE TRANSPORTE (MOTORISTAS E VEÍCULOS) = A + B</t>
  </si>
  <si>
    <t>SUBTOTAL I - COMPOSIÇÃO DA REMUNERAÇÃO</t>
  </si>
  <si>
    <t>MÓDULO 5:   DESPESAS EXTRAORDINÁRIA DE MÃO-DE-OBRA</t>
  </si>
  <si>
    <t>Despesa Extraordionária de mão-de-obra</t>
  </si>
  <si>
    <t>Valor Total R$</t>
  </si>
  <si>
    <t>Unidade (b)</t>
  </si>
  <si>
    <t xml:space="preserve"> (c )</t>
  </si>
  <si>
    <t>d = a x c</t>
  </si>
  <si>
    <t>Módulo 5 – Despesas Extraordinárias de Mão-de-obra</t>
  </si>
  <si>
    <t>SUBTOTAL V -DESPESAS EXTRAORDINÁRIAS DE MÃO-DE-OBRA</t>
  </si>
  <si>
    <t>Subtotal (A + B +C+ D + E)</t>
  </si>
  <si>
    <t>Submódulo 6.1 – Custos Indiretos e Lucro:</t>
  </si>
  <si>
    <t>Submódulo 6.2 – Tributos:</t>
  </si>
  <si>
    <t>Quantidade Estimada mensal (a)</t>
  </si>
  <si>
    <r>
      <t>VALOR DOS CUSTOS FIXOS DE INSUMOS DE VEÍCULOS, CUSTOS INDIRETOS E LUCRO  COM TRIBUTOS UNITÁRIO (I +II+III)</t>
    </r>
    <r>
      <rPr>
        <b/>
        <sz val="9"/>
        <color indexed="10"/>
        <rFont val="Arial"/>
        <family val="2"/>
      </rPr>
      <t/>
    </r>
  </si>
  <si>
    <t>Tipo de Veículo A)</t>
  </si>
  <si>
    <t>Custo Fixo Unitário
(B)</t>
  </si>
  <si>
    <t xml:space="preserve">Custo Variável Unitário  (C)
</t>
  </si>
  <si>
    <t>Quantidade
(E)</t>
  </si>
  <si>
    <t>Valor total dos veículos (F) = (D x E)</t>
  </si>
  <si>
    <t>Cuto Total Unitário (D) = (B + C)</t>
  </si>
  <si>
    <t>QUADRO RESUMO DO VALOR MENSAL DOS SERVIÇOS DE VEÍCULOS PERMANENTES</t>
  </si>
  <si>
    <t>Preço de mercado do veículo (SOMENTE SE VEÍCULO FOR PRÓPRIO) - para cálculo de depreciação R$----&gt;</t>
  </si>
  <si>
    <t>Multa do FGTS do aviso prévio trabalhado</t>
  </si>
  <si>
    <t>Multa do FGTS do aviso prévio indenizado</t>
  </si>
  <si>
    <t>Transporte com veículos e motoristas</t>
  </si>
  <si>
    <t>Benefícios Mensais e Diários (Informar o valor/fração MENSAL)</t>
  </si>
  <si>
    <t>diária de pernoite</t>
  </si>
  <si>
    <r>
      <t>A</t>
    </r>
    <r>
      <rPr>
        <sz val="12"/>
        <rFont val="Arial"/>
        <family val="2"/>
      </rPr>
      <t xml:space="preserve"> - Data da apresentação da proposta</t>
    </r>
  </si>
  <si>
    <r>
      <t xml:space="preserve">E </t>
    </r>
    <r>
      <rPr>
        <sz val="12"/>
        <rFont val="Arial"/>
        <family val="2"/>
      </rPr>
      <t>- Unidade de medida</t>
    </r>
  </si>
  <si>
    <r>
      <t xml:space="preserve">B </t>
    </r>
    <r>
      <rPr>
        <sz val="12"/>
        <rFont val="Arial"/>
        <family val="2"/>
      </rPr>
      <t>- Município/UF</t>
    </r>
  </si>
  <si>
    <r>
      <t>F</t>
    </r>
    <r>
      <rPr>
        <sz val="12"/>
        <rFont val="Arial"/>
        <family val="2"/>
      </rPr>
      <t xml:space="preserve"> - Quantidade (total) a contratar (em função da unidade de medida )</t>
    </r>
  </si>
  <si>
    <r>
      <t>C</t>
    </r>
    <r>
      <rPr>
        <sz val="12"/>
        <rFont val="Arial"/>
        <family val="2"/>
      </rPr>
      <t xml:space="preserve"> - Ano do Acordo, Convenção Coletiva ou Sentença Normativa em Dissídio Coletivo</t>
    </r>
  </si>
  <si>
    <r>
      <t>G</t>
    </r>
    <r>
      <rPr>
        <sz val="12"/>
        <rFont val="Arial"/>
        <family val="2"/>
      </rPr>
      <t xml:space="preserve"> - Nº de meses de execução contratual</t>
    </r>
  </si>
  <si>
    <r>
      <t>D</t>
    </r>
    <r>
      <rPr>
        <sz val="12"/>
        <rFont val="Arial"/>
        <family val="2"/>
      </rPr>
      <t xml:space="preserve"> - Tipo de serviço</t>
    </r>
  </si>
  <si>
    <r>
      <t>H -</t>
    </r>
    <r>
      <rPr>
        <sz val="12"/>
        <rFont val="Arial"/>
        <family val="2"/>
      </rPr>
      <t xml:space="preserve"> N.º Registro da Convenção ou Acordo Coletivo no MTE</t>
    </r>
  </si>
  <si>
    <r>
      <t>SESI ou SESC</t>
    </r>
    <r>
      <rPr>
        <sz val="12"/>
        <color indexed="10"/>
        <rFont val="Arial"/>
        <family val="2"/>
      </rPr>
      <t xml:space="preserve"> (não devido para optantes pelo SIMPLES)</t>
    </r>
  </si>
  <si>
    <r>
      <t>SENAI ou SENAC</t>
    </r>
    <r>
      <rPr>
        <sz val="12"/>
        <color indexed="10"/>
        <rFont val="Arial"/>
        <family val="2"/>
      </rPr>
      <t xml:space="preserve">  (não devido para optantes pelo SIMPLES)</t>
    </r>
  </si>
  <si>
    <r>
      <t xml:space="preserve">INCRA  </t>
    </r>
    <r>
      <rPr>
        <sz val="12"/>
        <color indexed="10"/>
        <rFont val="Arial"/>
        <family val="2"/>
      </rPr>
      <t>(não devido para optantes pelo SIMPLES)</t>
    </r>
  </si>
  <si>
    <r>
      <t xml:space="preserve">Salário Educação  </t>
    </r>
    <r>
      <rPr>
        <sz val="12"/>
        <color indexed="10"/>
        <rFont val="Arial"/>
        <family val="2"/>
      </rPr>
      <t>(não devido para optantes pelo SIMPLES)</t>
    </r>
  </si>
  <si>
    <r>
      <t xml:space="preserve">SEBRAE  </t>
    </r>
    <r>
      <rPr>
        <sz val="12"/>
        <color indexed="10"/>
        <rFont val="Arial"/>
        <family val="2"/>
      </rPr>
      <t>(não devido para optantes pelo SIMPLES)</t>
    </r>
  </si>
  <si>
    <t>MÓDULO 6:   CUSTOS INDIRETOS, TRIBUTOS E LUCRO (C.T.L) MÃO-DE-OBRA PERMANENTE</t>
  </si>
  <si>
    <t>Módulo 6 – Custos indiretos, tributos e lucro  - Mão-de-obra permanente</t>
  </si>
  <si>
    <t>Módulo 5 – Despesas Extraordinárias de Mão-de-obra permanente</t>
  </si>
  <si>
    <t>QUADRO RESUMO DO VALOR MENSAL ESTIMADO DOS SERVIÇOS PERMANENTES</t>
  </si>
  <si>
    <t>Tipo de serviço (i)</t>
  </si>
  <si>
    <t>Valor proposto por empregado
(ii)</t>
  </si>
  <si>
    <t xml:space="preserve">Quantidade de empregados por posto (iii)
</t>
  </si>
  <si>
    <t>Valor proposto por posto (iv) = (ii x iii)</t>
  </si>
  <si>
    <t>Quantidade
de postos (v)</t>
  </si>
  <si>
    <t>Valor total do serviço (vi) = (iv x v)</t>
  </si>
  <si>
    <r>
      <t>VALOR MENSAL ESTIMADO DOS SERVIÇOS PERMANENTES</t>
    </r>
    <r>
      <rPr>
        <b/>
        <sz val="12"/>
        <color indexed="10"/>
        <rFont val="Arial"/>
        <family val="2"/>
      </rPr>
      <t xml:space="preserve"> (A)</t>
    </r>
  </si>
  <si>
    <r>
      <t>1 - Depreciação do veículo  - percentual máximo aceitável = 1,66% mês</t>
    </r>
    <r>
      <rPr>
        <sz val="12"/>
        <color indexed="60"/>
        <rFont val="Arial"/>
        <family val="2"/>
      </rPr>
      <t xml:space="preserve"> - IN 162/1998 - SRF/MF (</t>
    </r>
    <r>
      <rPr>
        <i/>
        <sz val="12"/>
        <color indexed="60"/>
        <rFont val="Arial"/>
        <family val="2"/>
      </rPr>
      <t>informar o  percentual  MENSAL</t>
    </r>
    <r>
      <rPr>
        <sz val="12"/>
        <color indexed="60"/>
        <rFont val="Arial"/>
        <family val="2"/>
      </rPr>
      <t>) -&gt;</t>
    </r>
  </si>
  <si>
    <r>
      <t>Custos Indiretos (</t>
    </r>
    <r>
      <rPr>
        <i/>
        <sz val="12"/>
        <color indexed="16"/>
        <rFont val="Arial"/>
        <family val="2"/>
      </rPr>
      <t>informar o percentual</t>
    </r>
    <r>
      <rPr>
        <sz val="12"/>
        <rFont val="Arial"/>
        <family val="2"/>
      </rPr>
      <t>) ------------------&gt;</t>
    </r>
  </si>
  <si>
    <r>
      <t xml:space="preserve"> Lucro </t>
    </r>
    <r>
      <rPr>
        <b/>
        <sz val="12"/>
        <rFont val="Arial"/>
        <family val="2"/>
      </rPr>
      <t xml:space="preserve">= % </t>
    </r>
    <r>
      <rPr>
        <sz val="12"/>
        <rFont val="Arial"/>
        <family val="2"/>
      </rPr>
      <t xml:space="preserve"> (</t>
    </r>
    <r>
      <rPr>
        <i/>
        <sz val="12"/>
        <color indexed="16"/>
        <rFont val="Arial"/>
        <family val="2"/>
      </rPr>
      <t>informar o percentual</t>
    </r>
    <r>
      <rPr>
        <sz val="12"/>
        <rFont val="Arial"/>
        <family val="2"/>
      </rPr>
      <t>) ----------&gt;</t>
    </r>
  </si>
  <si>
    <r>
      <t>(</t>
    </r>
    <r>
      <rPr>
        <i/>
        <sz val="12"/>
        <color indexed="16"/>
        <rFont val="Arial"/>
        <family val="2"/>
      </rPr>
      <t xml:space="preserve">Informar os tributos devidos abaixo e o seu respectivo percentual de incidência, </t>
    </r>
    <r>
      <rPr>
        <b/>
        <i/>
        <sz val="12"/>
        <color indexed="16"/>
        <rFont val="Arial"/>
        <family val="2"/>
      </rPr>
      <t>conforme regime de tributação adotado pelo proponente</t>
    </r>
    <r>
      <rPr>
        <sz val="12"/>
        <rFont val="Arial"/>
        <family val="2"/>
      </rPr>
      <t>)</t>
    </r>
  </si>
  <si>
    <r>
      <t xml:space="preserve">VALOR TOTAL CUSTOS FIXOS DE INSUMOS DE VEÍCULOS, CUSTOS INDIRETOS E LUCRO  COM TRIBUTOS (I +II+III) x Q = </t>
    </r>
    <r>
      <rPr>
        <b/>
        <sz val="12"/>
        <color indexed="10"/>
        <rFont val="Arial"/>
        <family val="2"/>
      </rPr>
      <t xml:space="preserve">(A)    </t>
    </r>
    <r>
      <rPr>
        <b/>
        <sz val="12"/>
        <rFont val="Arial"/>
        <family val="2"/>
      </rPr>
      <t xml:space="preserve"> </t>
    </r>
  </si>
  <si>
    <r>
      <t xml:space="preserve">Km MENSAL Total estimado (e) </t>
    </r>
    <r>
      <rPr>
        <sz val="12"/>
        <color indexed="60"/>
        <rFont val="Arial"/>
        <family val="2"/>
      </rPr>
      <t>(considerar para efeito de cálculo dos custos abaixo)---&gt;</t>
    </r>
  </si>
  <si>
    <r>
      <t>1 - Manutenção - peças  (</t>
    </r>
    <r>
      <rPr>
        <i/>
        <sz val="12"/>
        <color indexed="16"/>
        <rFont val="Arial"/>
        <family val="2"/>
      </rPr>
      <t>informar o valor MENSAL</t>
    </r>
    <r>
      <rPr>
        <sz val="12"/>
        <rFont val="Arial"/>
        <family val="2"/>
      </rPr>
      <t>)</t>
    </r>
  </si>
  <si>
    <r>
      <t>2 - Manutenção - mão de obra  (</t>
    </r>
    <r>
      <rPr>
        <i/>
        <sz val="12"/>
        <color indexed="16"/>
        <rFont val="Arial"/>
        <family val="2"/>
      </rPr>
      <t>informar o valor MENSAL</t>
    </r>
    <r>
      <rPr>
        <sz val="12"/>
        <rFont val="Arial"/>
        <family val="2"/>
      </rPr>
      <t>)</t>
    </r>
  </si>
  <si>
    <r>
      <t>3 - Manutenção - pneus (</t>
    </r>
    <r>
      <rPr>
        <i/>
        <sz val="12"/>
        <color indexed="16"/>
        <rFont val="Arial"/>
        <family val="2"/>
      </rPr>
      <t>informar o valor MENSAL</t>
    </r>
    <r>
      <rPr>
        <sz val="12"/>
        <rFont val="Arial"/>
        <family val="2"/>
      </rPr>
      <t>)</t>
    </r>
  </si>
  <si>
    <r>
      <t>4 - Combustíveis   (</t>
    </r>
    <r>
      <rPr>
        <i/>
        <sz val="12"/>
        <color indexed="16"/>
        <rFont val="Arial"/>
        <family val="2"/>
      </rPr>
      <t>informar o valor MENSAL</t>
    </r>
    <r>
      <rPr>
        <sz val="12"/>
        <rFont val="Arial"/>
        <family val="2"/>
      </rPr>
      <t>)</t>
    </r>
  </si>
  <si>
    <r>
      <t>5 - Lubrificantes  (</t>
    </r>
    <r>
      <rPr>
        <i/>
        <sz val="12"/>
        <color indexed="16"/>
        <rFont val="Arial"/>
        <family val="2"/>
      </rPr>
      <t>informar o valor MENSAL</t>
    </r>
    <r>
      <rPr>
        <sz val="12"/>
        <rFont val="Arial"/>
        <family val="2"/>
      </rPr>
      <t>)</t>
    </r>
  </si>
  <si>
    <r>
      <t>6 - Lavagem   (</t>
    </r>
    <r>
      <rPr>
        <i/>
        <sz val="12"/>
        <color indexed="16"/>
        <rFont val="Arial"/>
        <family val="2"/>
      </rPr>
      <t>informar o valor MENSAL</t>
    </r>
    <r>
      <rPr>
        <sz val="12"/>
        <rFont val="Arial"/>
        <family val="2"/>
      </rPr>
      <t>)</t>
    </r>
  </si>
  <si>
    <r>
      <t xml:space="preserve"> Lucro </t>
    </r>
    <r>
      <rPr>
        <b/>
        <sz val="12"/>
        <rFont val="Arial"/>
        <family val="2"/>
      </rPr>
      <t xml:space="preserve"> = % </t>
    </r>
    <r>
      <rPr>
        <sz val="12"/>
        <rFont val="Arial"/>
        <family val="2"/>
      </rPr>
      <t xml:space="preserve"> (</t>
    </r>
    <r>
      <rPr>
        <i/>
        <sz val="12"/>
        <color indexed="16"/>
        <rFont val="Arial"/>
        <family val="2"/>
      </rPr>
      <t>informar o percentual</t>
    </r>
    <r>
      <rPr>
        <sz val="12"/>
        <rFont val="Arial"/>
        <family val="2"/>
      </rPr>
      <t>) ----------&gt;</t>
    </r>
  </si>
  <si>
    <r>
      <t xml:space="preserve">4 - Seguro Obrigatório -  DPVAT </t>
    </r>
    <r>
      <rPr>
        <sz val="12"/>
        <color indexed="60"/>
        <rFont val="Arial"/>
        <family val="2"/>
      </rPr>
      <t>(</t>
    </r>
    <r>
      <rPr>
        <i/>
        <sz val="12"/>
        <color indexed="60"/>
        <rFont val="Arial"/>
        <family val="2"/>
      </rPr>
      <t>informar a fração MENSAL</t>
    </r>
    <r>
      <rPr>
        <sz val="12"/>
        <color indexed="60"/>
        <rFont val="Arial"/>
        <family val="2"/>
      </rPr>
      <t>) -------------------------------------------------------------------&gt;</t>
    </r>
  </si>
  <si>
    <r>
      <t xml:space="preserve">3 - Licenciamento Anual </t>
    </r>
    <r>
      <rPr>
        <sz val="12"/>
        <color indexed="60"/>
        <rFont val="Arial"/>
        <family val="2"/>
      </rPr>
      <t>(</t>
    </r>
    <r>
      <rPr>
        <i/>
        <sz val="12"/>
        <color indexed="60"/>
        <rFont val="Arial"/>
        <family val="2"/>
      </rPr>
      <t>informar a fração MENSAL</t>
    </r>
    <r>
      <rPr>
        <sz val="12"/>
        <color indexed="60"/>
        <rFont val="Arial"/>
        <family val="2"/>
      </rPr>
      <t>) -----------------------------------------------------------------------------&gt;</t>
    </r>
  </si>
  <si>
    <r>
      <t xml:space="preserve">2 - IPVA </t>
    </r>
    <r>
      <rPr>
        <sz val="12"/>
        <color indexed="60"/>
        <rFont val="Arial"/>
        <family val="2"/>
      </rPr>
      <t>(</t>
    </r>
    <r>
      <rPr>
        <i/>
        <sz val="12"/>
        <color indexed="60"/>
        <rFont val="Arial"/>
        <family val="2"/>
      </rPr>
      <t>informar a fração MENSAL</t>
    </r>
    <r>
      <rPr>
        <sz val="12"/>
        <color indexed="60"/>
        <rFont val="Arial"/>
        <family val="2"/>
      </rPr>
      <t>) --------------------------------------------------------------------------------------------------&gt;</t>
    </r>
  </si>
  <si>
    <t>VALOR MENSAL ESTIMADO - CUSTO DOS MOTORISTA</t>
  </si>
  <si>
    <t>VALOR MENSAL ESTIMADO - CUSTOS DOS VEÍCULOS</t>
  </si>
  <si>
    <t>6 - Película Insulfim (informar o valor MENSAL - (Custo não renovável após 12 meses) ---------------------------------&gt;</t>
  </si>
  <si>
    <t xml:space="preserve">  Modelo 1 (SUV 4x4 Tração Reduzida)</t>
  </si>
  <si>
    <t>Submódulo 4.3 – Provisão para Rescisão:</t>
  </si>
  <si>
    <t>Submódulo 4.4 – Custo de Reposição do Profissional Ausente:</t>
  </si>
  <si>
    <t>Incidência FGTS (letra F do 4.1) sobre aviso prévio indenizado (letra A do item 4.3)</t>
  </si>
  <si>
    <t>SUBTOTAL VI - CUSTOS INDIRETOS, TRIBUTOS E LUCRO</t>
  </si>
  <si>
    <t>Outros (especificar)</t>
  </si>
  <si>
    <t>QUANTIDADE DE VEÍCULOS PERMANENTES (Q)</t>
  </si>
  <si>
    <t xml:space="preserve">SUBTOTAL DE TRIBUTOS DE CUSTOS FIXOS INSUMOS DE VEÍCULOS (III) = (I+II) x (C) </t>
  </si>
  <si>
    <t xml:space="preserve">VALOR TOTAL DOS CUSTOS VARIÁVEIS, CUSTOS INDIRETOS E LUCRO COM TRIBUTOS  (IV + V + VI) </t>
  </si>
  <si>
    <t>CUSTO UNITÁRIO DO KM RODADO COM TRIBUTOS = IV + V + VI / Dados do Percurso</t>
  </si>
  <si>
    <r>
      <t xml:space="preserve">VALOR TOTAL DOS CUSTOS VARIÁVEIS, CUSTOS INDIRETOS E LUCRO COM TRIBUTOS  (IV + V + VI) X (Q) = </t>
    </r>
    <r>
      <rPr>
        <b/>
        <sz val="12"/>
        <color indexed="10"/>
        <rFont val="Arial"/>
        <family val="2"/>
      </rPr>
      <t xml:space="preserve">(B) </t>
    </r>
    <r>
      <rPr>
        <b/>
        <sz val="12"/>
        <rFont val="Arial"/>
        <family val="2"/>
      </rPr>
      <t xml:space="preserve">   </t>
    </r>
  </si>
  <si>
    <r>
      <t xml:space="preserve">5 - Seguro Automotivo Geral/Total  </t>
    </r>
    <r>
      <rPr>
        <sz val="12"/>
        <color indexed="60"/>
        <rFont val="Arial"/>
        <family val="2"/>
      </rPr>
      <t>(informar o valor MENSAL) -------------------------------------------------------------------&gt;</t>
    </r>
  </si>
  <si>
    <t>Salário base</t>
  </si>
  <si>
    <t xml:space="preserve">13º (décimo terceiro) salário </t>
  </si>
  <si>
    <t>Submódulo 4.2 – 13º (décimo terceiro) salário: Percentuais incidentes sobre a remuneração fixa</t>
  </si>
  <si>
    <t>13º (décimo terceiro) Salário</t>
  </si>
  <si>
    <t>Incidência dos encargos previstos no Submódulo 4.1 sobre 13º (décimo terceiro) salário</t>
  </si>
  <si>
    <t>Férias e terço constitucional de férias</t>
  </si>
  <si>
    <t>Incidência dos encargos do submódulo 4.1 sobre o aviso prévio trabalhado</t>
  </si>
  <si>
    <t>Incidência dos encargos do submódulo 4.1 sobre o custo de reposição do profissional ausente</t>
  </si>
  <si>
    <t>Encargos previdenciários, FGTS e outras constribuições</t>
  </si>
  <si>
    <t>Submódulo 4.1 – Encargos previdenciários, FGTS e outras contribuições: Percentuais incidentes sobre a remuneração fixa</t>
  </si>
  <si>
    <t>Encargos previdenciários, FGTS e outras contribuições</t>
  </si>
  <si>
    <t>13º (décimo terceiro)</t>
  </si>
  <si>
    <t xml:space="preserve"> Simples nacional</t>
  </si>
  <si>
    <t>Nota (1): Informar o valor da unidade de medida por tipo de serviço</t>
  </si>
  <si>
    <r>
      <t xml:space="preserve">    </t>
    </r>
    <r>
      <rPr>
        <b/>
        <u/>
        <sz val="10"/>
        <rFont val="Arial"/>
        <family val="2"/>
      </rPr>
      <t>DADOS DO PROPONENTE:</t>
    </r>
  </si>
  <si>
    <t xml:space="preserve">    Nome:</t>
  </si>
  <si>
    <t xml:space="preserve"> Telefone:</t>
  </si>
  <si>
    <t xml:space="preserve">    Razão Social: </t>
  </si>
  <si>
    <t>Fax:</t>
  </si>
  <si>
    <t xml:space="preserve">    CNPJ n.º</t>
  </si>
  <si>
    <t>e-mail:</t>
  </si>
  <si>
    <t xml:space="preserve"> Endereço completo:</t>
  </si>
  <si>
    <t>Validade da Proposta (não inferior a 60 dias corridos)</t>
  </si>
  <si>
    <t>DECLARAÇÃO:</t>
  </si>
  <si>
    <t>Os preços contidos na proposta incluem todos os custos e despesas, tais como e sem se limitar a: custos diretos e indiretos, tributos incidentes, taxa de administração, materiais, serviços, encargos sociais, trabalhistas, seguros, treinamento, lucro e outros necessários ao cumprimento integral do objeto deste Edital e seus Anexos.</t>
  </si>
  <si>
    <t>CÁLCULOS DA PLANILHA DE COMPOSIÇÃO DE CUSTOS E FORMAÇÃO DE PREÇOS (DEMONSTRATIVO DE CÁLCULO)</t>
  </si>
  <si>
    <r>
      <t>~~ INSS.</t>
    </r>
    <r>
      <rPr>
        <sz val="10"/>
        <rFont val="Arial"/>
        <family val="2"/>
      </rPr>
      <t xml:space="preserve"> Art. 22, Inciso I, da Lei nº 8.212/91.</t>
    </r>
  </si>
  <si>
    <r>
      <t>~~ SESI ou SESC.</t>
    </r>
    <r>
      <rPr>
        <sz val="10"/>
        <rFont val="Arial"/>
        <family val="2"/>
      </rPr>
      <t xml:space="preserve"> Art. 3º, Lei n.º 8.036/90..</t>
    </r>
  </si>
  <si>
    <r>
      <t>~~ SENAI ou SENAC.</t>
    </r>
    <r>
      <rPr>
        <sz val="10"/>
        <rFont val="Arial"/>
        <family val="2"/>
      </rPr>
      <t xml:space="preserve"> Decreto n.º 2.318/86.</t>
    </r>
  </si>
  <si>
    <r>
      <t>~~ INCRA.</t>
    </r>
    <r>
      <rPr>
        <sz val="10"/>
        <rFont val="Arial"/>
        <family val="2"/>
      </rPr>
      <t xml:space="preserve"> Lei n.º 7.787/89 e DL n.º 1.146/70.</t>
    </r>
  </si>
  <si>
    <r>
      <t>~~ Salário Educação.</t>
    </r>
    <r>
      <rPr>
        <sz val="10"/>
        <rFont val="Arial"/>
        <family val="2"/>
      </rPr>
      <t xml:space="preserve"> Art. 3º, Inciso I, Decreto n.º 87.043/82.</t>
    </r>
  </si>
  <si>
    <r>
      <t>~~ FGTS.</t>
    </r>
    <r>
      <rPr>
        <sz val="10"/>
        <rFont val="Arial"/>
        <family val="2"/>
      </rPr>
      <t xml:space="preserve"> Art. 15, Lei nº 8.030/90 e Art. 7º, III, CF.</t>
    </r>
  </si>
  <si>
    <r>
      <t>~~ Seguro Acidente do Trabalho.</t>
    </r>
    <r>
      <rPr>
        <sz val="10"/>
        <rFont val="Arial"/>
        <family val="2"/>
      </rPr>
      <t xml:space="preserve"> Decreto nº 3.048/99.</t>
    </r>
  </si>
  <si>
    <r>
      <t>~~ SEBRAE.</t>
    </r>
    <r>
      <rPr>
        <sz val="10"/>
        <rFont val="Arial"/>
        <family val="2"/>
      </rPr>
      <t xml:space="preserve"> Art. 8º, Lei n.º 8.029/90 e Lei n.º 8.154/90.</t>
    </r>
  </si>
  <si>
    <r>
      <t>~~ Férias.</t>
    </r>
    <r>
      <rPr>
        <sz val="10"/>
        <rFont val="Arial"/>
        <family val="2"/>
      </rPr>
      <t xml:space="preserve"> Artigos 7º, XVII, da CF/88 e 129 a 153 da CLT.</t>
    </r>
  </si>
  <si>
    <r>
      <t xml:space="preserve">Equivale a 1/3 do salário = </t>
    </r>
    <r>
      <rPr>
        <b/>
        <sz val="10"/>
        <rFont val="Arial"/>
        <family val="2"/>
      </rPr>
      <t>2,78%</t>
    </r>
    <r>
      <rPr>
        <sz val="10"/>
        <rFont val="Arial"/>
        <family val="2"/>
      </rPr>
      <t>.</t>
    </r>
  </si>
  <si>
    <r>
      <t>~~ 13º salário.</t>
    </r>
    <r>
      <rPr>
        <sz val="10"/>
        <rFont val="Arial"/>
        <family val="2"/>
      </rPr>
      <t xml:space="preserve"> Artigo 7º, VIII, da CF/88, Leis n.ºs 4.090/62 e 4.749/65 e Decreto n.º 57.155/65.</t>
    </r>
  </si>
  <si>
    <r>
      <t xml:space="preserve">Equivale a 1/12 da remuneração. [( 1 / 12) x 100] = [0,0833 x 100] = </t>
    </r>
    <r>
      <rPr>
        <b/>
        <sz val="10"/>
        <rFont val="Arial"/>
        <family val="2"/>
      </rPr>
      <t>8,33%</t>
    </r>
  </si>
  <si>
    <t xml:space="preserve">                                                  ,         de                         de 2011.</t>
  </si>
  <si>
    <t xml:space="preserve">    ____________________________________________</t>
  </si>
  <si>
    <t>PROPONENTE</t>
  </si>
  <si>
    <t>VALOR GLOBAL DA PROPOSTA (valor mensal do serviço X nº meses do contrato) C X 12</t>
  </si>
  <si>
    <t>Ticket-alimentação</t>
  </si>
  <si>
    <t>Ticket-refeição</t>
  </si>
  <si>
    <t>Cesta Básica (fração mensal)</t>
  </si>
  <si>
    <t>Seguro de vida</t>
  </si>
  <si>
    <t>às  09h00min</t>
  </si>
  <si>
    <t>MÓDULO 7:  CUSTOS FIXOS DE INSUMOS DE VEÍCULOS PERMANENTES</t>
  </si>
  <si>
    <t>MÓDULO 8: CUSTOS VARIÁVEIS DE INSUMOS DE VEÍCULOS PERMANENTES</t>
  </si>
  <si>
    <t>Módulo 7 – Custos Fixos de Insumos de Veículos Permanentes</t>
  </si>
  <si>
    <t>Módulo 8 – Custos Variáveis de Insumos de Veículos Permanentes</t>
  </si>
  <si>
    <t>SUBTOTAL DESPESAS DE MANUTENÇÃO DO VEÍCULO (IV)</t>
  </si>
  <si>
    <t>Processo Nº: 53542.003872/2017-15</t>
  </si>
  <si>
    <t>PIS</t>
  </si>
  <si>
    <t>COFINS</t>
  </si>
  <si>
    <t>ISS</t>
  </si>
  <si>
    <t>Módulo 9 – OUTRAS DESPESAS EVENTUAIS DE VEÍCULOS</t>
  </si>
  <si>
    <t>ANEXO X - MODELO PLANILHA DE CUSTOS E FORMAÇÃO DE PREÇOS - PREENCHIDA PELA ADMINISTRAÇÃO</t>
  </si>
  <si>
    <t>Dia: 02/04/2018</t>
  </si>
  <si>
    <t>Licitação: Pregão Eletrônico n.º 4/2018</t>
  </si>
  <si>
    <t>ANEXO X - B - PLANILHA DE CUSTOS E FORMAÇÃO DE PREÇOS - MODO: VEÍCULOS</t>
  </si>
  <si>
    <t>Processo Nº: 08084.000951/2017-64</t>
  </si>
  <si>
    <t>Licitação: Pregão Eletrônico n.º  05/2018</t>
  </si>
  <si>
    <t>Brasilia - DF</t>
  </si>
  <si>
    <t>KM</t>
  </si>
  <si>
    <t>GM Cruze</t>
  </si>
  <si>
    <t>Modelo 01</t>
  </si>
  <si>
    <t>VALOR KM RODADO</t>
  </si>
  <si>
    <t>Ponta Grossa 12 de Julho de 2018</t>
  </si>
  <si>
    <t>às  14h00min</t>
  </si>
  <si>
    <t>ANEXO 1 - MODELO PLANILHA DE CUSTOS E FORMAÇÃO DE PREÇOS</t>
  </si>
  <si>
    <t>Brasília DF</t>
  </si>
  <si>
    <t>42 - 30282559</t>
  </si>
  <si>
    <t>EDR Transportes</t>
  </si>
  <si>
    <t>E.D. Rosas &amp; Cia LTDA.</t>
  </si>
  <si>
    <t>82.309.204/0001-73</t>
  </si>
  <si>
    <t>adm@edrtrans.com.br</t>
  </si>
  <si>
    <t>Ponta Grossa 12 de Julho de2018</t>
  </si>
  <si>
    <t>EDR Transportes - E.D. Rosas &amp; Cia LTDA CNPJ: 82.309.204/0001-73</t>
  </si>
  <si>
    <t>Prestação de serviço de transporte com motorista</t>
  </si>
  <si>
    <t>Modelo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</si>
</sst>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_(* #,##0.00_);_(* \(#,##0.00\);_(* &quot;-&quot;??_);_(@_)"/>
    <numFmt numFmtId="166" formatCode="_(&quot;R$ &quot;* #,##0.00_);_(&quot;R$ &quot;* \(#,##0.00\);_(&quot;R$ &quot;* &quot;-&quot;??_);_(@_)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color indexed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b/>
      <sz val="12"/>
      <name val="Verdana"/>
      <family val="2"/>
    </font>
    <font>
      <sz val="12"/>
      <color indexed="10"/>
      <name val="Arial"/>
      <family val="2"/>
    </font>
    <font>
      <b/>
      <sz val="12"/>
      <color indexed="10"/>
      <name val="Arial"/>
      <family val="2"/>
    </font>
    <font>
      <b/>
      <sz val="12"/>
      <color indexed="60"/>
      <name val="Arial"/>
      <family val="2"/>
    </font>
    <font>
      <sz val="12"/>
      <color indexed="60"/>
      <name val="Arial"/>
      <family val="2"/>
    </font>
    <font>
      <i/>
      <sz val="12"/>
      <color indexed="60"/>
      <name val="Arial"/>
      <family val="2"/>
    </font>
    <font>
      <i/>
      <sz val="12"/>
      <color indexed="16"/>
      <name val="Arial"/>
      <family val="2"/>
    </font>
    <font>
      <b/>
      <i/>
      <sz val="12"/>
      <color indexed="16"/>
      <name val="Arial"/>
      <family val="2"/>
    </font>
    <font>
      <b/>
      <u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b/>
      <sz val="16"/>
      <name val="Arial"/>
      <family val="2"/>
    </font>
    <font>
      <u/>
      <sz val="10"/>
      <color theme="10"/>
      <name val="Arial"/>
      <family val="2"/>
    </font>
    <font>
      <b/>
      <sz val="2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2">
    <xf numFmtId="0" fontId="0" fillId="0" borderId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  <xf numFmtId="164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165" fontId="20" fillId="0" borderId="0" applyFont="0" applyFill="0" applyBorder="0" applyAlignment="0" applyProtection="0"/>
    <xf numFmtId="166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454">
    <xf numFmtId="0" fontId="0" fillId="0" borderId="0" xfId="0"/>
    <xf numFmtId="0" fontId="3" fillId="0" borderId="0" xfId="0" applyFont="1"/>
    <xf numFmtId="0" fontId="6" fillId="2" borderId="0" xfId="0" applyFont="1" applyFill="1" applyBorder="1"/>
    <xf numFmtId="0" fontId="7" fillId="2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/>
    </xf>
    <xf numFmtId="165" fontId="7" fillId="3" borderId="1" xfId="2" applyFont="1" applyFill="1" applyBorder="1" applyAlignment="1">
      <alignment horizontal="right"/>
    </xf>
    <xf numFmtId="0" fontId="7" fillId="3" borderId="1" xfId="0" applyFont="1" applyFill="1" applyBorder="1" applyAlignment="1">
      <alignment horizontal="center" vertical="center"/>
    </xf>
    <xf numFmtId="165" fontId="6" fillId="2" borderId="1" xfId="2" applyFont="1" applyFill="1" applyBorder="1" applyAlignment="1">
      <alignment horizontal="right"/>
    </xf>
    <xf numFmtId="0" fontId="7" fillId="0" borderId="4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165" fontId="6" fillId="2" borderId="1" xfId="2" applyFont="1" applyFill="1" applyBorder="1" applyAlignment="1">
      <alignment horizontal="center" vertical="center"/>
    </xf>
    <xf numFmtId="165" fontId="9" fillId="3" borderId="1" xfId="0" applyNumberFormat="1" applyFont="1" applyFill="1" applyBorder="1" applyAlignment="1">
      <alignment horizontal="center" vertical="top" wrapText="1"/>
    </xf>
    <xf numFmtId="4" fontId="6" fillId="2" borderId="0" xfId="0" applyNumberFormat="1" applyFont="1" applyFill="1" applyBorder="1"/>
    <xf numFmtId="0" fontId="8" fillId="2" borderId="0" xfId="0" applyFont="1" applyFill="1" applyBorder="1" applyAlignment="1">
      <alignment horizontal="left"/>
    </xf>
    <xf numFmtId="0" fontId="7" fillId="2" borderId="0" xfId="0" applyFont="1" applyFill="1" applyBorder="1"/>
    <xf numFmtId="10" fontId="7" fillId="3" borderId="1" xfId="0" applyNumberFormat="1" applyFont="1" applyFill="1" applyBorder="1" applyAlignment="1">
      <alignment horizontal="center"/>
    </xf>
    <xf numFmtId="10" fontId="7" fillId="2" borderId="5" xfId="0" applyNumberFormat="1" applyFont="1" applyFill="1" applyBorder="1" applyAlignment="1">
      <alignment horizontal="center"/>
    </xf>
    <xf numFmtId="10" fontId="7" fillId="3" borderId="1" xfId="0" applyNumberFormat="1" applyFont="1" applyFill="1" applyBorder="1" applyAlignment="1" applyProtection="1">
      <alignment horizontal="center" wrapText="1"/>
      <protection locked="0"/>
    </xf>
    <xf numFmtId="10" fontId="6" fillId="4" borderId="1" xfId="1" applyNumberFormat="1" applyFont="1" applyFill="1" applyBorder="1" applyAlignment="1" applyProtection="1">
      <alignment horizontal="center"/>
      <protection locked="0"/>
    </xf>
    <xf numFmtId="0" fontId="6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center"/>
    </xf>
    <xf numFmtId="0" fontId="6" fillId="2" borderId="0" xfId="0" applyFont="1" applyFill="1" applyBorder="1" applyAlignment="1">
      <alignment horizontal="center"/>
    </xf>
    <xf numFmtId="0" fontId="6" fillId="0" borderId="0" xfId="0" applyFont="1"/>
    <xf numFmtId="0" fontId="6" fillId="0" borderId="0" xfId="0" applyFont="1" applyFill="1"/>
    <xf numFmtId="0" fontId="7" fillId="2" borderId="6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justify"/>
    </xf>
    <xf numFmtId="0" fontId="6" fillId="2" borderId="1" xfId="0" applyFont="1" applyFill="1" applyBorder="1" applyAlignment="1">
      <alignment horizontal="center" wrapText="1"/>
    </xf>
    <xf numFmtId="0" fontId="7" fillId="0" borderId="0" xfId="0" applyFont="1" applyFill="1" applyBorder="1"/>
    <xf numFmtId="0" fontId="8" fillId="2" borderId="0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left"/>
    </xf>
    <xf numFmtId="0" fontId="6" fillId="0" borderId="1" xfId="0" applyFont="1" applyFill="1" applyBorder="1"/>
    <xf numFmtId="0" fontId="6" fillId="0" borderId="0" xfId="0" applyFont="1" applyFill="1" applyAlignment="1">
      <alignment vertical="center" wrapText="1"/>
    </xf>
    <xf numFmtId="0" fontId="7" fillId="2" borderId="5" xfId="0" applyFont="1" applyFill="1" applyBorder="1" applyAlignment="1">
      <alignment horizontal="left"/>
    </xf>
    <xf numFmtId="0" fontId="6" fillId="2" borderId="0" xfId="0" applyFont="1" applyFill="1"/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Protection="1"/>
    <xf numFmtId="165" fontId="6" fillId="2" borderId="1" xfId="0" applyNumberFormat="1" applyFont="1" applyFill="1" applyBorder="1" applyAlignment="1">
      <alignment horizontal="center" vertical="center" wrapText="1"/>
    </xf>
    <xf numFmtId="0" fontId="7" fillId="3" borderId="7" xfId="0" applyFont="1" applyFill="1" applyBorder="1" applyAlignment="1" applyProtection="1">
      <alignment horizontal="center" vertical="center" wrapText="1"/>
    </xf>
    <xf numFmtId="0" fontId="7" fillId="4" borderId="1" xfId="0" applyFont="1" applyFill="1" applyBorder="1" applyAlignment="1" applyProtection="1">
      <alignment horizontal="center" vertical="center" wrapText="1"/>
      <protection locked="0"/>
    </xf>
    <xf numFmtId="165" fontId="7" fillId="4" borderId="1" xfId="2" applyFont="1" applyFill="1" applyBorder="1" applyProtection="1">
      <protection locked="0"/>
    </xf>
    <xf numFmtId="10" fontId="7" fillId="4" borderId="1" xfId="0" applyNumberFormat="1" applyFont="1" applyFill="1" applyBorder="1" applyAlignment="1" applyProtection="1">
      <alignment horizontal="center" vertical="center" wrapText="1"/>
      <protection locked="0"/>
    </xf>
    <xf numFmtId="165" fontId="7" fillId="5" borderId="1" xfId="2" applyFont="1" applyFill="1" applyBorder="1" applyAlignment="1" applyProtection="1">
      <alignment vertical="center" wrapText="1"/>
    </xf>
    <xf numFmtId="165" fontId="7" fillId="3" borderId="1" xfId="2" applyFont="1" applyFill="1" applyBorder="1" applyProtection="1"/>
    <xf numFmtId="4" fontId="7" fillId="0" borderId="1" xfId="0" applyNumberFormat="1" applyFont="1" applyFill="1" applyBorder="1" applyAlignment="1">
      <alignment horizontal="center"/>
    </xf>
    <xf numFmtId="165" fontId="7" fillId="5" borderId="1" xfId="2" applyFont="1" applyFill="1" applyBorder="1" applyProtection="1"/>
    <xf numFmtId="0" fontId="6" fillId="0" borderId="1" xfId="0" applyFont="1" applyFill="1" applyBorder="1" applyAlignment="1" applyProtection="1">
      <alignment horizontal="center" vertical="center" wrapText="1"/>
    </xf>
    <xf numFmtId="10" fontId="7" fillId="4" borderId="1" xfId="2" applyNumberFormat="1" applyFont="1" applyFill="1" applyBorder="1" applyAlignment="1" applyProtection="1">
      <alignment horizontal="center" vertical="center" wrapText="1"/>
      <protection locked="0"/>
    </xf>
    <xf numFmtId="10" fontId="7" fillId="3" borderId="1" xfId="2" applyNumberFormat="1" applyFont="1" applyFill="1" applyBorder="1" applyAlignment="1" applyProtection="1">
      <alignment horizontal="center" vertical="center" wrapText="1"/>
    </xf>
    <xf numFmtId="165" fontId="7" fillId="3" borderId="1" xfId="2" applyFont="1" applyFill="1" applyBorder="1" applyAlignment="1">
      <alignment horizontal="center"/>
    </xf>
    <xf numFmtId="165" fontId="7" fillId="3" borderId="1" xfId="0" applyNumberFormat="1" applyFont="1" applyFill="1" applyBorder="1"/>
    <xf numFmtId="0" fontId="7" fillId="0" borderId="1" xfId="0" applyFont="1" applyBorder="1" applyAlignment="1" applyProtection="1">
      <alignment horizontal="center"/>
    </xf>
    <xf numFmtId="0" fontId="6" fillId="0" borderId="10" xfId="0" applyFont="1" applyBorder="1" applyAlignment="1" applyProtection="1">
      <alignment horizontal="center"/>
    </xf>
    <xf numFmtId="0" fontId="6" fillId="0" borderId="0" xfId="0" applyFont="1" applyBorder="1" applyAlignment="1" applyProtection="1">
      <alignment horizontal="center"/>
    </xf>
    <xf numFmtId="0" fontId="6" fillId="0" borderId="2" xfId="0" applyFont="1" applyBorder="1" applyAlignment="1" applyProtection="1">
      <alignment horizontal="center"/>
    </xf>
    <xf numFmtId="0" fontId="7" fillId="3" borderId="11" xfId="0" applyFont="1" applyFill="1" applyBorder="1" applyAlignment="1">
      <alignment horizontal="center" vertical="center" wrapText="1"/>
    </xf>
    <xf numFmtId="165" fontId="7" fillId="3" borderId="14" xfId="0" applyNumberFormat="1" applyFont="1" applyFill="1" applyBorder="1"/>
    <xf numFmtId="0" fontId="6" fillId="2" borderId="16" xfId="0" applyFont="1" applyFill="1" applyBorder="1" applyAlignment="1">
      <alignment horizontal="center" vertical="center" wrapText="1"/>
    </xf>
    <xf numFmtId="165" fontId="7" fillId="3" borderId="17" xfId="2" applyFont="1" applyFill="1" applyBorder="1" applyAlignment="1">
      <alignment horizontal="right"/>
    </xf>
    <xf numFmtId="165" fontId="6" fillId="0" borderId="0" xfId="0" applyNumberFormat="1" applyFont="1"/>
    <xf numFmtId="0" fontId="2" fillId="2" borderId="18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7" fillId="2" borderId="10" xfId="0" applyFont="1" applyFill="1" applyBorder="1" applyAlignment="1">
      <alignment horizontal="center"/>
    </xf>
    <xf numFmtId="0" fontId="8" fillId="2" borderId="10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165" fontId="6" fillId="4" borderId="8" xfId="2" applyNumberFormat="1" applyFont="1" applyFill="1" applyBorder="1" applyAlignment="1" applyProtection="1">
      <alignment horizontal="right"/>
      <protection locked="0"/>
    </xf>
    <xf numFmtId="0" fontId="6" fillId="2" borderId="6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/>
    </xf>
    <xf numFmtId="0" fontId="7" fillId="2" borderId="25" xfId="0" applyFont="1" applyFill="1" applyBorder="1" applyAlignment="1">
      <alignment horizontal="center"/>
    </xf>
    <xf numFmtId="0" fontId="7" fillId="2" borderId="25" xfId="0" applyFont="1" applyFill="1" applyBorder="1"/>
    <xf numFmtId="0" fontId="2" fillId="2" borderId="1" xfId="0" applyFont="1" applyFill="1" applyBorder="1" applyAlignment="1">
      <alignment horizontal="left"/>
    </xf>
    <xf numFmtId="0" fontId="6" fillId="2" borderId="9" xfId="0" applyFont="1" applyFill="1" applyBorder="1" applyAlignment="1"/>
    <xf numFmtId="0" fontId="6" fillId="4" borderId="1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left"/>
    </xf>
    <xf numFmtId="0" fontId="2" fillId="2" borderId="1" xfId="0" applyFont="1" applyFill="1" applyBorder="1" applyAlignment="1"/>
    <xf numFmtId="165" fontId="1" fillId="2" borderId="1" xfId="2" applyFill="1" applyBorder="1" applyAlignment="1">
      <alignment horizontal="center"/>
    </xf>
    <xf numFmtId="165" fontId="2" fillId="2" borderId="1" xfId="2" applyFont="1" applyFill="1" applyBorder="1" applyAlignment="1">
      <alignment horizontal="left"/>
    </xf>
    <xf numFmtId="165" fontId="1" fillId="2" borderId="9" xfId="2" applyFill="1" applyBorder="1" applyAlignment="1">
      <alignment horizontal="center"/>
    </xf>
    <xf numFmtId="165" fontId="1" fillId="2" borderId="5" xfId="2" applyFill="1" applyBorder="1" applyAlignment="1">
      <alignment horizontal="center"/>
    </xf>
    <xf numFmtId="165" fontId="1" fillId="2" borderId="3" xfId="2" applyFill="1" applyBorder="1" applyAlignment="1">
      <alignment horizont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justify" vertical="center" wrapText="1"/>
    </xf>
    <xf numFmtId="0" fontId="4" fillId="0" borderId="0" xfId="0" applyFont="1" applyFill="1" applyAlignment="1" applyProtection="1">
      <alignment vertical="justify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4" fontId="0" fillId="2" borderId="0" xfId="0" applyNumberFormat="1" applyFill="1" applyBorder="1"/>
    <xf numFmtId="0" fontId="0" fillId="4" borderId="0" xfId="0" applyFill="1" applyAlignment="1" applyProtection="1">
      <alignment horizontal="center"/>
      <protection locked="0"/>
    </xf>
    <xf numFmtId="0" fontId="0" fillId="4" borderId="0" xfId="0" applyFill="1" applyAlignment="1" applyProtection="1">
      <alignment horizontal="left"/>
      <protection locked="0"/>
    </xf>
    <xf numFmtId="0" fontId="0" fillId="4" borderId="0" xfId="0" applyFill="1" applyAlignment="1" applyProtection="1">
      <protection locked="0"/>
    </xf>
    <xf numFmtId="0" fontId="4" fillId="4" borderId="0" xfId="0" applyFont="1" applyFill="1" applyAlignment="1" applyProtection="1">
      <alignment horizontal="center"/>
      <protection locked="0"/>
    </xf>
    <xf numFmtId="0" fontId="0" fillId="4" borderId="0" xfId="0" applyFill="1" applyBorder="1" applyAlignment="1" applyProtection="1">
      <alignment horizontal="center"/>
      <protection locked="0"/>
    </xf>
    <xf numFmtId="0" fontId="0" fillId="4" borderId="0" xfId="0" applyFill="1" applyAlignment="1" applyProtection="1">
      <alignment horizontal="center" vertical="top"/>
      <protection locked="0"/>
    </xf>
    <xf numFmtId="0" fontId="6" fillId="8" borderId="1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8" borderId="4" xfId="0" applyFont="1" applyFill="1" applyBorder="1" applyAlignment="1" applyProtection="1">
      <alignment horizontal="center"/>
    </xf>
    <xf numFmtId="165" fontId="7" fillId="7" borderId="1" xfId="2" applyFont="1" applyFill="1" applyBorder="1" applyProtection="1"/>
    <xf numFmtId="165" fontId="7" fillId="3" borderId="1" xfId="2" applyFont="1" applyFill="1" applyBorder="1" applyAlignment="1" applyProtection="1">
      <alignment vertical="center" wrapText="1"/>
    </xf>
    <xf numFmtId="10" fontId="6" fillId="5" borderId="1" xfId="4" applyNumberFormat="1" applyFont="1" applyFill="1" applyBorder="1" applyAlignment="1">
      <alignment horizontal="right"/>
    </xf>
    <xf numFmtId="0" fontId="1" fillId="4" borderId="0" xfId="0" applyFont="1" applyFill="1" applyAlignment="1" applyProtection="1">
      <alignment horizontal="center"/>
      <protection locked="0"/>
    </xf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37" fontId="12" fillId="8" borderId="1" xfId="2" applyNumberFormat="1" applyFont="1" applyFill="1" applyBorder="1" applyAlignment="1" applyProtection="1">
      <alignment horizontal="center" vertical="center"/>
    </xf>
    <xf numFmtId="10" fontId="6" fillId="4" borderId="1" xfId="0" applyNumberFormat="1" applyFont="1" applyFill="1" applyBorder="1" applyAlignment="1" applyProtection="1">
      <alignment horizontal="center" wrapText="1"/>
      <protection locked="0"/>
    </xf>
    <xf numFmtId="10" fontId="6" fillId="4" borderId="1" xfId="0" applyNumberFormat="1" applyFont="1" applyFill="1" applyBorder="1" applyAlignment="1" applyProtection="1">
      <alignment horizontal="center" wrapText="1"/>
      <protection locked="0"/>
    </xf>
    <xf numFmtId="10" fontId="6" fillId="4" borderId="1" xfId="0" applyNumberFormat="1" applyFont="1" applyFill="1" applyBorder="1" applyAlignment="1" applyProtection="1">
      <alignment horizontal="center" wrapText="1"/>
      <protection locked="0"/>
    </xf>
    <xf numFmtId="10" fontId="6" fillId="4" borderId="1" xfId="7" applyNumberFormat="1" applyFont="1" applyFill="1" applyBorder="1" applyAlignment="1" applyProtection="1">
      <alignment horizontal="center"/>
      <protection locked="0"/>
    </xf>
    <xf numFmtId="10" fontId="6" fillId="4" borderId="1" xfId="7" applyNumberFormat="1" applyFont="1" applyFill="1" applyBorder="1" applyAlignment="1" applyProtection="1">
      <alignment horizontal="center"/>
      <protection locked="0"/>
    </xf>
    <xf numFmtId="165" fontId="6" fillId="4" borderId="1" xfId="8" applyFont="1" applyFill="1" applyBorder="1" applyAlignment="1" applyProtection="1">
      <protection locked="0"/>
    </xf>
    <xf numFmtId="0" fontId="1" fillId="0" borderId="1" xfId="0" applyFont="1" applyFill="1" applyBorder="1" applyAlignment="1">
      <alignment vertical="center" wrapText="1"/>
    </xf>
    <xf numFmtId="0" fontId="0" fillId="0" borderId="0" xfId="0"/>
    <xf numFmtId="0" fontId="6" fillId="0" borderId="0" xfId="0" applyFont="1" applyFill="1"/>
    <xf numFmtId="0" fontId="1" fillId="0" borderId="1" xfId="0" applyFont="1" applyFill="1" applyBorder="1"/>
    <xf numFmtId="10" fontId="6" fillId="4" borderId="8" xfId="2" applyNumberFormat="1" applyFont="1" applyFill="1" applyBorder="1" applyAlignment="1" applyProtection="1">
      <alignment horizontal="center"/>
      <protection locked="0"/>
    </xf>
    <xf numFmtId="165" fontId="6" fillId="4" borderId="1" xfId="3" applyFont="1" applyFill="1" applyBorder="1" applyAlignment="1" applyProtection="1">
      <protection locked="0"/>
    </xf>
    <xf numFmtId="165" fontId="6" fillId="4" borderId="8" xfId="2" applyNumberFormat="1" applyFont="1" applyFill="1" applyBorder="1" applyAlignment="1" applyProtection="1">
      <alignment horizontal="right"/>
      <protection locked="0"/>
    </xf>
    <xf numFmtId="0" fontId="6" fillId="0" borderId="0" xfId="0" applyFont="1"/>
    <xf numFmtId="165" fontId="6" fillId="4" borderId="8" xfId="2" applyNumberFormat="1" applyFont="1" applyFill="1" applyBorder="1" applyAlignment="1" applyProtection="1">
      <alignment horizontal="right"/>
      <protection locked="0"/>
    </xf>
    <xf numFmtId="0" fontId="6" fillId="0" borderId="9" xfId="0" applyFont="1" applyFill="1" applyBorder="1" applyAlignment="1" applyProtection="1">
      <alignment horizontal="left"/>
    </xf>
    <xf numFmtId="0" fontId="6" fillId="0" borderId="5" xfId="0" applyFont="1" applyFill="1" applyBorder="1" applyAlignment="1" applyProtection="1">
      <alignment horizontal="left"/>
    </xf>
    <xf numFmtId="4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/>
    </xf>
    <xf numFmtId="0" fontId="6" fillId="0" borderId="15" xfId="0" applyFont="1" applyFill="1" applyBorder="1" applyAlignment="1" applyProtection="1">
      <alignment horizontal="left"/>
    </xf>
    <xf numFmtId="0" fontId="6" fillId="0" borderId="12" xfId="0" applyFont="1" applyFill="1" applyBorder="1" applyAlignment="1" applyProtection="1">
      <alignment horizontal="left"/>
    </xf>
    <xf numFmtId="165" fontId="1" fillId="2" borderId="3" xfId="2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6" fillId="9" borderId="0" xfId="0" applyFont="1" applyFill="1"/>
    <xf numFmtId="0" fontId="0" fillId="0" borderId="0" xfId="0" applyFill="1"/>
    <xf numFmtId="0" fontId="1" fillId="0" borderId="0" xfId="0" applyFont="1" applyFill="1"/>
    <xf numFmtId="0" fontId="7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/>
    </xf>
    <xf numFmtId="165" fontId="6" fillId="0" borderId="8" xfId="2" applyNumberFormat="1" applyFont="1" applyFill="1" applyBorder="1" applyAlignment="1" applyProtection="1">
      <alignment horizontal="right"/>
      <protection locked="0"/>
    </xf>
    <xf numFmtId="0" fontId="1" fillId="0" borderId="1" xfId="0" applyFont="1" applyFill="1" applyBorder="1" applyAlignment="1">
      <alignment wrapText="1"/>
    </xf>
    <xf numFmtId="0" fontId="1" fillId="0" borderId="1" xfId="5" applyFont="1" applyFill="1" applyBorder="1" applyAlignment="1">
      <alignment wrapText="1"/>
    </xf>
    <xf numFmtId="10" fontId="6" fillId="0" borderId="1" xfId="0" applyNumberFormat="1" applyFont="1" applyFill="1" applyBorder="1" applyAlignment="1" applyProtection="1">
      <alignment horizontal="center"/>
      <protection locked="0"/>
    </xf>
    <xf numFmtId="0" fontId="0" fillId="0" borderId="1" xfId="0" applyFill="1" applyBorder="1" applyAlignment="1">
      <alignment vertical="center" wrapText="1"/>
    </xf>
    <xf numFmtId="0" fontId="6" fillId="0" borderId="0" xfId="0" applyFont="1" applyFill="1" applyBorder="1"/>
    <xf numFmtId="0" fontId="0" fillId="0" borderId="0" xfId="0" applyFill="1" applyBorder="1"/>
    <xf numFmtId="0" fontId="3" fillId="0" borderId="0" xfId="0" applyFont="1" applyFill="1" applyBorder="1"/>
    <xf numFmtId="0" fontId="7" fillId="0" borderId="0" xfId="0" applyFont="1" applyFill="1" applyBorder="1" applyAlignment="1">
      <alignment horizontal="center"/>
    </xf>
    <xf numFmtId="0" fontId="6" fillId="0" borderId="0" xfId="0" applyFont="1" applyFill="1" applyBorder="1" applyAlignment="1">
      <alignment vertical="center" wrapText="1"/>
    </xf>
    <xf numFmtId="0" fontId="4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>
      <alignment vertical="center" wrapText="1"/>
    </xf>
    <xf numFmtId="165" fontId="6" fillId="0" borderId="0" xfId="2" applyNumberFormat="1" applyFont="1" applyFill="1" applyBorder="1" applyAlignment="1" applyProtection="1">
      <alignment horizontal="right"/>
      <protection locked="0"/>
    </xf>
    <xf numFmtId="0" fontId="1" fillId="0" borderId="0" xfId="5" applyFont="1" applyFill="1" applyBorder="1" applyAlignment="1">
      <alignment vertical="center" wrapText="1"/>
    </xf>
    <xf numFmtId="10" fontId="6" fillId="0" borderId="0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Border="1" applyAlignment="1">
      <alignment vertical="center" wrapText="1"/>
    </xf>
    <xf numFmtId="0" fontId="1" fillId="0" borderId="0" xfId="0" applyFont="1" applyFill="1" applyBorder="1"/>
    <xf numFmtId="0" fontId="0" fillId="0" borderId="0" xfId="0" applyBorder="1"/>
    <xf numFmtId="0" fontId="6" fillId="2" borderId="2" xfId="0" applyFont="1" applyFill="1" applyBorder="1"/>
    <xf numFmtId="14" fontId="7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/>
    </xf>
    <xf numFmtId="164" fontId="7" fillId="2" borderId="1" xfId="6" applyFont="1" applyFill="1" applyBorder="1" applyAlignment="1" applyProtection="1">
      <alignment horizontal="right"/>
      <protection locked="0"/>
    </xf>
    <xf numFmtId="165" fontId="7" fillId="2" borderId="1" xfId="2" applyFont="1" applyFill="1" applyBorder="1" applyAlignment="1" applyProtection="1">
      <alignment horizontal="right"/>
      <protection locked="0"/>
    </xf>
    <xf numFmtId="14" fontId="7" fillId="2" borderId="1" xfId="2" applyNumberFormat="1" applyFont="1" applyFill="1" applyBorder="1" applyAlignment="1" applyProtection="1">
      <alignment horizontal="right"/>
      <protection locked="0"/>
    </xf>
    <xf numFmtId="0" fontId="8" fillId="2" borderId="2" xfId="0" applyFont="1" applyFill="1" applyBorder="1" applyAlignment="1">
      <alignment horizontal="left"/>
    </xf>
    <xf numFmtId="165" fontId="6" fillId="4" borderId="1" xfId="2" applyNumberFormat="1" applyFont="1" applyFill="1" applyBorder="1" applyAlignment="1" applyProtection="1">
      <alignment horizontal="right"/>
      <protection locked="0"/>
    </xf>
    <xf numFmtId="165" fontId="7" fillId="3" borderId="1" xfId="0" applyNumberFormat="1" applyFont="1" applyFill="1" applyBorder="1" applyAlignment="1">
      <alignment horizontal="left"/>
    </xf>
    <xf numFmtId="0" fontId="7" fillId="2" borderId="2" xfId="0" applyFont="1" applyFill="1" applyBorder="1"/>
    <xf numFmtId="4" fontId="7" fillId="3" borderId="1" xfId="0" applyNumberFormat="1" applyFont="1" applyFill="1" applyBorder="1" applyAlignment="1">
      <alignment horizontal="center"/>
    </xf>
    <xf numFmtId="165" fontId="6" fillId="5" borderId="1" xfId="2" applyFont="1" applyFill="1" applyBorder="1" applyAlignment="1">
      <alignment horizontal="right"/>
    </xf>
    <xf numFmtId="165" fontId="7" fillId="2" borderId="3" xfId="2" applyFont="1" applyFill="1" applyBorder="1" applyAlignment="1">
      <alignment horizontal="right"/>
    </xf>
    <xf numFmtId="165" fontId="6" fillId="3" borderId="1" xfId="2" applyFont="1" applyFill="1" applyBorder="1" applyAlignment="1">
      <alignment horizontal="right"/>
    </xf>
    <xf numFmtId="165" fontId="6" fillId="5" borderId="1" xfId="2" applyFont="1" applyFill="1" applyBorder="1" applyAlignment="1" applyProtection="1">
      <alignment horizontal="right"/>
    </xf>
    <xf numFmtId="165" fontId="6" fillId="5" borderId="1" xfId="2" applyFont="1" applyFill="1" applyBorder="1" applyAlignment="1">
      <alignment horizontal="left" wrapText="1"/>
    </xf>
    <xf numFmtId="165" fontId="7" fillId="2" borderId="1" xfId="0" applyNumberFormat="1" applyFont="1" applyFill="1" applyBorder="1" applyAlignment="1">
      <alignment horizontal="center"/>
    </xf>
    <xf numFmtId="165" fontId="7" fillId="5" borderId="1" xfId="0" applyNumberFormat="1" applyFont="1" applyFill="1" applyBorder="1" applyAlignment="1">
      <alignment horizontal="center"/>
    </xf>
    <xf numFmtId="0" fontId="7" fillId="2" borderId="40" xfId="0" applyFont="1" applyFill="1" applyBorder="1"/>
    <xf numFmtId="0" fontId="2" fillId="2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 applyProtection="1">
      <alignment vertical="justify"/>
    </xf>
    <xf numFmtId="0" fontId="0" fillId="2" borderId="2" xfId="0" applyFill="1" applyBorder="1"/>
    <xf numFmtId="165" fontId="22" fillId="2" borderId="1" xfId="11" applyNumberFormat="1" applyFill="1" applyBorder="1" applyAlignment="1">
      <alignment horizontal="center"/>
    </xf>
    <xf numFmtId="43" fontId="6" fillId="9" borderId="0" xfId="0" applyNumberFormat="1" applyFont="1" applyFill="1"/>
    <xf numFmtId="0" fontId="1" fillId="4" borderId="0" xfId="0" applyFont="1" applyFill="1" applyAlignment="1" applyProtection="1">
      <alignment horizontal="center"/>
      <protection locked="0"/>
    </xf>
    <xf numFmtId="0" fontId="23" fillId="2" borderId="20" xfId="0" applyFont="1" applyFill="1" applyBorder="1" applyAlignment="1">
      <alignment horizontal="center" vertical="center"/>
    </xf>
    <xf numFmtId="0" fontId="23" fillId="2" borderId="21" xfId="0" applyFont="1" applyFill="1" applyBorder="1" applyAlignment="1">
      <alignment horizontal="center" vertical="center"/>
    </xf>
    <xf numFmtId="0" fontId="23" fillId="2" borderId="39" xfId="0" applyFont="1" applyFill="1" applyBorder="1" applyAlignment="1">
      <alignment horizontal="center" vertical="center"/>
    </xf>
    <xf numFmtId="0" fontId="23" fillId="2" borderId="10" xfId="0" applyFont="1" applyFill="1" applyBorder="1" applyAlignment="1">
      <alignment horizontal="center" vertical="center"/>
    </xf>
    <xf numFmtId="0" fontId="23" fillId="2" borderId="0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3" fillId="2" borderId="27" xfId="0" applyFont="1" applyFill="1" applyBorder="1" applyAlignment="1">
      <alignment horizontal="center" vertical="center"/>
    </xf>
    <xf numFmtId="0" fontId="23" fillId="2" borderId="12" xfId="0" applyFont="1" applyFill="1" applyBorder="1" applyAlignment="1">
      <alignment horizontal="center" vertical="center"/>
    </xf>
    <xf numFmtId="0" fontId="23" fillId="2" borderId="13" xfId="0" applyFont="1" applyFill="1" applyBorder="1" applyAlignment="1">
      <alignment horizontal="center" vertical="center"/>
    </xf>
    <xf numFmtId="0" fontId="7" fillId="8" borderId="9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14" fontId="2" fillId="2" borderId="16" xfId="0" applyNumberFormat="1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0" fontId="7" fillId="5" borderId="16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3" borderId="9" xfId="0" applyFont="1" applyFill="1" applyBorder="1" applyAlignment="1">
      <alignment horizontal="left" wrapText="1"/>
    </xf>
    <xf numFmtId="0" fontId="7" fillId="3" borderId="5" xfId="0" applyFont="1" applyFill="1" applyBorder="1" applyAlignment="1">
      <alignment horizontal="left" wrapText="1"/>
    </xf>
    <xf numFmtId="0" fontId="7" fillId="3" borderId="3" xfId="0" applyFont="1" applyFill="1" applyBorder="1" applyAlignment="1">
      <alignment horizontal="left" wrapText="1"/>
    </xf>
    <xf numFmtId="0" fontId="9" fillId="0" borderId="6" xfId="0" applyFont="1" applyBorder="1" applyAlignment="1">
      <alignment horizontal="right" vertical="top" wrapText="1"/>
    </xf>
    <xf numFmtId="0" fontId="9" fillId="0" borderId="5" xfId="0" applyFont="1" applyBorder="1" applyAlignment="1">
      <alignment horizontal="right" vertical="top" wrapText="1"/>
    </xf>
    <xf numFmtId="0" fontId="9" fillId="0" borderId="3" xfId="0" applyFont="1" applyBorder="1" applyAlignment="1">
      <alignment horizontal="right" vertical="top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/>
    </xf>
    <xf numFmtId="0" fontId="7" fillId="2" borderId="5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right"/>
    </xf>
    <xf numFmtId="0" fontId="7" fillId="3" borderId="5" xfId="0" applyFont="1" applyFill="1" applyBorder="1" applyAlignment="1">
      <alignment horizontal="right"/>
    </xf>
    <xf numFmtId="0" fontId="7" fillId="3" borderId="3" xfId="0" applyFont="1" applyFill="1" applyBorder="1" applyAlignment="1">
      <alignment horizontal="right"/>
    </xf>
    <xf numFmtId="0" fontId="7" fillId="2" borderId="6" xfId="0" applyFont="1" applyFill="1" applyBorder="1" applyAlignment="1">
      <alignment horizontal="right"/>
    </xf>
    <xf numFmtId="0" fontId="7" fillId="2" borderId="5" xfId="0" applyFont="1" applyFill="1" applyBorder="1" applyAlignment="1">
      <alignment horizontal="right"/>
    </xf>
    <xf numFmtId="0" fontId="7" fillId="2" borderId="3" xfId="0" applyFont="1" applyFill="1" applyBorder="1" applyAlignment="1">
      <alignment horizontal="right"/>
    </xf>
    <xf numFmtId="0" fontId="7" fillId="8" borderId="6" xfId="0" applyFont="1" applyFill="1" applyBorder="1" applyAlignment="1">
      <alignment horizontal="left" vertical="center"/>
    </xf>
    <xf numFmtId="0" fontId="7" fillId="8" borderId="5" xfId="0" applyFont="1" applyFill="1" applyBorder="1" applyAlignment="1">
      <alignment horizontal="left" vertical="center"/>
    </xf>
    <xf numFmtId="0" fontId="7" fillId="3" borderId="9" xfId="0" applyFont="1" applyFill="1" applyBorder="1" applyAlignment="1">
      <alignment horizontal="left"/>
    </xf>
    <xf numFmtId="0" fontId="7" fillId="3" borderId="5" xfId="0" applyFont="1" applyFill="1" applyBorder="1" applyAlignment="1">
      <alignment horizontal="left"/>
    </xf>
    <xf numFmtId="0" fontId="7" fillId="3" borderId="3" xfId="0" applyFont="1" applyFill="1" applyBorder="1" applyAlignment="1">
      <alignment horizontal="left"/>
    </xf>
    <xf numFmtId="0" fontId="6" fillId="2" borderId="9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8" borderId="9" xfId="0" applyFont="1" applyFill="1" applyBorder="1" applyAlignment="1">
      <alignment horizontal="left" vertical="center" wrapText="1"/>
    </xf>
    <xf numFmtId="0" fontId="6" fillId="8" borderId="5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8" borderId="3" xfId="0" applyFont="1" applyFill="1" applyBorder="1" applyAlignment="1">
      <alignment horizontal="left" vertical="center" wrapText="1"/>
    </xf>
    <xf numFmtId="0" fontId="7" fillId="3" borderId="9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center"/>
    </xf>
    <xf numFmtId="0" fontId="6" fillId="4" borderId="3" xfId="0" applyFont="1" applyFill="1" applyBorder="1" applyAlignment="1">
      <alignment horizontal="center"/>
    </xf>
    <xf numFmtId="0" fontId="6" fillId="0" borderId="9" xfId="0" applyFont="1" applyBorder="1" applyAlignment="1" applyProtection="1">
      <alignment horizontal="left"/>
    </xf>
    <xf numFmtId="0" fontId="6" fillId="0" borderId="3" xfId="0" applyFont="1" applyBorder="1" applyAlignment="1" applyProtection="1">
      <alignment horizontal="left"/>
    </xf>
    <xf numFmtId="0" fontId="7" fillId="3" borderId="9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/>
    </xf>
    <xf numFmtId="0" fontId="7" fillId="5" borderId="5" xfId="0" applyFont="1" applyFill="1" applyBorder="1" applyAlignment="1">
      <alignment horizontal="center"/>
    </xf>
    <xf numFmtId="0" fontId="6" fillId="0" borderId="9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2" borderId="9" xfId="0" applyFont="1" applyFill="1" applyBorder="1" applyAlignment="1">
      <alignment horizontal="left"/>
    </xf>
    <xf numFmtId="0" fontId="6" fillId="2" borderId="5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 vertical="center" wrapText="1"/>
    </xf>
    <xf numFmtId="0" fontId="6" fillId="4" borderId="9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left"/>
    </xf>
    <xf numFmtId="0" fontId="6" fillId="4" borderId="3" xfId="0" applyFont="1" applyFill="1" applyBorder="1" applyAlignment="1">
      <alignment horizontal="left"/>
    </xf>
    <xf numFmtId="0" fontId="7" fillId="8" borderId="6" xfId="0" applyFont="1" applyFill="1" applyBorder="1" applyAlignment="1">
      <alignment horizontal="center"/>
    </xf>
    <xf numFmtId="0" fontId="7" fillId="8" borderId="5" xfId="0" applyFont="1" applyFill="1" applyBorder="1" applyAlignment="1">
      <alignment horizontal="center"/>
    </xf>
    <xf numFmtId="0" fontId="7" fillId="5" borderId="16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7" fillId="5" borderId="9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left" vertical="center" wrapText="1"/>
    </xf>
    <xf numFmtId="0" fontId="8" fillId="2" borderId="10" xfId="0" applyFont="1" applyFill="1" applyBorder="1" applyAlignment="1">
      <alignment horizontal="left"/>
    </xf>
    <xf numFmtId="0" fontId="8" fillId="8" borderId="0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center"/>
    </xf>
    <xf numFmtId="0" fontId="7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 vertical="justify" wrapText="1"/>
    </xf>
    <xf numFmtId="0" fontId="6" fillId="2" borderId="3" xfId="0" applyFont="1" applyFill="1" applyBorder="1" applyAlignment="1">
      <alignment horizontal="center" vertical="justify" wrapText="1"/>
    </xf>
    <xf numFmtId="0" fontId="6" fillId="2" borderId="22" xfId="0" applyFont="1" applyFill="1" applyBorder="1" applyAlignment="1">
      <alignment horizontal="left" wrapText="1"/>
    </xf>
    <xf numFmtId="0" fontId="6" fillId="2" borderId="26" xfId="0" applyFont="1" applyFill="1" applyBorder="1" applyAlignment="1">
      <alignment horizontal="left" wrapText="1"/>
    </xf>
    <xf numFmtId="0" fontId="7" fillId="2" borderId="6" xfId="0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right" vertical="center" wrapText="1"/>
    </xf>
    <xf numFmtId="0" fontId="6" fillId="0" borderId="22" xfId="0" applyFont="1" applyFill="1" applyBorder="1" applyAlignment="1" applyProtection="1">
      <alignment horizontal="left" vertical="justify"/>
    </xf>
    <xf numFmtId="0" fontId="6" fillId="0" borderId="26" xfId="0" applyFont="1" applyFill="1" applyBorder="1" applyAlignment="1" applyProtection="1">
      <alignment horizontal="left" vertical="justify"/>
    </xf>
    <xf numFmtId="165" fontId="7" fillId="3" borderId="6" xfId="2" applyFont="1" applyFill="1" applyBorder="1" applyAlignment="1">
      <alignment horizontal="right"/>
    </xf>
    <xf numFmtId="165" fontId="7" fillId="3" borderId="5" xfId="2" applyFont="1" applyFill="1" applyBorder="1" applyAlignment="1">
      <alignment horizontal="right"/>
    </xf>
    <xf numFmtId="165" fontId="7" fillId="3" borderId="3" xfId="2" applyFont="1" applyFill="1" applyBorder="1" applyAlignment="1">
      <alignment horizontal="right"/>
    </xf>
    <xf numFmtId="0" fontId="6" fillId="2" borderId="6" xfId="0" applyFont="1" applyFill="1" applyBorder="1" applyAlignment="1">
      <alignment horizontal="left"/>
    </xf>
    <xf numFmtId="0" fontId="6" fillId="0" borderId="5" xfId="0" applyFont="1" applyBorder="1" applyAlignment="1">
      <alignment horizontal="right" vertical="top" wrapText="1"/>
    </xf>
    <xf numFmtId="0" fontId="6" fillId="0" borderId="3" xfId="0" applyFont="1" applyBorder="1" applyAlignment="1">
      <alignment horizontal="right" vertical="top" wrapText="1"/>
    </xf>
    <xf numFmtId="0" fontId="7" fillId="3" borderId="9" xfId="0" applyFont="1" applyFill="1" applyBorder="1" applyAlignment="1" applyProtection="1">
      <alignment horizontal="center" vertical="center" wrapText="1"/>
    </xf>
    <xf numFmtId="0" fontId="7" fillId="3" borderId="5" xfId="0" applyFont="1" applyFill="1" applyBorder="1" applyAlignment="1" applyProtection="1">
      <alignment horizontal="center" vertical="center" wrapText="1"/>
    </xf>
    <xf numFmtId="0" fontId="7" fillId="3" borderId="3" xfId="0" applyFont="1" applyFill="1" applyBorder="1" applyAlignment="1" applyProtection="1">
      <alignment horizontal="center" vertical="center" wrapText="1"/>
    </xf>
    <xf numFmtId="0" fontId="7" fillId="0" borderId="9" xfId="0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 wrapText="1"/>
    </xf>
    <xf numFmtId="0" fontId="7" fillId="5" borderId="6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left"/>
    </xf>
    <xf numFmtId="0" fontId="6" fillId="2" borderId="22" xfId="0" applyFont="1" applyFill="1" applyBorder="1" applyAlignment="1">
      <alignment horizontal="left" vertical="center"/>
    </xf>
    <xf numFmtId="0" fontId="6" fillId="2" borderId="26" xfId="0" applyFont="1" applyFill="1" applyBorder="1" applyAlignment="1">
      <alignment horizontal="left" vertical="center"/>
    </xf>
    <xf numFmtId="0" fontId="6" fillId="2" borderId="19" xfId="0" applyFont="1" applyFill="1" applyBorder="1" applyAlignment="1">
      <alignment horizontal="left" vertical="center"/>
    </xf>
    <xf numFmtId="0" fontId="6" fillId="2" borderId="27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6" fillId="2" borderId="13" xfId="0" applyFont="1" applyFill="1" applyBorder="1" applyAlignment="1">
      <alignment horizontal="left" vertical="center"/>
    </xf>
    <xf numFmtId="0" fontId="7" fillId="3" borderId="6" xfId="0" applyFont="1" applyFill="1" applyBorder="1" applyAlignment="1">
      <alignment horizontal="right" vertical="center" wrapText="1"/>
    </xf>
    <xf numFmtId="0" fontId="7" fillId="3" borderId="5" xfId="0" applyFont="1" applyFill="1" applyBorder="1" applyAlignment="1">
      <alignment horizontal="right" vertical="center" wrapText="1"/>
    </xf>
    <xf numFmtId="0" fontId="6" fillId="0" borderId="5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 wrapText="1"/>
    </xf>
    <xf numFmtId="0" fontId="6" fillId="2" borderId="1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left" wrapText="1"/>
    </xf>
    <xf numFmtId="0" fontId="6" fillId="2" borderId="22" xfId="0" applyFont="1" applyFill="1" applyBorder="1" applyAlignment="1">
      <alignment horizontal="left" vertical="center" wrapText="1"/>
    </xf>
    <xf numFmtId="0" fontId="6" fillId="2" borderId="26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27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center" vertical="center"/>
    </xf>
    <xf numFmtId="0" fontId="21" fillId="8" borderId="9" xfId="0" applyFont="1" applyFill="1" applyBorder="1" applyAlignment="1">
      <alignment horizontal="center" vertical="center" wrapText="1"/>
    </xf>
    <xf numFmtId="0" fontId="21" fillId="8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26" xfId="0" applyBorder="1" applyAlignment="1">
      <alignment horizontal="left"/>
    </xf>
    <xf numFmtId="0" fontId="2" fillId="2" borderId="12" xfId="0" applyFont="1" applyFill="1" applyBorder="1" applyAlignment="1">
      <alignment horizontal="center"/>
    </xf>
    <xf numFmtId="165" fontId="1" fillId="2" borderId="9" xfId="2" applyFill="1" applyBorder="1" applyAlignment="1">
      <alignment horizontal="center"/>
    </xf>
    <xf numFmtId="165" fontId="1" fillId="2" borderId="5" xfId="2" applyFill="1" applyBorder="1" applyAlignment="1">
      <alignment horizontal="center"/>
    </xf>
    <xf numFmtId="165" fontId="1" fillId="2" borderId="3" xfId="2" applyFill="1" applyBorder="1" applyAlignment="1">
      <alignment horizontal="center"/>
    </xf>
    <xf numFmtId="0" fontId="2" fillId="2" borderId="9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9" xfId="0" applyFont="1" applyFill="1" applyBorder="1" applyAlignment="1">
      <alignment horizontal="justify" vertical="justify" wrapText="1"/>
    </xf>
    <xf numFmtId="0" fontId="2" fillId="2" borderId="5" xfId="0" applyFont="1" applyFill="1" applyBorder="1" applyAlignment="1">
      <alignment horizontal="justify" vertical="justify" wrapText="1"/>
    </xf>
    <xf numFmtId="0" fontId="2" fillId="0" borderId="0" xfId="0" applyFont="1" applyBorder="1" applyAlignment="1">
      <alignment horizontal="justify" vertical="justify"/>
    </xf>
    <xf numFmtId="0" fontId="2" fillId="2" borderId="9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165" fontId="2" fillId="2" borderId="9" xfId="2" applyFont="1" applyFill="1" applyBorder="1" applyAlignment="1">
      <alignment horizontal="center"/>
    </xf>
    <xf numFmtId="165" fontId="2" fillId="2" borderId="5" xfId="2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 applyProtection="1">
      <alignment horizontal="left"/>
    </xf>
    <xf numFmtId="0" fontId="6" fillId="0" borderId="5" xfId="0" applyFont="1" applyFill="1" applyBorder="1" applyAlignment="1" applyProtection="1">
      <alignment horizontal="left"/>
    </xf>
    <xf numFmtId="0" fontId="6" fillId="0" borderId="3" xfId="0" applyFont="1" applyFill="1" applyBorder="1" applyAlignment="1" applyProtection="1">
      <alignment horizontal="left"/>
    </xf>
    <xf numFmtId="0" fontId="12" fillId="0" borderId="9" xfId="0" applyFont="1" applyFill="1" applyBorder="1" applyAlignment="1" applyProtection="1">
      <alignment horizontal="left" vertical="center" wrapText="1"/>
    </xf>
    <xf numFmtId="0" fontId="12" fillId="0" borderId="5" xfId="0" applyFont="1" applyFill="1" applyBorder="1" applyAlignment="1" applyProtection="1">
      <alignment horizontal="left" vertical="center" wrapText="1"/>
    </xf>
    <xf numFmtId="0" fontId="12" fillId="0" borderId="3" xfId="0" applyFont="1" applyFill="1" applyBorder="1" applyAlignment="1" applyProtection="1">
      <alignment horizontal="left" vertical="center" wrapText="1"/>
    </xf>
    <xf numFmtId="0" fontId="7" fillId="3" borderId="1" xfId="0" applyFont="1" applyFill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6" fillId="4" borderId="9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left"/>
    </xf>
    <xf numFmtId="0" fontId="7" fillId="3" borderId="35" xfId="0" applyFont="1" applyFill="1" applyBorder="1" applyAlignment="1" applyProtection="1">
      <alignment horizontal="center"/>
    </xf>
    <xf numFmtId="0" fontId="7" fillId="3" borderId="36" xfId="0" applyFont="1" applyFill="1" applyBorder="1" applyAlignment="1" applyProtection="1">
      <alignment horizontal="center"/>
    </xf>
    <xf numFmtId="0" fontId="7" fillId="3" borderId="37" xfId="0" applyFont="1" applyFill="1" applyBorder="1" applyAlignment="1" applyProtection="1">
      <alignment horizontal="center"/>
    </xf>
    <xf numFmtId="0" fontId="7" fillId="3" borderId="11" xfId="0" applyFont="1" applyFill="1" applyBorder="1" applyAlignment="1" applyProtection="1">
      <alignment horizontal="center" vertical="center" wrapText="1"/>
    </xf>
    <xf numFmtId="0" fontId="7" fillId="3" borderId="33" xfId="0" applyFont="1" applyFill="1" applyBorder="1" applyAlignment="1" applyProtection="1">
      <alignment horizontal="center" vertical="center" wrapText="1"/>
    </xf>
    <xf numFmtId="0" fontId="7" fillId="3" borderId="38" xfId="0" applyFon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center"/>
    </xf>
    <xf numFmtId="0" fontId="7" fillId="3" borderId="5" xfId="0" applyFont="1" applyFill="1" applyBorder="1" applyAlignment="1" applyProtection="1">
      <alignment horizontal="center"/>
    </xf>
    <xf numFmtId="0" fontId="6" fillId="0" borderId="5" xfId="0" applyFont="1" applyBorder="1" applyAlignment="1">
      <alignment horizontal="center"/>
    </xf>
    <xf numFmtId="0" fontId="7" fillId="3" borderId="16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/>
    </xf>
    <xf numFmtId="0" fontId="6" fillId="4" borderId="1" xfId="0" applyFont="1" applyFill="1" applyBorder="1" applyAlignment="1" applyProtection="1">
      <alignment horizontal="center" vertical="center" wrapText="1"/>
      <protection locked="0"/>
    </xf>
    <xf numFmtId="0" fontId="7" fillId="3" borderId="15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0" fontId="7" fillId="3" borderId="13" xfId="0" applyFont="1" applyFill="1" applyBorder="1" applyAlignment="1">
      <alignment horizontal="center"/>
    </xf>
    <xf numFmtId="165" fontId="2" fillId="2" borderId="3" xfId="2" applyFont="1" applyFill="1" applyBorder="1" applyAlignment="1">
      <alignment horizontal="center"/>
    </xf>
    <xf numFmtId="0" fontId="7" fillId="3" borderId="30" xfId="0" applyFont="1" applyFill="1" applyBorder="1" applyAlignment="1">
      <alignment horizontal="center"/>
    </xf>
    <xf numFmtId="0" fontId="7" fillId="3" borderId="31" xfId="0" applyFont="1" applyFill="1" applyBorder="1" applyAlignment="1">
      <alignment horizontal="center"/>
    </xf>
    <xf numFmtId="0" fontId="7" fillId="3" borderId="32" xfId="0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left" vertical="center" wrapText="1"/>
    </xf>
    <xf numFmtId="0" fontId="6" fillId="2" borderId="4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justify" vertical="justify" wrapText="1"/>
    </xf>
    <xf numFmtId="0" fontId="2" fillId="2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7" fillId="0" borderId="5" xfId="0" applyFont="1" applyFill="1" applyBorder="1" applyAlignment="1" applyProtection="1">
      <alignment horizontal="center" vertical="center" wrapText="1"/>
    </xf>
    <xf numFmtId="0" fontId="7" fillId="5" borderId="3" xfId="0" applyFont="1" applyFill="1" applyBorder="1" applyAlignment="1">
      <alignment horizontal="center"/>
    </xf>
    <xf numFmtId="0" fontId="7" fillId="8" borderId="23" xfId="0" applyFont="1" applyFill="1" applyBorder="1" applyAlignment="1">
      <alignment horizontal="center"/>
    </xf>
    <xf numFmtId="0" fontId="7" fillId="2" borderId="6" xfId="0" applyFont="1" applyFill="1" applyBorder="1" applyAlignment="1" applyProtection="1">
      <alignment horizontal="center"/>
    </xf>
    <xf numFmtId="0" fontId="7" fillId="2" borderId="5" xfId="0" applyFont="1" applyFill="1" applyBorder="1" applyAlignment="1" applyProtection="1">
      <alignment horizontal="center"/>
    </xf>
    <xf numFmtId="0" fontId="7" fillId="2" borderId="3" xfId="0" applyFont="1" applyFill="1" applyBorder="1" applyAlignment="1" applyProtection="1">
      <alignment horizontal="center"/>
    </xf>
    <xf numFmtId="0" fontId="7" fillId="2" borderId="6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center" vertical="center" wrapText="1"/>
    </xf>
    <xf numFmtId="0" fontId="6" fillId="2" borderId="28" xfId="0" applyFont="1" applyFill="1" applyBorder="1" applyAlignment="1">
      <alignment horizontal="left" vertical="center" wrapText="1"/>
    </xf>
    <xf numFmtId="0" fontId="7" fillId="3" borderId="29" xfId="0" applyFont="1" applyFill="1" applyBorder="1" applyAlignment="1" applyProtection="1">
      <alignment horizontal="center"/>
    </xf>
    <xf numFmtId="0" fontId="7" fillId="3" borderId="26" xfId="0" applyFont="1" applyFill="1" applyBorder="1" applyAlignment="1" applyProtection="1">
      <alignment horizontal="center"/>
    </xf>
    <xf numFmtId="0" fontId="7" fillId="3" borderId="19" xfId="0" applyFont="1" applyFill="1" applyBorder="1" applyAlignment="1" applyProtection="1">
      <alignment horizontal="center"/>
    </xf>
    <xf numFmtId="0" fontId="6" fillId="0" borderId="9" xfId="0" applyFont="1" applyFill="1" applyBorder="1" applyAlignment="1" applyProtection="1">
      <alignment horizontal="center" vertical="center" wrapText="1"/>
    </xf>
    <xf numFmtId="0" fontId="6" fillId="0" borderId="5" xfId="0" applyFont="1" applyFill="1" applyBorder="1" applyAlignment="1" applyProtection="1">
      <alignment horizontal="center" vertical="center" wrapText="1"/>
    </xf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left"/>
    </xf>
    <xf numFmtId="0" fontId="8" fillId="4" borderId="9" xfId="0" applyFont="1" applyFill="1" applyBorder="1" applyAlignment="1" applyProtection="1">
      <alignment horizontal="left"/>
      <protection locked="0"/>
    </xf>
    <xf numFmtId="0" fontId="8" fillId="4" borderId="5" xfId="0" applyFont="1" applyFill="1" applyBorder="1" applyAlignment="1" applyProtection="1">
      <alignment horizontal="left"/>
      <protection locked="0"/>
    </xf>
    <xf numFmtId="0" fontId="8" fillId="4" borderId="3" xfId="0" applyFont="1" applyFill="1" applyBorder="1" applyAlignment="1" applyProtection="1">
      <alignment horizontal="left"/>
      <protection locked="0"/>
    </xf>
    <xf numFmtId="0" fontId="7" fillId="3" borderId="6" xfId="0" applyFont="1" applyFill="1" applyBorder="1" applyAlignment="1" applyProtection="1">
      <alignment horizontal="center"/>
    </xf>
    <xf numFmtId="0" fontId="7" fillId="3" borderId="3" xfId="0" applyFont="1" applyFill="1" applyBorder="1" applyAlignment="1" applyProtection="1">
      <alignment horizontal="center"/>
    </xf>
    <xf numFmtId="0" fontId="7" fillId="3" borderId="22" xfId="0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7" fillId="3" borderId="27" xfId="0" applyFont="1" applyFill="1" applyBorder="1" applyAlignment="1" applyProtection="1">
      <alignment horizontal="center" vertical="center" wrapText="1"/>
    </xf>
    <xf numFmtId="0" fontId="2" fillId="2" borderId="5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justify" wrapText="1"/>
    </xf>
    <xf numFmtId="0" fontId="7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8" borderId="3" xfId="0" applyFont="1" applyFill="1" applyBorder="1" applyAlignment="1">
      <alignment horizontal="center" vertical="center" wrapText="1"/>
    </xf>
    <xf numFmtId="0" fontId="7" fillId="0" borderId="6" xfId="0" applyFont="1" applyBorder="1" applyAlignment="1" applyProtection="1">
      <alignment horizontal="center"/>
    </xf>
    <xf numFmtId="0" fontId="7" fillId="0" borderId="5" xfId="0" applyFont="1" applyBorder="1" applyAlignment="1" applyProtection="1">
      <alignment horizontal="center"/>
    </xf>
    <xf numFmtId="0" fontId="7" fillId="0" borderId="3" xfId="0" applyFont="1" applyBorder="1" applyAlignment="1" applyProtection="1">
      <alignment horizontal="center"/>
    </xf>
    <xf numFmtId="0" fontId="7" fillId="3" borderId="6" xfId="0" applyFont="1" applyFill="1" applyBorder="1" applyAlignment="1" applyProtection="1">
      <alignment horizontal="center" vertical="center"/>
    </xf>
    <xf numFmtId="0" fontId="7" fillId="3" borderId="5" xfId="0" applyFont="1" applyFill="1" applyBorder="1" applyAlignment="1" applyProtection="1">
      <alignment horizontal="center" vertical="center"/>
    </xf>
    <xf numFmtId="0" fontId="7" fillId="3" borderId="3" xfId="0" applyFont="1" applyFill="1" applyBorder="1" applyAlignment="1" applyProtection="1">
      <alignment horizontal="center" vertical="center"/>
    </xf>
    <xf numFmtId="0" fontId="12" fillId="0" borderId="9" xfId="0" applyFont="1" applyFill="1" applyBorder="1" applyAlignment="1" applyProtection="1">
      <alignment horizontal="left" vertical="center"/>
    </xf>
    <xf numFmtId="0" fontId="12" fillId="0" borderId="5" xfId="0" applyFont="1" applyFill="1" applyBorder="1" applyAlignment="1" applyProtection="1">
      <alignment horizontal="left" vertical="center"/>
    </xf>
    <xf numFmtId="0" fontId="12" fillId="0" borderId="3" xfId="0" applyFont="1" applyFill="1" applyBorder="1" applyAlignment="1" applyProtection="1">
      <alignment horizontal="left" vertical="center"/>
    </xf>
    <xf numFmtId="0" fontId="7" fillId="3" borderId="22" xfId="0" applyFont="1" applyFill="1" applyBorder="1" applyAlignment="1">
      <alignment horizontal="center"/>
    </xf>
    <xf numFmtId="0" fontId="7" fillId="3" borderId="26" xfId="0" applyFont="1" applyFill="1" applyBorder="1" applyAlignment="1">
      <alignment horizontal="center"/>
    </xf>
    <xf numFmtId="0" fontId="7" fillId="3" borderId="19" xfId="0" applyFont="1" applyFill="1" applyBorder="1" applyAlignment="1">
      <alignment horizontal="center"/>
    </xf>
    <xf numFmtId="0" fontId="7" fillId="3" borderId="6" xfId="0" applyFont="1" applyFill="1" applyBorder="1" applyAlignment="1" applyProtection="1">
      <alignment horizontal="center" vertical="center" wrapText="1"/>
    </xf>
    <xf numFmtId="0" fontId="7" fillId="7" borderId="1" xfId="0" applyFont="1" applyFill="1" applyBorder="1" applyAlignment="1" applyProtection="1">
      <alignment horizontal="center"/>
    </xf>
    <xf numFmtId="0" fontId="7" fillId="0" borderId="27" xfId="0" applyFont="1" applyBorder="1" applyAlignment="1" applyProtection="1">
      <alignment horizontal="center"/>
    </xf>
    <xf numFmtId="0" fontId="7" fillId="0" borderId="12" xfId="0" applyFont="1" applyBorder="1" applyAlignment="1" applyProtection="1">
      <alignment horizontal="center"/>
    </xf>
    <xf numFmtId="0" fontId="7" fillId="0" borderId="13" xfId="0" applyFont="1" applyBorder="1" applyAlignment="1" applyProtection="1">
      <alignment horizontal="center"/>
    </xf>
    <xf numFmtId="0" fontId="7" fillId="3" borderId="1" xfId="0" applyFont="1" applyFill="1" applyBorder="1" applyAlignment="1">
      <alignment horizontal="center"/>
    </xf>
    <xf numFmtId="0" fontId="7" fillId="3" borderId="34" xfId="0" applyFont="1" applyFill="1" applyBorder="1" applyAlignment="1" applyProtection="1">
      <alignment horizontal="center" vertical="center" wrapText="1"/>
    </xf>
    <xf numFmtId="0" fontId="21" fillId="8" borderId="23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 applyProtection="1">
      <alignment horizontal="center" vertical="center" wrapText="1"/>
    </xf>
    <xf numFmtId="0" fontId="7" fillId="3" borderId="12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7" fillId="3" borderId="9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left" vertical="center" wrapText="1"/>
    </xf>
    <xf numFmtId="0" fontId="6" fillId="0" borderId="9" xfId="0" applyFont="1" applyFill="1" applyBorder="1" applyAlignment="1" applyProtection="1">
      <alignment horizontal="left" vertical="center" wrapText="1"/>
    </xf>
    <xf numFmtId="0" fontId="6" fillId="0" borderId="5" xfId="0" applyFont="1" applyFill="1" applyBorder="1" applyAlignment="1" applyProtection="1">
      <alignment horizontal="left" vertical="center" wrapText="1"/>
    </xf>
    <xf numFmtId="0" fontId="6" fillId="0" borderId="3" xfId="0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2" fillId="2" borderId="2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8" borderId="6" xfId="0" applyFont="1" applyFill="1" applyBorder="1" applyAlignment="1">
      <alignment horizontal="center" vertical="center" wrapText="1"/>
    </xf>
    <xf numFmtId="0" fontId="7" fillId="8" borderId="2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8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2">
    <cellStyle name="Hiperlink" xfId="11" builtinId="8"/>
    <cellStyle name="Moeda" xfId="6" builtinId="4"/>
    <cellStyle name="Moeda 2" xfId="9"/>
    <cellStyle name="Normal" xfId="0" builtinId="0"/>
    <cellStyle name="Normal 2" xfId="5"/>
    <cellStyle name="Porcentagem" xfId="1" builtinId="5"/>
    <cellStyle name="Porcentagem 2" xfId="4"/>
    <cellStyle name="Porcentagem 2 2" xfId="10"/>
    <cellStyle name="Porcentagem 3" xfId="7"/>
    <cellStyle name="Vírgula" xfId="2" builtinId="3"/>
    <cellStyle name="Vírgula 2" xfId="3"/>
    <cellStyle name="Vírgula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47625</xdr:rowOff>
    </xdr:from>
    <xdr:to>
      <xdr:col>2</xdr:col>
      <xdr:colOff>228600</xdr:colOff>
      <xdr:row>3</xdr:row>
      <xdr:rowOff>28575</xdr:rowOff>
    </xdr:to>
    <xdr:pic>
      <xdr:nvPicPr>
        <xdr:cNvPr id="530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grayscl/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47625"/>
          <a:ext cx="288607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adm@edrtrans.com.b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B193"/>
  <sheetViews>
    <sheetView topLeftCell="A136" zoomScale="70" zoomScaleNormal="70" zoomScaleSheetLayoutView="75" workbookViewId="0">
      <selection activeCell="A154" sqref="A154:F154"/>
    </sheetView>
  </sheetViews>
  <sheetFormatPr defaultColWidth="9.140625" defaultRowHeight="15" x14ac:dyDescent="0.2"/>
  <cols>
    <col min="1" max="1" width="8" style="22" customWidth="1"/>
    <col min="2" max="2" width="20.7109375" style="22" customWidth="1"/>
    <col min="3" max="4" width="20.7109375" style="2" customWidth="1"/>
    <col min="5" max="5" width="21.42578125" style="2" bestFit="1" customWidth="1"/>
    <col min="6" max="6" width="25.7109375" style="13" customWidth="1"/>
    <col min="7" max="7" width="40.7109375" style="162" customWidth="1"/>
    <col min="8" max="8" width="52.42578125" style="23" customWidth="1"/>
    <col min="9" max="9" width="14.28515625" style="23" customWidth="1"/>
    <col min="10" max="10" width="13.28515625" style="23" customWidth="1"/>
    <col min="11" max="11" width="16.42578125" style="23" customWidth="1"/>
    <col min="12" max="16384" width="9.140625" style="23"/>
  </cols>
  <sheetData>
    <row r="1" spans="1:28" x14ac:dyDescent="0.2">
      <c r="A1" s="188" t="s">
        <v>281</v>
      </c>
      <c r="B1" s="189"/>
      <c r="C1" s="189"/>
      <c r="D1" s="189"/>
      <c r="E1" s="189"/>
      <c r="F1" s="189"/>
      <c r="G1" s="190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</row>
    <row r="2" spans="1:28" x14ac:dyDescent="0.2">
      <c r="A2" s="191"/>
      <c r="B2" s="192"/>
      <c r="C2" s="192"/>
      <c r="D2" s="192"/>
      <c r="E2" s="192"/>
      <c r="F2" s="192"/>
      <c r="G2" s="193"/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</row>
    <row r="3" spans="1:28" x14ac:dyDescent="0.2">
      <c r="A3" s="194"/>
      <c r="B3" s="195"/>
      <c r="C3" s="195"/>
      <c r="D3" s="195"/>
      <c r="E3" s="195"/>
      <c r="F3" s="195"/>
      <c r="G3" s="196"/>
      <c r="H3" s="148"/>
      <c r="I3" s="148"/>
      <c r="J3" s="148"/>
      <c r="K3" s="148"/>
      <c r="L3" s="148"/>
      <c r="M3" s="148"/>
      <c r="N3" s="148"/>
      <c r="O3" s="148"/>
      <c r="P3" s="148"/>
      <c r="Q3" s="148"/>
      <c r="R3" s="148"/>
      <c r="S3" s="148"/>
      <c r="T3" s="148"/>
      <c r="U3" s="148"/>
      <c r="V3" s="148"/>
      <c r="W3" s="148"/>
      <c r="X3" s="148"/>
      <c r="Y3" s="148"/>
      <c r="Z3" s="148"/>
      <c r="AA3" s="148"/>
      <c r="AB3" s="148"/>
    </row>
    <row r="4" spans="1:28" ht="44.25" customHeight="1" x14ac:dyDescent="0.2">
      <c r="A4" s="327" t="s">
        <v>273</v>
      </c>
      <c r="B4" s="328"/>
      <c r="C4" s="328"/>
      <c r="D4" s="328"/>
      <c r="E4" s="328"/>
      <c r="F4" s="328"/>
      <c r="G4" s="328"/>
      <c r="H4" s="148"/>
      <c r="I4" s="148"/>
      <c r="J4" s="148"/>
      <c r="K4" s="148"/>
      <c r="L4" s="148"/>
      <c r="M4" s="148"/>
      <c r="N4" s="148"/>
      <c r="O4" s="148"/>
      <c r="P4" s="148"/>
      <c r="Q4" s="148"/>
      <c r="R4" s="148"/>
      <c r="S4" s="148"/>
      <c r="T4" s="148"/>
      <c r="U4" s="148"/>
      <c r="V4" s="148"/>
      <c r="W4" s="148"/>
      <c r="X4" s="148"/>
      <c r="Y4" s="148"/>
      <c r="Z4" s="148"/>
      <c r="AA4" s="148"/>
      <c r="AB4" s="148"/>
    </row>
    <row r="5" spans="1:28" customFormat="1" ht="12.75" customHeight="1" x14ac:dyDescent="0.2">
      <c r="A5" s="197"/>
      <c r="B5" s="198"/>
      <c r="C5" s="198"/>
      <c r="D5" s="198"/>
      <c r="E5" s="198"/>
      <c r="F5" s="198"/>
      <c r="G5" s="198"/>
      <c r="H5" s="149"/>
      <c r="I5" s="149"/>
      <c r="J5" s="149"/>
      <c r="K5" s="149"/>
      <c r="L5" s="149"/>
      <c r="M5" s="149"/>
      <c r="N5" s="149"/>
      <c r="O5" s="149"/>
      <c r="P5" s="149"/>
      <c r="Q5" s="149"/>
      <c r="R5" s="149"/>
      <c r="S5" s="149"/>
      <c r="T5" s="149"/>
      <c r="U5" s="149"/>
      <c r="V5" s="149"/>
      <c r="W5" s="149"/>
      <c r="X5" s="149"/>
      <c r="Y5" s="149"/>
      <c r="Z5" s="149"/>
      <c r="AA5" s="149"/>
      <c r="AB5" s="149"/>
    </row>
    <row r="6" spans="1:28" customFormat="1" ht="9.9499999999999993" customHeight="1" x14ac:dyDescent="0.2">
      <c r="A6" s="101"/>
      <c r="B6" s="65"/>
      <c r="C6" s="65"/>
      <c r="D6" s="65"/>
      <c r="E6" s="65"/>
      <c r="F6" s="65"/>
      <c r="G6" s="66"/>
      <c r="H6" s="149"/>
      <c r="I6" s="149"/>
      <c r="J6" s="149"/>
      <c r="K6" s="149"/>
      <c r="L6" s="149"/>
      <c r="M6" s="149"/>
      <c r="N6" s="149"/>
      <c r="O6" s="149"/>
      <c r="P6" s="149"/>
      <c r="Q6" s="149"/>
      <c r="R6" s="149"/>
      <c r="S6" s="149"/>
      <c r="T6" s="149"/>
      <c r="U6" s="149"/>
      <c r="V6" s="149"/>
      <c r="W6" s="149"/>
      <c r="X6" s="149"/>
      <c r="Y6" s="149"/>
      <c r="Z6" s="149"/>
      <c r="AA6" s="149"/>
      <c r="AB6" s="149"/>
    </row>
    <row r="7" spans="1:28" customFormat="1" ht="12.75" x14ac:dyDescent="0.2">
      <c r="A7" s="199" t="s">
        <v>264</v>
      </c>
      <c r="B7" s="200"/>
      <c r="C7" s="200"/>
      <c r="D7" s="201" t="s">
        <v>265</v>
      </c>
      <c r="E7" s="202"/>
      <c r="F7" s="202"/>
      <c r="G7" s="202"/>
      <c r="H7" s="153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  <c r="Y7" s="149"/>
      <c r="Z7" s="149"/>
      <c r="AA7" s="149"/>
      <c r="AB7" s="149"/>
    </row>
    <row r="8" spans="1:28" customFormat="1" ht="12.75" customHeight="1" x14ac:dyDescent="0.2">
      <c r="A8" s="203">
        <v>43293</v>
      </c>
      <c r="B8" s="204"/>
      <c r="C8" s="204"/>
      <c r="D8" s="205"/>
      <c r="E8" s="206"/>
      <c r="F8" s="207" t="s">
        <v>272</v>
      </c>
      <c r="G8" s="205"/>
      <c r="H8" s="153"/>
      <c r="I8" s="149"/>
      <c r="J8" s="149"/>
      <c r="K8" s="149"/>
      <c r="L8" s="149"/>
      <c r="M8" s="149"/>
      <c r="N8" s="149"/>
      <c r="O8" s="149"/>
      <c r="P8" s="149"/>
      <c r="Q8" s="149"/>
      <c r="R8" s="149"/>
      <c r="S8" s="149"/>
      <c r="T8" s="149"/>
      <c r="U8" s="149"/>
      <c r="V8" s="149"/>
      <c r="W8" s="149"/>
      <c r="X8" s="149"/>
      <c r="Y8" s="149"/>
      <c r="Z8" s="149"/>
      <c r="AA8" s="149"/>
      <c r="AB8" s="149"/>
    </row>
    <row r="9" spans="1:28" s="24" customFormat="1" ht="15.75" x14ac:dyDescent="0.25">
      <c r="A9" s="259" t="s">
        <v>11</v>
      </c>
      <c r="B9" s="260"/>
      <c r="C9" s="260"/>
      <c r="D9" s="260"/>
      <c r="E9" s="260"/>
      <c r="F9" s="260"/>
      <c r="G9" s="260"/>
      <c r="H9" s="148"/>
      <c r="I9" s="148"/>
      <c r="J9" s="148"/>
      <c r="K9" s="148"/>
      <c r="L9" s="148"/>
      <c r="M9" s="148"/>
      <c r="N9" s="148"/>
      <c r="O9" s="148"/>
      <c r="P9" s="148"/>
      <c r="Q9" s="148"/>
      <c r="R9" s="148"/>
      <c r="S9" s="148"/>
      <c r="T9" s="148"/>
      <c r="U9" s="148"/>
      <c r="V9" s="148"/>
      <c r="W9" s="148"/>
      <c r="X9" s="148"/>
      <c r="Y9" s="148"/>
      <c r="Z9" s="148"/>
      <c r="AA9" s="148"/>
      <c r="AB9" s="148"/>
    </row>
    <row r="10" spans="1:28" s="24" customFormat="1" ht="15" customHeight="1" x14ac:dyDescent="0.25">
      <c r="A10" s="271" t="s">
        <v>274</v>
      </c>
      <c r="B10" s="272"/>
      <c r="C10" s="272"/>
      <c r="D10" s="272"/>
      <c r="E10" s="272"/>
      <c r="F10" s="272"/>
      <c r="G10" s="272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8"/>
      <c r="W10" s="148"/>
      <c r="X10" s="148"/>
      <c r="Y10" s="148"/>
      <c r="Z10" s="148"/>
      <c r="AA10" s="148"/>
      <c r="AB10" s="148"/>
    </row>
    <row r="11" spans="1:28" s="24" customFormat="1" ht="15.75" x14ac:dyDescent="0.25">
      <c r="A11" s="259" t="s">
        <v>2</v>
      </c>
      <c r="B11" s="260"/>
      <c r="C11" s="260"/>
      <c r="D11" s="260"/>
      <c r="E11" s="260"/>
      <c r="F11" s="260"/>
      <c r="G11" s="260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48"/>
      <c r="AA11" s="148"/>
      <c r="AB11" s="148"/>
    </row>
    <row r="12" spans="1:28" s="24" customFormat="1" ht="9.75" customHeight="1" x14ac:dyDescent="0.25">
      <c r="A12" s="68"/>
      <c r="B12" s="27"/>
      <c r="C12" s="2"/>
      <c r="D12" s="2"/>
      <c r="E12" s="2"/>
      <c r="F12" s="2"/>
      <c r="G12" s="162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</row>
    <row r="13" spans="1:28" s="24" customFormat="1" ht="25.5" customHeight="1" x14ac:dyDescent="0.25">
      <c r="A13" s="276" t="s">
        <v>148</v>
      </c>
      <c r="B13" s="247"/>
      <c r="C13" s="222"/>
      <c r="D13" s="28"/>
      <c r="E13" s="246" t="s">
        <v>149</v>
      </c>
      <c r="F13" s="222"/>
      <c r="G13" s="163" t="s">
        <v>267</v>
      </c>
      <c r="H13" s="148"/>
      <c r="I13" s="148"/>
      <c r="J13" s="148"/>
      <c r="K13" s="148"/>
      <c r="L13" s="148"/>
      <c r="M13" s="148"/>
      <c r="N13" s="148"/>
      <c r="O13" s="148"/>
      <c r="P13" s="148"/>
      <c r="Q13" s="148"/>
      <c r="R13" s="148"/>
      <c r="S13" s="148"/>
      <c r="T13" s="148"/>
      <c r="U13" s="148"/>
      <c r="V13" s="148"/>
      <c r="W13" s="148"/>
      <c r="X13" s="148"/>
      <c r="Y13" s="148"/>
      <c r="Z13" s="148"/>
      <c r="AA13" s="148"/>
      <c r="AB13" s="148"/>
    </row>
    <row r="14" spans="1:28" s="24" customFormat="1" ht="37.5" customHeight="1" x14ac:dyDescent="0.25">
      <c r="A14" s="276" t="s">
        <v>150</v>
      </c>
      <c r="B14" s="247"/>
      <c r="C14" s="222"/>
      <c r="D14" s="28" t="s">
        <v>266</v>
      </c>
      <c r="E14" s="246" t="s">
        <v>151</v>
      </c>
      <c r="F14" s="222"/>
      <c r="G14" s="133">
        <v>900</v>
      </c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8"/>
    </row>
    <row r="15" spans="1:28" s="24" customFormat="1" ht="39" customHeight="1" x14ac:dyDescent="0.25">
      <c r="A15" s="276" t="s">
        <v>152</v>
      </c>
      <c r="B15" s="247"/>
      <c r="C15" s="222"/>
      <c r="D15" s="29">
        <v>2018</v>
      </c>
      <c r="E15" s="246" t="s">
        <v>153</v>
      </c>
      <c r="F15" s="222"/>
      <c r="G15" s="133">
        <v>12</v>
      </c>
      <c r="H15" s="148"/>
      <c r="I15" s="148"/>
      <c r="J15" s="148"/>
      <c r="K15" s="148"/>
      <c r="L15" s="148"/>
      <c r="M15" s="148"/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8"/>
    </row>
    <row r="16" spans="1:28" s="24" customFormat="1" ht="45" x14ac:dyDescent="0.2">
      <c r="A16" s="276" t="s">
        <v>154</v>
      </c>
      <c r="B16" s="247"/>
      <c r="C16" s="222"/>
      <c r="D16" s="30" t="s">
        <v>145</v>
      </c>
      <c r="E16" s="246" t="s">
        <v>155</v>
      </c>
      <c r="F16" s="222"/>
      <c r="G16" s="164"/>
      <c r="H16" s="148"/>
      <c r="I16" s="148"/>
      <c r="J16" s="148"/>
      <c r="K16" s="148"/>
      <c r="L16" s="148"/>
      <c r="M16" s="148"/>
      <c r="N16" s="148"/>
      <c r="O16" s="148"/>
      <c r="P16" s="148"/>
      <c r="Q16" s="148"/>
      <c r="R16" s="148"/>
      <c r="S16" s="148"/>
      <c r="T16" s="148"/>
      <c r="U16" s="148"/>
      <c r="V16" s="148"/>
      <c r="W16" s="148"/>
      <c r="X16" s="148"/>
      <c r="Y16" s="148"/>
      <c r="Z16" s="148"/>
      <c r="AA16" s="148"/>
      <c r="AB16" s="148"/>
    </row>
    <row r="17" spans="1:28" s="24" customFormat="1" ht="9.9499999999999993" customHeight="1" x14ac:dyDescent="0.25">
      <c r="A17" s="68"/>
      <c r="B17" s="27"/>
      <c r="C17" s="2"/>
      <c r="D17" s="2"/>
      <c r="E17" s="2"/>
      <c r="F17" s="2"/>
      <c r="G17" s="165"/>
      <c r="H17" s="148"/>
      <c r="I17" s="148"/>
      <c r="J17" s="148"/>
      <c r="K17" s="148"/>
      <c r="L17" s="148"/>
      <c r="M17" s="148"/>
      <c r="N17" s="148"/>
      <c r="O17" s="148"/>
      <c r="P17" s="148"/>
      <c r="Q17" s="148"/>
      <c r="R17" s="148"/>
      <c r="S17" s="148"/>
      <c r="T17" s="148"/>
      <c r="U17" s="148"/>
      <c r="V17" s="148"/>
      <c r="W17" s="148"/>
      <c r="X17" s="148"/>
      <c r="Y17" s="148"/>
      <c r="Z17" s="148"/>
      <c r="AA17" s="148"/>
      <c r="AB17" s="148"/>
    </row>
    <row r="18" spans="1:28" s="31" customFormat="1" ht="15.75" x14ac:dyDescent="0.25">
      <c r="A18" s="273" t="s">
        <v>3</v>
      </c>
      <c r="B18" s="274"/>
      <c r="C18" s="274"/>
      <c r="D18" s="274"/>
      <c r="E18" s="274"/>
      <c r="F18" s="274"/>
      <c r="G18" s="275"/>
    </row>
    <row r="19" spans="1:28" s="31" customFormat="1" ht="15.75" x14ac:dyDescent="0.25">
      <c r="A19" s="280" t="s">
        <v>4</v>
      </c>
      <c r="B19" s="281"/>
      <c r="C19" s="281"/>
      <c r="D19" s="281"/>
      <c r="E19" s="281"/>
      <c r="F19" s="281"/>
      <c r="G19" s="281"/>
    </row>
    <row r="20" spans="1:28" s="31" customFormat="1" ht="44.25" customHeight="1" x14ac:dyDescent="0.25">
      <c r="A20" s="276" t="s">
        <v>8</v>
      </c>
      <c r="B20" s="247"/>
      <c r="C20" s="247"/>
      <c r="D20" s="247"/>
      <c r="E20" s="247"/>
      <c r="F20" s="248"/>
      <c r="G20" s="164" t="s">
        <v>145</v>
      </c>
      <c r="H20" s="154"/>
    </row>
    <row r="21" spans="1:28" s="31" customFormat="1" ht="30" customHeight="1" x14ac:dyDescent="0.25">
      <c r="A21" s="276" t="s">
        <v>12</v>
      </c>
      <c r="B21" s="247"/>
      <c r="C21" s="247"/>
      <c r="D21" s="247"/>
      <c r="E21" s="247"/>
      <c r="F21" s="248"/>
      <c r="G21" s="166">
        <v>1950</v>
      </c>
      <c r="H21" s="155"/>
    </row>
    <row r="22" spans="1:28" s="31" customFormat="1" ht="24.95" customHeight="1" x14ac:dyDescent="0.25">
      <c r="A22" s="276" t="s">
        <v>9</v>
      </c>
      <c r="B22" s="247"/>
      <c r="C22" s="247"/>
      <c r="D22" s="247"/>
      <c r="E22" s="247"/>
      <c r="F22" s="248"/>
      <c r="G22" s="167" t="s">
        <v>85</v>
      </c>
    </row>
    <row r="23" spans="1:28" s="31" customFormat="1" ht="27" customHeight="1" x14ac:dyDescent="0.25">
      <c r="A23" s="276" t="s">
        <v>10</v>
      </c>
      <c r="B23" s="247"/>
      <c r="C23" s="247"/>
      <c r="D23" s="247"/>
      <c r="E23" s="247"/>
      <c r="F23" s="248"/>
      <c r="G23" s="168">
        <v>43221</v>
      </c>
    </row>
    <row r="24" spans="1:28" s="24" customFormat="1" ht="15" customHeight="1" x14ac:dyDescent="0.2">
      <c r="A24" s="277" t="s">
        <v>5</v>
      </c>
      <c r="B24" s="278"/>
      <c r="C24" s="278"/>
      <c r="D24" s="278"/>
      <c r="E24" s="278"/>
      <c r="F24" s="278"/>
      <c r="G24" s="279"/>
      <c r="H24" s="148"/>
      <c r="I24" s="148"/>
      <c r="J24" s="148"/>
      <c r="K24" s="148"/>
      <c r="L24" s="148"/>
      <c r="M24" s="148"/>
      <c r="N24" s="148"/>
      <c r="O24" s="148"/>
      <c r="P24" s="148"/>
      <c r="Q24" s="148"/>
      <c r="R24" s="148"/>
      <c r="S24" s="148"/>
      <c r="T24" s="148"/>
      <c r="U24" s="148"/>
      <c r="V24" s="148"/>
      <c r="W24" s="148"/>
      <c r="X24" s="148"/>
      <c r="Y24" s="148"/>
      <c r="Z24" s="148"/>
      <c r="AA24" s="148"/>
      <c r="AB24" s="148"/>
    </row>
    <row r="25" spans="1:28" s="24" customFormat="1" ht="9.9499999999999993" customHeight="1" x14ac:dyDescent="0.2">
      <c r="A25" s="69"/>
      <c r="B25" s="32"/>
      <c r="C25" s="14"/>
      <c r="D25" s="14"/>
      <c r="E25" s="14"/>
      <c r="F25" s="14"/>
      <c r="G25" s="169"/>
      <c r="H25" s="148"/>
      <c r="I25" s="148"/>
      <c r="J25" s="148"/>
      <c r="K25" s="148"/>
      <c r="L25" s="148"/>
      <c r="M25" s="148"/>
      <c r="N25" s="148"/>
      <c r="O25" s="148"/>
      <c r="P25" s="148"/>
      <c r="Q25" s="148"/>
      <c r="R25" s="148"/>
      <c r="S25" s="148"/>
      <c r="T25" s="148"/>
      <c r="U25" s="148"/>
      <c r="V25" s="148"/>
      <c r="W25" s="148"/>
      <c r="X25" s="148"/>
      <c r="Y25" s="148"/>
      <c r="Z25" s="148"/>
      <c r="AA25" s="148"/>
      <c r="AB25" s="148"/>
    </row>
    <row r="26" spans="1:28" s="24" customFormat="1" ht="15.75" x14ac:dyDescent="0.25">
      <c r="A26" s="273" t="s">
        <v>7</v>
      </c>
      <c r="B26" s="274"/>
      <c r="C26" s="274"/>
      <c r="D26" s="274"/>
      <c r="E26" s="274"/>
      <c r="F26" s="274"/>
      <c r="G26" s="275"/>
      <c r="H26" s="148"/>
      <c r="I26" s="148"/>
      <c r="J26" s="148"/>
      <c r="K26" s="148"/>
      <c r="L26" s="148"/>
      <c r="M26" s="148"/>
      <c r="N26" s="148"/>
      <c r="O26" s="148"/>
      <c r="P26" s="148"/>
      <c r="Q26" s="148"/>
      <c r="R26" s="148"/>
      <c r="S26" s="148"/>
      <c r="T26" s="148"/>
      <c r="U26" s="148"/>
      <c r="V26" s="148"/>
      <c r="W26" s="148"/>
      <c r="X26" s="148"/>
      <c r="Y26" s="148"/>
      <c r="Z26" s="148"/>
      <c r="AA26" s="148"/>
      <c r="AB26" s="148"/>
    </row>
    <row r="27" spans="1:28" s="24" customFormat="1" ht="18.75" customHeight="1" x14ac:dyDescent="0.2">
      <c r="A27" s="236" t="s">
        <v>69</v>
      </c>
      <c r="B27" s="237"/>
      <c r="C27" s="33"/>
      <c r="D27" s="34" t="s">
        <v>70</v>
      </c>
      <c r="E27" s="33"/>
      <c r="F27" s="79" t="s">
        <v>215</v>
      </c>
      <c r="G27" s="33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8"/>
      <c r="AB27" s="148"/>
    </row>
    <row r="28" spans="1:28" s="24" customFormat="1" ht="6" customHeight="1" x14ac:dyDescent="0.2">
      <c r="A28" s="69"/>
      <c r="B28" s="32"/>
      <c r="C28" s="14"/>
      <c r="D28" s="14"/>
      <c r="E28" s="14"/>
      <c r="F28" s="14"/>
      <c r="G28" s="169"/>
      <c r="H28" s="148"/>
      <c r="I28" s="148"/>
      <c r="J28" s="148"/>
      <c r="K28" s="148"/>
      <c r="L28" s="148"/>
      <c r="M28" s="148"/>
      <c r="N28" s="148"/>
      <c r="O28" s="148"/>
      <c r="P28" s="148"/>
      <c r="Q28" s="148"/>
      <c r="R28" s="148"/>
      <c r="S28" s="148"/>
      <c r="T28" s="148"/>
      <c r="U28" s="148"/>
      <c r="V28" s="148"/>
      <c r="W28" s="148"/>
      <c r="X28" s="148"/>
      <c r="Y28" s="148"/>
      <c r="Z28" s="148"/>
      <c r="AA28" s="148"/>
      <c r="AB28" s="148"/>
    </row>
    <row r="29" spans="1:28" s="24" customFormat="1" ht="15.75" x14ac:dyDescent="0.25">
      <c r="A29" s="259" t="s">
        <v>14</v>
      </c>
      <c r="B29" s="260"/>
      <c r="C29" s="260"/>
      <c r="D29" s="260"/>
      <c r="E29" s="260"/>
      <c r="F29" s="260"/>
      <c r="G29" s="260"/>
      <c r="H29" s="148"/>
      <c r="I29" s="148"/>
      <c r="J29" s="148"/>
      <c r="K29" s="148"/>
      <c r="L29" s="148"/>
      <c r="M29" s="148"/>
      <c r="N29" s="148"/>
      <c r="O29" s="148"/>
      <c r="P29" s="148"/>
      <c r="Q29" s="148"/>
      <c r="R29" s="148"/>
      <c r="S29" s="148"/>
      <c r="T29" s="148"/>
      <c r="U29" s="148"/>
      <c r="V29" s="148"/>
      <c r="W29" s="148"/>
      <c r="X29" s="148"/>
      <c r="Y29" s="148"/>
      <c r="Z29" s="148"/>
      <c r="AA29" s="148"/>
      <c r="AB29" s="148"/>
    </row>
    <row r="30" spans="1:28" s="24" customFormat="1" ht="15.75" x14ac:dyDescent="0.25">
      <c r="A30" s="71">
        <v>1</v>
      </c>
      <c r="B30" s="245" t="s">
        <v>95</v>
      </c>
      <c r="C30" s="209"/>
      <c r="D30" s="209"/>
      <c r="E30" s="209"/>
      <c r="F30" s="210"/>
      <c r="G30" s="135" t="s">
        <v>6</v>
      </c>
      <c r="H30" s="148"/>
      <c r="I30" s="148"/>
      <c r="J30" s="148"/>
      <c r="K30" s="148"/>
      <c r="L30" s="148"/>
      <c r="M30" s="148"/>
      <c r="N30" s="148"/>
      <c r="O30" s="148"/>
      <c r="P30" s="148"/>
      <c r="Q30" s="148"/>
      <c r="R30" s="148"/>
      <c r="S30" s="148"/>
      <c r="T30" s="148"/>
      <c r="U30" s="148"/>
      <c r="V30" s="148"/>
      <c r="W30" s="148"/>
      <c r="X30" s="148"/>
      <c r="Y30" s="148"/>
      <c r="Z30" s="148"/>
      <c r="AA30" s="148"/>
      <c r="AB30" s="148"/>
    </row>
    <row r="31" spans="1:28" s="24" customFormat="1" ht="25.5" customHeight="1" x14ac:dyDescent="0.2">
      <c r="A31" s="70" t="s">
        <v>15</v>
      </c>
      <c r="B31" s="264" t="s">
        <v>203</v>
      </c>
      <c r="C31" s="265"/>
      <c r="D31" s="265"/>
      <c r="E31" s="265"/>
      <c r="F31" s="266"/>
      <c r="G31" s="170">
        <f>G21</f>
        <v>1950</v>
      </c>
      <c r="H31" s="155"/>
      <c r="I31" s="148"/>
      <c r="J31" s="148"/>
      <c r="K31" s="148"/>
      <c r="L31" s="148"/>
      <c r="M31" s="148"/>
      <c r="N31" s="148"/>
      <c r="O31" s="148"/>
      <c r="P31" s="148"/>
      <c r="Q31" s="148"/>
      <c r="R31" s="148"/>
      <c r="S31" s="148"/>
      <c r="T31" s="148"/>
      <c r="U31" s="148"/>
      <c r="V31" s="148"/>
      <c r="W31" s="148"/>
      <c r="X31" s="148"/>
      <c r="Y31" s="148"/>
      <c r="Z31" s="148"/>
      <c r="AA31" s="148"/>
      <c r="AB31" s="148"/>
    </row>
    <row r="32" spans="1:28" s="67" customFormat="1" ht="24.75" customHeight="1" x14ac:dyDescent="0.2">
      <c r="A32" s="80" t="s">
        <v>16</v>
      </c>
      <c r="B32" s="268" t="s">
        <v>196</v>
      </c>
      <c r="C32" s="269"/>
      <c r="D32" s="269"/>
      <c r="E32" s="269"/>
      <c r="F32" s="270"/>
      <c r="G32" s="170">
        <v>0</v>
      </c>
      <c r="H32" s="150"/>
      <c r="I32" s="150"/>
      <c r="J32" s="150"/>
      <c r="K32" s="150"/>
      <c r="L32" s="150"/>
      <c r="M32" s="150"/>
      <c r="N32" s="150"/>
      <c r="O32" s="150"/>
      <c r="P32" s="150"/>
      <c r="Q32" s="150"/>
      <c r="R32" s="150"/>
      <c r="S32" s="150"/>
      <c r="T32" s="150"/>
      <c r="U32" s="150"/>
      <c r="V32" s="150"/>
      <c r="W32" s="150"/>
      <c r="X32" s="150"/>
      <c r="Y32" s="150"/>
      <c r="Z32" s="150"/>
      <c r="AA32" s="150"/>
      <c r="AB32" s="150"/>
    </row>
    <row r="33" spans="1:28" s="24" customFormat="1" ht="24.95" customHeight="1" x14ac:dyDescent="0.25">
      <c r="A33" s="225" t="s">
        <v>121</v>
      </c>
      <c r="B33" s="226"/>
      <c r="C33" s="226"/>
      <c r="D33" s="226"/>
      <c r="E33" s="226"/>
      <c r="F33" s="227"/>
      <c r="G33" s="171">
        <f>SUM(G31:G32)</f>
        <v>1950</v>
      </c>
      <c r="H33" s="148"/>
      <c r="I33" s="148"/>
      <c r="J33" s="148"/>
      <c r="K33" s="148"/>
      <c r="L33" s="148"/>
      <c r="M33" s="148"/>
      <c r="N33" s="148"/>
      <c r="O33" s="148"/>
      <c r="P33" s="148"/>
      <c r="Q33" s="148"/>
      <c r="R33" s="148"/>
      <c r="S33" s="148"/>
      <c r="T33" s="148"/>
      <c r="U33" s="148"/>
      <c r="V33" s="148"/>
      <c r="W33" s="148"/>
      <c r="X33" s="148"/>
      <c r="Y33" s="148"/>
      <c r="Z33" s="148"/>
      <c r="AA33" s="148"/>
      <c r="AB33" s="148"/>
    </row>
    <row r="34" spans="1:28" s="24" customFormat="1" ht="9.9499999999999993" customHeight="1" x14ac:dyDescent="0.25">
      <c r="A34" s="68"/>
      <c r="B34" s="27"/>
      <c r="C34" s="15"/>
      <c r="D34" s="15"/>
      <c r="E34" s="15"/>
      <c r="F34" s="15"/>
      <c r="G34" s="172"/>
      <c r="H34" s="148"/>
      <c r="I34" s="148"/>
      <c r="J34" s="148"/>
      <c r="K34" s="148"/>
      <c r="L34" s="148"/>
      <c r="M34" s="148"/>
      <c r="N34" s="148"/>
      <c r="O34" s="148"/>
      <c r="P34" s="148"/>
      <c r="Q34" s="148"/>
      <c r="R34" s="148"/>
      <c r="S34" s="148"/>
      <c r="T34" s="148"/>
      <c r="U34" s="148"/>
      <c r="V34" s="148"/>
      <c r="W34" s="148"/>
      <c r="X34" s="148"/>
      <c r="Y34" s="148"/>
      <c r="Z34" s="148"/>
      <c r="AA34" s="148"/>
      <c r="AB34" s="148"/>
    </row>
    <row r="35" spans="1:28" ht="15" customHeight="1" x14ac:dyDescent="0.2">
      <c r="A35" s="211" t="s">
        <v>13</v>
      </c>
      <c r="B35" s="212"/>
      <c r="C35" s="212"/>
      <c r="D35" s="212"/>
      <c r="E35" s="212"/>
      <c r="F35" s="212"/>
      <c r="G35" s="213" t="s">
        <v>1</v>
      </c>
      <c r="H35" s="148"/>
      <c r="I35" s="148"/>
      <c r="J35" s="148"/>
      <c r="K35" s="148"/>
      <c r="L35" s="148"/>
      <c r="M35" s="148"/>
      <c r="N35" s="148"/>
      <c r="O35" s="148"/>
      <c r="P35" s="148"/>
      <c r="Q35" s="148"/>
      <c r="R35" s="148"/>
      <c r="S35" s="148"/>
      <c r="T35" s="148"/>
      <c r="U35" s="148"/>
      <c r="V35" s="148"/>
      <c r="W35" s="148"/>
      <c r="X35" s="148"/>
      <c r="Y35" s="148"/>
      <c r="Z35" s="148"/>
      <c r="AA35" s="148"/>
      <c r="AB35" s="148"/>
    </row>
    <row r="36" spans="1:28" ht="15.75" x14ac:dyDescent="0.25">
      <c r="A36" s="71">
        <v>2</v>
      </c>
      <c r="B36" s="233" t="s">
        <v>146</v>
      </c>
      <c r="C36" s="234"/>
      <c r="D36" s="234"/>
      <c r="E36" s="234"/>
      <c r="F36" s="235"/>
      <c r="G36" s="135" t="s">
        <v>6</v>
      </c>
      <c r="H36" s="148"/>
      <c r="I36" s="151"/>
      <c r="J36" s="151"/>
      <c r="K36" s="151"/>
      <c r="L36" s="148"/>
      <c r="M36" s="148"/>
      <c r="N36" s="148"/>
      <c r="O36" s="148"/>
      <c r="P36" s="148"/>
      <c r="Q36" s="148"/>
      <c r="R36" s="148"/>
      <c r="S36" s="148"/>
      <c r="T36" s="148"/>
      <c r="U36" s="148"/>
      <c r="V36" s="148"/>
      <c r="W36" s="148"/>
      <c r="X36" s="148"/>
      <c r="Y36" s="148"/>
      <c r="Z36" s="148"/>
      <c r="AA36" s="148"/>
      <c r="AB36" s="148"/>
    </row>
    <row r="37" spans="1:28" x14ac:dyDescent="0.2">
      <c r="A37" s="73" t="s">
        <v>19</v>
      </c>
      <c r="B37" s="267" t="s">
        <v>23</v>
      </c>
      <c r="C37" s="267"/>
      <c r="D37" s="267"/>
      <c r="E37" s="267"/>
      <c r="F37" s="267"/>
      <c r="G37" s="116">
        <f>ROUND(4*22*2-0.06*G31,2)</f>
        <v>59</v>
      </c>
      <c r="H37" s="155"/>
      <c r="I37" s="156"/>
      <c r="J37" s="156"/>
      <c r="K37" s="156"/>
      <c r="L37" s="148"/>
      <c r="M37" s="148"/>
      <c r="N37" s="148"/>
      <c r="O37" s="148"/>
      <c r="P37" s="148"/>
      <c r="Q37" s="148"/>
      <c r="R37" s="148"/>
      <c r="S37" s="148"/>
      <c r="T37" s="148"/>
      <c r="U37" s="148"/>
      <c r="V37" s="148"/>
      <c r="W37" s="148"/>
      <c r="X37" s="148"/>
      <c r="Y37" s="148"/>
      <c r="Z37" s="148"/>
      <c r="AA37" s="148"/>
      <c r="AB37" s="148"/>
    </row>
    <row r="38" spans="1:28" x14ac:dyDescent="0.2">
      <c r="A38" s="73" t="s">
        <v>16</v>
      </c>
      <c r="B38" s="267" t="s">
        <v>245</v>
      </c>
      <c r="C38" s="267"/>
      <c r="D38" s="267"/>
      <c r="E38" s="267"/>
      <c r="F38" s="267"/>
      <c r="G38" s="170">
        <v>0</v>
      </c>
      <c r="H38" s="155"/>
      <c r="I38" s="156"/>
      <c r="J38" s="156"/>
      <c r="K38" s="156"/>
      <c r="L38" s="148"/>
      <c r="M38" s="148"/>
      <c r="N38" s="148"/>
      <c r="O38" s="148"/>
      <c r="P38" s="148"/>
      <c r="Q38" s="148"/>
      <c r="R38" s="148"/>
      <c r="S38" s="148"/>
      <c r="T38" s="148"/>
      <c r="U38" s="148"/>
      <c r="V38" s="148"/>
      <c r="W38" s="148"/>
      <c r="X38" s="148"/>
      <c r="Y38" s="148"/>
      <c r="Z38" s="148"/>
      <c r="AA38" s="148"/>
      <c r="AB38" s="148"/>
    </row>
    <row r="39" spans="1:28" s="24" customFormat="1" x14ac:dyDescent="0.2">
      <c r="A39" s="73" t="s">
        <v>18</v>
      </c>
      <c r="B39" s="267" t="s">
        <v>246</v>
      </c>
      <c r="C39" s="267"/>
      <c r="D39" s="267"/>
      <c r="E39" s="267"/>
      <c r="F39" s="267"/>
      <c r="G39" s="170">
        <f>ROUND(17.37*22*0.95,2)</f>
        <v>363.03</v>
      </c>
      <c r="H39" s="155"/>
      <c r="I39" s="156"/>
      <c r="J39" s="156"/>
      <c r="K39" s="156"/>
      <c r="L39" s="148"/>
      <c r="M39" s="148"/>
      <c r="N39" s="148"/>
      <c r="O39" s="148"/>
      <c r="P39" s="148"/>
      <c r="Q39" s="148"/>
      <c r="R39" s="148"/>
      <c r="S39" s="148"/>
      <c r="T39" s="148"/>
      <c r="U39" s="148"/>
      <c r="V39" s="148"/>
      <c r="W39" s="148"/>
      <c r="X39" s="148"/>
      <c r="Y39" s="148"/>
      <c r="Z39" s="148"/>
      <c r="AA39" s="148"/>
      <c r="AB39" s="148"/>
    </row>
    <row r="40" spans="1:28" s="24" customFormat="1" x14ac:dyDescent="0.2">
      <c r="A40" s="73" t="s">
        <v>20</v>
      </c>
      <c r="B40" s="267" t="s">
        <v>247</v>
      </c>
      <c r="C40" s="267"/>
      <c r="D40" s="267"/>
      <c r="E40" s="267"/>
      <c r="F40" s="267"/>
      <c r="G40" s="170">
        <v>0</v>
      </c>
      <c r="H40" s="148"/>
      <c r="I40" s="156"/>
      <c r="J40" s="156"/>
      <c r="K40" s="156"/>
      <c r="L40" s="148"/>
      <c r="M40" s="148"/>
      <c r="N40" s="148"/>
      <c r="O40" s="148"/>
      <c r="P40" s="148"/>
      <c r="Q40" s="148"/>
      <c r="R40" s="148"/>
      <c r="S40" s="148"/>
      <c r="T40" s="148"/>
      <c r="U40" s="148"/>
      <c r="V40" s="148"/>
      <c r="W40" s="148"/>
      <c r="X40" s="148"/>
      <c r="Y40" s="148"/>
      <c r="Z40" s="148"/>
      <c r="AA40" s="148"/>
      <c r="AB40" s="148"/>
    </row>
    <row r="41" spans="1:28" s="24" customFormat="1" x14ac:dyDescent="0.2">
      <c r="A41" s="73" t="s">
        <v>17</v>
      </c>
      <c r="B41" s="267" t="s">
        <v>248</v>
      </c>
      <c r="C41" s="267"/>
      <c r="D41" s="267"/>
      <c r="E41" s="267"/>
      <c r="F41" s="267"/>
      <c r="G41" s="170">
        <f>ROUND(MIN(I41:K41),2)</f>
        <v>0</v>
      </c>
      <c r="H41" s="155"/>
      <c r="I41" s="156"/>
      <c r="J41" s="156"/>
      <c r="K41" s="156"/>
      <c r="L41" s="148"/>
      <c r="M41" s="148"/>
      <c r="N41" s="148"/>
      <c r="O41" s="148"/>
      <c r="P41" s="148"/>
      <c r="Q41" s="148"/>
      <c r="R41" s="148"/>
      <c r="S41" s="148"/>
      <c r="T41" s="148"/>
      <c r="U41" s="148"/>
      <c r="V41" s="148"/>
      <c r="W41" s="148"/>
      <c r="X41" s="148"/>
      <c r="Y41" s="148"/>
      <c r="Z41" s="148"/>
      <c r="AA41" s="148"/>
      <c r="AB41" s="148"/>
    </row>
    <row r="42" spans="1:28" s="24" customFormat="1" ht="24.95" customHeight="1" x14ac:dyDescent="0.25">
      <c r="A42" s="225" t="s">
        <v>66</v>
      </c>
      <c r="B42" s="226"/>
      <c r="C42" s="226"/>
      <c r="D42" s="226"/>
      <c r="E42" s="226"/>
      <c r="F42" s="227"/>
      <c r="G42" s="5">
        <f>SUM(G37:G41)</f>
        <v>422.03</v>
      </c>
      <c r="H42" s="148"/>
      <c r="I42" s="148"/>
      <c r="J42" s="148"/>
      <c r="K42" s="148"/>
      <c r="L42" s="148"/>
      <c r="M42" s="148"/>
      <c r="N42" s="148"/>
      <c r="O42" s="148"/>
      <c r="P42" s="148"/>
      <c r="Q42" s="148"/>
      <c r="R42" s="148"/>
      <c r="S42" s="148"/>
      <c r="T42" s="148"/>
      <c r="U42" s="148"/>
      <c r="V42" s="148"/>
      <c r="W42" s="148"/>
      <c r="X42" s="148"/>
      <c r="Y42" s="148"/>
      <c r="Z42" s="148"/>
      <c r="AA42" s="148"/>
      <c r="AB42" s="148"/>
    </row>
    <row r="43" spans="1:28" s="24" customFormat="1" ht="9.9499999999999993" customHeight="1" x14ac:dyDescent="0.25">
      <c r="A43" s="68"/>
      <c r="B43" s="27"/>
      <c r="C43" s="15"/>
      <c r="D43" s="15"/>
      <c r="E43" s="15"/>
      <c r="F43" s="15"/>
      <c r="G43" s="172"/>
      <c r="H43" s="148"/>
      <c r="I43" s="148"/>
      <c r="J43" s="148"/>
      <c r="K43" s="148"/>
      <c r="L43" s="148"/>
      <c r="M43" s="148"/>
      <c r="N43" s="148"/>
      <c r="O43" s="148"/>
      <c r="P43" s="148"/>
      <c r="Q43" s="148"/>
      <c r="R43" s="148"/>
      <c r="S43" s="148"/>
      <c r="T43" s="148"/>
      <c r="U43" s="148"/>
      <c r="V43" s="148"/>
      <c r="W43" s="148"/>
      <c r="X43" s="148"/>
      <c r="Y43" s="148"/>
      <c r="Z43" s="148"/>
      <c r="AA43" s="148"/>
      <c r="AB43" s="148"/>
    </row>
    <row r="44" spans="1:28" ht="15" customHeight="1" x14ac:dyDescent="0.2">
      <c r="A44" s="211" t="s">
        <v>24</v>
      </c>
      <c r="B44" s="212"/>
      <c r="C44" s="212"/>
      <c r="D44" s="212"/>
      <c r="E44" s="212"/>
      <c r="F44" s="212"/>
      <c r="G44" s="213" t="s">
        <v>1</v>
      </c>
      <c r="H44" s="148"/>
      <c r="I44" s="148"/>
      <c r="J44" s="148"/>
      <c r="K44" s="148"/>
      <c r="L44" s="148"/>
      <c r="M44" s="148"/>
      <c r="N44" s="148"/>
      <c r="O44" s="148"/>
      <c r="P44" s="148"/>
      <c r="Q44" s="148"/>
      <c r="R44" s="148"/>
      <c r="S44" s="148"/>
      <c r="T44" s="148"/>
      <c r="U44" s="148"/>
      <c r="V44" s="148"/>
      <c r="W44" s="148"/>
      <c r="X44" s="148"/>
      <c r="Y44" s="148"/>
      <c r="Z44" s="148"/>
      <c r="AA44" s="148"/>
      <c r="AB44" s="148"/>
    </row>
    <row r="45" spans="1:28" ht="15.75" x14ac:dyDescent="0.25">
      <c r="A45" s="71">
        <v>3</v>
      </c>
      <c r="B45" s="233" t="s">
        <v>102</v>
      </c>
      <c r="C45" s="234"/>
      <c r="D45" s="234"/>
      <c r="E45" s="234"/>
      <c r="F45" s="235"/>
      <c r="G45" s="135" t="s">
        <v>6</v>
      </c>
      <c r="H45" s="148"/>
      <c r="I45" s="151"/>
      <c r="J45" s="151"/>
      <c r="K45" s="151"/>
      <c r="L45" s="148"/>
      <c r="M45" s="148"/>
      <c r="N45" s="148"/>
      <c r="O45" s="148"/>
      <c r="P45" s="148"/>
      <c r="Q45" s="148"/>
      <c r="R45" s="148"/>
      <c r="S45" s="148"/>
      <c r="T45" s="148"/>
      <c r="U45" s="148"/>
      <c r="V45" s="148"/>
      <c r="W45" s="148"/>
      <c r="X45" s="148"/>
      <c r="Y45" s="148"/>
      <c r="Z45" s="148"/>
      <c r="AA45" s="148"/>
      <c r="AB45" s="148"/>
    </row>
    <row r="46" spans="1:28" ht="20.100000000000001" customHeight="1" x14ac:dyDescent="0.2">
      <c r="A46" s="61" t="s">
        <v>19</v>
      </c>
      <c r="B46" s="261" t="s">
        <v>25</v>
      </c>
      <c r="C46" s="262"/>
      <c r="D46" s="262"/>
      <c r="E46" s="262"/>
      <c r="F46" s="263"/>
      <c r="G46" s="170">
        <v>80</v>
      </c>
      <c r="H46" s="155"/>
      <c r="I46" s="156"/>
      <c r="J46" s="156"/>
      <c r="K46" s="156"/>
      <c r="L46" s="148"/>
      <c r="M46" s="148"/>
      <c r="N46" s="148"/>
      <c r="O46" s="148"/>
      <c r="P46" s="148"/>
      <c r="Q46" s="148"/>
      <c r="R46" s="148"/>
      <c r="S46" s="148"/>
      <c r="T46" s="148"/>
      <c r="U46" s="148"/>
      <c r="V46" s="148"/>
      <c r="W46" s="148"/>
      <c r="X46" s="148"/>
      <c r="Y46" s="148"/>
      <c r="Z46" s="148"/>
      <c r="AA46" s="148"/>
      <c r="AB46" s="148"/>
    </row>
    <row r="47" spans="1:28" ht="20.100000000000001" customHeight="1" x14ac:dyDescent="0.2">
      <c r="A47" s="61" t="s">
        <v>16</v>
      </c>
      <c r="B47" s="261" t="s">
        <v>93</v>
      </c>
      <c r="C47" s="262"/>
      <c r="D47" s="262"/>
      <c r="E47" s="262"/>
      <c r="F47" s="263"/>
      <c r="G47" s="170">
        <v>30</v>
      </c>
      <c r="H47" s="155"/>
      <c r="I47" s="156"/>
      <c r="J47" s="156"/>
      <c r="K47" s="156"/>
      <c r="L47" s="148"/>
      <c r="M47" s="148"/>
      <c r="N47" s="148"/>
      <c r="O47" s="148"/>
      <c r="P47" s="148"/>
      <c r="Q47" s="148"/>
      <c r="R47" s="148"/>
      <c r="S47" s="148"/>
      <c r="T47" s="148"/>
      <c r="U47" s="148"/>
      <c r="V47" s="148"/>
      <c r="W47" s="148"/>
      <c r="X47" s="148"/>
      <c r="Y47" s="148"/>
      <c r="Z47" s="148"/>
      <c r="AA47" s="148"/>
      <c r="AB47" s="148"/>
    </row>
    <row r="48" spans="1:28" s="24" customFormat="1" ht="20.100000000000001" customHeight="1" x14ac:dyDescent="0.2">
      <c r="A48" s="80" t="s">
        <v>18</v>
      </c>
      <c r="B48" s="268" t="s">
        <v>196</v>
      </c>
      <c r="C48" s="269"/>
      <c r="D48" s="269"/>
      <c r="E48" s="269"/>
      <c r="F48" s="270"/>
      <c r="G48" s="170">
        <v>0</v>
      </c>
      <c r="H48" s="148"/>
      <c r="I48" s="148"/>
      <c r="J48" s="148"/>
      <c r="K48" s="148"/>
      <c r="L48" s="148"/>
      <c r="M48" s="148"/>
      <c r="N48" s="148"/>
      <c r="O48" s="148"/>
      <c r="P48" s="148"/>
      <c r="Q48" s="148"/>
      <c r="R48" s="148"/>
      <c r="S48" s="148"/>
      <c r="T48" s="148"/>
      <c r="U48" s="148"/>
      <c r="V48" s="148"/>
      <c r="W48" s="148"/>
      <c r="X48" s="148"/>
      <c r="Y48" s="148"/>
      <c r="Z48" s="148"/>
      <c r="AA48" s="148"/>
      <c r="AB48" s="148"/>
    </row>
    <row r="49" spans="1:28" s="24" customFormat="1" ht="20.100000000000001" customHeight="1" x14ac:dyDescent="0.25">
      <c r="A49" s="225" t="s">
        <v>67</v>
      </c>
      <c r="B49" s="226"/>
      <c r="C49" s="226"/>
      <c r="D49" s="226"/>
      <c r="E49" s="226"/>
      <c r="F49" s="227"/>
      <c r="G49" s="5">
        <f>SUM(G46:G48)</f>
        <v>110</v>
      </c>
      <c r="H49" s="148"/>
      <c r="I49" s="148"/>
      <c r="J49" s="148"/>
      <c r="K49" s="148"/>
      <c r="L49" s="148"/>
      <c r="M49" s="148"/>
      <c r="N49" s="148"/>
      <c r="O49" s="148"/>
      <c r="P49" s="148"/>
      <c r="Q49" s="148"/>
      <c r="R49" s="148"/>
      <c r="S49" s="148"/>
      <c r="T49" s="148"/>
      <c r="U49" s="148"/>
      <c r="V49" s="148"/>
      <c r="W49" s="148"/>
      <c r="X49" s="148"/>
      <c r="Y49" s="148"/>
      <c r="Z49" s="148"/>
      <c r="AA49" s="148"/>
      <c r="AB49" s="148"/>
    </row>
    <row r="50" spans="1:28" s="24" customFormat="1" ht="9.9499999999999993" customHeight="1" x14ac:dyDescent="0.25">
      <c r="A50" s="68"/>
      <c r="B50" s="27"/>
      <c r="C50" s="15"/>
      <c r="D50" s="15"/>
      <c r="E50" s="15"/>
      <c r="F50" s="15"/>
      <c r="G50" s="172"/>
      <c r="H50" s="148"/>
      <c r="I50" s="148"/>
      <c r="J50" s="148"/>
      <c r="K50" s="148"/>
      <c r="L50" s="148"/>
      <c r="M50" s="148"/>
      <c r="N50" s="148"/>
      <c r="O50" s="148"/>
      <c r="P50" s="148"/>
      <c r="Q50" s="148"/>
      <c r="R50" s="148"/>
      <c r="S50" s="148"/>
      <c r="T50" s="148"/>
      <c r="U50" s="148"/>
      <c r="V50" s="148"/>
      <c r="W50" s="148"/>
      <c r="X50" s="148"/>
      <c r="Y50" s="148"/>
      <c r="Z50" s="148"/>
      <c r="AA50" s="148"/>
      <c r="AB50" s="148"/>
    </row>
    <row r="51" spans="1:28" s="24" customFormat="1" ht="15" customHeight="1" x14ac:dyDescent="0.2">
      <c r="A51" s="211" t="s">
        <v>26</v>
      </c>
      <c r="B51" s="212"/>
      <c r="C51" s="212"/>
      <c r="D51" s="212"/>
      <c r="E51" s="212"/>
      <c r="F51" s="212"/>
      <c r="G51" s="213"/>
      <c r="H51" s="148"/>
      <c r="I51" s="148"/>
      <c r="J51" s="148"/>
      <c r="K51" s="148"/>
      <c r="L51" s="148"/>
      <c r="M51" s="148"/>
      <c r="N51" s="148"/>
      <c r="O51" s="148"/>
      <c r="P51" s="148"/>
      <c r="Q51" s="148"/>
      <c r="R51" s="148"/>
      <c r="S51" s="148"/>
      <c r="T51" s="148"/>
      <c r="U51" s="148"/>
      <c r="V51" s="148"/>
      <c r="W51" s="148"/>
      <c r="X51" s="148"/>
      <c r="Y51" s="148"/>
      <c r="Z51" s="148"/>
      <c r="AA51" s="148"/>
      <c r="AB51" s="148"/>
    </row>
    <row r="52" spans="1:28" s="24" customFormat="1" ht="15" customHeight="1" x14ac:dyDescent="0.2">
      <c r="A52" s="231" t="s">
        <v>212</v>
      </c>
      <c r="B52" s="232"/>
      <c r="C52" s="232"/>
      <c r="D52" s="232"/>
      <c r="E52" s="232"/>
      <c r="F52" s="232"/>
      <c r="G52" s="232"/>
      <c r="H52" s="148"/>
      <c r="I52" s="148"/>
      <c r="J52" s="148"/>
      <c r="K52" s="148"/>
      <c r="L52" s="148"/>
      <c r="M52" s="148"/>
      <c r="N52" s="148"/>
      <c r="O52" s="148"/>
      <c r="P52" s="148"/>
      <c r="Q52" s="148"/>
      <c r="R52" s="148"/>
      <c r="S52" s="148"/>
      <c r="T52" s="148"/>
      <c r="U52" s="148"/>
      <c r="V52" s="148"/>
      <c r="W52" s="148"/>
      <c r="X52" s="148"/>
      <c r="Y52" s="148"/>
      <c r="Z52" s="148"/>
      <c r="AA52" s="148"/>
      <c r="AB52" s="148"/>
    </row>
    <row r="53" spans="1:28" s="24" customFormat="1" ht="15" customHeight="1" x14ac:dyDescent="0.25">
      <c r="A53" s="71" t="s">
        <v>27</v>
      </c>
      <c r="B53" s="233" t="s">
        <v>211</v>
      </c>
      <c r="C53" s="234"/>
      <c r="D53" s="234"/>
      <c r="E53" s="235"/>
      <c r="F53" s="4" t="s">
        <v>0</v>
      </c>
      <c r="G53" s="173" t="s">
        <v>28</v>
      </c>
      <c r="H53" s="148"/>
      <c r="I53" s="148"/>
      <c r="J53" s="148"/>
      <c r="K53" s="148"/>
      <c r="L53" s="148"/>
      <c r="M53" s="148"/>
      <c r="N53" s="148"/>
      <c r="O53" s="148"/>
      <c r="P53" s="148"/>
      <c r="Q53" s="148"/>
      <c r="R53" s="148"/>
      <c r="S53" s="148"/>
      <c r="T53" s="148"/>
      <c r="U53" s="148"/>
      <c r="V53" s="148"/>
      <c r="W53" s="148"/>
      <c r="X53" s="148"/>
      <c r="Y53" s="148"/>
      <c r="Z53" s="148"/>
      <c r="AA53" s="148"/>
      <c r="AB53" s="148"/>
    </row>
    <row r="54" spans="1:28" ht="20.100000000000001" customHeight="1" x14ac:dyDescent="0.2">
      <c r="A54" s="61" t="s">
        <v>19</v>
      </c>
      <c r="B54" s="220" t="s">
        <v>29</v>
      </c>
      <c r="C54" s="221"/>
      <c r="D54" s="221"/>
      <c r="E54" s="222"/>
      <c r="F54" s="111">
        <v>0.2</v>
      </c>
      <c r="G54" s="174">
        <f>ROUND(F54*$G$33,2)</f>
        <v>390</v>
      </c>
      <c r="H54" s="149"/>
      <c r="I54" s="148"/>
      <c r="J54" s="148"/>
      <c r="K54" s="148"/>
      <c r="L54" s="148"/>
      <c r="M54" s="148"/>
      <c r="N54" s="148"/>
      <c r="O54" s="148"/>
      <c r="P54" s="148"/>
      <c r="Q54" s="148"/>
      <c r="R54" s="148"/>
      <c r="S54" s="148"/>
      <c r="T54" s="148"/>
      <c r="U54" s="148"/>
      <c r="V54" s="148"/>
      <c r="W54" s="148"/>
      <c r="X54" s="148"/>
      <c r="Y54" s="148"/>
      <c r="Z54" s="148"/>
      <c r="AA54" s="148"/>
      <c r="AB54" s="148"/>
    </row>
    <row r="55" spans="1:28" ht="20.100000000000001" customHeight="1" x14ac:dyDescent="0.2">
      <c r="A55" s="61" t="s">
        <v>16</v>
      </c>
      <c r="B55" s="220" t="s">
        <v>156</v>
      </c>
      <c r="C55" s="221"/>
      <c r="D55" s="221"/>
      <c r="E55" s="222"/>
      <c r="F55" s="111">
        <v>1.4999999999999999E-2</v>
      </c>
      <c r="G55" s="174">
        <f t="shared" ref="G55:G60" si="0">ROUND(F55*$G$33,2)</f>
        <v>29.25</v>
      </c>
      <c r="H55" s="149"/>
      <c r="I55" s="148"/>
      <c r="J55" s="148"/>
      <c r="K55" s="148"/>
      <c r="L55" s="148"/>
      <c r="M55" s="148"/>
      <c r="N55" s="148"/>
      <c r="O55" s="148"/>
      <c r="P55" s="148"/>
      <c r="Q55" s="148"/>
      <c r="R55" s="148"/>
      <c r="S55" s="148"/>
      <c r="T55" s="148"/>
      <c r="U55" s="148"/>
      <c r="V55" s="148"/>
      <c r="W55" s="148"/>
      <c r="X55" s="148"/>
      <c r="Y55" s="148"/>
      <c r="Z55" s="148"/>
      <c r="AA55" s="148"/>
      <c r="AB55" s="148"/>
    </row>
    <row r="56" spans="1:28" ht="20.100000000000001" customHeight="1" x14ac:dyDescent="0.2">
      <c r="A56" s="61" t="s">
        <v>18</v>
      </c>
      <c r="B56" s="220" t="s">
        <v>157</v>
      </c>
      <c r="C56" s="221"/>
      <c r="D56" s="221"/>
      <c r="E56" s="222"/>
      <c r="F56" s="111">
        <v>0.01</v>
      </c>
      <c r="G56" s="174">
        <f t="shared" si="0"/>
        <v>19.5</v>
      </c>
      <c r="H56" s="149"/>
      <c r="I56" s="148"/>
      <c r="J56" s="148"/>
      <c r="K56" s="148"/>
      <c r="L56" s="148"/>
      <c r="M56" s="148"/>
      <c r="N56" s="148"/>
      <c r="O56" s="148"/>
      <c r="P56" s="148"/>
      <c r="Q56" s="148"/>
      <c r="R56" s="148"/>
      <c r="S56" s="148"/>
      <c r="T56" s="148"/>
      <c r="U56" s="148"/>
      <c r="V56" s="148"/>
      <c r="W56" s="148"/>
      <c r="X56" s="148"/>
      <c r="Y56" s="148"/>
      <c r="Z56" s="148"/>
      <c r="AA56" s="148"/>
      <c r="AB56" s="148"/>
    </row>
    <row r="57" spans="1:28" ht="20.100000000000001" customHeight="1" x14ac:dyDescent="0.2">
      <c r="A57" s="61" t="s">
        <v>20</v>
      </c>
      <c r="B57" s="220" t="s">
        <v>158</v>
      </c>
      <c r="C57" s="221"/>
      <c r="D57" s="221"/>
      <c r="E57" s="222"/>
      <c r="F57" s="111">
        <v>2E-3</v>
      </c>
      <c r="G57" s="174">
        <f t="shared" si="0"/>
        <v>3.9</v>
      </c>
      <c r="H57" s="149"/>
      <c r="I57" s="148"/>
      <c r="J57" s="148"/>
      <c r="K57" s="148"/>
      <c r="L57" s="148"/>
      <c r="M57" s="148"/>
      <c r="N57" s="148"/>
      <c r="O57" s="148"/>
      <c r="P57" s="148"/>
      <c r="Q57" s="148"/>
      <c r="R57" s="148"/>
      <c r="S57" s="148"/>
      <c r="T57" s="148"/>
      <c r="U57" s="148"/>
      <c r="V57" s="148"/>
      <c r="W57" s="148"/>
      <c r="X57" s="148"/>
      <c r="Y57" s="148"/>
      <c r="Z57" s="148"/>
      <c r="AA57" s="148"/>
      <c r="AB57" s="148"/>
    </row>
    <row r="58" spans="1:28" ht="20.100000000000001" customHeight="1" x14ac:dyDescent="0.2">
      <c r="A58" s="61" t="s">
        <v>17</v>
      </c>
      <c r="B58" s="220" t="s">
        <v>159</v>
      </c>
      <c r="C58" s="221"/>
      <c r="D58" s="221"/>
      <c r="E58" s="222"/>
      <c r="F58" s="111">
        <v>2.5000000000000001E-2</v>
      </c>
      <c r="G58" s="174">
        <f t="shared" si="0"/>
        <v>48.75</v>
      </c>
      <c r="H58" s="149"/>
      <c r="I58" s="148"/>
      <c r="J58" s="148"/>
      <c r="K58" s="148"/>
      <c r="L58" s="148"/>
      <c r="M58" s="148"/>
      <c r="N58" s="148"/>
      <c r="O58" s="148"/>
      <c r="P58" s="148"/>
      <c r="Q58" s="148"/>
      <c r="R58" s="148"/>
      <c r="S58" s="148"/>
      <c r="T58" s="148"/>
      <c r="U58" s="148"/>
      <c r="V58" s="148"/>
      <c r="W58" s="148"/>
      <c r="X58" s="148"/>
      <c r="Y58" s="148"/>
      <c r="Z58" s="148"/>
      <c r="AA58" s="148"/>
      <c r="AB58" s="148"/>
    </row>
    <row r="59" spans="1:28" s="35" customFormat="1" ht="20.100000000000001" customHeight="1" x14ac:dyDescent="0.2">
      <c r="A59" s="61" t="s">
        <v>21</v>
      </c>
      <c r="B59" s="220" t="s">
        <v>30</v>
      </c>
      <c r="C59" s="221"/>
      <c r="D59" s="221"/>
      <c r="E59" s="222"/>
      <c r="F59" s="111">
        <v>0.08</v>
      </c>
      <c r="G59" s="174">
        <f t="shared" si="0"/>
        <v>156</v>
      </c>
      <c r="H59" s="149"/>
      <c r="I59" s="152"/>
      <c r="J59" s="152"/>
      <c r="K59" s="152"/>
      <c r="L59" s="152"/>
      <c r="M59" s="152"/>
      <c r="N59" s="152"/>
      <c r="O59" s="152"/>
      <c r="P59" s="152"/>
      <c r="Q59" s="152"/>
      <c r="R59" s="152"/>
      <c r="S59" s="152"/>
      <c r="T59" s="152"/>
      <c r="U59" s="152"/>
      <c r="V59" s="152"/>
      <c r="W59" s="152"/>
      <c r="X59" s="152"/>
      <c r="Y59" s="152"/>
      <c r="Z59" s="152"/>
      <c r="AA59" s="152"/>
      <c r="AB59" s="152"/>
    </row>
    <row r="60" spans="1:28" ht="20.100000000000001" customHeight="1" x14ac:dyDescent="0.2">
      <c r="A60" s="61" t="s">
        <v>22</v>
      </c>
      <c r="B60" s="220" t="s">
        <v>31</v>
      </c>
      <c r="C60" s="221"/>
      <c r="D60" s="221"/>
      <c r="E60" s="222"/>
      <c r="F60" s="111">
        <v>0.03</v>
      </c>
      <c r="G60" s="174">
        <f t="shared" si="0"/>
        <v>58.5</v>
      </c>
      <c r="H60" s="149"/>
      <c r="I60" s="148"/>
      <c r="J60" s="148"/>
      <c r="K60" s="148"/>
      <c r="L60" s="148"/>
      <c r="M60" s="148"/>
      <c r="N60" s="148"/>
      <c r="O60" s="148"/>
      <c r="P60" s="148"/>
      <c r="Q60" s="148"/>
      <c r="R60" s="148"/>
      <c r="S60" s="148"/>
      <c r="T60" s="148"/>
      <c r="U60" s="148"/>
      <c r="V60" s="148"/>
      <c r="W60" s="148"/>
      <c r="X60" s="148"/>
      <c r="Y60" s="148"/>
      <c r="Z60" s="148"/>
      <c r="AA60" s="148"/>
      <c r="AB60" s="148"/>
    </row>
    <row r="61" spans="1:28" ht="20.100000000000001" customHeight="1" x14ac:dyDescent="0.2">
      <c r="A61" s="61" t="s">
        <v>32</v>
      </c>
      <c r="B61" s="220" t="s">
        <v>160</v>
      </c>
      <c r="C61" s="221"/>
      <c r="D61" s="221"/>
      <c r="E61" s="222"/>
      <c r="F61" s="111">
        <v>6.0000000000000001E-3</v>
      </c>
      <c r="G61" s="174">
        <f>ROUND(F61*$G$33,2)</f>
        <v>11.7</v>
      </c>
      <c r="H61" s="149"/>
      <c r="I61" s="148"/>
      <c r="J61" s="148"/>
      <c r="K61" s="148"/>
      <c r="L61" s="148"/>
      <c r="M61" s="148"/>
      <c r="N61" s="148"/>
      <c r="O61" s="148"/>
      <c r="P61" s="148"/>
      <c r="Q61" s="148"/>
      <c r="R61" s="148"/>
      <c r="S61" s="148"/>
      <c r="T61" s="148"/>
      <c r="U61" s="148"/>
      <c r="V61" s="148"/>
      <c r="W61" s="148"/>
      <c r="X61" s="148"/>
      <c r="Y61" s="148"/>
      <c r="Z61" s="148"/>
      <c r="AA61" s="148"/>
      <c r="AB61" s="148"/>
    </row>
    <row r="62" spans="1:28" ht="24.95" customHeight="1" x14ac:dyDescent="0.25">
      <c r="A62" s="225" t="s">
        <v>33</v>
      </c>
      <c r="B62" s="226"/>
      <c r="C62" s="226"/>
      <c r="D62" s="226"/>
      <c r="E62" s="227"/>
      <c r="F62" s="16">
        <f>SUM(F54:F61)</f>
        <v>0.3680000000000001</v>
      </c>
      <c r="G62" s="5">
        <f>SUM(G54:G61)</f>
        <v>717.6</v>
      </c>
      <c r="H62" s="148"/>
      <c r="I62" s="148"/>
      <c r="J62" s="148"/>
      <c r="K62" s="148"/>
      <c r="L62" s="148"/>
      <c r="M62" s="148"/>
      <c r="N62" s="148"/>
      <c r="O62" s="148"/>
      <c r="P62" s="148"/>
      <c r="Q62" s="148"/>
      <c r="R62" s="148"/>
      <c r="S62" s="148"/>
      <c r="T62" s="148"/>
      <c r="U62" s="148"/>
      <c r="V62" s="148"/>
      <c r="W62" s="148"/>
      <c r="X62" s="148"/>
      <c r="Y62" s="148"/>
      <c r="Z62" s="148"/>
      <c r="AA62" s="148"/>
      <c r="AB62" s="148"/>
    </row>
    <row r="63" spans="1:28" s="37" customFormat="1" ht="9.9499999999999993" customHeight="1" x14ac:dyDescent="0.25">
      <c r="A63" s="25"/>
      <c r="B63" s="26"/>
      <c r="C63" s="36"/>
      <c r="D63" s="36"/>
      <c r="E63" s="36"/>
      <c r="F63" s="17"/>
      <c r="G63" s="175"/>
      <c r="H63" s="148"/>
      <c r="I63" s="148"/>
      <c r="J63" s="148"/>
      <c r="K63" s="148"/>
      <c r="L63" s="148"/>
      <c r="M63" s="148"/>
      <c r="N63" s="148"/>
      <c r="O63" s="148"/>
      <c r="P63" s="148"/>
      <c r="Q63" s="148"/>
      <c r="R63" s="148"/>
      <c r="S63" s="148"/>
      <c r="T63" s="148"/>
      <c r="U63" s="148"/>
      <c r="V63" s="148"/>
      <c r="W63" s="148"/>
      <c r="X63" s="148"/>
      <c r="Y63" s="148"/>
      <c r="Z63" s="148"/>
      <c r="AA63" s="148"/>
      <c r="AB63" s="148"/>
    </row>
    <row r="64" spans="1:28" ht="15" customHeight="1" x14ac:dyDescent="0.2">
      <c r="A64" s="231" t="s">
        <v>205</v>
      </c>
      <c r="B64" s="232"/>
      <c r="C64" s="232"/>
      <c r="D64" s="232"/>
      <c r="E64" s="232"/>
      <c r="F64" s="232"/>
      <c r="G64" s="232"/>
      <c r="H64" s="148"/>
      <c r="I64" s="148"/>
      <c r="J64" s="148"/>
      <c r="K64" s="148"/>
      <c r="L64" s="148"/>
      <c r="M64" s="148"/>
      <c r="N64" s="148"/>
      <c r="O64" s="148"/>
      <c r="P64" s="148"/>
      <c r="Q64" s="148"/>
      <c r="R64" s="148"/>
      <c r="S64" s="148"/>
      <c r="T64" s="148"/>
      <c r="U64" s="148"/>
      <c r="V64" s="148"/>
      <c r="W64" s="148"/>
      <c r="X64" s="148"/>
      <c r="Y64" s="148"/>
      <c r="Z64" s="148"/>
      <c r="AA64" s="148"/>
      <c r="AB64" s="148"/>
    </row>
    <row r="65" spans="1:28" ht="15" customHeight="1" x14ac:dyDescent="0.25">
      <c r="A65" s="71" t="s">
        <v>34</v>
      </c>
      <c r="B65" s="214" t="s">
        <v>206</v>
      </c>
      <c r="C65" s="215"/>
      <c r="D65" s="215"/>
      <c r="E65" s="216"/>
      <c r="F65" s="4" t="s">
        <v>0</v>
      </c>
      <c r="G65" s="173" t="s">
        <v>28</v>
      </c>
      <c r="H65" s="148"/>
      <c r="I65" s="148"/>
      <c r="J65" s="148"/>
      <c r="K65" s="148"/>
      <c r="L65" s="148"/>
      <c r="M65" s="148"/>
      <c r="N65" s="148"/>
      <c r="O65" s="148"/>
      <c r="P65" s="148"/>
      <c r="Q65" s="148"/>
      <c r="R65" s="148"/>
      <c r="S65" s="148"/>
      <c r="T65" s="148"/>
      <c r="U65" s="148"/>
      <c r="V65" s="148"/>
      <c r="W65" s="148"/>
      <c r="X65" s="148"/>
      <c r="Y65" s="148"/>
      <c r="Z65" s="148"/>
      <c r="AA65" s="148"/>
      <c r="AB65" s="148"/>
    </row>
    <row r="66" spans="1:28" ht="20.100000000000001" customHeight="1" x14ac:dyDescent="0.2">
      <c r="A66" s="61" t="s">
        <v>19</v>
      </c>
      <c r="B66" s="220" t="s">
        <v>204</v>
      </c>
      <c r="C66" s="221"/>
      <c r="D66" s="221"/>
      <c r="E66" s="222"/>
      <c r="F66" s="112">
        <v>8.3299999999999999E-2</v>
      </c>
      <c r="G66" s="174">
        <f>ROUND(F66*$G$33,2)</f>
        <v>162.44</v>
      </c>
      <c r="H66" s="149"/>
      <c r="I66" s="148"/>
      <c r="J66" s="148"/>
      <c r="K66" s="148"/>
      <c r="L66" s="148"/>
      <c r="M66" s="148"/>
      <c r="N66" s="148"/>
      <c r="O66" s="148"/>
      <c r="P66" s="148"/>
      <c r="Q66" s="148"/>
      <c r="R66" s="148"/>
      <c r="S66" s="148"/>
      <c r="T66" s="148"/>
      <c r="U66" s="148"/>
      <c r="V66" s="148"/>
      <c r="W66" s="148"/>
      <c r="X66" s="148"/>
      <c r="Y66" s="148"/>
      <c r="Z66" s="148"/>
      <c r="AA66" s="148"/>
      <c r="AB66" s="148"/>
    </row>
    <row r="67" spans="1:28" ht="24.95" customHeight="1" x14ac:dyDescent="0.25">
      <c r="A67" s="228" t="s">
        <v>35</v>
      </c>
      <c r="B67" s="229"/>
      <c r="C67" s="229"/>
      <c r="D67" s="229"/>
      <c r="E67" s="229"/>
      <c r="F67" s="230"/>
      <c r="G67" s="176">
        <f>SUM(G66:G66)</f>
        <v>162.44</v>
      </c>
      <c r="H67" s="148"/>
      <c r="I67" s="148"/>
      <c r="J67" s="148"/>
      <c r="K67" s="148"/>
      <c r="L67" s="148"/>
      <c r="M67" s="148"/>
      <c r="N67" s="148"/>
      <c r="O67" s="148"/>
      <c r="P67" s="148"/>
      <c r="Q67" s="148"/>
      <c r="R67" s="148"/>
      <c r="S67" s="148"/>
      <c r="T67" s="148"/>
      <c r="U67" s="148"/>
      <c r="V67" s="148"/>
      <c r="W67" s="148"/>
      <c r="X67" s="148"/>
      <c r="Y67" s="148"/>
      <c r="Z67" s="148"/>
      <c r="AA67" s="148"/>
      <c r="AB67" s="148"/>
    </row>
    <row r="68" spans="1:28" x14ac:dyDescent="0.2">
      <c r="A68" s="73" t="s">
        <v>18</v>
      </c>
      <c r="B68" s="220" t="s">
        <v>207</v>
      </c>
      <c r="C68" s="221"/>
      <c r="D68" s="221"/>
      <c r="E68" s="221"/>
      <c r="F68" s="222"/>
      <c r="G68" s="174">
        <f>ROUND(F62*$G$67,2)</f>
        <v>59.78</v>
      </c>
      <c r="H68" s="148"/>
      <c r="I68" s="148"/>
      <c r="J68" s="148"/>
      <c r="K68" s="148"/>
      <c r="L68" s="148"/>
      <c r="M68" s="148"/>
      <c r="N68" s="148"/>
      <c r="O68" s="148"/>
      <c r="P68" s="148"/>
      <c r="Q68" s="148"/>
      <c r="R68" s="148"/>
      <c r="S68" s="148"/>
      <c r="T68" s="148"/>
      <c r="U68" s="148"/>
      <c r="V68" s="148"/>
      <c r="W68" s="148"/>
      <c r="X68" s="148"/>
      <c r="Y68" s="148"/>
      <c r="Z68" s="148"/>
      <c r="AA68" s="148"/>
      <c r="AB68" s="148"/>
    </row>
    <row r="69" spans="1:28" ht="24.95" customHeight="1" x14ac:dyDescent="0.25">
      <c r="A69" s="225" t="s">
        <v>36</v>
      </c>
      <c r="B69" s="226"/>
      <c r="C69" s="226"/>
      <c r="D69" s="226"/>
      <c r="E69" s="226"/>
      <c r="F69" s="227"/>
      <c r="G69" s="5">
        <f>SUM(G68,G67)</f>
        <v>222.22</v>
      </c>
      <c r="H69" s="148"/>
      <c r="I69" s="148"/>
      <c r="J69" s="148"/>
      <c r="K69" s="148"/>
      <c r="L69" s="148"/>
      <c r="M69" s="148"/>
      <c r="N69" s="148"/>
      <c r="O69" s="148"/>
      <c r="P69" s="148"/>
      <c r="Q69" s="148"/>
      <c r="R69" s="148"/>
      <c r="S69" s="148"/>
      <c r="T69" s="148"/>
      <c r="U69" s="148"/>
      <c r="V69" s="148"/>
      <c r="W69" s="148"/>
      <c r="X69" s="148"/>
      <c r="Y69" s="148"/>
      <c r="Z69" s="148"/>
      <c r="AA69" s="148"/>
      <c r="AB69" s="148"/>
    </row>
    <row r="70" spans="1:28" ht="9.9499999999999993" customHeight="1" x14ac:dyDescent="0.25">
      <c r="A70" s="25"/>
      <c r="B70" s="26"/>
      <c r="C70" s="36"/>
      <c r="D70" s="36"/>
      <c r="E70" s="36"/>
      <c r="F70" s="17"/>
      <c r="G70" s="175"/>
      <c r="H70" s="148"/>
      <c r="I70" s="148"/>
      <c r="J70" s="148"/>
      <c r="K70" s="148"/>
      <c r="L70" s="148"/>
      <c r="M70" s="148"/>
      <c r="N70" s="148"/>
      <c r="O70" s="148"/>
      <c r="P70" s="148"/>
      <c r="Q70" s="148"/>
      <c r="R70" s="148"/>
      <c r="S70" s="148"/>
      <c r="T70" s="148"/>
      <c r="U70" s="148"/>
      <c r="V70" s="148"/>
      <c r="W70" s="148"/>
      <c r="X70" s="148"/>
      <c r="Y70" s="148"/>
      <c r="Z70" s="148"/>
      <c r="AA70" s="148"/>
      <c r="AB70" s="148"/>
    </row>
    <row r="71" spans="1:28" ht="9.9499999999999993" customHeight="1" x14ac:dyDescent="0.25">
      <c r="A71" s="25"/>
      <c r="B71" s="26"/>
      <c r="C71" s="36"/>
      <c r="D71" s="36"/>
      <c r="E71" s="36"/>
      <c r="F71" s="17"/>
      <c r="G71" s="175"/>
      <c r="H71" s="148"/>
      <c r="I71" s="148"/>
      <c r="J71" s="148"/>
      <c r="K71" s="148"/>
      <c r="L71" s="148"/>
      <c r="M71" s="148"/>
      <c r="N71" s="148"/>
      <c r="O71" s="148"/>
      <c r="P71" s="148"/>
      <c r="Q71" s="148"/>
      <c r="R71" s="148"/>
      <c r="S71" s="148"/>
      <c r="T71" s="148"/>
      <c r="U71" s="148"/>
      <c r="V71" s="148"/>
      <c r="W71" s="148"/>
      <c r="X71" s="148"/>
      <c r="Y71" s="148"/>
      <c r="Z71" s="148"/>
      <c r="AA71" s="148"/>
      <c r="AB71" s="148"/>
    </row>
    <row r="72" spans="1:28" ht="15" customHeight="1" x14ac:dyDescent="0.2">
      <c r="A72" s="223" t="s">
        <v>192</v>
      </c>
      <c r="B72" s="224"/>
      <c r="C72" s="224"/>
      <c r="D72" s="224"/>
      <c r="E72" s="224"/>
      <c r="F72" s="224"/>
      <c r="G72" s="224"/>
      <c r="H72" s="148"/>
      <c r="I72" s="148"/>
      <c r="J72" s="148"/>
      <c r="K72" s="148"/>
      <c r="L72" s="148"/>
      <c r="M72" s="148"/>
      <c r="N72" s="148"/>
      <c r="O72" s="148"/>
      <c r="P72" s="148"/>
      <c r="Q72" s="148"/>
      <c r="R72" s="148"/>
      <c r="S72" s="148"/>
      <c r="T72" s="148"/>
      <c r="U72" s="148"/>
      <c r="V72" s="148"/>
      <c r="W72" s="148"/>
      <c r="X72" s="148"/>
      <c r="Y72" s="148"/>
      <c r="Z72" s="148"/>
      <c r="AA72" s="148"/>
      <c r="AB72" s="148"/>
    </row>
    <row r="73" spans="1:28" ht="15.75" x14ac:dyDescent="0.25">
      <c r="A73" s="71" t="s">
        <v>37</v>
      </c>
      <c r="B73" s="214" t="s">
        <v>40</v>
      </c>
      <c r="C73" s="215"/>
      <c r="D73" s="215"/>
      <c r="E73" s="215"/>
      <c r="F73" s="216"/>
      <c r="G73" s="173" t="s">
        <v>28</v>
      </c>
      <c r="H73" s="155"/>
      <c r="I73" s="148"/>
      <c r="J73" s="148"/>
      <c r="K73" s="148"/>
      <c r="L73" s="148"/>
      <c r="M73" s="148"/>
      <c r="N73" s="148"/>
      <c r="O73" s="148"/>
      <c r="P73" s="148"/>
      <c r="Q73" s="148"/>
      <c r="R73" s="148"/>
      <c r="S73" s="148"/>
      <c r="T73" s="148"/>
      <c r="U73" s="148"/>
      <c r="V73" s="148"/>
      <c r="W73" s="148"/>
      <c r="X73" s="148"/>
      <c r="Y73" s="148"/>
      <c r="Z73" s="148"/>
      <c r="AA73" s="148"/>
      <c r="AB73" s="148"/>
    </row>
    <row r="74" spans="1:28" x14ac:dyDescent="0.2">
      <c r="A74" s="61" t="s">
        <v>19</v>
      </c>
      <c r="B74" s="220" t="s">
        <v>41</v>
      </c>
      <c r="C74" s="221"/>
      <c r="D74" s="221"/>
      <c r="E74" s="221"/>
      <c r="F74" s="113">
        <v>4.1999999999999997E-3</v>
      </c>
      <c r="G74" s="174">
        <f t="shared" ref="G74:G79" si="1">ROUND(F74*$G$33,2)</f>
        <v>8.19</v>
      </c>
      <c r="H74" s="155"/>
      <c r="I74" s="148"/>
      <c r="J74" s="148"/>
      <c r="K74" s="148"/>
      <c r="L74" s="148"/>
      <c r="M74" s="148"/>
      <c r="N74" s="148"/>
      <c r="O74" s="148"/>
      <c r="P74" s="148"/>
      <c r="Q74" s="148"/>
      <c r="R74" s="148"/>
      <c r="S74" s="148"/>
      <c r="T74" s="148"/>
      <c r="U74" s="148"/>
      <c r="V74" s="148"/>
      <c r="W74" s="148"/>
      <c r="X74" s="148"/>
      <c r="Y74" s="148"/>
      <c r="Z74" s="148"/>
      <c r="AA74" s="148"/>
      <c r="AB74" s="148"/>
    </row>
    <row r="75" spans="1:28" x14ac:dyDescent="0.2">
      <c r="A75" s="61" t="s">
        <v>16</v>
      </c>
      <c r="B75" s="220" t="s">
        <v>194</v>
      </c>
      <c r="C75" s="221"/>
      <c r="D75" s="221"/>
      <c r="E75" s="221"/>
      <c r="F75" s="106">
        <f>F59*F74</f>
        <v>3.3599999999999998E-4</v>
      </c>
      <c r="G75" s="174">
        <f t="shared" si="1"/>
        <v>0.66</v>
      </c>
      <c r="H75" s="155"/>
      <c r="I75" s="148"/>
      <c r="J75" s="148"/>
      <c r="K75" s="148"/>
      <c r="L75" s="148"/>
      <c r="M75" s="148"/>
      <c r="N75" s="148"/>
      <c r="O75" s="148"/>
      <c r="P75" s="148"/>
      <c r="Q75" s="148"/>
      <c r="R75" s="148"/>
      <c r="S75" s="148"/>
      <c r="T75" s="148"/>
      <c r="U75" s="148"/>
      <c r="V75" s="148"/>
      <c r="W75" s="148"/>
      <c r="X75" s="148"/>
      <c r="Y75" s="148"/>
      <c r="Z75" s="148"/>
      <c r="AA75" s="148"/>
      <c r="AB75" s="148"/>
    </row>
    <row r="76" spans="1:28" x14ac:dyDescent="0.2">
      <c r="A76" s="61" t="s">
        <v>18</v>
      </c>
      <c r="B76" s="220" t="s">
        <v>144</v>
      </c>
      <c r="C76" s="221"/>
      <c r="D76" s="221"/>
      <c r="E76" s="221"/>
      <c r="F76" s="113">
        <v>4.3499999999999997E-2</v>
      </c>
      <c r="G76" s="174">
        <f t="shared" si="1"/>
        <v>84.83</v>
      </c>
      <c r="H76" s="155"/>
      <c r="I76" s="148"/>
      <c r="J76" s="148"/>
      <c r="K76" s="148"/>
      <c r="L76" s="148"/>
      <c r="M76" s="148"/>
      <c r="N76" s="148"/>
      <c r="O76" s="148"/>
      <c r="P76" s="148"/>
      <c r="Q76" s="148"/>
      <c r="R76" s="148"/>
      <c r="S76" s="148"/>
      <c r="T76" s="148"/>
      <c r="U76" s="148"/>
      <c r="V76" s="148"/>
      <c r="W76" s="148"/>
      <c r="X76" s="148"/>
      <c r="Y76" s="148"/>
      <c r="Z76" s="148"/>
      <c r="AA76" s="148"/>
      <c r="AB76" s="148"/>
    </row>
    <row r="77" spans="1:28" x14ac:dyDescent="0.2">
      <c r="A77" s="61" t="s">
        <v>20</v>
      </c>
      <c r="B77" s="220" t="s">
        <v>42</v>
      </c>
      <c r="C77" s="221"/>
      <c r="D77" s="221"/>
      <c r="E77" s="221"/>
      <c r="F77" s="113">
        <v>4.0000000000000002E-4</v>
      </c>
      <c r="G77" s="174">
        <f t="shared" si="1"/>
        <v>0.78</v>
      </c>
      <c r="H77" s="155"/>
      <c r="I77" s="148"/>
      <c r="J77" s="148"/>
      <c r="K77" s="148"/>
      <c r="L77" s="148"/>
      <c r="M77" s="148"/>
      <c r="N77" s="148"/>
      <c r="O77" s="148"/>
      <c r="P77" s="148"/>
      <c r="Q77" s="148"/>
      <c r="R77" s="148"/>
      <c r="S77" s="148"/>
      <c r="T77" s="148"/>
      <c r="U77" s="148"/>
      <c r="V77" s="148"/>
      <c r="W77" s="148"/>
      <c r="X77" s="148"/>
      <c r="Y77" s="148"/>
      <c r="Z77" s="148"/>
      <c r="AA77" s="148"/>
      <c r="AB77" s="148"/>
    </row>
    <row r="78" spans="1:28" x14ac:dyDescent="0.2">
      <c r="A78" s="61" t="s">
        <v>17</v>
      </c>
      <c r="B78" s="238" t="s">
        <v>209</v>
      </c>
      <c r="C78" s="239"/>
      <c r="D78" s="239"/>
      <c r="E78" s="239"/>
      <c r="F78" s="106">
        <f>F62*F77</f>
        <v>1.4720000000000005E-4</v>
      </c>
      <c r="G78" s="174">
        <f t="shared" si="1"/>
        <v>0.28999999999999998</v>
      </c>
      <c r="H78" s="155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</row>
    <row r="79" spans="1:28" x14ac:dyDescent="0.2">
      <c r="A79" s="61" t="s">
        <v>21</v>
      </c>
      <c r="B79" s="220" t="s">
        <v>143</v>
      </c>
      <c r="C79" s="221"/>
      <c r="D79" s="221"/>
      <c r="E79" s="221"/>
      <c r="F79" s="113">
        <v>4.7999999999999996E-3</v>
      </c>
      <c r="G79" s="174">
        <f t="shared" si="1"/>
        <v>9.36</v>
      </c>
      <c r="H79" s="155"/>
      <c r="I79" s="148"/>
      <c r="J79" s="148"/>
      <c r="K79" s="148"/>
      <c r="L79" s="148"/>
      <c r="M79" s="148"/>
      <c r="N79" s="148"/>
      <c r="O79" s="148"/>
      <c r="P79" s="148"/>
      <c r="Q79" s="148"/>
      <c r="R79" s="148"/>
      <c r="S79" s="148"/>
      <c r="T79" s="148"/>
      <c r="U79" s="148"/>
      <c r="V79" s="148"/>
      <c r="W79" s="148"/>
      <c r="X79" s="148"/>
      <c r="Y79" s="148"/>
      <c r="Z79" s="148"/>
      <c r="AA79" s="148"/>
      <c r="AB79" s="148"/>
    </row>
    <row r="80" spans="1:28" ht="24.95" customHeight="1" x14ac:dyDescent="0.25">
      <c r="A80" s="225" t="s">
        <v>38</v>
      </c>
      <c r="B80" s="226"/>
      <c r="C80" s="226"/>
      <c r="D80" s="226"/>
      <c r="E80" s="226"/>
      <c r="F80" s="227"/>
      <c r="G80" s="5">
        <f>SUM(G74:G79)</f>
        <v>104.11</v>
      </c>
      <c r="H80" s="148"/>
      <c r="I80" s="148"/>
      <c r="J80" s="148"/>
      <c r="K80" s="148"/>
      <c r="L80" s="148"/>
      <c r="M80" s="148"/>
      <c r="N80" s="148"/>
      <c r="O80" s="148"/>
      <c r="P80" s="148"/>
      <c r="Q80" s="148"/>
      <c r="R80" s="148"/>
      <c r="S80" s="148"/>
      <c r="T80" s="148"/>
      <c r="U80" s="148"/>
      <c r="V80" s="148"/>
      <c r="W80" s="148"/>
      <c r="X80" s="148"/>
      <c r="Y80" s="148"/>
      <c r="Z80" s="148"/>
      <c r="AA80" s="148"/>
      <c r="AB80" s="148"/>
    </row>
    <row r="81" spans="1:28" ht="9.9499999999999993" customHeight="1" x14ac:dyDescent="0.25">
      <c r="A81" s="25"/>
      <c r="B81" s="26"/>
      <c r="C81" s="36"/>
      <c r="D81" s="36"/>
      <c r="E81" s="36"/>
      <c r="F81" s="17"/>
      <c r="G81" s="175"/>
      <c r="H81" s="148"/>
      <c r="I81" s="148"/>
      <c r="J81" s="148"/>
      <c r="K81" s="148"/>
      <c r="L81" s="148"/>
      <c r="M81" s="148"/>
      <c r="N81" s="148"/>
      <c r="O81" s="148"/>
      <c r="P81" s="148"/>
      <c r="Q81" s="148"/>
      <c r="R81" s="148"/>
      <c r="S81" s="148"/>
      <c r="T81" s="148"/>
      <c r="U81" s="148"/>
      <c r="V81" s="148"/>
      <c r="W81" s="148"/>
      <c r="X81" s="148"/>
      <c r="Y81" s="148"/>
      <c r="Z81" s="148"/>
      <c r="AA81" s="148"/>
      <c r="AB81" s="148"/>
    </row>
    <row r="82" spans="1:28" ht="15" customHeight="1" x14ac:dyDescent="0.2">
      <c r="A82" s="223" t="s">
        <v>193</v>
      </c>
      <c r="B82" s="224"/>
      <c r="C82" s="224"/>
      <c r="D82" s="224"/>
      <c r="E82" s="224"/>
      <c r="F82" s="224"/>
      <c r="G82" s="224"/>
      <c r="H82" s="148"/>
      <c r="I82" s="148"/>
      <c r="J82" s="148"/>
      <c r="K82" s="148"/>
      <c r="L82" s="148"/>
      <c r="M82" s="148"/>
      <c r="N82" s="148"/>
      <c r="O82" s="148"/>
      <c r="P82" s="148"/>
      <c r="Q82" s="148"/>
      <c r="R82" s="148"/>
      <c r="S82" s="148"/>
      <c r="T82" s="148"/>
      <c r="U82" s="148"/>
      <c r="V82" s="148"/>
      <c r="W82" s="148"/>
      <c r="X82" s="148"/>
      <c r="Y82" s="148"/>
      <c r="Z82" s="148"/>
      <c r="AA82" s="148"/>
      <c r="AB82" s="148"/>
    </row>
    <row r="83" spans="1:28" ht="15.75" x14ac:dyDescent="0.25">
      <c r="A83" s="71" t="s">
        <v>39</v>
      </c>
      <c r="B83" s="214" t="s">
        <v>44</v>
      </c>
      <c r="C83" s="215"/>
      <c r="D83" s="215"/>
      <c r="E83" s="215"/>
      <c r="F83" s="216"/>
      <c r="G83" s="173" t="s">
        <v>28</v>
      </c>
      <c r="H83" s="148"/>
      <c r="I83" s="151"/>
      <c r="J83" s="151"/>
      <c r="K83" s="151"/>
      <c r="L83" s="148"/>
      <c r="M83" s="148"/>
      <c r="N83" s="148"/>
      <c r="O83" s="148"/>
      <c r="P83" s="148"/>
      <c r="Q83" s="148"/>
      <c r="R83" s="148"/>
      <c r="S83" s="148"/>
      <c r="T83" s="148"/>
      <c r="U83" s="148"/>
      <c r="V83" s="148"/>
      <c r="W83" s="148"/>
      <c r="X83" s="148"/>
      <c r="Y83" s="148"/>
      <c r="Z83" s="148"/>
      <c r="AA83" s="148"/>
      <c r="AB83" s="148"/>
    </row>
    <row r="84" spans="1:28" ht="20.100000000000001" customHeight="1" x14ac:dyDescent="0.2">
      <c r="A84" s="61" t="s">
        <v>19</v>
      </c>
      <c r="B84" s="238" t="s">
        <v>208</v>
      </c>
      <c r="C84" s="239"/>
      <c r="D84" s="239"/>
      <c r="E84" s="244"/>
      <c r="F84" s="113">
        <v>0.1111</v>
      </c>
      <c r="G84" s="174">
        <f>ROUND(F84*$G$33,2)</f>
        <v>216.65</v>
      </c>
      <c r="H84" s="149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  <c r="Z84" s="148"/>
      <c r="AA84" s="148"/>
      <c r="AB84" s="148"/>
    </row>
    <row r="85" spans="1:28" ht="20.100000000000001" customHeight="1" x14ac:dyDescent="0.2">
      <c r="A85" s="61" t="s">
        <v>16</v>
      </c>
      <c r="B85" s="220" t="s">
        <v>45</v>
      </c>
      <c r="C85" s="221"/>
      <c r="D85" s="221"/>
      <c r="E85" s="221"/>
      <c r="F85" s="222"/>
      <c r="G85" s="170">
        <f>ROUND(MIN(I85:K85),2)</f>
        <v>0</v>
      </c>
      <c r="H85" s="155"/>
      <c r="I85" s="156"/>
      <c r="J85" s="156"/>
      <c r="K85" s="156"/>
      <c r="L85" s="148"/>
      <c r="M85" s="148"/>
      <c r="N85" s="148"/>
      <c r="O85" s="148"/>
      <c r="P85" s="148"/>
      <c r="Q85" s="148"/>
      <c r="R85" s="148"/>
      <c r="S85" s="148"/>
      <c r="T85" s="148"/>
      <c r="U85" s="148"/>
      <c r="V85" s="148"/>
      <c r="W85" s="148"/>
      <c r="X85" s="148"/>
      <c r="Y85" s="148"/>
      <c r="Z85" s="148"/>
      <c r="AA85" s="148"/>
      <c r="AB85" s="148"/>
    </row>
    <row r="86" spans="1:28" ht="20.100000000000001" customHeight="1" x14ac:dyDescent="0.2">
      <c r="A86" s="61" t="s">
        <v>18</v>
      </c>
      <c r="B86" s="220" t="s">
        <v>46</v>
      </c>
      <c r="C86" s="221"/>
      <c r="D86" s="221"/>
      <c r="E86" s="221"/>
      <c r="F86" s="222"/>
      <c r="G86" s="170">
        <f>ROUND(MIN(I86:K86),2)</f>
        <v>0</v>
      </c>
      <c r="H86" s="155"/>
      <c r="I86" s="156"/>
      <c r="J86" s="156"/>
      <c r="K86" s="156"/>
      <c r="L86" s="148"/>
      <c r="M86" s="148"/>
      <c r="N86" s="148"/>
      <c r="O86" s="148"/>
      <c r="P86" s="148"/>
      <c r="Q86" s="148"/>
      <c r="R86" s="148"/>
      <c r="S86" s="148"/>
      <c r="T86" s="148"/>
      <c r="U86" s="148"/>
      <c r="V86" s="148"/>
      <c r="W86" s="148"/>
      <c r="X86" s="148"/>
      <c r="Y86" s="148"/>
      <c r="Z86" s="148"/>
      <c r="AA86" s="148"/>
      <c r="AB86" s="148"/>
    </row>
    <row r="87" spans="1:28" ht="20.100000000000001" customHeight="1" x14ac:dyDescent="0.2">
      <c r="A87" s="61" t="s">
        <v>20</v>
      </c>
      <c r="B87" s="220" t="s">
        <v>47</v>
      </c>
      <c r="C87" s="221"/>
      <c r="D87" s="221"/>
      <c r="E87" s="221"/>
      <c r="F87" s="222"/>
      <c r="G87" s="170">
        <f>ROUND(MIN(I87:K87),2)</f>
        <v>0</v>
      </c>
      <c r="H87" s="155"/>
      <c r="I87" s="156"/>
      <c r="J87" s="156"/>
      <c r="K87" s="156"/>
      <c r="L87" s="148"/>
      <c r="M87" s="148"/>
      <c r="N87" s="148"/>
      <c r="O87" s="148"/>
      <c r="P87" s="148"/>
      <c r="Q87" s="148"/>
      <c r="R87" s="148"/>
      <c r="S87" s="148"/>
      <c r="T87" s="148"/>
      <c r="U87" s="148"/>
      <c r="V87" s="148"/>
      <c r="W87" s="148"/>
      <c r="X87" s="148"/>
      <c r="Y87" s="148"/>
      <c r="Z87" s="148"/>
      <c r="AA87" s="148"/>
      <c r="AB87" s="148"/>
    </row>
    <row r="88" spans="1:28" ht="20.100000000000001" customHeight="1" x14ac:dyDescent="0.2">
      <c r="A88" s="61" t="s">
        <v>17</v>
      </c>
      <c r="B88" s="220" t="s">
        <v>48</v>
      </c>
      <c r="C88" s="221"/>
      <c r="D88" s="221"/>
      <c r="E88" s="221"/>
      <c r="F88" s="222"/>
      <c r="G88" s="170">
        <f>ROUND(MIN(I88:K88),2)</f>
        <v>0</v>
      </c>
      <c r="H88" s="155"/>
      <c r="I88" s="156"/>
      <c r="J88" s="156"/>
      <c r="K88" s="156"/>
      <c r="L88" s="148"/>
      <c r="M88" s="148"/>
      <c r="N88" s="148"/>
      <c r="O88" s="148"/>
      <c r="P88" s="148"/>
      <c r="Q88" s="148"/>
      <c r="R88" s="148"/>
      <c r="S88" s="148"/>
      <c r="T88" s="148"/>
      <c r="U88" s="148"/>
      <c r="V88" s="148"/>
      <c r="W88" s="148"/>
      <c r="X88" s="148"/>
      <c r="Y88" s="148"/>
      <c r="Z88" s="148"/>
      <c r="AA88" s="148"/>
      <c r="AB88" s="148"/>
    </row>
    <row r="89" spans="1:28" ht="20.100000000000001" customHeight="1" x14ac:dyDescent="0.2">
      <c r="A89" s="217" t="s">
        <v>64</v>
      </c>
      <c r="B89" s="218"/>
      <c r="C89" s="218"/>
      <c r="D89" s="218"/>
      <c r="E89" s="218"/>
      <c r="F89" s="219"/>
      <c r="G89" s="176">
        <f>SUM(G84:G88)</f>
        <v>216.65</v>
      </c>
      <c r="H89" s="148"/>
      <c r="I89" s="148"/>
      <c r="J89" s="148"/>
      <c r="K89" s="148"/>
      <c r="L89" s="148"/>
      <c r="M89" s="148"/>
      <c r="N89" s="148"/>
      <c r="O89" s="148"/>
      <c r="P89" s="148"/>
      <c r="Q89" s="148"/>
      <c r="R89" s="148"/>
      <c r="S89" s="148"/>
      <c r="T89" s="148"/>
      <c r="U89" s="148"/>
      <c r="V89" s="148"/>
      <c r="W89" s="148"/>
      <c r="X89" s="148"/>
      <c r="Y89" s="148"/>
      <c r="Z89" s="148"/>
      <c r="AA89" s="148"/>
      <c r="AB89" s="148"/>
    </row>
    <row r="90" spans="1:28" ht="20.100000000000001" customHeight="1" x14ac:dyDescent="0.2">
      <c r="A90" s="61" t="s">
        <v>21</v>
      </c>
      <c r="B90" s="238" t="s">
        <v>210</v>
      </c>
      <c r="C90" s="239"/>
      <c r="D90" s="239"/>
      <c r="E90" s="239"/>
      <c r="F90" s="244"/>
      <c r="G90" s="174">
        <f>ROUND(F62*$G$89,2)</f>
        <v>79.73</v>
      </c>
      <c r="H90" s="148"/>
      <c r="I90" s="148"/>
      <c r="J90" s="148"/>
      <c r="K90" s="148"/>
      <c r="L90" s="148"/>
      <c r="M90" s="148"/>
      <c r="N90" s="148"/>
      <c r="O90" s="148"/>
      <c r="P90" s="148"/>
      <c r="Q90" s="148"/>
      <c r="R90" s="148"/>
      <c r="S90" s="148"/>
      <c r="T90" s="148"/>
      <c r="U90" s="148"/>
      <c r="V90" s="148"/>
      <c r="W90" s="148"/>
      <c r="X90" s="148"/>
      <c r="Y90" s="148"/>
      <c r="Z90" s="148"/>
      <c r="AA90" s="148"/>
      <c r="AB90" s="148"/>
    </row>
    <row r="91" spans="1:28" ht="20.100000000000001" customHeight="1" x14ac:dyDescent="0.25">
      <c r="A91" s="225" t="s">
        <v>43</v>
      </c>
      <c r="B91" s="226"/>
      <c r="C91" s="226"/>
      <c r="D91" s="226"/>
      <c r="E91" s="226"/>
      <c r="F91" s="227"/>
      <c r="G91" s="5">
        <f>SUM(G89,G90)</f>
        <v>296.38</v>
      </c>
      <c r="H91" s="148"/>
      <c r="I91" s="148"/>
      <c r="J91" s="148"/>
      <c r="K91" s="148"/>
      <c r="L91" s="148"/>
      <c r="M91" s="148"/>
      <c r="N91" s="148"/>
      <c r="O91" s="148"/>
      <c r="P91" s="148"/>
      <c r="Q91" s="148"/>
      <c r="R91" s="148"/>
      <c r="S91" s="148"/>
      <c r="T91" s="148"/>
      <c r="U91" s="148"/>
      <c r="V91" s="148"/>
      <c r="W91" s="148"/>
      <c r="X91" s="148"/>
      <c r="Y91" s="148"/>
      <c r="Z91" s="148"/>
      <c r="AA91" s="148"/>
      <c r="AB91" s="148"/>
    </row>
    <row r="92" spans="1:28" ht="9.9499999999999993" customHeight="1" x14ac:dyDescent="0.25">
      <c r="A92" s="240"/>
      <c r="B92" s="241"/>
      <c r="C92" s="241"/>
      <c r="D92" s="241"/>
      <c r="E92" s="241"/>
      <c r="F92" s="241"/>
      <c r="G92" s="241"/>
      <c r="H92" s="148"/>
      <c r="I92" s="148"/>
      <c r="J92" s="148"/>
      <c r="K92" s="148"/>
      <c r="L92" s="148"/>
      <c r="M92" s="148"/>
      <c r="N92" s="148"/>
      <c r="O92" s="148"/>
      <c r="P92" s="148"/>
      <c r="Q92" s="148"/>
      <c r="R92" s="148"/>
      <c r="S92" s="148"/>
      <c r="T92" s="148"/>
      <c r="U92" s="148"/>
      <c r="V92" s="148"/>
      <c r="W92" s="148"/>
      <c r="X92" s="148"/>
      <c r="Y92" s="148"/>
      <c r="Z92" s="148"/>
      <c r="AA92" s="148"/>
      <c r="AB92" s="148"/>
    </row>
    <row r="93" spans="1:28" ht="15" customHeight="1" x14ac:dyDescent="0.2">
      <c r="A93" s="211" t="s">
        <v>71</v>
      </c>
      <c r="B93" s="212"/>
      <c r="C93" s="212"/>
      <c r="D93" s="212"/>
      <c r="E93" s="212"/>
      <c r="F93" s="212"/>
      <c r="G93" s="213"/>
      <c r="H93" s="148"/>
      <c r="I93" s="148"/>
      <c r="J93" s="148"/>
      <c r="K93" s="148"/>
      <c r="L93" s="148"/>
      <c r="M93" s="148"/>
      <c r="N93" s="148"/>
      <c r="O93" s="148"/>
      <c r="P93" s="148"/>
      <c r="Q93" s="148"/>
      <c r="R93" s="148"/>
      <c r="S93" s="148"/>
      <c r="T93" s="148"/>
      <c r="U93" s="148"/>
      <c r="V93" s="148"/>
      <c r="W93" s="148"/>
      <c r="X93" s="148"/>
      <c r="Y93" s="148"/>
      <c r="Z93" s="148"/>
      <c r="AA93" s="148"/>
      <c r="AB93" s="148"/>
    </row>
    <row r="94" spans="1:28" ht="15" customHeight="1" x14ac:dyDescent="0.2">
      <c r="A94" s="74">
        <v>4</v>
      </c>
      <c r="B94" s="253" t="s">
        <v>49</v>
      </c>
      <c r="C94" s="254"/>
      <c r="D94" s="254"/>
      <c r="E94" s="254"/>
      <c r="F94" s="255"/>
      <c r="G94" s="137" t="s">
        <v>28</v>
      </c>
      <c r="H94" s="148"/>
      <c r="I94" s="148"/>
      <c r="J94" s="148"/>
      <c r="K94" s="148"/>
      <c r="L94" s="148"/>
      <c r="M94" s="148"/>
      <c r="N94" s="148"/>
      <c r="O94" s="148"/>
      <c r="P94" s="148"/>
      <c r="Q94" s="148"/>
      <c r="R94" s="148"/>
      <c r="S94" s="148"/>
      <c r="T94" s="148"/>
      <c r="U94" s="148"/>
      <c r="V94" s="148"/>
      <c r="W94" s="148"/>
      <c r="X94" s="148"/>
      <c r="Y94" s="148"/>
      <c r="Z94" s="148"/>
      <c r="AA94" s="148"/>
      <c r="AB94" s="148"/>
    </row>
    <row r="95" spans="1:28" x14ac:dyDescent="0.2">
      <c r="A95" s="61" t="s">
        <v>27</v>
      </c>
      <c r="B95" s="220" t="s">
        <v>213</v>
      </c>
      <c r="C95" s="221"/>
      <c r="D95" s="221"/>
      <c r="E95" s="221"/>
      <c r="F95" s="222"/>
      <c r="G95" s="7">
        <f>G62</f>
        <v>717.6</v>
      </c>
      <c r="H95" s="148"/>
      <c r="I95" s="148"/>
      <c r="J95" s="148"/>
      <c r="K95" s="148"/>
      <c r="L95" s="148"/>
      <c r="M95" s="148"/>
      <c r="N95" s="148"/>
      <c r="O95" s="148"/>
      <c r="P95" s="148"/>
      <c r="Q95" s="148"/>
      <c r="R95" s="148"/>
      <c r="S95" s="148"/>
      <c r="T95" s="148"/>
      <c r="U95" s="148"/>
      <c r="V95" s="148"/>
      <c r="W95" s="148"/>
      <c r="X95" s="148"/>
      <c r="Y95" s="148"/>
      <c r="Z95" s="148"/>
      <c r="AA95" s="148"/>
      <c r="AB95" s="148"/>
    </row>
    <row r="96" spans="1:28" x14ac:dyDescent="0.2">
      <c r="A96" s="61" t="s">
        <v>34</v>
      </c>
      <c r="B96" s="220" t="s">
        <v>214</v>
      </c>
      <c r="C96" s="221"/>
      <c r="D96" s="221"/>
      <c r="E96" s="221"/>
      <c r="F96" s="222"/>
      <c r="G96" s="7">
        <f>G69</f>
        <v>222.22</v>
      </c>
      <c r="H96" s="148"/>
      <c r="I96" s="148"/>
      <c r="J96" s="148"/>
      <c r="K96" s="148"/>
      <c r="L96" s="148"/>
      <c r="M96" s="148"/>
      <c r="N96" s="148"/>
      <c r="O96" s="148"/>
      <c r="P96" s="148"/>
      <c r="Q96" s="148"/>
      <c r="R96" s="148"/>
      <c r="S96" s="148"/>
      <c r="T96" s="148"/>
      <c r="U96" s="148"/>
      <c r="V96" s="148"/>
      <c r="W96" s="148"/>
      <c r="X96" s="148"/>
      <c r="Y96" s="148"/>
      <c r="Z96" s="148"/>
      <c r="AA96" s="148"/>
      <c r="AB96" s="148"/>
    </row>
    <row r="97" spans="1:28" s="24" customFormat="1" x14ac:dyDescent="0.2">
      <c r="A97" s="61" t="s">
        <v>37</v>
      </c>
      <c r="B97" s="220" t="s">
        <v>50</v>
      </c>
      <c r="C97" s="221"/>
      <c r="D97" s="221"/>
      <c r="E97" s="221"/>
      <c r="F97" s="222"/>
      <c r="G97" s="7">
        <f>G80</f>
        <v>104.11</v>
      </c>
      <c r="H97" s="148"/>
      <c r="I97" s="148"/>
      <c r="J97" s="148"/>
      <c r="K97" s="148"/>
      <c r="L97" s="148"/>
      <c r="M97" s="148"/>
      <c r="N97" s="148"/>
      <c r="O97" s="148"/>
      <c r="P97" s="148"/>
      <c r="Q97" s="148"/>
      <c r="R97" s="148"/>
      <c r="S97" s="148"/>
      <c r="T97" s="148"/>
      <c r="U97" s="148"/>
      <c r="V97" s="148"/>
      <c r="W97" s="148"/>
      <c r="X97" s="148"/>
      <c r="Y97" s="148"/>
      <c r="Z97" s="148"/>
      <c r="AA97" s="148"/>
      <c r="AB97" s="148"/>
    </row>
    <row r="98" spans="1:28" s="24" customFormat="1" x14ac:dyDescent="0.2">
      <c r="A98" s="61" t="s">
        <v>39</v>
      </c>
      <c r="B98" s="220" t="s">
        <v>51</v>
      </c>
      <c r="C98" s="221"/>
      <c r="D98" s="221"/>
      <c r="E98" s="221"/>
      <c r="F98" s="222"/>
      <c r="G98" s="7">
        <f>G91</f>
        <v>296.38</v>
      </c>
      <c r="H98" s="148"/>
      <c r="I98" s="148"/>
      <c r="J98" s="148"/>
      <c r="K98" s="148"/>
      <c r="L98" s="148"/>
      <c r="M98" s="148"/>
      <c r="N98" s="148"/>
      <c r="O98" s="148"/>
      <c r="P98" s="148"/>
      <c r="Q98" s="148"/>
      <c r="R98" s="148"/>
      <c r="S98" s="148"/>
      <c r="T98" s="148"/>
      <c r="U98" s="148"/>
      <c r="V98" s="148"/>
      <c r="W98" s="148"/>
      <c r="X98" s="148"/>
      <c r="Y98" s="148"/>
      <c r="Z98" s="148"/>
      <c r="AA98" s="148"/>
      <c r="AB98" s="148"/>
    </row>
    <row r="99" spans="1:28" ht="15.75" x14ac:dyDescent="0.25">
      <c r="A99" s="208" t="s">
        <v>68</v>
      </c>
      <c r="B99" s="209"/>
      <c r="C99" s="209"/>
      <c r="D99" s="209"/>
      <c r="E99" s="209"/>
      <c r="F99" s="210"/>
      <c r="G99" s="5">
        <f>SUM(G95:G98)</f>
        <v>1340.31</v>
      </c>
      <c r="H99" s="148"/>
      <c r="I99" s="148"/>
      <c r="J99" s="148"/>
      <c r="K99" s="148"/>
      <c r="L99" s="148"/>
      <c r="M99" s="148"/>
      <c r="N99" s="148"/>
      <c r="O99" s="148"/>
      <c r="P99" s="148"/>
      <c r="Q99" s="148"/>
      <c r="R99" s="148"/>
      <c r="S99" s="148"/>
      <c r="T99" s="148"/>
      <c r="U99" s="148"/>
      <c r="V99" s="148"/>
      <c r="W99" s="148"/>
      <c r="X99" s="148"/>
      <c r="Y99" s="148"/>
      <c r="Z99" s="148"/>
      <c r="AA99" s="148"/>
      <c r="AB99" s="148"/>
    </row>
    <row r="100" spans="1:28" s="24" customFormat="1" ht="9.9499999999999993" customHeight="1" x14ac:dyDescent="0.25">
      <c r="A100" s="68"/>
      <c r="B100" s="27"/>
      <c r="C100" s="15"/>
      <c r="D100" s="15"/>
      <c r="E100" s="15"/>
      <c r="F100" s="15"/>
      <c r="G100" s="172"/>
      <c r="H100" s="148"/>
      <c r="I100" s="148"/>
      <c r="J100" s="148"/>
      <c r="K100" s="148"/>
      <c r="L100" s="148"/>
      <c r="M100" s="148"/>
      <c r="N100" s="148"/>
      <c r="O100" s="148"/>
      <c r="P100" s="148"/>
      <c r="Q100" s="148"/>
      <c r="R100" s="148"/>
      <c r="S100" s="148"/>
      <c r="T100" s="148"/>
      <c r="U100" s="148"/>
      <c r="V100" s="148"/>
      <c r="W100" s="148"/>
      <c r="X100" s="148"/>
      <c r="Y100" s="148"/>
      <c r="Z100" s="148"/>
      <c r="AA100" s="148"/>
      <c r="AB100" s="148"/>
    </row>
    <row r="101" spans="1:28" s="24" customFormat="1" ht="15.75" x14ac:dyDescent="0.2">
      <c r="A101" s="211" t="s">
        <v>122</v>
      </c>
      <c r="B101" s="212"/>
      <c r="C101" s="212"/>
      <c r="D101" s="212"/>
      <c r="E101" s="212"/>
      <c r="F101" s="212"/>
      <c r="G101" s="213"/>
      <c r="H101" s="148"/>
      <c r="I101" s="148"/>
      <c r="J101" s="148"/>
      <c r="K101" s="148"/>
      <c r="L101" s="148"/>
      <c r="M101" s="148"/>
      <c r="N101" s="148"/>
      <c r="O101" s="148"/>
      <c r="P101" s="148"/>
      <c r="Q101" s="148"/>
      <c r="R101" s="148"/>
      <c r="S101" s="148"/>
      <c r="T101" s="148"/>
      <c r="U101" s="148"/>
      <c r="V101" s="148"/>
      <c r="W101" s="148"/>
      <c r="X101" s="148"/>
      <c r="Y101" s="148"/>
      <c r="Z101" s="148"/>
      <c r="AA101" s="148"/>
      <c r="AB101" s="148"/>
    </row>
    <row r="102" spans="1:28" s="24" customFormat="1" ht="15.75" x14ac:dyDescent="0.25">
      <c r="A102" s="71">
        <v>5</v>
      </c>
      <c r="B102" s="297" t="s">
        <v>123</v>
      </c>
      <c r="C102" s="298"/>
      <c r="D102" s="298"/>
      <c r="E102" s="299"/>
      <c r="F102" s="4" t="s">
        <v>28</v>
      </c>
      <c r="G102" s="135" t="s">
        <v>124</v>
      </c>
      <c r="H102" s="148"/>
      <c r="I102" s="148"/>
      <c r="J102" s="148"/>
      <c r="K102" s="148"/>
      <c r="L102" s="148"/>
      <c r="M102" s="148"/>
      <c r="N102" s="148"/>
      <c r="O102" s="148"/>
      <c r="P102" s="148"/>
      <c r="Q102" s="148"/>
      <c r="R102" s="148"/>
      <c r="S102" s="148"/>
      <c r="T102" s="148"/>
      <c r="U102" s="148"/>
      <c r="V102" s="148"/>
      <c r="W102" s="148"/>
      <c r="X102" s="148"/>
      <c r="Y102" s="148"/>
      <c r="Z102" s="148"/>
      <c r="AA102" s="148"/>
      <c r="AB102" s="148"/>
    </row>
    <row r="103" spans="1:28" s="24" customFormat="1" ht="49.5" customHeight="1" x14ac:dyDescent="0.25">
      <c r="A103" s="70"/>
      <c r="B103" s="300" t="s">
        <v>86</v>
      </c>
      <c r="C103" s="301"/>
      <c r="D103" s="38" t="s">
        <v>133</v>
      </c>
      <c r="E103" s="39" t="s">
        <v>125</v>
      </c>
      <c r="F103" s="8" t="s">
        <v>126</v>
      </c>
      <c r="G103" s="8" t="s">
        <v>127</v>
      </c>
      <c r="H103" s="148"/>
      <c r="I103" s="148"/>
      <c r="J103" s="148"/>
      <c r="K103" s="148"/>
      <c r="L103" s="148"/>
      <c r="M103" s="148"/>
      <c r="N103" s="148"/>
      <c r="O103" s="148"/>
      <c r="P103" s="148"/>
      <c r="Q103" s="148"/>
      <c r="R103" s="148"/>
      <c r="S103" s="148"/>
      <c r="T103" s="148"/>
      <c r="U103" s="148"/>
      <c r="V103" s="148"/>
      <c r="W103" s="148"/>
      <c r="X103" s="148"/>
      <c r="Y103" s="148"/>
      <c r="Z103" s="148"/>
      <c r="AA103" s="148"/>
      <c r="AB103" s="148"/>
    </row>
    <row r="104" spans="1:28" s="24" customFormat="1" ht="24.95" customHeight="1" x14ac:dyDescent="0.25">
      <c r="A104" s="70" t="s">
        <v>19</v>
      </c>
      <c r="B104" s="251" t="s">
        <v>88</v>
      </c>
      <c r="C104" s="252"/>
      <c r="D104" s="21">
        <v>50</v>
      </c>
      <c r="E104" s="40" t="s">
        <v>87</v>
      </c>
      <c r="F104" s="122">
        <f>+ROUND((G31/220*1.5)*(1+F62),2)</f>
        <v>18.190000000000001</v>
      </c>
      <c r="G104" s="174">
        <f t="shared" ref="G104:G109" si="2">F104*D104</f>
        <v>909.50000000000011</v>
      </c>
      <c r="H104" s="157"/>
      <c r="I104" s="148"/>
      <c r="J104" s="148"/>
      <c r="K104" s="148"/>
      <c r="L104" s="148"/>
      <c r="M104" s="148"/>
      <c r="N104" s="148"/>
      <c r="O104" s="148"/>
      <c r="P104" s="148"/>
      <c r="Q104" s="148"/>
      <c r="R104" s="148"/>
      <c r="S104" s="148"/>
      <c r="T104" s="148"/>
      <c r="U104" s="148"/>
      <c r="V104" s="148"/>
      <c r="W104" s="148"/>
      <c r="X104" s="148"/>
      <c r="Y104" s="148"/>
      <c r="Z104" s="148"/>
      <c r="AA104" s="148"/>
      <c r="AB104" s="148"/>
    </row>
    <row r="105" spans="1:28" s="24" customFormat="1" ht="24.95" customHeight="1" x14ac:dyDescent="0.25">
      <c r="A105" s="70" t="s">
        <v>16</v>
      </c>
      <c r="B105" s="251" t="s">
        <v>89</v>
      </c>
      <c r="C105" s="252"/>
      <c r="D105" s="21">
        <v>0</v>
      </c>
      <c r="E105" s="40" t="s">
        <v>87</v>
      </c>
      <c r="F105" s="122">
        <f>+ROUND((G31/220*1.5*1.2)*(1+F62),2)</f>
        <v>21.83</v>
      </c>
      <c r="G105" s="174">
        <f t="shared" si="2"/>
        <v>0</v>
      </c>
      <c r="H105" s="157"/>
      <c r="I105" s="148"/>
      <c r="J105" s="148"/>
      <c r="K105" s="148"/>
      <c r="L105" s="148"/>
      <c r="M105" s="148"/>
      <c r="N105" s="148"/>
      <c r="O105" s="148"/>
      <c r="P105" s="148"/>
      <c r="Q105" s="148"/>
      <c r="R105" s="148"/>
      <c r="S105" s="148"/>
      <c r="T105" s="148"/>
      <c r="U105" s="148"/>
      <c r="V105" s="148"/>
      <c r="W105" s="148"/>
      <c r="X105" s="148"/>
      <c r="Y105" s="148"/>
      <c r="Z105" s="148"/>
      <c r="AA105" s="148"/>
      <c r="AB105" s="148"/>
    </row>
    <row r="106" spans="1:28" s="24" customFormat="1" ht="24.95" customHeight="1" x14ac:dyDescent="0.25">
      <c r="A106" s="70" t="s">
        <v>18</v>
      </c>
      <c r="B106" s="251" t="s">
        <v>90</v>
      </c>
      <c r="C106" s="252"/>
      <c r="D106" s="21">
        <v>0</v>
      </c>
      <c r="E106" s="40" t="s">
        <v>87</v>
      </c>
      <c r="F106" s="122">
        <f>+ROUND((G31/220*2)*(1+F62),2)</f>
        <v>24.25</v>
      </c>
      <c r="G106" s="174">
        <f t="shared" si="2"/>
        <v>0</v>
      </c>
      <c r="H106" s="157"/>
      <c r="I106" s="148"/>
      <c r="J106" s="148"/>
      <c r="K106" s="148"/>
      <c r="L106" s="148"/>
      <c r="M106" s="148"/>
      <c r="N106" s="148"/>
      <c r="O106" s="148"/>
      <c r="P106" s="148"/>
      <c r="Q106" s="148"/>
      <c r="R106" s="148"/>
      <c r="S106" s="148"/>
      <c r="T106" s="148"/>
      <c r="U106" s="148"/>
      <c r="V106" s="148"/>
      <c r="W106" s="148"/>
      <c r="X106" s="148"/>
      <c r="Y106" s="148"/>
      <c r="Z106" s="148"/>
      <c r="AA106" s="148"/>
      <c r="AB106" s="148"/>
    </row>
    <row r="107" spans="1:28" s="24" customFormat="1" ht="24.95" customHeight="1" x14ac:dyDescent="0.25">
      <c r="A107" s="70" t="s">
        <v>20</v>
      </c>
      <c r="B107" s="251" t="s">
        <v>91</v>
      </c>
      <c r="C107" s="252"/>
      <c r="D107" s="21">
        <v>0</v>
      </c>
      <c r="E107" s="40" t="s">
        <v>87</v>
      </c>
      <c r="F107" s="122">
        <f>+ROUND((G31/220*2*1.2)*(1+F62),2)</f>
        <v>29.1</v>
      </c>
      <c r="G107" s="174">
        <f t="shared" si="2"/>
        <v>0</v>
      </c>
      <c r="H107" s="157"/>
      <c r="I107" s="148"/>
      <c r="J107" s="148"/>
      <c r="K107" s="148"/>
      <c r="L107" s="148"/>
      <c r="M107" s="148"/>
      <c r="N107" s="148"/>
      <c r="O107" s="148"/>
      <c r="P107" s="148"/>
      <c r="Q107" s="148"/>
      <c r="R107" s="148"/>
      <c r="S107" s="148"/>
      <c r="T107" s="148"/>
      <c r="U107" s="148"/>
      <c r="V107" s="148"/>
      <c r="W107" s="148"/>
      <c r="X107" s="148"/>
      <c r="Y107" s="148"/>
      <c r="Z107" s="148"/>
      <c r="AA107" s="148"/>
      <c r="AB107" s="148"/>
    </row>
    <row r="108" spans="1:28" s="24" customFormat="1" ht="24.95" customHeight="1" x14ac:dyDescent="0.25">
      <c r="A108" s="70" t="s">
        <v>17</v>
      </c>
      <c r="B108" s="251" t="s">
        <v>92</v>
      </c>
      <c r="C108" s="252"/>
      <c r="D108" s="21">
        <v>0</v>
      </c>
      <c r="E108" s="40" t="s">
        <v>87</v>
      </c>
      <c r="F108" s="122">
        <f>+ROUND((G31/220*0.2)*(1+F62),2)</f>
        <v>2.4300000000000002</v>
      </c>
      <c r="G108" s="174">
        <f t="shared" si="2"/>
        <v>0</v>
      </c>
      <c r="H108" s="157"/>
      <c r="I108" s="148"/>
      <c r="J108" s="148"/>
      <c r="K108" s="148"/>
      <c r="L108" s="148"/>
      <c r="M108" s="148"/>
      <c r="N108" s="148"/>
      <c r="O108" s="148"/>
      <c r="P108" s="148"/>
      <c r="Q108" s="148"/>
      <c r="R108" s="148"/>
      <c r="S108" s="148"/>
      <c r="T108" s="148"/>
      <c r="U108" s="148"/>
      <c r="V108" s="148"/>
      <c r="W108" s="148"/>
      <c r="X108" s="148"/>
      <c r="Y108" s="148"/>
      <c r="Z108" s="148"/>
      <c r="AA108" s="148"/>
      <c r="AB108" s="148"/>
    </row>
    <row r="109" spans="1:28" s="24" customFormat="1" ht="24.95" customHeight="1" x14ac:dyDescent="0.25">
      <c r="A109" s="70" t="s">
        <v>21</v>
      </c>
      <c r="B109" s="251" t="s">
        <v>94</v>
      </c>
      <c r="C109" s="252"/>
      <c r="D109" s="21">
        <v>0</v>
      </c>
      <c r="E109" s="40" t="s">
        <v>147</v>
      </c>
      <c r="F109" s="72">
        <v>187.2</v>
      </c>
      <c r="G109" s="174">
        <f t="shared" si="2"/>
        <v>0</v>
      </c>
      <c r="H109" s="155"/>
      <c r="I109" s="148"/>
      <c r="J109" s="148"/>
      <c r="K109" s="148"/>
      <c r="L109" s="148"/>
      <c r="M109" s="148"/>
      <c r="N109" s="148"/>
      <c r="O109" s="148"/>
      <c r="P109" s="148"/>
      <c r="Q109" s="148"/>
      <c r="R109" s="148"/>
      <c r="S109" s="148"/>
      <c r="T109" s="148"/>
      <c r="U109" s="148"/>
      <c r="V109" s="148"/>
      <c r="W109" s="148"/>
      <c r="X109" s="148"/>
      <c r="Y109" s="148"/>
      <c r="Z109" s="148"/>
      <c r="AA109" s="148"/>
      <c r="AB109" s="148"/>
    </row>
    <row r="110" spans="1:28" s="24" customFormat="1" ht="24.95" customHeight="1" x14ac:dyDescent="0.25">
      <c r="A110" s="225" t="s">
        <v>129</v>
      </c>
      <c r="B110" s="226"/>
      <c r="C110" s="226"/>
      <c r="D110" s="226"/>
      <c r="E110" s="226"/>
      <c r="F110" s="227"/>
      <c r="G110" s="171">
        <f>SUM(G104:G109)</f>
        <v>909.50000000000011</v>
      </c>
      <c r="H110" s="148"/>
      <c r="I110" s="148"/>
      <c r="J110" s="148"/>
      <c r="K110" s="148"/>
      <c r="L110" s="148"/>
      <c r="M110" s="148"/>
      <c r="N110" s="148"/>
      <c r="O110" s="148"/>
      <c r="P110" s="148"/>
      <c r="Q110" s="148"/>
      <c r="R110" s="148"/>
      <c r="S110" s="148"/>
      <c r="T110" s="148"/>
      <c r="U110" s="148"/>
      <c r="V110" s="148"/>
      <c r="W110" s="148"/>
      <c r="X110" s="148"/>
      <c r="Y110" s="148"/>
      <c r="Z110" s="148"/>
      <c r="AA110" s="148"/>
      <c r="AB110" s="148"/>
    </row>
    <row r="111" spans="1:28" s="24" customFormat="1" ht="15" customHeight="1" x14ac:dyDescent="0.2">
      <c r="A111" s="289"/>
      <c r="B111" s="290"/>
      <c r="C111" s="290"/>
      <c r="D111" s="290"/>
      <c r="E111" s="290"/>
      <c r="F111" s="290"/>
      <c r="G111" s="290"/>
      <c r="H111" s="148"/>
      <c r="I111" s="148"/>
      <c r="J111" s="148"/>
      <c r="K111" s="148"/>
      <c r="L111" s="148"/>
      <c r="M111" s="148"/>
      <c r="N111" s="148"/>
      <c r="O111" s="148"/>
      <c r="P111" s="148"/>
      <c r="Q111" s="148"/>
      <c r="R111" s="148"/>
      <c r="S111" s="148"/>
      <c r="T111" s="148"/>
      <c r="U111" s="148"/>
      <c r="V111" s="148"/>
      <c r="W111" s="148"/>
      <c r="X111" s="148"/>
      <c r="Y111" s="148"/>
      <c r="Z111" s="148"/>
      <c r="AA111" s="148"/>
      <c r="AB111" s="148"/>
    </row>
    <row r="112" spans="1:28" s="24" customFormat="1" ht="9.9499999999999993" customHeight="1" x14ac:dyDescent="0.25">
      <c r="A112" s="68"/>
      <c r="B112" s="27"/>
      <c r="C112" s="15"/>
      <c r="D112" s="15"/>
      <c r="E112" s="15"/>
      <c r="F112" s="15"/>
      <c r="G112" s="172"/>
      <c r="H112" s="148"/>
      <c r="I112" s="148"/>
      <c r="J112" s="148"/>
      <c r="K112" s="148"/>
      <c r="L112" s="148"/>
      <c r="M112" s="148"/>
      <c r="N112" s="148"/>
      <c r="O112" s="148"/>
      <c r="P112" s="148"/>
      <c r="Q112" s="148"/>
      <c r="R112" s="148"/>
      <c r="S112" s="148"/>
      <c r="T112" s="148"/>
      <c r="U112" s="148"/>
      <c r="V112" s="148"/>
      <c r="W112" s="148"/>
      <c r="X112" s="148"/>
      <c r="Y112" s="148"/>
      <c r="Z112" s="148"/>
      <c r="AA112" s="148"/>
      <c r="AB112" s="148"/>
    </row>
    <row r="113" spans="1:28" s="24" customFormat="1" ht="15.75" x14ac:dyDescent="0.2">
      <c r="A113" s="211" t="s">
        <v>72</v>
      </c>
      <c r="B113" s="212"/>
      <c r="C113" s="212"/>
      <c r="D113" s="212"/>
      <c r="E113" s="212"/>
      <c r="F113" s="212"/>
      <c r="G113" s="213"/>
      <c r="H113" s="148"/>
      <c r="I113" s="148"/>
      <c r="J113" s="148"/>
      <c r="K113" s="148"/>
      <c r="L113" s="148"/>
      <c r="M113" s="148"/>
      <c r="N113" s="148"/>
      <c r="O113" s="148"/>
      <c r="P113" s="148"/>
      <c r="Q113" s="148"/>
      <c r="R113" s="148"/>
      <c r="S113" s="148"/>
      <c r="T113" s="148"/>
      <c r="U113" s="148"/>
      <c r="V113" s="148"/>
      <c r="W113" s="148"/>
      <c r="X113" s="148"/>
      <c r="Y113" s="148"/>
      <c r="Z113" s="148"/>
      <c r="AA113" s="148"/>
      <c r="AB113" s="148"/>
    </row>
    <row r="114" spans="1:28" s="24" customFormat="1" ht="20.100000000000001" customHeight="1" x14ac:dyDescent="0.2">
      <c r="A114" s="256" t="s">
        <v>65</v>
      </c>
      <c r="B114" s="257"/>
      <c r="C114" s="257"/>
      <c r="D114" s="257"/>
      <c r="E114" s="257"/>
      <c r="F114" s="258"/>
      <c r="G114" s="136" t="s">
        <v>1</v>
      </c>
      <c r="H114" s="148"/>
      <c r="I114" s="148"/>
      <c r="J114" s="148"/>
      <c r="K114" s="148"/>
      <c r="L114" s="148"/>
      <c r="M114" s="148"/>
      <c r="N114" s="148"/>
      <c r="O114" s="148"/>
      <c r="P114" s="148"/>
      <c r="Q114" s="148"/>
      <c r="R114" s="148"/>
      <c r="S114" s="148"/>
      <c r="T114" s="148"/>
      <c r="U114" s="148"/>
      <c r="V114" s="148"/>
      <c r="W114" s="148"/>
      <c r="X114" s="148"/>
      <c r="Y114" s="148"/>
      <c r="Z114" s="148"/>
      <c r="AA114" s="148"/>
      <c r="AB114" s="148"/>
    </row>
    <row r="115" spans="1:28" s="24" customFormat="1" ht="20.100000000000001" customHeight="1" x14ac:dyDescent="0.2">
      <c r="A115" s="61" t="s">
        <v>19</v>
      </c>
      <c r="B115" s="220" t="s">
        <v>58</v>
      </c>
      <c r="C115" s="221"/>
      <c r="D115" s="221"/>
      <c r="E115" s="221"/>
      <c r="F115" s="222"/>
      <c r="G115" s="177">
        <f>G33</f>
        <v>1950</v>
      </c>
      <c r="H115" s="148"/>
      <c r="I115" s="148"/>
      <c r="J115" s="148"/>
      <c r="K115" s="148"/>
      <c r="L115" s="148"/>
      <c r="M115" s="148"/>
      <c r="N115" s="148"/>
      <c r="O115" s="148"/>
      <c r="P115" s="148"/>
      <c r="Q115" s="148"/>
      <c r="R115" s="148"/>
      <c r="S115" s="148"/>
      <c r="T115" s="148"/>
      <c r="U115" s="148"/>
      <c r="V115" s="148"/>
      <c r="W115" s="148"/>
      <c r="X115" s="148"/>
      <c r="Y115" s="148"/>
      <c r="Z115" s="148"/>
      <c r="AA115" s="148"/>
      <c r="AB115" s="148"/>
    </row>
    <row r="116" spans="1:28" s="24" customFormat="1" ht="20.100000000000001" customHeight="1" x14ac:dyDescent="0.2">
      <c r="A116" s="61" t="s">
        <v>16</v>
      </c>
      <c r="B116" s="220" t="s">
        <v>59</v>
      </c>
      <c r="C116" s="221"/>
      <c r="D116" s="221"/>
      <c r="E116" s="221"/>
      <c r="F116" s="222"/>
      <c r="G116" s="177">
        <f>G42</f>
        <v>422.03</v>
      </c>
      <c r="H116" s="148"/>
      <c r="I116" s="148"/>
      <c r="J116" s="148"/>
      <c r="K116" s="148"/>
      <c r="L116" s="148"/>
      <c r="M116" s="148"/>
      <c r="N116" s="148"/>
      <c r="O116" s="148"/>
      <c r="P116" s="148"/>
      <c r="Q116" s="148"/>
      <c r="R116" s="148"/>
      <c r="S116" s="148"/>
      <c r="T116" s="148"/>
      <c r="U116" s="148"/>
      <c r="V116" s="148"/>
      <c r="W116" s="148"/>
      <c r="X116" s="148"/>
      <c r="Y116" s="148"/>
      <c r="Z116" s="148"/>
      <c r="AA116" s="148"/>
      <c r="AB116" s="148"/>
    </row>
    <row r="117" spans="1:28" s="24" customFormat="1" ht="20.100000000000001" customHeight="1" x14ac:dyDescent="0.2">
      <c r="A117" s="61" t="s">
        <v>18</v>
      </c>
      <c r="B117" s="220" t="s">
        <v>60</v>
      </c>
      <c r="C117" s="221"/>
      <c r="D117" s="221"/>
      <c r="E117" s="221"/>
      <c r="F117" s="222"/>
      <c r="G117" s="177">
        <f>G49</f>
        <v>110</v>
      </c>
      <c r="H117" s="148"/>
      <c r="I117" s="148"/>
      <c r="J117" s="148"/>
      <c r="K117" s="148"/>
      <c r="L117" s="148"/>
      <c r="M117" s="148"/>
      <c r="N117" s="148"/>
      <c r="O117" s="148"/>
      <c r="P117" s="148"/>
      <c r="Q117" s="148"/>
      <c r="R117" s="148"/>
      <c r="S117" s="148"/>
      <c r="T117" s="148"/>
      <c r="U117" s="148"/>
      <c r="V117" s="148"/>
      <c r="W117" s="148"/>
      <c r="X117" s="148"/>
      <c r="Y117" s="148"/>
      <c r="Z117" s="148"/>
      <c r="AA117" s="148"/>
      <c r="AB117" s="148"/>
    </row>
    <row r="118" spans="1:28" s="24" customFormat="1" ht="20.100000000000001" customHeight="1" x14ac:dyDescent="0.2">
      <c r="A118" s="61" t="s">
        <v>20</v>
      </c>
      <c r="B118" s="220" t="s">
        <v>61</v>
      </c>
      <c r="C118" s="221"/>
      <c r="D118" s="221"/>
      <c r="E118" s="221"/>
      <c r="F118" s="222"/>
      <c r="G118" s="177">
        <f>G99</f>
        <v>1340.31</v>
      </c>
      <c r="H118" s="148"/>
      <c r="I118" s="148"/>
      <c r="J118" s="148"/>
      <c r="K118" s="148"/>
      <c r="L118" s="148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  <c r="W118" s="148"/>
      <c r="X118" s="148"/>
      <c r="Y118" s="148"/>
      <c r="Z118" s="148"/>
      <c r="AA118" s="148"/>
      <c r="AB118" s="148"/>
    </row>
    <row r="119" spans="1:28" s="24" customFormat="1" ht="20.100000000000001" customHeight="1" x14ac:dyDescent="0.2">
      <c r="A119" s="61" t="s">
        <v>17</v>
      </c>
      <c r="B119" s="220" t="s">
        <v>128</v>
      </c>
      <c r="C119" s="221"/>
      <c r="D119" s="221"/>
      <c r="E119" s="221"/>
      <c r="F119" s="222"/>
      <c r="G119" s="177">
        <f>G110</f>
        <v>909.50000000000011</v>
      </c>
      <c r="H119" s="148"/>
      <c r="I119" s="148"/>
      <c r="J119" s="148"/>
      <c r="K119" s="148"/>
      <c r="L119" s="148"/>
      <c r="M119" s="148"/>
      <c r="N119" s="148"/>
      <c r="O119" s="148"/>
      <c r="P119" s="148"/>
      <c r="Q119" s="148"/>
      <c r="R119" s="148"/>
      <c r="S119" s="148"/>
      <c r="T119" s="148"/>
      <c r="U119" s="148"/>
      <c r="V119" s="148"/>
      <c r="W119" s="148"/>
      <c r="X119" s="148"/>
      <c r="Y119" s="148"/>
      <c r="Z119" s="148"/>
      <c r="AA119" s="148"/>
      <c r="AB119" s="148"/>
    </row>
    <row r="120" spans="1:28" s="24" customFormat="1" ht="20.100000000000001" customHeight="1" x14ac:dyDescent="0.25">
      <c r="A120" s="291" t="s">
        <v>80</v>
      </c>
      <c r="B120" s="292"/>
      <c r="C120" s="292"/>
      <c r="D120" s="292"/>
      <c r="E120" s="292"/>
      <c r="F120" s="293"/>
      <c r="G120" s="5">
        <f>SUM(G115:G119)</f>
        <v>4731.84</v>
      </c>
      <c r="H120" s="148"/>
      <c r="I120" s="148"/>
      <c r="J120" s="148"/>
      <c r="K120" s="148"/>
      <c r="L120" s="148"/>
      <c r="M120" s="148"/>
      <c r="N120" s="148"/>
      <c r="O120" s="148"/>
      <c r="P120" s="148"/>
      <c r="Q120" s="148"/>
      <c r="R120" s="148"/>
      <c r="S120" s="148"/>
      <c r="T120" s="148"/>
      <c r="U120" s="148"/>
      <c r="V120" s="148"/>
      <c r="W120" s="148"/>
      <c r="X120" s="148"/>
      <c r="Y120" s="148"/>
      <c r="Z120" s="148"/>
      <c r="AA120" s="148"/>
      <c r="AB120" s="148"/>
    </row>
    <row r="121" spans="1:28" s="24" customFormat="1" ht="9.9499999999999993" customHeight="1" x14ac:dyDescent="0.25">
      <c r="A121" s="68"/>
      <c r="B121" s="27"/>
      <c r="C121" s="15"/>
      <c r="D121" s="15"/>
      <c r="E121" s="15"/>
      <c r="F121" s="15"/>
      <c r="G121" s="172"/>
      <c r="H121" s="148"/>
      <c r="I121" s="148"/>
      <c r="J121" s="148"/>
      <c r="K121" s="148"/>
      <c r="L121" s="148"/>
      <c r="M121" s="148"/>
      <c r="N121" s="148"/>
      <c r="O121" s="148"/>
      <c r="P121" s="148"/>
      <c r="Q121" s="148"/>
      <c r="R121" s="148"/>
      <c r="S121" s="148"/>
      <c r="T121" s="148"/>
      <c r="U121" s="148"/>
      <c r="V121" s="148"/>
      <c r="W121" s="148"/>
      <c r="X121" s="148"/>
      <c r="Y121" s="148"/>
      <c r="Z121" s="148"/>
      <c r="AA121" s="148"/>
      <c r="AB121" s="148"/>
    </row>
    <row r="122" spans="1:28" s="24" customFormat="1" ht="15" customHeight="1" x14ac:dyDescent="0.2">
      <c r="A122" s="211" t="s">
        <v>161</v>
      </c>
      <c r="B122" s="212"/>
      <c r="C122" s="212"/>
      <c r="D122" s="212"/>
      <c r="E122" s="212"/>
      <c r="F122" s="212"/>
      <c r="G122" s="213"/>
      <c r="H122" s="148"/>
      <c r="I122" s="148"/>
      <c r="J122" s="148"/>
      <c r="K122" s="148"/>
      <c r="L122" s="148"/>
      <c r="M122" s="148"/>
      <c r="N122" s="148"/>
      <c r="O122" s="148"/>
      <c r="P122" s="148"/>
      <c r="Q122" s="148"/>
      <c r="R122" s="148"/>
      <c r="S122" s="148"/>
      <c r="T122" s="148"/>
      <c r="U122" s="148"/>
      <c r="V122" s="148"/>
      <c r="W122" s="148"/>
      <c r="X122" s="148"/>
      <c r="Y122" s="148"/>
      <c r="Z122" s="148"/>
      <c r="AA122" s="148"/>
      <c r="AB122" s="148"/>
    </row>
    <row r="123" spans="1:28" s="24" customFormat="1" ht="15" customHeight="1" x14ac:dyDescent="0.25">
      <c r="A123" s="71">
        <v>6</v>
      </c>
      <c r="B123" s="245" t="s">
        <v>52</v>
      </c>
      <c r="C123" s="209"/>
      <c r="D123" s="209"/>
      <c r="E123" s="210"/>
      <c r="F123" s="4" t="s">
        <v>0</v>
      </c>
      <c r="G123" s="173" t="s">
        <v>28</v>
      </c>
      <c r="H123" s="148"/>
      <c r="I123" s="151"/>
      <c r="J123" s="151"/>
      <c r="K123" s="151"/>
      <c r="L123" s="148"/>
      <c r="M123" s="148"/>
      <c r="N123" s="148"/>
      <c r="O123" s="148"/>
      <c r="P123" s="148"/>
      <c r="Q123" s="148"/>
      <c r="R123" s="148"/>
      <c r="S123" s="148"/>
      <c r="T123" s="148"/>
      <c r="U123" s="148"/>
      <c r="V123" s="148"/>
      <c r="W123" s="148"/>
      <c r="X123" s="148"/>
      <c r="Y123" s="148"/>
      <c r="Z123" s="148"/>
      <c r="AA123" s="148"/>
      <c r="AB123" s="148"/>
    </row>
    <row r="124" spans="1:28" ht="15.75" x14ac:dyDescent="0.2">
      <c r="A124" s="223" t="s">
        <v>131</v>
      </c>
      <c r="B124" s="224"/>
      <c r="C124" s="224"/>
      <c r="D124" s="224"/>
      <c r="E124" s="224"/>
      <c r="F124" s="224"/>
      <c r="G124" s="224"/>
      <c r="H124" s="148"/>
      <c r="I124" s="148"/>
      <c r="J124" s="148"/>
      <c r="K124" s="148"/>
      <c r="L124" s="148"/>
      <c r="M124" s="148"/>
      <c r="N124" s="148"/>
      <c r="O124" s="148"/>
      <c r="P124" s="148"/>
      <c r="Q124" s="148"/>
      <c r="R124" s="148"/>
      <c r="S124" s="148"/>
      <c r="T124" s="148"/>
      <c r="U124" s="148"/>
      <c r="V124" s="148"/>
      <c r="W124" s="148"/>
      <c r="X124" s="148"/>
      <c r="Y124" s="148"/>
      <c r="Z124" s="148"/>
      <c r="AA124" s="148"/>
      <c r="AB124" s="148"/>
    </row>
    <row r="125" spans="1:28" ht="20.100000000000001" customHeight="1" x14ac:dyDescent="0.2">
      <c r="A125" s="61" t="s">
        <v>19</v>
      </c>
      <c r="B125" s="246" t="s">
        <v>53</v>
      </c>
      <c r="C125" s="247"/>
      <c r="D125" s="247"/>
      <c r="E125" s="248"/>
      <c r="F125" s="121">
        <v>0.01</v>
      </c>
      <c r="G125" s="178">
        <f>ROUND(F125*G120,2)</f>
        <v>47.32</v>
      </c>
      <c r="H125" s="155"/>
      <c r="I125" s="158"/>
      <c r="J125" s="158"/>
      <c r="K125" s="158"/>
      <c r="L125" s="148"/>
      <c r="M125" s="148"/>
      <c r="N125" s="148"/>
      <c r="O125" s="148"/>
      <c r="P125" s="148"/>
      <c r="Q125" s="148"/>
      <c r="R125" s="148"/>
      <c r="S125" s="148"/>
      <c r="T125" s="148"/>
      <c r="U125" s="148"/>
      <c r="V125" s="148"/>
      <c r="W125" s="148"/>
      <c r="X125" s="148"/>
      <c r="Y125" s="148"/>
      <c r="Z125" s="148"/>
      <c r="AA125" s="148"/>
      <c r="AB125" s="148"/>
    </row>
    <row r="126" spans="1:28" ht="20.100000000000001" customHeight="1" x14ac:dyDescent="0.2">
      <c r="A126" s="61" t="s">
        <v>16</v>
      </c>
      <c r="B126" s="246" t="s">
        <v>54</v>
      </c>
      <c r="C126" s="247"/>
      <c r="D126" s="247"/>
      <c r="E126" s="248"/>
      <c r="F126" s="121">
        <v>0.01</v>
      </c>
      <c r="G126" s="178">
        <f>ROUND(F126*(G120+G125),2)</f>
        <v>47.79</v>
      </c>
      <c r="H126" s="155"/>
      <c r="I126" s="158"/>
      <c r="J126" s="158"/>
      <c r="K126" s="158"/>
      <c r="L126" s="148"/>
      <c r="M126" s="148"/>
      <c r="N126" s="148"/>
      <c r="O126" s="148"/>
      <c r="P126" s="148"/>
      <c r="Q126" s="148"/>
      <c r="R126" s="148"/>
      <c r="S126" s="148"/>
      <c r="T126" s="148"/>
      <c r="U126" s="148"/>
      <c r="V126" s="148"/>
      <c r="W126" s="148"/>
      <c r="X126" s="148"/>
      <c r="Y126" s="148"/>
      <c r="Z126" s="148"/>
      <c r="AA126" s="148"/>
      <c r="AB126" s="148"/>
    </row>
    <row r="127" spans="1:28" ht="20.100000000000001" customHeight="1" x14ac:dyDescent="0.25">
      <c r="A127" s="217" t="s">
        <v>78</v>
      </c>
      <c r="B127" s="218"/>
      <c r="C127" s="295"/>
      <c r="D127" s="295"/>
      <c r="E127" s="296"/>
      <c r="F127" s="18">
        <f>SUM(F125:F126)</f>
        <v>0.02</v>
      </c>
      <c r="G127" s="176">
        <f>SUM(G125:G126)</f>
        <v>95.11</v>
      </c>
      <c r="H127" s="148"/>
      <c r="I127" s="148"/>
      <c r="J127" s="148"/>
      <c r="K127" s="148"/>
      <c r="L127" s="148"/>
      <c r="M127" s="148"/>
      <c r="N127" s="148"/>
      <c r="O127" s="148"/>
      <c r="P127" s="148"/>
      <c r="Q127" s="148"/>
      <c r="R127" s="148"/>
      <c r="S127" s="148"/>
      <c r="T127" s="148"/>
      <c r="U127" s="148"/>
      <c r="V127" s="148"/>
      <c r="W127" s="148"/>
      <c r="X127" s="148"/>
      <c r="Y127" s="148"/>
      <c r="Z127" s="148"/>
      <c r="AA127" s="148"/>
      <c r="AB127" s="148"/>
    </row>
    <row r="128" spans="1:28" ht="15" customHeight="1" x14ac:dyDescent="0.2">
      <c r="A128" s="223" t="s">
        <v>132</v>
      </c>
      <c r="B128" s="224"/>
      <c r="C128" s="224"/>
      <c r="D128" s="224"/>
      <c r="E128" s="224"/>
      <c r="F128" s="224"/>
      <c r="G128" s="224"/>
      <c r="H128" s="148"/>
      <c r="I128" s="148"/>
      <c r="J128" s="148"/>
      <c r="K128" s="148"/>
      <c r="L128" s="148"/>
      <c r="M128" s="148"/>
      <c r="N128" s="148"/>
      <c r="O128" s="148"/>
      <c r="P128" s="148"/>
      <c r="Q128" s="148"/>
      <c r="R128" s="148"/>
      <c r="S128" s="148"/>
      <c r="T128" s="148"/>
      <c r="U128" s="148"/>
      <c r="V128" s="148"/>
      <c r="W128" s="148"/>
      <c r="X128" s="148"/>
      <c r="Y128" s="148"/>
      <c r="Z128" s="148"/>
      <c r="AA128" s="148"/>
      <c r="AB128" s="148"/>
    </row>
    <row r="129" spans="1:28" ht="15.75" x14ac:dyDescent="0.2">
      <c r="A129" s="61" t="s">
        <v>18</v>
      </c>
      <c r="B129" s="246" t="s">
        <v>81</v>
      </c>
      <c r="C129" s="247"/>
      <c r="D129" s="247"/>
      <c r="E129" s="247"/>
      <c r="F129" s="247"/>
      <c r="G129" s="247"/>
      <c r="H129" s="148"/>
      <c r="I129" s="148"/>
      <c r="J129" s="148"/>
      <c r="K129" s="148"/>
      <c r="L129" s="148"/>
      <c r="M129" s="148"/>
      <c r="N129" s="148"/>
      <c r="O129" s="148"/>
      <c r="P129" s="148"/>
      <c r="Q129" s="148"/>
      <c r="R129" s="148"/>
      <c r="S129" s="148"/>
      <c r="T129" s="148"/>
      <c r="U129" s="148"/>
      <c r="V129" s="148"/>
      <c r="W129" s="148"/>
      <c r="X129" s="148"/>
      <c r="Y129" s="148"/>
      <c r="Z129" s="148"/>
      <c r="AA129" s="148"/>
      <c r="AB129" s="148"/>
    </row>
    <row r="130" spans="1:28" ht="15" customHeight="1" x14ac:dyDescent="0.25">
      <c r="A130" s="242" t="s">
        <v>73</v>
      </c>
      <c r="B130" s="243"/>
      <c r="C130" s="237"/>
      <c r="D130" s="236" t="s">
        <v>74</v>
      </c>
      <c r="E130" s="237"/>
      <c r="F130" s="3" t="s">
        <v>0</v>
      </c>
      <c r="G130" s="179" t="s">
        <v>1</v>
      </c>
      <c r="H130" s="148"/>
      <c r="I130" s="148"/>
      <c r="J130" s="148"/>
      <c r="K130" s="148"/>
      <c r="L130" s="148"/>
      <c r="M130" s="148"/>
      <c r="N130" s="148"/>
      <c r="O130" s="148"/>
      <c r="P130" s="148"/>
      <c r="Q130" s="148"/>
      <c r="R130" s="148"/>
      <c r="S130" s="148"/>
      <c r="T130" s="148"/>
      <c r="U130" s="148"/>
      <c r="V130" s="148"/>
      <c r="W130" s="148"/>
      <c r="X130" s="148"/>
      <c r="Y130" s="148"/>
      <c r="Z130" s="148"/>
      <c r="AA130" s="148"/>
      <c r="AB130" s="148"/>
    </row>
    <row r="131" spans="1:28" ht="24.95" customHeight="1" x14ac:dyDescent="0.25">
      <c r="A131" s="317" t="s">
        <v>75</v>
      </c>
      <c r="B131" s="318"/>
      <c r="C131" s="319"/>
      <c r="D131" s="249" t="s">
        <v>256</v>
      </c>
      <c r="E131" s="250"/>
      <c r="F131" s="114">
        <v>6.4999999999999997E-3</v>
      </c>
      <c r="G131" s="180">
        <f t="shared" ref="G131:G136" si="3">ROUND($F131*($G$127+$G$120)/(1-$F$137),2)</f>
        <v>34.35</v>
      </c>
      <c r="H131" s="159"/>
      <c r="I131" s="148"/>
      <c r="J131" s="148"/>
      <c r="K131" s="148"/>
      <c r="L131" s="148"/>
      <c r="M131" s="148"/>
      <c r="N131" s="148"/>
      <c r="O131" s="148"/>
      <c r="P131" s="148"/>
      <c r="Q131" s="148"/>
      <c r="R131" s="148"/>
      <c r="S131" s="148"/>
      <c r="T131" s="148"/>
      <c r="U131" s="148"/>
      <c r="V131" s="148"/>
      <c r="W131" s="148"/>
      <c r="X131" s="148"/>
      <c r="Y131" s="148"/>
      <c r="Z131" s="148"/>
      <c r="AA131" s="148"/>
      <c r="AB131" s="148"/>
    </row>
    <row r="132" spans="1:28" ht="24.95" customHeight="1" x14ac:dyDescent="0.25">
      <c r="A132" s="320"/>
      <c r="B132" s="321"/>
      <c r="C132" s="322"/>
      <c r="D132" s="249" t="s">
        <v>257</v>
      </c>
      <c r="E132" s="250"/>
      <c r="F132" s="114">
        <v>0.03</v>
      </c>
      <c r="G132" s="180">
        <f>ROUND($F132*($G$127+$G$120)/(1-$F$137),2)</f>
        <v>158.52000000000001</v>
      </c>
      <c r="H132" s="159"/>
      <c r="I132" s="148"/>
      <c r="J132" s="148"/>
      <c r="K132" s="148"/>
      <c r="L132" s="148"/>
      <c r="M132" s="148"/>
      <c r="N132" s="148"/>
      <c r="O132" s="148"/>
      <c r="P132" s="148"/>
      <c r="Q132" s="148"/>
      <c r="R132" s="148"/>
      <c r="S132" s="148"/>
      <c r="T132" s="148"/>
      <c r="U132" s="148"/>
      <c r="V132" s="148"/>
      <c r="W132" s="148"/>
      <c r="X132" s="148"/>
      <c r="Y132" s="148"/>
      <c r="Z132" s="148"/>
      <c r="AA132" s="148"/>
      <c r="AB132" s="148"/>
    </row>
    <row r="133" spans="1:28" ht="24.95" customHeight="1" x14ac:dyDescent="0.25">
      <c r="A133" s="323"/>
      <c r="B133" s="324"/>
      <c r="C133" s="325"/>
      <c r="D133" s="249"/>
      <c r="E133" s="250"/>
      <c r="F133" s="19">
        <v>0</v>
      </c>
      <c r="G133" s="180">
        <f t="shared" si="3"/>
        <v>0</v>
      </c>
      <c r="H133" s="148"/>
      <c r="I133" s="148"/>
      <c r="J133" s="148"/>
      <c r="K133" s="148"/>
      <c r="L133" s="148"/>
      <c r="M133" s="148"/>
      <c r="N133" s="148"/>
      <c r="O133" s="148"/>
      <c r="P133" s="148"/>
      <c r="Q133" s="148"/>
      <c r="R133" s="148"/>
      <c r="S133" s="148"/>
      <c r="T133" s="148"/>
      <c r="U133" s="148"/>
      <c r="V133" s="148"/>
      <c r="W133" s="148"/>
      <c r="X133" s="148"/>
      <c r="Y133" s="148"/>
      <c r="Z133" s="148"/>
      <c r="AA133" s="148"/>
      <c r="AB133" s="148"/>
    </row>
    <row r="134" spans="1:28" ht="24.95" customHeight="1" x14ac:dyDescent="0.25">
      <c r="A134" s="305" t="s">
        <v>76</v>
      </c>
      <c r="B134" s="306"/>
      <c r="C134" s="307"/>
      <c r="D134" s="249" t="s">
        <v>258</v>
      </c>
      <c r="E134" s="250"/>
      <c r="F134" s="115">
        <v>0.05</v>
      </c>
      <c r="G134" s="180">
        <f t="shared" si="3"/>
        <v>264.2</v>
      </c>
      <c r="H134" s="160"/>
      <c r="I134" s="148"/>
      <c r="J134" s="148"/>
      <c r="K134" s="148"/>
      <c r="L134" s="148"/>
      <c r="M134" s="148"/>
      <c r="N134" s="148"/>
      <c r="O134" s="148"/>
      <c r="P134" s="148"/>
      <c r="Q134" s="148"/>
      <c r="R134" s="148"/>
      <c r="S134" s="148"/>
      <c r="T134" s="148"/>
      <c r="U134" s="148"/>
      <c r="V134" s="148"/>
      <c r="W134" s="148"/>
      <c r="X134" s="148"/>
      <c r="Y134" s="148"/>
      <c r="Z134" s="148"/>
      <c r="AA134" s="148"/>
      <c r="AB134" s="148"/>
    </row>
    <row r="135" spans="1:28" ht="24.95" customHeight="1" x14ac:dyDescent="0.25">
      <c r="A135" s="308"/>
      <c r="B135" s="309"/>
      <c r="C135" s="310"/>
      <c r="D135" s="249"/>
      <c r="E135" s="250"/>
      <c r="F135" s="19">
        <v>0</v>
      </c>
      <c r="G135" s="180">
        <f t="shared" si="3"/>
        <v>0</v>
      </c>
      <c r="H135" s="148"/>
      <c r="I135" s="148"/>
      <c r="J135" s="148"/>
      <c r="K135" s="148"/>
      <c r="L135" s="148"/>
      <c r="M135" s="148"/>
      <c r="N135" s="148"/>
      <c r="O135" s="148"/>
      <c r="P135" s="148"/>
      <c r="Q135" s="148"/>
      <c r="R135" s="148"/>
      <c r="S135" s="148"/>
      <c r="T135" s="148"/>
      <c r="U135" s="148"/>
      <c r="V135" s="148"/>
      <c r="W135" s="148"/>
      <c r="X135" s="148"/>
      <c r="Y135" s="148"/>
      <c r="Z135" s="148"/>
      <c r="AA135" s="148"/>
      <c r="AB135" s="148"/>
    </row>
    <row r="136" spans="1:28" s="35" customFormat="1" ht="24.95" customHeight="1" x14ac:dyDescent="0.25">
      <c r="A136" s="294" t="s">
        <v>77</v>
      </c>
      <c r="B136" s="265"/>
      <c r="C136" s="266"/>
      <c r="D136" s="249"/>
      <c r="E136" s="250"/>
      <c r="F136" s="19">
        <v>0</v>
      </c>
      <c r="G136" s="180">
        <f t="shared" si="3"/>
        <v>0</v>
      </c>
      <c r="H136" s="152"/>
      <c r="I136" s="152"/>
      <c r="J136" s="152"/>
      <c r="K136" s="152"/>
      <c r="L136" s="152"/>
      <c r="M136" s="152"/>
      <c r="N136" s="152"/>
      <c r="O136" s="152"/>
      <c r="P136" s="152"/>
      <c r="Q136" s="152"/>
      <c r="R136" s="152"/>
      <c r="S136" s="152"/>
      <c r="T136" s="152"/>
      <c r="U136" s="152"/>
      <c r="V136" s="152"/>
      <c r="W136" s="152"/>
      <c r="X136" s="152"/>
      <c r="Y136" s="152"/>
      <c r="Z136" s="152"/>
      <c r="AA136" s="152"/>
      <c r="AB136" s="152"/>
    </row>
    <row r="137" spans="1:28" ht="24.95" customHeight="1" x14ac:dyDescent="0.25">
      <c r="A137" s="217" t="s">
        <v>79</v>
      </c>
      <c r="B137" s="218"/>
      <c r="C137" s="295"/>
      <c r="D137" s="295"/>
      <c r="E137" s="296"/>
      <c r="F137" s="18">
        <f>SUM(F130:F136)</f>
        <v>8.6499999999999994E-2</v>
      </c>
      <c r="G137" s="176">
        <f>SUM(G131:G136)</f>
        <v>457.07</v>
      </c>
      <c r="H137" s="148"/>
      <c r="I137" s="148"/>
      <c r="J137" s="148"/>
      <c r="K137" s="148"/>
      <c r="L137" s="148"/>
      <c r="M137" s="148"/>
      <c r="N137" s="148"/>
      <c r="O137" s="148"/>
      <c r="P137" s="148"/>
      <c r="Q137" s="148"/>
      <c r="R137" s="148"/>
      <c r="S137" s="148"/>
      <c r="T137" s="148"/>
      <c r="U137" s="148"/>
      <c r="V137" s="148"/>
      <c r="W137" s="148"/>
      <c r="X137" s="148"/>
      <c r="Y137" s="148"/>
      <c r="Z137" s="148"/>
      <c r="AA137" s="148"/>
      <c r="AB137" s="148"/>
    </row>
    <row r="138" spans="1:28" ht="24.95" customHeight="1" x14ac:dyDescent="0.25">
      <c r="A138" s="225" t="s">
        <v>195</v>
      </c>
      <c r="B138" s="226"/>
      <c r="C138" s="226"/>
      <c r="D138" s="226"/>
      <c r="E138" s="227"/>
      <c r="F138" s="16"/>
      <c r="G138" s="5">
        <f>SUM(G127,G137)</f>
        <v>552.17999999999995</v>
      </c>
      <c r="H138" s="148"/>
      <c r="I138" s="148"/>
      <c r="J138" s="148"/>
      <c r="K138" s="148"/>
      <c r="L138" s="148"/>
      <c r="M138" s="148"/>
      <c r="N138" s="148"/>
      <c r="O138" s="148"/>
      <c r="P138" s="148"/>
      <c r="Q138" s="148"/>
      <c r="R138" s="148"/>
      <c r="S138" s="148"/>
      <c r="T138" s="148"/>
      <c r="U138" s="148"/>
      <c r="V138" s="148"/>
      <c r="W138" s="148"/>
      <c r="X138" s="148"/>
      <c r="Y138" s="148"/>
      <c r="Z138" s="148"/>
      <c r="AA138" s="148"/>
      <c r="AB138" s="148"/>
    </row>
    <row r="139" spans="1:28" ht="12.75" customHeight="1" x14ac:dyDescent="0.2">
      <c r="A139" s="284" t="s">
        <v>55</v>
      </c>
      <c r="B139" s="285"/>
      <c r="C139" s="285"/>
      <c r="D139" s="285"/>
      <c r="E139" s="285"/>
      <c r="F139" s="285"/>
      <c r="G139" s="285"/>
      <c r="H139" s="148"/>
      <c r="I139" s="148"/>
      <c r="J139" s="148"/>
      <c r="K139" s="148"/>
      <c r="L139" s="148"/>
      <c r="M139" s="148"/>
      <c r="N139" s="148"/>
      <c r="O139" s="148"/>
      <c r="P139" s="148"/>
      <c r="Q139" s="148"/>
      <c r="R139" s="148"/>
      <c r="S139" s="148"/>
      <c r="T139" s="148"/>
      <c r="U139" s="148"/>
      <c r="V139" s="148"/>
      <c r="W139" s="148"/>
      <c r="X139" s="148"/>
      <c r="Y139" s="148"/>
      <c r="Z139" s="148"/>
      <c r="AA139" s="148"/>
      <c r="AB139" s="148"/>
    </row>
    <row r="140" spans="1:28" ht="14.1" customHeight="1" x14ac:dyDescent="0.2">
      <c r="A140" s="315" t="s">
        <v>56</v>
      </c>
      <c r="B140" s="316"/>
      <c r="C140" s="316"/>
      <c r="D140" s="316"/>
      <c r="E140" s="316"/>
      <c r="F140" s="316"/>
      <c r="G140" s="316"/>
      <c r="H140" s="148"/>
      <c r="I140" s="148"/>
      <c r="J140" s="148"/>
      <c r="K140" s="148"/>
      <c r="L140" s="148"/>
      <c r="M140" s="148"/>
      <c r="N140" s="148"/>
      <c r="O140" s="148"/>
      <c r="P140" s="148"/>
      <c r="Q140" s="148"/>
      <c r="R140" s="148"/>
      <c r="S140" s="148"/>
      <c r="T140" s="148"/>
      <c r="U140" s="148"/>
      <c r="V140" s="148"/>
      <c r="W140" s="148"/>
      <c r="X140" s="148"/>
      <c r="Y140" s="148"/>
      <c r="Z140" s="148"/>
      <c r="AA140" s="148"/>
      <c r="AB140" s="148"/>
    </row>
    <row r="141" spans="1:28" ht="15.75" x14ac:dyDescent="0.2">
      <c r="A141" s="211" t="s">
        <v>83</v>
      </c>
      <c r="B141" s="212"/>
      <c r="C141" s="212"/>
      <c r="D141" s="212"/>
      <c r="E141" s="212"/>
      <c r="F141" s="212"/>
      <c r="G141" s="213"/>
      <c r="H141" s="148"/>
      <c r="I141" s="148"/>
      <c r="J141" s="148"/>
      <c r="K141" s="148"/>
      <c r="L141" s="148"/>
      <c r="M141" s="148"/>
      <c r="N141" s="148"/>
      <c r="O141" s="148"/>
      <c r="P141" s="148"/>
      <c r="Q141" s="148"/>
      <c r="R141" s="148"/>
      <c r="S141" s="148"/>
      <c r="T141" s="148"/>
      <c r="U141" s="148"/>
      <c r="V141" s="148"/>
      <c r="W141" s="148"/>
      <c r="X141" s="148"/>
      <c r="Y141" s="148"/>
      <c r="Z141" s="148"/>
      <c r="AA141" s="148"/>
      <c r="AB141" s="148"/>
    </row>
    <row r="142" spans="1:28" ht="15" customHeight="1" x14ac:dyDescent="0.2">
      <c r="A142" s="326" t="s">
        <v>57</v>
      </c>
      <c r="B142" s="254"/>
      <c r="C142" s="254"/>
      <c r="D142" s="254"/>
      <c r="E142" s="254"/>
      <c r="F142" s="255"/>
      <c r="G142" s="137" t="s">
        <v>28</v>
      </c>
      <c r="H142" s="148"/>
      <c r="I142" s="148"/>
      <c r="J142" s="148"/>
      <c r="K142" s="148"/>
      <c r="L142" s="148"/>
      <c r="M142" s="148"/>
      <c r="N142" s="148"/>
      <c r="O142" s="148"/>
      <c r="P142" s="148"/>
      <c r="Q142" s="148"/>
      <c r="R142" s="148"/>
      <c r="S142" s="148"/>
      <c r="T142" s="148"/>
      <c r="U142" s="148"/>
      <c r="V142" s="148"/>
      <c r="W142" s="148"/>
      <c r="X142" s="148"/>
      <c r="Y142" s="148"/>
      <c r="Z142" s="148"/>
      <c r="AA142" s="148"/>
      <c r="AB142" s="148"/>
    </row>
    <row r="143" spans="1:28" x14ac:dyDescent="0.2">
      <c r="A143" s="61" t="s">
        <v>19</v>
      </c>
      <c r="B143" s="220" t="s">
        <v>58</v>
      </c>
      <c r="C143" s="221"/>
      <c r="D143" s="221"/>
      <c r="E143" s="221"/>
      <c r="F143" s="222"/>
      <c r="G143" s="7">
        <f>G33</f>
        <v>1950</v>
      </c>
      <c r="H143" s="148"/>
      <c r="I143" s="148"/>
      <c r="J143" s="148"/>
      <c r="K143" s="148"/>
      <c r="L143" s="148"/>
      <c r="M143" s="148"/>
      <c r="N143" s="148"/>
      <c r="O143" s="148"/>
      <c r="P143" s="148"/>
      <c r="Q143" s="148"/>
      <c r="R143" s="148"/>
      <c r="S143" s="148"/>
      <c r="T143" s="148"/>
      <c r="U143" s="148"/>
      <c r="V143" s="148"/>
      <c r="W143" s="148"/>
      <c r="X143" s="148"/>
      <c r="Y143" s="148"/>
      <c r="Z143" s="148"/>
      <c r="AA143" s="148"/>
      <c r="AB143" s="148"/>
    </row>
    <row r="144" spans="1:28" x14ac:dyDescent="0.2">
      <c r="A144" s="61" t="s">
        <v>16</v>
      </c>
      <c r="B144" s="220" t="s">
        <v>59</v>
      </c>
      <c r="C144" s="221"/>
      <c r="D144" s="221"/>
      <c r="E144" s="221"/>
      <c r="F144" s="222"/>
      <c r="G144" s="7">
        <f>G42</f>
        <v>422.03</v>
      </c>
      <c r="H144" s="148"/>
      <c r="I144" s="148"/>
      <c r="J144" s="148"/>
      <c r="K144" s="148"/>
      <c r="L144" s="148"/>
      <c r="M144" s="148"/>
      <c r="N144" s="148"/>
      <c r="O144" s="148"/>
      <c r="P144" s="148"/>
      <c r="Q144" s="148"/>
      <c r="R144" s="148"/>
      <c r="S144" s="148"/>
      <c r="T144" s="148"/>
      <c r="U144" s="148"/>
      <c r="V144" s="148"/>
      <c r="W144" s="148"/>
      <c r="X144" s="148"/>
      <c r="Y144" s="148"/>
      <c r="Z144" s="148"/>
      <c r="AA144" s="148"/>
      <c r="AB144" s="148"/>
    </row>
    <row r="145" spans="1:28" x14ac:dyDescent="0.2">
      <c r="A145" s="61" t="s">
        <v>18</v>
      </c>
      <c r="B145" s="220" t="s">
        <v>60</v>
      </c>
      <c r="C145" s="221"/>
      <c r="D145" s="221"/>
      <c r="E145" s="221"/>
      <c r="F145" s="222"/>
      <c r="G145" s="7">
        <f>G49</f>
        <v>110</v>
      </c>
      <c r="H145" s="148"/>
      <c r="I145" s="148"/>
      <c r="J145" s="148"/>
      <c r="K145" s="148"/>
      <c r="L145" s="148"/>
      <c r="M145" s="148"/>
      <c r="N145" s="148"/>
      <c r="O145" s="148"/>
      <c r="P145" s="148"/>
      <c r="Q145" s="148"/>
      <c r="R145" s="148"/>
      <c r="S145" s="148"/>
      <c r="T145" s="148"/>
      <c r="U145" s="148"/>
      <c r="V145" s="148"/>
      <c r="W145" s="148"/>
      <c r="X145" s="148"/>
      <c r="Y145" s="148"/>
      <c r="Z145" s="148"/>
      <c r="AA145" s="148"/>
      <c r="AB145" s="148"/>
    </row>
    <row r="146" spans="1:28" s="24" customFormat="1" x14ac:dyDescent="0.2">
      <c r="A146" s="61" t="s">
        <v>20</v>
      </c>
      <c r="B146" s="220" t="s">
        <v>61</v>
      </c>
      <c r="C146" s="221"/>
      <c r="D146" s="221"/>
      <c r="E146" s="221"/>
      <c r="F146" s="222"/>
      <c r="G146" s="7">
        <f>G99</f>
        <v>1340.31</v>
      </c>
      <c r="H146" s="148"/>
      <c r="I146" s="148"/>
      <c r="J146" s="148"/>
      <c r="K146" s="148"/>
      <c r="L146" s="148"/>
      <c r="M146" s="148"/>
      <c r="N146" s="148"/>
      <c r="O146" s="148"/>
      <c r="P146" s="148"/>
      <c r="Q146" s="148"/>
      <c r="R146" s="148"/>
      <c r="S146" s="148"/>
      <c r="T146" s="148"/>
      <c r="U146" s="148"/>
      <c r="V146" s="148"/>
      <c r="W146" s="148"/>
      <c r="X146" s="148"/>
      <c r="Y146" s="148"/>
      <c r="Z146" s="148"/>
      <c r="AA146" s="148"/>
      <c r="AB146" s="148"/>
    </row>
    <row r="147" spans="1:28" s="24" customFormat="1" x14ac:dyDescent="0.2">
      <c r="A147" s="61" t="s">
        <v>17</v>
      </c>
      <c r="B147" s="220" t="s">
        <v>163</v>
      </c>
      <c r="C147" s="221"/>
      <c r="D147" s="221"/>
      <c r="E147" s="221"/>
      <c r="F147" s="222"/>
      <c r="G147" s="7">
        <f>G110</f>
        <v>909.50000000000011</v>
      </c>
      <c r="H147" s="148"/>
      <c r="I147" s="148"/>
      <c r="J147" s="148"/>
      <c r="K147" s="148"/>
      <c r="L147" s="148"/>
      <c r="M147" s="148"/>
      <c r="N147" s="148"/>
      <c r="O147" s="148"/>
      <c r="P147" s="148"/>
      <c r="Q147" s="148"/>
      <c r="R147" s="148"/>
      <c r="S147" s="148"/>
      <c r="T147" s="148"/>
      <c r="U147" s="148"/>
      <c r="V147" s="148"/>
      <c r="W147" s="148"/>
      <c r="X147" s="148"/>
      <c r="Y147" s="148"/>
      <c r="Z147" s="148"/>
      <c r="AA147" s="148"/>
      <c r="AB147" s="148"/>
    </row>
    <row r="148" spans="1:28" s="24" customFormat="1" ht="16.5" customHeight="1" x14ac:dyDescent="0.2">
      <c r="A148" s="286" t="s">
        <v>130</v>
      </c>
      <c r="B148" s="287"/>
      <c r="C148" s="287"/>
      <c r="D148" s="287"/>
      <c r="E148" s="287"/>
      <c r="F148" s="288"/>
      <c r="G148" s="176">
        <f>SUM(G143:G147)</f>
        <v>4731.84</v>
      </c>
      <c r="H148" s="148"/>
      <c r="I148" s="148"/>
      <c r="J148" s="148"/>
      <c r="K148" s="148"/>
      <c r="L148" s="148"/>
      <c r="M148" s="148"/>
      <c r="N148" s="148"/>
      <c r="O148" s="148"/>
      <c r="P148" s="148"/>
      <c r="Q148" s="148"/>
      <c r="R148" s="148"/>
      <c r="S148" s="148"/>
      <c r="T148" s="148"/>
      <c r="U148" s="148"/>
      <c r="V148" s="148"/>
      <c r="W148" s="148"/>
      <c r="X148" s="148"/>
      <c r="Y148" s="148"/>
      <c r="Z148" s="148"/>
      <c r="AA148" s="148"/>
      <c r="AB148" s="148"/>
    </row>
    <row r="149" spans="1:28" s="24" customFormat="1" x14ac:dyDescent="0.2">
      <c r="A149" s="61" t="s">
        <v>21</v>
      </c>
      <c r="B149" s="220" t="s">
        <v>162</v>
      </c>
      <c r="C149" s="221"/>
      <c r="D149" s="221"/>
      <c r="E149" s="221"/>
      <c r="F149" s="222"/>
      <c r="G149" s="7">
        <f>G138</f>
        <v>552.17999999999995</v>
      </c>
      <c r="H149" s="148"/>
      <c r="I149" s="148"/>
      <c r="J149" s="148"/>
      <c r="K149" s="148"/>
      <c r="L149" s="148"/>
      <c r="M149" s="148"/>
      <c r="N149" s="148"/>
      <c r="O149" s="148"/>
      <c r="P149" s="148"/>
      <c r="Q149" s="148"/>
      <c r="R149" s="148"/>
      <c r="S149" s="148"/>
      <c r="T149" s="148"/>
      <c r="U149" s="148"/>
      <c r="V149" s="148"/>
      <c r="W149" s="148"/>
      <c r="X149" s="148"/>
      <c r="Y149" s="148"/>
      <c r="Z149" s="148"/>
      <c r="AA149" s="148"/>
      <c r="AB149" s="148"/>
    </row>
    <row r="150" spans="1:28" ht="25.5" customHeight="1" x14ac:dyDescent="0.25">
      <c r="A150" s="304" t="s">
        <v>82</v>
      </c>
      <c r="B150" s="234"/>
      <c r="C150" s="234"/>
      <c r="D150" s="234"/>
      <c r="E150" s="234"/>
      <c r="F150" s="235"/>
      <c r="G150" s="5">
        <f>SUM(G149,G148)</f>
        <v>5284.02</v>
      </c>
      <c r="H150" s="148"/>
      <c r="I150" s="148"/>
      <c r="J150" s="148"/>
      <c r="K150" s="148"/>
      <c r="L150" s="148"/>
      <c r="M150" s="148"/>
      <c r="N150" s="148"/>
      <c r="O150" s="148"/>
      <c r="P150" s="148"/>
      <c r="Q150" s="148"/>
      <c r="R150" s="148"/>
      <c r="S150" s="148"/>
      <c r="T150" s="148"/>
      <c r="U150" s="148"/>
      <c r="V150" s="148"/>
      <c r="W150" s="148"/>
      <c r="X150" s="148"/>
      <c r="Y150" s="148"/>
      <c r="Z150" s="148"/>
      <c r="AA150" s="148"/>
      <c r="AB150" s="148"/>
    </row>
    <row r="151" spans="1:28" ht="15.75" x14ac:dyDescent="0.2">
      <c r="A151" s="302" t="s">
        <v>164</v>
      </c>
      <c r="B151" s="303"/>
      <c r="C151" s="303"/>
      <c r="D151" s="303"/>
      <c r="E151" s="303"/>
      <c r="F151" s="303"/>
      <c r="G151" s="303"/>
      <c r="H151" s="148"/>
      <c r="I151" s="148"/>
      <c r="J151" s="148"/>
      <c r="K151" s="148"/>
      <c r="L151" s="148"/>
      <c r="M151" s="148"/>
      <c r="N151" s="148"/>
      <c r="O151" s="148"/>
      <c r="P151" s="148"/>
      <c r="Q151" s="148"/>
      <c r="R151" s="148"/>
      <c r="S151" s="148"/>
      <c r="T151" s="148"/>
      <c r="U151" s="148"/>
      <c r="V151" s="148"/>
      <c r="W151" s="148"/>
      <c r="X151" s="148"/>
      <c r="Y151" s="148"/>
      <c r="Z151" s="148"/>
      <c r="AA151" s="148"/>
      <c r="AB151" s="148"/>
    </row>
    <row r="152" spans="1:28" ht="63" x14ac:dyDescent="0.2">
      <c r="A152" s="346" t="s">
        <v>165</v>
      </c>
      <c r="B152" s="347"/>
      <c r="C152" s="10" t="s">
        <v>166</v>
      </c>
      <c r="D152" s="10" t="s">
        <v>167</v>
      </c>
      <c r="E152" s="10" t="s">
        <v>168</v>
      </c>
      <c r="F152" s="10" t="s">
        <v>169</v>
      </c>
      <c r="G152" s="134" t="s">
        <v>170</v>
      </c>
      <c r="H152" s="148"/>
      <c r="I152" s="148"/>
      <c r="J152" s="148"/>
      <c r="K152" s="148"/>
      <c r="L152" s="148"/>
      <c r="M152" s="148"/>
      <c r="N152" s="148"/>
      <c r="O152" s="148"/>
      <c r="P152" s="148"/>
      <c r="Q152" s="148"/>
      <c r="R152" s="148"/>
      <c r="S152" s="148"/>
      <c r="T152" s="148"/>
      <c r="U152" s="148"/>
      <c r="V152" s="148"/>
      <c r="W152" s="148"/>
      <c r="X152" s="148"/>
      <c r="Y152" s="148"/>
      <c r="Z152" s="148"/>
      <c r="AA152" s="148"/>
      <c r="AB152" s="148"/>
    </row>
    <row r="153" spans="1:28" ht="64.5" customHeight="1" x14ac:dyDescent="0.2">
      <c r="A153" s="282" t="s">
        <v>282</v>
      </c>
      <c r="B153" s="283"/>
      <c r="C153" s="41">
        <f>G150</f>
        <v>5284.02</v>
      </c>
      <c r="D153" s="20">
        <v>4</v>
      </c>
      <c r="E153" s="41">
        <f>C153*D153</f>
        <v>21136.080000000002</v>
      </c>
      <c r="F153" s="100">
        <v>1</v>
      </c>
      <c r="G153" s="11">
        <f>E153*F153</f>
        <v>21136.080000000002</v>
      </c>
      <c r="H153" s="148"/>
      <c r="I153" s="148"/>
      <c r="J153" s="148"/>
      <c r="K153" s="148"/>
      <c r="L153" s="148"/>
      <c r="M153" s="148"/>
      <c r="N153" s="148"/>
      <c r="O153" s="148"/>
      <c r="P153" s="148"/>
      <c r="Q153" s="148"/>
      <c r="R153" s="148"/>
      <c r="S153" s="148"/>
      <c r="T153" s="148"/>
      <c r="U153" s="148"/>
      <c r="V153" s="148"/>
      <c r="W153" s="148"/>
      <c r="X153" s="148"/>
      <c r="Y153" s="148"/>
      <c r="Z153" s="148"/>
      <c r="AA153" s="148"/>
      <c r="AB153" s="148"/>
    </row>
    <row r="154" spans="1:28" ht="24.95" customHeight="1" x14ac:dyDescent="0.2">
      <c r="A154" s="311" t="s">
        <v>171</v>
      </c>
      <c r="B154" s="312"/>
      <c r="C154" s="313"/>
      <c r="D154" s="313"/>
      <c r="E154" s="313"/>
      <c r="F154" s="314"/>
      <c r="G154" s="12">
        <f>G153</f>
        <v>21136.080000000002</v>
      </c>
      <c r="H154" s="148"/>
      <c r="I154" s="148"/>
      <c r="J154" s="148"/>
      <c r="K154" s="148"/>
      <c r="L154" s="148"/>
      <c r="M154" s="148"/>
      <c r="N154" s="148"/>
      <c r="O154" s="148"/>
      <c r="P154" s="148"/>
      <c r="Q154" s="148"/>
      <c r="R154" s="148"/>
      <c r="S154" s="148"/>
      <c r="T154" s="148"/>
      <c r="U154" s="148"/>
      <c r="V154" s="148"/>
      <c r="W154" s="148"/>
      <c r="X154" s="148"/>
      <c r="Y154" s="148"/>
      <c r="Z154" s="148"/>
      <c r="AA154" s="148"/>
      <c r="AB154" s="148"/>
    </row>
    <row r="155" spans="1:28" s="24" customFormat="1" ht="9.9499999999999993" customHeight="1" thickBot="1" x14ac:dyDescent="0.3">
      <c r="A155" s="75"/>
      <c r="B155" s="76"/>
      <c r="C155" s="77"/>
      <c r="D155" s="77"/>
      <c r="E155" s="77"/>
      <c r="F155" s="77"/>
      <c r="G155" s="181"/>
      <c r="H155" s="148"/>
      <c r="I155" s="148"/>
      <c r="J155" s="148"/>
      <c r="K155" s="148"/>
      <c r="L155" s="148"/>
      <c r="M155" s="148"/>
      <c r="N155" s="148"/>
      <c r="O155" s="148"/>
      <c r="P155" s="148"/>
      <c r="Q155" s="148"/>
      <c r="R155" s="148"/>
      <c r="S155" s="148"/>
      <c r="T155" s="148"/>
      <c r="U155" s="148"/>
      <c r="V155" s="148"/>
      <c r="W155" s="148"/>
      <c r="X155" s="148"/>
      <c r="Y155" s="148"/>
      <c r="Z155" s="148"/>
      <c r="AA155" s="148"/>
      <c r="AB155" s="148"/>
    </row>
    <row r="156" spans="1:28" customFormat="1" ht="12.75" x14ac:dyDescent="0.2">
      <c r="A156" s="331" t="s">
        <v>216</v>
      </c>
      <c r="B156" s="331"/>
      <c r="C156" s="331"/>
      <c r="D156" s="331"/>
      <c r="E156" s="331"/>
      <c r="F156" s="331"/>
      <c r="G156" s="331"/>
      <c r="H156" s="149"/>
      <c r="I156" s="149"/>
      <c r="J156" s="149"/>
      <c r="K156" s="149"/>
      <c r="L156" s="149"/>
      <c r="M156" s="149"/>
      <c r="N156" s="149"/>
      <c r="O156" s="149"/>
      <c r="P156" s="149"/>
      <c r="Q156" s="149"/>
      <c r="R156" s="149"/>
      <c r="S156" s="149"/>
      <c r="T156" s="149"/>
      <c r="U156" s="149"/>
      <c r="V156" s="149"/>
      <c r="W156" s="149"/>
      <c r="X156" s="149"/>
      <c r="Y156" s="149"/>
      <c r="Z156" s="149"/>
      <c r="AA156" s="149"/>
      <c r="AB156" s="149"/>
    </row>
    <row r="157" spans="1:28" customFormat="1" ht="12.75" x14ac:dyDescent="0.2">
      <c r="A157" s="332" t="s">
        <v>217</v>
      </c>
      <c r="B157" s="332"/>
      <c r="C157" s="332"/>
      <c r="D157" s="332"/>
      <c r="E157" s="332"/>
      <c r="F157" s="332"/>
      <c r="G157" s="332"/>
      <c r="H157" s="149"/>
      <c r="I157" s="149"/>
      <c r="J157" s="149"/>
      <c r="K157" s="149"/>
      <c r="L157" s="149"/>
      <c r="M157" s="149"/>
      <c r="N157" s="149"/>
      <c r="O157" s="149"/>
      <c r="P157" s="149"/>
      <c r="Q157" s="149"/>
      <c r="R157" s="149"/>
      <c r="S157" s="149"/>
      <c r="T157" s="149"/>
      <c r="U157" s="149"/>
      <c r="V157" s="149"/>
      <c r="W157" s="149"/>
      <c r="X157" s="149"/>
      <c r="Y157" s="149"/>
      <c r="Z157" s="149"/>
      <c r="AA157" s="149"/>
      <c r="AB157" s="149"/>
    </row>
    <row r="158" spans="1:28" customFormat="1" ht="15" customHeight="1" x14ac:dyDescent="0.2">
      <c r="A158" s="78" t="s">
        <v>218</v>
      </c>
      <c r="B158" s="81"/>
      <c r="C158" s="333"/>
      <c r="D158" s="334"/>
      <c r="E158" s="335"/>
      <c r="F158" s="82" t="s">
        <v>219</v>
      </c>
      <c r="G158" s="83"/>
      <c r="H158" s="149"/>
      <c r="I158" s="149"/>
      <c r="J158" s="149"/>
      <c r="K158" s="149"/>
      <c r="L158" s="149"/>
      <c r="M158" s="149"/>
      <c r="N158" s="149"/>
      <c r="O158" s="149"/>
      <c r="P158" s="149"/>
      <c r="Q158" s="149"/>
      <c r="R158" s="149"/>
      <c r="S158" s="149"/>
      <c r="T158" s="149"/>
      <c r="U158" s="149"/>
      <c r="V158" s="149"/>
      <c r="W158" s="149"/>
      <c r="X158" s="149"/>
      <c r="Y158" s="149"/>
      <c r="Z158" s="149"/>
      <c r="AA158" s="149"/>
      <c r="AB158" s="149"/>
    </row>
    <row r="159" spans="1:28" customFormat="1" ht="15" customHeight="1" x14ac:dyDescent="0.2">
      <c r="A159" s="78" t="s">
        <v>220</v>
      </c>
      <c r="B159" s="81"/>
      <c r="C159" s="333"/>
      <c r="D159" s="334"/>
      <c r="E159" s="335"/>
      <c r="F159" s="84" t="s">
        <v>221</v>
      </c>
      <c r="G159" s="83"/>
      <c r="H159" s="149"/>
      <c r="I159" s="149"/>
      <c r="J159" s="149"/>
      <c r="K159" s="149"/>
      <c r="L159" s="149"/>
      <c r="M159" s="149"/>
      <c r="N159" s="149"/>
      <c r="O159" s="149"/>
      <c r="P159" s="149"/>
      <c r="Q159" s="149"/>
      <c r="R159" s="149"/>
      <c r="S159" s="149"/>
      <c r="T159" s="149"/>
      <c r="U159" s="149"/>
      <c r="V159" s="149"/>
      <c r="W159" s="149"/>
      <c r="X159" s="149"/>
      <c r="Y159" s="149"/>
      <c r="Z159" s="149"/>
      <c r="AA159" s="149"/>
      <c r="AB159" s="149"/>
    </row>
    <row r="160" spans="1:28" customFormat="1" ht="15" customHeight="1" x14ac:dyDescent="0.2">
      <c r="A160" s="78" t="s">
        <v>222</v>
      </c>
      <c r="B160" s="81"/>
      <c r="C160" s="333"/>
      <c r="D160" s="334"/>
      <c r="E160" s="335"/>
      <c r="F160" s="84" t="s">
        <v>223</v>
      </c>
      <c r="G160" s="83"/>
      <c r="H160" s="149"/>
      <c r="I160" s="149"/>
      <c r="J160" s="149"/>
      <c r="K160" s="149"/>
      <c r="L160" s="149"/>
      <c r="M160" s="149"/>
      <c r="N160" s="149"/>
      <c r="O160" s="149"/>
      <c r="P160" s="149"/>
      <c r="Q160" s="149"/>
      <c r="R160" s="149"/>
      <c r="S160" s="149"/>
      <c r="T160" s="149"/>
      <c r="U160" s="149"/>
      <c r="V160" s="149"/>
      <c r="W160" s="149"/>
      <c r="X160" s="149"/>
      <c r="Y160" s="149"/>
      <c r="Z160" s="149"/>
      <c r="AA160" s="149"/>
      <c r="AB160" s="149"/>
    </row>
    <row r="161" spans="1:28" customFormat="1" ht="15" customHeight="1" x14ac:dyDescent="0.2">
      <c r="A161" s="78" t="s">
        <v>224</v>
      </c>
      <c r="B161" s="81"/>
      <c r="C161" s="85"/>
      <c r="D161" s="86"/>
      <c r="E161" s="86"/>
      <c r="F161" s="86"/>
      <c r="G161" s="132"/>
      <c r="H161" s="149"/>
      <c r="I161" s="149"/>
      <c r="J161" s="149"/>
      <c r="K161" s="149"/>
      <c r="L161" s="149"/>
      <c r="M161" s="149"/>
      <c r="N161" s="149"/>
      <c r="O161" s="149"/>
      <c r="P161" s="149"/>
      <c r="Q161" s="149"/>
      <c r="R161" s="149"/>
      <c r="S161" s="149"/>
      <c r="T161" s="149"/>
      <c r="U161" s="149"/>
      <c r="V161" s="149"/>
      <c r="W161" s="149"/>
      <c r="X161" s="149"/>
      <c r="Y161" s="149"/>
      <c r="Z161" s="149"/>
      <c r="AA161" s="149"/>
      <c r="AB161" s="149"/>
    </row>
    <row r="162" spans="1:28" customFormat="1" ht="26.25" customHeight="1" x14ac:dyDescent="0.2">
      <c r="A162" s="341" t="s">
        <v>225</v>
      </c>
      <c r="B162" s="342"/>
      <c r="C162" s="343"/>
      <c r="D162" s="344"/>
      <c r="E162" s="345"/>
      <c r="F162" s="345"/>
      <c r="G162" s="345"/>
      <c r="H162" s="149"/>
      <c r="I162" s="149"/>
      <c r="J162" s="149"/>
      <c r="K162" s="149"/>
      <c r="L162" s="149"/>
      <c r="M162" s="149"/>
      <c r="N162" s="149"/>
      <c r="O162" s="149"/>
      <c r="P162" s="149"/>
      <c r="Q162" s="149"/>
      <c r="R162" s="149"/>
      <c r="S162" s="149"/>
      <c r="T162" s="149"/>
      <c r="U162" s="149"/>
      <c r="V162" s="149"/>
      <c r="W162" s="149"/>
      <c r="X162" s="149"/>
      <c r="Y162" s="149"/>
      <c r="Z162" s="149"/>
      <c r="AA162" s="149"/>
      <c r="AB162" s="149"/>
    </row>
    <row r="163" spans="1:28" customFormat="1" ht="65.25" customHeight="1" x14ac:dyDescent="0.2">
      <c r="A163" s="336" t="s">
        <v>226</v>
      </c>
      <c r="B163" s="337"/>
      <c r="C163" s="337"/>
      <c r="D163" s="338" t="s">
        <v>227</v>
      </c>
      <c r="E163" s="339"/>
      <c r="F163" s="339"/>
      <c r="G163" s="339"/>
      <c r="H163" s="149"/>
      <c r="I163" s="149"/>
      <c r="J163" s="149"/>
      <c r="K163" s="149"/>
      <c r="L163" s="149"/>
      <c r="M163" s="149"/>
      <c r="N163" s="149"/>
      <c r="O163" s="149"/>
      <c r="P163" s="149"/>
      <c r="Q163" s="149"/>
      <c r="R163" s="149"/>
      <c r="S163" s="149"/>
      <c r="T163" s="149"/>
      <c r="U163" s="149"/>
      <c r="V163" s="149"/>
      <c r="W163" s="149"/>
      <c r="X163" s="149"/>
      <c r="Y163" s="149"/>
      <c r="Z163" s="149"/>
      <c r="AA163" s="149"/>
      <c r="AB163" s="149"/>
    </row>
    <row r="164" spans="1:28" customFormat="1" ht="12.75" x14ac:dyDescent="0.2">
      <c r="A164" s="88"/>
      <c r="B164" s="88"/>
      <c r="C164" s="89"/>
      <c r="D164" s="89"/>
      <c r="E164" s="89"/>
      <c r="F164" s="89"/>
      <c r="G164" s="182"/>
      <c r="H164" s="149"/>
      <c r="I164" s="149"/>
      <c r="J164" s="149"/>
      <c r="K164" s="149"/>
      <c r="L164" s="149"/>
      <c r="M164" s="149"/>
      <c r="N164" s="149"/>
      <c r="O164" s="149"/>
      <c r="P164" s="149"/>
      <c r="Q164" s="149"/>
      <c r="R164" s="149"/>
      <c r="S164" s="149"/>
      <c r="T164" s="149"/>
      <c r="U164" s="149"/>
      <c r="V164" s="149"/>
      <c r="W164" s="149"/>
      <c r="X164" s="149"/>
      <c r="Y164" s="149"/>
      <c r="Z164" s="149"/>
      <c r="AA164" s="149"/>
      <c r="AB164" s="149"/>
    </row>
    <row r="165" spans="1:28" customFormat="1" ht="25.5" customHeight="1" x14ac:dyDescent="0.2">
      <c r="A165" s="340" t="s">
        <v>228</v>
      </c>
      <c r="B165" s="340"/>
      <c r="C165" s="340"/>
      <c r="D165" s="340"/>
      <c r="E165" s="340"/>
      <c r="F165" s="340"/>
      <c r="G165" s="340"/>
      <c r="H165" s="149"/>
      <c r="I165" s="149"/>
      <c r="J165" s="149"/>
      <c r="K165" s="149"/>
      <c r="L165" s="149"/>
      <c r="M165" s="149"/>
      <c r="N165" s="149"/>
      <c r="O165" s="149"/>
      <c r="P165" s="149"/>
      <c r="Q165" s="149"/>
      <c r="R165" s="149"/>
      <c r="S165" s="149"/>
      <c r="T165" s="149"/>
      <c r="U165" s="149"/>
      <c r="V165" s="149"/>
      <c r="W165" s="149"/>
      <c r="X165" s="149"/>
      <c r="Y165" s="149"/>
      <c r="Z165" s="149"/>
      <c r="AA165" s="149"/>
      <c r="AB165" s="149"/>
    </row>
    <row r="166" spans="1:28" customFormat="1" ht="12.75" x14ac:dyDescent="0.2">
      <c r="A166" s="329" t="s">
        <v>229</v>
      </c>
      <c r="B166" s="329"/>
      <c r="C166" s="329"/>
      <c r="D166" s="329"/>
      <c r="E166" s="329"/>
      <c r="F166" s="329"/>
      <c r="G166" s="329"/>
      <c r="H166" s="149"/>
      <c r="I166" s="149"/>
      <c r="J166" s="149"/>
      <c r="K166" s="149"/>
      <c r="L166" s="149"/>
      <c r="M166" s="149"/>
      <c r="N166" s="149"/>
      <c r="O166" s="149"/>
      <c r="P166" s="149"/>
      <c r="Q166" s="149"/>
      <c r="R166" s="149"/>
      <c r="S166" s="149"/>
      <c r="T166" s="149"/>
      <c r="U166" s="149"/>
      <c r="V166" s="149"/>
      <c r="W166" s="149"/>
      <c r="X166" s="149"/>
      <c r="Y166" s="149"/>
      <c r="Z166" s="149"/>
      <c r="AA166" s="149"/>
      <c r="AB166" s="149"/>
    </row>
    <row r="167" spans="1:28" customFormat="1" ht="12.75" x14ac:dyDescent="0.2">
      <c r="A167" s="329" t="s">
        <v>230</v>
      </c>
      <c r="B167" s="329"/>
      <c r="C167" s="329"/>
      <c r="D167" s="329"/>
      <c r="E167" s="329"/>
      <c r="F167" s="329"/>
      <c r="G167" s="329"/>
      <c r="H167" s="149"/>
      <c r="I167" s="149"/>
      <c r="J167" s="149"/>
      <c r="K167" s="149"/>
      <c r="L167" s="149"/>
      <c r="M167" s="149"/>
      <c r="N167" s="149"/>
      <c r="O167" s="149"/>
      <c r="P167" s="149"/>
      <c r="Q167" s="149"/>
      <c r="R167" s="149"/>
      <c r="S167" s="149"/>
      <c r="T167" s="149"/>
      <c r="U167" s="149"/>
      <c r="V167" s="149"/>
      <c r="W167" s="149"/>
      <c r="X167" s="149"/>
      <c r="Y167" s="149"/>
      <c r="Z167" s="149"/>
      <c r="AA167" s="149"/>
      <c r="AB167" s="149"/>
    </row>
    <row r="168" spans="1:28" customFormat="1" ht="12.75" x14ac:dyDescent="0.2">
      <c r="A168" s="329" t="s">
        <v>231</v>
      </c>
      <c r="B168" s="329"/>
      <c r="C168" s="329"/>
      <c r="D168" s="329"/>
      <c r="E168" s="329"/>
      <c r="F168" s="329"/>
      <c r="G168" s="329"/>
      <c r="H168" s="149"/>
      <c r="I168" s="149"/>
      <c r="J168" s="149"/>
      <c r="K168" s="149"/>
      <c r="L168" s="149"/>
      <c r="M168" s="149"/>
      <c r="N168" s="149"/>
      <c r="O168" s="149"/>
      <c r="P168" s="149"/>
      <c r="Q168" s="149"/>
      <c r="R168" s="149"/>
      <c r="S168" s="149"/>
      <c r="T168" s="149"/>
      <c r="U168" s="149"/>
      <c r="V168" s="149"/>
      <c r="W168" s="149"/>
      <c r="X168" s="149"/>
      <c r="Y168" s="149"/>
      <c r="Z168" s="149"/>
      <c r="AA168" s="149"/>
      <c r="AB168" s="149"/>
    </row>
    <row r="169" spans="1:28" customFormat="1" ht="12.75" x14ac:dyDescent="0.2">
      <c r="A169" s="329" t="s">
        <v>232</v>
      </c>
      <c r="B169" s="329"/>
      <c r="C169" s="329"/>
      <c r="D169" s="329"/>
      <c r="E169" s="329"/>
      <c r="F169" s="329"/>
      <c r="G169" s="329"/>
      <c r="H169" s="149"/>
      <c r="I169" s="149"/>
      <c r="J169" s="149"/>
      <c r="K169" s="149"/>
      <c r="L169" s="149"/>
      <c r="M169" s="149"/>
      <c r="N169" s="149"/>
      <c r="O169" s="149"/>
      <c r="P169" s="149"/>
      <c r="Q169" s="149"/>
      <c r="R169" s="149"/>
      <c r="S169" s="149"/>
      <c r="T169" s="149"/>
      <c r="U169" s="149"/>
      <c r="V169" s="149"/>
      <c r="W169" s="149"/>
      <c r="X169" s="149"/>
      <c r="Y169" s="149"/>
      <c r="Z169" s="149"/>
      <c r="AA169" s="149"/>
      <c r="AB169" s="149"/>
    </row>
    <row r="170" spans="1:28" customFormat="1" ht="12.75" x14ac:dyDescent="0.2">
      <c r="A170" s="329" t="s">
        <v>233</v>
      </c>
      <c r="B170" s="329"/>
      <c r="C170" s="329"/>
      <c r="D170" s="329"/>
      <c r="E170" s="329"/>
      <c r="F170" s="329"/>
      <c r="G170" s="329"/>
      <c r="H170" s="149"/>
      <c r="I170" s="149"/>
      <c r="J170" s="149"/>
      <c r="K170" s="149"/>
      <c r="L170" s="149"/>
      <c r="M170" s="149"/>
      <c r="N170" s="149"/>
      <c r="O170" s="149"/>
      <c r="P170" s="149"/>
      <c r="Q170" s="149"/>
      <c r="R170" s="149"/>
      <c r="S170" s="149"/>
      <c r="T170" s="149"/>
      <c r="U170" s="149"/>
      <c r="V170" s="149"/>
      <c r="W170" s="149"/>
      <c r="X170" s="149"/>
      <c r="Y170" s="149"/>
      <c r="Z170" s="149"/>
      <c r="AA170" s="149"/>
      <c r="AB170" s="149"/>
    </row>
    <row r="171" spans="1:28" customFormat="1" ht="12.75" x14ac:dyDescent="0.2">
      <c r="A171" s="329" t="s">
        <v>234</v>
      </c>
      <c r="B171" s="329"/>
      <c r="C171" s="329"/>
      <c r="D171" s="329"/>
      <c r="E171" s="329"/>
      <c r="F171" s="329"/>
      <c r="G171" s="329"/>
      <c r="H171" s="149"/>
      <c r="I171" s="149"/>
      <c r="J171" s="149"/>
      <c r="K171" s="149"/>
      <c r="L171" s="149"/>
      <c r="M171" s="149"/>
      <c r="N171" s="149"/>
      <c r="O171" s="149"/>
      <c r="P171" s="149"/>
      <c r="Q171" s="149"/>
      <c r="R171" s="149"/>
      <c r="S171" s="149"/>
      <c r="T171" s="149"/>
      <c r="U171" s="149"/>
      <c r="V171" s="149"/>
      <c r="W171" s="149"/>
      <c r="X171" s="149"/>
      <c r="Y171" s="149"/>
      <c r="Z171" s="149"/>
      <c r="AA171" s="149"/>
      <c r="AB171" s="149"/>
    </row>
    <row r="172" spans="1:28" customFormat="1" ht="12.75" x14ac:dyDescent="0.2">
      <c r="A172" s="329" t="s">
        <v>235</v>
      </c>
      <c r="B172" s="329"/>
      <c r="C172" s="329"/>
      <c r="D172" s="329"/>
      <c r="E172" s="329"/>
      <c r="F172" s="329"/>
      <c r="G172" s="329"/>
      <c r="H172" s="149"/>
      <c r="I172" s="149"/>
      <c r="J172" s="149"/>
      <c r="K172" s="149"/>
      <c r="L172" s="149"/>
      <c r="M172" s="149"/>
      <c r="N172" s="149"/>
      <c r="O172" s="149"/>
      <c r="P172" s="149"/>
      <c r="Q172" s="149"/>
      <c r="R172" s="149"/>
      <c r="S172" s="149"/>
      <c r="T172" s="149"/>
      <c r="U172" s="149"/>
      <c r="V172" s="149"/>
      <c r="W172" s="149"/>
      <c r="X172" s="149"/>
      <c r="Y172" s="149"/>
      <c r="Z172" s="149"/>
      <c r="AA172" s="149"/>
      <c r="AB172" s="149"/>
    </row>
    <row r="173" spans="1:28" customFormat="1" ht="12.75" x14ac:dyDescent="0.2">
      <c r="A173" s="329" t="s">
        <v>236</v>
      </c>
      <c r="B173" s="329"/>
      <c r="C173" s="329"/>
      <c r="D173" s="329"/>
      <c r="E173" s="329"/>
      <c r="F173" s="329"/>
      <c r="G173" s="329"/>
      <c r="H173" s="149"/>
      <c r="I173" s="149"/>
      <c r="J173" s="149"/>
      <c r="K173" s="149"/>
      <c r="L173" s="149"/>
      <c r="M173" s="149"/>
      <c r="N173" s="149"/>
      <c r="O173" s="149"/>
      <c r="P173" s="149"/>
      <c r="Q173" s="149"/>
      <c r="R173" s="149"/>
      <c r="S173" s="149"/>
      <c r="T173" s="149"/>
      <c r="U173" s="149"/>
      <c r="V173" s="149"/>
      <c r="W173" s="149"/>
      <c r="X173" s="149"/>
      <c r="Y173" s="149"/>
      <c r="Z173" s="149"/>
      <c r="AA173" s="149"/>
      <c r="AB173" s="149"/>
    </row>
    <row r="174" spans="1:28" customFormat="1" ht="12.75" x14ac:dyDescent="0.2">
      <c r="A174" s="329" t="s">
        <v>237</v>
      </c>
      <c r="B174" s="329"/>
      <c r="C174" s="329"/>
      <c r="D174" s="329"/>
      <c r="E174" s="329"/>
      <c r="F174" s="329"/>
      <c r="G174" s="329"/>
      <c r="H174" s="161"/>
      <c r="I174" s="161"/>
      <c r="J174" s="161"/>
      <c r="K174" s="161"/>
      <c r="L174" s="161"/>
      <c r="M174" s="161"/>
      <c r="N174" s="161"/>
    </row>
    <row r="175" spans="1:28" customFormat="1" ht="12.75" x14ac:dyDescent="0.2">
      <c r="A175" s="330" t="s">
        <v>238</v>
      </c>
      <c r="B175" s="330"/>
      <c r="C175" s="330"/>
      <c r="D175" s="330"/>
      <c r="E175" s="330"/>
      <c r="F175" s="330"/>
      <c r="G175" s="330"/>
      <c r="H175" s="161"/>
      <c r="I175" s="161"/>
      <c r="J175" s="161"/>
      <c r="K175" s="161"/>
      <c r="L175" s="161"/>
      <c r="M175" s="161"/>
      <c r="N175" s="161"/>
    </row>
    <row r="176" spans="1:28" customFormat="1" ht="12.75" x14ac:dyDescent="0.2">
      <c r="A176" s="329" t="s">
        <v>239</v>
      </c>
      <c r="B176" s="329"/>
      <c r="C176" s="329"/>
      <c r="D176" s="329"/>
      <c r="E176" s="329"/>
      <c r="F176" s="329"/>
      <c r="G176" s="329"/>
      <c r="H176" s="161"/>
      <c r="I176" s="161"/>
      <c r="J176" s="161"/>
      <c r="K176" s="161"/>
      <c r="L176" s="161"/>
      <c r="M176" s="161"/>
      <c r="N176" s="161"/>
    </row>
    <row r="177" spans="1:14" customFormat="1" ht="12.75" x14ac:dyDescent="0.2">
      <c r="A177" s="330" t="s">
        <v>240</v>
      </c>
      <c r="B177" s="330"/>
      <c r="C177" s="330"/>
      <c r="D177" s="330"/>
      <c r="E177" s="330"/>
      <c r="F177" s="330"/>
      <c r="G177" s="330"/>
      <c r="H177" s="161"/>
      <c r="I177" s="161"/>
      <c r="J177" s="161"/>
      <c r="K177" s="161"/>
      <c r="L177" s="161"/>
      <c r="M177" s="161"/>
      <c r="N177" s="161"/>
    </row>
    <row r="178" spans="1:14" customFormat="1" ht="12.75" hidden="1" x14ac:dyDescent="0.2">
      <c r="A178" s="90"/>
      <c r="B178" s="90"/>
      <c r="C178" s="90"/>
      <c r="D178" s="90"/>
      <c r="E178" s="90"/>
      <c r="F178" s="90"/>
      <c r="G178" s="183"/>
      <c r="H178" s="161"/>
      <c r="I178" s="161"/>
      <c r="J178" s="161"/>
      <c r="K178" s="161"/>
      <c r="L178" s="161"/>
      <c r="M178" s="161"/>
      <c r="N178" s="161"/>
    </row>
    <row r="179" spans="1:14" customFormat="1" ht="12.75" hidden="1" x14ac:dyDescent="0.2">
      <c r="A179" s="91"/>
      <c r="B179" s="91"/>
      <c r="C179" s="92"/>
      <c r="D179" s="92"/>
      <c r="E179" s="92"/>
      <c r="F179" s="93"/>
      <c r="G179" s="184"/>
      <c r="H179" s="161"/>
      <c r="I179" s="161"/>
      <c r="J179" s="161"/>
      <c r="K179" s="161"/>
      <c r="L179" s="161"/>
      <c r="M179" s="161"/>
      <c r="N179" s="161"/>
    </row>
    <row r="180" spans="1:14" customFormat="1" ht="12.75" hidden="1" x14ac:dyDescent="0.2">
      <c r="A180" s="94" t="s">
        <v>241</v>
      </c>
      <c r="B180" s="94"/>
      <c r="C180" s="95"/>
      <c r="D180" s="96"/>
      <c r="E180" s="92"/>
      <c r="F180" s="93"/>
      <c r="G180" s="184"/>
      <c r="H180" s="161"/>
      <c r="I180" s="161"/>
      <c r="J180" s="161"/>
      <c r="K180" s="161"/>
      <c r="L180" s="161"/>
      <c r="M180" s="161"/>
      <c r="N180" s="161"/>
    </row>
    <row r="181" spans="1:14" customFormat="1" ht="12.75" hidden="1" x14ac:dyDescent="0.2">
      <c r="A181" s="97"/>
      <c r="B181" s="97"/>
      <c r="C181" s="98" t="s">
        <v>242</v>
      </c>
      <c r="D181" s="96"/>
      <c r="E181" s="92"/>
      <c r="F181" s="93"/>
      <c r="G181" s="184"/>
      <c r="H181" s="161"/>
      <c r="I181" s="161"/>
      <c r="J181" s="161"/>
      <c r="K181" s="161"/>
      <c r="L181" s="161"/>
      <c r="M181" s="161"/>
      <c r="N181" s="161"/>
    </row>
    <row r="182" spans="1:14" customFormat="1" ht="12.75" hidden="1" x14ac:dyDescent="0.2">
      <c r="A182" s="97"/>
      <c r="B182" s="97"/>
      <c r="C182" s="99" t="s">
        <v>243</v>
      </c>
      <c r="D182" s="96"/>
      <c r="E182" s="92"/>
      <c r="F182" s="93"/>
      <c r="G182" s="184"/>
      <c r="H182" s="161"/>
      <c r="I182" s="161"/>
      <c r="J182" s="161"/>
      <c r="K182" s="161"/>
      <c r="L182" s="161"/>
      <c r="M182" s="161"/>
      <c r="N182" s="161"/>
    </row>
    <row r="183" spans="1:14" customFormat="1" ht="12.75" hidden="1" x14ac:dyDescent="0.2">
      <c r="A183" s="91"/>
      <c r="B183" s="91"/>
      <c r="C183" s="92"/>
      <c r="D183" s="92"/>
      <c r="E183" s="92"/>
      <c r="F183" s="93"/>
      <c r="G183" s="184"/>
      <c r="H183" s="161"/>
      <c r="I183" s="161"/>
      <c r="J183" s="161"/>
      <c r="K183" s="161"/>
      <c r="L183" s="161"/>
      <c r="M183" s="161"/>
      <c r="N183" s="161"/>
    </row>
    <row r="184" spans="1:14" customFormat="1" ht="12.75" hidden="1" x14ac:dyDescent="0.2">
      <c r="A184" s="91"/>
      <c r="B184" s="91"/>
      <c r="C184" s="92"/>
      <c r="D184" s="92"/>
      <c r="E184" s="92"/>
      <c r="F184" s="93"/>
      <c r="G184" s="184"/>
      <c r="H184" s="161"/>
      <c r="I184" s="161"/>
      <c r="J184" s="161"/>
      <c r="K184" s="161"/>
      <c r="L184" s="161"/>
      <c r="M184" s="161"/>
      <c r="N184" s="161"/>
    </row>
    <row r="185" spans="1:14" customFormat="1" ht="12.75" hidden="1" x14ac:dyDescent="0.2">
      <c r="A185" s="91"/>
      <c r="B185" s="91"/>
      <c r="C185" s="92"/>
      <c r="D185" s="92"/>
      <c r="E185" s="92"/>
      <c r="F185" s="93"/>
      <c r="G185" s="184"/>
      <c r="H185" s="161"/>
      <c r="I185" s="161"/>
      <c r="J185" s="161"/>
      <c r="K185" s="161"/>
      <c r="L185" s="161"/>
      <c r="M185" s="161"/>
      <c r="N185" s="161"/>
    </row>
    <row r="186" spans="1:14" customFormat="1" ht="12.75" x14ac:dyDescent="0.2">
      <c r="A186" s="91"/>
      <c r="B186" s="91"/>
      <c r="C186" s="92"/>
      <c r="D186" s="92"/>
      <c r="E186" s="92"/>
      <c r="F186" s="93"/>
      <c r="G186" s="184"/>
      <c r="H186" s="161"/>
      <c r="I186" s="161"/>
      <c r="J186" s="161"/>
      <c r="K186" s="161"/>
      <c r="L186" s="161"/>
      <c r="M186" s="161"/>
      <c r="N186" s="161"/>
    </row>
    <row r="187" spans="1:14" customFormat="1" ht="12.75" x14ac:dyDescent="0.2">
      <c r="A187" s="91"/>
      <c r="B187" s="91"/>
      <c r="C187" s="92"/>
      <c r="D187" s="92"/>
      <c r="E187" s="92"/>
      <c r="F187" s="93"/>
      <c r="G187" s="184"/>
      <c r="H187" s="161"/>
      <c r="I187" s="161"/>
      <c r="J187" s="161"/>
      <c r="K187" s="161"/>
      <c r="L187" s="161"/>
      <c r="M187" s="161"/>
      <c r="N187" s="161"/>
    </row>
    <row r="188" spans="1:14" customFormat="1" ht="12.75" x14ac:dyDescent="0.2">
      <c r="A188" s="91"/>
      <c r="B188" s="91"/>
      <c r="C188" s="92"/>
      <c r="D188" s="92"/>
      <c r="E188" s="92"/>
      <c r="F188" s="93"/>
      <c r="G188" s="184"/>
      <c r="H188" s="161"/>
      <c r="I188" s="161"/>
      <c r="J188" s="161"/>
      <c r="K188" s="161"/>
      <c r="L188" s="161"/>
      <c r="M188" s="161"/>
      <c r="N188" s="161"/>
    </row>
    <row r="189" spans="1:14" customFormat="1" ht="12.75" x14ac:dyDescent="0.2">
      <c r="A189" s="91"/>
      <c r="B189" s="91"/>
      <c r="C189" s="92"/>
      <c r="D189" s="92"/>
      <c r="E189" s="92"/>
      <c r="F189" s="93"/>
      <c r="G189" s="184"/>
      <c r="H189" s="161"/>
      <c r="I189" s="161"/>
      <c r="J189" s="161"/>
      <c r="K189" s="161"/>
      <c r="L189" s="161"/>
      <c r="M189" s="161"/>
      <c r="N189" s="161"/>
    </row>
    <row r="190" spans="1:14" customFormat="1" ht="12.75" x14ac:dyDescent="0.2">
      <c r="A190" s="91"/>
      <c r="B190" s="91"/>
      <c r="C190" s="92"/>
      <c r="D190" s="92"/>
      <c r="E190" s="92"/>
      <c r="F190" s="93"/>
      <c r="G190" s="184"/>
    </row>
    <row r="191" spans="1:14" customFormat="1" ht="12.75" x14ac:dyDescent="0.2">
      <c r="A191" s="187" t="s">
        <v>271</v>
      </c>
      <c r="B191" s="187"/>
      <c r="C191" s="187"/>
      <c r="D191" s="187"/>
      <c r="E191" s="92"/>
      <c r="F191" s="93"/>
      <c r="G191" s="184"/>
    </row>
    <row r="192" spans="1:14" customFormat="1" ht="12.75" x14ac:dyDescent="0.2">
      <c r="A192" s="97"/>
      <c r="B192" s="97"/>
      <c r="C192" s="98" t="s">
        <v>242</v>
      </c>
      <c r="D192" s="96"/>
      <c r="E192" s="92"/>
      <c r="F192" s="93"/>
      <c r="G192" s="184"/>
    </row>
    <row r="193" spans="1:7" customFormat="1" ht="12.75" x14ac:dyDescent="0.2">
      <c r="A193" s="97"/>
      <c r="B193" s="97"/>
      <c r="C193" s="99" t="s">
        <v>243</v>
      </c>
      <c r="D193" s="96"/>
      <c r="E193" s="92"/>
      <c r="F193" s="93"/>
      <c r="G193" s="184"/>
    </row>
  </sheetData>
  <mergeCells count="171">
    <mergeCell ref="A4:G4"/>
    <mergeCell ref="A172:G172"/>
    <mergeCell ref="A173:G173"/>
    <mergeCell ref="A174:G174"/>
    <mergeCell ref="A175:G175"/>
    <mergeCell ref="A176:G176"/>
    <mergeCell ref="A177:G177"/>
    <mergeCell ref="A156:G156"/>
    <mergeCell ref="A157:G157"/>
    <mergeCell ref="C158:E158"/>
    <mergeCell ref="A163:C163"/>
    <mergeCell ref="D163:G163"/>
    <mergeCell ref="A165:G165"/>
    <mergeCell ref="A166:G166"/>
    <mergeCell ref="A167:G167"/>
    <mergeCell ref="A168:G168"/>
    <mergeCell ref="A169:G169"/>
    <mergeCell ref="A170:G170"/>
    <mergeCell ref="A171:G171"/>
    <mergeCell ref="C159:E159"/>
    <mergeCell ref="C160:E160"/>
    <mergeCell ref="A162:C162"/>
    <mergeCell ref="D162:G162"/>
    <mergeCell ref="A152:B152"/>
    <mergeCell ref="A128:G128"/>
    <mergeCell ref="A134:C135"/>
    <mergeCell ref="B146:F146"/>
    <mergeCell ref="A154:F154"/>
    <mergeCell ref="A140:G140"/>
    <mergeCell ref="A131:C133"/>
    <mergeCell ref="D133:E133"/>
    <mergeCell ref="D136:E136"/>
    <mergeCell ref="B147:F147"/>
    <mergeCell ref="A142:F142"/>
    <mergeCell ref="B145:F145"/>
    <mergeCell ref="A137:E137"/>
    <mergeCell ref="A153:B153"/>
    <mergeCell ref="A138:E138"/>
    <mergeCell ref="A139:G139"/>
    <mergeCell ref="B149:F149"/>
    <mergeCell ref="B143:F143"/>
    <mergeCell ref="A141:G141"/>
    <mergeCell ref="B54:E54"/>
    <mergeCell ref="B74:E74"/>
    <mergeCell ref="B115:F115"/>
    <mergeCell ref="A148:F148"/>
    <mergeCell ref="B119:F119"/>
    <mergeCell ref="A111:G111"/>
    <mergeCell ref="D135:E135"/>
    <mergeCell ref="A120:F120"/>
    <mergeCell ref="D130:E130"/>
    <mergeCell ref="B118:F118"/>
    <mergeCell ref="A136:C136"/>
    <mergeCell ref="A127:E127"/>
    <mergeCell ref="B86:F86"/>
    <mergeCell ref="B87:F87"/>
    <mergeCell ref="B102:E102"/>
    <mergeCell ref="B103:C103"/>
    <mergeCell ref="A151:G151"/>
    <mergeCell ref="A150:F150"/>
    <mergeCell ref="A9:G9"/>
    <mergeCell ref="A10:G10"/>
    <mergeCell ref="A11:G11"/>
    <mergeCell ref="A26:G26"/>
    <mergeCell ref="A13:C13"/>
    <mergeCell ref="A14:C14"/>
    <mergeCell ref="A22:F22"/>
    <mergeCell ref="A15:C15"/>
    <mergeCell ref="E15:F15"/>
    <mergeCell ref="E16:F16"/>
    <mergeCell ref="A20:F20"/>
    <mergeCell ref="A23:F23"/>
    <mergeCell ref="A24:G24"/>
    <mergeCell ref="A21:F21"/>
    <mergeCell ref="E13:F13"/>
    <mergeCell ref="E14:F14"/>
    <mergeCell ref="A16:C16"/>
    <mergeCell ref="A18:G18"/>
    <mergeCell ref="A19:G19"/>
    <mergeCell ref="B106:C106"/>
    <mergeCell ref="A29:G29"/>
    <mergeCell ref="B47:F47"/>
    <mergeCell ref="B31:F31"/>
    <mergeCell ref="B37:F37"/>
    <mergeCell ref="B39:F39"/>
    <mergeCell ref="B46:F46"/>
    <mergeCell ref="A42:F42"/>
    <mergeCell ref="A33:F33"/>
    <mergeCell ref="A35:G35"/>
    <mergeCell ref="B45:F45"/>
    <mergeCell ref="A44:G44"/>
    <mergeCell ref="B38:F38"/>
    <mergeCell ref="B30:F30"/>
    <mergeCell ref="B36:F36"/>
    <mergeCell ref="B41:F41"/>
    <mergeCell ref="B32:F32"/>
    <mergeCell ref="B40:F40"/>
    <mergeCell ref="B48:F48"/>
    <mergeCell ref="B84:E84"/>
    <mergeCell ref="D134:E134"/>
    <mergeCell ref="A49:F49"/>
    <mergeCell ref="B57:E57"/>
    <mergeCell ref="B58:E58"/>
    <mergeCell ref="B59:E59"/>
    <mergeCell ref="B85:F85"/>
    <mergeCell ref="B77:E77"/>
    <mergeCell ref="B129:G129"/>
    <mergeCell ref="B107:C107"/>
    <mergeCell ref="A124:G124"/>
    <mergeCell ref="A52:G52"/>
    <mergeCell ref="B55:E55"/>
    <mergeCell ref="B94:F94"/>
    <mergeCell ref="A101:G101"/>
    <mergeCell ref="A122:G122"/>
    <mergeCell ref="B104:C104"/>
    <mergeCell ref="A114:F114"/>
    <mergeCell ref="B108:C108"/>
    <mergeCell ref="A110:F110"/>
    <mergeCell ref="B105:C105"/>
    <mergeCell ref="B126:E126"/>
    <mergeCell ref="A113:G113"/>
    <mergeCell ref="B116:F116"/>
    <mergeCell ref="B109:C109"/>
    <mergeCell ref="A27:B27"/>
    <mergeCell ref="B68:F68"/>
    <mergeCell ref="B95:F95"/>
    <mergeCell ref="B97:F97"/>
    <mergeCell ref="B98:F98"/>
    <mergeCell ref="A69:F69"/>
    <mergeCell ref="B144:F144"/>
    <mergeCell ref="B78:E78"/>
    <mergeCell ref="B79:E79"/>
    <mergeCell ref="A92:G92"/>
    <mergeCell ref="A130:C130"/>
    <mergeCell ref="B75:E75"/>
    <mergeCell ref="B76:E76"/>
    <mergeCell ref="A80:F80"/>
    <mergeCell ref="A82:G82"/>
    <mergeCell ref="B88:F88"/>
    <mergeCell ref="B90:F90"/>
    <mergeCell ref="B117:F117"/>
    <mergeCell ref="B123:E123"/>
    <mergeCell ref="B125:E125"/>
    <mergeCell ref="A91:F91"/>
    <mergeCell ref="B96:F96"/>
    <mergeCell ref="D132:E132"/>
    <mergeCell ref="D131:E131"/>
    <mergeCell ref="A191:D191"/>
    <mergeCell ref="A1:G3"/>
    <mergeCell ref="A5:G5"/>
    <mergeCell ref="A7:C7"/>
    <mergeCell ref="D7:G7"/>
    <mergeCell ref="A8:C8"/>
    <mergeCell ref="D8:E8"/>
    <mergeCell ref="F8:G8"/>
    <mergeCell ref="A99:F99"/>
    <mergeCell ref="A93:G93"/>
    <mergeCell ref="B65:E65"/>
    <mergeCell ref="A89:F89"/>
    <mergeCell ref="A51:G51"/>
    <mergeCell ref="B60:E60"/>
    <mergeCell ref="B73:F73"/>
    <mergeCell ref="A72:G72"/>
    <mergeCell ref="B61:E61"/>
    <mergeCell ref="A62:E62"/>
    <mergeCell ref="A67:F67"/>
    <mergeCell ref="B66:E66"/>
    <mergeCell ref="A64:G64"/>
    <mergeCell ref="B56:E56"/>
    <mergeCell ref="B53:E53"/>
    <mergeCell ref="B83:F83"/>
  </mergeCells>
  <phoneticPr fontId="0" type="noConversion"/>
  <printOptions horizontalCentered="1"/>
  <pageMargins left="0.25" right="0.25" top="0.75" bottom="0.75" header="0.3" footer="0.3"/>
  <pageSetup paperSize="9" scale="40" fitToHeight="0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N124"/>
  <sheetViews>
    <sheetView topLeftCell="A33" zoomScale="70" zoomScaleNormal="70" workbookViewId="0">
      <selection activeCell="G56" sqref="G56"/>
    </sheetView>
  </sheetViews>
  <sheetFormatPr defaultColWidth="20.42578125" defaultRowHeight="12.75" x14ac:dyDescent="0.2"/>
  <cols>
    <col min="1" max="2" width="20.42578125" style="1" customWidth="1"/>
    <col min="3" max="3" width="67" style="1" customWidth="1"/>
    <col min="4" max="4" width="30.42578125" style="1" customWidth="1"/>
    <col min="5" max="5" width="28.28515625" style="1" customWidth="1"/>
    <col min="6" max="7" width="25.7109375" style="1" customWidth="1"/>
    <col min="8" max="8" width="41.7109375" style="1" customWidth="1"/>
    <col min="9" max="16384" width="20.42578125" style="1"/>
  </cols>
  <sheetData>
    <row r="4" spans="1:14" ht="45" customHeight="1" x14ac:dyDescent="0.2">
      <c r="A4" s="327" t="s">
        <v>260</v>
      </c>
      <c r="B4" s="328"/>
      <c r="C4" s="328"/>
      <c r="D4" s="328"/>
      <c r="E4" s="328"/>
      <c r="F4" s="328"/>
      <c r="G4" s="437"/>
      <c r="H4" s="67"/>
      <c r="I4" s="67"/>
      <c r="J4" s="67"/>
      <c r="K4" s="67"/>
      <c r="L4" s="67"/>
      <c r="M4" s="67"/>
    </row>
    <row r="5" spans="1:14" customFormat="1" ht="12.75" customHeight="1" x14ac:dyDescent="0.2">
      <c r="A5" s="197" t="s">
        <v>263</v>
      </c>
      <c r="B5" s="198"/>
      <c r="C5" s="198"/>
      <c r="D5" s="198"/>
      <c r="E5" s="198"/>
      <c r="F5" s="198"/>
      <c r="G5" s="417"/>
      <c r="H5" s="139"/>
      <c r="I5" s="139"/>
      <c r="J5" s="139"/>
      <c r="K5" s="139"/>
      <c r="L5" s="139"/>
      <c r="M5" s="139"/>
    </row>
    <row r="6" spans="1:14" customFormat="1" ht="9.9499999999999993" customHeight="1" x14ac:dyDescent="0.2">
      <c r="A6" s="64"/>
      <c r="B6" s="65"/>
      <c r="C6" s="65"/>
      <c r="D6" s="65"/>
      <c r="E6" s="65"/>
      <c r="F6" s="65"/>
      <c r="G6" s="66"/>
      <c r="H6" s="139"/>
      <c r="I6" s="139"/>
      <c r="J6" s="139"/>
      <c r="K6" s="139"/>
      <c r="L6" s="139"/>
      <c r="M6" s="139"/>
    </row>
    <row r="7" spans="1:14" s="108" customFormat="1" ht="12.75" customHeight="1" x14ac:dyDescent="0.2">
      <c r="A7" s="199" t="s">
        <v>264</v>
      </c>
      <c r="B7" s="200"/>
      <c r="C7" s="200"/>
      <c r="D7" s="201" t="s">
        <v>265</v>
      </c>
      <c r="E7" s="202"/>
      <c r="F7" s="202"/>
      <c r="G7" s="202"/>
      <c r="H7" s="140"/>
      <c r="I7" s="140"/>
      <c r="J7" s="140"/>
      <c r="K7" s="140"/>
      <c r="L7" s="140"/>
      <c r="M7" s="140"/>
    </row>
    <row r="8" spans="1:14" s="108" customFormat="1" x14ac:dyDescent="0.2">
      <c r="A8" s="203">
        <v>43293</v>
      </c>
      <c r="B8" s="204"/>
      <c r="C8" s="204"/>
      <c r="D8" s="205"/>
      <c r="E8" s="206"/>
      <c r="F8" s="207" t="s">
        <v>272</v>
      </c>
      <c r="G8" s="205"/>
      <c r="H8" s="140"/>
      <c r="I8" s="140"/>
      <c r="J8" s="140"/>
      <c r="K8" s="140"/>
      <c r="L8" s="140"/>
      <c r="M8" s="140"/>
    </row>
    <row r="9" spans="1:14" ht="12.75" customHeight="1" x14ac:dyDescent="0.2">
      <c r="A9" s="199"/>
      <c r="B9" s="200"/>
      <c r="C9" s="200"/>
      <c r="D9" s="201"/>
      <c r="E9" s="202"/>
      <c r="F9" s="202"/>
      <c r="G9" s="386"/>
      <c r="H9" s="67"/>
      <c r="I9" s="67"/>
      <c r="J9" s="67"/>
      <c r="K9" s="67"/>
      <c r="L9" s="67"/>
      <c r="M9" s="67"/>
    </row>
    <row r="10" spans="1:14" ht="15.75" x14ac:dyDescent="0.25">
      <c r="A10" s="275" t="s">
        <v>11</v>
      </c>
      <c r="B10" s="260"/>
      <c r="C10" s="260"/>
      <c r="D10" s="260"/>
      <c r="E10" s="260"/>
      <c r="F10" s="260"/>
      <c r="G10" s="389"/>
      <c r="H10" s="67"/>
      <c r="I10" s="67"/>
      <c r="J10" s="67"/>
      <c r="K10" s="67"/>
      <c r="L10" s="67"/>
      <c r="M10" s="67"/>
    </row>
    <row r="11" spans="1:14" ht="15.75" x14ac:dyDescent="0.25">
      <c r="A11" s="271" t="s">
        <v>274</v>
      </c>
      <c r="B11" s="272"/>
      <c r="C11" s="272"/>
      <c r="D11" s="272"/>
      <c r="E11" s="272"/>
      <c r="F11" s="272"/>
      <c r="G11" s="390"/>
      <c r="H11" s="67"/>
      <c r="I11" s="67"/>
      <c r="J11" s="67"/>
      <c r="K11" s="67"/>
      <c r="L11" s="67"/>
      <c r="M11" s="67"/>
    </row>
    <row r="12" spans="1:14" s="23" customFormat="1" ht="16.5" thickBot="1" x14ac:dyDescent="0.25">
      <c r="A12" s="211" t="s">
        <v>250</v>
      </c>
      <c r="B12" s="212"/>
      <c r="C12" s="212"/>
      <c r="D12" s="212"/>
      <c r="E12" s="212"/>
      <c r="F12" s="212"/>
      <c r="G12" s="212"/>
      <c r="H12" s="119"/>
      <c r="I12" s="119"/>
      <c r="J12" s="119"/>
      <c r="K12" s="119"/>
      <c r="L12" s="119"/>
      <c r="M12" s="119"/>
      <c r="N12" s="124"/>
    </row>
    <row r="13" spans="1:14" s="23" customFormat="1" ht="50.25" customHeight="1" x14ac:dyDescent="0.25">
      <c r="A13" s="436" t="s">
        <v>103</v>
      </c>
      <c r="B13" s="438" t="s">
        <v>96</v>
      </c>
      <c r="C13" s="439"/>
      <c r="D13" s="439"/>
      <c r="E13" s="439"/>
      <c r="F13" s="440"/>
      <c r="G13" s="42" t="s">
        <v>269</v>
      </c>
      <c r="H13" s="119"/>
      <c r="I13" s="141"/>
      <c r="J13" s="142"/>
      <c r="K13" s="119"/>
      <c r="L13" s="119"/>
      <c r="M13" s="119"/>
      <c r="N13" s="124"/>
    </row>
    <row r="14" spans="1:14" s="23" customFormat="1" ht="15.75" x14ac:dyDescent="0.2">
      <c r="A14" s="369"/>
      <c r="B14" s="351" t="s">
        <v>97</v>
      </c>
      <c r="C14" s="352"/>
      <c r="D14" s="352"/>
      <c r="E14" s="352"/>
      <c r="F14" s="353"/>
      <c r="G14" s="43" t="s">
        <v>268</v>
      </c>
      <c r="H14" s="117"/>
      <c r="I14" s="143"/>
      <c r="J14" s="143"/>
      <c r="K14" s="119"/>
      <c r="L14" s="119"/>
      <c r="M14" s="119"/>
      <c r="N14" s="124"/>
    </row>
    <row r="15" spans="1:14" s="23" customFormat="1" ht="31.5" customHeight="1" x14ac:dyDescent="0.2">
      <c r="A15" s="369"/>
      <c r="B15" s="351" t="s">
        <v>98</v>
      </c>
      <c r="C15" s="352"/>
      <c r="D15" s="352"/>
      <c r="E15" s="352"/>
      <c r="F15" s="353"/>
      <c r="G15" s="43"/>
      <c r="H15" s="119"/>
      <c r="I15" s="143"/>
      <c r="J15" s="143"/>
      <c r="K15" s="119"/>
      <c r="L15" s="119"/>
      <c r="M15" s="119"/>
      <c r="N15" s="124"/>
    </row>
    <row r="16" spans="1:14" s="23" customFormat="1" ht="52.5" customHeight="1" x14ac:dyDescent="0.2">
      <c r="A16" s="369"/>
      <c r="B16" s="442" t="s">
        <v>142</v>
      </c>
      <c r="C16" s="442"/>
      <c r="D16" s="442"/>
      <c r="E16" s="442"/>
      <c r="F16" s="442"/>
      <c r="G16" s="123">
        <v>98000</v>
      </c>
      <c r="H16" s="144"/>
      <c r="I16" s="143"/>
      <c r="J16" s="143"/>
      <c r="K16" s="119"/>
      <c r="L16" s="119"/>
      <c r="M16" s="119"/>
      <c r="N16" s="124"/>
    </row>
    <row r="17" spans="1:14" s="23" customFormat="1" ht="28.5" customHeight="1" x14ac:dyDescent="0.2">
      <c r="A17" s="369"/>
      <c r="B17" s="443" t="s">
        <v>172</v>
      </c>
      <c r="C17" s="444"/>
      <c r="D17" s="444"/>
      <c r="E17" s="445"/>
      <c r="F17" s="45">
        <v>1.66E-2</v>
      </c>
      <c r="G17" s="46">
        <f>ROUND(G16*F17,2)</f>
        <v>1626.8</v>
      </c>
      <c r="H17" s="145"/>
      <c r="I17" s="119"/>
      <c r="J17" s="119"/>
      <c r="K17" s="119"/>
      <c r="L17" s="119"/>
      <c r="M17" s="119"/>
      <c r="N17" s="124"/>
    </row>
    <row r="18" spans="1:14" s="23" customFormat="1" ht="63.75" customHeight="1" x14ac:dyDescent="0.25">
      <c r="A18" s="369"/>
      <c r="B18" s="251" t="s">
        <v>187</v>
      </c>
      <c r="C18" s="404"/>
      <c r="D18" s="404"/>
      <c r="E18" s="404"/>
      <c r="F18" s="252"/>
      <c r="G18" s="44">
        <f>ROUND(((G16*0.0345)/12),2)</f>
        <v>281.75</v>
      </c>
      <c r="H18" s="145"/>
      <c r="I18" s="119"/>
      <c r="J18" s="119"/>
      <c r="K18" s="119"/>
      <c r="L18" s="119"/>
      <c r="M18" s="119"/>
    </row>
    <row r="19" spans="1:14" s="23" customFormat="1" ht="42.75" customHeight="1" x14ac:dyDescent="0.25">
      <c r="A19" s="369"/>
      <c r="B19" s="251" t="s">
        <v>186</v>
      </c>
      <c r="C19" s="404"/>
      <c r="D19" s="404"/>
      <c r="E19" s="404"/>
      <c r="F19" s="252"/>
      <c r="G19" s="44">
        <f>ROUND(180.28/12,2)</f>
        <v>15.02</v>
      </c>
      <c r="H19" s="145"/>
      <c r="I19" s="119"/>
      <c r="J19" s="119"/>
      <c r="K19" s="119"/>
      <c r="L19" s="119"/>
      <c r="M19" s="119"/>
    </row>
    <row r="20" spans="1:14" s="23" customFormat="1" ht="54" customHeight="1" x14ac:dyDescent="0.25">
      <c r="A20" s="369"/>
      <c r="B20" s="251" t="s">
        <v>185</v>
      </c>
      <c r="C20" s="404"/>
      <c r="D20" s="404"/>
      <c r="E20" s="404"/>
      <c r="F20" s="252"/>
      <c r="G20" s="44">
        <f>ROUND(45.72/12,2)</f>
        <v>3.81</v>
      </c>
      <c r="H20" s="145"/>
      <c r="I20" s="119"/>
      <c r="J20" s="119"/>
      <c r="K20" s="119"/>
      <c r="L20" s="119"/>
      <c r="M20" s="119"/>
    </row>
    <row r="21" spans="1:14" s="23" customFormat="1" ht="33.75" customHeight="1" x14ac:dyDescent="0.2">
      <c r="A21" s="369"/>
      <c r="B21" s="348" t="s">
        <v>202</v>
      </c>
      <c r="C21" s="349"/>
      <c r="D21" s="349"/>
      <c r="E21" s="349"/>
      <c r="F21" s="350"/>
      <c r="G21" s="125">
        <v>100</v>
      </c>
      <c r="H21" s="117"/>
      <c r="I21" s="143"/>
      <c r="J21" s="143"/>
      <c r="K21" s="143"/>
      <c r="L21" s="143"/>
      <c r="M21" s="143"/>
    </row>
    <row r="22" spans="1:14" s="23" customFormat="1" ht="24.95" customHeight="1" x14ac:dyDescent="0.2">
      <c r="A22" s="369"/>
      <c r="B22" s="348" t="s">
        <v>190</v>
      </c>
      <c r="C22" s="349"/>
      <c r="D22" s="349"/>
      <c r="E22" s="349"/>
      <c r="F22" s="350"/>
      <c r="G22" s="125">
        <f>ROUND(MIN(K22:M22),2)</f>
        <v>0</v>
      </c>
      <c r="H22" s="117"/>
      <c r="I22" s="143"/>
      <c r="J22" s="143"/>
      <c r="K22" s="143"/>
      <c r="L22" s="143"/>
      <c r="M22" s="143"/>
    </row>
    <row r="23" spans="1:14" s="23" customFormat="1" ht="24.95" customHeight="1" x14ac:dyDescent="0.2">
      <c r="A23" s="369"/>
      <c r="B23" s="348"/>
      <c r="C23" s="349"/>
      <c r="D23" s="349"/>
      <c r="E23" s="349"/>
      <c r="F23" s="350"/>
      <c r="G23" s="125"/>
      <c r="H23" s="117"/>
      <c r="I23" s="143"/>
      <c r="J23" s="143"/>
      <c r="K23" s="143"/>
      <c r="L23" s="143"/>
      <c r="M23" s="143"/>
    </row>
    <row r="24" spans="1:14" s="23" customFormat="1" ht="24.95" customHeight="1" x14ac:dyDescent="0.2">
      <c r="A24" s="369"/>
      <c r="B24" s="348"/>
      <c r="C24" s="349"/>
      <c r="D24" s="349"/>
      <c r="E24" s="349"/>
      <c r="F24" s="350"/>
      <c r="G24" s="125"/>
      <c r="H24" s="117"/>
      <c r="I24" s="143"/>
      <c r="J24" s="143"/>
      <c r="K24" s="143"/>
      <c r="L24" s="143"/>
      <c r="M24" s="143"/>
    </row>
    <row r="25" spans="1:14" s="23" customFormat="1" ht="24.95" customHeight="1" x14ac:dyDescent="0.2">
      <c r="A25" s="369"/>
      <c r="B25" s="348"/>
      <c r="C25" s="349"/>
      <c r="D25" s="349"/>
      <c r="E25" s="349"/>
      <c r="F25" s="350"/>
      <c r="G25" s="125"/>
      <c r="H25" s="117"/>
      <c r="I25" s="143"/>
      <c r="J25" s="143"/>
      <c r="K25" s="143"/>
      <c r="L25" s="143"/>
      <c r="M25" s="143"/>
    </row>
    <row r="26" spans="1:14" s="23" customFormat="1" ht="20.100000000000001" customHeight="1" x14ac:dyDescent="0.25">
      <c r="A26" s="369"/>
      <c r="B26" s="366" t="s">
        <v>106</v>
      </c>
      <c r="C26" s="367"/>
      <c r="D26" s="367"/>
      <c r="E26" s="367"/>
      <c r="F26" s="409"/>
      <c r="G26" s="47">
        <f>SUM(G17:G25)</f>
        <v>2027.3799999999999</v>
      </c>
      <c r="H26" s="119"/>
      <c r="I26" s="119"/>
      <c r="J26" s="119"/>
      <c r="K26" s="119"/>
      <c r="L26" s="119"/>
      <c r="M26" s="119"/>
    </row>
    <row r="27" spans="1:14" s="23" customFormat="1" ht="15.75" x14ac:dyDescent="0.2">
      <c r="A27" s="387" t="s">
        <v>114</v>
      </c>
      <c r="B27" s="388"/>
      <c r="C27" s="388"/>
      <c r="D27" s="388"/>
      <c r="E27" s="388"/>
      <c r="F27" s="388"/>
      <c r="G27" s="301"/>
      <c r="H27" s="119"/>
      <c r="I27" s="119"/>
      <c r="J27" s="119"/>
      <c r="K27" s="119"/>
      <c r="L27" s="119"/>
      <c r="M27" s="119"/>
    </row>
    <row r="28" spans="1:14" s="23" customFormat="1" ht="39" customHeight="1" x14ac:dyDescent="0.25">
      <c r="A28" s="369" t="s">
        <v>104</v>
      </c>
      <c r="B28" s="441" t="s">
        <v>104</v>
      </c>
      <c r="C28" s="422"/>
      <c r="D28" s="422"/>
      <c r="E28" s="422"/>
      <c r="F28" s="423"/>
      <c r="G28" s="48" t="s">
        <v>1</v>
      </c>
      <c r="H28" s="119"/>
      <c r="I28" s="142"/>
      <c r="J28" s="142"/>
      <c r="K28" s="142"/>
      <c r="L28" s="142"/>
      <c r="M28" s="142"/>
    </row>
    <row r="29" spans="1:14" s="23" customFormat="1" ht="24.95" customHeight="1" x14ac:dyDescent="0.25">
      <c r="A29" s="369"/>
      <c r="B29" s="359" t="s">
        <v>173</v>
      </c>
      <c r="C29" s="359"/>
      <c r="D29" s="359"/>
      <c r="E29" s="359"/>
      <c r="F29" s="121">
        <f>ROUND(MIN(K29:M29),2)</f>
        <v>0</v>
      </c>
      <c r="G29" s="49">
        <f>ROUND(F29*G26,2)</f>
        <v>0</v>
      </c>
      <c r="H29" s="117"/>
      <c r="I29" s="143"/>
      <c r="J29" s="143"/>
      <c r="K29" s="146"/>
      <c r="L29" s="146"/>
      <c r="M29" s="146"/>
    </row>
    <row r="30" spans="1:14" s="23" customFormat="1" ht="24.95" customHeight="1" x14ac:dyDescent="0.25">
      <c r="A30" s="369"/>
      <c r="B30" s="359" t="s">
        <v>174</v>
      </c>
      <c r="C30" s="359"/>
      <c r="D30" s="359"/>
      <c r="E30" s="359"/>
      <c r="F30" s="121">
        <f>ROUND(MIN(K30:M30),2)</f>
        <v>0</v>
      </c>
      <c r="G30" s="49">
        <f>ROUND(F30*(G26+G29),2)</f>
        <v>0</v>
      </c>
      <c r="H30" s="117"/>
      <c r="I30" s="143"/>
      <c r="J30" s="143"/>
      <c r="K30" s="146"/>
      <c r="L30" s="146"/>
      <c r="M30" s="146"/>
    </row>
    <row r="31" spans="1:14" s="23" customFormat="1" ht="24.95" customHeight="1" x14ac:dyDescent="0.25">
      <c r="A31" s="369"/>
      <c r="B31" s="366" t="s">
        <v>113</v>
      </c>
      <c r="C31" s="367"/>
      <c r="D31" s="367"/>
      <c r="E31" s="367"/>
      <c r="F31" s="409"/>
      <c r="G31" s="47">
        <f>G30+G29</f>
        <v>0</v>
      </c>
      <c r="H31" s="119"/>
      <c r="I31" s="119"/>
      <c r="J31" s="119"/>
      <c r="K31" s="119"/>
      <c r="L31" s="119"/>
      <c r="M31" s="119"/>
    </row>
    <row r="32" spans="1:14" s="23" customFormat="1" ht="24.95" customHeight="1" x14ac:dyDescent="0.25">
      <c r="A32" s="430" t="s">
        <v>107</v>
      </c>
      <c r="B32" s="298"/>
      <c r="C32" s="298"/>
      <c r="D32" s="298"/>
      <c r="E32" s="298"/>
      <c r="F32" s="299"/>
      <c r="G32" s="47">
        <f>G31+G26</f>
        <v>2027.3799999999999</v>
      </c>
      <c r="H32" s="119"/>
      <c r="I32" s="119"/>
      <c r="J32" s="119"/>
      <c r="K32" s="119"/>
      <c r="L32" s="119"/>
      <c r="M32" s="119"/>
    </row>
    <row r="33" spans="1:13" s="23" customFormat="1" ht="12.75" customHeight="1" x14ac:dyDescent="0.2">
      <c r="A33" s="394"/>
      <c r="B33" s="395"/>
      <c r="C33" s="395"/>
      <c r="D33" s="395"/>
      <c r="E33" s="395"/>
      <c r="F33" s="395"/>
      <c r="G33" s="396"/>
      <c r="H33" s="119"/>
      <c r="I33" s="119"/>
      <c r="J33" s="119"/>
      <c r="K33" s="119"/>
      <c r="L33" s="119"/>
      <c r="M33" s="119"/>
    </row>
    <row r="34" spans="1:13" s="23" customFormat="1" ht="20.25" customHeight="1" x14ac:dyDescent="0.25">
      <c r="A34" s="369" t="s">
        <v>105</v>
      </c>
      <c r="B34" s="354" t="s">
        <v>108</v>
      </c>
      <c r="C34" s="354"/>
      <c r="D34" s="354"/>
      <c r="E34" s="354"/>
      <c r="F34" s="354"/>
      <c r="G34" s="354"/>
      <c r="H34" s="119"/>
      <c r="I34" s="119"/>
      <c r="J34" s="119"/>
      <c r="K34" s="119"/>
      <c r="L34" s="119"/>
      <c r="M34" s="119"/>
    </row>
    <row r="35" spans="1:13" s="23" customFormat="1" ht="12.75" customHeight="1" x14ac:dyDescent="0.2">
      <c r="A35" s="369"/>
      <c r="B35" s="355" t="s">
        <v>175</v>
      </c>
      <c r="C35" s="355"/>
      <c r="D35" s="355"/>
      <c r="E35" s="355"/>
      <c r="F35" s="355"/>
      <c r="G35" s="355"/>
      <c r="H35" s="119"/>
      <c r="I35" s="119"/>
      <c r="J35" s="119"/>
      <c r="K35" s="119"/>
      <c r="L35" s="119"/>
      <c r="M35" s="119"/>
    </row>
    <row r="36" spans="1:13" s="23" customFormat="1" ht="24.95" customHeight="1" x14ac:dyDescent="0.25">
      <c r="A36" s="369"/>
      <c r="B36" s="50" t="s">
        <v>73</v>
      </c>
      <c r="C36" s="355" t="s">
        <v>74</v>
      </c>
      <c r="D36" s="355"/>
      <c r="E36" s="355"/>
      <c r="F36" s="50" t="s">
        <v>0</v>
      </c>
      <c r="G36" s="48" t="s">
        <v>1</v>
      </c>
      <c r="H36" s="119"/>
      <c r="I36" s="119"/>
      <c r="J36" s="119"/>
      <c r="K36" s="119"/>
      <c r="L36" s="119"/>
      <c r="M36" s="119"/>
    </row>
    <row r="37" spans="1:13" s="23" customFormat="1" ht="24.95" customHeight="1" x14ac:dyDescent="0.25">
      <c r="A37" s="369"/>
      <c r="B37" s="267" t="s">
        <v>75</v>
      </c>
      <c r="C37" s="356" t="s">
        <v>256</v>
      </c>
      <c r="D37" s="357"/>
      <c r="E37" s="358"/>
      <c r="F37" s="51">
        <v>6.4999999999999997E-3</v>
      </c>
      <c r="G37" s="49">
        <f>ROUND(($G$32/(1-$F$44)*$F37),2)</f>
        <v>14.43</v>
      </c>
      <c r="H37" s="147"/>
      <c r="I37" s="119"/>
      <c r="J37" s="119"/>
      <c r="K37" s="119"/>
      <c r="L37" s="119"/>
      <c r="M37" s="119"/>
    </row>
    <row r="38" spans="1:13" s="23" customFormat="1" ht="24.95" customHeight="1" x14ac:dyDescent="0.25">
      <c r="A38" s="369"/>
      <c r="B38" s="267"/>
      <c r="C38" s="356" t="s">
        <v>257</v>
      </c>
      <c r="D38" s="357"/>
      <c r="E38" s="358"/>
      <c r="F38" s="51">
        <v>0.03</v>
      </c>
      <c r="G38" s="49">
        <f>ROUND(($G$32/(1-$F$44)*$F38),2)</f>
        <v>66.58</v>
      </c>
      <c r="H38" s="147"/>
      <c r="I38" s="119"/>
      <c r="J38" s="119"/>
      <c r="K38" s="119"/>
      <c r="L38" s="119"/>
      <c r="M38" s="119"/>
    </row>
    <row r="39" spans="1:13" s="23" customFormat="1" ht="24.95" customHeight="1" x14ac:dyDescent="0.25">
      <c r="A39" s="369"/>
      <c r="B39" s="267"/>
      <c r="C39" s="356"/>
      <c r="D39" s="357"/>
      <c r="E39" s="358"/>
      <c r="F39" s="51">
        <v>0</v>
      </c>
      <c r="G39" s="49">
        <f>ROUND(($G$32/(1-$F$44)*$F39),2)</f>
        <v>0</v>
      </c>
      <c r="H39" s="119"/>
      <c r="I39" s="119"/>
      <c r="J39" s="119"/>
      <c r="K39" s="119"/>
      <c r="L39" s="119"/>
      <c r="M39" s="119"/>
    </row>
    <row r="40" spans="1:13" s="23" customFormat="1" ht="24.95" customHeight="1" x14ac:dyDescent="0.25">
      <c r="A40" s="369"/>
      <c r="B40" s="267" t="s">
        <v>76</v>
      </c>
      <c r="C40" s="356" t="s">
        <v>258</v>
      </c>
      <c r="D40" s="357"/>
      <c r="E40" s="358"/>
      <c r="F40" s="51">
        <v>0.05</v>
      </c>
      <c r="G40" s="49">
        <f>ROUND(($G$32/(1-$F$44)*$F40),2)</f>
        <v>110.97</v>
      </c>
      <c r="H40" s="120"/>
      <c r="I40" s="119"/>
      <c r="J40" s="119"/>
      <c r="K40" s="119"/>
      <c r="L40" s="119"/>
      <c r="M40" s="119"/>
    </row>
    <row r="41" spans="1:13" s="23" customFormat="1" ht="24.95" customHeight="1" x14ac:dyDescent="0.25">
      <c r="A41" s="369"/>
      <c r="B41" s="267"/>
      <c r="C41" s="370"/>
      <c r="D41" s="370"/>
      <c r="E41" s="370"/>
      <c r="F41" s="51">
        <v>0</v>
      </c>
      <c r="G41" s="49">
        <f>ROUND(($G$32/(1-$F$44)*$F41),2)</f>
        <v>0</v>
      </c>
      <c r="H41" s="119"/>
      <c r="I41" s="119"/>
      <c r="J41" s="119"/>
      <c r="K41" s="119"/>
      <c r="L41" s="119"/>
      <c r="M41" s="119"/>
    </row>
    <row r="42" spans="1:13" s="23" customFormat="1" ht="24.95" customHeight="1" x14ac:dyDescent="0.25">
      <c r="A42" s="369"/>
      <c r="B42" s="267" t="s">
        <v>77</v>
      </c>
      <c r="C42" s="371"/>
      <c r="D42" s="371"/>
      <c r="E42" s="371"/>
      <c r="F42" s="51">
        <v>0</v>
      </c>
      <c r="G42" s="49">
        <f>ROUND(G$32*$F42,2)</f>
        <v>0</v>
      </c>
      <c r="H42" s="119"/>
      <c r="I42" s="119"/>
      <c r="J42" s="119"/>
      <c r="K42" s="119"/>
      <c r="L42" s="119"/>
      <c r="M42" s="119"/>
    </row>
    <row r="43" spans="1:13" s="23" customFormat="1" ht="24.95" customHeight="1" x14ac:dyDescent="0.25">
      <c r="A43" s="369"/>
      <c r="B43" s="267"/>
      <c r="C43" s="372"/>
      <c r="D43" s="372"/>
      <c r="E43" s="372"/>
      <c r="F43" s="51">
        <v>0</v>
      </c>
      <c r="G43" s="49">
        <f>ROUND(G$32*$F43,2)</f>
        <v>0</v>
      </c>
      <c r="H43" s="119"/>
      <c r="I43" s="119"/>
      <c r="J43" s="119"/>
      <c r="K43" s="119"/>
      <c r="L43" s="119"/>
      <c r="M43" s="119"/>
    </row>
    <row r="44" spans="1:13" s="23" customFormat="1" ht="24.95" customHeight="1" x14ac:dyDescent="0.25">
      <c r="A44" s="369"/>
      <c r="B44" s="373" t="s">
        <v>198</v>
      </c>
      <c r="C44" s="374"/>
      <c r="D44" s="374"/>
      <c r="E44" s="375"/>
      <c r="F44" s="52">
        <f>SUM(F37:F43)</f>
        <v>8.6499999999999994E-2</v>
      </c>
      <c r="G44" s="53">
        <f>SUM(G37:G43)</f>
        <v>191.98</v>
      </c>
      <c r="H44" s="119"/>
      <c r="I44" s="119"/>
      <c r="J44" s="119"/>
      <c r="K44" s="119"/>
      <c r="L44" s="119"/>
      <c r="M44" s="119"/>
    </row>
    <row r="45" spans="1:13" s="23" customFormat="1" ht="24.95" customHeight="1" x14ac:dyDescent="0.25">
      <c r="A45" s="408" t="s">
        <v>134</v>
      </c>
      <c r="B45" s="367"/>
      <c r="C45" s="367"/>
      <c r="D45" s="367"/>
      <c r="E45" s="367"/>
      <c r="F45" s="409"/>
      <c r="G45" s="54">
        <f>G44+G32</f>
        <v>2219.3599999999997</v>
      </c>
      <c r="H45" s="119"/>
      <c r="I45" s="119"/>
      <c r="J45" s="119"/>
      <c r="K45" s="119"/>
      <c r="L45" s="119"/>
      <c r="M45" s="119"/>
    </row>
    <row r="46" spans="1:13" s="23" customFormat="1" ht="24.95" customHeight="1" x14ac:dyDescent="0.25">
      <c r="A46" s="418" t="s">
        <v>197</v>
      </c>
      <c r="B46" s="419"/>
      <c r="C46" s="419"/>
      <c r="D46" s="419"/>
      <c r="E46" s="419"/>
      <c r="F46" s="420"/>
      <c r="G46" s="55">
        <v>3</v>
      </c>
      <c r="H46" s="119"/>
      <c r="I46" s="119"/>
      <c r="J46" s="119"/>
      <c r="K46" s="119"/>
      <c r="L46" s="119"/>
      <c r="M46" s="119"/>
    </row>
    <row r="47" spans="1:13" s="23" customFormat="1" ht="24.95" customHeight="1" x14ac:dyDescent="0.25">
      <c r="A47" s="408" t="s">
        <v>176</v>
      </c>
      <c r="B47" s="367"/>
      <c r="C47" s="367"/>
      <c r="D47" s="367"/>
      <c r="E47" s="367"/>
      <c r="F47" s="409"/>
      <c r="G47" s="47">
        <f>G46*G45</f>
        <v>6658.079999999999</v>
      </c>
      <c r="H47" s="119"/>
      <c r="I47" s="119"/>
      <c r="J47" s="119"/>
      <c r="K47" s="119"/>
      <c r="L47" s="119"/>
      <c r="M47" s="119"/>
    </row>
    <row r="48" spans="1:13" s="23" customFormat="1" ht="15" x14ac:dyDescent="0.2">
      <c r="A48" s="56"/>
      <c r="B48" s="57"/>
      <c r="C48" s="57"/>
      <c r="D48" s="57"/>
      <c r="E48" s="57"/>
      <c r="F48" s="57"/>
      <c r="G48" s="58"/>
      <c r="H48" s="119"/>
      <c r="I48" s="119"/>
      <c r="J48" s="119"/>
      <c r="K48" s="119"/>
      <c r="L48" s="119"/>
      <c r="M48" s="119"/>
    </row>
    <row r="49" spans="1:13" s="23" customFormat="1" ht="16.5" thickBot="1" x14ac:dyDescent="0.25">
      <c r="A49" s="211" t="s">
        <v>251</v>
      </c>
      <c r="B49" s="212"/>
      <c r="C49" s="212"/>
      <c r="D49" s="212"/>
      <c r="E49" s="212"/>
      <c r="F49" s="212"/>
      <c r="G49" s="212"/>
      <c r="H49" s="119"/>
      <c r="I49" s="119"/>
      <c r="J49" s="119"/>
      <c r="K49" s="119"/>
      <c r="L49" s="119"/>
      <c r="M49" s="119"/>
    </row>
    <row r="50" spans="1:13" s="23" customFormat="1" ht="31.5" x14ac:dyDescent="0.25">
      <c r="A50" s="421" t="s">
        <v>99</v>
      </c>
      <c r="B50" s="422"/>
      <c r="C50" s="422"/>
      <c r="D50" s="422"/>
      <c r="E50" s="422"/>
      <c r="F50" s="423"/>
      <c r="G50" s="42" t="s">
        <v>191</v>
      </c>
      <c r="H50" s="119"/>
      <c r="I50" s="142"/>
      <c r="J50" s="142"/>
      <c r="K50" s="142"/>
      <c r="L50" s="142"/>
      <c r="M50" s="142"/>
    </row>
    <row r="51" spans="1:13" s="23" customFormat="1" ht="54.75" customHeight="1" x14ac:dyDescent="0.2">
      <c r="A51" s="59" t="s">
        <v>100</v>
      </c>
      <c r="B51" s="424" t="s">
        <v>177</v>
      </c>
      <c r="C51" s="425"/>
      <c r="D51" s="425"/>
      <c r="E51" s="425"/>
      <c r="F51" s="426"/>
      <c r="G51" s="110">
        <v>1500</v>
      </c>
      <c r="H51" s="117"/>
      <c r="I51" s="143"/>
      <c r="J51" s="143"/>
      <c r="K51" s="143"/>
      <c r="L51" s="143"/>
      <c r="M51" s="143"/>
    </row>
    <row r="52" spans="1:13" s="23" customFormat="1" ht="24.95" customHeight="1" x14ac:dyDescent="0.2">
      <c r="A52" s="410" t="s">
        <v>109</v>
      </c>
      <c r="B52" s="348" t="s">
        <v>178</v>
      </c>
      <c r="C52" s="349"/>
      <c r="D52" s="349"/>
      <c r="E52" s="349"/>
      <c r="F52" s="350"/>
      <c r="G52" s="125">
        <v>300</v>
      </c>
      <c r="H52" s="117"/>
      <c r="I52" s="143"/>
      <c r="J52" s="143"/>
      <c r="K52" s="143"/>
      <c r="L52" s="143"/>
      <c r="M52" s="143"/>
    </row>
    <row r="53" spans="1:13" s="23" customFormat="1" ht="24.95" customHeight="1" x14ac:dyDescent="0.2">
      <c r="A53" s="411"/>
      <c r="B53" s="348" t="s">
        <v>179</v>
      </c>
      <c r="C53" s="349"/>
      <c r="D53" s="349"/>
      <c r="E53" s="349"/>
      <c r="F53" s="350"/>
      <c r="G53" s="125">
        <v>100</v>
      </c>
      <c r="H53" s="117"/>
      <c r="I53" s="143"/>
      <c r="J53" s="143"/>
      <c r="K53" s="143"/>
      <c r="L53" s="143"/>
      <c r="M53" s="143"/>
    </row>
    <row r="54" spans="1:13" s="23" customFormat="1" ht="24.95" customHeight="1" x14ac:dyDescent="0.2">
      <c r="A54" s="411"/>
      <c r="B54" s="348" t="s">
        <v>180</v>
      </c>
      <c r="C54" s="349"/>
      <c r="D54" s="349"/>
      <c r="E54" s="349"/>
      <c r="F54" s="350"/>
      <c r="G54" s="125">
        <v>400</v>
      </c>
      <c r="H54" s="117"/>
      <c r="I54" s="143"/>
      <c r="J54" s="143"/>
      <c r="K54" s="143"/>
      <c r="L54" s="143"/>
      <c r="M54" s="143"/>
    </row>
    <row r="55" spans="1:13" s="23" customFormat="1" ht="33" customHeight="1" x14ac:dyDescent="0.2">
      <c r="A55" s="411"/>
      <c r="B55" s="348" t="s">
        <v>181</v>
      </c>
      <c r="C55" s="349"/>
      <c r="D55" s="349"/>
      <c r="E55" s="349"/>
      <c r="F55" s="350"/>
      <c r="G55" s="125">
        <v>655</v>
      </c>
      <c r="H55" s="117"/>
      <c r="I55" s="143"/>
      <c r="J55" s="143"/>
      <c r="K55" s="143"/>
      <c r="L55" s="143"/>
      <c r="M55" s="143"/>
    </row>
    <row r="56" spans="1:13" s="23" customFormat="1" ht="24.95" customHeight="1" x14ac:dyDescent="0.2">
      <c r="A56" s="411"/>
      <c r="B56" s="348" t="s">
        <v>182</v>
      </c>
      <c r="C56" s="349"/>
      <c r="D56" s="349"/>
      <c r="E56" s="349"/>
      <c r="F56" s="350"/>
      <c r="G56" s="125">
        <v>200</v>
      </c>
      <c r="H56" s="117"/>
      <c r="I56" s="143"/>
      <c r="J56" s="143"/>
      <c r="K56" s="143"/>
      <c r="L56" s="143"/>
      <c r="M56" s="143"/>
    </row>
    <row r="57" spans="1:13" s="23" customFormat="1" ht="24.95" customHeight="1" x14ac:dyDescent="0.2">
      <c r="A57" s="411"/>
      <c r="B57" s="348" t="s">
        <v>183</v>
      </c>
      <c r="C57" s="349"/>
      <c r="D57" s="349"/>
      <c r="E57" s="349"/>
      <c r="F57" s="350"/>
      <c r="G57" s="125">
        <v>50</v>
      </c>
      <c r="H57" s="117"/>
      <c r="I57" s="143"/>
      <c r="J57" s="143"/>
      <c r="K57" s="143"/>
      <c r="L57" s="143"/>
      <c r="M57" s="143"/>
    </row>
    <row r="58" spans="1:13" s="23" customFormat="1" ht="24.95" customHeight="1" x14ac:dyDescent="0.2">
      <c r="A58" s="412"/>
      <c r="B58" s="405" t="s">
        <v>101</v>
      </c>
      <c r="C58" s="406"/>
      <c r="D58" s="406"/>
      <c r="E58" s="406"/>
      <c r="F58" s="407"/>
      <c r="G58" s="125">
        <f t="shared" ref="G58" si="0">ROUND(MIN(K58:M58),2)</f>
        <v>0</v>
      </c>
      <c r="H58" s="117"/>
      <c r="I58" s="143"/>
      <c r="J58" s="143"/>
      <c r="K58" s="143"/>
      <c r="L58" s="143"/>
      <c r="M58" s="143"/>
    </row>
    <row r="59" spans="1:13" s="23" customFormat="1" ht="24.95" customHeight="1" x14ac:dyDescent="0.25">
      <c r="A59" s="408" t="s">
        <v>254</v>
      </c>
      <c r="B59" s="367"/>
      <c r="C59" s="367"/>
      <c r="D59" s="367"/>
      <c r="E59" s="367"/>
      <c r="F59" s="409"/>
      <c r="G59" s="47">
        <f>SUM(G52:G58)</f>
        <v>1705</v>
      </c>
      <c r="H59" s="119"/>
      <c r="I59" s="119"/>
      <c r="J59" s="119"/>
      <c r="K59" s="119"/>
      <c r="L59" s="119"/>
      <c r="M59" s="119"/>
    </row>
    <row r="60" spans="1:13" s="23" customFormat="1" ht="15.75" x14ac:dyDescent="0.25">
      <c r="A60" s="391"/>
      <c r="B60" s="392"/>
      <c r="C60" s="392"/>
      <c r="D60" s="392"/>
      <c r="E60" s="392"/>
      <c r="F60" s="392"/>
      <c r="G60" s="393"/>
      <c r="H60" s="119"/>
      <c r="I60" s="119"/>
      <c r="J60" s="119"/>
      <c r="K60" s="119"/>
      <c r="L60" s="119"/>
      <c r="M60" s="119"/>
    </row>
    <row r="61" spans="1:13" s="23" customFormat="1" ht="15.75" x14ac:dyDescent="0.25">
      <c r="A61" s="369" t="s">
        <v>111</v>
      </c>
      <c r="B61" s="366" t="s">
        <v>112</v>
      </c>
      <c r="C61" s="367"/>
      <c r="D61" s="367"/>
      <c r="E61" s="367"/>
      <c r="F61" s="409"/>
      <c r="G61" s="48" t="s">
        <v>1</v>
      </c>
      <c r="H61" s="119"/>
      <c r="I61" s="142"/>
      <c r="J61" s="142"/>
      <c r="K61" s="142"/>
      <c r="L61" s="142"/>
      <c r="M61" s="142"/>
    </row>
    <row r="62" spans="1:13" s="23" customFormat="1" ht="24.95" customHeight="1" x14ac:dyDescent="0.25">
      <c r="A62" s="369"/>
      <c r="B62" s="359" t="s">
        <v>173</v>
      </c>
      <c r="C62" s="359"/>
      <c r="D62" s="359"/>
      <c r="E62" s="359"/>
      <c r="F62" s="121">
        <v>0.01</v>
      </c>
      <c r="G62" s="49">
        <f>ROUND(F62*G59,2)</f>
        <v>17.05</v>
      </c>
      <c r="H62" s="117"/>
      <c r="I62" s="143"/>
      <c r="J62" s="143"/>
      <c r="K62" s="146"/>
      <c r="L62" s="146"/>
      <c r="M62" s="146"/>
    </row>
    <row r="63" spans="1:13" s="23" customFormat="1" ht="24.95" customHeight="1" x14ac:dyDescent="0.25">
      <c r="A63" s="369"/>
      <c r="B63" s="359" t="s">
        <v>184</v>
      </c>
      <c r="C63" s="359"/>
      <c r="D63" s="359"/>
      <c r="E63" s="359"/>
      <c r="F63" s="121">
        <v>0.01</v>
      </c>
      <c r="G63" s="49">
        <f>ROUND(F63*(G59+G62),2)</f>
        <v>17.22</v>
      </c>
      <c r="H63" s="117"/>
      <c r="I63" s="143"/>
      <c r="J63" s="143"/>
      <c r="K63" s="146"/>
      <c r="L63" s="146"/>
      <c r="M63" s="146"/>
    </row>
    <row r="64" spans="1:13" s="23" customFormat="1" ht="24.95" customHeight="1" x14ac:dyDescent="0.25">
      <c r="A64" s="369"/>
      <c r="B64" s="366" t="s">
        <v>115</v>
      </c>
      <c r="C64" s="367"/>
      <c r="D64" s="367"/>
      <c r="E64" s="367"/>
      <c r="F64" s="409"/>
      <c r="G64" s="47">
        <f>SUM(G62:G63)</f>
        <v>34.269999999999996</v>
      </c>
      <c r="H64" s="119"/>
      <c r="I64" s="119"/>
      <c r="J64" s="119"/>
      <c r="K64" s="119"/>
      <c r="L64" s="119"/>
      <c r="M64" s="119"/>
    </row>
    <row r="65" spans="1:13" s="23" customFormat="1" ht="24.95" customHeight="1" x14ac:dyDescent="0.25">
      <c r="A65" s="430" t="s">
        <v>117</v>
      </c>
      <c r="B65" s="298"/>
      <c r="C65" s="298"/>
      <c r="D65" s="298"/>
      <c r="E65" s="298"/>
      <c r="F65" s="299"/>
      <c r="G65" s="47">
        <f>G64+G59</f>
        <v>1739.27</v>
      </c>
      <c r="H65" s="119"/>
      <c r="I65" s="119"/>
      <c r="J65" s="119"/>
      <c r="K65" s="119"/>
      <c r="L65" s="119"/>
      <c r="M65" s="119"/>
    </row>
    <row r="66" spans="1:13" s="23" customFormat="1" ht="12.75" customHeight="1" x14ac:dyDescent="0.2">
      <c r="A66" s="394"/>
      <c r="B66" s="395"/>
      <c r="C66" s="395"/>
      <c r="D66" s="395"/>
      <c r="E66" s="395"/>
      <c r="F66" s="395"/>
      <c r="G66" s="396"/>
      <c r="H66" s="119"/>
      <c r="I66" s="119"/>
      <c r="J66" s="119"/>
      <c r="K66" s="119"/>
      <c r="L66" s="119"/>
      <c r="M66" s="119"/>
    </row>
    <row r="67" spans="1:13" s="23" customFormat="1" ht="18" customHeight="1" x14ac:dyDescent="0.25">
      <c r="A67" s="363" t="s">
        <v>110</v>
      </c>
      <c r="B67" s="398" t="s">
        <v>110</v>
      </c>
      <c r="C67" s="399"/>
      <c r="D67" s="399"/>
      <c r="E67" s="399"/>
      <c r="F67" s="399"/>
      <c r="G67" s="400"/>
      <c r="H67" s="119"/>
      <c r="I67" s="119"/>
      <c r="J67" s="119"/>
      <c r="K67" s="119"/>
      <c r="L67" s="119"/>
      <c r="M67" s="119"/>
    </row>
    <row r="68" spans="1:13" s="23" customFormat="1" ht="12.75" customHeight="1" x14ac:dyDescent="0.2">
      <c r="A68" s="364"/>
      <c r="B68" s="401" t="s">
        <v>175</v>
      </c>
      <c r="C68" s="402"/>
      <c r="D68" s="402"/>
      <c r="E68" s="402"/>
      <c r="F68" s="402"/>
      <c r="G68" s="403"/>
      <c r="H68" s="119"/>
      <c r="I68" s="119"/>
      <c r="J68" s="119"/>
      <c r="K68" s="119"/>
      <c r="L68" s="119"/>
      <c r="M68" s="119"/>
    </row>
    <row r="69" spans="1:13" s="23" customFormat="1" ht="15.75" x14ac:dyDescent="0.25">
      <c r="A69" s="364"/>
      <c r="B69" s="50" t="s">
        <v>73</v>
      </c>
      <c r="C69" s="355" t="s">
        <v>74</v>
      </c>
      <c r="D69" s="355"/>
      <c r="E69" s="355"/>
      <c r="F69" s="50" t="s">
        <v>0</v>
      </c>
      <c r="G69" s="48" t="s">
        <v>1</v>
      </c>
      <c r="H69" s="119"/>
      <c r="I69" s="119"/>
      <c r="J69" s="119"/>
      <c r="K69" s="119"/>
      <c r="L69" s="119"/>
      <c r="M69" s="119"/>
    </row>
    <row r="70" spans="1:13" s="23" customFormat="1" ht="24.95" customHeight="1" x14ac:dyDescent="0.25">
      <c r="A70" s="364"/>
      <c r="B70" s="383" t="s">
        <v>75</v>
      </c>
      <c r="C70" s="370" t="s">
        <v>256</v>
      </c>
      <c r="D70" s="370"/>
      <c r="E70" s="370"/>
      <c r="F70" s="51">
        <v>6.4999999999999997E-3</v>
      </c>
      <c r="G70" s="49">
        <f t="shared" ref="G70:G76" si="1">ROUND(($G$65/(1-$F$77)*$F70),2)</f>
        <v>12.38</v>
      </c>
      <c r="H70" s="147"/>
      <c r="I70" s="119"/>
      <c r="J70" s="119"/>
      <c r="K70" s="119"/>
      <c r="L70" s="119"/>
      <c r="M70" s="119"/>
    </row>
    <row r="71" spans="1:13" s="23" customFormat="1" ht="24.95" customHeight="1" x14ac:dyDescent="0.25">
      <c r="A71" s="364"/>
      <c r="B71" s="397"/>
      <c r="C71" s="370" t="s">
        <v>257</v>
      </c>
      <c r="D71" s="370"/>
      <c r="E71" s="370"/>
      <c r="F71" s="51">
        <v>0.03</v>
      </c>
      <c r="G71" s="49">
        <f t="shared" si="1"/>
        <v>57.12</v>
      </c>
      <c r="H71" s="147"/>
      <c r="I71" s="119"/>
      <c r="J71" s="119"/>
      <c r="K71" s="119"/>
      <c r="L71" s="119"/>
      <c r="M71" s="119"/>
    </row>
    <row r="72" spans="1:13" s="23" customFormat="1" ht="24.95" customHeight="1" x14ac:dyDescent="0.25">
      <c r="A72" s="364"/>
      <c r="B72" s="384"/>
      <c r="C72" s="370"/>
      <c r="D72" s="370"/>
      <c r="E72" s="370"/>
      <c r="F72" s="51">
        <v>0</v>
      </c>
      <c r="G72" s="49">
        <f t="shared" si="1"/>
        <v>0</v>
      </c>
      <c r="H72" s="119"/>
      <c r="I72" s="119"/>
      <c r="J72" s="119"/>
      <c r="K72" s="119"/>
      <c r="L72" s="119"/>
      <c r="M72" s="119"/>
    </row>
    <row r="73" spans="1:13" s="23" customFormat="1" ht="24.95" customHeight="1" x14ac:dyDescent="0.25">
      <c r="A73" s="364"/>
      <c r="B73" s="383" t="s">
        <v>76</v>
      </c>
      <c r="C73" s="370" t="s">
        <v>258</v>
      </c>
      <c r="D73" s="370"/>
      <c r="E73" s="370"/>
      <c r="F73" s="51">
        <v>0.05</v>
      </c>
      <c r="G73" s="49">
        <f t="shared" si="1"/>
        <v>95.2</v>
      </c>
      <c r="H73" s="120"/>
      <c r="I73" s="119"/>
      <c r="J73" s="119"/>
      <c r="K73" s="119"/>
      <c r="L73" s="119"/>
      <c r="M73" s="119"/>
    </row>
    <row r="74" spans="1:13" s="23" customFormat="1" ht="24.95" customHeight="1" x14ac:dyDescent="0.25">
      <c r="A74" s="364"/>
      <c r="B74" s="384"/>
      <c r="C74" s="370"/>
      <c r="D74" s="370"/>
      <c r="E74" s="370"/>
      <c r="F74" s="51">
        <v>0</v>
      </c>
      <c r="G74" s="49">
        <f t="shared" si="1"/>
        <v>0</v>
      </c>
      <c r="H74" s="119"/>
      <c r="I74" s="119"/>
      <c r="J74" s="119"/>
      <c r="K74" s="119"/>
      <c r="L74" s="119"/>
      <c r="M74" s="119"/>
    </row>
    <row r="75" spans="1:13" s="23" customFormat="1" ht="24.95" customHeight="1" x14ac:dyDescent="0.25">
      <c r="A75" s="364"/>
      <c r="B75" s="383" t="s">
        <v>77</v>
      </c>
      <c r="C75" s="371"/>
      <c r="D75" s="371"/>
      <c r="E75" s="371"/>
      <c r="F75" s="51">
        <v>0</v>
      </c>
      <c r="G75" s="49">
        <f t="shared" si="1"/>
        <v>0</v>
      </c>
      <c r="H75" s="119"/>
      <c r="I75" s="119"/>
      <c r="J75" s="119"/>
      <c r="K75" s="119"/>
      <c r="L75" s="119"/>
      <c r="M75" s="119"/>
    </row>
    <row r="76" spans="1:13" s="23" customFormat="1" ht="24.95" customHeight="1" x14ac:dyDescent="0.25">
      <c r="A76" s="364"/>
      <c r="B76" s="384"/>
      <c r="C76" s="372"/>
      <c r="D76" s="372"/>
      <c r="E76" s="372"/>
      <c r="F76" s="51">
        <v>0</v>
      </c>
      <c r="G76" s="49">
        <f t="shared" si="1"/>
        <v>0</v>
      </c>
      <c r="H76" s="119"/>
      <c r="I76" s="119"/>
      <c r="J76" s="119"/>
      <c r="K76" s="119"/>
      <c r="L76" s="119"/>
      <c r="M76" s="119"/>
    </row>
    <row r="77" spans="1:13" s="23" customFormat="1" ht="24.95" customHeight="1" x14ac:dyDescent="0.25">
      <c r="A77" s="364"/>
      <c r="B77" s="373" t="s">
        <v>116</v>
      </c>
      <c r="C77" s="374"/>
      <c r="D77" s="374"/>
      <c r="E77" s="375"/>
      <c r="F77" s="52">
        <f>SUM(F70:F76)</f>
        <v>8.6499999999999994E-2</v>
      </c>
      <c r="G77" s="53">
        <f>SUM(G70:G76)</f>
        <v>164.7</v>
      </c>
      <c r="H77" s="119"/>
      <c r="I77" s="119"/>
      <c r="J77" s="119"/>
      <c r="K77" s="119"/>
      <c r="L77" s="119"/>
      <c r="M77" s="119"/>
    </row>
    <row r="78" spans="1:13" s="23" customFormat="1" ht="24.95" customHeight="1" x14ac:dyDescent="0.25">
      <c r="A78" s="427" t="s">
        <v>199</v>
      </c>
      <c r="B78" s="428"/>
      <c r="C78" s="428"/>
      <c r="D78" s="428"/>
      <c r="E78" s="428"/>
      <c r="F78" s="429"/>
      <c r="G78" s="60">
        <f>G77+G65</f>
        <v>1903.97</v>
      </c>
      <c r="H78" s="119"/>
      <c r="I78" s="119"/>
      <c r="J78" s="119"/>
      <c r="K78" s="119"/>
      <c r="L78" s="119"/>
      <c r="M78" s="119"/>
    </row>
    <row r="79" spans="1:13" s="23" customFormat="1" ht="24.95" customHeight="1" x14ac:dyDescent="0.25">
      <c r="A79" s="431" t="s">
        <v>200</v>
      </c>
      <c r="B79" s="431"/>
      <c r="C79" s="431"/>
      <c r="D79" s="431"/>
      <c r="E79" s="431"/>
      <c r="F79" s="431"/>
      <c r="G79" s="104"/>
      <c r="H79" s="119"/>
      <c r="I79" s="119"/>
      <c r="J79" s="119"/>
      <c r="K79" s="119"/>
      <c r="L79" s="119"/>
      <c r="M79" s="119"/>
    </row>
    <row r="80" spans="1:13" s="23" customFormat="1" ht="24.75" customHeight="1" x14ac:dyDescent="0.25">
      <c r="A80" s="432" t="s">
        <v>197</v>
      </c>
      <c r="B80" s="433"/>
      <c r="C80" s="433"/>
      <c r="D80" s="433"/>
      <c r="E80" s="433"/>
      <c r="F80" s="434"/>
      <c r="G80" s="103">
        <v>4</v>
      </c>
      <c r="H80" s="119"/>
      <c r="I80" s="119"/>
      <c r="J80" s="119"/>
      <c r="K80" s="119"/>
      <c r="L80" s="119"/>
      <c r="M80" s="119"/>
    </row>
    <row r="81" spans="1:13" s="23" customFormat="1" ht="24.95" customHeight="1" x14ac:dyDescent="0.25">
      <c r="A81" s="435" t="s">
        <v>201</v>
      </c>
      <c r="B81" s="435"/>
      <c r="C81" s="435"/>
      <c r="D81" s="435"/>
      <c r="E81" s="435"/>
      <c r="F81" s="435"/>
      <c r="G81" s="105">
        <f>G80*G78</f>
        <v>7615.88</v>
      </c>
      <c r="H81" s="119"/>
      <c r="I81" s="119"/>
      <c r="J81" s="119"/>
      <c r="K81" s="119"/>
      <c r="L81" s="119"/>
      <c r="M81" s="119"/>
    </row>
    <row r="82" spans="1:13" s="23" customFormat="1" ht="24.95" customHeight="1" x14ac:dyDescent="0.25">
      <c r="A82" s="382"/>
      <c r="B82" s="382"/>
      <c r="C82" s="382"/>
      <c r="D82" s="382"/>
      <c r="E82" s="382"/>
      <c r="F82" s="382"/>
      <c r="G82" s="382"/>
      <c r="H82" s="119"/>
      <c r="I82" s="119"/>
      <c r="J82" s="119"/>
      <c r="K82" s="119"/>
      <c r="L82" s="119"/>
      <c r="M82" s="119"/>
    </row>
    <row r="83" spans="1:13" ht="15.75" x14ac:dyDescent="0.2">
      <c r="A83" s="212" t="s">
        <v>141</v>
      </c>
      <c r="B83" s="212"/>
      <c r="C83" s="212"/>
      <c r="D83" s="212"/>
      <c r="E83" s="212"/>
      <c r="F83" s="212"/>
      <c r="G83" s="212"/>
      <c r="H83" s="67"/>
      <c r="I83" s="67"/>
      <c r="J83" s="67"/>
      <c r="K83" s="67"/>
      <c r="L83" s="67"/>
      <c r="M83" s="67"/>
    </row>
    <row r="84" spans="1:13" ht="47.25" x14ac:dyDescent="0.2">
      <c r="A84" s="415" t="s">
        <v>135</v>
      </c>
      <c r="B84" s="415"/>
      <c r="C84" s="10" t="s">
        <v>136</v>
      </c>
      <c r="D84" s="10" t="s">
        <v>137</v>
      </c>
      <c r="E84" s="10" t="s">
        <v>140</v>
      </c>
      <c r="F84" s="10" t="s">
        <v>138</v>
      </c>
      <c r="G84" s="10" t="s">
        <v>139</v>
      </c>
      <c r="H84" s="67"/>
      <c r="I84" s="67"/>
      <c r="J84" s="67"/>
      <c r="K84" s="67"/>
      <c r="L84" s="67"/>
      <c r="M84" s="67"/>
    </row>
    <row r="85" spans="1:13" customFormat="1" ht="15.75" x14ac:dyDescent="0.2">
      <c r="A85" s="414" t="s">
        <v>283</v>
      </c>
      <c r="B85" s="414"/>
      <c r="C85" s="41">
        <f>G45</f>
        <v>2219.3599999999997</v>
      </c>
      <c r="D85" s="41">
        <f>G78</f>
        <v>1903.97</v>
      </c>
      <c r="E85" s="41">
        <f>C85+D85</f>
        <v>4123.33</v>
      </c>
      <c r="F85" s="102">
        <v>3</v>
      </c>
      <c r="G85" s="11">
        <f>F85*E85</f>
        <v>12369.99</v>
      </c>
      <c r="H85" s="139"/>
      <c r="I85" s="139"/>
      <c r="J85" s="139"/>
      <c r="K85" s="139"/>
      <c r="L85" s="139"/>
      <c r="M85" s="139"/>
    </row>
    <row r="86" spans="1:13" customFormat="1" ht="26.25" customHeight="1" x14ac:dyDescent="0.2">
      <c r="A86" s="415" t="s">
        <v>62</v>
      </c>
      <c r="B86" s="415"/>
      <c r="C86" s="416"/>
      <c r="D86" s="416"/>
      <c r="E86" s="416"/>
      <c r="F86" s="416"/>
      <c r="G86" s="12">
        <f>SUM(G85:G85)</f>
        <v>12369.99</v>
      </c>
      <c r="H86" s="139"/>
      <c r="I86" s="139"/>
      <c r="J86" s="139"/>
      <c r="K86" s="139"/>
      <c r="L86" s="139"/>
      <c r="M86" s="139"/>
    </row>
    <row r="87" spans="1:13" s="124" customFormat="1" ht="17.25" customHeight="1" x14ac:dyDescent="0.2">
      <c r="A87" s="368"/>
      <c r="B87" s="368"/>
      <c r="C87" s="368"/>
      <c r="D87" s="368"/>
      <c r="E87" s="368"/>
      <c r="F87" s="368"/>
      <c r="G87" s="368"/>
      <c r="H87" s="119"/>
      <c r="I87" s="119"/>
      <c r="J87" s="119"/>
      <c r="K87" s="119"/>
      <c r="L87" s="119"/>
      <c r="M87" s="119"/>
    </row>
    <row r="88" spans="1:13" s="23" customFormat="1" ht="16.5" thickBot="1" x14ac:dyDescent="0.25">
      <c r="A88" s="211"/>
      <c r="B88" s="212"/>
      <c r="C88" s="212"/>
      <c r="D88" s="212"/>
      <c r="E88" s="212"/>
      <c r="F88" s="212"/>
      <c r="G88" s="212"/>
      <c r="H88" s="119"/>
      <c r="I88" s="119"/>
      <c r="J88" s="119"/>
      <c r="K88" s="119"/>
      <c r="L88" s="119"/>
      <c r="M88" s="119"/>
    </row>
    <row r="89" spans="1:13" s="23" customFormat="1" ht="15.75" x14ac:dyDescent="0.25">
      <c r="A89" s="360"/>
      <c r="B89" s="361"/>
      <c r="C89" s="361"/>
      <c r="D89" s="361"/>
      <c r="E89" s="361"/>
      <c r="F89" s="361"/>
      <c r="G89" s="362"/>
      <c r="H89" s="119"/>
      <c r="I89" s="119"/>
      <c r="J89" s="119"/>
      <c r="K89" s="119"/>
      <c r="L89" s="119"/>
      <c r="M89" s="119"/>
    </row>
    <row r="90" spans="1:13" s="23" customFormat="1" ht="15.75" x14ac:dyDescent="0.25">
      <c r="A90" s="363"/>
      <c r="B90" s="300"/>
      <c r="C90" s="301"/>
      <c r="D90" s="48"/>
      <c r="E90" s="48"/>
      <c r="F90" s="128"/>
      <c r="G90" s="48"/>
      <c r="H90" s="119"/>
      <c r="I90" s="119"/>
      <c r="J90" s="119"/>
      <c r="K90" s="119"/>
      <c r="L90" s="119"/>
      <c r="M90" s="119"/>
    </row>
    <row r="91" spans="1:13" s="23" customFormat="1" ht="33.75" customHeight="1" x14ac:dyDescent="0.25">
      <c r="A91" s="364"/>
      <c r="B91" s="126"/>
      <c r="C91" s="127"/>
      <c r="D91" s="21"/>
      <c r="E91" s="129"/>
      <c r="F91" s="49"/>
      <c r="G91" s="49"/>
      <c r="H91" s="119"/>
      <c r="I91" s="119"/>
      <c r="J91" s="119"/>
      <c r="K91" s="119"/>
      <c r="L91" s="119"/>
      <c r="M91" s="119"/>
    </row>
    <row r="92" spans="1:13" s="23" customFormat="1" ht="24.95" customHeight="1" x14ac:dyDescent="0.25">
      <c r="A92" s="364"/>
      <c r="B92" s="130"/>
      <c r="C92" s="131"/>
      <c r="D92" s="21"/>
      <c r="E92" s="129"/>
      <c r="F92" s="49"/>
      <c r="G92" s="49"/>
      <c r="H92" s="119"/>
      <c r="I92" s="119"/>
      <c r="J92" s="119"/>
      <c r="K92" s="119"/>
      <c r="L92" s="119"/>
      <c r="M92" s="119"/>
    </row>
    <row r="93" spans="1:13" s="23" customFormat="1" ht="15.75" x14ac:dyDescent="0.25">
      <c r="A93" s="364"/>
      <c r="B93" s="126"/>
      <c r="C93" s="127"/>
      <c r="D93" s="21"/>
      <c r="E93" s="129"/>
      <c r="F93" s="49"/>
      <c r="G93" s="49"/>
      <c r="H93" s="119"/>
      <c r="I93" s="119"/>
      <c r="J93" s="119"/>
      <c r="K93" s="119"/>
      <c r="L93" s="119"/>
      <c r="M93" s="119"/>
    </row>
    <row r="94" spans="1:13" s="23" customFormat="1" ht="24.95" customHeight="1" x14ac:dyDescent="0.25">
      <c r="A94" s="365"/>
      <c r="B94" s="366"/>
      <c r="C94" s="367"/>
      <c r="D94" s="367"/>
      <c r="E94" s="367"/>
      <c r="F94" s="367"/>
      <c r="G94" s="47"/>
      <c r="H94" s="119"/>
      <c r="I94" s="119"/>
      <c r="J94" s="119"/>
      <c r="K94" s="119"/>
      <c r="L94" s="119"/>
      <c r="M94" s="119"/>
    </row>
    <row r="95" spans="1:13" customFormat="1" ht="26.25" customHeight="1" x14ac:dyDescent="0.25">
      <c r="A95" s="380"/>
      <c r="B95" s="281"/>
      <c r="C95" s="281"/>
      <c r="D95" s="281"/>
      <c r="E95" s="281"/>
      <c r="F95" s="281"/>
      <c r="G95" s="381"/>
      <c r="H95" s="139"/>
      <c r="I95" s="139"/>
      <c r="J95" s="139"/>
      <c r="K95" s="139"/>
      <c r="L95" s="139"/>
      <c r="M95" s="139"/>
    </row>
    <row r="96" spans="1:13" customFormat="1" ht="26.25" customHeight="1" x14ac:dyDescent="0.2">
      <c r="A96" s="211" t="s">
        <v>118</v>
      </c>
      <c r="B96" s="212"/>
      <c r="C96" s="212"/>
      <c r="D96" s="212"/>
      <c r="E96" s="212"/>
      <c r="F96" s="212"/>
      <c r="G96" s="212"/>
      <c r="H96" s="139"/>
      <c r="I96" s="139"/>
      <c r="J96" s="139"/>
      <c r="K96" s="139"/>
      <c r="L96" s="139"/>
      <c r="M96" s="139"/>
    </row>
    <row r="97" spans="1:13" customFormat="1" ht="26.25" customHeight="1" x14ac:dyDescent="0.2">
      <c r="A97" s="326" t="s">
        <v>57</v>
      </c>
      <c r="B97" s="254"/>
      <c r="C97" s="254"/>
      <c r="D97" s="254"/>
      <c r="E97" s="254"/>
      <c r="F97" s="255"/>
      <c r="G97" s="6" t="s">
        <v>28</v>
      </c>
      <c r="H97" s="139"/>
      <c r="I97" s="139"/>
      <c r="J97" s="139"/>
      <c r="K97" s="139"/>
      <c r="L97" s="139"/>
      <c r="M97" s="139"/>
    </row>
    <row r="98" spans="1:13" customFormat="1" ht="26.25" customHeight="1" x14ac:dyDescent="0.2">
      <c r="A98" s="61" t="s">
        <v>19</v>
      </c>
      <c r="B98" s="220" t="s">
        <v>252</v>
      </c>
      <c r="C98" s="221"/>
      <c r="D98" s="221"/>
      <c r="E98" s="221"/>
      <c r="F98" s="222"/>
      <c r="G98" s="7">
        <f>F47+G47</f>
        <v>6658.079999999999</v>
      </c>
      <c r="H98" s="139"/>
      <c r="I98" s="139"/>
      <c r="J98" s="139"/>
      <c r="K98" s="139"/>
      <c r="L98" s="139"/>
      <c r="M98" s="139"/>
    </row>
    <row r="99" spans="1:13" customFormat="1" ht="65.25" customHeight="1" x14ac:dyDescent="0.2">
      <c r="A99" s="61" t="s">
        <v>16</v>
      </c>
      <c r="B99" s="220" t="s">
        <v>253</v>
      </c>
      <c r="C99" s="221"/>
      <c r="D99" s="221"/>
      <c r="E99" s="221"/>
      <c r="F99" s="222"/>
      <c r="G99" s="7">
        <f>F81+G81</f>
        <v>7615.88</v>
      </c>
      <c r="H99" s="139"/>
      <c r="I99" s="139"/>
      <c r="J99" s="139"/>
      <c r="K99" s="139"/>
      <c r="L99" s="139"/>
      <c r="M99" s="139"/>
    </row>
    <row r="100" spans="1:13" s="118" customFormat="1" ht="65.25" customHeight="1" x14ac:dyDescent="0.2">
      <c r="A100" s="61" t="s">
        <v>18</v>
      </c>
      <c r="B100" s="220" t="s">
        <v>259</v>
      </c>
      <c r="C100" s="221"/>
      <c r="D100" s="221"/>
      <c r="E100" s="221"/>
      <c r="F100" s="222"/>
      <c r="G100" s="7">
        <f>G94</f>
        <v>0</v>
      </c>
      <c r="H100" s="139"/>
      <c r="I100" s="139"/>
      <c r="J100" s="139"/>
      <c r="K100" s="139"/>
      <c r="L100" s="139"/>
      <c r="M100" s="139"/>
    </row>
    <row r="101" spans="1:13" customFormat="1" ht="16.5" thickBot="1" x14ac:dyDescent="0.3">
      <c r="A101" s="377" t="s">
        <v>119</v>
      </c>
      <c r="B101" s="378"/>
      <c r="C101" s="378"/>
      <c r="D101" s="378"/>
      <c r="E101" s="378"/>
      <c r="F101" s="379"/>
      <c r="G101" s="62">
        <f>SUM(G98:G100)</f>
        <v>14273.96</v>
      </c>
      <c r="H101" s="139"/>
      <c r="I101" s="139"/>
      <c r="J101" s="139"/>
      <c r="K101" s="139"/>
      <c r="L101" s="139"/>
      <c r="M101" s="139"/>
    </row>
    <row r="102" spans="1:13" customFormat="1" hidden="1" x14ac:dyDescent="0.2">
      <c r="A102" s="1"/>
      <c r="B102" s="1"/>
      <c r="C102" s="1"/>
      <c r="D102" s="1"/>
      <c r="E102" s="1"/>
      <c r="F102" s="1"/>
      <c r="G102" s="1"/>
      <c r="H102" s="139"/>
      <c r="I102" s="139"/>
      <c r="J102" s="139"/>
      <c r="K102" s="139"/>
      <c r="L102" s="139"/>
      <c r="M102" s="139"/>
    </row>
    <row r="103" spans="1:13" customFormat="1" hidden="1" x14ac:dyDescent="0.2">
      <c r="A103" s="1"/>
      <c r="B103" s="1"/>
      <c r="C103" s="1"/>
      <c r="D103" s="1"/>
      <c r="E103" s="1"/>
      <c r="F103" s="1"/>
      <c r="G103" s="1"/>
      <c r="H103" s="139"/>
      <c r="I103" s="139"/>
      <c r="J103" s="139"/>
      <c r="K103" s="139"/>
      <c r="L103" s="139"/>
      <c r="M103" s="139"/>
    </row>
    <row r="104" spans="1:13" customFormat="1" hidden="1" x14ac:dyDescent="0.2">
      <c r="A104" s="332" t="s">
        <v>217</v>
      </c>
      <c r="B104" s="332"/>
      <c r="C104" s="332"/>
      <c r="D104" s="332"/>
      <c r="E104" s="332"/>
      <c r="F104" s="332"/>
      <c r="G104" s="332"/>
      <c r="H104" s="139"/>
      <c r="I104" s="139"/>
      <c r="J104" s="139"/>
      <c r="K104" s="139"/>
      <c r="L104" s="139"/>
      <c r="M104" s="139"/>
    </row>
    <row r="105" spans="1:13" customFormat="1" hidden="1" x14ac:dyDescent="0.2">
      <c r="A105" s="78" t="s">
        <v>218</v>
      </c>
      <c r="B105" s="205"/>
      <c r="C105" s="413"/>
      <c r="D105" s="413"/>
      <c r="E105" s="206"/>
      <c r="F105" s="82" t="s">
        <v>219</v>
      </c>
      <c r="G105" s="83"/>
      <c r="H105" s="139"/>
      <c r="I105" s="139"/>
      <c r="J105" s="139"/>
      <c r="K105" s="139"/>
      <c r="L105" s="139"/>
      <c r="M105" s="139"/>
    </row>
    <row r="106" spans="1:13" customFormat="1" hidden="1" x14ac:dyDescent="0.2">
      <c r="A106" s="78" t="s">
        <v>220</v>
      </c>
      <c r="B106" s="205"/>
      <c r="C106" s="413"/>
      <c r="D106" s="413"/>
      <c r="E106" s="206"/>
      <c r="F106" s="84" t="s">
        <v>221</v>
      </c>
      <c r="G106" s="83"/>
      <c r="H106" s="139"/>
      <c r="I106" s="139"/>
      <c r="J106" s="139"/>
      <c r="K106" s="139"/>
      <c r="L106" s="139"/>
      <c r="M106" s="139"/>
    </row>
    <row r="107" spans="1:13" customFormat="1" hidden="1" x14ac:dyDescent="0.2">
      <c r="A107" s="78" t="s">
        <v>222</v>
      </c>
      <c r="B107" s="205"/>
      <c r="C107" s="413"/>
      <c r="D107" s="413"/>
      <c r="E107" s="206"/>
      <c r="F107" s="84" t="s">
        <v>223</v>
      </c>
      <c r="G107" s="83"/>
      <c r="H107" s="139"/>
      <c r="I107" s="139"/>
      <c r="J107" s="139"/>
      <c r="K107" s="139"/>
      <c r="L107" s="139"/>
      <c r="M107" s="139"/>
    </row>
    <row r="108" spans="1:13" customFormat="1" hidden="1" x14ac:dyDescent="0.2">
      <c r="A108" s="78" t="s">
        <v>224</v>
      </c>
      <c r="B108" s="81"/>
      <c r="C108" s="85"/>
      <c r="D108" s="86"/>
      <c r="E108" s="86"/>
      <c r="F108" s="86"/>
      <c r="G108" s="87"/>
      <c r="H108" s="139"/>
      <c r="I108" s="139"/>
      <c r="J108" s="139"/>
      <c r="K108" s="139"/>
      <c r="L108" s="139"/>
      <c r="M108" s="139"/>
    </row>
    <row r="109" spans="1:13" customFormat="1" hidden="1" x14ac:dyDescent="0.2">
      <c r="A109" s="341" t="s">
        <v>225</v>
      </c>
      <c r="B109" s="342"/>
      <c r="C109" s="343"/>
      <c r="D109" s="344"/>
      <c r="E109" s="345"/>
      <c r="F109" s="345"/>
      <c r="G109" s="376"/>
      <c r="H109" s="139"/>
      <c r="I109" s="139"/>
      <c r="J109" s="139"/>
      <c r="K109" s="139"/>
      <c r="L109" s="139"/>
      <c r="M109" s="139"/>
    </row>
    <row r="110" spans="1:13" customFormat="1" x14ac:dyDescent="0.2">
      <c r="A110" s="336" t="s">
        <v>226</v>
      </c>
      <c r="B110" s="337"/>
      <c r="C110" s="337"/>
      <c r="D110" s="338" t="s">
        <v>227</v>
      </c>
      <c r="E110" s="339"/>
      <c r="F110" s="339"/>
      <c r="G110" s="385"/>
      <c r="H110" s="139"/>
      <c r="I110" s="139"/>
      <c r="J110" s="139"/>
      <c r="K110" s="139"/>
      <c r="L110" s="139"/>
      <c r="M110" s="139"/>
    </row>
    <row r="111" spans="1:13" customFormat="1" x14ac:dyDescent="0.2">
      <c r="A111" s="88"/>
      <c r="B111" s="88"/>
      <c r="C111" s="89"/>
      <c r="D111" s="89"/>
      <c r="E111" s="89"/>
      <c r="F111" s="89"/>
      <c r="G111" s="89"/>
      <c r="H111" s="139"/>
      <c r="I111" s="139"/>
      <c r="J111" s="139"/>
      <c r="K111" s="139"/>
      <c r="L111" s="139"/>
      <c r="M111" s="139"/>
    </row>
    <row r="112" spans="1:13" customFormat="1" x14ac:dyDescent="0.2">
      <c r="A112" s="90"/>
      <c r="B112" s="90"/>
      <c r="C112" s="90"/>
      <c r="D112" s="90"/>
      <c r="E112" s="90"/>
      <c r="F112" s="90"/>
      <c r="G112" s="90"/>
      <c r="H112" s="139"/>
      <c r="I112" s="139"/>
      <c r="J112" s="139"/>
      <c r="K112" s="139"/>
      <c r="L112" s="139"/>
      <c r="M112" s="139"/>
    </row>
    <row r="113" spans="1:13" customFormat="1" x14ac:dyDescent="0.2">
      <c r="A113" s="91"/>
      <c r="B113" s="91"/>
      <c r="C113" s="92"/>
      <c r="D113" s="92"/>
      <c r="E113" s="92"/>
      <c r="F113" s="93"/>
      <c r="G113" s="92"/>
      <c r="H113" s="139"/>
      <c r="I113" s="139"/>
      <c r="J113" s="139"/>
      <c r="K113" s="139"/>
      <c r="L113" s="139"/>
      <c r="M113" s="139"/>
    </row>
    <row r="114" spans="1:13" customFormat="1" x14ac:dyDescent="0.2">
      <c r="A114" s="94" t="s">
        <v>241</v>
      </c>
      <c r="B114" s="94"/>
      <c r="C114" s="95"/>
      <c r="D114" s="96"/>
      <c r="E114" s="92"/>
      <c r="F114" s="93"/>
      <c r="G114" s="92"/>
      <c r="H114" s="139"/>
      <c r="I114" s="139"/>
      <c r="J114" s="139"/>
      <c r="K114" s="139"/>
      <c r="L114" s="139"/>
      <c r="M114" s="139"/>
    </row>
    <row r="115" spans="1:13" x14ac:dyDescent="0.2">
      <c r="A115" s="97"/>
      <c r="B115" s="97"/>
      <c r="C115" s="98" t="s">
        <v>242</v>
      </c>
      <c r="D115" s="96"/>
      <c r="E115" s="92"/>
      <c r="F115" s="93"/>
      <c r="G115" s="92"/>
      <c r="H115" s="67"/>
      <c r="I115" s="67"/>
      <c r="J115" s="67"/>
      <c r="K115" s="67"/>
      <c r="L115" s="67"/>
      <c r="M115" s="67"/>
    </row>
    <row r="116" spans="1:13" x14ac:dyDescent="0.2">
      <c r="A116" s="97"/>
      <c r="B116" s="97"/>
      <c r="C116" s="99" t="s">
        <v>243</v>
      </c>
      <c r="D116" s="96"/>
      <c r="E116" s="92"/>
      <c r="F116" s="93"/>
      <c r="G116" s="92"/>
      <c r="H116" s="67"/>
      <c r="I116" s="67"/>
      <c r="J116" s="67"/>
      <c r="K116" s="67"/>
      <c r="L116" s="67"/>
      <c r="M116" s="67"/>
    </row>
    <row r="117" spans="1:13" x14ac:dyDescent="0.2">
      <c r="A117" s="91"/>
      <c r="B117" s="91"/>
      <c r="C117" s="92"/>
      <c r="D117" s="92"/>
      <c r="E117" s="92"/>
      <c r="F117" s="93"/>
      <c r="G117" s="92"/>
      <c r="H117" s="67"/>
      <c r="I117" s="67"/>
      <c r="J117" s="67"/>
      <c r="K117" s="67"/>
      <c r="L117" s="67"/>
      <c r="M117" s="67"/>
    </row>
    <row r="118" spans="1:13" x14ac:dyDescent="0.2">
      <c r="A118" s="91"/>
      <c r="B118" s="91"/>
      <c r="C118" s="92"/>
      <c r="D118" s="92"/>
      <c r="E118" s="92"/>
      <c r="F118" s="93"/>
      <c r="G118" s="92"/>
    </row>
    <row r="119" spans="1:13" x14ac:dyDescent="0.2">
      <c r="A119" s="91"/>
      <c r="B119" s="91"/>
      <c r="C119" s="92"/>
      <c r="D119" s="92"/>
      <c r="E119" s="92"/>
      <c r="F119" s="93"/>
      <c r="G119" s="92"/>
    </row>
    <row r="120" spans="1:13" x14ac:dyDescent="0.2">
      <c r="A120" s="91"/>
      <c r="B120" s="91"/>
      <c r="C120" s="92"/>
      <c r="D120" s="92"/>
      <c r="E120" s="92"/>
      <c r="F120" s="93"/>
      <c r="G120" s="92"/>
    </row>
    <row r="121" spans="1:13" x14ac:dyDescent="0.2">
      <c r="A121" s="91"/>
      <c r="B121" s="91"/>
      <c r="C121" s="92"/>
      <c r="D121" s="92"/>
      <c r="E121" s="92"/>
      <c r="F121" s="93"/>
      <c r="G121" s="92"/>
    </row>
    <row r="122" spans="1:13" x14ac:dyDescent="0.2">
      <c r="A122" s="107"/>
      <c r="B122" s="94"/>
      <c r="C122" s="95"/>
      <c r="D122" s="96"/>
      <c r="E122" s="92"/>
      <c r="F122" s="93"/>
      <c r="G122" s="92"/>
    </row>
    <row r="123" spans="1:13" x14ac:dyDescent="0.2">
      <c r="A123" s="97"/>
      <c r="B123" s="97"/>
      <c r="C123" s="98"/>
      <c r="D123" s="96"/>
      <c r="E123" s="92"/>
      <c r="F123" s="93"/>
      <c r="G123" s="92"/>
    </row>
    <row r="124" spans="1:13" x14ac:dyDescent="0.2">
      <c r="A124" s="97"/>
      <c r="B124" s="97"/>
      <c r="C124" s="99"/>
      <c r="D124" s="96"/>
      <c r="E124" s="92"/>
      <c r="F124" s="93"/>
      <c r="G124" s="92"/>
    </row>
  </sheetData>
  <mergeCells count="118">
    <mergeCell ref="A81:F81"/>
    <mergeCell ref="A13:A26"/>
    <mergeCell ref="A34:A44"/>
    <mergeCell ref="B40:B41"/>
    <mergeCell ref="B42:B43"/>
    <mergeCell ref="A4:G4"/>
    <mergeCell ref="A59:F59"/>
    <mergeCell ref="A104:G104"/>
    <mergeCell ref="B105:E105"/>
    <mergeCell ref="A66:G66"/>
    <mergeCell ref="A84:B84"/>
    <mergeCell ref="B13:F13"/>
    <mergeCell ref="B28:F28"/>
    <mergeCell ref="A32:F32"/>
    <mergeCell ref="B31:F31"/>
    <mergeCell ref="B16:F16"/>
    <mergeCell ref="B17:E17"/>
    <mergeCell ref="B18:F18"/>
    <mergeCell ref="B19:F19"/>
    <mergeCell ref="B24:F24"/>
    <mergeCell ref="B25:F25"/>
    <mergeCell ref="B26:F26"/>
    <mergeCell ref="A28:A31"/>
    <mergeCell ref="B29:E29"/>
    <mergeCell ref="A5:G5"/>
    <mergeCell ref="A7:C7"/>
    <mergeCell ref="D7:G7"/>
    <mergeCell ref="A8:C8"/>
    <mergeCell ref="D8:E8"/>
    <mergeCell ref="F8:G8"/>
    <mergeCell ref="A46:F46"/>
    <mergeCell ref="A47:F47"/>
    <mergeCell ref="A50:F50"/>
    <mergeCell ref="A110:C110"/>
    <mergeCell ref="D110:G110"/>
    <mergeCell ref="D9:G9"/>
    <mergeCell ref="A27:G27"/>
    <mergeCell ref="A9:C9"/>
    <mergeCell ref="A10:G10"/>
    <mergeCell ref="A11:G11"/>
    <mergeCell ref="A60:G60"/>
    <mergeCell ref="A33:G33"/>
    <mergeCell ref="A12:G12"/>
    <mergeCell ref="A49:G49"/>
    <mergeCell ref="B70:B72"/>
    <mergeCell ref="B67:G67"/>
    <mergeCell ref="B68:G68"/>
    <mergeCell ref="B20:F20"/>
    <mergeCell ref="B55:F55"/>
    <mergeCell ref="B56:F56"/>
    <mergeCell ref="B57:F57"/>
    <mergeCell ref="B58:F58"/>
    <mergeCell ref="A45:F45"/>
    <mergeCell ref="B62:E62"/>
    <mergeCell ref="B61:F61"/>
    <mergeCell ref="A52:A58"/>
    <mergeCell ref="B64:F64"/>
    <mergeCell ref="A109:C109"/>
    <mergeCell ref="D109:G109"/>
    <mergeCell ref="B63:E63"/>
    <mergeCell ref="C76:E76"/>
    <mergeCell ref="B77:E77"/>
    <mergeCell ref="A101:F101"/>
    <mergeCell ref="A95:G95"/>
    <mergeCell ref="C74:E74"/>
    <mergeCell ref="C75:E75"/>
    <mergeCell ref="A82:G82"/>
    <mergeCell ref="A67:A77"/>
    <mergeCell ref="B73:B74"/>
    <mergeCell ref="A97:F97"/>
    <mergeCell ref="B98:F98"/>
    <mergeCell ref="B99:F99"/>
    <mergeCell ref="A96:G96"/>
    <mergeCell ref="C69:E69"/>
    <mergeCell ref="C70:E70"/>
    <mergeCell ref="C71:E71"/>
    <mergeCell ref="B100:F100"/>
    <mergeCell ref="B106:E106"/>
    <mergeCell ref="B107:E107"/>
    <mergeCell ref="A85:B85"/>
    <mergeCell ref="A86:F86"/>
    <mergeCell ref="A88:G88"/>
    <mergeCell ref="A89:G89"/>
    <mergeCell ref="A90:A94"/>
    <mergeCell ref="B90:C90"/>
    <mergeCell ref="B94:F94"/>
    <mergeCell ref="A87:G87"/>
    <mergeCell ref="B53:F53"/>
    <mergeCell ref="A61:A64"/>
    <mergeCell ref="C40:E40"/>
    <mergeCell ref="C41:E41"/>
    <mergeCell ref="C42:E42"/>
    <mergeCell ref="C43:E43"/>
    <mergeCell ref="B44:E44"/>
    <mergeCell ref="A83:G83"/>
    <mergeCell ref="B51:F51"/>
    <mergeCell ref="B52:F52"/>
    <mergeCell ref="A78:F78"/>
    <mergeCell ref="A65:F65"/>
    <mergeCell ref="A79:F79"/>
    <mergeCell ref="A80:F80"/>
    <mergeCell ref="B54:F54"/>
    <mergeCell ref="C72:E72"/>
    <mergeCell ref="C73:E73"/>
    <mergeCell ref="B75:B76"/>
    <mergeCell ref="B21:F21"/>
    <mergeCell ref="B14:F14"/>
    <mergeCell ref="B15:F15"/>
    <mergeCell ref="B34:G34"/>
    <mergeCell ref="B35:G35"/>
    <mergeCell ref="B37:B39"/>
    <mergeCell ref="C36:E36"/>
    <mergeCell ref="C37:E37"/>
    <mergeCell ref="C38:E38"/>
    <mergeCell ref="C39:E39"/>
    <mergeCell ref="B30:E30"/>
    <mergeCell ref="B22:F22"/>
    <mergeCell ref="B23:F23"/>
  </mergeCells>
  <phoneticPr fontId="0" type="noConversion"/>
  <pageMargins left="0.25" right="0.25" top="0.75" bottom="0.75" header="0.3" footer="0.3"/>
  <pageSetup paperSize="9" scale="46" fitToHeight="0" orientation="portrait" horizontalDpi="4294967293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J40"/>
  <sheetViews>
    <sheetView tabSelected="1" topLeftCell="A10" zoomScale="75" workbookViewId="0">
      <selection activeCell="A10" sqref="A10:G10"/>
    </sheetView>
  </sheetViews>
  <sheetFormatPr defaultColWidth="15" defaultRowHeight="12.75" x14ac:dyDescent="0.2"/>
  <cols>
    <col min="1" max="1" width="8.5703125" customWidth="1"/>
    <col min="2" max="2" width="25" customWidth="1"/>
    <col min="3" max="5" width="15" customWidth="1"/>
    <col min="6" max="6" width="25.140625" customWidth="1"/>
    <col min="7" max="7" width="32.28515625" customWidth="1"/>
  </cols>
  <sheetData>
    <row r="4" spans="1:10" ht="57.75" customHeight="1" x14ac:dyDescent="0.2">
      <c r="A4" s="327" t="s">
        <v>273</v>
      </c>
      <c r="B4" s="198"/>
      <c r="C4" s="198"/>
      <c r="D4" s="198"/>
      <c r="E4" s="198"/>
      <c r="F4" s="198"/>
      <c r="G4" s="450"/>
    </row>
    <row r="5" spans="1:10" ht="12.75" customHeight="1" x14ac:dyDescent="0.2">
      <c r="A5" s="452"/>
      <c r="B5" s="452"/>
      <c r="C5" s="452"/>
      <c r="D5" s="452"/>
      <c r="E5" s="452"/>
      <c r="F5" s="452"/>
      <c r="G5" s="452"/>
    </row>
    <row r="6" spans="1:10" ht="9.9499999999999993" customHeight="1" x14ac:dyDescent="0.2">
      <c r="A6" s="109"/>
      <c r="B6" s="109"/>
      <c r="C6" s="109"/>
      <c r="D6" s="109"/>
      <c r="E6" s="109"/>
      <c r="F6" s="109"/>
      <c r="G6" s="109"/>
    </row>
    <row r="7" spans="1:10" x14ac:dyDescent="0.2">
      <c r="A7" s="200" t="s">
        <v>255</v>
      </c>
      <c r="B7" s="200"/>
      <c r="C7" s="200"/>
      <c r="D7" s="453" t="s">
        <v>262</v>
      </c>
      <c r="E7" s="453"/>
      <c r="F7" s="453"/>
      <c r="G7" s="453"/>
    </row>
    <row r="8" spans="1:10" x14ac:dyDescent="0.2">
      <c r="A8" s="204" t="s">
        <v>261</v>
      </c>
      <c r="B8" s="204"/>
      <c r="C8" s="204"/>
      <c r="D8" s="207"/>
      <c r="E8" s="207"/>
      <c r="F8" s="207" t="s">
        <v>249</v>
      </c>
      <c r="G8" s="207"/>
    </row>
    <row r="9" spans="1:10" x14ac:dyDescent="0.2">
      <c r="A9" s="199"/>
      <c r="B9" s="200"/>
      <c r="C9" s="200"/>
      <c r="D9" s="201"/>
      <c r="E9" s="202"/>
      <c r="F9" s="202"/>
      <c r="G9" s="447"/>
    </row>
    <row r="10" spans="1:10" ht="85.5" customHeight="1" x14ac:dyDescent="0.2">
      <c r="A10" s="449"/>
      <c r="B10" s="198"/>
      <c r="C10" s="198"/>
      <c r="D10" s="198"/>
      <c r="E10" s="198"/>
      <c r="F10" s="198"/>
      <c r="G10" s="450"/>
    </row>
    <row r="11" spans="1:10" s="23" customFormat="1" ht="15.75" x14ac:dyDescent="0.2">
      <c r="A11" s="451" t="s">
        <v>84</v>
      </c>
      <c r="B11" s="451"/>
      <c r="C11" s="451"/>
      <c r="D11" s="451"/>
      <c r="E11" s="451"/>
      <c r="F11" s="451"/>
      <c r="G11" s="451"/>
    </row>
    <row r="12" spans="1:10" s="23" customFormat="1" ht="15.75" x14ac:dyDescent="0.2">
      <c r="A12" s="448" t="s">
        <v>63</v>
      </c>
      <c r="B12" s="448"/>
      <c r="C12" s="448"/>
      <c r="D12" s="448"/>
      <c r="E12" s="448"/>
      <c r="F12" s="448"/>
      <c r="G12" s="9" t="s">
        <v>28</v>
      </c>
    </row>
    <row r="13" spans="1:10" s="23" customFormat="1" ht="39.75" customHeight="1" x14ac:dyDescent="0.25">
      <c r="A13" s="20" t="s">
        <v>19</v>
      </c>
      <c r="B13" s="446" t="s">
        <v>188</v>
      </c>
      <c r="C13" s="446"/>
      <c r="D13" s="446"/>
      <c r="E13" s="446"/>
      <c r="F13" s="446"/>
      <c r="G13" s="5">
        <f>Motorista!G154</f>
        <v>21136.080000000002</v>
      </c>
    </row>
    <row r="14" spans="1:10" s="23" customFormat="1" ht="39.75" customHeight="1" x14ac:dyDescent="0.25">
      <c r="A14" s="20" t="s">
        <v>16</v>
      </c>
      <c r="B14" s="446" t="s">
        <v>189</v>
      </c>
      <c r="C14" s="446"/>
      <c r="D14" s="446"/>
      <c r="E14" s="446"/>
      <c r="F14" s="446"/>
      <c r="G14" s="5">
        <f>ROUND(Veículos!G101,2)</f>
        <v>14273.96</v>
      </c>
    </row>
    <row r="15" spans="1:10" s="23" customFormat="1" ht="39.75" customHeight="1" x14ac:dyDescent="0.25">
      <c r="A15" s="20" t="s">
        <v>18</v>
      </c>
      <c r="B15" s="446" t="s">
        <v>120</v>
      </c>
      <c r="C15" s="446"/>
      <c r="D15" s="446"/>
      <c r="E15" s="446"/>
      <c r="F15" s="446"/>
      <c r="G15" s="5">
        <f>SUM(G13:G14)</f>
        <v>35410.04</v>
      </c>
      <c r="I15" s="63"/>
      <c r="J15" s="63"/>
    </row>
    <row r="16" spans="1:10" s="23" customFormat="1" ht="39.75" customHeight="1" x14ac:dyDescent="0.25">
      <c r="A16" s="20" t="s">
        <v>20</v>
      </c>
      <c r="B16" s="446" t="s">
        <v>244</v>
      </c>
      <c r="C16" s="446"/>
      <c r="D16" s="446"/>
      <c r="E16" s="446"/>
      <c r="F16" s="446"/>
      <c r="G16" s="5">
        <f>G15*12</f>
        <v>424920.48</v>
      </c>
    </row>
    <row r="17" spans="1:7" s="23" customFormat="1" ht="15" x14ac:dyDescent="0.2">
      <c r="F17" s="138" t="s">
        <v>270</v>
      </c>
      <c r="G17" s="186">
        <f>G16/72000</f>
        <v>5.9016733333333331</v>
      </c>
    </row>
    <row r="20" spans="1:7" x14ac:dyDescent="0.2">
      <c r="A20" s="332" t="s">
        <v>217</v>
      </c>
      <c r="B20" s="332"/>
      <c r="C20" s="332"/>
      <c r="D20" s="332"/>
      <c r="E20" s="332"/>
      <c r="F20" s="332"/>
      <c r="G20" s="332"/>
    </row>
    <row r="21" spans="1:7" ht="15" customHeight="1" x14ac:dyDescent="0.2">
      <c r="A21" s="78" t="s">
        <v>218</v>
      </c>
      <c r="B21" s="81"/>
      <c r="C21" s="333" t="s">
        <v>276</v>
      </c>
      <c r="D21" s="334"/>
      <c r="E21" s="335"/>
      <c r="F21" s="82" t="s">
        <v>219</v>
      </c>
      <c r="G21" s="83" t="s">
        <v>275</v>
      </c>
    </row>
    <row r="22" spans="1:7" ht="15" customHeight="1" x14ac:dyDescent="0.2">
      <c r="A22" s="78" t="s">
        <v>220</v>
      </c>
      <c r="B22" s="81"/>
      <c r="C22" s="333" t="s">
        <v>277</v>
      </c>
      <c r="D22" s="334"/>
      <c r="E22" s="335"/>
      <c r="F22" s="84" t="s">
        <v>221</v>
      </c>
      <c r="G22" s="83"/>
    </row>
    <row r="23" spans="1:7" ht="15" customHeight="1" x14ac:dyDescent="0.2">
      <c r="A23" s="78" t="s">
        <v>222</v>
      </c>
      <c r="B23" s="81"/>
      <c r="C23" s="333" t="s">
        <v>278</v>
      </c>
      <c r="D23" s="334"/>
      <c r="E23" s="335"/>
      <c r="F23" s="84" t="s">
        <v>223</v>
      </c>
      <c r="G23" s="185" t="s">
        <v>279</v>
      </c>
    </row>
    <row r="24" spans="1:7" ht="15" customHeight="1" x14ac:dyDescent="0.2">
      <c r="A24" s="78" t="s">
        <v>224</v>
      </c>
      <c r="B24" s="81"/>
      <c r="C24" s="85"/>
      <c r="D24" s="86"/>
      <c r="E24" s="86"/>
      <c r="F24" s="86"/>
      <c r="G24" s="87"/>
    </row>
    <row r="25" spans="1:7" ht="26.25" customHeight="1" x14ac:dyDescent="0.2">
      <c r="A25" s="341" t="s">
        <v>225</v>
      </c>
      <c r="B25" s="342"/>
      <c r="C25" s="343"/>
      <c r="D25" s="344"/>
      <c r="E25" s="345"/>
      <c r="F25" s="345"/>
      <c r="G25" s="376"/>
    </row>
    <row r="26" spans="1:7" ht="65.25" customHeight="1" x14ac:dyDescent="0.2">
      <c r="A26" s="336" t="s">
        <v>226</v>
      </c>
      <c r="B26" s="337"/>
      <c r="C26" s="337"/>
      <c r="D26" s="338" t="s">
        <v>227</v>
      </c>
      <c r="E26" s="339"/>
      <c r="F26" s="339"/>
      <c r="G26" s="385"/>
    </row>
    <row r="27" spans="1:7" x14ac:dyDescent="0.2">
      <c r="A27" s="88"/>
      <c r="B27" s="88"/>
      <c r="C27" s="89"/>
      <c r="D27" s="89"/>
      <c r="E27" s="89"/>
      <c r="F27" s="89"/>
      <c r="G27" s="89"/>
    </row>
    <row r="28" spans="1:7" hidden="1" x14ac:dyDescent="0.2">
      <c r="A28" s="90"/>
      <c r="B28" s="90"/>
      <c r="C28" s="90"/>
      <c r="D28" s="90"/>
      <c r="E28" s="90"/>
      <c r="F28" s="90"/>
      <c r="G28" s="90"/>
    </row>
    <row r="29" spans="1:7" hidden="1" x14ac:dyDescent="0.2">
      <c r="A29" s="91"/>
      <c r="B29" s="91"/>
      <c r="C29" s="92"/>
      <c r="D29" s="92"/>
      <c r="E29" s="92"/>
      <c r="F29" s="93"/>
      <c r="G29" s="92"/>
    </row>
    <row r="30" spans="1:7" hidden="1" x14ac:dyDescent="0.2">
      <c r="A30" s="94" t="s">
        <v>241</v>
      </c>
      <c r="B30" s="94"/>
      <c r="C30" s="95"/>
      <c r="D30" s="96"/>
      <c r="E30" s="92"/>
      <c r="F30" s="93"/>
      <c r="G30" s="92"/>
    </row>
    <row r="31" spans="1:7" hidden="1" x14ac:dyDescent="0.2">
      <c r="A31" s="97"/>
      <c r="B31" s="97"/>
      <c r="C31" s="98" t="s">
        <v>242</v>
      </c>
      <c r="D31" s="96"/>
      <c r="E31" s="92"/>
      <c r="F31" s="93"/>
      <c r="G31" s="92"/>
    </row>
    <row r="32" spans="1:7" hidden="1" x14ac:dyDescent="0.2">
      <c r="A32" s="97"/>
      <c r="B32" s="97"/>
      <c r="C32" s="99" t="s">
        <v>243</v>
      </c>
      <c r="D32" s="96"/>
      <c r="E32" s="92"/>
      <c r="F32" s="93"/>
      <c r="G32" s="92"/>
    </row>
    <row r="33" spans="1:7" hidden="1" x14ac:dyDescent="0.2">
      <c r="A33" s="91"/>
      <c r="B33" s="91"/>
      <c r="C33" s="92"/>
      <c r="D33" s="92"/>
      <c r="E33" s="92"/>
      <c r="F33" s="93"/>
      <c r="G33" s="92"/>
    </row>
    <row r="34" spans="1:7" hidden="1" x14ac:dyDescent="0.2">
      <c r="A34" s="91"/>
      <c r="B34" s="91"/>
      <c r="C34" s="92"/>
      <c r="D34" s="92"/>
      <c r="E34" s="92"/>
      <c r="F34" s="93"/>
      <c r="G34" s="92"/>
    </row>
    <row r="35" spans="1:7" hidden="1" x14ac:dyDescent="0.2">
      <c r="A35" s="91"/>
      <c r="B35" s="91"/>
      <c r="C35" s="92"/>
      <c r="D35" s="92"/>
      <c r="E35" s="92"/>
      <c r="F35" s="93"/>
      <c r="G35" s="92"/>
    </row>
    <row r="36" spans="1:7" x14ac:dyDescent="0.2">
      <c r="A36" s="91"/>
      <c r="B36" s="91"/>
      <c r="C36" s="92"/>
      <c r="D36" s="92"/>
      <c r="E36" s="92"/>
      <c r="F36" s="93"/>
      <c r="G36" s="92"/>
    </row>
    <row r="37" spans="1:7" x14ac:dyDescent="0.2">
      <c r="A37" s="91"/>
      <c r="B37" s="91"/>
      <c r="C37" s="92"/>
      <c r="D37" s="92"/>
      <c r="E37" s="92"/>
      <c r="F37" s="93"/>
      <c r="G37" s="92"/>
    </row>
    <row r="38" spans="1:7" x14ac:dyDescent="0.2">
      <c r="A38" s="187" t="s">
        <v>280</v>
      </c>
      <c r="B38" s="187"/>
      <c r="C38" s="187"/>
      <c r="D38" s="187"/>
      <c r="E38" s="92"/>
      <c r="F38" s="93"/>
      <c r="G38" s="92"/>
    </row>
    <row r="39" spans="1:7" x14ac:dyDescent="0.2">
      <c r="A39" s="97"/>
      <c r="B39" s="97"/>
      <c r="C39" s="98" t="s">
        <v>242</v>
      </c>
      <c r="D39" s="96"/>
      <c r="E39" s="92"/>
      <c r="F39" s="93"/>
      <c r="G39" s="92"/>
    </row>
    <row r="40" spans="1:7" x14ac:dyDescent="0.2">
      <c r="A40" s="97"/>
      <c r="B40" s="97"/>
      <c r="C40" s="99" t="s">
        <v>243</v>
      </c>
      <c r="D40" s="96"/>
      <c r="E40" s="92"/>
      <c r="F40" s="93"/>
      <c r="G40" s="92"/>
    </row>
  </sheetData>
  <mergeCells count="25">
    <mergeCell ref="A25:C25"/>
    <mergeCell ref="D25:G25"/>
    <mergeCell ref="A4:G4"/>
    <mergeCell ref="A5:G5"/>
    <mergeCell ref="A7:C7"/>
    <mergeCell ref="D7:G7"/>
    <mergeCell ref="A8:C8"/>
    <mergeCell ref="D8:E8"/>
    <mergeCell ref="F8:G8"/>
    <mergeCell ref="A38:D38"/>
    <mergeCell ref="B16:F16"/>
    <mergeCell ref="A9:C9"/>
    <mergeCell ref="D9:G9"/>
    <mergeCell ref="A12:F12"/>
    <mergeCell ref="B13:F13"/>
    <mergeCell ref="A10:G10"/>
    <mergeCell ref="B15:F15"/>
    <mergeCell ref="A11:G11"/>
    <mergeCell ref="B14:F14"/>
    <mergeCell ref="A26:C26"/>
    <mergeCell ref="D26:G26"/>
    <mergeCell ref="A20:G20"/>
    <mergeCell ref="C21:E21"/>
    <mergeCell ref="C22:E22"/>
    <mergeCell ref="C23:E23"/>
  </mergeCells>
  <phoneticPr fontId="0" type="noConversion"/>
  <hyperlinks>
    <hyperlink ref="G23" r:id="rId1"/>
  </hyperlinks>
  <pageMargins left="0.78740157499999996" right="0.78740157499999996" top="0.984251969" bottom="0.984251969" header="0.49212598499999999" footer="0.49212598499999999"/>
  <pageSetup paperSize="9" scale="64" fitToHeight="0" orientation="portrait" horizontalDpi="4294967293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Motorista</vt:lpstr>
      <vt:lpstr>Veículos</vt:lpstr>
      <vt:lpstr>Consolidação</vt:lpstr>
      <vt:lpstr>Consolidação!Area_de_impressao</vt:lpstr>
      <vt:lpstr>Veículos!Area_de_impressao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marcelomonteiro</dc:creator>
  <cp:lastModifiedBy>Fer Note YES</cp:lastModifiedBy>
  <cp:lastPrinted>2018-03-15T19:33:44Z</cp:lastPrinted>
  <dcterms:created xsi:type="dcterms:W3CDTF">2008-03-04T13:43:43Z</dcterms:created>
  <dcterms:modified xsi:type="dcterms:W3CDTF">2018-07-12T20:14:16Z</dcterms:modified>
</cp:coreProperties>
</file>