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https://mecbrasil-my.sharepoint.com/personal/clarissasantos_mec_gov_br/Documents/Documentos/Chamamento Público Medicina/Planilhas Financeira e Plano de negócios/"/>
    </mc:Choice>
  </mc:AlternateContent>
  <xr:revisionPtr revIDLastSave="0" documentId="8_{F91D2004-D895-4D6B-A485-7897A385220A}" xr6:coauthVersionLast="47" xr6:coauthVersionMax="47" xr10:uidLastSave="{00000000-0000-0000-0000-000000000000}"/>
  <workbookProtection lockStructure="1"/>
  <bookViews>
    <workbookView xWindow="-120" yWindow="-120" windowWidth="29040" windowHeight="15720" tabRatio="860" activeTab="12" xr2:uid="{00000000-000D-0000-FFFF-FFFF00000000}"/>
  </bookViews>
  <sheets>
    <sheet name="Início" sheetId="63" r:id="rId1"/>
    <sheet name="Lista_Municipios" sheetId="65" state="hidden" r:id="rId2"/>
    <sheet name="Indicadores" sheetId="61" state="hidden" r:id="rId3"/>
    <sheet name="DRE_Stress" sheetId="60" state="hidden" r:id="rId4"/>
    <sheet name="Fontes de Financiamento" sheetId="56" r:id="rId5"/>
    <sheet name="Desp pre-operac Investimentos" sheetId="58" r:id="rId6"/>
    <sheet name="Amortização" sheetId="57" r:id="rId7"/>
    <sheet name="Depreciação" sheetId="55" r:id="rId8"/>
    <sheet name="Custos e Despesas" sheetId="52" r:id="rId9"/>
    <sheet name="Receita Operacional" sheetId="50" r:id="rId10"/>
    <sheet name="Capital de Giro" sheetId="54" r:id="rId11"/>
    <sheet name="IR CSLL" sheetId="53" r:id="rId12"/>
    <sheet name="DRE" sheetId="48" r:id="rId13"/>
  </sheets>
  <definedNames>
    <definedName name="__FDS_HYPERLINK_TOGGLE_STATE__" hidden="1">"ON"</definedName>
    <definedName name="__FDS_UNIQUE_RANGE_ID_GENERATOR_COUNTER" hidden="1">1</definedName>
    <definedName name="_Order1" hidden="1">255</definedName>
    <definedName name="_Order2" hidden="1">255</definedName>
    <definedName name="ferme" localSheetId="2" hidden="1">{#N/A,#N/A,FALSE,"Saída2";#N/A,#N/A,FALSE,"Fluxograma"}</definedName>
    <definedName name="ferme" hidden="1">{#N/A,#N/A,FALSE,"Saída2";#N/A,#N/A,FALSE,"Fluxograma"}</definedName>
    <definedName name="fff" localSheetId="2" hidden="1">{#N/A,#N/A,FALSE,"Saída2";#N/A,#N/A,FALSE,"Fluxograma"}</definedName>
    <definedName name="fff" hidden="1">{#N/A,#N/A,FALSE,"Saída2";#N/A,#N/A,FALSE,"Fluxograma"}</definedName>
    <definedName name="ggg" localSheetId="2" hidden="1">{#N/A,#N/A,FALSE,"BG1"}</definedName>
    <definedName name="ggg" hidden="1">{#N/A,#N/A,FALSE,"BG1"}</definedName>
    <definedName name="Municípios">Lista_Municipios!$B$4:$B$31</definedName>
    <definedName name="wrn.Balanço._.Geral." localSheetId="2" hidden="1">{#N/A,#N/A,FALSE,"BG1"}</definedName>
    <definedName name="wrn.Balanço._.Geral." hidden="1">{#N/A,#N/A,FALSE,"BG1"}</definedName>
    <definedName name="wrn.Fluxograma." localSheetId="2" hidden="1">{#N/A,#N/A,FALSE,"Saída2";#N/A,#N/A,FALSE,"Fluxograma"}</definedName>
    <definedName name="wrn.Fluxograma." hidden="1">{#N/A,#N/A,FALSE,"Saída2";#N/A,#N/A,FALSE,"Fluxograma"}</definedName>
    <definedName name="wrn.Manual_UFRA." localSheetId="2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 - 8";#N/A,#N/A,FALSE,"Anexo_9";#N/A,#N/A,FALSE,"Anexo - 9";#N/A,#N/A,FALSE,"Anexo_10";#N/A,#N/A,FALSE,"Anexo - 10";#N/A,#N/A,FALSE,"Anexo_11";#N/A,#N/A,FALSE,"Anexo - 11";#N/A,#N/A,FALSE,"Anexo_12";#N/A,#N/A,FALSE,"Anexo - 12";#N/A,#N/A,FALSE,"Anexo_13";#N/A,#N/A,FALSE,"Anexo - 13";#N/A,#N/A,FALSE,"Anexo_14";#N/A,#N/A,FALSE,"Anexo - 14";#N/A,#N/A,FALSE,"Anexo_15";#N/A,#N/A,FALSE,"Anexo - 15";#N/A,#N/A,FALSE,"Anexo_16";#N/A,#N/A,FALSE,"Anexo - 16";#N/A,#N/A,FALSE,"Anexo - 17";#N/A,#N/A,FALSE,"Anexo_17";#N/A,#N/A,FALSE,"Anexo - 18";#N/A,#N/A,FALSE,"Anexo_18";#N/A,#N/A,FALSE,"Anexo - 19";#N/A,#N/A,FALSE,"Anexo_19"}</definedName>
    <definedName name="wrn.Manual_UFRA.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 - 8";#N/A,#N/A,FALSE,"Anexo_9";#N/A,#N/A,FALSE,"Anexo - 9";#N/A,#N/A,FALSE,"Anexo_10";#N/A,#N/A,FALSE,"Anexo - 10";#N/A,#N/A,FALSE,"Anexo_11";#N/A,#N/A,FALSE,"Anexo - 11";#N/A,#N/A,FALSE,"Anexo_12";#N/A,#N/A,FALSE,"Anexo - 12";#N/A,#N/A,FALSE,"Anexo_13";#N/A,#N/A,FALSE,"Anexo - 13";#N/A,#N/A,FALSE,"Anexo_14";#N/A,#N/A,FALSE,"Anexo - 14";#N/A,#N/A,FALSE,"Anexo_15";#N/A,#N/A,FALSE,"Anexo - 15";#N/A,#N/A,FALSE,"Anexo_16";#N/A,#N/A,FALSE,"Anexo - 16";#N/A,#N/A,FALSE,"Anexo - 17";#N/A,#N/A,FALSE,"Anexo_17";#N/A,#N/A,FALSE,"Anexo - 18";#N/A,#N/A,FALSE,"Anexo_18";#N/A,#N/A,FALSE,"Anexo - 19";#N/A,#N/A,FALSE,"Anexo_19"}</definedName>
    <definedName name="wrn.Manual_USA." localSheetId="2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 - 8";#N/A,#N/A,FALSE,"Anexo_9";#N/A,#N/A,FALSE,"Anexo - 9";#N/A,#N/A,FALSE,"Anexo_10";#N/A,#N/A,FALSE,"Anexo - 10";#N/A,#N/A,FALSE,"Anexo_10.1";#N/A,#N/A,FALSE,"Anexo - 10.1";#N/A,#N/A,FALSE,"Anexo_11";#N/A,#N/A,FALSE,"Anexo - 11";#N/A,#N/A,FALSE,"Anexo_12";#N/A,#N/A,FALSE,"Anexo - 12";#N/A,#N/A,FALSE,"Anexo_13";#N/A,#N/A,FALSE,"Anexo - 13";#N/A,#N/A,FALSE,"Anexo_14";#N/A,#N/A,FALSE,"Anexo - 14";#N/A,#N/A,FALSE,"Anexo_15";#N/A,#N/A,FALSE,"Anexo - 15";#N/A,#N/A,FALSE,"Anexo_16";#N/A,#N/A,FALSE,"Anexo - 16";#N/A,#N/A,FALSE,"Anexo_17";#N/A,#N/A,FALSE,"Anexo - 17";#N/A,#N/A,FALSE,"Anexo_18";#N/A,#N/A,FALSE,"Anexo - 18"}</definedName>
    <definedName name="wrn.Manual_USA.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 - 8";#N/A,#N/A,FALSE,"Anexo_9";#N/A,#N/A,FALSE,"Anexo - 9";#N/A,#N/A,FALSE,"Anexo_10";#N/A,#N/A,FALSE,"Anexo - 10";#N/A,#N/A,FALSE,"Anexo_10.1";#N/A,#N/A,FALSE,"Anexo - 10.1";#N/A,#N/A,FALSE,"Anexo_11";#N/A,#N/A,FALSE,"Anexo - 11";#N/A,#N/A,FALSE,"Anexo_12";#N/A,#N/A,FALSE,"Anexo - 12";#N/A,#N/A,FALSE,"Anexo_13";#N/A,#N/A,FALSE,"Anexo - 13";#N/A,#N/A,FALSE,"Anexo_14";#N/A,#N/A,FALSE,"Anexo - 14";#N/A,#N/A,FALSE,"Anexo_15";#N/A,#N/A,FALSE,"Anexo - 15";#N/A,#N/A,FALSE,"Anexo_16";#N/A,#N/A,FALSE,"Anexo - 16";#N/A,#N/A,FALSE,"Anexo_17";#N/A,#N/A,FALSE,"Anexo - 17";#N/A,#N/A,FALSE,"Anexo_18";#N/A,#N/A,FALSE,"Anexo - 18"}</definedName>
    <definedName name="wrn.Relatório_Geral." localSheetId="2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- 7";#N/A,#N/A,FALSE,"Anexo_8";#N/A,#N/A,FALSE,"Anexo_8.1";#N/A,#N/A,FALSE,"Anexo - 8.1";#N/A,#N/A,FALSE,"Anexo_8.2";#N/A,#N/A,FALSE,"Anexo - 8.2";#N/A,#N/A,FALSE,"Anexo_8.3";#N/A,#N/A,FALSE,"Anexo - 8.3";#N/A,#N/A,FALSE,"Anexo_8.4";#N/A,#N/A,FALSE,"Anexo - 8.4";#N/A,#N/A,FALSE,"Anexo_9";#N/A,#N/A,FALSE,"Anexo_9.1";#N/A,#N/A,FALSE,"Anexo - 9.1";#N/A,#N/A,FALSE,"Anexo_9.2";#N/A,#N/A,FALSE,"Anexo - 9.2";#N/A,#N/A,FALSE,"Anexo_9.3";#N/A,#N/A,FALSE,"Anexo - 9.3";#N/A,#N/A,FALSE,"Anexo_10";#N/A,#N/A,FALSE,"Anexo_10.1";#N/A,#N/A,FALSE,"Anexo - 10.1";#N/A,#N/A,FALSE,"Anexo_10.2";#N/A,#N/A,FALSE,"Anexo - 10.2";#N/A,#N/A,FALSE,"Anexo_11";#N/A,#N/A,FALSE,"Anexo_11.1";#N/A,#N/A,FALSE,"Anexo - 11.1";#N/A,#N/A,FALSE,"Anexo_11.2";#N/A,#N/A,FALSE,"Anexo - 11.2";#N/A,#N/A,FALSE,"Anexo_11.2.1";#N/A,#N/A,FALSE,"Anexo - 11.2.1";#N/A,#N/A,FALSE,"Anexo_11.3";#N/A,#N/A,FALSE,"Anexo - 11.3";#N/A,#N/A,FALSE,"Anexo_11.3.1";#N/A,#N/A,FALSE,"Anexo - 11.3.1";#N/A,#N/A,FALSE,"Anexo_11.4";#N/A,#N/A,FALSE,"Anexo - 11.4";#N/A,#N/A,FALSE,"Anexo_11.5";#N/A,#N/A,FALSE,"Anexo - 11.5";#N/A,#N/A,FALSE,"Anexo_11.6";#N/A,#N/A,FALSE,"Anexo - 11.6";#N/A,#N/A,FALSE,"Anexo_11.7";#N/A,#N/A,FALSE,"Anexo - 11.7";#N/A,#N/A,FALSE,"Anexo_11.8";#N/A,#N/A,FALSE,"Anexo - 11.8";#N/A,#N/A,FALSE,"Anexo_12";#N/A,#N/A,FALSE,"Anexo_12.1";#N/A,#N/A,FALSE,"Anexo - 12.1";#N/A,#N/A,FALSE,"Anexo_12.2";#N/A,#N/A,FALSE,"Anexo_12.2.1";#N/A,#N/A,FALSE,"Anexo - 12.2.1";#N/A,#N/A,FALSE,"Anexo_12.2.2";#N/A,#N/A,FALSE,"Anexo - 12.2.2";#N/A,#N/A,FALSE,"Anexo_12.2.3";#N/A,#N/A,FALSE,"Anexo - 12.2.3";#N/A,#N/A,FALSE,"Anexo_12.3";#N/A,#N/A,FALSE,"Anexo - 12.3";#N/A,#N/A,FALSE,"Anexo_13";#N/A,#N/A,FALSE,"Anexo_13.1";#N/A,#N/A,FALSE,"Anexo - 13.1";#N/A,#N/A,FALSE,"Anexo_13.2";#N/A,#N/A,FALSE,"Anexo - 13.2";#N/A,#N/A,FALSE,"Anexo_14";#N/A,#N/A,FALSE,"Anexo_14.1";#N/A,#N/A,FALSE,"Anexo - 14.1";#N/A,#N/A,FALSE,"Anexo_14.2";#N/A,#N/A,FALSE,"Anexo - 14.2";#N/A,#N/A,FALSE,"Anexo_15";#N/A,#N/A,FALSE,"Anexo_15.1";#N/A,#N/A,FALSE,"Anexo - 15.1"}</definedName>
    <definedName name="wrn.Relatório_Geral.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- 7";#N/A,#N/A,FALSE,"Anexo_8";#N/A,#N/A,FALSE,"Anexo_8.1";#N/A,#N/A,FALSE,"Anexo - 8.1";#N/A,#N/A,FALSE,"Anexo_8.2";#N/A,#N/A,FALSE,"Anexo - 8.2";#N/A,#N/A,FALSE,"Anexo_8.3";#N/A,#N/A,FALSE,"Anexo - 8.3";#N/A,#N/A,FALSE,"Anexo_8.4";#N/A,#N/A,FALSE,"Anexo - 8.4";#N/A,#N/A,FALSE,"Anexo_9";#N/A,#N/A,FALSE,"Anexo_9.1";#N/A,#N/A,FALSE,"Anexo - 9.1";#N/A,#N/A,FALSE,"Anexo_9.2";#N/A,#N/A,FALSE,"Anexo - 9.2";#N/A,#N/A,FALSE,"Anexo_9.3";#N/A,#N/A,FALSE,"Anexo - 9.3";#N/A,#N/A,FALSE,"Anexo_10";#N/A,#N/A,FALSE,"Anexo_10.1";#N/A,#N/A,FALSE,"Anexo - 10.1";#N/A,#N/A,FALSE,"Anexo_10.2";#N/A,#N/A,FALSE,"Anexo - 10.2";#N/A,#N/A,FALSE,"Anexo_11";#N/A,#N/A,FALSE,"Anexo_11.1";#N/A,#N/A,FALSE,"Anexo - 11.1";#N/A,#N/A,FALSE,"Anexo_11.2";#N/A,#N/A,FALSE,"Anexo - 11.2";#N/A,#N/A,FALSE,"Anexo_11.2.1";#N/A,#N/A,FALSE,"Anexo - 11.2.1";#N/A,#N/A,FALSE,"Anexo_11.3";#N/A,#N/A,FALSE,"Anexo - 11.3";#N/A,#N/A,FALSE,"Anexo_11.3.1";#N/A,#N/A,FALSE,"Anexo - 11.3.1";#N/A,#N/A,FALSE,"Anexo_11.4";#N/A,#N/A,FALSE,"Anexo - 11.4";#N/A,#N/A,FALSE,"Anexo_11.5";#N/A,#N/A,FALSE,"Anexo - 11.5";#N/A,#N/A,FALSE,"Anexo_11.6";#N/A,#N/A,FALSE,"Anexo - 11.6";#N/A,#N/A,FALSE,"Anexo_11.7";#N/A,#N/A,FALSE,"Anexo - 11.7";#N/A,#N/A,FALSE,"Anexo_11.8";#N/A,#N/A,FALSE,"Anexo - 11.8";#N/A,#N/A,FALSE,"Anexo_12";#N/A,#N/A,FALSE,"Anexo_12.1";#N/A,#N/A,FALSE,"Anexo - 12.1";#N/A,#N/A,FALSE,"Anexo_12.2";#N/A,#N/A,FALSE,"Anexo_12.2.1";#N/A,#N/A,FALSE,"Anexo - 12.2.1";#N/A,#N/A,FALSE,"Anexo_12.2.2";#N/A,#N/A,FALSE,"Anexo - 12.2.2";#N/A,#N/A,FALSE,"Anexo_12.2.3";#N/A,#N/A,FALSE,"Anexo - 12.2.3";#N/A,#N/A,FALSE,"Anexo_12.3";#N/A,#N/A,FALSE,"Anexo - 12.3";#N/A,#N/A,FALSE,"Anexo_13";#N/A,#N/A,FALSE,"Anexo_13.1";#N/A,#N/A,FALSE,"Anexo - 13.1";#N/A,#N/A,FALSE,"Anexo_13.2";#N/A,#N/A,FALSE,"Anexo - 13.2";#N/A,#N/A,FALSE,"Anexo_14";#N/A,#N/A,FALSE,"Anexo_14.1";#N/A,#N/A,FALSE,"Anexo - 14.1";#N/A,#N/A,FALSE,"Anexo_14.2";#N/A,#N/A,FALSE,"Anexo - 14.2";#N/A,#N/A,FALSE,"Anexo_15";#N/A,#N/A,FALSE,"Anexo_15.1";#N/A,#N/A,FALSE,"Anexo - 15.1"}</definedName>
    <definedName name="wrx.flugrama1" localSheetId="2" hidden="1">{#N/A,#N/A,FALSE,"Saída2";#N/A,#N/A,FALSE,"Fluxograma"}</definedName>
    <definedName name="wrx.flugrama1" hidden="1">{#N/A,#N/A,FALSE,"Saída2";#N/A,#N/A,FALSE,"Fluxograma"}</definedName>
    <definedName name="www" localSheetId="2" hidden="1">{#N/A,#N/A,FALSE,"Saída2";#N/A,#N/A,FALSE,"Fluxograma"}</definedName>
    <definedName name="www" hidden="1">{#N/A,#N/A,FALSE,"Saída2";#N/A,#N/A,FALSE,"Fluxograma"}</definedName>
    <definedName name="wwww" localSheetId="2" hidden="1">{#N/A,#N/A,FALSE,"Saída2";#N/A,#N/A,FALSE,"Fluxograma"}</definedName>
    <definedName name="wwww" hidden="1">{#N/A,#N/A,FALSE,"Saída2";#N/A,#N/A,FALSE,"Fluxograma"}</definedName>
    <definedName name="wwwwww" localSheetId="2" hidden="1">{#N/A,#N/A,FALSE,"Saída2";#N/A,#N/A,FALSE,"Fluxograma"}</definedName>
    <definedName name="wwwwww" hidden="1">{#N/A,#N/A,FALSE,"Saída2";#N/A,#N/A,FALSE,"Fluxograma"}</definedName>
    <definedName name="xxx" localSheetId="2" hidden="1">{#N/A,#N/A,FALSE,"Saída2";#N/A,#N/A,FALSE,"Fluxograma"}</definedName>
    <definedName name="xxx" hidden="1">{#N/A,#N/A,FALSE,"Saída2";#N/A,#N/A,FALSE,"Fluxograma"}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65" l="1"/>
  <c r="L24" i="65"/>
  <c r="M24" i="65"/>
  <c r="N24" i="65"/>
  <c r="K9" i="65"/>
  <c r="L9" i="65"/>
  <c r="M9" i="65"/>
  <c r="N9" i="65"/>
  <c r="K4" i="65"/>
  <c r="L4" i="65"/>
  <c r="M4" i="65"/>
  <c r="N4" i="65"/>
  <c r="K11" i="65"/>
  <c r="L11" i="65"/>
  <c r="M11" i="65"/>
  <c r="N11" i="65"/>
  <c r="K13" i="65"/>
  <c r="L13" i="65"/>
  <c r="M13" i="65"/>
  <c r="N13" i="65"/>
  <c r="K23" i="65"/>
  <c r="L23" i="65"/>
  <c r="M23" i="65"/>
  <c r="N23" i="65"/>
  <c r="K26" i="65"/>
  <c r="L26" i="65"/>
  <c r="M26" i="65"/>
  <c r="N26" i="65"/>
  <c r="K15" i="65"/>
  <c r="L15" i="65"/>
  <c r="M15" i="65"/>
  <c r="N15" i="65"/>
  <c r="K30" i="65"/>
  <c r="L30" i="65"/>
  <c r="M30" i="65"/>
  <c r="N30" i="65"/>
  <c r="K20" i="65"/>
  <c r="L20" i="65"/>
  <c r="M20" i="65"/>
  <c r="N20" i="65"/>
  <c r="K27" i="65"/>
  <c r="L27" i="65"/>
  <c r="M27" i="65"/>
  <c r="N27" i="65"/>
  <c r="K31" i="65"/>
  <c r="L31" i="65"/>
  <c r="M31" i="65"/>
  <c r="N31" i="65"/>
  <c r="K10" i="65"/>
  <c r="L10" i="65"/>
  <c r="M10" i="65"/>
  <c r="N10" i="65"/>
  <c r="K19" i="65"/>
  <c r="L19" i="65"/>
  <c r="M19" i="65"/>
  <c r="N19" i="65"/>
  <c r="K12" i="65"/>
  <c r="L12" i="65"/>
  <c r="M12" i="65"/>
  <c r="N12" i="65"/>
  <c r="K22" i="65"/>
  <c r="L22" i="65"/>
  <c r="M22" i="65"/>
  <c r="N22" i="65"/>
  <c r="K28" i="65"/>
  <c r="L28" i="65"/>
  <c r="M28" i="65"/>
  <c r="N28" i="65"/>
  <c r="K14" i="65"/>
  <c r="L14" i="65"/>
  <c r="M14" i="65"/>
  <c r="N14" i="65"/>
  <c r="K29" i="65"/>
  <c r="L29" i="65"/>
  <c r="M29" i="65"/>
  <c r="N29" i="65"/>
  <c r="K8" i="65"/>
  <c r="L8" i="65"/>
  <c r="M8" i="65"/>
  <c r="N8" i="65"/>
  <c r="K5" i="65"/>
  <c r="L5" i="65"/>
  <c r="M5" i="65"/>
  <c r="N5" i="65"/>
  <c r="K7" i="65"/>
  <c r="L7" i="65"/>
  <c r="M7" i="65"/>
  <c r="N7" i="65"/>
  <c r="K18" i="65"/>
  <c r="L18" i="65"/>
  <c r="M18" i="65"/>
  <c r="N18" i="65"/>
  <c r="K6" i="65"/>
  <c r="L6" i="65"/>
  <c r="M6" i="65"/>
  <c r="N6" i="65"/>
  <c r="K17" i="65"/>
  <c r="L17" i="65"/>
  <c r="M17" i="65"/>
  <c r="N17" i="65"/>
  <c r="D18" i="61"/>
  <c r="D22" i="61"/>
  <c r="M35" i="60"/>
  <c r="L35" i="60"/>
  <c r="K35" i="60"/>
  <c r="J35" i="60"/>
  <c r="I35" i="60"/>
  <c r="H35" i="60"/>
  <c r="G35" i="60"/>
  <c r="F35" i="60"/>
  <c r="E35" i="60"/>
  <c r="D35" i="60"/>
  <c r="M34" i="60"/>
  <c r="L34" i="60"/>
  <c r="K34" i="60"/>
  <c r="J34" i="60"/>
  <c r="I34" i="60"/>
  <c r="H34" i="60"/>
  <c r="G34" i="60"/>
  <c r="F34" i="60"/>
  <c r="E34" i="60"/>
  <c r="D34" i="60"/>
  <c r="M33" i="60"/>
  <c r="L33" i="60"/>
  <c r="K33" i="60"/>
  <c r="J33" i="60"/>
  <c r="I33" i="60"/>
  <c r="H33" i="60"/>
  <c r="G33" i="60"/>
  <c r="F33" i="60"/>
  <c r="E33" i="60"/>
  <c r="D33" i="60"/>
  <c r="M32" i="60"/>
  <c r="L32" i="60"/>
  <c r="K32" i="60"/>
  <c r="J32" i="60"/>
  <c r="I32" i="60"/>
  <c r="H32" i="60"/>
  <c r="G32" i="60"/>
  <c r="F32" i="60"/>
  <c r="E32" i="60"/>
  <c r="D32" i="60"/>
  <c r="M27" i="60"/>
  <c r="L27" i="60"/>
  <c r="K27" i="60"/>
  <c r="J27" i="60"/>
  <c r="I27" i="60"/>
  <c r="H27" i="60"/>
  <c r="G27" i="60"/>
  <c r="F27" i="60"/>
  <c r="E27" i="60"/>
  <c r="D27" i="60"/>
  <c r="M24" i="60"/>
  <c r="L24" i="60"/>
  <c r="K24" i="60"/>
  <c r="J24" i="60"/>
  <c r="I24" i="60"/>
  <c r="H24" i="60"/>
  <c r="G24" i="60"/>
  <c r="F24" i="60"/>
  <c r="E24" i="60"/>
  <c r="D24" i="60"/>
  <c r="M23" i="60"/>
  <c r="L23" i="60"/>
  <c r="K23" i="60"/>
  <c r="J23" i="60"/>
  <c r="I23" i="60"/>
  <c r="H23" i="60"/>
  <c r="G23" i="60"/>
  <c r="F23" i="60"/>
  <c r="E23" i="60"/>
  <c r="D23" i="60"/>
  <c r="M22" i="60"/>
  <c r="L22" i="60"/>
  <c r="K22" i="60"/>
  <c r="J22" i="60"/>
  <c r="I22" i="60"/>
  <c r="H22" i="60"/>
  <c r="G22" i="60"/>
  <c r="F22" i="60"/>
  <c r="E22" i="60"/>
  <c r="D22" i="60"/>
  <c r="M20" i="60"/>
  <c r="L20" i="60"/>
  <c r="K20" i="60"/>
  <c r="J20" i="60"/>
  <c r="I20" i="60"/>
  <c r="H20" i="60"/>
  <c r="G20" i="60"/>
  <c r="F20" i="60"/>
  <c r="E20" i="60"/>
  <c r="D20" i="60"/>
  <c r="M7" i="54"/>
  <c r="N7" i="54"/>
  <c r="O7" i="54"/>
  <c r="P7" i="54"/>
  <c r="Q7" i="54"/>
  <c r="R7" i="54"/>
  <c r="S7" i="54"/>
  <c r="T7" i="54"/>
  <c r="U7" i="54"/>
  <c r="M8" i="54"/>
  <c r="N8" i="54"/>
  <c r="O8" i="54"/>
  <c r="P8" i="54"/>
  <c r="Q8" i="54"/>
  <c r="R8" i="54"/>
  <c r="S8" i="54"/>
  <c r="T8" i="54"/>
  <c r="U8" i="54"/>
  <c r="D29" i="50"/>
  <c r="D26" i="50" s="1"/>
  <c r="L6" i="54" s="1"/>
  <c r="D35" i="50"/>
  <c r="D7" i="60" s="1"/>
  <c r="D40" i="50"/>
  <c r="D39" i="50" s="1"/>
  <c r="D46" i="50"/>
  <c r="D8" i="60" s="1"/>
  <c r="D53" i="50"/>
  <c r="D52" i="50" s="1"/>
  <c r="D59" i="50"/>
  <c r="D9" i="60" s="1"/>
  <c r="D62" i="50"/>
  <c r="D61" i="50" s="1"/>
  <c r="D68" i="50"/>
  <c r="D10" i="48" s="1"/>
  <c r="D10" i="60"/>
  <c r="D71" i="50"/>
  <c r="D70" i="50" s="1"/>
  <c r="L8" i="54"/>
  <c r="L7" i="54"/>
  <c r="U60" i="55"/>
  <c r="T60" i="55"/>
  <c r="S60" i="55"/>
  <c r="R60" i="55"/>
  <c r="Q60" i="55"/>
  <c r="P60" i="55"/>
  <c r="O60" i="55"/>
  <c r="N60" i="55"/>
  <c r="M60" i="55"/>
  <c r="L60" i="55"/>
  <c r="U59" i="55"/>
  <c r="T59" i="55"/>
  <c r="S59" i="55"/>
  <c r="R59" i="55"/>
  <c r="Q59" i="55"/>
  <c r="P59" i="55"/>
  <c r="O59" i="55"/>
  <c r="N59" i="55"/>
  <c r="M59" i="55"/>
  <c r="L59" i="55"/>
  <c r="U58" i="55"/>
  <c r="T58" i="55"/>
  <c r="S58" i="55"/>
  <c r="R58" i="55"/>
  <c r="Q58" i="55"/>
  <c r="P58" i="55"/>
  <c r="O58" i="55"/>
  <c r="N58" i="55"/>
  <c r="M58" i="55"/>
  <c r="L58" i="55"/>
  <c r="U57" i="55"/>
  <c r="T57" i="55"/>
  <c r="S57" i="55"/>
  <c r="R57" i="55"/>
  <c r="Q57" i="55"/>
  <c r="P57" i="55"/>
  <c r="O57" i="55"/>
  <c r="N57" i="55"/>
  <c r="M57" i="55"/>
  <c r="L57" i="55"/>
  <c r="U56" i="55"/>
  <c r="T56" i="55"/>
  <c r="S56" i="55"/>
  <c r="R56" i="55"/>
  <c r="Q56" i="55"/>
  <c r="P56" i="55"/>
  <c r="O56" i="55"/>
  <c r="N56" i="55"/>
  <c r="M56" i="55"/>
  <c r="L56" i="55"/>
  <c r="U55" i="55"/>
  <c r="T55" i="55"/>
  <c r="S55" i="55"/>
  <c r="R55" i="55"/>
  <c r="Q55" i="55"/>
  <c r="P55" i="55"/>
  <c r="O55" i="55"/>
  <c r="N55" i="55"/>
  <c r="M55" i="55"/>
  <c r="L55" i="55"/>
  <c r="U54" i="55"/>
  <c r="T54" i="55"/>
  <c r="S54" i="55"/>
  <c r="R54" i="55"/>
  <c r="Q54" i="55"/>
  <c r="P54" i="55"/>
  <c r="O54" i="55"/>
  <c r="N54" i="55"/>
  <c r="M54" i="55"/>
  <c r="L54" i="55"/>
  <c r="U53" i="55"/>
  <c r="T53" i="55"/>
  <c r="S53" i="55"/>
  <c r="R53" i="55"/>
  <c r="Q53" i="55"/>
  <c r="P53" i="55"/>
  <c r="O53" i="55"/>
  <c r="N53" i="55"/>
  <c r="M53" i="55"/>
  <c r="L53" i="55"/>
  <c r="U52" i="55"/>
  <c r="T52" i="55"/>
  <c r="S52" i="55"/>
  <c r="R52" i="55"/>
  <c r="Q52" i="55"/>
  <c r="P52" i="55"/>
  <c r="O52" i="55"/>
  <c r="N52" i="55"/>
  <c r="M52" i="55"/>
  <c r="L52" i="55"/>
  <c r="U51" i="55"/>
  <c r="T51" i="55"/>
  <c r="S51" i="55"/>
  <c r="R51" i="55"/>
  <c r="Q51" i="55"/>
  <c r="P51" i="55"/>
  <c r="O51" i="55"/>
  <c r="N51" i="55"/>
  <c r="M51" i="55"/>
  <c r="L51" i="55"/>
  <c r="U49" i="55"/>
  <c r="T49" i="55"/>
  <c r="S49" i="55"/>
  <c r="R49" i="55"/>
  <c r="Q49" i="55"/>
  <c r="P49" i="55"/>
  <c r="O49" i="55"/>
  <c r="N49" i="55"/>
  <c r="M49" i="55"/>
  <c r="L49" i="55"/>
  <c r="U48" i="55"/>
  <c r="T48" i="55"/>
  <c r="S48" i="55"/>
  <c r="R48" i="55"/>
  <c r="Q48" i="55"/>
  <c r="P48" i="55"/>
  <c r="O48" i="55"/>
  <c r="N48" i="55"/>
  <c r="M48" i="55"/>
  <c r="L48" i="55"/>
  <c r="U47" i="55"/>
  <c r="T47" i="55"/>
  <c r="S47" i="55"/>
  <c r="R47" i="55"/>
  <c r="Q47" i="55"/>
  <c r="P47" i="55"/>
  <c r="O47" i="55"/>
  <c r="N47" i="55"/>
  <c r="M47" i="55"/>
  <c r="L47" i="55"/>
  <c r="U46" i="55"/>
  <c r="T46" i="55"/>
  <c r="S46" i="55"/>
  <c r="R46" i="55"/>
  <c r="Q46" i="55"/>
  <c r="P46" i="55"/>
  <c r="O46" i="55"/>
  <c r="N46" i="55"/>
  <c r="M46" i="55"/>
  <c r="L46" i="55"/>
  <c r="U45" i="55"/>
  <c r="T45" i="55"/>
  <c r="S45" i="55"/>
  <c r="R45" i="55"/>
  <c r="Q45" i="55"/>
  <c r="P45" i="55"/>
  <c r="O45" i="55"/>
  <c r="N45" i="55"/>
  <c r="M45" i="55"/>
  <c r="L45" i="55"/>
  <c r="U44" i="55"/>
  <c r="T44" i="55"/>
  <c r="S44" i="55"/>
  <c r="R44" i="55"/>
  <c r="Q44" i="55"/>
  <c r="P44" i="55"/>
  <c r="O44" i="55"/>
  <c r="N44" i="55"/>
  <c r="M44" i="55"/>
  <c r="L44" i="55"/>
  <c r="U43" i="55"/>
  <c r="T43" i="55"/>
  <c r="S43" i="55"/>
  <c r="R43" i="55"/>
  <c r="Q43" i="55"/>
  <c r="P43" i="55"/>
  <c r="O43" i="55"/>
  <c r="N43" i="55"/>
  <c r="M43" i="55"/>
  <c r="L43" i="55"/>
  <c r="U42" i="55"/>
  <c r="T42" i="55"/>
  <c r="S42" i="55"/>
  <c r="R42" i="55"/>
  <c r="Q42" i="55"/>
  <c r="P42" i="55"/>
  <c r="O42" i="55"/>
  <c r="N42" i="55"/>
  <c r="M42" i="55"/>
  <c r="L42" i="55"/>
  <c r="U41" i="55"/>
  <c r="T41" i="55"/>
  <c r="S41" i="55"/>
  <c r="R41" i="55"/>
  <c r="Q41" i="55"/>
  <c r="P41" i="55"/>
  <c r="O41" i="55"/>
  <c r="N41" i="55"/>
  <c r="M41" i="55"/>
  <c r="L41" i="55"/>
  <c r="U38" i="55"/>
  <c r="T38" i="55"/>
  <c r="S38" i="55"/>
  <c r="R38" i="55"/>
  <c r="Q38" i="55"/>
  <c r="P38" i="55"/>
  <c r="O38" i="55"/>
  <c r="N38" i="55"/>
  <c r="M38" i="55"/>
  <c r="L38" i="55"/>
  <c r="U37" i="55"/>
  <c r="T37" i="55"/>
  <c r="S37" i="55"/>
  <c r="R37" i="55"/>
  <c r="Q37" i="55"/>
  <c r="P37" i="55"/>
  <c r="O37" i="55"/>
  <c r="N37" i="55"/>
  <c r="M37" i="55"/>
  <c r="L37" i="55"/>
  <c r="U36" i="55"/>
  <c r="T36" i="55"/>
  <c r="S36" i="55"/>
  <c r="R36" i="55"/>
  <c r="Q36" i="55"/>
  <c r="P36" i="55"/>
  <c r="O36" i="55"/>
  <c r="N36" i="55"/>
  <c r="M36" i="55"/>
  <c r="L36" i="55"/>
  <c r="U35" i="55"/>
  <c r="T35" i="55"/>
  <c r="S35" i="55"/>
  <c r="R35" i="55"/>
  <c r="Q35" i="55"/>
  <c r="P35" i="55"/>
  <c r="O35" i="55"/>
  <c r="N35" i="55"/>
  <c r="M35" i="55"/>
  <c r="L35" i="55"/>
  <c r="U34" i="55"/>
  <c r="T34" i="55"/>
  <c r="S34" i="55"/>
  <c r="R34" i="55"/>
  <c r="Q34" i="55"/>
  <c r="P34" i="55"/>
  <c r="O34" i="55"/>
  <c r="N34" i="55"/>
  <c r="M34" i="55"/>
  <c r="L34" i="55"/>
  <c r="U33" i="55"/>
  <c r="T33" i="55"/>
  <c r="S33" i="55"/>
  <c r="R33" i="55"/>
  <c r="Q33" i="55"/>
  <c r="P33" i="55"/>
  <c r="O33" i="55"/>
  <c r="N33" i="55"/>
  <c r="M33" i="55"/>
  <c r="L33" i="55"/>
  <c r="U32" i="55"/>
  <c r="T32" i="55"/>
  <c r="S32" i="55"/>
  <c r="R32" i="55"/>
  <c r="Q32" i="55"/>
  <c r="P32" i="55"/>
  <c r="O32" i="55"/>
  <c r="N32" i="55"/>
  <c r="M32" i="55"/>
  <c r="L32" i="55"/>
  <c r="U31" i="55"/>
  <c r="T31" i="55"/>
  <c r="S31" i="55"/>
  <c r="R31" i="55"/>
  <c r="Q31" i="55"/>
  <c r="P31" i="55"/>
  <c r="O31" i="55"/>
  <c r="N31" i="55"/>
  <c r="M31" i="55"/>
  <c r="L31" i="55"/>
  <c r="U30" i="55"/>
  <c r="T30" i="55"/>
  <c r="S30" i="55"/>
  <c r="R30" i="55"/>
  <c r="Q30" i="55"/>
  <c r="P30" i="55"/>
  <c r="O30" i="55"/>
  <c r="N30" i="55"/>
  <c r="M30" i="55"/>
  <c r="L30" i="55"/>
  <c r="U29" i="55"/>
  <c r="T29" i="55"/>
  <c r="S29" i="55"/>
  <c r="R29" i="55"/>
  <c r="Q29" i="55"/>
  <c r="P29" i="55"/>
  <c r="O29" i="55"/>
  <c r="N29" i="55"/>
  <c r="M29" i="55"/>
  <c r="L29" i="55"/>
  <c r="U27" i="55"/>
  <c r="T27" i="55"/>
  <c r="S27" i="55"/>
  <c r="R27" i="55"/>
  <c r="Q27" i="55"/>
  <c r="P27" i="55"/>
  <c r="O27" i="55"/>
  <c r="N27" i="55"/>
  <c r="M27" i="55"/>
  <c r="L27" i="55"/>
  <c r="U26" i="55"/>
  <c r="T26" i="55"/>
  <c r="S26" i="55"/>
  <c r="R26" i="55"/>
  <c r="Q26" i="55"/>
  <c r="P26" i="55"/>
  <c r="O26" i="55"/>
  <c r="N26" i="55"/>
  <c r="M26" i="55"/>
  <c r="L26" i="55"/>
  <c r="U25" i="55"/>
  <c r="T25" i="55"/>
  <c r="S25" i="55"/>
  <c r="R25" i="55"/>
  <c r="Q25" i="55"/>
  <c r="P25" i="55"/>
  <c r="O25" i="55"/>
  <c r="N25" i="55"/>
  <c r="M25" i="55"/>
  <c r="L25" i="55"/>
  <c r="U24" i="55"/>
  <c r="T24" i="55"/>
  <c r="S24" i="55"/>
  <c r="R24" i="55"/>
  <c r="Q24" i="55"/>
  <c r="P24" i="55"/>
  <c r="O24" i="55"/>
  <c r="N24" i="55"/>
  <c r="M24" i="55"/>
  <c r="L24" i="55"/>
  <c r="U23" i="55"/>
  <c r="T23" i="55"/>
  <c r="S23" i="55"/>
  <c r="R23" i="55"/>
  <c r="Q23" i="55"/>
  <c r="P23" i="55"/>
  <c r="O23" i="55"/>
  <c r="N23" i="55"/>
  <c r="M23" i="55"/>
  <c r="L23" i="55"/>
  <c r="U22" i="55"/>
  <c r="T22" i="55"/>
  <c r="S22" i="55"/>
  <c r="R22" i="55"/>
  <c r="Q22" i="55"/>
  <c r="P22" i="55"/>
  <c r="O22" i="55"/>
  <c r="N22" i="55"/>
  <c r="M22" i="55"/>
  <c r="L22" i="55"/>
  <c r="U21" i="55"/>
  <c r="T21" i="55"/>
  <c r="S21" i="55"/>
  <c r="R21" i="55"/>
  <c r="Q21" i="55"/>
  <c r="P21" i="55"/>
  <c r="O21" i="55"/>
  <c r="N21" i="55"/>
  <c r="M21" i="55"/>
  <c r="L21" i="55"/>
  <c r="U20" i="55"/>
  <c r="T20" i="55"/>
  <c r="S20" i="55"/>
  <c r="R20" i="55"/>
  <c r="Q20" i="55"/>
  <c r="P20" i="55"/>
  <c r="O20" i="55"/>
  <c r="N20" i="55"/>
  <c r="M20" i="55"/>
  <c r="L20" i="55"/>
  <c r="U19" i="55"/>
  <c r="T19" i="55"/>
  <c r="S19" i="55"/>
  <c r="R19" i="55"/>
  <c r="Q19" i="55"/>
  <c r="P19" i="55"/>
  <c r="O19" i="55"/>
  <c r="N19" i="55"/>
  <c r="M19" i="55"/>
  <c r="L19" i="55"/>
  <c r="U18" i="55"/>
  <c r="T18" i="55"/>
  <c r="S18" i="55"/>
  <c r="R18" i="55"/>
  <c r="Q18" i="55"/>
  <c r="P18" i="55"/>
  <c r="O18" i="55"/>
  <c r="N18" i="55"/>
  <c r="M18" i="55"/>
  <c r="L18" i="55"/>
  <c r="U16" i="55"/>
  <c r="T16" i="55"/>
  <c r="S16" i="55"/>
  <c r="R16" i="55"/>
  <c r="Q16" i="55"/>
  <c r="P16" i="55"/>
  <c r="O16" i="55"/>
  <c r="N16" i="55"/>
  <c r="M16" i="55"/>
  <c r="L16" i="55"/>
  <c r="U15" i="55"/>
  <c r="T15" i="55"/>
  <c r="S15" i="55"/>
  <c r="R15" i="55"/>
  <c r="Q15" i="55"/>
  <c r="P15" i="55"/>
  <c r="O15" i="55"/>
  <c r="N15" i="55"/>
  <c r="M15" i="55"/>
  <c r="L15" i="55"/>
  <c r="U14" i="55"/>
  <c r="T14" i="55"/>
  <c r="S14" i="55"/>
  <c r="R14" i="55"/>
  <c r="Q14" i="55"/>
  <c r="P14" i="55"/>
  <c r="O14" i="55"/>
  <c r="N14" i="55"/>
  <c r="M14" i="55"/>
  <c r="L14" i="55"/>
  <c r="U13" i="55"/>
  <c r="T13" i="55"/>
  <c r="S13" i="55"/>
  <c r="R13" i="55"/>
  <c r="Q13" i="55"/>
  <c r="P13" i="55"/>
  <c r="O13" i="55"/>
  <c r="N13" i="55"/>
  <c r="M13" i="55"/>
  <c r="L13" i="55"/>
  <c r="U12" i="55"/>
  <c r="T12" i="55"/>
  <c r="S12" i="55"/>
  <c r="R12" i="55"/>
  <c r="Q12" i="55"/>
  <c r="P12" i="55"/>
  <c r="O12" i="55"/>
  <c r="N12" i="55"/>
  <c r="M12" i="55"/>
  <c r="L12" i="55"/>
  <c r="U11" i="55"/>
  <c r="T11" i="55"/>
  <c r="S11" i="55"/>
  <c r="R11" i="55"/>
  <c r="Q11" i="55"/>
  <c r="P11" i="55"/>
  <c r="O11" i="55"/>
  <c r="N11" i="55"/>
  <c r="M11" i="55"/>
  <c r="L11" i="55"/>
  <c r="U10" i="55"/>
  <c r="T10" i="55"/>
  <c r="S10" i="55"/>
  <c r="R10" i="55"/>
  <c r="Q10" i="55"/>
  <c r="P10" i="55"/>
  <c r="O10" i="55"/>
  <c r="N10" i="55"/>
  <c r="M10" i="55"/>
  <c r="L10" i="55"/>
  <c r="U9" i="55"/>
  <c r="T9" i="55"/>
  <c r="S9" i="55"/>
  <c r="R9" i="55"/>
  <c r="Q9" i="55"/>
  <c r="P9" i="55"/>
  <c r="O9" i="55"/>
  <c r="N9" i="55"/>
  <c r="M9" i="55"/>
  <c r="L9" i="55"/>
  <c r="U8" i="55"/>
  <c r="T8" i="55"/>
  <c r="S8" i="55"/>
  <c r="R8" i="55"/>
  <c r="Q8" i="55"/>
  <c r="P8" i="55"/>
  <c r="O8" i="55"/>
  <c r="N8" i="55"/>
  <c r="M8" i="55"/>
  <c r="L8" i="55"/>
  <c r="U7" i="55"/>
  <c r="T7" i="55"/>
  <c r="S7" i="55"/>
  <c r="R7" i="55"/>
  <c r="Q7" i="55"/>
  <c r="P7" i="55"/>
  <c r="O7" i="55"/>
  <c r="N7" i="55"/>
  <c r="M7" i="55"/>
  <c r="L7" i="55"/>
  <c r="U38" i="57"/>
  <c r="T38" i="57"/>
  <c r="S38" i="57"/>
  <c r="R38" i="57"/>
  <c r="Q38" i="57"/>
  <c r="P38" i="57"/>
  <c r="O38" i="57"/>
  <c r="N38" i="57"/>
  <c r="M38" i="57"/>
  <c r="L38" i="57"/>
  <c r="U37" i="57"/>
  <c r="T37" i="57"/>
  <c r="S37" i="57"/>
  <c r="R37" i="57"/>
  <c r="Q37" i="57"/>
  <c r="P37" i="57"/>
  <c r="O37" i="57"/>
  <c r="N37" i="57"/>
  <c r="M37" i="57"/>
  <c r="L37" i="57"/>
  <c r="U36" i="57"/>
  <c r="T36" i="57"/>
  <c r="S36" i="57"/>
  <c r="R36" i="57"/>
  <c r="Q36" i="57"/>
  <c r="P36" i="57"/>
  <c r="O36" i="57"/>
  <c r="N36" i="57"/>
  <c r="M36" i="57"/>
  <c r="L36" i="57"/>
  <c r="U35" i="57"/>
  <c r="T35" i="57"/>
  <c r="S35" i="57"/>
  <c r="R35" i="57"/>
  <c r="Q35" i="57"/>
  <c r="P35" i="57"/>
  <c r="O35" i="57"/>
  <c r="N35" i="57"/>
  <c r="M35" i="57"/>
  <c r="L35" i="57"/>
  <c r="U34" i="57"/>
  <c r="T34" i="57"/>
  <c r="S34" i="57"/>
  <c r="R34" i="57"/>
  <c r="Q34" i="57"/>
  <c r="P34" i="57"/>
  <c r="O34" i="57"/>
  <c r="N34" i="57"/>
  <c r="M34" i="57"/>
  <c r="L34" i="57"/>
  <c r="U33" i="57"/>
  <c r="T33" i="57"/>
  <c r="S33" i="57"/>
  <c r="R33" i="57"/>
  <c r="Q33" i="57"/>
  <c r="P33" i="57"/>
  <c r="O33" i="57"/>
  <c r="N33" i="57"/>
  <c r="M33" i="57"/>
  <c r="L33" i="57"/>
  <c r="U32" i="57"/>
  <c r="T32" i="57"/>
  <c r="S32" i="57"/>
  <c r="R32" i="57"/>
  <c r="Q32" i="57"/>
  <c r="P32" i="57"/>
  <c r="O32" i="57"/>
  <c r="N32" i="57"/>
  <c r="M32" i="57"/>
  <c r="L32" i="57"/>
  <c r="U31" i="57"/>
  <c r="T31" i="57"/>
  <c r="S31" i="57"/>
  <c r="R31" i="57"/>
  <c r="Q31" i="57"/>
  <c r="P31" i="57"/>
  <c r="O31" i="57"/>
  <c r="N31" i="57"/>
  <c r="M31" i="57"/>
  <c r="L31" i="57"/>
  <c r="U30" i="57"/>
  <c r="T30" i="57"/>
  <c r="S30" i="57"/>
  <c r="R30" i="57"/>
  <c r="Q30" i="57"/>
  <c r="P30" i="57"/>
  <c r="O30" i="57"/>
  <c r="N30" i="57"/>
  <c r="M30" i="57"/>
  <c r="L30" i="57"/>
  <c r="U29" i="57"/>
  <c r="T29" i="57"/>
  <c r="S29" i="57"/>
  <c r="R29" i="57"/>
  <c r="Q29" i="57"/>
  <c r="P29" i="57"/>
  <c r="O29" i="57"/>
  <c r="N29" i="57"/>
  <c r="M29" i="57"/>
  <c r="L29" i="57"/>
  <c r="U27" i="57"/>
  <c r="T27" i="57"/>
  <c r="S27" i="57"/>
  <c r="R27" i="57"/>
  <c r="Q27" i="57"/>
  <c r="P27" i="57"/>
  <c r="O27" i="57"/>
  <c r="N27" i="57"/>
  <c r="M27" i="57"/>
  <c r="L27" i="57"/>
  <c r="U26" i="57"/>
  <c r="T26" i="57"/>
  <c r="S26" i="57"/>
  <c r="R26" i="57"/>
  <c r="Q26" i="57"/>
  <c r="P26" i="57"/>
  <c r="O26" i="57"/>
  <c r="N26" i="57"/>
  <c r="M26" i="57"/>
  <c r="L26" i="57"/>
  <c r="U25" i="57"/>
  <c r="T25" i="57"/>
  <c r="S25" i="57"/>
  <c r="R25" i="57"/>
  <c r="Q25" i="57"/>
  <c r="P25" i="57"/>
  <c r="O25" i="57"/>
  <c r="N25" i="57"/>
  <c r="M25" i="57"/>
  <c r="L25" i="57"/>
  <c r="U24" i="57"/>
  <c r="T24" i="57"/>
  <c r="S24" i="57"/>
  <c r="R24" i="57"/>
  <c r="Q24" i="57"/>
  <c r="P24" i="57"/>
  <c r="O24" i="57"/>
  <c r="N24" i="57"/>
  <c r="M24" i="57"/>
  <c r="L24" i="57"/>
  <c r="U23" i="57"/>
  <c r="T23" i="57"/>
  <c r="S23" i="57"/>
  <c r="R23" i="57"/>
  <c r="Q23" i="57"/>
  <c r="P23" i="57"/>
  <c r="O23" i="57"/>
  <c r="N23" i="57"/>
  <c r="M23" i="57"/>
  <c r="L23" i="57"/>
  <c r="U22" i="57"/>
  <c r="T22" i="57"/>
  <c r="S22" i="57"/>
  <c r="R22" i="57"/>
  <c r="Q22" i="57"/>
  <c r="P22" i="57"/>
  <c r="O22" i="57"/>
  <c r="N22" i="57"/>
  <c r="M22" i="57"/>
  <c r="L22" i="57"/>
  <c r="U21" i="57"/>
  <c r="T21" i="57"/>
  <c r="S21" i="57"/>
  <c r="R21" i="57"/>
  <c r="Q21" i="57"/>
  <c r="P21" i="57"/>
  <c r="O21" i="57"/>
  <c r="N21" i="57"/>
  <c r="M21" i="57"/>
  <c r="L21" i="57"/>
  <c r="U20" i="57"/>
  <c r="T20" i="57"/>
  <c r="S20" i="57"/>
  <c r="R20" i="57"/>
  <c r="Q20" i="57"/>
  <c r="P20" i="57"/>
  <c r="O20" i="57"/>
  <c r="N20" i="57"/>
  <c r="M20" i="57"/>
  <c r="L20" i="57"/>
  <c r="U19" i="57"/>
  <c r="T19" i="57"/>
  <c r="S19" i="57"/>
  <c r="R19" i="57"/>
  <c r="Q19" i="57"/>
  <c r="P19" i="57"/>
  <c r="O19" i="57"/>
  <c r="N19" i="57"/>
  <c r="M19" i="57"/>
  <c r="L19" i="57"/>
  <c r="U18" i="57"/>
  <c r="T18" i="57"/>
  <c r="S18" i="57"/>
  <c r="R18" i="57"/>
  <c r="Q18" i="57"/>
  <c r="P18" i="57"/>
  <c r="O18" i="57"/>
  <c r="N18" i="57"/>
  <c r="M18" i="57"/>
  <c r="L18" i="57"/>
  <c r="U16" i="57"/>
  <c r="T16" i="57"/>
  <c r="S16" i="57"/>
  <c r="R16" i="57"/>
  <c r="Q16" i="57"/>
  <c r="P16" i="57"/>
  <c r="O16" i="57"/>
  <c r="N16" i="57"/>
  <c r="M16" i="57"/>
  <c r="L16" i="57"/>
  <c r="U15" i="57"/>
  <c r="T15" i="57"/>
  <c r="S15" i="57"/>
  <c r="R15" i="57"/>
  <c r="Q15" i="57"/>
  <c r="P15" i="57"/>
  <c r="O15" i="57"/>
  <c r="N15" i="57"/>
  <c r="M15" i="57"/>
  <c r="L15" i="57"/>
  <c r="U14" i="57"/>
  <c r="T14" i="57"/>
  <c r="S14" i="57"/>
  <c r="R14" i="57"/>
  <c r="Q14" i="57"/>
  <c r="P14" i="57"/>
  <c r="O14" i="57"/>
  <c r="N14" i="57"/>
  <c r="M14" i="57"/>
  <c r="L14" i="57"/>
  <c r="U13" i="57"/>
  <c r="T13" i="57"/>
  <c r="S13" i="57"/>
  <c r="R13" i="57"/>
  <c r="Q13" i="57"/>
  <c r="P13" i="57"/>
  <c r="O13" i="57"/>
  <c r="N13" i="57"/>
  <c r="M13" i="57"/>
  <c r="L13" i="57"/>
  <c r="U12" i="57"/>
  <c r="T12" i="57"/>
  <c r="S12" i="57"/>
  <c r="R12" i="57"/>
  <c r="Q12" i="57"/>
  <c r="P12" i="57"/>
  <c r="O12" i="57"/>
  <c r="N12" i="57"/>
  <c r="M12" i="57"/>
  <c r="L12" i="57"/>
  <c r="U11" i="57"/>
  <c r="T11" i="57"/>
  <c r="S11" i="57"/>
  <c r="R11" i="57"/>
  <c r="Q11" i="57"/>
  <c r="P11" i="57"/>
  <c r="O11" i="57"/>
  <c r="N11" i="57"/>
  <c r="M11" i="57"/>
  <c r="L11" i="57"/>
  <c r="U10" i="57"/>
  <c r="T10" i="57"/>
  <c r="S10" i="57"/>
  <c r="R10" i="57"/>
  <c r="Q10" i="57"/>
  <c r="P10" i="57"/>
  <c r="O10" i="57"/>
  <c r="N10" i="57"/>
  <c r="M10" i="57"/>
  <c r="L10" i="57"/>
  <c r="U9" i="57"/>
  <c r="T9" i="57"/>
  <c r="S9" i="57"/>
  <c r="R9" i="57"/>
  <c r="Q9" i="57"/>
  <c r="P9" i="57"/>
  <c r="O9" i="57"/>
  <c r="N9" i="57"/>
  <c r="M9" i="57"/>
  <c r="L9" i="57"/>
  <c r="U8" i="57"/>
  <c r="T8" i="57"/>
  <c r="S8" i="57"/>
  <c r="R8" i="57"/>
  <c r="Q8" i="57"/>
  <c r="P8" i="57"/>
  <c r="O8" i="57"/>
  <c r="N8" i="57"/>
  <c r="M8" i="57"/>
  <c r="L8" i="57"/>
  <c r="U7" i="57"/>
  <c r="T7" i="57"/>
  <c r="S7" i="57"/>
  <c r="R7" i="57"/>
  <c r="Q7" i="57"/>
  <c r="P7" i="57"/>
  <c r="O7" i="57"/>
  <c r="N7" i="57"/>
  <c r="M7" i="57"/>
  <c r="L7" i="57"/>
  <c r="D45" i="61"/>
  <c r="E1" i="65"/>
  <c r="E31" i="65" s="1"/>
  <c r="K16" i="65"/>
  <c r="L16" i="65"/>
  <c r="M16" i="65"/>
  <c r="N16" i="65"/>
  <c r="K25" i="65"/>
  <c r="L25" i="65"/>
  <c r="M25" i="65"/>
  <c r="N25" i="65"/>
  <c r="K21" i="65"/>
  <c r="L21" i="65"/>
  <c r="M21" i="65"/>
  <c r="N21" i="65"/>
  <c r="D32" i="61"/>
  <c r="M50" i="55"/>
  <c r="S17" i="55"/>
  <c r="S6" i="55"/>
  <c r="O6" i="55"/>
  <c r="U28" i="57"/>
  <c r="M59" i="61"/>
  <c r="L59" i="61"/>
  <c r="K59" i="61"/>
  <c r="J59" i="61"/>
  <c r="I59" i="61"/>
  <c r="H59" i="61"/>
  <c r="G59" i="61"/>
  <c r="F59" i="61"/>
  <c r="E59" i="61"/>
  <c r="D59" i="61"/>
  <c r="M32" i="61"/>
  <c r="L32" i="61"/>
  <c r="K32" i="61"/>
  <c r="J32" i="61"/>
  <c r="I32" i="61"/>
  <c r="H32" i="61"/>
  <c r="G32" i="61"/>
  <c r="F32" i="61"/>
  <c r="E32" i="61"/>
  <c r="O28" i="57"/>
  <c r="D57" i="53"/>
  <c r="D21" i="53"/>
  <c r="D25" i="58"/>
  <c r="D29" i="58"/>
  <c r="D8" i="58"/>
  <c r="D7" i="58" s="1"/>
  <c r="D13" i="58"/>
  <c r="D63" i="52"/>
  <c r="D19" i="60"/>
  <c r="D10" i="50"/>
  <c r="D9" i="50" s="1"/>
  <c r="D8" i="50" s="1"/>
  <c r="M8" i="58"/>
  <c r="M7" i="58" s="1"/>
  <c r="M13" i="58"/>
  <c r="L8" i="58"/>
  <c r="L7" i="58" s="1"/>
  <c r="L5" i="58" s="1"/>
  <c r="L51" i="61" s="1"/>
  <c r="L13" i="58"/>
  <c r="K8" i="58"/>
  <c r="K7" i="58" s="1"/>
  <c r="K5" i="58" s="1"/>
  <c r="K13" i="58"/>
  <c r="J8" i="58"/>
  <c r="J7" i="58"/>
  <c r="J5" i="58" s="1"/>
  <c r="J24" i="61" s="1"/>
  <c r="J13" i="58"/>
  <c r="I8" i="58"/>
  <c r="I7" i="58"/>
  <c r="I5" i="58" s="1"/>
  <c r="I13" i="58"/>
  <c r="H8" i="58"/>
  <c r="H7" i="58"/>
  <c r="H5" i="58" s="1"/>
  <c r="H24" i="61" s="1"/>
  <c r="H13" i="58"/>
  <c r="G8" i="58"/>
  <c r="G7" i="58" s="1"/>
  <c r="G5" i="58" s="1"/>
  <c r="G24" i="61" s="1"/>
  <c r="G13" i="58"/>
  <c r="F8" i="58"/>
  <c r="F7" i="58" s="1"/>
  <c r="F5" i="58" s="1"/>
  <c r="F13" i="58"/>
  <c r="E8" i="58"/>
  <c r="E7" i="58"/>
  <c r="E5" i="58" s="1"/>
  <c r="E24" i="61" s="1"/>
  <c r="E13" i="58"/>
  <c r="M40" i="50"/>
  <c r="M39" i="50" s="1"/>
  <c r="L40" i="50"/>
  <c r="L39" i="50" s="1"/>
  <c r="K40" i="50"/>
  <c r="K39" i="50" s="1"/>
  <c r="J40" i="50"/>
  <c r="J39" i="50" s="1"/>
  <c r="I40" i="50"/>
  <c r="I39" i="50" s="1"/>
  <c r="H40" i="50"/>
  <c r="H39" i="50" s="1"/>
  <c r="G40" i="50"/>
  <c r="G39" i="50" s="1"/>
  <c r="F40" i="50"/>
  <c r="F39" i="50" s="1"/>
  <c r="E40" i="50"/>
  <c r="E39" i="50" s="1"/>
  <c r="M63" i="52"/>
  <c r="M19" i="60" s="1"/>
  <c r="L63" i="52"/>
  <c r="L19" i="60" s="1"/>
  <c r="K63" i="52"/>
  <c r="K19" i="60"/>
  <c r="J63" i="52"/>
  <c r="J19" i="60" s="1"/>
  <c r="J19" i="48"/>
  <c r="I63" i="52"/>
  <c r="I19" i="60" s="1"/>
  <c r="H63" i="52"/>
  <c r="H19" i="60"/>
  <c r="G63" i="52"/>
  <c r="G19" i="60"/>
  <c r="F63" i="52"/>
  <c r="F19" i="60"/>
  <c r="F19" i="48"/>
  <c r="E63" i="52"/>
  <c r="E19" i="60" s="1"/>
  <c r="M29" i="50"/>
  <c r="M26" i="50" s="1"/>
  <c r="U6" i="54" s="1"/>
  <c r="M53" i="50"/>
  <c r="M52" i="50" s="1"/>
  <c r="M62" i="50"/>
  <c r="M61" i="50" s="1"/>
  <c r="M71" i="50"/>
  <c r="M70" i="50" s="1"/>
  <c r="M10" i="50"/>
  <c r="M2" i="50" s="1"/>
  <c r="M35" i="50"/>
  <c r="M46" i="50"/>
  <c r="M8" i="60" s="1"/>
  <c r="M59" i="50"/>
  <c r="M9" i="60" s="1"/>
  <c r="M68" i="50"/>
  <c r="L29" i="50"/>
  <c r="L26" i="50" s="1"/>
  <c r="L53" i="50"/>
  <c r="L52" i="50" s="1"/>
  <c r="L62" i="50"/>
  <c r="L61" i="50"/>
  <c r="L71" i="50"/>
  <c r="L70" i="50" s="1"/>
  <c r="L10" i="50"/>
  <c r="L9" i="50" s="1"/>
  <c r="L8" i="50" s="1"/>
  <c r="L6" i="48" s="1"/>
  <c r="L35" i="50"/>
  <c r="L7" i="60" s="1"/>
  <c r="L46" i="50"/>
  <c r="L8" i="60" s="1"/>
  <c r="L59" i="50"/>
  <c r="L9" i="60" s="1"/>
  <c r="L68" i="50"/>
  <c r="L10" i="60" s="1"/>
  <c r="K29" i="50"/>
  <c r="K26" i="50" s="1"/>
  <c r="K11" i="60" s="1"/>
  <c r="K53" i="50"/>
  <c r="K52" i="50"/>
  <c r="K62" i="50"/>
  <c r="K61" i="50" s="1"/>
  <c r="K71" i="50"/>
  <c r="K70" i="50"/>
  <c r="S9" i="54" s="1"/>
  <c r="K10" i="50"/>
  <c r="K9" i="50" s="1"/>
  <c r="K8" i="50" s="1"/>
  <c r="K6" i="48" s="1"/>
  <c r="K35" i="50"/>
  <c r="K46" i="50"/>
  <c r="K8" i="60"/>
  <c r="K59" i="50"/>
  <c r="K68" i="50"/>
  <c r="K10" i="60"/>
  <c r="J29" i="50"/>
  <c r="J26" i="50" s="1"/>
  <c r="R6" i="54" s="1"/>
  <c r="J53" i="50"/>
  <c r="J52" i="50" s="1"/>
  <c r="J62" i="50"/>
  <c r="J61" i="50"/>
  <c r="J71" i="50"/>
  <c r="J70" i="50" s="1"/>
  <c r="J10" i="50"/>
  <c r="J2" i="50" s="1"/>
  <c r="J35" i="50"/>
  <c r="J7" i="60" s="1"/>
  <c r="J46" i="50"/>
  <c r="J59" i="50"/>
  <c r="J9" i="60" s="1"/>
  <c r="J68" i="50"/>
  <c r="J10" i="60" s="1"/>
  <c r="I29" i="50"/>
  <c r="I26" i="50" s="1"/>
  <c r="I53" i="50"/>
  <c r="I52" i="50" s="1"/>
  <c r="I62" i="50"/>
  <c r="I61" i="50" s="1"/>
  <c r="I71" i="50"/>
  <c r="I70" i="50" s="1"/>
  <c r="I10" i="50"/>
  <c r="I9" i="50" s="1"/>
  <c r="I8" i="50" s="1"/>
  <c r="I35" i="50"/>
  <c r="I7" i="48" s="1"/>
  <c r="I7" i="60"/>
  <c r="I46" i="50"/>
  <c r="I8" i="60" s="1"/>
  <c r="I59" i="50"/>
  <c r="I68" i="50"/>
  <c r="I10" i="48" s="1"/>
  <c r="H29" i="50"/>
  <c r="H26" i="50" s="1"/>
  <c r="P6" i="54" s="1"/>
  <c r="H53" i="50"/>
  <c r="H52" i="50" s="1"/>
  <c r="H62" i="50"/>
  <c r="H61" i="50" s="1"/>
  <c r="H71" i="50"/>
  <c r="H70" i="50" s="1"/>
  <c r="H10" i="50"/>
  <c r="H9" i="50" s="1"/>
  <c r="H8" i="50" s="1"/>
  <c r="H35" i="50"/>
  <c r="H7" i="60"/>
  <c r="H46" i="50"/>
  <c r="H8" i="48" s="1"/>
  <c r="H59" i="50"/>
  <c r="H9" i="60" s="1"/>
  <c r="H68" i="50"/>
  <c r="G29" i="50"/>
  <c r="G53" i="50"/>
  <c r="G52" i="50"/>
  <c r="G62" i="50"/>
  <c r="G61" i="50" s="1"/>
  <c r="G71" i="50"/>
  <c r="G70" i="50"/>
  <c r="G10" i="50"/>
  <c r="G9" i="50" s="1"/>
  <c r="G8" i="50" s="1"/>
  <c r="G35" i="50"/>
  <c r="G7" i="48" s="1"/>
  <c r="G46" i="50"/>
  <c r="G8" i="48" s="1"/>
  <c r="G59" i="50"/>
  <c r="G68" i="50"/>
  <c r="G10" i="48" s="1"/>
  <c r="G10" i="60"/>
  <c r="F29" i="50"/>
  <c r="F26" i="50" s="1"/>
  <c r="N6" i="54" s="1"/>
  <c r="F53" i="50"/>
  <c r="F52" i="50" s="1"/>
  <c r="F62" i="50"/>
  <c r="F61" i="50" s="1"/>
  <c r="F71" i="50"/>
  <c r="F70" i="50" s="1"/>
  <c r="F10" i="50"/>
  <c r="F9" i="50" s="1"/>
  <c r="F8" i="50" s="1"/>
  <c r="F35" i="50"/>
  <c r="F7" i="48" s="1"/>
  <c r="F46" i="50"/>
  <c r="F8" i="60" s="1"/>
  <c r="F59" i="50"/>
  <c r="F9" i="48" s="1"/>
  <c r="F68" i="50"/>
  <c r="F10" i="60" s="1"/>
  <c r="E29" i="50"/>
  <c r="E26" i="50" s="1"/>
  <c r="M6" i="54" s="1"/>
  <c r="F24" i="54" s="1"/>
  <c r="E53" i="50"/>
  <c r="E52" i="50" s="1"/>
  <c r="M9" i="54" s="1"/>
  <c r="E62" i="50"/>
  <c r="E61" i="50" s="1"/>
  <c r="E71" i="50"/>
  <c r="E70" i="50" s="1"/>
  <c r="E10" i="50"/>
  <c r="E9" i="50" s="1"/>
  <c r="E8" i="50" s="1"/>
  <c r="E35" i="50"/>
  <c r="E7" i="60" s="1"/>
  <c r="E46" i="50"/>
  <c r="E59" i="50"/>
  <c r="E9" i="60" s="1"/>
  <c r="E68" i="50"/>
  <c r="M29" i="58"/>
  <c r="L29" i="58"/>
  <c r="K29" i="58"/>
  <c r="J29" i="58"/>
  <c r="I29" i="58"/>
  <c r="H29" i="58"/>
  <c r="G29" i="58"/>
  <c r="F29" i="58"/>
  <c r="F19" i="58" s="1"/>
  <c r="F52" i="61" s="1"/>
  <c r="E29" i="58"/>
  <c r="M25" i="58"/>
  <c r="M19" i="58" s="1"/>
  <c r="L25" i="58"/>
  <c r="K25" i="58"/>
  <c r="K19" i="58" s="1"/>
  <c r="K52" i="61" s="1"/>
  <c r="J25" i="58"/>
  <c r="J19" i="58"/>
  <c r="I25" i="58"/>
  <c r="I19" i="58" s="1"/>
  <c r="H25" i="58"/>
  <c r="G25" i="58"/>
  <c r="G19" i="58" s="1"/>
  <c r="G25" i="61" s="1"/>
  <c r="F25" i="58"/>
  <c r="E25" i="58"/>
  <c r="E19" i="58" s="1"/>
  <c r="E52" i="61" s="1"/>
  <c r="M35" i="48"/>
  <c r="L35" i="48"/>
  <c r="K35" i="48"/>
  <c r="J35" i="48"/>
  <c r="I35" i="48"/>
  <c r="H35" i="48"/>
  <c r="G35" i="48"/>
  <c r="F35" i="48"/>
  <c r="E35" i="48"/>
  <c r="M34" i="48"/>
  <c r="L34" i="48"/>
  <c r="K34" i="48"/>
  <c r="J34" i="48"/>
  <c r="I34" i="48"/>
  <c r="I29" i="48" s="1"/>
  <c r="H34" i="48"/>
  <c r="G34" i="48"/>
  <c r="F34" i="48"/>
  <c r="E34" i="48"/>
  <c r="M33" i="48"/>
  <c r="L33" i="48"/>
  <c r="K33" i="48"/>
  <c r="J33" i="48"/>
  <c r="I33" i="48"/>
  <c r="H33" i="48"/>
  <c r="G33" i="48"/>
  <c r="F33" i="48"/>
  <c r="F29" i="48" s="1"/>
  <c r="E33" i="48"/>
  <c r="M32" i="48"/>
  <c r="L32" i="48"/>
  <c r="K32" i="48"/>
  <c r="J32" i="48"/>
  <c r="I32" i="48"/>
  <c r="H32" i="48"/>
  <c r="G32" i="48"/>
  <c r="F32" i="48"/>
  <c r="E32" i="48"/>
  <c r="M96" i="52"/>
  <c r="M31" i="60"/>
  <c r="L96" i="52"/>
  <c r="L31" i="60" s="1"/>
  <c r="L29" i="60" s="1"/>
  <c r="K96" i="52"/>
  <c r="J96" i="52"/>
  <c r="I96" i="52"/>
  <c r="I31" i="60" s="1"/>
  <c r="H96" i="52"/>
  <c r="H31" i="60"/>
  <c r="G96" i="52"/>
  <c r="F96" i="52"/>
  <c r="F31" i="60"/>
  <c r="E96" i="52"/>
  <c r="M93" i="52"/>
  <c r="L93" i="52"/>
  <c r="K93" i="52"/>
  <c r="J93" i="52"/>
  <c r="I93" i="52"/>
  <c r="H93" i="52"/>
  <c r="G93" i="52"/>
  <c r="F93" i="52"/>
  <c r="E93" i="52"/>
  <c r="M85" i="52"/>
  <c r="L85" i="52"/>
  <c r="L28" i="60"/>
  <c r="K85" i="52"/>
  <c r="J85" i="52"/>
  <c r="J28" i="60"/>
  <c r="I85" i="52"/>
  <c r="I28" i="60" s="1"/>
  <c r="H85" i="52"/>
  <c r="H28" i="60"/>
  <c r="G85" i="52"/>
  <c r="G28" i="60" s="1"/>
  <c r="F85" i="52"/>
  <c r="F28" i="60"/>
  <c r="F28" i="48"/>
  <c r="E85" i="52"/>
  <c r="E28" i="60" s="1"/>
  <c r="M27" i="48"/>
  <c r="L27" i="48"/>
  <c r="K27" i="48"/>
  <c r="J27" i="48"/>
  <c r="I27" i="48"/>
  <c r="H27" i="48"/>
  <c r="G27" i="48"/>
  <c r="F27" i="48"/>
  <c r="E27" i="48"/>
  <c r="M81" i="52"/>
  <c r="L81" i="52"/>
  <c r="L26" i="60"/>
  <c r="K81" i="52"/>
  <c r="K26" i="60" s="1"/>
  <c r="J81" i="52"/>
  <c r="J26" i="60"/>
  <c r="I81" i="52"/>
  <c r="H81" i="52"/>
  <c r="G81" i="52"/>
  <c r="G26" i="48" s="1"/>
  <c r="G26" i="60"/>
  <c r="F81" i="52"/>
  <c r="F26" i="60"/>
  <c r="F26" i="48"/>
  <c r="E81" i="52"/>
  <c r="E26" i="60" s="1"/>
  <c r="M75" i="52"/>
  <c r="L75" i="52"/>
  <c r="K75" i="52"/>
  <c r="K25" i="60"/>
  <c r="J75" i="52"/>
  <c r="J25" i="60" s="1"/>
  <c r="I75" i="52"/>
  <c r="I25" i="60"/>
  <c r="H75" i="52"/>
  <c r="G75" i="52"/>
  <c r="G25" i="60"/>
  <c r="F75" i="52"/>
  <c r="E75" i="52"/>
  <c r="E25" i="60"/>
  <c r="M24" i="48"/>
  <c r="L24" i="48"/>
  <c r="K24" i="48"/>
  <c r="J24" i="48"/>
  <c r="I24" i="48"/>
  <c r="H24" i="48"/>
  <c r="G24" i="48"/>
  <c r="F24" i="48"/>
  <c r="E24" i="48"/>
  <c r="M23" i="48"/>
  <c r="L23" i="48"/>
  <c r="K23" i="48"/>
  <c r="J23" i="48"/>
  <c r="I23" i="48"/>
  <c r="H23" i="48"/>
  <c r="G23" i="48"/>
  <c r="F23" i="48"/>
  <c r="E23" i="48"/>
  <c r="M22" i="48"/>
  <c r="L22" i="48"/>
  <c r="K22" i="48"/>
  <c r="J22" i="48"/>
  <c r="I22" i="48"/>
  <c r="H22" i="48"/>
  <c r="G22" i="48"/>
  <c r="F22" i="48"/>
  <c r="E22" i="48"/>
  <c r="M67" i="52"/>
  <c r="M21" i="60"/>
  <c r="L67" i="52"/>
  <c r="L21" i="60" s="1"/>
  <c r="K67" i="52"/>
  <c r="K21" i="60"/>
  <c r="J67" i="52"/>
  <c r="J21" i="60" s="1"/>
  <c r="I67" i="52"/>
  <c r="I21" i="60"/>
  <c r="H67" i="52"/>
  <c r="H21" i="60" s="1"/>
  <c r="G67" i="52"/>
  <c r="G21" i="60"/>
  <c r="F67" i="52"/>
  <c r="F21" i="60" s="1"/>
  <c r="E67" i="52"/>
  <c r="E21" i="60"/>
  <c r="M20" i="48"/>
  <c r="L20" i="48"/>
  <c r="K20" i="48"/>
  <c r="J20" i="48"/>
  <c r="I20" i="48"/>
  <c r="H20" i="48"/>
  <c r="G20" i="48"/>
  <c r="F20" i="48"/>
  <c r="E20" i="48"/>
  <c r="M59" i="52"/>
  <c r="L59" i="52"/>
  <c r="L18" i="60"/>
  <c r="L18" i="48"/>
  <c r="K59" i="52"/>
  <c r="K18" i="60"/>
  <c r="J59" i="52"/>
  <c r="I59" i="52"/>
  <c r="I18" i="60"/>
  <c r="H59" i="52"/>
  <c r="H18" i="60" s="1"/>
  <c r="G59" i="52"/>
  <c r="G18" i="60"/>
  <c r="F59" i="52"/>
  <c r="E59" i="52"/>
  <c r="E18" i="60"/>
  <c r="M51" i="52"/>
  <c r="L51" i="52"/>
  <c r="L17" i="60"/>
  <c r="K51" i="52"/>
  <c r="J51" i="52"/>
  <c r="I51" i="52"/>
  <c r="H51" i="52"/>
  <c r="H17" i="60"/>
  <c r="G51" i="52"/>
  <c r="G17" i="60" s="1"/>
  <c r="F51" i="52"/>
  <c r="F17" i="60"/>
  <c r="E51" i="52"/>
  <c r="E17" i="60" s="1"/>
  <c r="M48" i="52"/>
  <c r="L48" i="52"/>
  <c r="K48" i="52"/>
  <c r="J48" i="52"/>
  <c r="J16" i="60"/>
  <c r="I48" i="52"/>
  <c r="H48" i="52"/>
  <c r="H16" i="60"/>
  <c r="G48" i="52"/>
  <c r="G16" i="60" s="1"/>
  <c r="F48" i="52"/>
  <c r="F16" i="60"/>
  <c r="E48" i="52"/>
  <c r="E16" i="60" s="1"/>
  <c r="M7" i="52"/>
  <c r="M10" i="52"/>
  <c r="M6" i="52" s="1"/>
  <c r="M13" i="52"/>
  <c r="M25" i="52"/>
  <c r="M24" i="52"/>
  <c r="M37" i="52"/>
  <c r="M36" i="52" s="1"/>
  <c r="L7" i="52"/>
  <c r="L10" i="52"/>
  <c r="L13" i="52"/>
  <c r="L25" i="52"/>
  <c r="L24" i="52" s="1"/>
  <c r="L37" i="52"/>
  <c r="L36" i="52"/>
  <c r="K7" i="52"/>
  <c r="K10" i="52"/>
  <c r="K13" i="52"/>
  <c r="K6" i="52" s="1"/>
  <c r="K25" i="52"/>
  <c r="K24" i="52" s="1"/>
  <c r="K5" i="52" s="1"/>
  <c r="K37" i="52"/>
  <c r="K36" i="52"/>
  <c r="J7" i="52"/>
  <c r="J10" i="52"/>
  <c r="J13" i="52"/>
  <c r="J25" i="52"/>
  <c r="J24" i="52" s="1"/>
  <c r="J37" i="52"/>
  <c r="J36" i="52"/>
  <c r="I7" i="52"/>
  <c r="I10" i="52"/>
  <c r="I13" i="52"/>
  <c r="I25" i="52"/>
  <c r="I24" i="52"/>
  <c r="I37" i="52"/>
  <c r="I36" i="52"/>
  <c r="H7" i="52"/>
  <c r="H10" i="52"/>
  <c r="H6" i="52" s="1"/>
  <c r="H13" i="52"/>
  <c r="H25" i="52"/>
  <c r="H24" i="52"/>
  <c r="H37" i="52"/>
  <c r="H36" i="52" s="1"/>
  <c r="G7" i="52"/>
  <c r="G10" i="52"/>
  <c r="G13" i="52"/>
  <c r="G25" i="52"/>
  <c r="G24" i="52"/>
  <c r="G37" i="52"/>
  <c r="G36" i="52"/>
  <c r="G15" i="60" s="1"/>
  <c r="F7" i="52"/>
  <c r="F10" i="52"/>
  <c r="F13" i="52"/>
  <c r="F6" i="52"/>
  <c r="F25" i="52"/>
  <c r="F24" i="52" s="1"/>
  <c r="F37" i="52"/>
  <c r="F36" i="52"/>
  <c r="E7" i="52"/>
  <c r="E10" i="52"/>
  <c r="E13" i="52"/>
  <c r="E25" i="52"/>
  <c r="E24" i="52" s="1"/>
  <c r="E5" i="52" s="1"/>
  <c r="E37" i="52"/>
  <c r="E36" i="52"/>
  <c r="D35" i="48"/>
  <c r="D34" i="48"/>
  <c r="D33" i="48"/>
  <c r="D32" i="48"/>
  <c r="D96" i="52"/>
  <c r="D31" i="60" s="1"/>
  <c r="D93" i="52"/>
  <c r="D30" i="60" s="1"/>
  <c r="D29" i="60" s="1"/>
  <c r="L11" i="54"/>
  <c r="E27" i="54" s="1"/>
  <c r="D85" i="52"/>
  <c r="D28" i="60"/>
  <c r="D27" i="48"/>
  <c r="D81" i="52"/>
  <c r="D26" i="48" s="1"/>
  <c r="D75" i="52"/>
  <c r="D25" i="60" s="1"/>
  <c r="D24" i="48"/>
  <c r="D23" i="48"/>
  <c r="D22" i="48"/>
  <c r="D67" i="52"/>
  <c r="D21" i="60" s="1"/>
  <c r="D20" i="48"/>
  <c r="D59" i="52"/>
  <c r="D51" i="52"/>
  <c r="D17" i="60"/>
  <c r="D48" i="52"/>
  <c r="D7" i="52"/>
  <c r="D10" i="52"/>
  <c r="D13" i="52"/>
  <c r="D25" i="52"/>
  <c r="D24" i="52"/>
  <c r="D37" i="52"/>
  <c r="D36" i="52" s="1"/>
  <c r="F40" i="55"/>
  <c r="F30" i="48"/>
  <c r="K92" i="52"/>
  <c r="E7" i="48"/>
  <c r="J21" i="48"/>
  <c r="I30" i="48"/>
  <c r="D7" i="48"/>
  <c r="G25" i="48"/>
  <c r="E30" i="48"/>
  <c r="L21" i="48"/>
  <c r="J16" i="48"/>
  <c r="D30" i="48"/>
  <c r="G16" i="48"/>
  <c r="J25" i="48"/>
  <c r="G30" i="48"/>
  <c r="L30" i="48"/>
  <c r="I28" i="48"/>
  <c r="M6" i="57"/>
  <c r="S17" i="57"/>
  <c r="F8" i="48"/>
  <c r="J10" i="48"/>
  <c r="D21" i="48"/>
  <c r="E17" i="48"/>
  <c r="F17" i="48"/>
  <c r="G18" i="48"/>
  <c r="M19" i="48"/>
  <c r="U28" i="55"/>
  <c r="U50" i="55"/>
  <c r="Q28" i="55"/>
  <c r="M31" i="48"/>
  <c r="F31" i="48"/>
  <c r="H31" i="48"/>
  <c r="E28" i="48"/>
  <c r="L28" i="48"/>
  <c r="L26" i="48"/>
  <c r="E25" i="48"/>
  <c r="I25" i="48"/>
  <c r="E21" i="48"/>
  <c r="L19" i="48"/>
  <c r="E18" i="48"/>
  <c r="K18" i="48"/>
  <c r="H16" i="48"/>
  <c r="H19" i="58"/>
  <c r="H52" i="61"/>
  <c r="L19" i="58"/>
  <c r="L52" i="61" s="1"/>
  <c r="D19" i="58"/>
  <c r="L7" i="48"/>
  <c r="L10" i="48"/>
  <c r="M8" i="48"/>
  <c r="K10" i="48"/>
  <c r="H7" i="48"/>
  <c r="D8" i="48"/>
  <c r="K8" i="48"/>
  <c r="L92" i="52"/>
  <c r="D92" i="52"/>
  <c r="F16" i="48"/>
  <c r="I18" i="48"/>
  <c r="L25" i="48"/>
  <c r="L25" i="60"/>
  <c r="K26" i="48"/>
  <c r="N11" i="54"/>
  <c r="G27" i="54" s="1"/>
  <c r="F30" i="60"/>
  <c r="D19" i="48"/>
  <c r="K7" i="48"/>
  <c r="K7" i="60"/>
  <c r="M11" i="54"/>
  <c r="F27" i="54" s="1"/>
  <c r="E30" i="60"/>
  <c r="G31" i="48"/>
  <c r="G29" i="48"/>
  <c r="G31" i="60"/>
  <c r="I10" i="60"/>
  <c r="G19" i="48"/>
  <c r="D52" i="61"/>
  <c r="D25" i="61"/>
  <c r="H28" i="48"/>
  <c r="L6" i="52"/>
  <c r="L5" i="52" s="1"/>
  <c r="I17" i="48"/>
  <c r="I17" i="60"/>
  <c r="P11" i="54"/>
  <c r="I27" i="54"/>
  <c r="H30" i="60"/>
  <c r="H29" i="60" s="1"/>
  <c r="O11" i="54"/>
  <c r="H27" i="54" s="1"/>
  <c r="G30" i="60"/>
  <c r="G29" i="60" s="1"/>
  <c r="E19" i="48"/>
  <c r="L25" i="61"/>
  <c r="I92" i="52"/>
  <c r="D16" i="48"/>
  <c r="D16" i="60"/>
  <c r="J6" i="52"/>
  <c r="J17" i="48"/>
  <c r="J17" i="60"/>
  <c r="Q11" i="54"/>
  <c r="J27" i="54" s="1"/>
  <c r="I30" i="60"/>
  <c r="I29" i="60" s="1"/>
  <c r="K31" i="48"/>
  <c r="K31" i="60"/>
  <c r="D5" i="58"/>
  <c r="K19" i="48"/>
  <c r="G6" i="52"/>
  <c r="M18" i="48"/>
  <c r="M18" i="60"/>
  <c r="S11" i="54"/>
  <c r="L27" i="54" s="1"/>
  <c r="K30" i="60"/>
  <c r="E8" i="48"/>
  <c r="E8" i="60"/>
  <c r="M10" i="48"/>
  <c r="M10" i="60"/>
  <c r="L31" i="48"/>
  <c r="L29" i="48" s="1"/>
  <c r="J30" i="60"/>
  <c r="H17" i="48"/>
  <c r="D25" i="48"/>
  <c r="I31" i="48"/>
  <c r="D17" i="48"/>
  <c r="I19" i="48"/>
  <c r="G17" i="48"/>
  <c r="D31" i="48"/>
  <c r="D29" i="48" s="1"/>
  <c r="E6" i="52"/>
  <c r="K16" i="48"/>
  <c r="K16" i="60"/>
  <c r="T11" i="54"/>
  <c r="M27" i="54"/>
  <c r="L30" i="60"/>
  <c r="D28" i="48"/>
  <c r="L16" i="48"/>
  <c r="L16" i="60"/>
  <c r="K25" i="48"/>
  <c r="M16" i="48"/>
  <c r="M16" i="60"/>
  <c r="M5" i="58"/>
  <c r="M51" i="61" s="1"/>
  <c r="K17" i="48"/>
  <c r="K17" i="60"/>
  <c r="M15" i="60"/>
  <c r="H25" i="48"/>
  <c r="H25" i="60"/>
  <c r="H26" i="48"/>
  <c r="H26" i="60"/>
  <c r="U11" i="54"/>
  <c r="N27" i="54" s="1"/>
  <c r="M30" i="60"/>
  <c r="M29" i="60"/>
  <c r="I8" i="48"/>
  <c r="L17" i="48"/>
  <c r="E16" i="48"/>
  <c r="H18" i="48"/>
  <c r="K21" i="48"/>
  <c r="J26" i="48"/>
  <c r="F29" i="60"/>
  <c r="M7" i="48"/>
  <c r="M7" i="60"/>
  <c r="H9" i="48"/>
  <c r="J9" i="48"/>
  <c r="G26" i="50"/>
  <c r="J52" i="61"/>
  <c r="J25" i="61"/>
  <c r="H51" i="61"/>
  <c r="M24" i="61"/>
  <c r="G51" i="61"/>
  <c r="G52" i="61"/>
  <c r="J51" i="61"/>
  <c r="F25" i="61"/>
  <c r="L24" i="61"/>
  <c r="E51" i="61"/>
  <c r="E25" i="61"/>
  <c r="K25" i="61"/>
  <c r="H25" i="61"/>
  <c r="S40" i="55"/>
  <c r="S39" i="55" s="1"/>
  <c r="O40" i="55"/>
  <c r="O39" i="55"/>
  <c r="M40" i="55"/>
  <c r="M39" i="55"/>
  <c r="R40" i="55"/>
  <c r="R39" i="55"/>
  <c r="R61" i="55" s="1"/>
  <c r="N40" i="55"/>
  <c r="U40" i="55"/>
  <c r="U39" i="55" s="1"/>
  <c r="Q40" i="55"/>
  <c r="Q39" i="55"/>
  <c r="T40" i="55"/>
  <c r="T39" i="55"/>
  <c r="P40" i="55"/>
  <c r="P39" i="55" s="1"/>
  <c r="L40" i="55"/>
  <c r="L39" i="55" s="1"/>
  <c r="F15" i="48"/>
  <c r="G15" i="48"/>
  <c r="G14" i="48" s="1"/>
  <c r="G13" i="48" s="1"/>
  <c r="H15" i="48"/>
  <c r="H14" i="48" s="1"/>
  <c r="H13" i="48" s="1"/>
  <c r="T14" i="54"/>
  <c r="L15" i="48"/>
  <c r="L14" i="48" s="1"/>
  <c r="L13" i="48" s="1"/>
  <c r="G92" i="52"/>
  <c r="F92" i="52"/>
  <c r="G21" i="48"/>
  <c r="I21" i="48"/>
  <c r="H92" i="52"/>
  <c r="M92" i="52"/>
  <c r="H30" i="48"/>
  <c r="H29" i="48" s="1"/>
  <c r="K30" i="48"/>
  <c r="K29" i="48"/>
  <c r="J92" i="52"/>
  <c r="I6" i="52"/>
  <c r="G28" i="48"/>
  <c r="M30" i="48"/>
  <c r="M29" i="48"/>
  <c r="F21" i="48"/>
  <c r="H21" i="48"/>
  <c r="M21" i="48"/>
  <c r="J28" i="48"/>
  <c r="H19" i="48"/>
  <c r="Q6" i="57"/>
  <c r="Q39" i="57" s="1"/>
  <c r="U6" i="57"/>
  <c r="M17" i="57"/>
  <c r="Q17" i="57"/>
  <c r="U17" i="57"/>
  <c r="O17" i="57"/>
  <c r="M28" i="57"/>
  <c r="Q28" i="57"/>
  <c r="L17" i="55"/>
  <c r="P17" i="55"/>
  <c r="T17" i="55"/>
  <c r="N17" i="55"/>
  <c r="R17" i="55"/>
  <c r="N50" i="55"/>
  <c r="R50" i="55"/>
  <c r="N6" i="57"/>
  <c r="N39" i="57" s="1"/>
  <c r="S28" i="57"/>
  <c r="M6" i="55"/>
  <c r="Q6" i="55"/>
  <c r="U6" i="55"/>
  <c r="S6" i="57"/>
  <c r="R28" i="55"/>
  <c r="L50" i="55"/>
  <c r="P50" i="55"/>
  <c r="T50" i="55"/>
  <c r="Q50" i="55"/>
  <c r="O6" i="57"/>
  <c r="L6" i="57"/>
  <c r="P6" i="57"/>
  <c r="T6" i="57"/>
  <c r="R6" i="57"/>
  <c r="R6" i="55"/>
  <c r="L6" i="55"/>
  <c r="P6" i="55"/>
  <c r="T6" i="55"/>
  <c r="M17" i="55"/>
  <c r="Q17" i="55"/>
  <c r="U17" i="55"/>
  <c r="O17" i="55"/>
  <c r="O28" i="55"/>
  <c r="S28" i="55"/>
  <c r="M28" i="55"/>
  <c r="O50" i="55"/>
  <c r="R17" i="57"/>
  <c r="L17" i="57"/>
  <c r="P17" i="57"/>
  <c r="T17" i="57"/>
  <c r="P28" i="57"/>
  <c r="T28" i="57"/>
  <c r="S50" i="55"/>
  <c r="T28" i="55"/>
  <c r="N28" i="55"/>
  <c r="L28" i="55"/>
  <c r="P28" i="55"/>
  <c r="N39" i="55"/>
  <c r="R28" i="57"/>
  <c r="R39" i="57"/>
  <c r="L28" i="57"/>
  <c r="N17" i="57"/>
  <c r="N28" i="57"/>
  <c r="N6" i="55"/>
  <c r="N61" i="55" s="1"/>
  <c r="F42" i="61" s="1"/>
  <c r="F47" i="61" s="1"/>
  <c r="R15" i="54"/>
  <c r="G14" i="60"/>
  <c r="G13" i="60" s="1"/>
  <c r="O15" i="54"/>
  <c r="L15" i="60"/>
  <c r="L14" i="60" s="1"/>
  <c r="L13" i="60" s="1"/>
  <c r="T15" i="54"/>
  <c r="H15" i="60"/>
  <c r="H14" i="60"/>
  <c r="H13" i="60" s="1"/>
  <c r="K29" i="60"/>
  <c r="O39" i="57"/>
  <c r="G42" i="61" s="1"/>
  <c r="U39" i="57"/>
  <c r="I5" i="52"/>
  <c r="Q14" i="54" s="1"/>
  <c r="I15" i="48"/>
  <c r="J11" i="48"/>
  <c r="M39" i="57"/>
  <c r="U61" i="55"/>
  <c r="Q61" i="55"/>
  <c r="O61" i="55"/>
  <c r="S39" i="57"/>
  <c r="P61" i="55"/>
  <c r="H42" i="61" s="1"/>
  <c r="H47" i="61" s="1"/>
  <c r="L39" i="57"/>
  <c r="T61" i="55"/>
  <c r="S61" i="55"/>
  <c r="K15" i="61" s="1"/>
  <c r="K20" i="61" s="1"/>
  <c r="T39" i="57"/>
  <c r="L15" i="61" s="1"/>
  <c r="L20" i="61" s="1"/>
  <c r="P39" i="57"/>
  <c r="I15" i="61"/>
  <c r="G47" i="61"/>
  <c r="G15" i="61"/>
  <c r="G20" i="61" s="1"/>
  <c r="L42" i="61"/>
  <c r="L47" i="61" s="1"/>
  <c r="I20" i="61"/>
  <c r="D6" i="52" l="1"/>
  <c r="D15" i="48" s="1"/>
  <c r="D14" i="48" s="1"/>
  <c r="D13" i="48" s="1"/>
  <c r="H8" i="60"/>
  <c r="P9" i="54"/>
  <c r="I26" i="54" s="1"/>
  <c r="E9" i="48"/>
  <c r="G8" i="60"/>
  <c r="R9" i="54"/>
  <c r="F9" i="60"/>
  <c r="M11" i="60"/>
  <c r="J11" i="60"/>
  <c r="L8" i="48"/>
  <c r="L5" i="48" s="1"/>
  <c r="K26" i="54"/>
  <c r="I11" i="60"/>
  <c r="H6" i="60"/>
  <c r="H6" i="48"/>
  <c r="K11" i="48"/>
  <c r="F10" i="48"/>
  <c r="F7" i="60"/>
  <c r="D9" i="48"/>
  <c r="L9" i="54"/>
  <c r="E26" i="54" s="1"/>
  <c r="J7" i="48"/>
  <c r="L2" i="50"/>
  <c r="S6" i="54"/>
  <c r="M9" i="48"/>
  <c r="F11" i="48"/>
  <c r="G11" i="60"/>
  <c r="I24" i="54"/>
  <c r="L9" i="48"/>
  <c r="G7" i="60"/>
  <c r="K2" i="50"/>
  <c r="T9" i="54"/>
  <c r="M9" i="50"/>
  <c r="M8" i="50" s="1"/>
  <c r="M6" i="60" s="1"/>
  <c r="M5" i="60" s="1"/>
  <c r="E6" i="48"/>
  <c r="E6" i="60"/>
  <c r="G6" i="48"/>
  <c r="G6" i="60"/>
  <c r="G5" i="60" s="1"/>
  <c r="F6" i="60"/>
  <c r="F5" i="60" s="1"/>
  <c r="F70" i="53" s="1"/>
  <c r="F71" i="53" s="1"/>
  <c r="F73" i="53" s="1"/>
  <c r="F6" i="48"/>
  <c r="F5" i="48" s="1"/>
  <c r="F33" i="53" s="1"/>
  <c r="F34" i="53" s="1"/>
  <c r="J9" i="50"/>
  <c r="J8" i="50" s="1"/>
  <c r="K6" i="60"/>
  <c r="E5" i="65"/>
  <c r="E23" i="65"/>
  <c r="E20" i="65"/>
  <c r="E26" i="65"/>
  <c r="E7" i="65"/>
  <c r="E10" i="65"/>
  <c r="E8" i="65"/>
  <c r="E27" i="65"/>
  <c r="E21" i="65"/>
  <c r="E19" i="65"/>
  <c r="E13" i="65"/>
  <c r="E24" i="65"/>
  <c r="E15" i="65"/>
  <c r="E18" i="65"/>
  <c r="E16" i="65"/>
  <c r="E9" i="65"/>
  <c r="E28" i="65"/>
  <c r="F1" i="65"/>
  <c r="E17" i="65"/>
  <c r="E12" i="65"/>
  <c r="E6" i="65"/>
  <c r="E25" i="65"/>
  <c r="E29" i="65"/>
  <c r="E22" i="65"/>
  <c r="E11" i="65"/>
  <c r="E30" i="65"/>
  <c r="E14" i="65"/>
  <c r="E4" i="65"/>
  <c r="D2" i="50"/>
  <c r="E2" i="50"/>
  <c r="S14" i="54"/>
  <c r="S17" i="54" s="1"/>
  <c r="M26" i="48"/>
  <c r="M26" i="60"/>
  <c r="I14" i="48"/>
  <c r="I13" i="48" s="1"/>
  <c r="I6" i="48"/>
  <c r="I6" i="60"/>
  <c r="F25" i="60"/>
  <c r="F25" i="48"/>
  <c r="J42" i="61"/>
  <c r="J47" i="61" s="1"/>
  <c r="J15" i="61"/>
  <c r="J20" i="61" s="1"/>
  <c r="M14" i="54"/>
  <c r="M42" i="61"/>
  <c r="M47" i="61" s="1"/>
  <c r="M15" i="61"/>
  <c r="M20" i="61" s="1"/>
  <c r="I24" i="61"/>
  <c r="I51" i="61"/>
  <c r="F15" i="61"/>
  <c r="F20" i="61" s="1"/>
  <c r="D24" i="61"/>
  <c r="D51" i="61"/>
  <c r="J18" i="48"/>
  <c r="J18" i="60"/>
  <c r="I52" i="61"/>
  <c r="I25" i="61"/>
  <c r="H15" i="61"/>
  <c r="H20" i="61" s="1"/>
  <c r="F26" i="54"/>
  <c r="D18" i="60"/>
  <c r="D18" i="48"/>
  <c r="K15" i="48"/>
  <c r="K14" i="48" s="1"/>
  <c r="K13" i="48" s="1"/>
  <c r="S15" i="54"/>
  <c r="M11" i="48"/>
  <c r="U15" i="54"/>
  <c r="M15" i="48"/>
  <c r="M5" i="52"/>
  <c r="F11" i="60"/>
  <c r="N9" i="54"/>
  <c r="D11" i="60"/>
  <c r="K15" i="60"/>
  <c r="M17" i="48"/>
  <c r="M17" i="60"/>
  <c r="J31" i="48"/>
  <c r="J31" i="60"/>
  <c r="E10" i="60"/>
  <c r="E10" i="48"/>
  <c r="E5" i="48" s="1"/>
  <c r="H11" i="48"/>
  <c r="H11" i="60"/>
  <c r="O9" i="54"/>
  <c r="Q17" i="54"/>
  <c r="K42" i="61"/>
  <c r="K47" i="61" s="1"/>
  <c r="D11" i="48"/>
  <c r="K24" i="54"/>
  <c r="E15" i="60"/>
  <c r="E14" i="60" s="1"/>
  <c r="E11" i="48"/>
  <c r="E11" i="60"/>
  <c r="I15" i="60"/>
  <c r="I14" i="60" s="1"/>
  <c r="I13" i="60" s="1"/>
  <c r="Q15" i="54"/>
  <c r="Q6" i="54"/>
  <c r="I11" i="48"/>
  <c r="F15" i="60"/>
  <c r="F14" i="60" s="1"/>
  <c r="F13" i="60" s="1"/>
  <c r="N15" i="54"/>
  <c r="F5" i="52"/>
  <c r="J30" i="48"/>
  <c r="R11" i="54"/>
  <c r="K27" i="54" s="1"/>
  <c r="F51" i="61"/>
  <c r="F24" i="61"/>
  <c r="G11" i="48"/>
  <c r="M14" i="60"/>
  <c r="M13" i="60" s="1"/>
  <c r="I26" i="48"/>
  <c r="I26" i="60"/>
  <c r="M52" i="61"/>
  <c r="M25" i="61"/>
  <c r="H10" i="60"/>
  <c r="H5" i="60" s="1"/>
  <c r="H10" i="48"/>
  <c r="K51" i="61"/>
  <c r="K24" i="61"/>
  <c r="L6" i="60"/>
  <c r="L5" i="60" s="1"/>
  <c r="O6" i="54"/>
  <c r="J15" i="48"/>
  <c r="J5" i="52"/>
  <c r="J15" i="60"/>
  <c r="J14" i="60" s="1"/>
  <c r="F18" i="60"/>
  <c r="F18" i="48"/>
  <c r="F14" i="48" s="1"/>
  <c r="F13" i="48" s="1"/>
  <c r="I9" i="60"/>
  <c r="I9" i="48"/>
  <c r="Q9" i="54"/>
  <c r="E15" i="61"/>
  <c r="E20" i="61" s="1"/>
  <c r="L61" i="55"/>
  <c r="I42" i="61"/>
  <c r="I47" i="61" s="1"/>
  <c r="J29" i="60"/>
  <c r="E29" i="60"/>
  <c r="P15" i="54"/>
  <c r="H5" i="52"/>
  <c r="K28" i="48"/>
  <c r="K28" i="60"/>
  <c r="G9" i="60"/>
  <c r="G9" i="48"/>
  <c r="D6" i="60"/>
  <c r="D5" i="60" s="1"/>
  <c r="D6" i="48"/>
  <c r="D5" i="48" s="1"/>
  <c r="T17" i="54"/>
  <c r="E92" i="52"/>
  <c r="M17" i="54" s="1"/>
  <c r="E31" i="48"/>
  <c r="E29" i="48" s="1"/>
  <c r="E31" i="60"/>
  <c r="T6" i="54"/>
  <c r="L11" i="60"/>
  <c r="L11" i="48"/>
  <c r="U9" i="54"/>
  <c r="M15" i="54"/>
  <c r="E15" i="48"/>
  <c r="E14" i="48" s="1"/>
  <c r="E13" i="48" s="1"/>
  <c r="M25" i="60"/>
  <c r="M25" i="48"/>
  <c r="J8" i="48"/>
  <c r="J8" i="60"/>
  <c r="K9" i="60"/>
  <c r="K9" i="48"/>
  <c r="K5" i="48" s="1"/>
  <c r="K5" i="60"/>
  <c r="M61" i="55"/>
  <c r="E42" i="61" s="1"/>
  <c r="E47" i="61" s="1"/>
  <c r="G5" i="52"/>
  <c r="I16" i="60"/>
  <c r="I16" i="48"/>
  <c r="M28" i="48"/>
  <c r="M28" i="60"/>
  <c r="D26" i="60"/>
  <c r="E26" i="48"/>
  <c r="D5" i="52" l="1"/>
  <c r="L14" i="54" s="1"/>
  <c r="L15" i="54"/>
  <c r="D15" i="60"/>
  <c r="L33" i="53"/>
  <c r="L34" i="53" s="1"/>
  <c r="L12" i="48"/>
  <c r="L36" i="48" s="1"/>
  <c r="F12" i="60"/>
  <c r="F12" i="48"/>
  <c r="F36" i="48" s="1"/>
  <c r="H5" i="48"/>
  <c r="F74" i="53"/>
  <c r="F72" i="53" s="1"/>
  <c r="M6" i="48"/>
  <c r="M5" i="48" s="1"/>
  <c r="M33" i="53" s="1"/>
  <c r="M34" i="53" s="1"/>
  <c r="G5" i="48"/>
  <c r="G33" i="53" s="1"/>
  <c r="G34" i="53" s="1"/>
  <c r="L24" i="54"/>
  <c r="L26" i="54"/>
  <c r="E24" i="54"/>
  <c r="F75" i="53"/>
  <c r="F87" i="53" s="1"/>
  <c r="J6" i="60"/>
  <c r="J5" i="60" s="1"/>
  <c r="J6" i="48"/>
  <c r="J5" i="48" s="1"/>
  <c r="E5" i="60"/>
  <c r="E12" i="60" s="1"/>
  <c r="F14" i="65"/>
  <c r="F5" i="65"/>
  <c r="F25" i="65"/>
  <c r="F10" i="65"/>
  <c r="F12" i="65"/>
  <c r="F18" i="65"/>
  <c r="F31" i="65"/>
  <c r="F16" i="65"/>
  <c r="F23" i="65"/>
  <c r="F13" i="65"/>
  <c r="F29" i="65"/>
  <c r="F26" i="65"/>
  <c r="F27" i="65"/>
  <c r="F9" i="65"/>
  <c r="F20" i="65"/>
  <c r="F21" i="65"/>
  <c r="F28" i="65"/>
  <c r="F15" i="65"/>
  <c r="F4" i="65"/>
  <c r="F6" i="65"/>
  <c r="F7" i="65"/>
  <c r="F19" i="65"/>
  <c r="F17" i="65"/>
  <c r="G1" i="65"/>
  <c r="F11" i="65"/>
  <c r="F8" i="65"/>
  <c r="F30" i="65"/>
  <c r="F24" i="65"/>
  <c r="F22" i="65"/>
  <c r="G12" i="48"/>
  <c r="G36" i="48" s="1"/>
  <c r="M12" i="60"/>
  <c r="M36" i="60" s="1"/>
  <c r="M70" i="53"/>
  <c r="M71" i="53" s="1"/>
  <c r="H26" i="54"/>
  <c r="H24" i="54"/>
  <c r="D33" i="53"/>
  <c r="D34" i="53" s="1"/>
  <c r="D12" i="48"/>
  <c r="D36" i="48" s="1"/>
  <c r="L12" i="60"/>
  <c r="L36" i="60" s="1"/>
  <c r="L70" i="53"/>
  <c r="L71" i="53" s="1"/>
  <c r="D70" i="53"/>
  <c r="D71" i="53" s="1"/>
  <c r="D12" i="60"/>
  <c r="D15" i="61"/>
  <c r="D20" i="61" s="1"/>
  <c r="D42" i="61"/>
  <c r="D47" i="61" s="1"/>
  <c r="F36" i="53"/>
  <c r="F38" i="53"/>
  <c r="F50" i="53" s="1"/>
  <c r="F37" i="53"/>
  <c r="E13" i="60"/>
  <c r="I5" i="60"/>
  <c r="I5" i="48"/>
  <c r="O14" i="54"/>
  <c r="O17" i="54"/>
  <c r="L38" i="53"/>
  <c r="L50" i="53" s="1"/>
  <c r="L36" i="53"/>
  <c r="L37" i="53"/>
  <c r="J29" i="48"/>
  <c r="K14" i="60"/>
  <c r="K13" i="60" s="1"/>
  <c r="J14" i="48"/>
  <c r="N14" i="54"/>
  <c r="G12" i="60"/>
  <c r="G36" i="60" s="1"/>
  <c r="G70" i="53"/>
  <c r="G71" i="53" s="1"/>
  <c r="H12" i="60"/>
  <c r="H36" i="60" s="1"/>
  <c r="H70" i="53"/>
  <c r="H71" i="53" s="1"/>
  <c r="G24" i="54"/>
  <c r="G26" i="54"/>
  <c r="H33" i="53"/>
  <c r="H34" i="53" s="1"/>
  <c r="H12" i="48"/>
  <c r="H36" i="48" s="1"/>
  <c r="F14" i="61"/>
  <c r="F19" i="53"/>
  <c r="F20" i="53" s="1"/>
  <c r="P14" i="54"/>
  <c r="P17" i="54"/>
  <c r="F36" i="60"/>
  <c r="N24" i="54"/>
  <c r="N26" i="54"/>
  <c r="K12" i="60"/>
  <c r="K36" i="60" s="1"/>
  <c r="K70" i="53"/>
  <c r="K71" i="53" s="1"/>
  <c r="K12" i="48"/>
  <c r="K36" i="48" s="1"/>
  <c r="K33" i="53"/>
  <c r="K34" i="53" s="1"/>
  <c r="M26" i="54"/>
  <c r="M24" i="54"/>
  <c r="U14" i="54"/>
  <c r="U17" i="54"/>
  <c r="L19" i="53"/>
  <c r="L20" i="53" s="1"/>
  <c r="L14" i="61"/>
  <c r="J13" i="60"/>
  <c r="J26" i="54"/>
  <c r="J24" i="54"/>
  <c r="M14" i="48"/>
  <c r="M13" i="48" s="1"/>
  <c r="D14" i="60"/>
  <c r="D13" i="60" s="1"/>
  <c r="R14" i="54"/>
  <c r="E12" i="48"/>
  <c r="E36" i="48" s="1"/>
  <c r="E33" i="53"/>
  <c r="E34" i="53" s="1"/>
  <c r="F76" i="53" l="1"/>
  <c r="F86" i="53"/>
  <c r="M12" i="48"/>
  <c r="J33" i="53"/>
  <c r="J34" i="53" s="1"/>
  <c r="J36" i="53" s="1"/>
  <c r="J12" i="48"/>
  <c r="E70" i="53"/>
  <c r="E71" i="53" s="1"/>
  <c r="E75" i="53" s="1"/>
  <c r="E87" i="53" s="1"/>
  <c r="J70" i="53"/>
  <c r="J71" i="53" s="1"/>
  <c r="J75" i="53" s="1"/>
  <c r="J87" i="53" s="1"/>
  <c r="J12" i="60"/>
  <c r="J36" i="60" s="1"/>
  <c r="F35" i="53"/>
  <c r="F39" i="53" s="1"/>
  <c r="F85" i="53"/>
  <c r="G29" i="65"/>
  <c r="G31" i="65"/>
  <c r="G9" i="65"/>
  <c r="G12" i="65"/>
  <c r="G15" i="65"/>
  <c r="G20" i="65"/>
  <c r="G21" i="65"/>
  <c r="G24" i="65"/>
  <c r="G26" i="65"/>
  <c r="G18" i="65"/>
  <c r="G27" i="65"/>
  <c r="G5" i="65"/>
  <c r="G19" i="65"/>
  <c r="G11" i="65"/>
  <c r="G4" i="65"/>
  <c r="H1" i="65"/>
  <c r="G16" i="65"/>
  <c r="G13" i="65"/>
  <c r="G6" i="65"/>
  <c r="F2" i="50" s="1"/>
  <c r="G8" i="65"/>
  <c r="G28" i="65"/>
  <c r="G10" i="65"/>
  <c r="G22" i="65"/>
  <c r="G17" i="65"/>
  <c r="G23" i="65"/>
  <c r="G7" i="65"/>
  <c r="G25" i="65"/>
  <c r="G30" i="65"/>
  <c r="G14" i="65"/>
  <c r="K14" i="61"/>
  <c r="K19" i="53"/>
  <c r="K20" i="53" s="1"/>
  <c r="E14" i="61"/>
  <c r="E19" i="53"/>
  <c r="E20" i="53" s="1"/>
  <c r="K75" i="53"/>
  <c r="K87" i="53" s="1"/>
  <c r="K73" i="53"/>
  <c r="K74" i="53"/>
  <c r="E37" i="53"/>
  <c r="E38" i="53"/>
  <c r="E50" i="53" s="1"/>
  <c r="E36" i="53"/>
  <c r="H41" i="61"/>
  <c r="H55" i="53"/>
  <c r="H56" i="53" s="1"/>
  <c r="E73" i="53"/>
  <c r="E74" i="53"/>
  <c r="L29" i="61"/>
  <c r="L17" i="61"/>
  <c r="F55" i="53"/>
  <c r="F56" i="53" s="1"/>
  <c r="F41" i="61"/>
  <c r="G74" i="53"/>
  <c r="G73" i="53"/>
  <c r="G75" i="53"/>
  <c r="G87" i="53" s="1"/>
  <c r="E36" i="60"/>
  <c r="L35" i="53"/>
  <c r="D36" i="60"/>
  <c r="G14" i="61"/>
  <c r="G19" i="53"/>
  <c r="G20" i="53" s="1"/>
  <c r="I12" i="48"/>
  <c r="I36" i="48" s="1"/>
  <c r="I33" i="53"/>
  <c r="I34" i="53" s="1"/>
  <c r="D75" i="53"/>
  <c r="D87" i="53" s="1"/>
  <c r="D74" i="53"/>
  <c r="D73" i="53"/>
  <c r="G37" i="53"/>
  <c r="G36" i="53"/>
  <c r="G38" i="53"/>
  <c r="G50" i="53" s="1"/>
  <c r="N17" i="54"/>
  <c r="L75" i="53"/>
  <c r="L87" i="53" s="1"/>
  <c r="L74" i="53"/>
  <c r="L73" i="53"/>
  <c r="K55" i="53"/>
  <c r="K56" i="53" s="1"/>
  <c r="K41" i="61"/>
  <c r="H75" i="53"/>
  <c r="H87" i="53" s="1"/>
  <c r="H74" i="53"/>
  <c r="H73" i="53"/>
  <c r="C6" i="61"/>
  <c r="F29" i="61"/>
  <c r="F17" i="61"/>
  <c r="J13" i="48"/>
  <c r="L55" i="53"/>
  <c r="L56" i="53" s="1"/>
  <c r="L41" i="61"/>
  <c r="M55" i="53"/>
  <c r="M56" i="53" s="1"/>
  <c r="M41" i="61"/>
  <c r="I12" i="60"/>
  <c r="I36" i="60" s="1"/>
  <c r="I70" i="53"/>
  <c r="I71" i="53" s="1"/>
  <c r="D19" i="53"/>
  <c r="D20" i="53" s="1"/>
  <c r="D14" i="61"/>
  <c r="J73" i="53"/>
  <c r="J74" i="53"/>
  <c r="M75" i="53"/>
  <c r="M87" i="53" s="1"/>
  <c r="M73" i="53"/>
  <c r="M74" i="53"/>
  <c r="R17" i="54"/>
  <c r="G55" i="53"/>
  <c r="G56" i="53" s="1"/>
  <c r="G41" i="61"/>
  <c r="M36" i="48"/>
  <c r="H14" i="61"/>
  <c r="H19" i="53"/>
  <c r="H20" i="53" s="1"/>
  <c r="M37" i="53"/>
  <c r="M38" i="53"/>
  <c r="M50" i="53" s="1"/>
  <c r="M36" i="53"/>
  <c r="K36" i="53"/>
  <c r="K37" i="53"/>
  <c r="K38" i="53"/>
  <c r="K50" i="53" s="1"/>
  <c r="H37" i="53"/>
  <c r="H36" i="53"/>
  <c r="H38" i="53"/>
  <c r="H50" i="53" s="1"/>
  <c r="L17" i="54"/>
  <c r="D38" i="53"/>
  <c r="D50" i="53" s="1"/>
  <c r="D36" i="53"/>
  <c r="D37" i="53"/>
  <c r="G35" i="53" l="1"/>
  <c r="G39" i="53" s="1"/>
  <c r="E35" i="53"/>
  <c r="E39" i="53" s="1"/>
  <c r="D72" i="53"/>
  <c r="D86" i="53" s="1"/>
  <c r="D85" i="53" s="1"/>
  <c r="J37" i="53"/>
  <c r="J38" i="53"/>
  <c r="J50" i="53" s="1"/>
  <c r="J36" i="48"/>
  <c r="H72" i="53"/>
  <c r="H76" i="53" s="1"/>
  <c r="F49" i="53"/>
  <c r="F48" i="53" s="1"/>
  <c r="H13" i="65"/>
  <c r="H25" i="65"/>
  <c r="H31" i="65"/>
  <c r="H8" i="65"/>
  <c r="H7" i="65"/>
  <c r="H27" i="65"/>
  <c r="H23" i="65"/>
  <c r="H15" i="65"/>
  <c r="H10" i="65"/>
  <c r="H14" i="65"/>
  <c r="I1" i="65"/>
  <c r="H21" i="65"/>
  <c r="H28" i="65"/>
  <c r="H26" i="65"/>
  <c r="H30" i="65"/>
  <c r="H29" i="65"/>
  <c r="H4" i="65"/>
  <c r="H12" i="65"/>
  <c r="H22" i="65"/>
  <c r="H16" i="65"/>
  <c r="H9" i="65"/>
  <c r="H11" i="65"/>
  <c r="H20" i="65"/>
  <c r="H17" i="65"/>
  <c r="H19" i="65"/>
  <c r="H5" i="65"/>
  <c r="H24" i="65"/>
  <c r="H18" i="65"/>
  <c r="H6" i="65"/>
  <c r="G2" i="50" s="1"/>
  <c r="J24" i="65"/>
  <c r="J10" i="65"/>
  <c r="J17" i="65"/>
  <c r="J23" i="65"/>
  <c r="J14" i="65"/>
  <c r="J22" i="65"/>
  <c r="J27" i="65"/>
  <c r="J18" i="65"/>
  <c r="J11" i="65"/>
  <c r="J30" i="65"/>
  <c r="J5" i="65"/>
  <c r="J9" i="65"/>
  <c r="J19" i="65"/>
  <c r="J26" i="65"/>
  <c r="J29" i="65"/>
  <c r="J31" i="65"/>
  <c r="J6" i="65"/>
  <c r="I2" i="50" s="1"/>
  <c r="J25" i="65"/>
  <c r="J13" i="65"/>
  <c r="J28" i="65"/>
  <c r="J20" i="65"/>
  <c r="J7" i="65"/>
  <c r="J21" i="65"/>
  <c r="J4" i="65"/>
  <c r="J12" i="65"/>
  <c r="J16" i="65"/>
  <c r="J15" i="65"/>
  <c r="J8" i="65"/>
  <c r="J14" i="61"/>
  <c r="J19" i="53"/>
  <c r="J20" i="53" s="1"/>
  <c r="K17" i="61"/>
  <c r="K29" i="61"/>
  <c r="M14" i="61"/>
  <c r="M19" i="53"/>
  <c r="M20" i="53" s="1"/>
  <c r="I75" i="53"/>
  <c r="I87" i="53" s="1"/>
  <c r="I74" i="53"/>
  <c r="I73" i="53"/>
  <c r="G29" i="61"/>
  <c r="G17" i="61"/>
  <c r="H35" i="53"/>
  <c r="G44" i="61"/>
  <c r="G56" i="61"/>
  <c r="I41" i="61"/>
  <c r="I55" i="53"/>
  <c r="I56" i="53" s="1"/>
  <c r="D55" i="53"/>
  <c r="D56" i="53" s="1"/>
  <c r="D41" i="61"/>
  <c r="L39" i="53"/>
  <c r="L49" i="53"/>
  <c r="L48" i="53" s="1"/>
  <c r="K35" i="53"/>
  <c r="K56" i="61"/>
  <c r="K44" i="61"/>
  <c r="K72" i="53"/>
  <c r="M44" i="61"/>
  <c r="M56" i="61"/>
  <c r="H6" i="61"/>
  <c r="M72" i="53"/>
  <c r="E41" i="61"/>
  <c r="E55" i="53"/>
  <c r="E56" i="53" s="1"/>
  <c r="M35" i="53"/>
  <c r="H56" i="61"/>
  <c r="H44" i="61"/>
  <c r="D22" i="53"/>
  <c r="D28" i="53"/>
  <c r="E21" i="53" s="1"/>
  <c r="E22" i="53" s="1"/>
  <c r="L56" i="61"/>
  <c r="L44" i="61"/>
  <c r="J35" i="53"/>
  <c r="I37" i="53"/>
  <c r="I36" i="53"/>
  <c r="I35" i="53" s="1"/>
  <c r="I38" i="53"/>
  <c r="I50" i="53" s="1"/>
  <c r="G72" i="53"/>
  <c r="G49" i="53"/>
  <c r="G48" i="53" s="1"/>
  <c r="E29" i="61"/>
  <c r="E17" i="61"/>
  <c r="D35" i="53"/>
  <c r="J72" i="53"/>
  <c r="F6" i="61"/>
  <c r="F56" i="61"/>
  <c r="F44" i="61"/>
  <c r="E72" i="53"/>
  <c r="J55" i="53"/>
  <c r="J56" i="53" s="1"/>
  <c r="J41" i="61"/>
  <c r="I19" i="53"/>
  <c r="I20" i="53" s="1"/>
  <c r="I14" i="61"/>
  <c r="H29" i="61"/>
  <c r="H17" i="61"/>
  <c r="D29" i="61"/>
  <c r="D17" i="61"/>
  <c r="D19" i="61" s="1"/>
  <c r="D21" i="61" s="1"/>
  <c r="D23" i="61" s="1"/>
  <c r="D26" i="61" s="1"/>
  <c r="L72" i="53"/>
  <c r="E49" i="53" l="1"/>
  <c r="E48" i="53" s="1"/>
  <c r="D76" i="53"/>
  <c r="I72" i="53"/>
  <c r="I76" i="53" s="1"/>
  <c r="H86" i="53"/>
  <c r="H85" i="53" s="1"/>
  <c r="I13" i="65"/>
  <c r="I10" i="65"/>
  <c r="I24" i="65"/>
  <c r="J1" i="65"/>
  <c r="K1" i="65" s="1"/>
  <c r="L1" i="65" s="1"/>
  <c r="M1" i="65" s="1"/>
  <c r="N1" i="65" s="1"/>
  <c r="I9" i="65"/>
  <c r="I16" i="65"/>
  <c r="I27" i="65"/>
  <c r="I23" i="65"/>
  <c r="I14" i="65"/>
  <c r="I20" i="65"/>
  <c r="I8" i="65"/>
  <c r="I22" i="65"/>
  <c r="I15" i="65"/>
  <c r="I21" i="65"/>
  <c r="I4" i="65"/>
  <c r="I17" i="65"/>
  <c r="I6" i="65"/>
  <c r="H2" i="50" s="1"/>
  <c r="I12" i="65"/>
  <c r="I28" i="65"/>
  <c r="I18" i="65"/>
  <c r="I31" i="65"/>
  <c r="I11" i="65"/>
  <c r="I26" i="65"/>
  <c r="I19" i="65"/>
  <c r="I25" i="65"/>
  <c r="I30" i="65"/>
  <c r="I29" i="65"/>
  <c r="I7" i="65"/>
  <c r="I5" i="65"/>
  <c r="E25" i="53"/>
  <c r="E26" i="53"/>
  <c r="E47" i="53" s="1"/>
  <c r="E24" i="53"/>
  <c r="J49" i="53"/>
  <c r="J48" i="53" s="1"/>
  <c r="J39" i="53"/>
  <c r="D56" i="61"/>
  <c r="D44" i="61"/>
  <c r="D46" i="61" s="1"/>
  <c r="D48" i="61" s="1"/>
  <c r="D50" i="61" s="1"/>
  <c r="D53" i="61" s="1"/>
  <c r="D64" i="53"/>
  <c r="E57" i="53" s="1"/>
  <c r="E58" i="53" s="1"/>
  <c r="D58" i="53"/>
  <c r="M29" i="61"/>
  <c r="E6" i="61"/>
  <c r="M17" i="61"/>
  <c r="E28" i="53"/>
  <c r="J56" i="61"/>
  <c r="J44" i="61"/>
  <c r="G6" i="61"/>
  <c r="K39" i="53"/>
  <c r="K49" i="53"/>
  <c r="K48" i="53" s="1"/>
  <c r="I44" i="61"/>
  <c r="I56" i="61"/>
  <c r="L86" i="53"/>
  <c r="L85" i="53" s="1"/>
  <c r="L76" i="53"/>
  <c r="I86" i="53"/>
  <c r="I85" i="53" s="1"/>
  <c r="D25" i="53"/>
  <c r="D26" i="53"/>
  <c r="D47" i="53" s="1"/>
  <c r="D24" i="53"/>
  <c r="I17" i="61"/>
  <c r="I29" i="61"/>
  <c r="H49" i="53"/>
  <c r="H48" i="53" s="1"/>
  <c r="H39" i="53"/>
  <c r="M76" i="53"/>
  <c r="M86" i="53"/>
  <c r="M85" i="53" s="1"/>
  <c r="J29" i="61"/>
  <c r="D6" i="61"/>
  <c r="J17" i="61"/>
  <c r="D55" i="61"/>
  <c r="D28" i="61"/>
  <c r="D33" i="61"/>
  <c r="D34" i="61" s="1"/>
  <c r="E86" i="53"/>
  <c r="E85" i="53" s="1"/>
  <c r="E76" i="53"/>
  <c r="G76" i="53"/>
  <c r="G86" i="53"/>
  <c r="G85" i="53" s="1"/>
  <c r="K86" i="53"/>
  <c r="K85" i="53" s="1"/>
  <c r="K76" i="53"/>
  <c r="J76" i="53"/>
  <c r="J86" i="53"/>
  <c r="J85" i="53" s="1"/>
  <c r="M49" i="53"/>
  <c r="M48" i="53" s="1"/>
  <c r="M39" i="53"/>
  <c r="D39" i="53"/>
  <c r="D49" i="53"/>
  <c r="D48" i="53" s="1"/>
  <c r="I49" i="53"/>
  <c r="I48" i="53" s="1"/>
  <c r="I39" i="53"/>
  <c r="E56" i="61"/>
  <c r="E44" i="61"/>
  <c r="E64" i="53" l="1"/>
  <c r="F57" i="53" s="1"/>
  <c r="F58" i="53" s="1"/>
  <c r="F21" i="53"/>
  <c r="F22" i="53" s="1"/>
  <c r="E61" i="53"/>
  <c r="E60" i="53"/>
  <c r="E62" i="53"/>
  <c r="E84" i="53" s="1"/>
  <c r="D60" i="53"/>
  <c r="D61" i="53"/>
  <c r="D62" i="53"/>
  <c r="D84" i="53" s="1"/>
  <c r="D60" i="61"/>
  <c r="D61" i="61" s="1"/>
  <c r="E23" i="53"/>
  <c r="D23" i="53"/>
  <c r="D35" i="61"/>
  <c r="D36" i="61" s="1"/>
  <c r="E59" i="53" l="1"/>
  <c r="E63" i="53" s="1"/>
  <c r="D59" i="53"/>
  <c r="D83" i="53" s="1"/>
  <c r="D82" i="53" s="1"/>
  <c r="E45" i="61" s="1"/>
  <c r="E46" i="61" s="1"/>
  <c r="E48" i="61" s="1"/>
  <c r="F28" i="53"/>
  <c r="G21" i="53" s="1"/>
  <c r="G22" i="53" s="1"/>
  <c r="D62" i="61"/>
  <c r="D63" i="61" s="1"/>
  <c r="F60" i="53"/>
  <c r="F62" i="53"/>
  <c r="F84" i="53" s="1"/>
  <c r="F61" i="53"/>
  <c r="E27" i="53"/>
  <c r="E46" i="53"/>
  <c r="F64" i="53"/>
  <c r="D46" i="53"/>
  <c r="D27" i="53"/>
  <c r="F25" i="53"/>
  <c r="F24" i="53"/>
  <c r="F26" i="53"/>
  <c r="F47" i="53" s="1"/>
  <c r="E83" i="53" l="1"/>
  <c r="E82" i="53" s="1"/>
  <c r="F45" i="61" s="1"/>
  <c r="F46" i="61" s="1"/>
  <c r="F48" i="61" s="1"/>
  <c r="F4" i="61" s="1"/>
  <c r="F23" i="53"/>
  <c r="F46" i="53" s="1"/>
  <c r="D63" i="53"/>
  <c r="G57" i="53"/>
  <c r="G58" i="53" s="1"/>
  <c r="L16" i="54"/>
  <c r="E28" i="54" s="1"/>
  <c r="E25" i="54" s="1"/>
  <c r="E20" i="54" s="1"/>
  <c r="D45" i="53"/>
  <c r="E18" i="61" s="1"/>
  <c r="E19" i="61" s="1"/>
  <c r="E21" i="61" s="1"/>
  <c r="G26" i="53"/>
  <c r="G47" i="53" s="1"/>
  <c r="G24" i="53"/>
  <c r="G25" i="53"/>
  <c r="E45" i="53"/>
  <c r="F18" i="61" s="1"/>
  <c r="F19" i="61" s="1"/>
  <c r="F21" i="61" s="1"/>
  <c r="M16" i="54"/>
  <c r="F28" i="54" s="1"/>
  <c r="F25" i="54" s="1"/>
  <c r="F20" i="54" s="1"/>
  <c r="F59" i="53"/>
  <c r="G28" i="53"/>
  <c r="F27" i="53" l="1"/>
  <c r="G60" i="53"/>
  <c r="G62" i="53"/>
  <c r="G84" i="53" s="1"/>
  <c r="G61" i="53"/>
  <c r="G23" i="53"/>
  <c r="H21" i="53"/>
  <c r="H22" i="53" s="1"/>
  <c r="F83" i="53"/>
  <c r="F82" i="53" s="1"/>
  <c r="G45" i="61" s="1"/>
  <c r="G46" i="61" s="1"/>
  <c r="G48" i="61" s="1"/>
  <c r="F63" i="53"/>
  <c r="F45" i="53"/>
  <c r="G18" i="61" s="1"/>
  <c r="G19" i="61" s="1"/>
  <c r="G21" i="61" s="1"/>
  <c r="N16" i="54"/>
  <c r="G28" i="54" s="1"/>
  <c r="G25" i="54" s="1"/>
  <c r="G20" i="54" s="1"/>
  <c r="G21" i="54" s="1"/>
  <c r="F21" i="54"/>
  <c r="G64" i="53"/>
  <c r="C4" i="61"/>
  <c r="H28" i="53" l="1"/>
  <c r="I21" i="53" s="1"/>
  <c r="I22" i="53" s="1"/>
  <c r="F22" i="61"/>
  <c r="F23" i="61" s="1"/>
  <c r="F49" i="61"/>
  <c r="F50" i="61" s="1"/>
  <c r="G59" i="53"/>
  <c r="H57" i="53"/>
  <c r="H58" i="53" s="1"/>
  <c r="E49" i="61"/>
  <c r="E50" i="61" s="1"/>
  <c r="E53" i="61" s="1"/>
  <c r="E22" i="61"/>
  <c r="E23" i="61" s="1"/>
  <c r="E26" i="61" s="1"/>
  <c r="H25" i="53"/>
  <c r="H26" i="53"/>
  <c r="H47" i="53" s="1"/>
  <c r="H24" i="53"/>
  <c r="G46" i="53"/>
  <c r="G27" i="53"/>
  <c r="I28" i="53" l="1"/>
  <c r="M28" i="61"/>
  <c r="G28" i="61"/>
  <c r="F28" i="61"/>
  <c r="L28" i="61"/>
  <c r="I28" i="61"/>
  <c r="E28" i="61"/>
  <c r="J28" i="61"/>
  <c r="K28" i="61"/>
  <c r="H28" i="61"/>
  <c r="E33" i="61"/>
  <c r="E34" i="61" s="1"/>
  <c r="H64" i="53"/>
  <c r="H62" i="53"/>
  <c r="H84" i="53" s="1"/>
  <c r="H61" i="53"/>
  <c r="H60" i="53"/>
  <c r="C8" i="61"/>
  <c r="F26" i="61"/>
  <c r="C9" i="61" s="1"/>
  <c r="I24" i="53"/>
  <c r="I26" i="53"/>
  <c r="I47" i="53" s="1"/>
  <c r="I25" i="53"/>
  <c r="F55" i="61"/>
  <c r="M55" i="61"/>
  <c r="J55" i="61"/>
  <c r="L55" i="61"/>
  <c r="I55" i="61"/>
  <c r="K55" i="61"/>
  <c r="G55" i="61"/>
  <c r="H55" i="61"/>
  <c r="E55" i="61"/>
  <c r="E60" i="61"/>
  <c r="E61" i="61" s="1"/>
  <c r="G63" i="53"/>
  <c r="G83" i="53"/>
  <c r="G82" i="53" s="1"/>
  <c r="H45" i="61" s="1"/>
  <c r="H46" i="61" s="1"/>
  <c r="H48" i="61" s="1"/>
  <c r="O16" i="54"/>
  <c r="H28" i="54" s="1"/>
  <c r="H25" i="54" s="1"/>
  <c r="H20" i="54" s="1"/>
  <c r="H21" i="54" s="1"/>
  <c r="G45" i="53"/>
  <c r="H18" i="61" s="1"/>
  <c r="H19" i="61" s="1"/>
  <c r="H21" i="61" s="1"/>
  <c r="H23" i="53"/>
  <c r="F53" i="61"/>
  <c r="F9" i="61" s="1"/>
  <c r="F8" i="61"/>
  <c r="J21" i="53" l="1"/>
  <c r="J22" i="53" s="1"/>
  <c r="J25" i="53" s="1"/>
  <c r="H59" i="53"/>
  <c r="H83" i="53" s="1"/>
  <c r="H82" i="53" s="1"/>
  <c r="I45" i="61" s="1"/>
  <c r="I46" i="61" s="1"/>
  <c r="I48" i="61" s="1"/>
  <c r="G49" i="61"/>
  <c r="G50" i="61" s="1"/>
  <c r="G53" i="61" s="1"/>
  <c r="G22" i="61"/>
  <c r="G23" i="61" s="1"/>
  <c r="G26" i="61" s="1"/>
  <c r="I57" i="53"/>
  <c r="I58" i="53" s="1"/>
  <c r="F60" i="61"/>
  <c r="E62" i="61"/>
  <c r="E63" i="61" s="1"/>
  <c r="I23" i="53"/>
  <c r="E35" i="61"/>
  <c r="E36" i="61" s="1"/>
  <c r="F33" i="61"/>
  <c r="H27" i="53"/>
  <c r="H46" i="53"/>
  <c r="J26" i="53" l="1"/>
  <c r="J47" i="53" s="1"/>
  <c r="J24" i="53"/>
  <c r="J28" i="53"/>
  <c r="K21" i="53" s="1"/>
  <c r="K22" i="53" s="1"/>
  <c r="H63" i="53"/>
  <c r="I61" i="53"/>
  <c r="I62" i="53"/>
  <c r="I84" i="53" s="1"/>
  <c r="I60" i="53"/>
  <c r="K25" i="53"/>
  <c r="K24" i="53"/>
  <c r="K26" i="53"/>
  <c r="K47" i="53" s="1"/>
  <c r="F61" i="61"/>
  <c r="F34" i="61"/>
  <c r="I46" i="53"/>
  <c r="I27" i="53"/>
  <c r="H45" i="53"/>
  <c r="I18" i="61" s="1"/>
  <c r="I19" i="61" s="1"/>
  <c r="I21" i="61" s="1"/>
  <c r="P16" i="54"/>
  <c r="I28" i="54" s="1"/>
  <c r="I25" i="54" s="1"/>
  <c r="I20" i="54" s="1"/>
  <c r="I21" i="54" s="1"/>
  <c r="J23" i="53"/>
  <c r="K28" i="53"/>
  <c r="I64" i="53"/>
  <c r="I59" i="53" l="1"/>
  <c r="I63" i="53" s="1"/>
  <c r="K23" i="53"/>
  <c r="K46" i="53" s="1"/>
  <c r="J27" i="53"/>
  <c r="J46" i="53"/>
  <c r="F35" i="61"/>
  <c r="G33" i="61"/>
  <c r="I45" i="53"/>
  <c r="J18" i="61" s="1"/>
  <c r="J19" i="61" s="1"/>
  <c r="J21" i="61" s="1"/>
  <c r="Q16" i="54"/>
  <c r="J28" i="54" s="1"/>
  <c r="J25" i="54" s="1"/>
  <c r="J20" i="54" s="1"/>
  <c r="J21" i="54" s="1"/>
  <c r="G60" i="61"/>
  <c r="F62" i="61"/>
  <c r="J57" i="53"/>
  <c r="J58" i="53" s="1"/>
  <c r="L21" i="53"/>
  <c r="L22" i="53" s="1"/>
  <c r="H49" i="61"/>
  <c r="H50" i="61" s="1"/>
  <c r="H53" i="61" s="1"/>
  <c r="H22" i="61"/>
  <c r="H23" i="61" s="1"/>
  <c r="H26" i="61" s="1"/>
  <c r="K27" i="53" l="1"/>
  <c r="I83" i="53"/>
  <c r="I82" i="53" s="1"/>
  <c r="J45" i="61" s="1"/>
  <c r="J46" i="61" s="1"/>
  <c r="J48" i="61" s="1"/>
  <c r="G4" i="61" s="1"/>
  <c r="J64" i="53"/>
  <c r="D4" i="61"/>
  <c r="L24" i="53"/>
  <c r="L25" i="53"/>
  <c r="L26" i="53"/>
  <c r="L47" i="53" s="1"/>
  <c r="I22" i="61"/>
  <c r="I23" i="61" s="1"/>
  <c r="I26" i="61" s="1"/>
  <c r="I49" i="61"/>
  <c r="I50" i="61" s="1"/>
  <c r="I53" i="61" s="1"/>
  <c r="L28" i="53"/>
  <c r="K45" i="53"/>
  <c r="L18" i="61" s="1"/>
  <c r="L19" i="61" s="1"/>
  <c r="L21" i="61" s="1"/>
  <c r="S16" i="54"/>
  <c r="L28" i="54" s="1"/>
  <c r="L25" i="54" s="1"/>
  <c r="L20" i="54" s="1"/>
  <c r="J62" i="53"/>
  <c r="J84" i="53" s="1"/>
  <c r="J60" i="53"/>
  <c r="J61" i="53"/>
  <c r="F7" i="61"/>
  <c r="F63" i="61"/>
  <c r="C7" i="61"/>
  <c r="F36" i="61"/>
  <c r="J45" i="53"/>
  <c r="K18" i="61" s="1"/>
  <c r="K19" i="61" s="1"/>
  <c r="K21" i="61" s="1"/>
  <c r="R16" i="54"/>
  <c r="K28" i="54" s="1"/>
  <c r="K25" i="54" s="1"/>
  <c r="K20" i="54" s="1"/>
  <c r="K21" i="54" s="1"/>
  <c r="J49" i="61" l="1"/>
  <c r="J50" i="61" s="1"/>
  <c r="J22" i="61"/>
  <c r="J23" i="61" s="1"/>
  <c r="M21" i="53"/>
  <c r="M22" i="53" s="1"/>
  <c r="M28" i="53"/>
  <c r="G34" i="61"/>
  <c r="C5" i="61"/>
  <c r="G61" i="61"/>
  <c r="F5" i="61"/>
  <c r="L23" i="53"/>
  <c r="J59" i="53"/>
  <c r="L21" i="54"/>
  <c r="K57" i="53"/>
  <c r="K58" i="53" s="1"/>
  <c r="K64" i="53" l="1"/>
  <c r="L57" i="53" s="1"/>
  <c r="L58" i="53" s="1"/>
  <c r="J26" i="61"/>
  <c r="D9" i="61" s="1"/>
  <c r="D8" i="61"/>
  <c r="K61" i="53"/>
  <c r="K60" i="53"/>
  <c r="K62" i="53"/>
  <c r="K84" i="53" s="1"/>
  <c r="K22" i="61"/>
  <c r="K23" i="61" s="1"/>
  <c r="K26" i="61" s="1"/>
  <c r="K49" i="61"/>
  <c r="H60" i="61"/>
  <c r="G62" i="61"/>
  <c r="G63" i="61" s="1"/>
  <c r="H33" i="61"/>
  <c r="G35" i="61"/>
  <c r="G36" i="61" s="1"/>
  <c r="M25" i="53"/>
  <c r="M26" i="53"/>
  <c r="M47" i="53" s="1"/>
  <c r="M24" i="53"/>
  <c r="J53" i="61"/>
  <c r="G9" i="61" s="1"/>
  <c r="G8" i="61"/>
  <c r="J83" i="53"/>
  <c r="J82" i="53" s="1"/>
  <c r="K45" i="61" s="1"/>
  <c r="K46" i="61" s="1"/>
  <c r="K48" i="61" s="1"/>
  <c r="J63" i="53"/>
  <c r="L27" i="53"/>
  <c r="L46" i="53"/>
  <c r="K50" i="61" l="1"/>
  <c r="K53" i="61" s="1"/>
  <c r="K59" i="53"/>
  <c r="M23" i="53"/>
  <c r="M27" i="53" s="1"/>
  <c r="L60" i="53"/>
  <c r="L61" i="53"/>
  <c r="L62" i="53"/>
  <c r="L84" i="53" s="1"/>
  <c r="L64" i="53"/>
  <c r="H61" i="61"/>
  <c r="L45" i="53"/>
  <c r="M18" i="61" s="1"/>
  <c r="M19" i="61" s="1"/>
  <c r="M21" i="61" s="1"/>
  <c r="T16" i="54"/>
  <c r="M28" i="54" s="1"/>
  <c r="M25" i="54" s="1"/>
  <c r="M20" i="54" s="1"/>
  <c r="M21" i="54" s="1"/>
  <c r="K63" i="53"/>
  <c r="K83" i="53"/>
  <c r="K82" i="53" s="1"/>
  <c r="L45" i="61" s="1"/>
  <c r="L46" i="61" s="1"/>
  <c r="L48" i="61" s="1"/>
  <c r="H34" i="61"/>
  <c r="M46" i="53" l="1"/>
  <c r="M45" i="53" s="1"/>
  <c r="E4" i="61"/>
  <c r="I60" i="61"/>
  <c r="H62" i="61"/>
  <c r="H63" i="61" s="1"/>
  <c r="L22" i="61"/>
  <c r="L23" i="61" s="1"/>
  <c r="L26" i="61" s="1"/>
  <c r="L49" i="61"/>
  <c r="L50" i="61" s="1"/>
  <c r="L53" i="61" s="1"/>
  <c r="M57" i="53"/>
  <c r="M58" i="53" s="1"/>
  <c r="U16" i="54"/>
  <c r="N28" i="54" s="1"/>
  <c r="N25" i="54" s="1"/>
  <c r="N20" i="54" s="1"/>
  <c r="N21" i="54" s="1"/>
  <c r="I33" i="61"/>
  <c r="H35" i="61"/>
  <c r="H36" i="61" s="1"/>
  <c r="L59" i="53"/>
  <c r="M60" i="53" l="1"/>
  <c r="M62" i="53"/>
  <c r="M84" i="53" s="1"/>
  <c r="M61" i="53"/>
  <c r="M22" i="61"/>
  <c r="M23" i="61" s="1"/>
  <c r="M49" i="61"/>
  <c r="I61" i="61"/>
  <c r="L63" i="53"/>
  <c r="L83" i="53"/>
  <c r="L82" i="53" s="1"/>
  <c r="M45" i="61" s="1"/>
  <c r="M46" i="61" s="1"/>
  <c r="M48" i="61" s="1"/>
  <c r="M64" i="53"/>
  <c r="I34" i="61"/>
  <c r="J33" i="61" l="1"/>
  <c r="I35" i="61"/>
  <c r="I36" i="61" s="1"/>
  <c r="I62" i="61"/>
  <c r="I63" i="61" s="1"/>
  <c r="J60" i="61"/>
  <c r="H4" i="61"/>
  <c r="M50" i="61"/>
  <c r="E8" i="61"/>
  <c r="M26" i="61"/>
  <c r="E9" i="61" s="1"/>
  <c r="M59" i="53"/>
  <c r="M83" i="53" l="1"/>
  <c r="M82" i="53" s="1"/>
  <c r="M63" i="53"/>
  <c r="M53" i="61"/>
  <c r="H9" i="61" s="1"/>
  <c r="H8" i="61"/>
  <c r="J34" i="61"/>
  <c r="J61" i="61"/>
  <c r="J35" i="61" l="1"/>
  <c r="K33" i="61"/>
  <c r="J62" i="61"/>
  <c r="K60" i="61"/>
  <c r="G7" i="61" l="1"/>
  <c r="J63" i="61"/>
  <c r="D7" i="61"/>
  <c r="J36" i="61"/>
  <c r="K34" i="61" l="1"/>
  <c r="D5" i="61"/>
  <c r="G5" i="61"/>
  <c r="K61" i="61"/>
  <c r="L60" i="61" l="1"/>
  <c r="K62" i="61"/>
  <c r="K63" i="61" s="1"/>
  <c r="L33" i="61"/>
  <c r="K35" i="61"/>
  <c r="K36" i="61" s="1"/>
  <c r="L61" i="61" l="1"/>
  <c r="L34" i="61"/>
  <c r="M33" i="61" l="1"/>
  <c r="L35" i="61"/>
  <c r="L36" i="61" s="1"/>
  <c r="L62" i="61"/>
  <c r="L63" i="61" s="1"/>
  <c r="M60" i="61"/>
  <c r="M34" i="61" l="1"/>
  <c r="M35" i="61" s="1"/>
  <c r="E7" i="61" s="1"/>
  <c r="M61" i="61"/>
  <c r="M62" i="61" s="1"/>
  <c r="H7" i="61" s="1"/>
  <c r="M63" i="61" l="1"/>
  <c r="H5" i="61" s="1"/>
  <c r="M36" i="61"/>
  <c r="E5" i="61" s="1"/>
</calcChain>
</file>

<file path=xl/sharedStrings.xml><?xml version="1.0" encoding="utf-8"?>
<sst xmlns="http://schemas.openxmlformats.org/spreadsheetml/2006/main" count="1129" uniqueCount="342">
  <si>
    <t>Serviços Contratados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</si>
  <si>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</si>
  <si>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</si>
  <si>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</si>
  <si>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</si>
  <si>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</si>
  <si>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</si>
  <si>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</si>
  <si>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</si>
  <si>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</si>
  <si>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</si>
  <si>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Receita Operacional Bruta</t>
  </si>
  <si>
    <t>(=) Receita Operacional Líquida</t>
  </si>
  <si>
    <t>(-) Custos e Despesas Operacionais</t>
  </si>
  <si>
    <t>Deduções</t>
  </si>
  <si>
    <t xml:space="preserve">   Outras Receitas Operacionais</t>
  </si>
  <si>
    <t>Manutenção e Conservação</t>
  </si>
  <si>
    <t>Treinamento &amp; desenvolvimento de pessoal</t>
  </si>
  <si>
    <t>Laboratórios de ensino e pesquisa</t>
  </si>
  <si>
    <t>Custo de Materiais e Medicamentos Médicos</t>
  </si>
  <si>
    <t>Custo de Materiais e Reagentes de Laboratório</t>
  </si>
  <si>
    <t>Recursos Humanos</t>
  </si>
  <si>
    <t xml:space="preserve">Implantação de Modelos Gerenciais </t>
  </si>
  <si>
    <t>ProUni</t>
  </si>
  <si>
    <t>Livraria</t>
  </si>
  <si>
    <t>Xerox</t>
  </si>
  <si>
    <t>Restaurante</t>
  </si>
  <si>
    <t>Estacionamento</t>
  </si>
  <si>
    <t>Outros</t>
  </si>
  <si>
    <t>Receitas de aluguel</t>
  </si>
  <si>
    <t>Unidade</t>
  </si>
  <si>
    <t>R$ / aluno</t>
  </si>
  <si>
    <t>Qtde de alunos</t>
  </si>
  <si>
    <t>Receita de venda de material didático</t>
  </si>
  <si>
    <t>Outras Receitas Operacionais</t>
  </si>
  <si>
    <t>R$</t>
  </si>
  <si>
    <t>Serviços Educacionais</t>
  </si>
  <si>
    <t>Outros itens</t>
  </si>
  <si>
    <t>Fundo de Garantia de Operações de Crédito Educativo (FGEDUC)</t>
  </si>
  <si>
    <t>(-) Deduções</t>
  </si>
  <si>
    <t>Outras Bolsas</t>
  </si>
  <si>
    <t>Material didático</t>
  </si>
  <si>
    <t>Custos e Despesas Operacionais</t>
  </si>
  <si>
    <t>Corpo Docente</t>
  </si>
  <si>
    <t>Qtde de Funcionários</t>
  </si>
  <si>
    <t>aluno</t>
  </si>
  <si>
    <t>bolsa</t>
  </si>
  <si>
    <t>13º salário</t>
  </si>
  <si>
    <t>Férias</t>
  </si>
  <si>
    <t>FGTS</t>
  </si>
  <si>
    <t>INSS</t>
  </si>
  <si>
    <t>Salários e Encargos Sociais - Corpo Docente</t>
  </si>
  <si>
    <t>Assistência Médica</t>
  </si>
  <si>
    <t>Alimentação</t>
  </si>
  <si>
    <t>Assinaturas</t>
  </si>
  <si>
    <t>Aquisição de material</t>
  </si>
  <si>
    <t>Custo do material vendido/disponibilizado aos alunos</t>
  </si>
  <si>
    <t>Materiais, Equipamentos e Veículos</t>
  </si>
  <si>
    <t>TI</t>
  </si>
  <si>
    <t>Segurança</t>
  </si>
  <si>
    <t>Biblioteca</t>
  </si>
  <si>
    <t>Prestadores de Serviços (por ex, limpeza)</t>
  </si>
  <si>
    <t>Salários</t>
  </si>
  <si>
    <t>Despesas Comerciais</t>
  </si>
  <si>
    <t>Assessoria contabil</t>
  </si>
  <si>
    <t>Assessoria jurídica</t>
  </si>
  <si>
    <t>Gás</t>
  </si>
  <si>
    <t>Aluguel</t>
  </si>
  <si>
    <t>Condomínio</t>
  </si>
  <si>
    <t>IPTU</t>
  </si>
  <si>
    <t>Aluguel e utilidades</t>
  </si>
  <si>
    <t>Copa e cozinha</t>
  </si>
  <si>
    <t>Transporte</t>
  </si>
  <si>
    <t>R$ / docente</t>
  </si>
  <si>
    <t>Qtde de Docentes</t>
  </si>
  <si>
    <t>R$ / funcionário</t>
  </si>
  <si>
    <t>docente</t>
  </si>
  <si>
    <t>funcionário</t>
  </si>
  <si>
    <t>Salários - Docentes com Mestrado</t>
  </si>
  <si>
    <t>Salários - Docentes com Doutorado</t>
  </si>
  <si>
    <t>Salários e Encargos Sociais</t>
  </si>
  <si>
    <t>Eventos institucionais</t>
  </si>
  <si>
    <t>Outros impostos e taxas</t>
  </si>
  <si>
    <t>PIS</t>
  </si>
  <si>
    <t>COFINS</t>
  </si>
  <si>
    <t>ISS</t>
  </si>
  <si>
    <t>FIES</t>
  </si>
  <si>
    <t>ProUni + FIES</t>
  </si>
  <si>
    <t>Qtde de alunos não bolsistas</t>
  </si>
  <si>
    <t>Venda de Serviços ao SUS</t>
  </si>
  <si>
    <t>Serviços Ambulatoriais</t>
  </si>
  <si>
    <t>Serviços de Internação</t>
  </si>
  <si>
    <t>Serviços Auxiliares de Diagnóstico e Terapêutica</t>
  </si>
  <si>
    <t>Receitas de Aluguel</t>
  </si>
  <si>
    <t xml:space="preserve">Salários - Docentes - Outros </t>
  </si>
  <si>
    <t>Técnico-Administrativo</t>
  </si>
  <si>
    <t>Material de proteção individual (EPI)</t>
  </si>
  <si>
    <t>Uniformes</t>
  </si>
  <si>
    <t>Remuneração - Docentes com Mestrado</t>
  </si>
  <si>
    <t>Remuneração - Docentes com Doutorado</t>
  </si>
  <si>
    <t>Remuneração - Outros Docentes</t>
  </si>
  <si>
    <t>Remuneração - Outros Profissionais</t>
  </si>
  <si>
    <t xml:space="preserve">Descontos nas Mensalidades </t>
  </si>
  <si>
    <t>ICMS</t>
  </si>
  <si>
    <t>Remuneração Variável de Pessoal</t>
  </si>
  <si>
    <t>Rede de TI</t>
  </si>
  <si>
    <t>Mobiliário técnico assistencial e médico-laboratoriais</t>
  </si>
  <si>
    <t>Recrutamento e seleção</t>
  </si>
  <si>
    <t>Docente</t>
  </si>
  <si>
    <t>Mobiliário geral e didático</t>
  </si>
  <si>
    <t>Treinamento prévio do corpo docente</t>
  </si>
  <si>
    <t>Treinamento prévio do pessoal técnico-administrativo</t>
  </si>
  <si>
    <t>Modelo de gestão e governança</t>
  </si>
  <si>
    <t xml:space="preserve">Sistemas de monitoramento e avaliação </t>
  </si>
  <si>
    <t>Novas unidades (completas)</t>
  </si>
  <si>
    <t>Reforma na rede local</t>
  </si>
  <si>
    <t>Equipamentos para a rede local</t>
  </si>
  <si>
    <t>Investimento na Rede SUS</t>
  </si>
  <si>
    <t>Outros Custos Fixos</t>
  </si>
  <si>
    <t>Impostos sobre vendas</t>
  </si>
  <si>
    <t>Terrenos</t>
  </si>
  <si>
    <t>Edificações</t>
  </si>
  <si>
    <t>Máquinas e equipamentos</t>
  </si>
  <si>
    <t>Veículos</t>
  </si>
  <si>
    <t>Custos e Despesas Variáveis</t>
  </si>
  <si>
    <t>Despesas pré-operacionais</t>
  </si>
  <si>
    <t>Equipamentos de informática</t>
  </si>
  <si>
    <t>Material de limpeza e conservação</t>
  </si>
  <si>
    <t>Custos e Despesas Fixas</t>
  </si>
  <si>
    <t>Outros Custos Variáveis</t>
  </si>
  <si>
    <t>Despesas com veículos (seguro, IPVA, combustível etc.)</t>
  </si>
  <si>
    <t>Despesas de seguros (incêndio, terceiros etc.)</t>
  </si>
  <si>
    <t>%</t>
  </si>
  <si>
    <t>Aluguel de máquinas e equipamentos</t>
  </si>
  <si>
    <t>Despesas de Cobrança (boletos, correios, taxas bancárias etc.)</t>
  </si>
  <si>
    <t>Salários e Encargos Sociais - Técnico-Administrativo e Operacional</t>
  </si>
  <si>
    <t>Salários e Encargos Sociais - Diretoria e Coordenações</t>
  </si>
  <si>
    <t>Viagens e estadias</t>
  </si>
  <si>
    <t>Água e Energia Elétrica</t>
  </si>
  <si>
    <t>Telefonia</t>
  </si>
  <si>
    <t>Despesas não dedutíveis</t>
  </si>
  <si>
    <t>Benefício Fiscal - ProUni</t>
  </si>
  <si>
    <t xml:space="preserve">Despesas de Legalização </t>
  </si>
  <si>
    <t>Investimentos</t>
  </si>
  <si>
    <t>Técnico-administrativo e Operacional</t>
  </si>
  <si>
    <r>
      <t xml:space="preserve">Aquisição de </t>
    </r>
    <r>
      <rPr>
        <i/>
        <sz val="10"/>
        <color indexed="8"/>
        <rFont val="Arial"/>
        <family val="2"/>
      </rPr>
      <t>softwares</t>
    </r>
  </si>
  <si>
    <t>Móveis e Utensílios</t>
  </si>
  <si>
    <t>Contas a Receber</t>
  </si>
  <si>
    <t>Prazo Médio</t>
  </si>
  <si>
    <t>Fornecedores</t>
  </si>
  <si>
    <t>Salários e encargos sociais</t>
  </si>
  <si>
    <t>Obrigações fiscais</t>
  </si>
  <si>
    <t>IRPJ a recolher</t>
  </si>
  <si>
    <t>CSLL a recolher</t>
  </si>
  <si>
    <t>Depreciação</t>
  </si>
  <si>
    <t>Ano Inicial</t>
  </si>
  <si>
    <t>Ano Final</t>
  </si>
  <si>
    <t>Vida Útil</t>
  </si>
  <si>
    <t>Dados da Depreciação</t>
  </si>
  <si>
    <t>Investimentos a depreciar em 2 anos</t>
  </si>
  <si>
    <t>Estoques</t>
  </si>
  <si>
    <t>Publicidade, Vendas e Marketing</t>
  </si>
  <si>
    <t>Serviços contratados</t>
  </si>
  <si>
    <t>Materiais de escritorio/Informática/Impressos</t>
  </si>
  <si>
    <t>Outras Deduções</t>
  </si>
  <si>
    <t>R$ / Valores Nominais</t>
  </si>
  <si>
    <t>Fontes de Financiamento</t>
  </si>
  <si>
    <t>Aporte de Capital</t>
  </si>
  <si>
    <t>Alienação de Ativos</t>
  </si>
  <si>
    <t>Amortização</t>
  </si>
  <si>
    <t>Amortizações a realizar em 3 anos</t>
  </si>
  <si>
    <t>Amortizações a realizar em 4 anos</t>
  </si>
  <si>
    <t>Amortizações a realizar em 5 anos</t>
  </si>
  <si>
    <t>dias</t>
  </si>
  <si>
    <t>Despesas de Cobrança</t>
  </si>
  <si>
    <t>Despesas com veículos</t>
  </si>
  <si>
    <t>Despesas de seguros</t>
  </si>
  <si>
    <r>
      <t xml:space="preserve">Despesas com </t>
    </r>
    <r>
      <rPr>
        <i/>
        <sz val="10"/>
        <color indexed="8"/>
        <rFont val="Arial"/>
        <family val="2"/>
      </rPr>
      <t>software</t>
    </r>
  </si>
  <si>
    <t>Investimentos a depreciar em 4 anos</t>
  </si>
  <si>
    <t>Investimentos a depreciar em 5 anos</t>
  </si>
  <si>
    <t>Investimentos a depreciar em 10 anos</t>
  </si>
  <si>
    <t>Investimentos a depreciar em 25 anos</t>
  </si>
  <si>
    <t>Dados da Amortização</t>
  </si>
  <si>
    <t>(=) EBITDA (Resultado antes de juros, impostos, depreciação e amortização)</t>
  </si>
  <si>
    <t>Resultado de equivalência patrimonial</t>
  </si>
  <si>
    <t>Regime de Apuração do IRPJ e da CSLL</t>
  </si>
  <si>
    <t>Nome da IES:</t>
  </si>
  <si>
    <t>Código da IES:</t>
  </si>
  <si>
    <t>Qtde de bolsas - ProUni parcial (50%)</t>
  </si>
  <si>
    <t>Qtde de bolsas - ProUni integral (100%)</t>
  </si>
  <si>
    <t>Informe abaixo o regime de apuração aplicável:</t>
  </si>
  <si>
    <t>Ajustes no resultado</t>
  </si>
  <si>
    <t>Despesas pré-operacionais e Investimentos</t>
  </si>
  <si>
    <t>Outras despesas pré-operacionais</t>
  </si>
  <si>
    <t>Outros investimentos</t>
  </si>
  <si>
    <t>Demonstrativo de Resultado</t>
  </si>
  <si>
    <t>Informações sobre Capital de Giro Operacional</t>
  </si>
  <si>
    <t>Imposto de Renda e Contribuição Social - Entidade sem Fins Lucrativos</t>
  </si>
  <si>
    <t>Imposto de Renda e Contribuição Social - Regime Lucro Real</t>
  </si>
  <si>
    <t>Imposto de Renda e Contribuição Social - Regime Lucro Presumido</t>
  </si>
  <si>
    <t>Valor da Despesa Pré-operacional</t>
  </si>
  <si>
    <t>Valor do Ativo</t>
  </si>
  <si>
    <t>Se Lucro Real, preencha abaixo:</t>
  </si>
  <si>
    <t>Mensalidades - total arrecadado no ano</t>
  </si>
  <si>
    <t>Índice</t>
  </si>
  <si>
    <t>Fundos Gerados pela Operação (FGO)</t>
  </si>
  <si>
    <t>Lucro Antes de Juros, Impostos, Depreciação e Amortização (EBITDA)</t>
  </si>
  <si>
    <t>Juros</t>
  </si>
  <si>
    <t>Fluxo de Caixa das Operações (FCO)</t>
  </si>
  <si>
    <t>Fluxo de Caixa Livre (FCL)</t>
  </si>
  <si>
    <t>(-) Depreciação e amortização</t>
  </si>
  <si>
    <t>(-) Juros</t>
  </si>
  <si>
    <t>(=) Resultado Operacional Antes de Impostos</t>
  </si>
  <si>
    <t>(-) Imposto de Renda e Contribuição Social</t>
  </si>
  <si>
    <t>(=) Lucro Operacional Após Impostos</t>
  </si>
  <si>
    <t>(+) Depreciação e Amortização</t>
  </si>
  <si>
    <t>(=) FGO (Fundos Gerados pela Operação)</t>
  </si>
  <si>
    <t xml:space="preserve">(-) Variação do Capital de Giro Operacional </t>
  </si>
  <si>
    <t>(=) FCO (Fluxo de Caixa da Operação)</t>
  </si>
  <si>
    <t>(-) Despesas pré-operacionais</t>
  </si>
  <si>
    <t xml:space="preserve">(-) Investimentos de Capital </t>
  </si>
  <si>
    <t xml:space="preserve">(=) FCL (Fluxo de Caixa Livre) </t>
  </si>
  <si>
    <t>FCL Acumulado</t>
  </si>
  <si>
    <t>Custo do Financiamento</t>
  </si>
  <si>
    <t>Resultado Operacional antes de Impostos</t>
  </si>
  <si>
    <t>Resultado Tributável</t>
  </si>
  <si>
    <t>IR corrente</t>
  </si>
  <si>
    <t>Até R$ 240 mil - alíquota 15%</t>
  </si>
  <si>
    <t>Adicional acima de R$ 240 mil - alíquota 10%</t>
  </si>
  <si>
    <t>CSLL corrente</t>
  </si>
  <si>
    <t>IRPJ e CSLL correntes no resultado do exercício</t>
  </si>
  <si>
    <t>Imposto de Renda e Contribuição Social - Lucro Presumido</t>
  </si>
  <si>
    <t>Base de incidência</t>
  </si>
  <si>
    <t>Imposto de Renda a pagar</t>
  </si>
  <si>
    <t>Contribuição Social sobre Lucro Líquido - 9%</t>
  </si>
  <si>
    <t>Total de IRPJ e CSLL</t>
  </si>
  <si>
    <t>Ano</t>
  </si>
  <si>
    <t>Capital de Giro Operacional</t>
  </si>
  <si>
    <t>Variação do Capital de Giro Operacional</t>
  </si>
  <si>
    <t>Vendas Por Dia</t>
  </si>
  <si>
    <t>Ciclo financeiro (Prazo Médio de Estoques + Prazo Médio de Recebimentos – Prazo Médio de Pagamentos)</t>
  </si>
  <si>
    <t>Prazo médio de recebimento</t>
  </si>
  <si>
    <t>Prazo médio de estoque</t>
  </si>
  <si>
    <t>Prazo médio de pagamento</t>
  </si>
  <si>
    <t>Normal</t>
  </si>
  <si>
    <t>TESTE DE STRESS</t>
  </si>
  <si>
    <t>Margem EBITDA</t>
  </si>
  <si>
    <t>Aporte</t>
  </si>
  <si>
    <t>Necessidade/Pgto de Financiamento</t>
  </si>
  <si>
    <t>Saldo de Financiamentos antes do Juros</t>
  </si>
  <si>
    <t>Saldo final do financiamento</t>
  </si>
  <si>
    <r>
      <t>Demonstrativo de Resultado -</t>
    </r>
    <r>
      <rPr>
        <b/>
        <sz val="12"/>
        <color indexed="10"/>
        <rFont val="Arial"/>
        <family val="2"/>
      </rPr>
      <t xml:space="preserve"> TESTE DE STRESS</t>
    </r>
  </si>
  <si>
    <t>Entrada/Pgto de Financiamento</t>
  </si>
  <si>
    <t>Compensação de Prejuízos Fiscais de Exercícios Anteriores</t>
  </si>
  <si>
    <t>Resultado Tributável Ajustado</t>
  </si>
  <si>
    <t>Saldo Final de Prejuízo Fiscal</t>
  </si>
  <si>
    <t>Contas a Pagar</t>
  </si>
  <si>
    <t>Anexo XX - Formulário do Plano de Negócios</t>
  </si>
  <si>
    <t>Dados do Proponente</t>
  </si>
  <si>
    <t>Orientações Gerais</t>
  </si>
  <si>
    <t>Dados do Plano de Negócios</t>
  </si>
  <si>
    <t>Município:</t>
  </si>
  <si>
    <t>Período de implantação:</t>
  </si>
  <si>
    <t>Projetos de arquitetura e engenharia</t>
  </si>
  <si>
    <t>Instalações especiais</t>
  </si>
  <si>
    <t>Municípios</t>
  </si>
  <si>
    <t>Número de Vagas</t>
  </si>
  <si>
    <t>Lista de Municípios</t>
  </si>
  <si>
    <t>Fluxo de financiamento</t>
  </si>
  <si>
    <r>
      <t xml:space="preserve">Demonstrativo de Resultado - </t>
    </r>
    <r>
      <rPr>
        <b/>
        <sz val="12"/>
        <color indexed="10"/>
        <rFont val="Arial"/>
        <family val="2"/>
      </rPr>
      <t>TESTE DE STRESS</t>
    </r>
  </si>
  <si>
    <t>Se Lucro Presumido, informe a alíquota (em %):</t>
  </si>
  <si>
    <r>
      <t xml:space="preserve">Despesas com </t>
    </r>
    <r>
      <rPr>
        <i/>
        <sz val="10"/>
        <color indexed="8"/>
        <rFont val="Arial"/>
        <family val="2"/>
      </rPr>
      <t>software</t>
    </r>
    <r>
      <rPr>
        <sz val="10"/>
        <color indexed="8"/>
        <rFont val="Arial"/>
        <family val="2"/>
      </rPr>
      <t xml:space="preserve"> (licenças)</t>
    </r>
  </si>
  <si>
    <t>Salário Bruto Médio Anual</t>
  </si>
  <si>
    <t>Mensalidade anual de não bolsista</t>
  </si>
  <si>
    <t>Valor médio anual por aluno</t>
  </si>
  <si>
    <t>Dívida Líquida</t>
  </si>
  <si>
    <t>Aporte de Recursos Próprios</t>
  </si>
  <si>
    <t>Financiamento 1</t>
  </si>
  <si>
    <t>Taxa anual média do juros do financiamento 1</t>
  </si>
  <si>
    <t>Financiamento 2</t>
  </si>
  <si>
    <t>Taxa anual média do juros do financiamento 2</t>
  </si>
  <si>
    <t>Receita Operacional</t>
  </si>
  <si>
    <t>Outras contas a pagar</t>
  </si>
  <si>
    <t>2) As células em amarelo são os campos a serem preenchidos. Caso o campo não se aplique ao caso da sua instituição, deixe vazio.</t>
  </si>
  <si>
    <t>5) As planilhas do Plano de Negócio contemplam um período de dez anos, incluindo as fases de implantação, pré-operação e operação.</t>
  </si>
  <si>
    <t>6) Sempre que uma linha "Outros" for preenchida, os itens que foram considerados devem ser discriminados no quadro indicado ao final da aba em que foi feito o preenchimento.</t>
  </si>
  <si>
    <t>3) As demais células da planilha possuem/podem possuir fórmulas. Dessa forma, não devem ser feitas quaisquer alterações às células que não se encontram em amarelo bem como à estrutura da planilha.</t>
  </si>
  <si>
    <t>1) A planilha deverá ser preenchida seguindo expressamente as orientações listadas abaixo e em células específicas.</t>
  </si>
  <si>
    <t>Outras contas a receber</t>
  </si>
  <si>
    <t>Mensalidades</t>
  </si>
  <si>
    <t>Outras bolsas governamentais</t>
  </si>
  <si>
    <t>Parâmetros</t>
  </si>
  <si>
    <t>Inflação futura</t>
  </si>
  <si>
    <t>Redutor de Stress</t>
  </si>
  <si>
    <t>Custo de Financiamento</t>
  </si>
  <si>
    <t>4) Todos os valores informados deverão: estar em base anual, inclusive a mensalidade cobrada dos alunos e salário dos professores; estar em moeda constante, portanto não devem considerar inflação futura; e ser positivos.</t>
  </si>
  <si>
    <t>Anotações</t>
  </si>
  <si>
    <t>UF</t>
  </si>
  <si>
    <t>Cruzeiro do Sul</t>
  </si>
  <si>
    <t>AC</t>
  </si>
  <si>
    <t>Parintins</t>
  </si>
  <si>
    <t>AM</t>
  </si>
  <si>
    <t>Itacoatiara</t>
  </si>
  <si>
    <t>Manacapuru</t>
  </si>
  <si>
    <t>Bragança</t>
  </si>
  <si>
    <t>PA</t>
  </si>
  <si>
    <t>Abaetetuba</t>
  </si>
  <si>
    <t>Cametá</t>
  </si>
  <si>
    <t>Castanhal</t>
  </si>
  <si>
    <t>Ji-Paraná</t>
  </si>
  <si>
    <t>RO</t>
  </si>
  <si>
    <t>Ponta Porã</t>
  </si>
  <si>
    <t>MS</t>
  </si>
  <si>
    <t>Corumbá</t>
  </si>
  <si>
    <t>Sorriso</t>
  </si>
  <si>
    <t>MT</t>
  </si>
  <si>
    <t>Irecê</t>
  </si>
  <si>
    <t>BA</t>
  </si>
  <si>
    <t>Porto Seguro</t>
  </si>
  <si>
    <t>Valença</t>
  </si>
  <si>
    <t>Brumado</t>
  </si>
  <si>
    <t>Iguatu</t>
  </si>
  <si>
    <t>CE</t>
  </si>
  <si>
    <t>Canindé</t>
  </si>
  <si>
    <t>Itapipoca</t>
  </si>
  <si>
    <t>Quixadá</t>
  </si>
  <si>
    <t>Codó</t>
  </si>
  <si>
    <t>MA</t>
  </si>
  <si>
    <t>Santa Inês</t>
  </si>
  <si>
    <t>Bacabal</t>
  </si>
  <si>
    <t>Açailândia</t>
  </si>
  <si>
    <t>Arcoverde</t>
  </si>
  <si>
    <t>PE</t>
  </si>
  <si>
    <t>Goiana</t>
  </si>
  <si>
    <t>Araripina</t>
  </si>
  <si>
    <t>Estância</t>
  </si>
  <si>
    <t>SE</t>
  </si>
  <si>
    <t>Qtde de contratos de financiamento - Fies parcial (Acima de 75%)</t>
  </si>
  <si>
    <t>Qtde de contratos de financiamento - Fies parcial (50% - 75%)</t>
  </si>
  <si>
    <t>contratos</t>
  </si>
  <si>
    <t>bolsa + contrato</t>
  </si>
  <si>
    <t>Qtde de bolsas ProUni (50%) + Contratos FIES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</si>
</sst>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_);\(0\)"/>
    <numFmt numFmtId="168" formatCode="\ #,##0_);[Red]\(#,##0\)"/>
    <numFmt numFmtId="169" formatCode="_-* #,##0_-;\-* #,##0_-;_-* &quot;-&quot;??_-;_-@_-"/>
    <numFmt numFmtId="170" formatCode="0.0_)\%;\(0.0\)\%;0.0_)\%;@_)_%"/>
    <numFmt numFmtId="171" formatCode="#,##0.0_)_%;\(#,##0.0\)_%;0.0_)_%;@_)_%"/>
    <numFmt numFmtId="172" formatCode="#,##0.0_);\(#,##0.0\);#,##0.0_);@_)"/>
    <numFmt numFmtId="173" formatCode="&quot;$&quot;_(#,##0.00_);&quot;$&quot;\(#,##0.00\);&quot;$&quot;_(0.00_);@_)"/>
    <numFmt numFmtId="174" formatCode="#,##0.00_);\(#,##0.00\);0.00_);@_)"/>
    <numFmt numFmtId="175" formatCode="\€_(#,##0.00_);\€\(#,##0.00\);\€_(0.00_);@_)"/>
    <numFmt numFmtId="176" formatCode="#,##0.0_)\x;\(#,##0.0\)\x;0.0_)\x;@_)_x"/>
    <numFmt numFmtId="177" formatCode="#,##0.0_)_x;\(#,##0.0\)_x;0.0_)_x;@_)_x"/>
    <numFmt numFmtId="178" formatCode="#,##0\ [$F-40C]"/>
    <numFmt numFmtId="179" formatCode="0.0%"/>
    <numFmt numFmtId="180" formatCode="* #,##0.0\x_);&quot;NM&quot;_)"/>
    <numFmt numFmtId="181" formatCode="#,##0\x_);&quot;NM&quot;_)"/>
    <numFmt numFmtId="182" formatCode="_(* #,##0.0_);_(* \(#,##0.0\);_(* &quot;-&quot;?_);@_)"/>
    <numFmt numFmtId="183" formatCode="_(* #,##0.0_);_(* \(#,##0.0\);_(* &quot;-&quot;_);_(@_)"/>
    <numFmt numFmtId="184" formatCode="&quot;$&quot;#,##0.0_);\(&quot;$&quot;#,##0.0\)"/>
    <numFmt numFmtId="185" formatCode="* #,##0.0\ \x_);&quot;NM&quot;_)"/>
    <numFmt numFmtId="186" formatCode="* #,##0.0\ \x_);&quot;NM&quot;"/>
    <numFmt numFmtId="187" formatCode="#,##0.0"/>
    <numFmt numFmtId="188" formatCode="_ * #,##0.00_ ;_ * \-#,##0.00_ ;_ * &quot;-&quot;??_ ;_ @_ "/>
    <numFmt numFmtId="189" formatCode="_(&quot;$&quot;* #,##0.0000_);_(&quot;$&quot;* \(#,##0.0000\);_(&quot;$&quot;* &quot;-&quot;??_);_(@_)"/>
    <numFmt numFmtId="190" formatCode="m/d/yy_)"/>
    <numFmt numFmtId="191" formatCode="&quot;$&quot;#,##0_);[Red]\(&quot;$&quot;#,##0\)"/>
    <numFmt numFmtId="192" formatCode="&quot;$&quot;#,##0_%_);\(&quot;$&quot;#,##0\)_%;&quot;$&quot;#,##0_%_);@_%_)"/>
    <numFmt numFmtId="193" formatCode="&quot;$&quot;#,##0.00_);[Red]\(&quot;$&quot;#,##0.00\)"/>
    <numFmt numFmtId="194" formatCode="#,##0.000000_);\(#,##0.000000\)"/>
    <numFmt numFmtId="195" formatCode="* #,##0.0%_);* \(#,##0.0%\)"/>
    <numFmt numFmtId="196" formatCode="* #,##0.00_);* \(#,##0.00\);* \ "/>
    <numFmt numFmtId="197" formatCode="\.##0"/>
    <numFmt numFmtId="198" formatCode="#,##0.0_);\(#,##0.0\)"/>
    <numFmt numFmtId="199" formatCode="* #,##0.00_);* \(#,##0.00\);* &quot;$&quot;\ \-"/>
    <numFmt numFmtId="200" formatCode="_(* &quot;$&quot;#,##0_);_(* &quot;$&quot;\(#,##0\);_(* &quot;$&quot;\ &quot;-&quot;_);_(@_)"/>
    <numFmt numFmtId="201" formatCode="General_)"/>
    <numFmt numFmtId="202" formatCode="#,##0;\(#,##0\)"/>
    <numFmt numFmtId="203" formatCode="* \£\ #,##0.00_);* \(\£\ #,##0.00\);* \£\ \-"/>
    <numFmt numFmtId="204" formatCode="_([$€-2]* #,##0.00_);_([$€-2]* \(#,##0.00\);_([$€-2]* &quot;-&quot;??_)"/>
    <numFmt numFmtId="205" formatCode="* #,##0_);* \(\ #,##0\);* \-"/>
    <numFmt numFmtId="206" formatCode="##0.00"/>
    <numFmt numFmtId="207" formatCode="_(&quot;R$ &quot;* #,##0.00_);_(&quot;R$ &quot;* \(#,##0.00\);_(&quot;R$ &quot;* &quot;-&quot;??_);_(@_)"/>
    <numFmt numFmtId="208" formatCode="hh:mm\ AM/PM_)"/>
    <numFmt numFmtId="209" formatCode="0.0_)"/>
    <numFmt numFmtId="210" formatCode="#,##0.0\x_);\(#,##0.0\x\);#,##0.0\x_);@_)"/>
    <numFmt numFmtId="211" formatCode="#,##0.0\ \ _);&quot;NM&quot;_)"/>
    <numFmt numFmtId="212" formatCode="* &quot;$&quot;\ #,##0.00_);* \(&quot;$&quot;\ #,##0.00\);* &quot;$&quot;\ "/>
    <numFmt numFmtId="213" formatCode="* &quot;$&quot;\ #,##0.0_);* \(&quot;$&quot;\ #,##0.0\);* \ "/>
    <numFmt numFmtId="214" formatCode="mmmm\-yy"/>
    <numFmt numFmtId="215" formatCode="#,##0.0\%_);\(#,##0.0\%\);#,##0.0\%_);@_)"/>
    <numFmt numFmtId="216" formatCode="#,##0_);\(#,##0\);0_)"/>
    <numFmt numFmtId="217" formatCode="#,##0.000\x;&quot;NM&quot;_x"/>
    <numFmt numFmtId="218" formatCode="0.0000"/>
    <numFmt numFmtId="219" formatCode="&quot;R$&quot;#,##0_);\(&quot;R$&quot;#,##0\)"/>
    <numFmt numFmtId="220" formatCode="#,##0.0\x;&quot;NM&quot;_x"/>
    <numFmt numFmtId="221" formatCode="0.000"/>
    <numFmt numFmtId="222" formatCode="#,##0.000_);[Red]\(#,##0.000\)"/>
    <numFmt numFmtId="223" formatCode="_(&quot;$&quot;* #,##0.000_);_(&quot;$&quot;* \(#,##0.000\);_(&quot;$&quot;* &quot;-&quot;??_);_(@_)"/>
    <numFmt numFmtId="224" formatCode="_(&quot;$&quot;* #,##0_);_(&quot;$&quot;* \(#,##0\);_(&quot;$&quot;* &quot;-&quot;_);_(@_)"/>
    <numFmt numFmtId="225" formatCode="_*\ #0_-&quot;meses&quot;"/>
    <numFmt numFmtId="226" formatCode="0.000%"/>
    <numFmt numFmtId="227" formatCode="&quot;R$&quot;\ #,##0.00"/>
  </numFmts>
  <fonts count="140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b/>
      <sz val="18"/>
      <color indexed="56"/>
      <name val="Cambria"/>
      <family val="2"/>
    </font>
    <font>
      <sz val="9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sz val="10"/>
      <name val="바탕체"/>
      <family val="1"/>
      <charset val="129"/>
    </font>
    <font>
      <sz val="10"/>
      <name val="Courier"/>
      <family val="3"/>
    </font>
    <font>
      <sz val="10"/>
      <name val="Times New Roman"/>
      <family val="1"/>
    </font>
    <font>
      <sz val="12"/>
      <name val="Times New Roman"/>
      <family val="1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12"/>
      <name val="Helv"/>
    </font>
    <font>
      <sz val="12"/>
      <name val="¹ÙÅÁÃ¼"/>
      <family val="3"/>
      <charset val="129"/>
    </font>
    <font>
      <sz val="12"/>
      <name val="¹UAAA¼"/>
      <family val="1"/>
      <charset val="129"/>
    </font>
    <font>
      <sz val="8"/>
      <name val="Times"/>
      <family val="1"/>
    </font>
    <font>
      <sz val="12"/>
      <name val="바탕체"/>
      <family val="1"/>
      <charset val="129"/>
    </font>
    <font>
      <sz val="8"/>
      <color indexed="12"/>
      <name val="Tms Rmn"/>
    </font>
    <font>
      <sz val="10"/>
      <color indexed="17"/>
      <name val="Arial"/>
      <family val="2"/>
    </font>
    <font>
      <sz val="8"/>
      <name val="Times New Roman"/>
      <family val="1"/>
    </font>
    <font>
      <b/>
      <sz val="8"/>
      <color indexed="24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2"/>
      <name val="System"/>
      <family val="2"/>
      <charset val="129"/>
    </font>
    <font>
      <sz val="10"/>
      <name val="±¼¸²Ã¼"/>
      <family val="3"/>
      <charset val="129"/>
    </font>
    <font>
      <sz val="10"/>
      <name val="±¼¸²A¼"/>
      <family val="3"/>
      <charset val="129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b/>
      <sz val="8"/>
      <name val="Times New Roman"/>
      <family val="1"/>
    </font>
    <font>
      <sz val="10"/>
      <name val="Helv"/>
    </font>
    <font>
      <b/>
      <sz val="14"/>
      <color indexed="10"/>
      <name val="Times New Roman"/>
      <family val="1"/>
    </font>
    <font>
      <sz val="8"/>
      <color indexed="18"/>
      <name val="Times New Roman"/>
      <family val="1"/>
    </font>
    <font>
      <sz val="8"/>
      <name val="Helv"/>
    </font>
    <font>
      <sz val="10"/>
      <name val="Tms Rmn"/>
    </font>
    <font>
      <sz val="10"/>
      <color indexed="62"/>
      <name val="Arial"/>
      <family val="2"/>
    </font>
    <font>
      <sz val="12"/>
      <name val="Helvetica"/>
      <family val="2"/>
    </font>
    <font>
      <b/>
      <sz val="11"/>
      <color indexed="32"/>
      <name val="Arial"/>
      <family val="2"/>
    </font>
    <font>
      <sz val="7"/>
      <name val="Palatino"/>
      <family val="1"/>
    </font>
    <font>
      <b/>
      <u/>
      <sz val="11"/>
      <color indexed="27"/>
      <name val="Arial"/>
      <family val="2"/>
    </font>
    <font>
      <sz val="9"/>
      <color indexed="13"/>
      <name val="Arial"/>
      <family val="2"/>
    </font>
    <font>
      <sz val="18"/>
      <name val="Helvetica-Black"/>
    </font>
    <font>
      <i/>
      <sz val="14"/>
      <name val="Palatino"/>
      <family val="1"/>
    </font>
    <font>
      <sz val="10"/>
      <name val="Courier New"/>
      <family val="3"/>
    </font>
    <font>
      <b/>
      <sz val="6"/>
      <name val="Palatino"/>
      <family val="1"/>
    </font>
    <font>
      <sz val="7"/>
      <color indexed="8"/>
      <name val="Tms Rmn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8"/>
      <color indexed="56"/>
      <name val="Book Antiqua"/>
      <family val="1"/>
    </font>
    <font>
      <sz val="8"/>
      <name val="Palatino"/>
      <family val="1"/>
    </font>
    <font>
      <sz val="8"/>
      <name val="Frutiger 55"/>
      <family val="2"/>
    </font>
    <font>
      <b/>
      <sz val="10"/>
      <color indexed="17"/>
      <name val="Arial"/>
      <family val="2"/>
    </font>
    <font>
      <sz val="10"/>
      <color indexed="60"/>
      <name val="Arial"/>
      <family val="2"/>
    </font>
    <font>
      <sz val="7"/>
      <name val="Small Fonts"/>
      <family val="2"/>
    </font>
    <font>
      <b/>
      <sz val="12"/>
      <name val="Times New Roman"/>
      <family val="1"/>
    </font>
    <font>
      <sz val="8"/>
      <color indexed="17"/>
      <name val="Tms Rmn"/>
    </font>
    <font>
      <sz val="10"/>
      <name val="MS Sans Serif"/>
      <family val="2"/>
    </font>
    <font>
      <sz val="10"/>
      <color indexed="64"/>
      <name val="Arial"/>
      <family val="2"/>
    </font>
    <font>
      <sz val="11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color indexed="8"/>
      <name val="Univers"/>
      <family val="2"/>
    </font>
    <font>
      <sz val="8"/>
      <color indexed="14"/>
      <name val="Tms Rmn"/>
    </font>
    <font>
      <i/>
      <sz val="8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sz val="8"/>
      <color indexed="32"/>
      <name val="Arial"/>
      <family val="2"/>
    </font>
    <font>
      <b/>
      <sz val="10"/>
      <name val="MS Sans Serif"/>
      <family val="2"/>
    </font>
    <font>
      <b/>
      <sz val="10"/>
      <color indexed="63"/>
      <name val="Arial"/>
      <family val="2"/>
    </font>
    <font>
      <i/>
      <sz val="12"/>
      <color indexed="12"/>
      <name val="Times New Roman"/>
      <family val="1"/>
    </font>
    <font>
      <b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7"/>
      <name val="Times New Roman"/>
      <family val="1"/>
    </font>
    <font>
      <sz val="9"/>
      <color indexed="8"/>
      <name val="Times New Roman"/>
      <family val="1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7"/>
      <color indexed="10"/>
      <name val="Arial"/>
      <family val="2"/>
    </font>
    <font>
      <sz val="10"/>
      <name val="MS Serif"/>
      <family val="1"/>
    </font>
    <font>
      <sz val="8"/>
      <color indexed="12"/>
      <name val="Arial"/>
      <family val="2"/>
    </font>
    <font>
      <b/>
      <i/>
      <sz val="12"/>
      <name val="Times New Roman"/>
      <family val="1"/>
    </font>
    <font>
      <b/>
      <u/>
      <sz val="10"/>
      <name val="Tms Rmn"/>
    </font>
    <font>
      <sz val="11"/>
      <name val="돋움"/>
      <family val="3"/>
      <charset val="129"/>
    </font>
    <font>
      <sz val="12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entury Gothic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0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16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42"/>
      </patternFill>
    </fill>
    <fill>
      <patternFill patternType="solid">
        <fgColor indexed="2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2"/>
        <bgColor indexed="64"/>
      </patternFill>
    </fill>
    <fill>
      <patternFill patternType="solid">
        <fgColor indexed="30"/>
        <bgColor indexed="6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</fills>
  <borders count="61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24"/>
      </top>
      <bottom/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dashed">
        <color indexed="22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23"/>
      </bottom>
      <diagonal/>
    </border>
    <border>
      <left style="thin">
        <color indexed="23"/>
      </left>
      <right style="dashed">
        <color indexed="9"/>
      </right>
      <top/>
      <bottom style="dashed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658">
    <xf numFmtId="0" fontId="0" fillId="0" borderId="0"/>
    <xf numFmtId="0" fontId="32" fillId="0" borderId="0"/>
    <xf numFmtId="0" fontId="33" fillId="0" borderId="0">
      <alignment vertical="center"/>
    </xf>
    <xf numFmtId="0" fontId="34" fillId="0" borderId="0"/>
    <xf numFmtId="0" fontId="35" fillId="0" borderId="0"/>
    <xf numFmtId="0" fontId="7" fillId="0" borderId="0"/>
    <xf numFmtId="0" fontId="7" fillId="0" borderId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2" borderId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3" borderId="0" applyNumberFormat="0" applyFont="0" applyAlignment="0" applyProtection="0"/>
    <xf numFmtId="176" fontId="7" fillId="0" borderId="0" applyFont="0" applyFill="0" applyBorder="0" applyAlignment="0" applyProtection="0"/>
    <xf numFmtId="177" fontId="7" fillId="0" borderId="0" applyFont="0" applyFill="0" applyBorder="0" applyProtection="0">
      <alignment horizontal="right"/>
    </xf>
    <xf numFmtId="0" fontId="37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28" fillId="0" borderId="1" applyNumberFormat="0" applyFill="0" applyAlignment="0" applyProtection="0"/>
    <xf numFmtId="0" fontId="28" fillId="0" borderId="1" applyNumberFormat="0" applyFill="0" applyAlignment="0" applyProtection="0"/>
    <xf numFmtId="0" fontId="38" fillId="0" borderId="2" applyNumberFormat="0" applyFill="0" applyProtection="0">
      <alignment horizontal="center"/>
    </xf>
    <xf numFmtId="0" fontId="38" fillId="0" borderId="2" applyNumberFormat="0" applyFill="0" applyProtection="0">
      <alignment horizontal="center"/>
    </xf>
    <xf numFmtId="0" fontId="38" fillId="0" borderId="0" applyNumberFormat="0" applyFill="0" applyBorder="0" applyProtection="0">
      <alignment horizontal="left"/>
    </xf>
    <xf numFmtId="0" fontId="38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centerContinuous"/>
    </xf>
    <xf numFmtId="178" fontId="7" fillId="0" borderId="0"/>
    <xf numFmtId="179" fontId="40" fillId="0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37" fontId="42" fillId="0" borderId="0"/>
    <xf numFmtId="0" fontId="35" fillId="18" borderId="3">
      <alignment horizontal="center" vertical="center"/>
    </xf>
    <xf numFmtId="0" fontId="35" fillId="18" borderId="3">
      <alignment horizontal="center" vertical="center"/>
    </xf>
    <xf numFmtId="180" fontId="34" fillId="0" borderId="4"/>
    <xf numFmtId="181" fontId="34" fillId="0" borderId="5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/>
    <xf numFmtId="181" fontId="34" fillId="0" borderId="6" applyBorder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9" fillId="0" borderId="7" applyNumberFormat="0" applyFont="0" applyFill="0" applyAlignment="0" applyProtection="0"/>
    <xf numFmtId="0" fontId="49" fillId="0" borderId="8" applyNumberFormat="0" applyFont="0" applyFill="0" applyAlignment="0" applyProtection="0"/>
    <xf numFmtId="49" fontId="50" fillId="0" borderId="0" applyFont="0" applyFill="0" applyBorder="0" applyAlignment="0" applyProtection="0">
      <alignment horizontal="left"/>
    </xf>
    <xf numFmtId="182" fontId="51" fillId="0" borderId="0" applyAlignment="0" applyProtection="0"/>
    <xf numFmtId="10" fontId="52" fillId="19" borderId="9" applyNumberFormat="0" applyFont="0" applyBorder="0" applyAlignment="0" applyProtection="0">
      <alignment horizontal="left"/>
    </xf>
    <xf numFmtId="10" fontId="52" fillId="19" borderId="9" applyNumberFormat="0" applyFont="0" applyBorder="0" applyAlignment="0" applyProtection="0">
      <alignment horizontal="left"/>
    </xf>
    <xf numFmtId="10" fontId="52" fillId="19" borderId="9" applyNumberFormat="0" applyFont="0" applyBorder="0" applyAlignment="0" applyProtection="0">
      <alignment horizontal="left"/>
    </xf>
    <xf numFmtId="179" fontId="53" fillId="0" borderId="0" applyFill="0" applyBorder="0" applyAlignment="0" applyProtection="0"/>
    <xf numFmtId="179" fontId="53" fillId="0" borderId="0" applyFill="0" applyBorder="0" applyAlignment="0" applyProtection="0"/>
    <xf numFmtId="49" fontId="53" fillId="0" borderId="0" applyNumberFormat="0" applyAlignment="0" applyProtection="0">
      <alignment horizontal="left"/>
    </xf>
    <xf numFmtId="49" fontId="53" fillId="0" borderId="0" applyNumberFormat="0" applyAlignment="0" applyProtection="0">
      <alignment horizontal="left"/>
    </xf>
    <xf numFmtId="49" fontId="54" fillId="0" borderId="10" applyNumberFormat="0" applyAlignment="0" applyProtection="0">
      <alignment horizontal="left" wrapText="1"/>
    </xf>
    <xf numFmtId="49" fontId="54" fillId="0" borderId="0" applyNumberFormat="0" applyAlignment="0" applyProtection="0">
      <alignment horizontal="left" wrapText="1"/>
    </xf>
    <xf numFmtId="49" fontId="55" fillId="0" borderId="0" applyAlignment="0" applyProtection="0">
      <alignment horizontal="left"/>
    </xf>
    <xf numFmtId="0" fontId="56" fillId="0" borderId="0"/>
    <xf numFmtId="0" fontId="56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57" fillId="0" borderId="0"/>
    <xf numFmtId="0" fontId="58" fillId="0" borderId="0"/>
    <xf numFmtId="0" fontId="57" fillId="0" borderId="0"/>
    <xf numFmtId="183" fontId="34" fillId="0" borderId="0" applyFill="0" applyBorder="0" applyAlignment="0"/>
    <xf numFmtId="0" fontId="59" fillId="20" borderId="11" applyNumberFormat="0" applyAlignment="0" applyProtection="0"/>
    <xf numFmtId="0" fontId="59" fillId="20" borderId="11" applyNumberFormat="0" applyAlignment="0" applyProtection="0"/>
    <xf numFmtId="0" fontId="59" fillId="20" borderId="11" applyNumberFormat="0" applyAlignment="0" applyProtection="0"/>
    <xf numFmtId="0" fontId="59" fillId="20" borderId="11" applyNumberFormat="0" applyAlignment="0" applyProtection="0"/>
    <xf numFmtId="0" fontId="10" fillId="21" borderId="12" applyNumberFormat="0" applyAlignment="0" applyProtection="0"/>
    <xf numFmtId="0" fontId="10" fillId="21" borderId="12" applyNumberFormat="0" applyAlignment="0" applyProtection="0"/>
    <xf numFmtId="0" fontId="10" fillId="21" borderId="12" applyNumberFormat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184" fontId="7" fillId="0" borderId="0"/>
    <xf numFmtId="185" fontId="7" fillId="0" borderId="0" applyFont="0" applyFill="0" applyBorder="0" applyAlignment="0" applyProtection="0"/>
    <xf numFmtId="40" fontId="61" fillId="0" borderId="0" applyFont="0" applyFill="0" applyBorder="0" applyAlignment="0" applyProtection="0">
      <alignment horizontal="center"/>
    </xf>
    <xf numFmtId="186" fontId="7" fillId="0" borderId="0" applyFont="0" applyFill="0" applyBorder="0" applyAlignment="0" applyProtection="0">
      <alignment horizontal="center"/>
    </xf>
    <xf numFmtId="185" fontId="7" fillId="0" borderId="0" applyFont="0" applyFill="0" applyBorder="0" applyAlignment="0" applyProtection="0">
      <alignment horizontal="right"/>
    </xf>
    <xf numFmtId="187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7" fillId="0" borderId="0" applyFont="0" applyFill="0" applyBorder="0" applyAlignment="0" applyProtection="0"/>
    <xf numFmtId="3" fontId="7" fillId="0" borderId="0" applyFill="0" applyBorder="0" applyAlignment="0" applyProtection="0"/>
    <xf numFmtId="0" fontId="62" fillId="0" borderId="0"/>
    <xf numFmtId="0" fontId="62" fillId="0" borderId="0"/>
    <xf numFmtId="3" fontId="7" fillId="0" borderId="0" applyFill="0" applyBorder="0" applyAlignment="0" applyProtection="0"/>
    <xf numFmtId="0" fontId="62" fillId="0" borderId="0"/>
    <xf numFmtId="189" fontId="34" fillId="0" borderId="0" applyFont="0" applyFill="0" applyBorder="0" applyAlignment="0" applyProtection="0">
      <protection locked="0"/>
    </xf>
    <xf numFmtId="190" fontId="34" fillId="0" borderId="0" applyFont="0" applyFill="0" applyBorder="0" applyAlignment="0" applyProtection="0">
      <protection locked="0"/>
    </xf>
    <xf numFmtId="191" fontId="47" fillId="0" borderId="14" applyBorder="0"/>
    <xf numFmtId="192" fontId="34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34" fillId="0" borderId="0" applyFont="0" applyFill="0" applyBorder="0" applyAlignment="0" applyProtection="0"/>
    <xf numFmtId="195" fontId="7" fillId="0" borderId="0" applyFont="0" applyFill="0" applyBorder="0" applyAlignment="0" applyProtection="0">
      <alignment horizontal="right"/>
    </xf>
    <xf numFmtId="196" fontId="7" fillId="0" borderId="0" applyFont="0" applyFill="0" applyBorder="0" applyAlignment="0" applyProtection="0">
      <alignment horizontal="right"/>
    </xf>
    <xf numFmtId="197" fontId="7" fillId="0" borderId="0" applyFill="0" applyBorder="0" applyAlignment="0" applyProtection="0"/>
    <xf numFmtId="197" fontId="7" fillId="0" borderId="0" applyFill="0" applyBorder="0" applyAlignment="0" applyProtection="0"/>
    <xf numFmtId="198" fontId="63" fillId="0" borderId="0"/>
    <xf numFmtId="193" fontId="64" fillId="0" borderId="0" applyNumberFormat="0" applyFill="0" applyBorder="0" applyAlignment="0"/>
    <xf numFmtId="0" fontId="7" fillId="0" borderId="0" applyFill="0" applyBorder="0" applyAlignment="0" applyProtection="0"/>
    <xf numFmtId="0" fontId="62" fillId="0" borderId="0"/>
    <xf numFmtId="0" fontId="7" fillId="0" borderId="0" applyFill="0" applyBorder="0" applyAlignment="0" applyProtection="0"/>
    <xf numFmtId="199" fontId="7" fillId="0" borderId="0" applyFont="0" applyFill="0" applyBorder="0" applyAlignment="0" applyProtection="0"/>
    <xf numFmtId="200" fontId="7" fillId="0" borderId="0" applyFont="0" applyFill="0" applyBorder="0" applyProtection="0">
      <alignment horizontal="right"/>
    </xf>
    <xf numFmtId="201" fontId="34" fillId="0" borderId="0" applyFont="0" applyFill="0" applyBorder="0" applyAlignment="0" applyProtection="0"/>
    <xf numFmtId="3" fontId="65" fillId="0" borderId="0" applyFont="0" applyFill="0" applyBorder="0" applyAlignment="0" applyProtection="0"/>
    <xf numFmtId="202" fontId="66" fillId="0" borderId="0"/>
    <xf numFmtId="203" fontId="7" fillId="0" borderId="15" applyNumberFormat="0" applyFont="0" applyFill="0" applyAlignment="0" applyProtection="0"/>
    <xf numFmtId="179" fontId="34" fillId="0" borderId="16" applyFill="0" applyBorder="0" applyAlignment="0">
      <alignment horizontal="centerContinuous"/>
    </xf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67" fillId="9" borderId="11" applyNumberFormat="0" applyAlignment="0" applyProtection="0"/>
    <xf numFmtId="0" fontId="67" fillId="9" borderId="11" applyNumberFormat="0" applyAlignment="0" applyProtection="0"/>
    <xf numFmtId="0" fontId="67" fillId="9" borderId="11" applyNumberFormat="0" applyAlignment="0" applyProtection="0"/>
    <xf numFmtId="0" fontId="67" fillId="9" borderId="11" applyNumberFormat="0" applyAlignment="0" applyProtection="0"/>
    <xf numFmtId="0" fontId="62" fillId="0" borderId="0"/>
    <xf numFmtId="204" fontId="7" fillId="0" borderId="0" applyFont="0" applyFill="0" applyBorder="0" applyAlignment="0" applyProtection="0"/>
    <xf numFmtId="201" fontId="68" fillId="0" borderId="0"/>
    <xf numFmtId="1" fontId="69" fillId="26" borderId="17" applyNumberFormat="0" applyBorder="0" applyAlignment="0">
      <alignment horizontal="centerContinuous" vertical="center"/>
      <protection locked="0"/>
    </xf>
    <xf numFmtId="2" fontId="7" fillId="0" borderId="0" applyFill="0" applyBorder="0" applyAlignment="0" applyProtection="0"/>
    <xf numFmtId="2" fontId="7" fillId="0" borderId="0" applyFill="0" applyBorder="0" applyAlignment="0" applyProtection="0"/>
    <xf numFmtId="0" fontId="70" fillId="0" borderId="0" applyFill="0" applyBorder="0" applyProtection="0">
      <alignment horizontal="left"/>
    </xf>
    <xf numFmtId="0" fontId="53" fillId="27" borderId="0" applyNumberFormat="0" applyBorder="0" applyAlignment="0" applyProtection="0"/>
    <xf numFmtId="205" fontId="7" fillId="0" borderId="0" applyFont="0" applyFill="0" applyBorder="0" applyAlignment="0" applyProtection="0">
      <alignment horizontal="right"/>
    </xf>
    <xf numFmtId="0" fontId="71" fillId="0" borderId="0" applyNumberFormat="0" applyFill="0" applyBorder="0" applyAlignment="0" applyProtection="0"/>
    <xf numFmtId="0" fontId="20" fillId="0" borderId="18" applyNumberFormat="0" applyAlignment="0" applyProtection="0">
      <alignment horizontal="left" vertical="center"/>
    </xf>
    <xf numFmtId="0" fontId="20" fillId="0" borderId="19">
      <alignment horizontal="left" vertical="center"/>
    </xf>
    <xf numFmtId="0" fontId="72" fillId="28" borderId="0" applyNumberFormat="0" applyBorder="0" applyAlignment="0">
      <protection hidden="1"/>
    </xf>
    <xf numFmtId="0" fontId="73" fillId="0" borderId="0" applyProtection="0">
      <alignment horizontal="left"/>
    </xf>
    <xf numFmtId="0" fontId="74" fillId="0" borderId="0" applyProtection="0">
      <alignment horizontal="left"/>
    </xf>
    <xf numFmtId="0" fontId="75" fillId="0" borderId="0">
      <protection locked="0"/>
    </xf>
    <xf numFmtId="0" fontId="75" fillId="0" borderId="0">
      <protection locked="0"/>
    </xf>
    <xf numFmtId="0" fontId="76" fillId="0" borderId="0">
      <alignment horizontal="left"/>
    </xf>
    <xf numFmtId="0" fontId="77" fillId="0" borderId="0" applyNumberFormat="0" applyFill="0" applyBorder="0" applyAlignment="0" applyProtection="0"/>
    <xf numFmtId="0" fontId="78" fillId="0" borderId="20" applyNumberFormat="0" applyFill="0" applyAlignment="0" applyProtection="0"/>
    <xf numFmtId="0" fontId="79" fillId="5" borderId="0" applyNumberFormat="0" applyBorder="0" applyAlignment="0" applyProtection="0"/>
    <xf numFmtId="0" fontId="79" fillId="5" borderId="0" applyNumberFormat="0" applyBorder="0" applyAlignment="0" applyProtection="0"/>
    <xf numFmtId="0" fontId="79" fillId="5" borderId="0" applyNumberFormat="0" applyBorder="0" applyAlignment="0" applyProtection="0"/>
    <xf numFmtId="0" fontId="33" fillId="0" borderId="0"/>
    <xf numFmtId="198" fontId="78" fillId="0" borderId="0" applyNumberFormat="0" applyFill="0" applyBorder="0" applyAlignment="0" applyProtection="0"/>
    <xf numFmtId="0" fontId="53" fillId="29" borderId="0" applyNumberFormat="0" applyBorder="0" applyAlignment="0" applyProtection="0"/>
    <xf numFmtId="206" fontId="48" fillId="0" borderId="21" applyBorder="0">
      <protection locked="0"/>
    </xf>
    <xf numFmtId="0" fontId="80" fillId="0" borderId="0"/>
    <xf numFmtId="0" fontId="34" fillId="0" borderId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9" fillId="0" borderId="0" applyNumberFormat="0" applyFont="0" applyFill="0" applyBorder="0" applyAlignment="0" applyProtection="0"/>
    <xf numFmtId="207" fontId="7" fillId="0" borderId="0" applyFont="0" applyFill="0" applyBorder="0" applyAlignment="0" applyProtection="0"/>
    <xf numFmtId="207" fontId="119" fillId="0" borderId="0" applyFont="0" applyFill="0" applyBorder="0" applyAlignment="0" applyProtection="0"/>
    <xf numFmtId="208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81" fillId="0" borderId="0" applyFont="0" applyFill="0" applyBorder="0" applyProtection="0">
      <alignment horizontal="right"/>
    </xf>
    <xf numFmtId="211" fontId="7" fillId="0" borderId="0" applyFill="0" applyBorder="0" applyProtection="0">
      <alignment horizontal="right"/>
    </xf>
    <xf numFmtId="212" fontId="7" fillId="0" borderId="0" applyFill="0" applyBorder="0" applyProtection="0">
      <alignment horizontal="right"/>
    </xf>
    <xf numFmtId="0" fontId="82" fillId="30" borderId="0">
      <alignment horizontal="right"/>
    </xf>
    <xf numFmtId="188" fontId="82" fillId="30" borderId="0">
      <alignment horizontal="right"/>
    </xf>
    <xf numFmtId="188" fontId="82" fillId="30" borderId="0">
      <alignment horizontal="right"/>
    </xf>
    <xf numFmtId="0" fontId="83" fillId="0" borderId="0">
      <alignment horizontal="right"/>
    </xf>
    <xf numFmtId="0" fontId="84" fillId="3" borderId="0" applyNumberFormat="0" applyBorder="0" applyAlignment="0" applyProtection="0"/>
    <xf numFmtId="0" fontId="84" fillId="3" borderId="0" applyNumberFormat="0" applyBorder="0" applyAlignment="0" applyProtection="0"/>
    <xf numFmtId="0" fontId="84" fillId="3" borderId="0" applyNumberFormat="0" applyBorder="0" applyAlignment="0" applyProtection="0"/>
    <xf numFmtId="0" fontId="48" fillId="0" borderId="22" applyNumberFormat="0" applyAlignment="0"/>
    <xf numFmtId="213" fontId="34" fillId="0" borderId="0"/>
    <xf numFmtId="37" fontId="85" fillId="0" borderId="0"/>
    <xf numFmtId="0" fontId="86" fillId="30" borderId="0" applyNumberFormat="0" applyFont="0" applyAlignment="0">
      <alignment horizontal="centerContinuous"/>
    </xf>
    <xf numFmtId="214" fontId="35" fillId="0" borderId="0"/>
    <xf numFmtId="37" fontId="47" fillId="0" borderId="0"/>
    <xf numFmtId="38" fontId="87" fillId="0" borderId="0"/>
    <xf numFmtId="0" fontId="7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88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1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1" fillId="0" borderId="0"/>
    <xf numFmtId="0" fontId="120" fillId="0" borderId="0"/>
    <xf numFmtId="0" fontId="120" fillId="0" borderId="0"/>
    <xf numFmtId="0" fontId="121" fillId="0" borderId="0"/>
    <xf numFmtId="0" fontId="120" fillId="0" borderId="0"/>
    <xf numFmtId="0" fontId="1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0" fillId="0" borderId="0"/>
    <xf numFmtId="0" fontId="120" fillId="0" borderId="0"/>
    <xf numFmtId="0" fontId="89" fillId="0" borderId="0"/>
    <xf numFmtId="0" fontId="7" fillId="0" borderId="0"/>
    <xf numFmtId="0" fontId="89" fillId="0" borderId="0"/>
    <xf numFmtId="0" fontId="89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1" fillId="0" borderId="0"/>
    <xf numFmtId="0" fontId="7" fillId="0" borderId="0"/>
    <xf numFmtId="0" fontId="120" fillId="0" borderId="0"/>
    <xf numFmtId="0" fontId="120" fillId="0" borderId="0"/>
    <xf numFmtId="0" fontId="7" fillId="0" borderId="0"/>
    <xf numFmtId="0" fontId="120" fillId="0" borderId="0"/>
    <xf numFmtId="0" fontId="7" fillId="0" borderId="0"/>
    <xf numFmtId="0" fontId="7" fillId="0" borderId="0"/>
    <xf numFmtId="0" fontId="121" fillId="0" borderId="0"/>
    <xf numFmtId="0" fontId="121" fillId="0" borderId="0"/>
    <xf numFmtId="0" fontId="121" fillId="0" borderId="0"/>
    <xf numFmtId="0" fontId="120" fillId="0" borderId="0"/>
    <xf numFmtId="0" fontId="121" fillId="0" borderId="0"/>
    <xf numFmtId="0" fontId="120" fillId="0" borderId="0"/>
    <xf numFmtId="0" fontId="118" fillId="0" borderId="0"/>
    <xf numFmtId="0" fontId="7" fillId="0" borderId="0"/>
    <xf numFmtId="0" fontId="7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88" fillId="0" borderId="0"/>
    <xf numFmtId="0" fontId="89" fillId="0" borderId="0"/>
    <xf numFmtId="0" fontId="89" fillId="0" borderId="0"/>
    <xf numFmtId="0" fontId="89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7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37" fontId="42" fillId="0" borderId="0"/>
    <xf numFmtId="0" fontId="7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7" fillId="0" borderId="0" applyNumberFormat="0" applyFill="0" applyBorder="0" applyAlignment="0" applyProtection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7" fillId="0" borderId="0"/>
    <xf numFmtId="0" fontId="122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19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7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7" fillId="0" borderId="0"/>
    <xf numFmtId="0" fontId="7" fillId="31" borderId="23" applyNumberFormat="0" applyFont="0" applyAlignment="0" applyProtection="0"/>
    <xf numFmtId="0" fontId="7" fillId="31" borderId="23" applyNumberFormat="0" applyFont="0" applyAlignment="0" applyProtection="0"/>
    <xf numFmtId="0" fontId="7" fillId="31" borderId="23" applyNumberFormat="0" applyFont="0" applyAlignment="0" applyProtection="0"/>
    <xf numFmtId="0" fontId="7" fillId="31" borderId="23" applyNumberFormat="0" applyFont="0" applyAlignment="0" applyProtection="0"/>
    <xf numFmtId="0" fontId="90" fillId="0" borderId="0">
      <alignment horizontal="left" vertical="top" wrapText="1"/>
    </xf>
    <xf numFmtId="0" fontId="91" fillId="0" borderId="0" applyProtection="0">
      <alignment horizontal="left"/>
    </xf>
    <xf numFmtId="0" fontId="91" fillId="0" borderId="0" applyFill="0" applyBorder="0" applyProtection="0">
      <alignment horizontal="left"/>
    </xf>
    <xf numFmtId="0" fontId="92" fillId="0" borderId="0" applyFill="0" applyBorder="0" applyProtection="0">
      <alignment horizontal="left"/>
    </xf>
    <xf numFmtId="1" fontId="93" fillId="0" borderId="0" applyProtection="0">
      <alignment horizontal="right" vertical="center"/>
    </xf>
    <xf numFmtId="165" fontId="94" fillId="0" borderId="24">
      <alignment horizontal="left" vertical="top" wrapText="1"/>
    </xf>
    <xf numFmtId="0" fontId="62" fillId="0" borderId="0"/>
    <xf numFmtId="0" fontId="62" fillId="0" borderId="0"/>
    <xf numFmtId="0" fontId="95" fillId="0" borderId="0"/>
    <xf numFmtId="0" fontId="96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15" fontId="49" fillId="0" borderId="0" applyFont="0" applyFill="0" applyBorder="0" applyProtection="0">
      <alignment horizontal="right"/>
    </xf>
    <xf numFmtId="216" fontId="97" fillId="0" borderId="0" applyFill="0" applyBorder="0" applyAlignment="0">
      <alignment horizontal="left"/>
    </xf>
    <xf numFmtId="38" fontId="53" fillId="0" borderId="0" applyFill="0" applyBorder="0" applyAlignment="0" applyProtection="0">
      <alignment horizontal="right"/>
    </xf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" fillId="0" borderId="0" applyFont="0" applyFill="0" applyBorder="0" applyAlignment="0" applyProtection="0"/>
    <xf numFmtId="217" fontId="7" fillId="0" borderId="0"/>
    <xf numFmtId="0" fontId="98" fillId="0" borderId="0"/>
    <xf numFmtId="0" fontId="98" fillId="0" borderId="25">
      <alignment horizontal="right"/>
    </xf>
    <xf numFmtId="218" fontId="7" fillId="2" borderId="0" applyBorder="0" applyAlignment="0">
      <protection hidden="1"/>
    </xf>
    <xf numFmtId="1" fontId="99" fillId="2" borderId="0">
      <alignment horizontal="center"/>
    </xf>
    <xf numFmtId="0" fontId="88" fillId="0" borderId="0" applyNumberFormat="0" applyFont="0" applyFill="0" applyBorder="0" applyAlignment="0" applyProtection="0">
      <alignment horizontal="left"/>
    </xf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100" fillId="0" borderId="7">
      <alignment horizontal="center"/>
    </xf>
    <xf numFmtId="3" fontId="88" fillId="0" borderId="0" applyFont="0" applyFill="0" applyBorder="0" applyAlignment="0" applyProtection="0"/>
    <xf numFmtId="0" fontId="88" fillId="32" borderId="0" applyNumberFormat="0" applyFont="0" applyBorder="0" applyAlignment="0" applyProtection="0"/>
    <xf numFmtId="219" fontId="34" fillId="0" borderId="0" applyFill="0" applyBorder="0" applyProtection="0">
      <alignment horizontal="right"/>
    </xf>
    <xf numFmtId="0" fontId="101" fillId="20" borderId="26" applyNumberFormat="0" applyAlignment="0" applyProtection="0"/>
    <xf numFmtId="0" fontId="101" fillId="20" borderId="26" applyNumberFormat="0" applyAlignment="0" applyProtection="0"/>
    <xf numFmtId="0" fontId="101" fillId="20" borderId="26" applyNumberFormat="0" applyAlignment="0" applyProtection="0"/>
    <xf numFmtId="0" fontId="101" fillId="20" borderId="26" applyNumberFormat="0" applyAlignment="0" applyProtection="0"/>
    <xf numFmtId="38" fontId="88" fillId="0" borderId="0" applyFont="0" applyFill="0" applyBorder="0" applyAlignment="0" applyProtection="0"/>
    <xf numFmtId="164" fontId="119" fillId="0" borderId="0" applyFont="0" applyFill="0" applyBorder="0" applyAlignment="0" applyProtection="0"/>
    <xf numFmtId="164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7" fillId="0" borderId="0" applyFont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120" fillId="0" borderId="0" applyFont="0" applyFill="0" applyBorder="0" applyAlignment="0" applyProtection="0"/>
    <xf numFmtId="4" fontId="8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20" fillId="0" borderId="0" applyFont="0" applyFill="0" applyBorder="0" applyAlignment="0" applyProtection="0"/>
    <xf numFmtId="0" fontId="34" fillId="33" borderId="0" applyNumberFormat="0" applyFont="0" applyBorder="0" applyAlignment="0" applyProtection="0"/>
    <xf numFmtId="221" fontId="34" fillId="0" borderId="0"/>
    <xf numFmtId="3" fontId="7" fillId="2" borderId="27" applyFont="0" applyFill="0" applyBorder="0" applyAlignment="0" applyProtection="0"/>
    <xf numFmtId="4" fontId="7" fillId="2" borderId="27" applyFont="0" applyFill="0" applyBorder="0" applyAlignment="0" applyProtection="0"/>
    <xf numFmtId="222" fontId="7" fillId="2" borderId="27" applyFont="0" applyFill="0" applyBorder="0" applyAlignment="0" applyProtection="0"/>
    <xf numFmtId="38" fontId="7" fillId="2" borderId="28" applyFont="0" applyFill="0" applyBorder="0" applyAlignment="0" applyProtection="0"/>
    <xf numFmtId="10" fontId="7" fillId="2" borderId="27" applyFont="0" applyFill="0" applyBorder="0" applyAlignment="0" applyProtection="0"/>
    <xf numFmtId="9" fontId="7" fillId="2" borderId="27" applyFont="0" applyFill="0" applyBorder="0" applyAlignment="0" applyProtection="0"/>
    <xf numFmtId="2" fontId="7" fillId="2" borderId="27" applyFont="0" applyFill="0" applyBorder="0" applyAlignment="0" applyProtection="0"/>
    <xf numFmtId="0" fontId="7" fillId="0" borderId="0"/>
    <xf numFmtId="0" fontId="102" fillId="0" borderId="0"/>
    <xf numFmtId="0" fontId="103" fillId="0" borderId="0" applyFill="0" applyBorder="0" applyProtection="0">
      <alignment horizontal="center" vertical="center"/>
    </xf>
    <xf numFmtId="0" fontId="104" fillId="0" borderId="0" applyBorder="0" applyProtection="0">
      <alignment vertical="center"/>
    </xf>
    <xf numFmtId="203" fontId="7" fillId="0" borderId="5" applyBorder="0" applyProtection="0">
      <alignment horizontal="right" vertical="center"/>
    </xf>
    <xf numFmtId="0" fontId="105" fillId="34" borderId="0" applyBorder="0" applyProtection="0">
      <alignment horizontal="centerContinuous" vertical="center"/>
    </xf>
    <xf numFmtId="0" fontId="105" fillId="35" borderId="5" applyBorder="0" applyProtection="0">
      <alignment horizontal="centerContinuous" vertical="center"/>
    </xf>
    <xf numFmtId="0" fontId="103" fillId="0" borderId="0" applyFill="0" applyBorder="0" applyProtection="0"/>
    <xf numFmtId="0" fontId="13" fillId="0" borderId="0" applyFill="0" applyBorder="0" applyProtection="0">
      <alignment horizontal="left"/>
    </xf>
    <xf numFmtId="0" fontId="106" fillId="0" borderId="0" applyFill="0" applyBorder="0" applyProtection="0">
      <alignment horizontal="left" vertical="top"/>
    </xf>
    <xf numFmtId="202" fontId="10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29" applyNumberFormat="0" applyFill="0" applyAlignment="0" applyProtection="0"/>
    <xf numFmtId="0" fontId="109" fillId="0" borderId="29" applyNumberFormat="0" applyFill="0" applyAlignment="0" applyProtection="0"/>
    <xf numFmtId="0" fontId="109" fillId="0" borderId="29" applyNumberFormat="0" applyFill="0" applyAlignment="0" applyProtection="0"/>
    <xf numFmtId="0" fontId="110" fillId="0" borderId="30" applyNumberFormat="0" applyFill="0" applyAlignment="0" applyProtection="0"/>
    <xf numFmtId="0" fontId="110" fillId="0" borderId="30" applyNumberFormat="0" applyFill="0" applyAlignment="0" applyProtection="0"/>
    <xf numFmtId="0" fontId="110" fillId="0" borderId="30" applyNumberFormat="0" applyFill="0" applyAlignment="0" applyProtection="0"/>
    <xf numFmtId="0" fontId="111" fillId="0" borderId="31" applyNumberFormat="0" applyFill="0" applyAlignment="0" applyProtection="0"/>
    <xf numFmtId="0" fontId="111" fillId="0" borderId="31" applyNumberFormat="0" applyFill="0" applyAlignment="0" applyProtection="0"/>
    <xf numFmtId="0" fontId="111" fillId="0" borderId="31" applyNumberFormat="0" applyFill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2" fillId="0" borderId="0"/>
    <xf numFmtId="0" fontId="113" fillId="0" borderId="5" applyNumberFormat="0" applyFill="0" applyProtection="0"/>
    <xf numFmtId="0" fontId="53" fillId="36" borderId="0" applyNumberFormat="0" applyBorder="0" applyAlignment="0" applyProtection="0"/>
    <xf numFmtId="37" fontId="53" fillId="0" borderId="0"/>
    <xf numFmtId="3" fontId="114" fillId="0" borderId="20" applyProtection="0"/>
    <xf numFmtId="218" fontId="7" fillId="2" borderId="32" applyBorder="0">
      <alignment horizontal="right" vertical="center"/>
      <protection locked="0"/>
    </xf>
    <xf numFmtId="43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20" fillId="0" borderId="0" applyFont="0" applyFill="0" applyBorder="0" applyAlignment="0" applyProtection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0" fontId="7" fillId="0" borderId="0"/>
    <xf numFmtId="43" fontId="120" fillId="0" borderId="0" applyFont="0" applyFill="0" applyBorder="0" applyAlignment="0" applyProtection="0"/>
    <xf numFmtId="43" fontId="120" fillId="0" borderId="0" applyFont="0" applyFill="0" applyBorder="0" applyAlignment="0" applyProtection="0"/>
    <xf numFmtId="165" fontId="7" fillId="0" borderId="0" applyFont="0" applyFill="0" applyBorder="0" applyAlignment="0" applyProtection="0"/>
    <xf numFmtId="4" fontId="88" fillId="0" borderId="0" applyFont="0" applyFill="0" applyBorder="0" applyAlignment="0" applyProtection="0"/>
    <xf numFmtId="165" fontId="120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" fillId="0" borderId="0" applyFont="0" applyFill="0" applyBorder="0" applyAlignment="0" applyProtection="0"/>
    <xf numFmtId="223" fontId="34" fillId="0" borderId="0" applyFont="0" applyFill="0" applyBorder="0" applyAlignment="0" applyProtection="0"/>
    <xf numFmtId="223" fontId="34" fillId="0" borderId="0" applyFont="0" applyFill="0" applyBorder="0" applyAlignment="0" applyProtection="0"/>
    <xf numFmtId="1" fontId="115" fillId="0" borderId="0">
      <alignment horizontal="right"/>
    </xf>
    <xf numFmtId="0" fontId="34" fillId="0" borderId="0"/>
    <xf numFmtId="201" fontId="49" fillId="0" borderId="0" applyFont="0" applyFill="0" applyBorder="0" applyProtection="0">
      <alignment horizontal="right"/>
    </xf>
    <xf numFmtId="0" fontId="116" fillId="0" borderId="0"/>
    <xf numFmtId="0" fontId="117" fillId="0" borderId="0" applyFont="0" applyFill="0" applyBorder="0" applyAlignment="0" applyProtection="0"/>
    <xf numFmtId="0" fontId="117" fillId="0" borderId="0" applyFont="0" applyFill="0" applyBorder="0" applyAlignment="0" applyProtection="0"/>
    <xf numFmtId="0" fontId="117" fillId="0" borderId="0" applyFont="0" applyFill="0" applyBorder="0" applyAlignment="0" applyProtection="0"/>
    <xf numFmtId="0" fontId="46" fillId="0" borderId="0" applyFont="0" applyFill="0" applyBorder="0" applyAlignment="0" applyProtection="0"/>
    <xf numFmtId="224" fontId="7" fillId="0" borderId="0" applyFont="0" applyFill="0" applyBorder="0" applyAlignment="0" applyProtection="0"/>
  </cellStyleXfs>
  <cellXfs count="352">
    <xf numFmtId="0" fontId="0" fillId="0" borderId="0" xfId="0"/>
    <xf numFmtId="0" fontId="7" fillId="30" borderId="0" xfId="289" applyFill="1" applyAlignment="1">
      <alignment vertical="center"/>
    </xf>
    <xf numFmtId="0" fontId="7" fillId="0" borderId="0" xfId="0" applyFont="1"/>
    <xf numFmtId="167" fontId="7" fillId="0" borderId="0" xfId="0" applyNumberFormat="1" applyFont="1"/>
    <xf numFmtId="0" fontId="7" fillId="0" borderId="5" xfId="0" applyFont="1" applyBorder="1"/>
    <xf numFmtId="167" fontId="7" fillId="0" borderId="5" xfId="0" applyNumberFormat="1" applyFont="1" applyBorder="1"/>
    <xf numFmtId="43" fontId="12" fillId="30" borderId="0" xfId="633" applyFont="1" applyFill="1" applyBorder="1" applyAlignment="1" applyProtection="1">
      <alignment vertical="center"/>
    </xf>
    <xf numFmtId="43" fontId="12" fillId="2" borderId="5" xfId="633" applyFont="1" applyFill="1" applyBorder="1" applyAlignment="1" applyProtection="1">
      <alignment vertical="center"/>
    </xf>
    <xf numFmtId="0" fontId="7" fillId="30" borderId="0" xfId="289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67" fontId="10" fillId="0" borderId="0" xfId="0" applyNumberFormat="1" applyFont="1"/>
    <xf numFmtId="0" fontId="12" fillId="0" borderId="0" xfId="0" applyFont="1" applyAlignment="1">
      <alignment horizontal="center" vertical="center"/>
    </xf>
    <xf numFmtId="0" fontId="11" fillId="0" borderId="0" xfId="0" applyFont="1"/>
    <xf numFmtId="0" fontId="20" fillId="30" borderId="0" xfId="0" applyFont="1" applyFill="1" applyAlignment="1">
      <alignment vertical="center"/>
    </xf>
    <xf numFmtId="0" fontId="11" fillId="30" borderId="0" xfId="0" applyFont="1" applyFill="1" applyAlignment="1">
      <alignment vertical="center"/>
    </xf>
    <xf numFmtId="0" fontId="15" fillId="30" borderId="0" xfId="0" applyFont="1" applyFill="1" applyAlignment="1">
      <alignment horizontal="left" vertical="center" indent="1"/>
    </xf>
    <xf numFmtId="0" fontId="16" fillId="30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 indent="3"/>
    </xf>
    <xf numFmtId="0" fontId="16" fillId="30" borderId="0" xfId="0" applyFont="1" applyFill="1" applyAlignment="1">
      <alignment horizontal="left" vertical="center" indent="3"/>
    </xf>
    <xf numFmtId="0" fontId="13" fillId="0" borderId="0" xfId="289" applyFont="1" applyAlignment="1">
      <alignment horizontal="left" vertical="center" wrapText="1"/>
    </xf>
    <xf numFmtId="0" fontId="12" fillId="0" borderId="0" xfId="0" applyFont="1"/>
    <xf numFmtId="0" fontId="15" fillId="0" borderId="0" xfId="0" applyFont="1" applyAlignment="1">
      <alignment horizontal="left" vertical="center" indent="1"/>
    </xf>
    <xf numFmtId="0" fontId="16" fillId="30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 indent="1"/>
    </xf>
    <xf numFmtId="0" fontId="21" fillId="30" borderId="0" xfId="0" applyFont="1" applyFill="1" applyAlignment="1">
      <alignment horizontal="center" vertical="center"/>
    </xf>
    <xf numFmtId="0" fontId="17" fillId="30" borderId="0" xfId="289" applyFont="1" applyFill="1" applyAlignment="1">
      <alignment vertical="center"/>
    </xf>
    <xf numFmtId="0" fontId="18" fillId="30" borderId="0" xfId="0" applyFont="1" applyFill="1" applyAlignment="1">
      <alignment horizontal="center" vertical="center"/>
    </xf>
    <xf numFmtId="0" fontId="19" fillId="30" borderId="0" xfId="0" applyFont="1" applyFill="1"/>
    <xf numFmtId="0" fontId="20" fillId="30" borderId="0" xfId="0" applyFont="1" applyFill="1" applyAlignment="1">
      <alignment horizontal="center" vertical="center"/>
    </xf>
    <xf numFmtId="0" fontId="10" fillId="30" borderId="0" xfId="289" applyFont="1" applyFill="1" applyAlignment="1">
      <alignment vertical="center" wrapText="1"/>
    </xf>
    <xf numFmtId="0" fontId="10" fillId="30" borderId="0" xfId="289" applyFont="1" applyFill="1" applyAlignment="1">
      <alignment horizontal="center" vertical="center" wrapText="1"/>
    </xf>
    <xf numFmtId="9" fontId="13" fillId="30" borderId="0" xfId="289" applyNumberFormat="1" applyFont="1" applyFill="1" applyAlignment="1">
      <alignment horizontal="center" vertical="center" wrapText="1"/>
    </xf>
    <xf numFmtId="0" fontId="11" fillId="30" borderId="0" xfId="0" applyFont="1" applyFill="1"/>
    <xf numFmtId="1" fontId="7" fillId="30" borderId="0" xfId="289" applyNumberFormat="1" applyFill="1" applyAlignment="1">
      <alignment vertical="center"/>
    </xf>
    <xf numFmtId="166" fontId="26" fillId="30" borderId="0" xfId="289" applyNumberFormat="1" applyFont="1" applyFill="1" applyAlignment="1">
      <alignment horizontal="center" vertical="center"/>
    </xf>
    <xf numFmtId="43" fontId="9" fillId="30" borderId="0" xfId="633" applyFont="1" applyFill="1" applyBorder="1" applyAlignment="1" applyProtection="1">
      <alignment vertical="center"/>
    </xf>
    <xf numFmtId="166" fontId="26" fillId="30" borderId="5" xfId="289" applyNumberFormat="1" applyFont="1" applyFill="1" applyBorder="1" applyAlignment="1">
      <alignment horizontal="center" vertical="center"/>
    </xf>
    <xf numFmtId="43" fontId="9" fillId="30" borderId="5" xfId="633" applyFont="1" applyFill="1" applyBorder="1" applyAlignment="1" applyProtection="1">
      <alignment vertical="center"/>
    </xf>
    <xf numFmtId="0" fontId="14" fillId="30" borderId="0" xfId="0" applyFont="1" applyFill="1" applyAlignment="1">
      <alignment vertical="center"/>
    </xf>
    <xf numFmtId="164" fontId="22" fillId="30" borderId="0" xfId="0" applyNumberFormat="1" applyFont="1" applyFill="1" applyAlignment="1">
      <alignment horizontal="center" vertical="center"/>
    </xf>
    <xf numFmtId="0" fontId="14" fillId="2" borderId="5" xfId="0" applyFont="1" applyFill="1" applyBorder="1" applyAlignment="1">
      <alignment vertical="center"/>
    </xf>
    <xf numFmtId="164" fontId="22" fillId="2" borderId="5" xfId="0" applyNumberFormat="1" applyFont="1" applyFill="1" applyBorder="1" applyAlignment="1">
      <alignment horizontal="center" vertical="center"/>
    </xf>
    <xf numFmtId="1" fontId="7" fillId="30" borderId="0" xfId="289" applyNumberFormat="1" applyFill="1"/>
    <xf numFmtId="1" fontId="7" fillId="0" borderId="0" xfId="289" applyNumberFormat="1" applyAlignment="1">
      <alignment vertical="center"/>
    </xf>
    <xf numFmtId="0" fontId="19" fillId="30" borderId="0" xfId="0" applyFont="1" applyFill="1" applyAlignment="1">
      <alignment horizontal="center"/>
    </xf>
    <xf numFmtId="43" fontId="12" fillId="0" borderId="0" xfId="633" applyFont="1" applyProtection="1"/>
    <xf numFmtId="0" fontId="12" fillId="0" borderId="0" xfId="0" applyFont="1" applyAlignment="1">
      <alignment horizontal="center"/>
    </xf>
    <xf numFmtId="43" fontId="13" fillId="0" borderId="0" xfId="289" applyNumberFormat="1" applyFont="1" applyAlignment="1">
      <alignment horizontal="center" vertical="center"/>
    </xf>
    <xf numFmtId="43" fontId="16" fillId="30" borderId="0" xfId="633" applyFont="1" applyFill="1" applyBorder="1" applyAlignment="1" applyProtection="1">
      <alignment horizontal="center" vertical="center"/>
    </xf>
    <xf numFmtId="0" fontId="13" fillId="30" borderId="0" xfId="0" applyFont="1" applyFill="1" applyAlignment="1">
      <alignment vertical="center"/>
    </xf>
    <xf numFmtId="165" fontId="25" fillId="37" borderId="0" xfId="0" applyNumberFormat="1" applyFont="1" applyFill="1" applyAlignment="1" applyProtection="1">
      <alignment horizontal="center"/>
      <protection locked="0"/>
    </xf>
    <xf numFmtId="165" fontId="25" fillId="37" borderId="5" xfId="0" applyNumberFormat="1" applyFont="1" applyFill="1" applyBorder="1" applyAlignment="1" applyProtection="1">
      <alignment horizontal="center"/>
      <protection locked="0"/>
    </xf>
    <xf numFmtId="43" fontId="16" fillId="0" borderId="0" xfId="633" applyFont="1" applyFill="1" applyBorder="1" applyAlignment="1" applyProtection="1">
      <alignment horizontal="left" vertical="center" indent="3"/>
    </xf>
    <xf numFmtId="0" fontId="18" fillId="0" borderId="0" xfId="0" applyFont="1" applyAlignment="1">
      <alignment vertical="center"/>
    </xf>
    <xf numFmtId="0" fontId="14" fillId="30" borderId="0" xfId="0" applyFont="1" applyFill="1" applyAlignment="1">
      <alignment horizontal="center" vertical="center"/>
    </xf>
    <xf numFmtId="0" fontId="13" fillId="30" borderId="0" xfId="289" applyFont="1" applyFill="1" applyAlignment="1">
      <alignment horizontal="center" vertical="center"/>
    </xf>
    <xf numFmtId="0" fontId="13" fillId="0" borderId="0" xfId="289" applyFont="1" applyAlignment="1">
      <alignment horizontal="center" vertical="center"/>
    </xf>
    <xf numFmtId="0" fontId="10" fillId="0" borderId="0" xfId="289" applyFont="1" applyAlignment="1">
      <alignment horizontal="left" vertical="center" wrapText="1"/>
    </xf>
    <xf numFmtId="0" fontId="10" fillId="0" borderId="0" xfId="289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1" fillId="2" borderId="0" xfId="0" applyFont="1" applyFill="1" applyAlignment="1">
      <alignment horizontal="left" vertical="center" indent="3"/>
    </xf>
    <xf numFmtId="0" fontId="21" fillId="2" borderId="0" xfId="0" applyFont="1" applyFill="1" applyAlignment="1">
      <alignment horizontal="center" vertical="center"/>
    </xf>
    <xf numFmtId="0" fontId="14" fillId="30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left" vertical="center" indent="3"/>
    </xf>
    <xf numFmtId="0" fontId="24" fillId="0" borderId="0" xfId="289" applyFont="1" applyAlignment="1">
      <alignment horizontal="center" vertical="center" wrapText="1"/>
    </xf>
    <xf numFmtId="0" fontId="13" fillId="0" borderId="0" xfId="289" applyFont="1" applyAlignment="1">
      <alignment horizontal="left" vertical="center"/>
    </xf>
    <xf numFmtId="0" fontId="24" fillId="0" borderId="0" xfId="289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7" fillId="0" borderId="0" xfId="0" applyFont="1" applyAlignment="1">
      <alignment horizontal="left"/>
    </xf>
    <xf numFmtId="165" fontId="25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left"/>
    </xf>
    <xf numFmtId="165" fontId="25" fillId="0" borderId="5" xfId="0" applyNumberFormat="1" applyFont="1" applyBorder="1" applyAlignment="1">
      <alignment horizont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8" fontId="16" fillId="0" borderId="0" xfId="289" applyNumberFormat="1" applyFont="1" applyAlignment="1">
      <alignment horizontal="center" vertical="center"/>
    </xf>
    <xf numFmtId="168" fontId="9" fillId="0" borderId="0" xfId="149" quotePrefix="1" applyNumberFormat="1" applyFont="1" applyFill="1" applyBorder="1" applyAlignment="1" applyProtection="1">
      <alignment vertical="center"/>
    </xf>
    <xf numFmtId="0" fontId="9" fillId="0" borderId="0" xfId="0" applyFont="1"/>
    <xf numFmtId="168" fontId="9" fillId="33" borderId="0" xfId="149" quotePrefix="1" applyNumberFormat="1" applyFont="1" applyFill="1" applyBorder="1" applyAlignment="1" applyProtection="1">
      <alignment vertical="center"/>
    </xf>
    <xf numFmtId="0" fontId="12" fillId="2" borderId="19" xfId="0" applyFont="1" applyFill="1" applyBorder="1" applyAlignment="1">
      <alignment vertical="center"/>
    </xf>
    <xf numFmtId="168" fontId="21" fillId="2" borderId="19" xfId="0" applyNumberFormat="1" applyFont="1" applyFill="1" applyBorder="1" applyAlignment="1">
      <alignment horizontal="center" vertical="center"/>
    </xf>
    <xf numFmtId="168" fontId="12" fillId="2" borderId="19" xfId="149" applyNumberFormat="1" applyFont="1" applyFill="1" applyBorder="1" applyAlignment="1" applyProtection="1">
      <alignment vertical="center"/>
    </xf>
    <xf numFmtId="0" fontId="9" fillId="30" borderId="0" xfId="0" applyFont="1" applyFill="1"/>
    <xf numFmtId="0" fontId="7" fillId="0" borderId="0" xfId="289" applyAlignment="1">
      <alignment vertical="center"/>
    </xf>
    <xf numFmtId="0" fontId="9" fillId="0" borderId="5" xfId="0" applyFont="1" applyBorder="1" applyAlignment="1">
      <alignment vertical="center"/>
    </xf>
    <xf numFmtId="168" fontId="16" fillId="0" borderId="5" xfId="289" applyNumberFormat="1" applyFont="1" applyBorder="1" applyAlignment="1">
      <alignment horizontal="center" vertical="center"/>
    </xf>
    <xf numFmtId="168" fontId="9" fillId="0" borderId="5" xfId="149" applyNumberFormat="1" applyFont="1" applyFill="1" applyBorder="1" applyAlignment="1" applyProtection="1">
      <alignment vertical="center"/>
    </xf>
    <xf numFmtId="0" fontId="12" fillId="2" borderId="5" xfId="0" applyFont="1" applyFill="1" applyBorder="1" applyAlignment="1">
      <alignment vertical="center"/>
    </xf>
    <xf numFmtId="168" fontId="21" fillId="2" borderId="5" xfId="0" applyNumberFormat="1" applyFont="1" applyFill="1" applyBorder="1" applyAlignment="1">
      <alignment horizontal="center" vertical="center"/>
    </xf>
    <xf numFmtId="168" fontId="12" fillId="2" borderId="5" xfId="149" applyNumberFormat="1" applyFont="1" applyFill="1" applyBorder="1" applyAlignment="1" applyProtection="1">
      <alignment vertical="center"/>
    </xf>
    <xf numFmtId="168" fontId="25" fillId="0" borderId="5" xfId="289" quotePrefix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8" fontId="16" fillId="0" borderId="0" xfId="0" applyNumberFormat="1" applyFont="1" applyAlignment="1">
      <alignment horizontal="center" vertical="center"/>
    </xf>
    <xf numFmtId="168" fontId="9" fillId="0" borderId="0" xfId="149" applyNumberFormat="1" applyFont="1" applyFill="1" applyBorder="1" applyAlignment="1" applyProtection="1">
      <alignment vertical="center"/>
    </xf>
    <xf numFmtId="168" fontId="21" fillId="0" borderId="5" xfId="0" applyNumberFormat="1" applyFont="1" applyBorder="1" applyAlignment="1">
      <alignment horizontal="center" vertical="center"/>
    </xf>
    <xf numFmtId="168" fontId="9" fillId="0" borderId="5" xfId="149" quotePrefix="1" applyNumberFormat="1" applyFont="1" applyFill="1" applyBorder="1" applyAlignment="1" applyProtection="1">
      <alignment vertic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left" vertical="center" indent="1"/>
    </xf>
    <xf numFmtId="0" fontId="13" fillId="2" borderId="5" xfId="289" applyFont="1" applyFill="1" applyBorder="1" applyAlignment="1">
      <alignment horizontal="left" vertical="center"/>
    </xf>
    <xf numFmtId="0" fontId="24" fillId="2" borderId="5" xfId="289" applyFont="1" applyFill="1" applyBorder="1" applyAlignment="1">
      <alignment horizontal="center" vertical="center"/>
    </xf>
    <xf numFmtId="43" fontId="13" fillId="2" borderId="5" xfId="289" applyNumberFormat="1" applyFont="1" applyFill="1" applyBorder="1" applyAlignment="1">
      <alignment horizontal="left" vertical="center"/>
    </xf>
    <xf numFmtId="0" fontId="13" fillId="2" borderId="19" xfId="289" applyFont="1" applyFill="1" applyBorder="1" applyAlignment="1">
      <alignment horizontal="left" vertical="center"/>
    </xf>
    <xf numFmtId="0" fontId="24" fillId="2" borderId="19" xfId="289" applyFont="1" applyFill="1" applyBorder="1" applyAlignment="1">
      <alignment horizontal="center" vertical="center"/>
    </xf>
    <xf numFmtId="43" fontId="13" fillId="2" borderId="19" xfId="289" applyNumberFormat="1" applyFont="1" applyFill="1" applyBorder="1" applyAlignment="1">
      <alignment horizontal="left" vertical="center"/>
    </xf>
    <xf numFmtId="0" fontId="9" fillId="30" borderId="0" xfId="0" applyFont="1" applyFill="1" applyAlignment="1">
      <alignment horizontal="left" vertical="center" indent="1"/>
    </xf>
    <xf numFmtId="43" fontId="16" fillId="0" borderId="0" xfId="149" quotePrefix="1" applyFont="1" applyFill="1" applyBorder="1" applyAlignment="1" applyProtection="1">
      <alignment horizontal="left" vertical="center" indent="3"/>
    </xf>
    <xf numFmtId="0" fontId="9" fillId="30" borderId="0" xfId="0" applyFont="1" applyFill="1" applyAlignment="1">
      <alignment vertical="center"/>
    </xf>
    <xf numFmtId="0" fontId="12" fillId="30" borderId="0" xfId="0" applyFont="1" applyFill="1" applyAlignment="1">
      <alignment vertic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43" fontId="13" fillId="2" borderId="5" xfId="149" applyFont="1" applyFill="1" applyBorder="1" applyAlignment="1" applyProtection="1">
      <alignment horizontal="left" vertical="center"/>
    </xf>
    <xf numFmtId="43" fontId="13" fillId="0" borderId="0" xfId="149" applyFont="1" applyFill="1" applyBorder="1" applyAlignment="1" applyProtection="1">
      <alignment horizontal="left" vertical="center"/>
    </xf>
    <xf numFmtId="0" fontId="29" fillId="0" borderId="0" xfId="0" applyFont="1" applyAlignment="1">
      <alignment horizontal="center"/>
    </xf>
    <xf numFmtId="168" fontId="12" fillId="2" borderId="19" xfId="149" quotePrefix="1" applyNumberFormat="1" applyFont="1" applyFill="1" applyBorder="1" applyAlignment="1" applyProtection="1">
      <alignment vertical="center"/>
    </xf>
    <xf numFmtId="0" fontId="29" fillId="0" borderId="0" xfId="0" applyFont="1"/>
    <xf numFmtId="0" fontId="30" fillId="0" borderId="0" xfId="0" applyFont="1" applyAlignment="1">
      <alignment horizontal="center"/>
    </xf>
    <xf numFmtId="168" fontId="9" fillId="0" borderId="5" xfId="149" quotePrefix="1" applyNumberFormat="1" applyFont="1" applyFill="1" applyBorder="1" applyAlignment="1" applyProtection="1">
      <alignment horizontal="left" vertical="center" indent="1"/>
    </xf>
    <xf numFmtId="0" fontId="30" fillId="0" borderId="0" xfId="0" applyFont="1"/>
    <xf numFmtId="169" fontId="13" fillId="2" borderId="19" xfId="633" applyNumberFormat="1" applyFont="1" applyFill="1" applyBorder="1" applyAlignment="1" applyProtection="1">
      <alignment horizontal="left" vertical="center"/>
    </xf>
    <xf numFmtId="169" fontId="9" fillId="0" borderId="0" xfId="633" applyNumberFormat="1" applyFont="1" applyProtection="1"/>
    <xf numFmtId="0" fontId="9" fillId="0" borderId="0" xfId="0" applyFont="1" applyAlignment="1">
      <alignment horizontal="left" vertical="center" indent="1"/>
    </xf>
    <xf numFmtId="169" fontId="13" fillId="30" borderId="0" xfId="633" applyNumberFormat="1" applyFont="1" applyFill="1" applyBorder="1" applyAlignment="1" applyProtection="1">
      <alignment vertical="center"/>
    </xf>
    <xf numFmtId="0" fontId="17" fillId="30" borderId="0" xfId="290" applyFont="1" applyFill="1" applyAlignment="1">
      <alignment vertical="center"/>
    </xf>
    <xf numFmtId="0" fontId="19" fillId="30" borderId="0" xfId="322" applyFont="1" applyFill="1"/>
    <xf numFmtId="0" fontId="18" fillId="0" borderId="0" xfId="322" applyFont="1" applyAlignment="1">
      <alignment vertical="center"/>
    </xf>
    <xf numFmtId="0" fontId="18" fillId="30" borderId="0" xfId="322" applyFont="1" applyFill="1" applyAlignment="1">
      <alignment horizontal="center" vertical="center"/>
    </xf>
    <xf numFmtId="0" fontId="124" fillId="30" borderId="0" xfId="290" applyFont="1" applyFill="1" applyAlignment="1">
      <alignment vertical="center"/>
    </xf>
    <xf numFmtId="0" fontId="20" fillId="30" borderId="0" xfId="322" applyFont="1" applyFill="1" applyAlignment="1">
      <alignment vertical="center"/>
    </xf>
    <xf numFmtId="0" fontId="20" fillId="30" borderId="0" xfId="322" applyFont="1" applyFill="1" applyAlignment="1">
      <alignment horizontal="center" vertical="center"/>
    </xf>
    <xf numFmtId="0" fontId="7" fillId="30" borderId="0" xfId="290" applyFill="1" applyAlignment="1">
      <alignment vertical="center"/>
    </xf>
    <xf numFmtId="0" fontId="9" fillId="30" borderId="0" xfId="322" applyFont="1" applyFill="1" applyAlignment="1">
      <alignment vertical="center"/>
    </xf>
    <xf numFmtId="0" fontId="9" fillId="30" borderId="0" xfId="322" applyFont="1" applyFill="1"/>
    <xf numFmtId="1" fontId="7" fillId="30" borderId="0" xfId="290" applyNumberFormat="1" applyFill="1" applyAlignment="1">
      <alignment vertical="center"/>
    </xf>
    <xf numFmtId="166" fontId="16" fillId="30" borderId="0" xfId="290" applyNumberFormat="1" applyFont="1" applyFill="1" applyAlignment="1">
      <alignment horizontal="center" vertical="center"/>
    </xf>
    <xf numFmtId="43" fontId="9" fillId="30" borderId="0" xfId="646" applyFont="1" applyFill="1" applyBorder="1" applyAlignment="1" applyProtection="1">
      <alignment vertical="center"/>
    </xf>
    <xf numFmtId="164" fontId="21" fillId="30" borderId="0" xfId="322" applyNumberFormat="1" applyFont="1" applyFill="1" applyAlignment="1">
      <alignment horizontal="center" vertical="center"/>
    </xf>
    <xf numFmtId="1" fontId="7" fillId="30" borderId="0" xfId="290" applyNumberFormat="1" applyFill="1"/>
    <xf numFmtId="0" fontId="12" fillId="0" borderId="0" xfId="322" applyFont="1" applyAlignment="1">
      <alignment vertical="center"/>
    </xf>
    <xf numFmtId="43" fontId="12" fillId="30" borderId="0" xfId="646" applyFont="1" applyFill="1" applyBorder="1" applyProtection="1"/>
    <xf numFmtId="0" fontId="9" fillId="0" borderId="0" xfId="322" applyFont="1" applyAlignment="1">
      <alignment horizontal="left" vertical="center" indent="1"/>
    </xf>
    <xf numFmtId="1" fontId="7" fillId="0" borderId="0" xfId="290" applyNumberFormat="1" applyAlignment="1">
      <alignment vertical="center"/>
    </xf>
    <xf numFmtId="0" fontId="9" fillId="0" borderId="0" xfId="322" applyFont="1"/>
    <xf numFmtId="0" fontId="12" fillId="2" borderId="19" xfId="322" applyFont="1" applyFill="1" applyBorder="1" applyAlignment="1">
      <alignment vertical="center"/>
    </xf>
    <xf numFmtId="164" fontId="21" fillId="2" borderId="19" xfId="322" applyNumberFormat="1" applyFont="1" applyFill="1" applyBorder="1" applyAlignment="1">
      <alignment horizontal="center" vertical="center"/>
    </xf>
    <xf numFmtId="43" fontId="12" fillId="2" borderId="19" xfId="646" applyFont="1" applyFill="1" applyBorder="1" applyAlignment="1" applyProtection="1">
      <alignment vertical="center"/>
    </xf>
    <xf numFmtId="0" fontId="19" fillId="30" borderId="0" xfId="322" applyFont="1" applyFill="1" applyAlignment="1">
      <alignment horizontal="center"/>
    </xf>
    <xf numFmtId="164" fontId="21" fillId="2" borderId="19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168" fontId="25" fillId="0" borderId="19" xfId="289" quotePrefix="1" applyNumberFormat="1" applyFont="1" applyBorder="1" applyAlignment="1">
      <alignment horizontal="center" vertical="center"/>
    </xf>
    <xf numFmtId="168" fontId="9" fillId="0" borderId="19" xfId="149" quotePrefix="1" applyNumberFormat="1" applyFont="1" applyFill="1" applyBorder="1" applyAlignment="1" applyProtection="1">
      <alignment vertical="center"/>
    </xf>
    <xf numFmtId="0" fontId="9" fillId="0" borderId="33" xfId="0" applyFont="1" applyBorder="1" applyAlignment="1">
      <alignment horizontal="left" vertical="center" indent="1"/>
    </xf>
    <xf numFmtId="0" fontId="16" fillId="0" borderId="33" xfId="0" applyFont="1" applyBorder="1" applyAlignment="1">
      <alignment horizontal="center" vertical="center"/>
    </xf>
    <xf numFmtId="0" fontId="9" fillId="0" borderId="33" xfId="0" applyFont="1" applyBorder="1"/>
    <xf numFmtId="0" fontId="13" fillId="2" borderId="0" xfId="289" applyFont="1" applyFill="1" applyAlignment="1">
      <alignment horizontal="left" vertical="center"/>
    </xf>
    <xf numFmtId="43" fontId="9" fillId="0" borderId="0" xfId="0" applyNumberFormat="1" applyFont="1"/>
    <xf numFmtId="43" fontId="16" fillId="0" borderId="5" xfId="149" quotePrefix="1" applyFont="1" applyFill="1" applyBorder="1" applyAlignment="1" applyProtection="1">
      <alignment horizontal="left" vertical="center" indent="3"/>
    </xf>
    <xf numFmtId="10" fontId="9" fillId="0" borderId="0" xfId="494" applyNumberFormat="1" applyFont="1" applyProtection="1"/>
    <xf numFmtId="10" fontId="13" fillId="0" borderId="0" xfId="494" applyNumberFormat="1" applyFont="1" applyFill="1" applyBorder="1" applyAlignment="1" applyProtection="1">
      <alignment horizontal="left" vertical="center"/>
    </xf>
    <xf numFmtId="43" fontId="13" fillId="0" borderId="0" xfId="289" applyNumberFormat="1" applyFont="1" applyAlignment="1">
      <alignment horizontal="left" vertical="center"/>
    </xf>
    <xf numFmtId="0" fontId="16" fillId="39" borderId="0" xfId="0" applyFont="1" applyFill="1" applyAlignment="1">
      <alignment horizontal="center" vertical="center"/>
    </xf>
    <xf numFmtId="0" fontId="15" fillId="39" borderId="0" xfId="0" applyFont="1" applyFill="1" applyAlignment="1">
      <alignment horizontal="left" vertical="center" indent="1"/>
    </xf>
    <xf numFmtId="0" fontId="0" fillId="39" borderId="0" xfId="0" applyFill="1"/>
    <xf numFmtId="0" fontId="7" fillId="39" borderId="0" xfId="289" applyFill="1" applyAlignment="1">
      <alignment vertical="center"/>
    </xf>
    <xf numFmtId="0" fontId="0" fillId="39" borderId="0" xfId="0" applyFill="1" applyAlignment="1">
      <alignment horizontal="left" indent="1"/>
    </xf>
    <xf numFmtId="0" fontId="21" fillId="2" borderId="5" xfId="0" applyFont="1" applyFill="1" applyBorder="1" applyAlignment="1">
      <alignment horizontal="left" vertical="center" indent="3"/>
    </xf>
    <xf numFmtId="0" fontId="21" fillId="2" borderId="5" xfId="0" applyFont="1" applyFill="1" applyBorder="1" applyAlignment="1">
      <alignment horizontal="center" vertical="center"/>
    </xf>
    <xf numFmtId="0" fontId="13" fillId="0" borderId="0" xfId="289" applyFont="1" applyAlignment="1">
      <alignment horizontal="center" vertical="center" wrapText="1"/>
    </xf>
    <xf numFmtId="0" fontId="14" fillId="2" borderId="33" xfId="0" applyFont="1" applyFill="1" applyBorder="1" applyAlignment="1">
      <alignment horizontal="left" vertical="center"/>
    </xf>
    <xf numFmtId="0" fontId="24" fillId="2" borderId="33" xfId="289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5" fillId="38" borderId="0" xfId="0" applyFont="1" applyFill="1" applyAlignment="1" applyProtection="1">
      <alignment horizontal="center" vertical="center"/>
      <protection locked="0"/>
    </xf>
    <xf numFmtId="0" fontId="15" fillId="40" borderId="0" xfId="0" applyFont="1" applyFill="1" applyAlignment="1" applyProtection="1">
      <alignment horizontal="center" vertical="center"/>
      <protection locked="0"/>
    </xf>
    <xf numFmtId="1" fontId="15" fillId="38" borderId="0" xfId="0" applyNumberFormat="1" applyFont="1" applyFill="1" applyAlignment="1" applyProtection="1">
      <alignment horizontal="center" vertical="center"/>
      <protection locked="0"/>
    </xf>
    <xf numFmtId="0" fontId="12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43" fontId="11" fillId="37" borderId="0" xfId="633" applyFont="1" applyFill="1" applyAlignment="1" applyProtection="1">
      <alignment vertical="center"/>
      <protection locked="0"/>
    </xf>
    <xf numFmtId="0" fontId="23" fillId="39" borderId="0" xfId="0" applyFont="1" applyFill="1" applyAlignment="1">
      <alignment horizontal="center" vertical="center"/>
    </xf>
    <xf numFmtId="0" fontId="11" fillId="39" borderId="0" xfId="0" applyFont="1" applyFill="1" applyAlignment="1">
      <alignment vertical="center"/>
    </xf>
    <xf numFmtId="0" fontId="15" fillId="39" borderId="5" xfId="0" applyFont="1" applyFill="1" applyBorder="1" applyAlignment="1">
      <alignment horizontal="left" vertical="center"/>
    </xf>
    <xf numFmtId="0" fontId="23" fillId="39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43" fontId="12" fillId="0" borderId="0" xfId="0" applyNumberFormat="1" applyFont="1" applyAlignment="1">
      <alignment vertical="center"/>
    </xf>
    <xf numFmtId="43" fontId="11" fillId="0" borderId="0" xfId="633" applyFont="1" applyAlignment="1" applyProtection="1">
      <alignment vertical="center"/>
    </xf>
    <xf numFmtId="0" fontId="16" fillId="30" borderId="0" xfId="0" applyFont="1" applyFill="1" applyAlignment="1">
      <alignment horizontal="left" vertical="center" indent="4"/>
    </xf>
    <xf numFmtId="0" fontId="0" fillId="39" borderId="0" xfId="0" applyFill="1" applyAlignment="1">
      <alignment horizontal="center"/>
    </xf>
    <xf numFmtId="0" fontId="125" fillId="0" borderId="0" xfId="0" applyFont="1"/>
    <xf numFmtId="0" fontId="126" fillId="0" borderId="0" xfId="0" applyFont="1" applyAlignment="1">
      <alignment horizontal="left" indent="1"/>
    </xf>
    <xf numFmtId="0" fontId="126" fillId="0" borderId="0" xfId="0" applyFont="1"/>
    <xf numFmtId="0" fontId="125" fillId="0" borderId="0" xfId="0" applyFont="1" applyAlignment="1">
      <alignment horizontal="left" indent="1"/>
    </xf>
    <xf numFmtId="0" fontId="9" fillId="37" borderId="0" xfId="0" applyFont="1" applyFill="1" applyAlignment="1" applyProtection="1">
      <alignment horizontal="left" vertical="center" indent="1"/>
      <protection locked="0"/>
    </xf>
    <xf numFmtId="9" fontId="9" fillId="37" borderId="0" xfId="466" applyFont="1" applyFill="1" applyAlignment="1" applyProtection="1">
      <alignment horizontal="center"/>
      <protection locked="0"/>
    </xf>
    <xf numFmtId="0" fontId="9" fillId="37" borderId="0" xfId="0" applyFont="1" applyFill="1" applyProtection="1">
      <protection locked="0"/>
    </xf>
    <xf numFmtId="43" fontId="9" fillId="38" borderId="0" xfId="633" applyFont="1" applyFill="1" applyBorder="1" applyProtection="1">
      <protection locked="0"/>
    </xf>
    <xf numFmtId="0" fontId="9" fillId="30" borderId="5" xfId="0" applyFont="1" applyFill="1" applyBorder="1" applyAlignment="1">
      <alignment horizontal="left" vertical="center" indent="1"/>
    </xf>
    <xf numFmtId="0" fontId="12" fillId="39" borderId="5" xfId="0" applyFont="1" applyFill="1" applyBorder="1" applyAlignment="1">
      <alignment vertical="center"/>
    </xf>
    <xf numFmtId="168" fontId="21" fillId="39" borderId="5" xfId="0" applyNumberFormat="1" applyFont="1" applyFill="1" applyBorder="1" applyAlignment="1">
      <alignment horizontal="center" vertical="center"/>
    </xf>
    <xf numFmtId="168" fontId="12" fillId="39" borderId="5" xfId="149" applyNumberFormat="1" applyFont="1" applyFill="1" applyBorder="1" applyAlignment="1" applyProtection="1">
      <alignment vertical="center"/>
    </xf>
    <xf numFmtId="0" fontId="9" fillId="39" borderId="0" xfId="0" applyFont="1" applyFill="1"/>
    <xf numFmtId="0" fontId="7" fillId="39" borderId="0" xfId="290" applyFill="1" applyAlignment="1">
      <alignment vertical="center"/>
    </xf>
    <xf numFmtId="0" fontId="10" fillId="39" borderId="0" xfId="290" applyFont="1" applyFill="1" applyAlignment="1">
      <alignment horizontal="left" vertical="center" wrapText="1"/>
    </xf>
    <xf numFmtId="0" fontId="10" fillId="39" borderId="0" xfId="290" applyFont="1" applyFill="1" applyAlignment="1">
      <alignment horizontal="center" vertical="center" wrapText="1"/>
    </xf>
    <xf numFmtId="0" fontId="9" fillId="39" borderId="0" xfId="322" applyFont="1" applyFill="1" applyAlignment="1">
      <alignment vertical="center"/>
    </xf>
    <xf numFmtId="0" fontId="10" fillId="41" borderId="33" xfId="289" applyFont="1" applyFill="1" applyBorder="1" applyAlignment="1">
      <alignment horizontal="left" vertical="center" wrapText="1"/>
    </xf>
    <xf numFmtId="0" fontId="10" fillId="41" borderId="33" xfId="289" applyFont="1" applyFill="1" applyBorder="1" applyAlignment="1">
      <alignment horizontal="center" vertical="center" wrapText="1"/>
    </xf>
    <xf numFmtId="0" fontId="10" fillId="41" borderId="33" xfId="289" applyFont="1" applyFill="1" applyBorder="1" applyAlignment="1">
      <alignment horizontal="left" vertical="center" wrapText="1" indent="1"/>
    </xf>
    <xf numFmtId="0" fontId="127" fillId="41" borderId="34" xfId="0" applyFont="1" applyFill="1" applyBorder="1" applyAlignment="1">
      <alignment horizontal="left" vertical="center" wrapText="1" indent="1"/>
    </xf>
    <xf numFmtId="0" fontId="127" fillId="41" borderId="34" xfId="0" applyFont="1" applyFill="1" applyBorder="1" applyAlignment="1">
      <alignment horizontal="center" vertical="center" wrapText="1"/>
    </xf>
    <xf numFmtId="0" fontId="127" fillId="41" borderId="35" xfId="0" applyFont="1" applyFill="1" applyBorder="1" applyAlignment="1">
      <alignment horizontal="center" vertical="center" wrapText="1"/>
    </xf>
    <xf numFmtId="0" fontId="127" fillId="41" borderId="36" xfId="0" applyFont="1" applyFill="1" applyBorder="1" applyAlignment="1">
      <alignment horizontal="center" vertical="center" wrapText="1"/>
    </xf>
    <xf numFmtId="0" fontId="128" fillId="39" borderId="37" xfId="0" applyFont="1" applyFill="1" applyBorder="1" applyAlignment="1">
      <alignment horizontal="left" vertical="center" wrapText="1" indent="1"/>
    </xf>
    <xf numFmtId="168" fontId="129" fillId="39" borderId="38" xfId="633" applyNumberFormat="1" applyFont="1" applyFill="1" applyBorder="1" applyAlignment="1">
      <alignment horizontal="center" vertical="center" wrapText="1"/>
    </xf>
    <xf numFmtId="168" fontId="129" fillId="39" borderId="39" xfId="633" applyNumberFormat="1" applyFont="1" applyFill="1" applyBorder="1" applyAlignment="1">
      <alignment horizontal="center" vertical="center" wrapText="1"/>
    </xf>
    <xf numFmtId="168" fontId="129" fillId="39" borderId="40" xfId="633" applyNumberFormat="1" applyFont="1" applyFill="1" applyBorder="1" applyAlignment="1">
      <alignment horizontal="center" vertical="center" wrapText="1"/>
    </xf>
    <xf numFmtId="168" fontId="129" fillId="39" borderId="41" xfId="633" applyNumberFormat="1" applyFont="1" applyFill="1" applyBorder="1" applyAlignment="1">
      <alignment horizontal="center" vertical="center" wrapText="1"/>
    </xf>
    <xf numFmtId="0" fontId="128" fillId="39" borderId="42" xfId="0" applyFont="1" applyFill="1" applyBorder="1" applyAlignment="1">
      <alignment horizontal="left" vertical="center" wrapText="1" indent="1"/>
    </xf>
    <xf numFmtId="168" fontId="129" fillId="39" borderId="43" xfId="633" applyNumberFormat="1" applyFont="1" applyFill="1" applyBorder="1" applyAlignment="1">
      <alignment horizontal="center" vertical="center" wrapText="1"/>
    </xf>
    <xf numFmtId="168" fontId="129" fillId="39" borderId="44" xfId="633" applyNumberFormat="1" applyFont="1" applyFill="1" applyBorder="1" applyAlignment="1">
      <alignment horizontal="center" vertical="center" wrapText="1"/>
    </xf>
    <xf numFmtId="168" fontId="129" fillId="39" borderId="45" xfId="633" applyNumberFormat="1" applyFont="1" applyFill="1" applyBorder="1" applyAlignment="1">
      <alignment horizontal="center" vertical="center" wrapText="1"/>
    </xf>
    <xf numFmtId="168" fontId="129" fillId="39" borderId="46" xfId="633" applyNumberFormat="1" applyFont="1" applyFill="1" applyBorder="1" applyAlignment="1">
      <alignment horizontal="center" vertical="center" wrapText="1"/>
    </xf>
    <xf numFmtId="0" fontId="128" fillId="42" borderId="42" xfId="0" applyFont="1" applyFill="1" applyBorder="1" applyAlignment="1">
      <alignment horizontal="left" vertical="center" wrapText="1" indent="1"/>
    </xf>
    <xf numFmtId="168" fontId="129" fillId="42" borderId="43" xfId="633" applyNumberFormat="1" applyFont="1" applyFill="1" applyBorder="1" applyAlignment="1">
      <alignment horizontal="center" vertical="center" wrapText="1"/>
    </xf>
    <xf numFmtId="168" fontId="129" fillId="42" borderId="44" xfId="633" applyNumberFormat="1" applyFont="1" applyFill="1" applyBorder="1" applyAlignment="1">
      <alignment horizontal="center" vertical="center" wrapText="1"/>
    </xf>
    <xf numFmtId="168" fontId="129" fillId="42" borderId="45" xfId="633" applyNumberFormat="1" applyFont="1" applyFill="1" applyBorder="1" applyAlignment="1">
      <alignment horizontal="center" vertical="center" wrapText="1"/>
    </xf>
    <xf numFmtId="168" fontId="129" fillId="42" borderId="46" xfId="633" applyNumberFormat="1" applyFont="1" applyFill="1" applyBorder="1" applyAlignment="1">
      <alignment horizontal="center" vertical="center" wrapText="1"/>
    </xf>
    <xf numFmtId="0" fontId="128" fillId="42" borderId="47" xfId="0" applyFont="1" applyFill="1" applyBorder="1" applyAlignment="1">
      <alignment horizontal="left" vertical="center" wrapText="1" indent="1"/>
    </xf>
    <xf numFmtId="168" fontId="129" fillId="42" borderId="48" xfId="633" applyNumberFormat="1" applyFont="1" applyFill="1" applyBorder="1" applyAlignment="1">
      <alignment horizontal="center" vertical="center" wrapText="1"/>
    </xf>
    <xf numFmtId="168" fontId="129" fillId="42" borderId="49" xfId="633" applyNumberFormat="1" applyFont="1" applyFill="1" applyBorder="1" applyAlignment="1">
      <alignment horizontal="center" vertical="center" wrapText="1"/>
    </xf>
    <xf numFmtId="168" fontId="129" fillId="42" borderId="50" xfId="633" applyNumberFormat="1" applyFont="1" applyFill="1" applyBorder="1" applyAlignment="1">
      <alignment horizontal="center" vertical="center" wrapText="1"/>
    </xf>
    <xf numFmtId="168" fontId="129" fillId="42" borderId="51" xfId="633" applyNumberFormat="1" applyFont="1" applyFill="1" applyBorder="1" applyAlignment="1">
      <alignment horizontal="center" vertical="center" wrapText="1"/>
    </xf>
    <xf numFmtId="0" fontId="10" fillId="41" borderId="0" xfId="289" applyFont="1" applyFill="1" applyAlignment="1">
      <alignment horizontal="left" vertical="center" wrapText="1"/>
    </xf>
    <xf numFmtId="0" fontId="10" fillId="41" borderId="0" xfId="289" applyFont="1" applyFill="1" applyAlignment="1">
      <alignment horizontal="center" vertical="center" wrapText="1"/>
    </xf>
    <xf numFmtId="169" fontId="10" fillId="41" borderId="33" xfId="633" applyNumberFormat="1" applyFont="1" applyFill="1" applyBorder="1" applyAlignment="1" applyProtection="1">
      <alignment horizontal="center" vertical="center" wrapText="1"/>
    </xf>
    <xf numFmtId="0" fontId="15" fillId="38" borderId="5" xfId="0" applyFont="1" applyFill="1" applyBorder="1" applyAlignment="1" applyProtection="1">
      <alignment horizontal="center" vertical="center"/>
      <protection locked="0"/>
    </xf>
    <xf numFmtId="169" fontId="9" fillId="39" borderId="0" xfId="633" applyNumberFormat="1" applyFont="1" applyFill="1" applyAlignment="1" applyProtection="1">
      <alignment vertical="center"/>
    </xf>
    <xf numFmtId="0" fontId="9" fillId="0" borderId="0" xfId="0" applyFont="1" applyAlignment="1">
      <alignment horizontal="left" vertical="center" indent="5"/>
    </xf>
    <xf numFmtId="43" fontId="9" fillId="0" borderId="0" xfId="633" applyFont="1" applyAlignment="1" applyProtection="1">
      <alignment vertical="center"/>
    </xf>
    <xf numFmtId="0" fontId="12" fillId="30" borderId="0" xfId="0" applyFont="1" applyFill="1" applyAlignment="1">
      <alignment horizontal="center" vertical="center"/>
    </xf>
    <xf numFmtId="0" fontId="9" fillId="30" borderId="0" xfId="0" applyFont="1" applyFill="1" applyAlignment="1">
      <alignment horizontal="left" vertical="center" indent="6"/>
    </xf>
    <xf numFmtId="0" fontId="9" fillId="0" borderId="0" xfId="0" applyFont="1" applyAlignment="1">
      <alignment horizontal="left" vertical="center" indent="6"/>
    </xf>
    <xf numFmtId="0" fontId="12" fillId="39" borderId="0" xfId="0" applyFont="1" applyFill="1"/>
    <xf numFmtId="0" fontId="9" fillId="39" borderId="0" xfId="0" applyFont="1" applyFill="1" applyAlignment="1">
      <alignment horizontal="left" vertical="center" indent="1"/>
    </xf>
    <xf numFmtId="43" fontId="9" fillId="39" borderId="0" xfId="633" applyFont="1" applyFill="1" applyBorder="1" applyAlignment="1" applyProtection="1">
      <alignment horizontal="center" vertical="center" wrapText="1"/>
    </xf>
    <xf numFmtId="0" fontId="12" fillId="39" borderId="0" xfId="289" applyFont="1" applyFill="1" applyAlignment="1">
      <alignment horizontal="center" vertical="center" wrapText="1"/>
    </xf>
    <xf numFmtId="0" fontId="130" fillId="39" borderId="0" xfId="0" applyFont="1" applyFill="1" applyAlignment="1">
      <alignment horizontal="center"/>
    </xf>
    <xf numFmtId="0" fontId="12" fillId="39" borderId="0" xfId="0" applyFont="1" applyFill="1" applyAlignment="1">
      <alignment horizontal="center" vertical="center"/>
    </xf>
    <xf numFmtId="0" fontId="16" fillId="39" borderId="0" xfId="0" applyFont="1" applyFill="1" applyAlignment="1">
      <alignment horizontal="left" vertical="center" indent="3"/>
    </xf>
    <xf numFmtId="43" fontId="12" fillId="0" borderId="0" xfId="633" applyFont="1" applyAlignment="1" applyProtection="1">
      <alignment vertical="center"/>
    </xf>
    <xf numFmtId="43" fontId="9" fillId="37" borderId="0" xfId="633" applyFont="1" applyFill="1" applyAlignment="1" applyProtection="1">
      <alignment horizontal="left" vertical="center"/>
      <protection locked="0"/>
    </xf>
    <xf numFmtId="43" fontId="25" fillId="37" borderId="0" xfId="633" applyFont="1" applyFill="1" applyBorder="1" applyAlignment="1" applyProtection="1">
      <alignment horizontal="left" vertical="center"/>
      <protection locked="0"/>
    </xf>
    <xf numFmtId="43" fontId="16" fillId="37" borderId="0" xfId="633" applyFont="1" applyFill="1" applyAlignment="1" applyProtection="1">
      <alignment horizontal="left" vertical="center"/>
      <protection locked="0"/>
    </xf>
    <xf numFmtId="43" fontId="9" fillId="0" borderId="0" xfId="633" applyFont="1" applyFill="1" applyAlignment="1" applyProtection="1">
      <alignment vertical="center"/>
    </xf>
    <xf numFmtId="43" fontId="9" fillId="37" borderId="0" xfId="633" applyFont="1" applyFill="1" applyAlignment="1" applyProtection="1">
      <alignment vertical="center"/>
      <protection locked="0"/>
    </xf>
    <xf numFmtId="43" fontId="25" fillId="0" borderId="0" xfId="633" applyFont="1" applyFill="1" applyBorder="1" applyAlignment="1" applyProtection="1">
      <alignment horizontal="left" vertical="center"/>
    </xf>
    <xf numFmtId="43" fontId="9" fillId="37" borderId="5" xfId="633" applyFont="1" applyFill="1" applyBorder="1" applyAlignment="1" applyProtection="1">
      <alignment vertical="center"/>
      <protection locked="0"/>
    </xf>
    <xf numFmtId="43" fontId="12" fillId="2" borderId="33" xfId="633" applyFont="1" applyFill="1" applyBorder="1" applyAlignment="1" applyProtection="1">
      <alignment vertical="center"/>
    </xf>
    <xf numFmtId="43" fontId="12" fillId="2" borderId="0" xfId="633" applyFont="1" applyFill="1" applyAlignment="1" applyProtection="1">
      <alignment vertical="center"/>
    </xf>
    <xf numFmtId="43" fontId="11" fillId="0" borderId="0" xfId="633" applyFont="1" applyBorder="1" applyAlignment="1" applyProtection="1">
      <alignment vertical="center"/>
    </xf>
    <xf numFmtId="43" fontId="23" fillId="37" borderId="0" xfId="633" applyFont="1" applyFill="1" applyBorder="1" applyAlignment="1" applyProtection="1">
      <alignment horizontal="left" vertical="center"/>
      <protection locked="0"/>
    </xf>
    <xf numFmtId="43" fontId="12" fillId="0" borderId="0" xfId="633" applyFont="1" applyFill="1" applyBorder="1" applyAlignment="1" applyProtection="1">
      <alignment vertical="center"/>
    </xf>
    <xf numFmtId="43" fontId="11" fillId="37" borderId="0" xfId="633" applyFont="1" applyFill="1" applyBorder="1" applyAlignment="1" applyProtection="1">
      <alignment vertical="center"/>
      <protection locked="0"/>
    </xf>
    <xf numFmtId="43" fontId="11" fillId="0" borderId="0" xfId="633" applyFont="1" applyFill="1" applyBorder="1" applyAlignment="1" applyProtection="1">
      <alignment vertical="center"/>
    </xf>
    <xf numFmtId="43" fontId="12" fillId="0" borderId="0" xfId="633" applyFont="1" applyFill="1" applyAlignment="1" applyProtection="1">
      <alignment vertical="center"/>
    </xf>
    <xf numFmtId="43" fontId="11" fillId="37" borderId="5" xfId="633" applyFont="1" applyFill="1" applyBorder="1" applyAlignment="1" applyProtection="1">
      <alignment vertical="center"/>
      <protection locked="0"/>
    </xf>
    <xf numFmtId="43" fontId="12" fillId="0" borderId="0" xfId="633" applyFont="1" applyBorder="1" applyAlignment="1" applyProtection="1">
      <alignment vertical="center"/>
    </xf>
    <xf numFmtId="43" fontId="11" fillId="0" borderId="0" xfId="633" applyFont="1" applyFill="1" applyAlignment="1" applyProtection="1">
      <alignment vertical="center"/>
    </xf>
    <xf numFmtId="0" fontId="11" fillId="30" borderId="5" xfId="0" applyFont="1" applyFill="1" applyBorder="1" applyAlignment="1">
      <alignment vertical="center"/>
    </xf>
    <xf numFmtId="0" fontId="131" fillId="0" borderId="0" xfId="0" applyFont="1" applyAlignment="1">
      <alignment horizontal="center" vertical="center"/>
    </xf>
    <xf numFmtId="0" fontId="132" fillId="0" borderId="0" xfId="0" applyFont="1"/>
    <xf numFmtId="0" fontId="132" fillId="0" borderId="0" xfId="0" applyFont="1" applyAlignment="1">
      <alignment horizontal="center"/>
    </xf>
    <xf numFmtId="0" fontId="10" fillId="41" borderId="0" xfId="289" applyFont="1" applyFill="1" applyAlignment="1">
      <alignment horizontal="center" vertical="center"/>
    </xf>
    <xf numFmtId="0" fontId="126" fillId="0" borderId="52" xfId="0" applyFont="1" applyBorder="1"/>
    <xf numFmtId="10" fontId="126" fillId="0" borderId="53" xfId="0" applyNumberFormat="1" applyFont="1" applyBorder="1" applyAlignment="1">
      <alignment horizontal="right" vertical="center" indent="1"/>
    </xf>
    <xf numFmtId="10" fontId="126" fillId="0" borderId="54" xfId="0" applyNumberFormat="1" applyFont="1" applyBorder="1" applyAlignment="1">
      <alignment horizontal="right" vertical="center" indent="1"/>
    </xf>
    <xf numFmtId="0" fontId="126" fillId="0" borderId="55" xfId="0" applyFont="1" applyBorder="1" applyAlignment="1">
      <alignment horizontal="left" vertical="center" indent="1"/>
    </xf>
    <xf numFmtId="0" fontId="126" fillId="0" borderId="56" xfId="0" applyFont="1" applyBorder="1" applyAlignment="1">
      <alignment horizontal="left" vertical="center" indent="1"/>
    </xf>
    <xf numFmtId="43" fontId="11" fillId="0" borderId="0" xfId="0" applyNumberFormat="1" applyFont="1"/>
    <xf numFmtId="0" fontId="53" fillId="0" borderId="0" xfId="0" applyFont="1" applyAlignment="1">
      <alignment vertical="center"/>
    </xf>
    <xf numFmtId="0" fontId="133" fillId="30" borderId="0" xfId="339" applyFont="1" applyFill="1" applyAlignment="1">
      <alignment horizontal="left" vertical="center" indent="1"/>
    </xf>
    <xf numFmtId="0" fontId="53" fillId="0" borderId="57" xfId="0" applyFont="1" applyBorder="1" applyAlignment="1">
      <alignment vertical="center"/>
    </xf>
    <xf numFmtId="0" fontId="134" fillId="0" borderId="0" xfId="0" applyFont="1" applyAlignment="1">
      <alignment horizontal="left" vertical="center" indent="1"/>
    </xf>
    <xf numFmtId="0" fontId="135" fillId="0" borderId="0" xfId="0" applyFont="1" applyAlignment="1">
      <alignment horizontal="left" vertical="center" indent="1"/>
    </xf>
    <xf numFmtId="0" fontId="53" fillId="0" borderId="0" xfId="0" applyFont="1" applyAlignment="1">
      <alignment horizontal="left" vertical="center" indent="1"/>
    </xf>
    <xf numFmtId="0" fontId="136" fillId="0" borderId="0" xfId="0" applyFont="1" applyAlignment="1">
      <alignment horizontal="left" vertical="center" indent="2"/>
    </xf>
    <xf numFmtId="17" fontId="136" fillId="0" borderId="0" xfId="0" applyNumberFormat="1" applyFont="1" applyAlignment="1">
      <alignment horizontal="left" vertical="center" indent="2"/>
    </xf>
    <xf numFmtId="10" fontId="53" fillId="0" borderId="0" xfId="0" applyNumberFormat="1" applyFont="1" applyAlignment="1">
      <alignment horizontal="left" vertical="center" indent="1"/>
    </xf>
    <xf numFmtId="43" fontId="11" fillId="39" borderId="0" xfId="633" applyFont="1" applyFill="1" applyAlignment="1" applyProtection="1">
      <alignment vertical="center"/>
    </xf>
    <xf numFmtId="9" fontId="11" fillId="0" borderId="0" xfId="466" applyFont="1" applyFill="1" applyAlignment="1" applyProtection="1">
      <alignment vertical="center"/>
    </xf>
    <xf numFmtId="43" fontId="11" fillId="39" borderId="5" xfId="633" applyFont="1" applyFill="1" applyBorder="1" applyAlignment="1" applyProtection="1">
      <alignment vertical="center"/>
    </xf>
    <xf numFmtId="164" fontId="13" fillId="0" borderId="0" xfId="0" applyNumberFormat="1" applyFont="1"/>
    <xf numFmtId="164" fontId="7" fillId="0" borderId="0" xfId="0" applyNumberFormat="1" applyFont="1"/>
    <xf numFmtId="165" fontId="13" fillId="0" borderId="0" xfId="0" applyNumberFormat="1" applyFont="1" applyAlignment="1">
      <alignment horizontal="center" vertical="center" wrapText="1"/>
    </xf>
    <xf numFmtId="164" fontId="13" fillId="0" borderId="33" xfId="0" applyNumberFormat="1" applyFont="1" applyBorder="1"/>
    <xf numFmtId="164" fontId="12" fillId="2" borderId="19" xfId="0" applyNumberFormat="1" applyFont="1" applyFill="1" applyBorder="1"/>
    <xf numFmtId="4" fontId="9" fillId="0" borderId="0" xfId="0" applyNumberFormat="1" applyFont="1"/>
    <xf numFmtId="164" fontId="13" fillId="2" borderId="19" xfId="0" applyNumberFormat="1" applyFont="1" applyFill="1" applyBorder="1"/>
    <xf numFmtId="43" fontId="16" fillId="39" borderId="0" xfId="633" applyFont="1" applyFill="1" applyBorder="1" applyAlignment="1" applyProtection="1">
      <alignment horizontal="left" vertical="center"/>
    </xf>
    <xf numFmtId="0" fontId="15" fillId="40" borderId="0" xfId="0" applyFont="1" applyFill="1" applyAlignment="1">
      <alignment horizontal="center" vertical="center"/>
    </xf>
    <xf numFmtId="169" fontId="9" fillId="39" borderId="0" xfId="633" applyNumberFormat="1" applyFont="1" applyFill="1" applyBorder="1" applyAlignment="1" applyProtection="1">
      <alignment vertical="center"/>
    </xf>
    <xf numFmtId="169" fontId="9" fillId="39" borderId="5" xfId="633" applyNumberFormat="1" applyFont="1" applyFill="1" applyBorder="1" applyAlignment="1" applyProtection="1">
      <alignment vertical="center"/>
    </xf>
    <xf numFmtId="169" fontId="9" fillId="0" borderId="5" xfId="633" applyNumberFormat="1" applyFont="1" applyFill="1" applyBorder="1" applyAlignment="1" applyProtection="1">
      <alignment vertical="center"/>
    </xf>
    <xf numFmtId="43" fontId="9" fillId="0" borderId="5" xfId="0" applyNumberFormat="1" applyFont="1" applyBorder="1"/>
    <xf numFmtId="0" fontId="9" fillId="0" borderId="5" xfId="0" applyFont="1" applyBorder="1"/>
    <xf numFmtId="43" fontId="12" fillId="0" borderId="0" xfId="149" applyFont="1" applyProtection="1"/>
    <xf numFmtId="43" fontId="9" fillId="0" borderId="0" xfId="149" quotePrefix="1" applyFont="1" applyProtection="1"/>
    <xf numFmtId="0" fontId="137" fillId="0" borderId="0" xfId="0" applyFont="1"/>
    <xf numFmtId="0" fontId="136" fillId="43" borderId="0" xfId="0" applyFont="1" applyFill="1" applyAlignment="1" applyProtection="1">
      <alignment horizontal="left" vertical="center" indent="2"/>
      <protection locked="0"/>
    </xf>
    <xf numFmtId="225" fontId="136" fillId="43" borderId="0" xfId="0" applyNumberFormat="1" applyFont="1" applyFill="1" applyAlignment="1" applyProtection="1">
      <alignment horizontal="left" vertical="center" indent="1"/>
      <protection locked="0"/>
    </xf>
    <xf numFmtId="0" fontId="18" fillId="0" borderId="0" xfId="0" applyFont="1" applyProtection="1">
      <protection locked="0"/>
    </xf>
    <xf numFmtId="0" fontId="9" fillId="37" borderId="0" xfId="0" applyFont="1" applyFill="1" applyAlignment="1" applyProtection="1">
      <alignment vertical="center"/>
      <protection locked="0"/>
    </xf>
    <xf numFmtId="0" fontId="10" fillId="37" borderId="0" xfId="289" applyFont="1" applyFill="1" applyAlignment="1" applyProtection="1">
      <alignment horizontal="center" vertical="center" wrapText="1"/>
      <protection locked="0"/>
    </xf>
    <xf numFmtId="43" fontId="9" fillId="37" borderId="5" xfId="633" applyFont="1" applyFill="1" applyBorder="1" applyAlignment="1" applyProtection="1">
      <alignment horizontal="center" vertical="center" wrapText="1"/>
      <protection locked="0"/>
    </xf>
    <xf numFmtId="43" fontId="9" fillId="37" borderId="0" xfId="633" applyFont="1" applyFill="1" applyBorder="1" applyAlignment="1" applyProtection="1">
      <alignment vertical="center"/>
      <protection locked="0"/>
    </xf>
    <xf numFmtId="1" fontId="13" fillId="44" borderId="5" xfId="289" applyNumberFormat="1" applyFont="1" applyFill="1" applyBorder="1" applyAlignment="1" applyProtection="1">
      <alignment horizontal="center" vertical="center"/>
      <protection locked="0"/>
    </xf>
    <xf numFmtId="0" fontId="13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39" borderId="0" xfId="0" applyFont="1" applyFill="1"/>
    <xf numFmtId="0" fontId="13" fillId="39" borderId="0" xfId="0" applyFont="1" applyFill="1" applyAlignment="1">
      <alignment vertical="center"/>
    </xf>
    <xf numFmtId="0" fontId="10" fillId="39" borderId="0" xfId="289" applyFont="1" applyFill="1" applyAlignment="1">
      <alignment horizontal="center" vertical="center" wrapText="1"/>
    </xf>
    <xf numFmtId="1" fontId="15" fillId="40" borderId="0" xfId="0" applyNumberFormat="1" applyFont="1" applyFill="1" applyAlignment="1" applyProtection="1">
      <alignment horizontal="center" vertical="center"/>
      <protection locked="0"/>
    </xf>
    <xf numFmtId="43" fontId="9" fillId="39" borderId="0" xfId="633" applyFont="1" applyFill="1" applyBorder="1" applyAlignment="1" applyProtection="1">
      <alignment vertical="center"/>
      <protection locked="0"/>
    </xf>
    <xf numFmtId="0" fontId="9" fillId="39" borderId="0" xfId="0" applyFont="1" applyFill="1" applyAlignment="1">
      <alignment vertical="center"/>
    </xf>
    <xf numFmtId="0" fontId="10" fillId="39" borderId="0" xfId="289" applyFont="1" applyFill="1" applyAlignment="1">
      <alignment horizontal="center" vertical="center"/>
    </xf>
    <xf numFmtId="167" fontId="10" fillId="39" borderId="0" xfId="0" applyNumberFormat="1" applyFont="1" applyFill="1"/>
    <xf numFmtId="167" fontId="7" fillId="39" borderId="0" xfId="0" applyNumberFormat="1" applyFont="1" applyFill="1"/>
    <xf numFmtId="0" fontId="10" fillId="41" borderId="33" xfId="290" applyFont="1" applyFill="1" applyBorder="1" applyAlignment="1">
      <alignment horizontal="left" vertical="center" wrapText="1"/>
    </xf>
    <xf numFmtId="0" fontId="10" fillId="41" borderId="33" xfId="290" applyFont="1" applyFill="1" applyBorder="1" applyAlignment="1">
      <alignment horizontal="center" vertical="center" wrapText="1"/>
    </xf>
    <xf numFmtId="164" fontId="21" fillId="2" borderId="5" xfId="0" applyNumberFormat="1" applyFont="1" applyFill="1" applyBorder="1" applyAlignment="1">
      <alignment horizontal="center" vertical="center"/>
    </xf>
    <xf numFmtId="166" fontId="16" fillId="30" borderId="0" xfId="289" applyNumberFormat="1" applyFont="1" applyFill="1" applyAlignment="1">
      <alignment horizontal="center" vertical="center"/>
    </xf>
    <xf numFmtId="0" fontId="9" fillId="30" borderId="5" xfId="0" applyFont="1" applyFill="1" applyBorder="1" applyAlignment="1">
      <alignment vertical="center"/>
    </xf>
    <xf numFmtId="166" fontId="16" fillId="30" borderId="5" xfId="289" applyNumberFormat="1" applyFont="1" applyFill="1" applyBorder="1" applyAlignment="1">
      <alignment horizontal="center" vertical="center"/>
    </xf>
    <xf numFmtId="164" fontId="21" fillId="30" borderId="0" xfId="0" applyNumberFormat="1" applyFont="1" applyFill="1" applyAlignment="1">
      <alignment horizontal="center" vertical="center"/>
    </xf>
    <xf numFmtId="43" fontId="12" fillId="30" borderId="0" xfId="646" applyFont="1" applyFill="1" applyBorder="1" applyAlignment="1" applyProtection="1">
      <alignment vertical="center"/>
    </xf>
    <xf numFmtId="9" fontId="12" fillId="2" borderId="5" xfId="466" applyFont="1" applyFill="1" applyBorder="1" applyAlignment="1" applyProtection="1">
      <alignment vertical="center"/>
    </xf>
    <xf numFmtId="9" fontId="11" fillId="37" borderId="0" xfId="633" applyNumberFormat="1" applyFont="1" applyFill="1" applyAlignment="1" applyProtection="1">
      <alignment vertical="center"/>
      <protection locked="0"/>
    </xf>
    <xf numFmtId="10" fontId="11" fillId="0" borderId="0" xfId="466" applyNumberFormat="1" applyFont="1" applyProtection="1"/>
    <xf numFmtId="226" fontId="11" fillId="0" borderId="0" xfId="0" applyNumberFormat="1" applyFont="1"/>
    <xf numFmtId="227" fontId="23" fillId="37" borderId="0" xfId="633" applyNumberFormat="1" applyFont="1" applyFill="1" applyBorder="1" applyAlignment="1" applyProtection="1">
      <alignment horizontal="left" vertical="center"/>
      <protection locked="0"/>
    </xf>
    <xf numFmtId="0" fontId="12" fillId="2" borderId="19" xfId="322" applyFont="1" applyFill="1" applyBorder="1" applyAlignment="1">
      <alignment vertical="center" wrapText="1"/>
    </xf>
    <xf numFmtId="0" fontId="12" fillId="30" borderId="0" xfId="0" applyFont="1" applyFill="1" applyAlignment="1">
      <alignment horizontal="left" vertical="center"/>
    </xf>
    <xf numFmtId="0" fontId="136" fillId="0" borderId="0" xfId="0" applyFont="1" applyAlignment="1">
      <alignment horizontal="left" vertical="center" wrapText="1" indent="2"/>
    </xf>
    <xf numFmtId="0" fontId="138" fillId="0" borderId="0" xfId="0" applyFont="1" applyAlignment="1">
      <alignment horizontal="center" vertical="center"/>
    </xf>
    <xf numFmtId="0" fontId="139" fillId="0" borderId="0" xfId="0" applyFont="1" applyAlignment="1">
      <alignment horizontal="center" vertical="center"/>
    </xf>
    <xf numFmtId="0" fontId="138" fillId="0" borderId="58" xfId="0" applyFont="1" applyBorder="1" applyAlignment="1">
      <alignment horizontal="center" vertical="center"/>
    </xf>
    <xf numFmtId="0" fontId="138" fillId="0" borderId="59" xfId="0" applyFont="1" applyBorder="1" applyAlignment="1">
      <alignment horizontal="center" vertical="center"/>
    </xf>
    <xf numFmtId="0" fontId="138" fillId="0" borderId="60" xfId="0" applyFont="1" applyBorder="1" applyAlignment="1">
      <alignment horizontal="center" vertical="center"/>
    </xf>
    <xf numFmtId="0" fontId="10" fillId="41" borderId="0" xfId="289" applyFont="1" applyFill="1" applyAlignment="1">
      <alignment horizontal="center" vertical="center"/>
    </xf>
  </cellXfs>
  <cellStyles count="658">
    <cellStyle name="          _x000d__x000a_386grabber=vga.3gr_x000d__x000a_" xfId="1" xr:uid="{00000000-0005-0000-0000-000000000000}"/>
    <cellStyle name=" 1" xfId="2" xr:uid="{00000000-0005-0000-0000-000001000000}"/>
    <cellStyle name="&quot;X&quot; MEN" xfId="3" xr:uid="{00000000-0005-0000-0000-000002000000}"/>
    <cellStyle name="%" xfId="4" xr:uid="{00000000-0005-0000-0000-000003000000}"/>
    <cellStyle name="?Q\?1@" xfId="5" xr:uid="{00000000-0005-0000-0000-000004000000}"/>
    <cellStyle name="?Q\?1@ 2" xfId="6" xr:uid="{00000000-0005-0000-0000-000005000000}"/>
    <cellStyle name="_%(SignOnly)" xfId="7" xr:uid="{00000000-0005-0000-0000-000006000000}"/>
    <cellStyle name="_%(SignSpaceOnly)" xfId="8" xr:uid="{00000000-0005-0000-0000-000007000000}"/>
    <cellStyle name="_Column1" xfId="9" xr:uid="{00000000-0005-0000-0000-000008000000}"/>
    <cellStyle name="_Comma" xfId="10" xr:uid="{00000000-0005-0000-0000-000009000000}"/>
    <cellStyle name="_Currency" xfId="11" xr:uid="{00000000-0005-0000-0000-00000A000000}"/>
    <cellStyle name="_CurrencySpace" xfId="12" xr:uid="{00000000-0005-0000-0000-00000B000000}"/>
    <cellStyle name="_Euro" xfId="13" xr:uid="{00000000-0005-0000-0000-00000C000000}"/>
    <cellStyle name="_Heading" xfId="14" xr:uid="{00000000-0005-0000-0000-00000D000000}"/>
    <cellStyle name="_Heading_Olimpia_Model_v110" xfId="15" xr:uid="{00000000-0005-0000-0000-00000E000000}"/>
    <cellStyle name="_Highlight" xfId="16" xr:uid="{00000000-0005-0000-0000-00000F000000}"/>
    <cellStyle name="_Multiple" xfId="17" xr:uid="{00000000-0005-0000-0000-000010000000}"/>
    <cellStyle name="_MultipleSpace" xfId="18" xr:uid="{00000000-0005-0000-0000-000011000000}"/>
    <cellStyle name="_SubHeading" xfId="19" xr:uid="{00000000-0005-0000-0000-000012000000}"/>
    <cellStyle name="_SubHeading_Olimpia_Model_v110" xfId="20" xr:uid="{00000000-0005-0000-0000-000013000000}"/>
    <cellStyle name="_Table" xfId="21" xr:uid="{00000000-0005-0000-0000-000014000000}"/>
    <cellStyle name="_Table_46 Queiroz Galvão Oil and Gas" xfId="22" xr:uid="{00000000-0005-0000-0000-000015000000}"/>
    <cellStyle name="_TableHead" xfId="23" xr:uid="{00000000-0005-0000-0000-000016000000}"/>
    <cellStyle name="_TableHead 2" xfId="24" xr:uid="{00000000-0005-0000-0000-000017000000}"/>
    <cellStyle name="_TableRowHead" xfId="25" xr:uid="{00000000-0005-0000-0000-000018000000}"/>
    <cellStyle name="_TableRowHead 2" xfId="26" xr:uid="{00000000-0005-0000-0000-000019000000}"/>
    <cellStyle name="_TableSuperHead" xfId="27" xr:uid="{00000000-0005-0000-0000-00001A000000}"/>
    <cellStyle name="0.0" xfId="28" xr:uid="{00000000-0005-0000-0000-00001B000000}"/>
    <cellStyle name="0.0%" xfId="29" xr:uid="{00000000-0005-0000-0000-00001C000000}"/>
    <cellStyle name="20% - Ênfase1 2" xfId="30" xr:uid="{00000000-0005-0000-0000-00001D000000}"/>
    <cellStyle name="20% - Ênfase1 3" xfId="31" xr:uid="{00000000-0005-0000-0000-00001E000000}"/>
    <cellStyle name="20% - Ênfase1 4" xfId="32" xr:uid="{00000000-0005-0000-0000-00001F000000}"/>
    <cellStyle name="20% - Ênfase2 2" xfId="33" xr:uid="{00000000-0005-0000-0000-000020000000}"/>
    <cellStyle name="20% - Ênfase2 3" xfId="34" xr:uid="{00000000-0005-0000-0000-000021000000}"/>
    <cellStyle name="20% - Ênfase2 4" xfId="35" xr:uid="{00000000-0005-0000-0000-000022000000}"/>
    <cellStyle name="20% - Ênfase3 2" xfId="36" xr:uid="{00000000-0005-0000-0000-000023000000}"/>
    <cellStyle name="20% - Ênfase3 3" xfId="37" xr:uid="{00000000-0005-0000-0000-000024000000}"/>
    <cellStyle name="20% - Ênfase3 4" xfId="38" xr:uid="{00000000-0005-0000-0000-000025000000}"/>
    <cellStyle name="20% - Ênfase4 2" xfId="39" xr:uid="{00000000-0005-0000-0000-000026000000}"/>
    <cellStyle name="20% - Ênfase4 3" xfId="40" xr:uid="{00000000-0005-0000-0000-000027000000}"/>
    <cellStyle name="20% - Ênfase4 4" xfId="41" xr:uid="{00000000-0005-0000-0000-000028000000}"/>
    <cellStyle name="20% - Ênfase5 2" xfId="42" xr:uid="{00000000-0005-0000-0000-000029000000}"/>
    <cellStyle name="20% - Ênfase5 3" xfId="43" xr:uid="{00000000-0005-0000-0000-00002A000000}"/>
    <cellStyle name="20% - Ênfase5 4" xfId="44" xr:uid="{00000000-0005-0000-0000-00002B000000}"/>
    <cellStyle name="20% - Ênfase6 2" xfId="45" xr:uid="{00000000-0005-0000-0000-00002C000000}"/>
    <cellStyle name="20% - Ênfase6 3" xfId="46" xr:uid="{00000000-0005-0000-0000-00002D000000}"/>
    <cellStyle name="20% - Ênfase6 4" xfId="47" xr:uid="{00000000-0005-0000-0000-00002E000000}"/>
    <cellStyle name="40% - Ênfase1 2" xfId="48" xr:uid="{00000000-0005-0000-0000-00002F000000}"/>
    <cellStyle name="40% - Ênfase1 3" xfId="49" xr:uid="{00000000-0005-0000-0000-000030000000}"/>
    <cellStyle name="40% - Ênfase1 4" xfId="50" xr:uid="{00000000-0005-0000-0000-000031000000}"/>
    <cellStyle name="40% - Ênfase2 2" xfId="51" xr:uid="{00000000-0005-0000-0000-000032000000}"/>
    <cellStyle name="40% - Ênfase2 3" xfId="52" xr:uid="{00000000-0005-0000-0000-000033000000}"/>
    <cellStyle name="40% - Ênfase2 4" xfId="53" xr:uid="{00000000-0005-0000-0000-000034000000}"/>
    <cellStyle name="40% - Ênfase3 2" xfId="54" xr:uid="{00000000-0005-0000-0000-000035000000}"/>
    <cellStyle name="40% - Ênfase3 3" xfId="55" xr:uid="{00000000-0005-0000-0000-000036000000}"/>
    <cellStyle name="40% - Ênfase3 4" xfId="56" xr:uid="{00000000-0005-0000-0000-000037000000}"/>
    <cellStyle name="40% - Ênfase4 2" xfId="57" xr:uid="{00000000-0005-0000-0000-000038000000}"/>
    <cellStyle name="40% - Ênfase4 3" xfId="58" xr:uid="{00000000-0005-0000-0000-000039000000}"/>
    <cellStyle name="40% - Ênfase4 4" xfId="59" xr:uid="{00000000-0005-0000-0000-00003A000000}"/>
    <cellStyle name="40% - Ênfase5 2" xfId="60" xr:uid="{00000000-0005-0000-0000-00003B000000}"/>
    <cellStyle name="40% - Ênfase5 3" xfId="61" xr:uid="{00000000-0005-0000-0000-00003C000000}"/>
    <cellStyle name="40% - Ênfase5 4" xfId="62" xr:uid="{00000000-0005-0000-0000-00003D000000}"/>
    <cellStyle name="40% - Ênfase6 2" xfId="63" xr:uid="{00000000-0005-0000-0000-00003E000000}"/>
    <cellStyle name="40% - Ênfase6 3" xfId="64" xr:uid="{00000000-0005-0000-0000-00003F000000}"/>
    <cellStyle name="40% - Ênfase6 4" xfId="65" xr:uid="{00000000-0005-0000-0000-000040000000}"/>
    <cellStyle name="60% - Ênfase1 2" xfId="66" xr:uid="{00000000-0005-0000-0000-000041000000}"/>
    <cellStyle name="60% - Ênfase1 3" xfId="67" xr:uid="{00000000-0005-0000-0000-000042000000}"/>
    <cellStyle name="60% - Ênfase1 4" xfId="68" xr:uid="{00000000-0005-0000-0000-000043000000}"/>
    <cellStyle name="60% - Ênfase2 2" xfId="69" xr:uid="{00000000-0005-0000-0000-000044000000}"/>
    <cellStyle name="60% - Ênfase2 3" xfId="70" xr:uid="{00000000-0005-0000-0000-000045000000}"/>
    <cellStyle name="60% - Ênfase2 4" xfId="71" xr:uid="{00000000-0005-0000-0000-000046000000}"/>
    <cellStyle name="60% - Ênfase3 2" xfId="72" xr:uid="{00000000-0005-0000-0000-000047000000}"/>
    <cellStyle name="60% - Ênfase3 3" xfId="73" xr:uid="{00000000-0005-0000-0000-000048000000}"/>
    <cellStyle name="60% - Ênfase3 4" xfId="74" xr:uid="{00000000-0005-0000-0000-000049000000}"/>
    <cellStyle name="60% - Ênfase4 2" xfId="75" xr:uid="{00000000-0005-0000-0000-00004A000000}"/>
    <cellStyle name="60% - Ênfase4 3" xfId="76" xr:uid="{00000000-0005-0000-0000-00004B000000}"/>
    <cellStyle name="60% - Ênfase4 4" xfId="77" xr:uid="{00000000-0005-0000-0000-00004C000000}"/>
    <cellStyle name="60% - Ênfase5 2" xfId="78" xr:uid="{00000000-0005-0000-0000-00004D000000}"/>
    <cellStyle name="60% - Ênfase5 3" xfId="79" xr:uid="{00000000-0005-0000-0000-00004E000000}"/>
    <cellStyle name="60% - Ênfase5 4" xfId="80" xr:uid="{00000000-0005-0000-0000-00004F000000}"/>
    <cellStyle name="60% - Ênfase6 2" xfId="81" xr:uid="{00000000-0005-0000-0000-000050000000}"/>
    <cellStyle name="60% - Ênfase6 3" xfId="82" xr:uid="{00000000-0005-0000-0000-000051000000}"/>
    <cellStyle name="60% - Ênfase6 4" xfId="83" xr:uid="{00000000-0005-0000-0000-000052000000}"/>
    <cellStyle name="A3 297 x 420 mm" xfId="84" xr:uid="{00000000-0005-0000-0000-000053000000}"/>
    <cellStyle name="Actual Date" xfId="85" xr:uid="{00000000-0005-0000-0000-000054000000}"/>
    <cellStyle name="Actual Date 2" xfId="86" xr:uid="{00000000-0005-0000-0000-000055000000}"/>
    <cellStyle name="adj_share" xfId="87" xr:uid="{00000000-0005-0000-0000-000056000000}"/>
    <cellStyle name="Adjusted" xfId="88" xr:uid="{00000000-0005-0000-0000-000057000000}"/>
    <cellStyle name="ÅëÈ­ [0]_INQUIRY ¿µ¾÷ÃßÁø " xfId="89" xr:uid="{00000000-0005-0000-0000-000058000000}"/>
    <cellStyle name="AeE­ [0]_INQUIRY ¿μ¾÷AßAø " xfId="90" xr:uid="{00000000-0005-0000-0000-000059000000}"/>
    <cellStyle name="ÅëÈ­_INQUIRY ¿µ¾÷ÃßÁø " xfId="91" xr:uid="{00000000-0005-0000-0000-00005A000000}"/>
    <cellStyle name="AeE­_INQUIRY ¿μ¾÷AßAø " xfId="92" xr:uid="{00000000-0005-0000-0000-00005B000000}"/>
    <cellStyle name="AFE" xfId="93" xr:uid="{00000000-0005-0000-0000-00005C000000}"/>
    <cellStyle name="Afjusted" xfId="94" xr:uid="{00000000-0005-0000-0000-00005D000000}"/>
    <cellStyle name="ÄÞ¸¶ [0]_INQUIRY ¿µ¾÷ÃßÁø " xfId="95" xr:uid="{00000000-0005-0000-0000-00005E000000}"/>
    <cellStyle name="AÞ¸¶ [0]_INQUIRY ¿μ¾÷AßAø " xfId="96" xr:uid="{00000000-0005-0000-0000-00005F000000}"/>
    <cellStyle name="ÄÞ¸¶_INQUIRY ¿µ¾÷ÃßÁø " xfId="97" xr:uid="{00000000-0005-0000-0000-000060000000}"/>
    <cellStyle name="AÞ¸¶_INQUIRY ¿μ¾÷AßAø " xfId="98" xr:uid="{00000000-0005-0000-0000-000061000000}"/>
    <cellStyle name="Blue" xfId="99" xr:uid="{00000000-0005-0000-0000-000062000000}"/>
    <cellStyle name="Bom 2" xfId="100" xr:uid="{00000000-0005-0000-0000-000063000000}"/>
    <cellStyle name="Bom 3" xfId="101" xr:uid="{00000000-0005-0000-0000-000064000000}"/>
    <cellStyle name="Bom 4" xfId="102" xr:uid="{00000000-0005-0000-0000-000065000000}"/>
    <cellStyle name="Border Heavy" xfId="103" xr:uid="{00000000-0005-0000-0000-000066000000}"/>
    <cellStyle name="Border Thin" xfId="104" xr:uid="{00000000-0005-0000-0000-000067000000}"/>
    <cellStyle name="Brand Align Left Text" xfId="105" xr:uid="{00000000-0005-0000-0000-000068000000}"/>
    <cellStyle name="Brand Default" xfId="106" xr:uid="{00000000-0005-0000-0000-000069000000}"/>
    <cellStyle name="Brand Forecast Highlight" xfId="107" xr:uid="{00000000-0005-0000-0000-00006A000000}"/>
    <cellStyle name="Brand Forecast Highlight 2" xfId="108" xr:uid="{00000000-0005-0000-0000-00006B000000}"/>
    <cellStyle name="Brand Forecast Highlight 3" xfId="109" xr:uid="{00000000-0005-0000-0000-00006C000000}"/>
    <cellStyle name="Brand Percent" xfId="110" xr:uid="{00000000-0005-0000-0000-00006D000000}"/>
    <cellStyle name="Brand Percent 2" xfId="111" xr:uid="{00000000-0005-0000-0000-00006E000000}"/>
    <cellStyle name="Brand Source" xfId="112" xr:uid="{00000000-0005-0000-0000-00006F000000}"/>
    <cellStyle name="Brand Source 2" xfId="113" xr:uid="{00000000-0005-0000-0000-000070000000}"/>
    <cellStyle name="Brand Subtitle with Underline" xfId="114" xr:uid="{00000000-0005-0000-0000-000071000000}"/>
    <cellStyle name="Brand Subtitle without Underline" xfId="115" xr:uid="{00000000-0005-0000-0000-000072000000}"/>
    <cellStyle name="Brand Title" xfId="116" xr:uid="{00000000-0005-0000-0000-000073000000}"/>
    <cellStyle name="Ç¥ÁØ_»ç¾÷ºÎº° ÃÑ°è " xfId="117" xr:uid="{00000000-0005-0000-0000-000074000000}"/>
    <cellStyle name="C￥AØ_≫c¾÷ºIº° AN°e " xfId="118" xr:uid="{00000000-0005-0000-0000-000075000000}"/>
    <cellStyle name="Ç¥ÁØ_0N-HANDLING " xfId="119" xr:uid="{00000000-0005-0000-0000-000076000000}"/>
    <cellStyle name="C￥AØ_5-1±¤°i " xfId="120" xr:uid="{00000000-0005-0000-0000-000077000000}"/>
    <cellStyle name="Ç¥ÁØ_5-1±¤°í " xfId="121" xr:uid="{00000000-0005-0000-0000-000078000000}"/>
    <cellStyle name="C￥AØ_CoAo¹yAI °A¾×¿ⓒ½A " xfId="122" xr:uid="{00000000-0005-0000-0000-000079000000}"/>
    <cellStyle name="Ç¥ÁØ_Sheet1_¿µ¾÷ÇöÈ² " xfId="123" xr:uid="{00000000-0005-0000-0000-00007A000000}"/>
    <cellStyle name="C￥AØ_Sheet1_Ay°eC￥(2¿u) " xfId="124" xr:uid="{00000000-0005-0000-0000-00007B000000}"/>
    <cellStyle name="Ç¥ÁØ_Sheet1_Áý°èÇ¥(2¿ù) " xfId="125" xr:uid="{00000000-0005-0000-0000-00007C000000}"/>
    <cellStyle name="Calc Currency (0)" xfId="126" xr:uid="{00000000-0005-0000-0000-00007D000000}"/>
    <cellStyle name="Cálculo 2" xfId="127" xr:uid="{00000000-0005-0000-0000-00007E000000}"/>
    <cellStyle name="Cálculo 2 2" xfId="128" xr:uid="{00000000-0005-0000-0000-00007F000000}"/>
    <cellStyle name="Cálculo 3" xfId="129" xr:uid="{00000000-0005-0000-0000-000080000000}"/>
    <cellStyle name="Cálculo 4" xfId="130" xr:uid="{00000000-0005-0000-0000-000081000000}"/>
    <cellStyle name="Célula de Verificação 2" xfId="131" xr:uid="{00000000-0005-0000-0000-000082000000}"/>
    <cellStyle name="Célula de Verificação 3" xfId="132" xr:uid="{00000000-0005-0000-0000-000083000000}"/>
    <cellStyle name="Célula de Verificação 4" xfId="133" xr:uid="{00000000-0005-0000-0000-000084000000}"/>
    <cellStyle name="Célula Vinculada 2" xfId="134" xr:uid="{00000000-0005-0000-0000-000085000000}"/>
    <cellStyle name="Célula Vinculada 3" xfId="135" xr:uid="{00000000-0005-0000-0000-000086000000}"/>
    <cellStyle name="Célula Vinculada 4" xfId="136" xr:uid="{00000000-0005-0000-0000-000087000000}"/>
    <cellStyle name="Comma (1)" xfId="137" xr:uid="{00000000-0005-0000-0000-000088000000}"/>
    <cellStyle name="Comma [1]" xfId="138" xr:uid="{00000000-0005-0000-0000-000089000000}"/>
    <cellStyle name="Comma [2]" xfId="139" xr:uid="{00000000-0005-0000-0000-00008A000000}"/>
    <cellStyle name="Comma [3]" xfId="140" xr:uid="{00000000-0005-0000-0000-00008B000000}"/>
    <cellStyle name="Comma 0" xfId="141" xr:uid="{00000000-0005-0000-0000-00008C000000}"/>
    <cellStyle name="Comma 0*" xfId="142" xr:uid="{00000000-0005-0000-0000-00008D000000}"/>
    <cellStyle name="Comma 2" xfId="143" xr:uid="{00000000-0005-0000-0000-00008E000000}"/>
    <cellStyle name="Comma 2 2" xfId="144" xr:uid="{00000000-0005-0000-0000-00008F000000}"/>
    <cellStyle name="Comma 3" xfId="145" xr:uid="{00000000-0005-0000-0000-000090000000}"/>
    <cellStyle name="Comma 4" xfId="146" xr:uid="{00000000-0005-0000-0000-000091000000}"/>
    <cellStyle name="Comma 5" xfId="147" xr:uid="{00000000-0005-0000-0000-000092000000}"/>
    <cellStyle name="Comma 6" xfId="148" xr:uid="{00000000-0005-0000-0000-000093000000}"/>
    <cellStyle name="Comma 7" xfId="149" xr:uid="{00000000-0005-0000-0000-000094000000}"/>
    <cellStyle name="Comma^ODCOS " xfId="150" xr:uid="{00000000-0005-0000-0000-000095000000}"/>
    <cellStyle name="Comma0" xfId="151" xr:uid="{00000000-0005-0000-0000-000096000000}"/>
    <cellStyle name="Comma0 - Estilo2" xfId="152" xr:uid="{00000000-0005-0000-0000-000097000000}"/>
    <cellStyle name="Comma0 - Estilo5" xfId="153" xr:uid="{00000000-0005-0000-0000-000098000000}"/>
    <cellStyle name="Comma0 2" xfId="154" xr:uid="{00000000-0005-0000-0000-000099000000}"/>
    <cellStyle name="Comma1 - Estilo1" xfId="155" xr:uid="{00000000-0005-0000-0000-00009A000000}"/>
    <cellStyle name="Currency ($)" xfId="156" xr:uid="{00000000-0005-0000-0000-00009B000000}"/>
    <cellStyle name="Currency (£)" xfId="157" xr:uid="{00000000-0005-0000-0000-00009C000000}"/>
    <cellStyle name="Currency (B)" xfId="158" xr:uid="{00000000-0005-0000-0000-00009D000000}"/>
    <cellStyle name="Currency [1]" xfId="159" xr:uid="{00000000-0005-0000-0000-00009E000000}"/>
    <cellStyle name="Currency [2]" xfId="160" xr:uid="{00000000-0005-0000-0000-00009F000000}"/>
    <cellStyle name="Currency [3]" xfId="161" xr:uid="{00000000-0005-0000-0000-0000A0000000}"/>
    <cellStyle name="Currency 0" xfId="162" xr:uid="{00000000-0005-0000-0000-0000A1000000}"/>
    <cellStyle name="Currency 2" xfId="163" xr:uid="{00000000-0005-0000-0000-0000A2000000}"/>
    <cellStyle name="Currency0" xfId="164" xr:uid="{00000000-0005-0000-0000-0000A3000000}"/>
    <cellStyle name="Currency0 2" xfId="165" xr:uid="{00000000-0005-0000-0000-0000A4000000}"/>
    <cellStyle name="darren" xfId="166" xr:uid="{00000000-0005-0000-0000-0000A5000000}"/>
    <cellStyle name="Data Link" xfId="167" xr:uid="{00000000-0005-0000-0000-0000A6000000}"/>
    <cellStyle name="Date" xfId="168" xr:uid="{00000000-0005-0000-0000-0000A7000000}"/>
    <cellStyle name="Date - Estilo3" xfId="169" xr:uid="{00000000-0005-0000-0000-0000A8000000}"/>
    <cellStyle name="Date 2" xfId="170" xr:uid="{00000000-0005-0000-0000-0000A9000000}"/>
    <cellStyle name="Date Aligned" xfId="171" xr:uid="{00000000-0005-0000-0000-0000AA000000}"/>
    <cellStyle name="Date_~0034641" xfId="172" xr:uid="{00000000-0005-0000-0000-0000AB000000}"/>
    <cellStyle name="Dezimal [0]_Anlagenbuchhaltung" xfId="173" xr:uid="{00000000-0005-0000-0000-0000AC000000}"/>
    <cellStyle name="Dezimal_Anlagenbuchhaltung" xfId="174" xr:uid="{00000000-0005-0000-0000-0000AD000000}"/>
    <cellStyle name="DOH" xfId="175" xr:uid="{00000000-0005-0000-0000-0000AE000000}"/>
    <cellStyle name="Dotted Line" xfId="176" xr:uid="{00000000-0005-0000-0000-0000AF000000}"/>
    <cellStyle name="DriversPercent" xfId="177" xr:uid="{00000000-0005-0000-0000-0000B0000000}"/>
    <cellStyle name="Ênfase1 2" xfId="178" xr:uid="{00000000-0005-0000-0000-0000B1000000}"/>
    <cellStyle name="Ênfase1 3" xfId="179" xr:uid="{00000000-0005-0000-0000-0000B2000000}"/>
    <cellStyle name="Ênfase1 4" xfId="180" xr:uid="{00000000-0005-0000-0000-0000B3000000}"/>
    <cellStyle name="Ênfase2 2" xfId="181" xr:uid="{00000000-0005-0000-0000-0000B4000000}"/>
    <cellStyle name="Ênfase2 3" xfId="182" xr:uid="{00000000-0005-0000-0000-0000B5000000}"/>
    <cellStyle name="Ênfase2 4" xfId="183" xr:uid="{00000000-0005-0000-0000-0000B6000000}"/>
    <cellStyle name="Ênfase3 2" xfId="184" xr:uid="{00000000-0005-0000-0000-0000B7000000}"/>
    <cellStyle name="Ênfase3 3" xfId="185" xr:uid="{00000000-0005-0000-0000-0000B8000000}"/>
    <cellStyle name="Ênfase3 4" xfId="186" xr:uid="{00000000-0005-0000-0000-0000B9000000}"/>
    <cellStyle name="Ênfase4 2" xfId="187" xr:uid="{00000000-0005-0000-0000-0000BA000000}"/>
    <cellStyle name="Ênfase4 3" xfId="188" xr:uid="{00000000-0005-0000-0000-0000BB000000}"/>
    <cellStyle name="Ênfase4 4" xfId="189" xr:uid="{00000000-0005-0000-0000-0000BC000000}"/>
    <cellStyle name="Ênfase5 2" xfId="190" xr:uid="{00000000-0005-0000-0000-0000BD000000}"/>
    <cellStyle name="Ênfase5 3" xfId="191" xr:uid="{00000000-0005-0000-0000-0000BE000000}"/>
    <cellStyle name="Ênfase5 4" xfId="192" xr:uid="{00000000-0005-0000-0000-0000BF000000}"/>
    <cellStyle name="Ênfase6 2" xfId="193" xr:uid="{00000000-0005-0000-0000-0000C0000000}"/>
    <cellStyle name="Ênfase6 3" xfId="194" xr:uid="{00000000-0005-0000-0000-0000C1000000}"/>
    <cellStyle name="Ênfase6 4" xfId="195" xr:uid="{00000000-0005-0000-0000-0000C2000000}"/>
    <cellStyle name="Entrada 2" xfId="196" xr:uid="{00000000-0005-0000-0000-0000C3000000}"/>
    <cellStyle name="Entrada 2 2" xfId="197" xr:uid="{00000000-0005-0000-0000-0000C4000000}"/>
    <cellStyle name="Entrada 3" xfId="198" xr:uid="{00000000-0005-0000-0000-0000C5000000}"/>
    <cellStyle name="Entrada 4" xfId="199" xr:uid="{00000000-0005-0000-0000-0000C6000000}"/>
    <cellStyle name="Estilo 1" xfId="200" xr:uid="{00000000-0005-0000-0000-0000C7000000}"/>
    <cellStyle name="Euro" xfId="201" xr:uid="{00000000-0005-0000-0000-0000C8000000}"/>
    <cellStyle name="Excel.Chart" xfId="202" xr:uid="{00000000-0005-0000-0000-0000C9000000}"/>
    <cellStyle name="FieldName" xfId="203" xr:uid="{00000000-0005-0000-0000-0000CA000000}"/>
    <cellStyle name="Fixed" xfId="204" xr:uid="{00000000-0005-0000-0000-0000CB000000}"/>
    <cellStyle name="Fixed 2" xfId="205" xr:uid="{00000000-0005-0000-0000-0000CC000000}"/>
    <cellStyle name="Footnote" xfId="206" xr:uid="{00000000-0005-0000-0000-0000CD000000}"/>
    <cellStyle name="Grey" xfId="207" xr:uid="{00000000-0005-0000-0000-0000CE000000}"/>
    <cellStyle name="Hard Percent" xfId="208" xr:uid="{00000000-0005-0000-0000-0000CF000000}"/>
    <cellStyle name="HEADER" xfId="209" xr:uid="{00000000-0005-0000-0000-0000D0000000}"/>
    <cellStyle name="Header1" xfId="210" xr:uid="{00000000-0005-0000-0000-0000D1000000}"/>
    <cellStyle name="Header2" xfId="211" xr:uid="{00000000-0005-0000-0000-0000D2000000}"/>
    <cellStyle name="Heading" xfId="212" xr:uid="{00000000-0005-0000-0000-0000D3000000}"/>
    <cellStyle name="Heading 2" xfId="213" xr:uid="{00000000-0005-0000-0000-0000D4000000}"/>
    <cellStyle name="Heading 3" xfId="214" xr:uid="{00000000-0005-0000-0000-0000D5000000}"/>
    <cellStyle name="Heading1" xfId="215" xr:uid="{00000000-0005-0000-0000-0000D6000000}"/>
    <cellStyle name="Heading2" xfId="216" xr:uid="{00000000-0005-0000-0000-0000D7000000}"/>
    <cellStyle name="Headings" xfId="217" xr:uid="{00000000-0005-0000-0000-0000D8000000}"/>
    <cellStyle name="hidenorm" xfId="218" xr:uid="{00000000-0005-0000-0000-0000D9000000}"/>
    <cellStyle name="HIGHLIGHT" xfId="219" xr:uid="{00000000-0005-0000-0000-0000DA000000}"/>
    <cellStyle name="Incorreto 2" xfId="220" xr:uid="{00000000-0005-0000-0000-0000DB000000}"/>
    <cellStyle name="Incorreto 3" xfId="221" xr:uid="{00000000-0005-0000-0000-0000DC000000}"/>
    <cellStyle name="Incorreto 4" xfId="222" xr:uid="{00000000-0005-0000-0000-0000DD000000}"/>
    <cellStyle name="Indefinido" xfId="223" xr:uid="{00000000-0005-0000-0000-0000DE000000}"/>
    <cellStyle name="Input" xfId="224" xr:uid="{00000000-0005-0000-0000-0000DF000000}"/>
    <cellStyle name="Input [yellow]" xfId="225" xr:uid="{00000000-0005-0000-0000-0000E0000000}"/>
    <cellStyle name="Inputs" xfId="226" xr:uid="{00000000-0005-0000-0000-0000E1000000}"/>
    <cellStyle name="Label" xfId="227" xr:uid="{00000000-0005-0000-0000-0000E2000000}"/>
    <cellStyle name="mil" xfId="228" xr:uid="{00000000-0005-0000-0000-0000E3000000}"/>
    <cellStyle name="Milliers [0]_~0033593" xfId="229" xr:uid="{00000000-0005-0000-0000-0000E4000000}"/>
    <cellStyle name="Milliers_~0033593" xfId="230" xr:uid="{00000000-0005-0000-0000-0000E5000000}"/>
    <cellStyle name="Moeda 2" xfId="231" xr:uid="{00000000-0005-0000-0000-0000E6000000}"/>
    <cellStyle name="Moeda 2 2" xfId="232" xr:uid="{00000000-0005-0000-0000-0000E7000000}"/>
    <cellStyle name="Moeda 3" xfId="233" xr:uid="{00000000-0005-0000-0000-0000E8000000}"/>
    <cellStyle name="Monétaire [0]_~0033593" xfId="234" xr:uid="{00000000-0005-0000-0000-0000E9000000}"/>
    <cellStyle name="Monétaire_~0033593" xfId="235" xr:uid="{00000000-0005-0000-0000-0000EA000000}"/>
    <cellStyle name="Multiple" xfId="236" xr:uid="{00000000-0005-0000-0000-0000EB000000}"/>
    <cellStyle name="Multiple [1]" xfId="237" xr:uid="{00000000-0005-0000-0000-0000EC000000}"/>
    <cellStyle name="Multiple_~0034641" xfId="238" xr:uid="{00000000-0005-0000-0000-0000ED000000}"/>
    <cellStyle name="n_IS (functional) and BS " xfId="239" xr:uid="{00000000-0005-0000-0000-0000EE000000}"/>
    <cellStyle name="n_IS (traditional) and BS " xfId="240" xr:uid="{00000000-0005-0000-0000-0000EF000000}"/>
    <cellStyle name="n_page 1_IS (functional) and BS " xfId="241" xr:uid="{00000000-0005-0000-0000-0000F0000000}"/>
    <cellStyle name="Name" xfId="242" xr:uid="{00000000-0005-0000-0000-0000F1000000}"/>
    <cellStyle name="Neutra 2" xfId="243" xr:uid="{00000000-0005-0000-0000-0000F2000000}"/>
    <cellStyle name="Neutra 3" xfId="244" xr:uid="{00000000-0005-0000-0000-0000F3000000}"/>
    <cellStyle name="Neutra 4" xfId="245" xr:uid="{00000000-0005-0000-0000-0000F4000000}"/>
    <cellStyle name="NewAcct" xfId="246" xr:uid="{00000000-0005-0000-0000-0000F5000000}"/>
    <cellStyle name="NewPeso" xfId="247" xr:uid="{00000000-0005-0000-0000-0000F6000000}"/>
    <cellStyle name="no dec" xfId="248" xr:uid="{00000000-0005-0000-0000-0000F7000000}"/>
    <cellStyle name="norm" xfId="249" xr:uid="{00000000-0005-0000-0000-0000F8000000}"/>
    <cellStyle name="Normal" xfId="0" builtinId="0"/>
    <cellStyle name="Normal - Style1" xfId="250" xr:uid="{00000000-0005-0000-0000-0000FA000000}"/>
    <cellStyle name="Normal (B)" xfId="251" xr:uid="{00000000-0005-0000-0000-0000FB000000}"/>
    <cellStyle name="Normal (G)" xfId="252" xr:uid="{00000000-0005-0000-0000-0000FC000000}"/>
    <cellStyle name="Normal 10" xfId="253" xr:uid="{00000000-0005-0000-0000-0000FD000000}"/>
    <cellStyle name="Normal 10 2" xfId="254" xr:uid="{00000000-0005-0000-0000-0000FE000000}"/>
    <cellStyle name="Normal 10 2 2" xfId="255" xr:uid="{00000000-0005-0000-0000-0000FF000000}"/>
    <cellStyle name="Normal 10 2 2 2" xfId="256" xr:uid="{00000000-0005-0000-0000-000000010000}"/>
    <cellStyle name="Normal 10 2 2 2 2" xfId="257" xr:uid="{00000000-0005-0000-0000-000001010000}"/>
    <cellStyle name="Normal 10 2 2 3" xfId="258" xr:uid="{00000000-0005-0000-0000-000002010000}"/>
    <cellStyle name="Normal 10 2 3" xfId="259" xr:uid="{00000000-0005-0000-0000-000003010000}"/>
    <cellStyle name="Normal 10 2 3 2" xfId="260" xr:uid="{00000000-0005-0000-0000-000004010000}"/>
    <cellStyle name="Normal 10 2 4" xfId="261" xr:uid="{00000000-0005-0000-0000-000005010000}"/>
    <cellStyle name="Normal 10 3" xfId="262" xr:uid="{00000000-0005-0000-0000-000006010000}"/>
    <cellStyle name="Normal 10 3 2" xfId="263" xr:uid="{00000000-0005-0000-0000-000007010000}"/>
    <cellStyle name="Normal 10 3 2 2" xfId="264" xr:uid="{00000000-0005-0000-0000-000008010000}"/>
    <cellStyle name="Normal 10 3 3" xfId="265" xr:uid="{00000000-0005-0000-0000-000009010000}"/>
    <cellStyle name="Normal 10 4" xfId="266" xr:uid="{00000000-0005-0000-0000-00000A010000}"/>
    <cellStyle name="Normal 10 4 2" xfId="267" xr:uid="{00000000-0005-0000-0000-00000B010000}"/>
    <cellStyle name="Normal 10 5" xfId="268" xr:uid="{00000000-0005-0000-0000-00000C010000}"/>
    <cellStyle name="Normal 11" xfId="269" xr:uid="{00000000-0005-0000-0000-00000D010000}"/>
    <cellStyle name="Normal 12" xfId="270" xr:uid="{00000000-0005-0000-0000-00000E010000}"/>
    <cellStyle name="Normal 12 2" xfId="271" xr:uid="{00000000-0005-0000-0000-00000F010000}"/>
    <cellStyle name="Normal 12 2 2" xfId="272" xr:uid="{00000000-0005-0000-0000-000010010000}"/>
    <cellStyle name="Normal 12 2 2 2" xfId="273" xr:uid="{00000000-0005-0000-0000-000011010000}"/>
    <cellStyle name="Normal 12 2 3" xfId="274" xr:uid="{00000000-0005-0000-0000-000012010000}"/>
    <cellStyle name="Normal 12 3" xfId="275" xr:uid="{00000000-0005-0000-0000-000013010000}"/>
    <cellStyle name="Normal 12 3 2" xfId="276" xr:uid="{00000000-0005-0000-0000-000014010000}"/>
    <cellStyle name="Normal 12 4" xfId="277" xr:uid="{00000000-0005-0000-0000-000015010000}"/>
    <cellStyle name="Normal 13" xfId="278" xr:uid="{00000000-0005-0000-0000-000016010000}"/>
    <cellStyle name="Normal 14" xfId="279" xr:uid="{00000000-0005-0000-0000-000017010000}"/>
    <cellStyle name="Normal 14 2" xfId="280" xr:uid="{00000000-0005-0000-0000-000018010000}"/>
    <cellStyle name="Normal 14 2 2" xfId="281" xr:uid="{00000000-0005-0000-0000-000019010000}"/>
    <cellStyle name="Normal 14 3" xfId="282" xr:uid="{00000000-0005-0000-0000-00001A010000}"/>
    <cellStyle name="Normal 15" xfId="283" xr:uid="{00000000-0005-0000-0000-00001B010000}"/>
    <cellStyle name="Normal 16" xfId="284" xr:uid="{00000000-0005-0000-0000-00001C010000}"/>
    <cellStyle name="Normal 16 2" xfId="285" xr:uid="{00000000-0005-0000-0000-00001D010000}"/>
    <cellStyle name="Normal 17" xfId="286" xr:uid="{00000000-0005-0000-0000-00001E010000}"/>
    <cellStyle name="Normal 18" xfId="287" xr:uid="{00000000-0005-0000-0000-00001F010000}"/>
    <cellStyle name="Normal 19" xfId="288" xr:uid="{00000000-0005-0000-0000-000020010000}"/>
    <cellStyle name="Normal 2" xfId="289" xr:uid="{00000000-0005-0000-0000-000021010000}"/>
    <cellStyle name="Normal 2 10" xfId="290" xr:uid="{00000000-0005-0000-0000-000022010000}"/>
    <cellStyle name="Normal 2 11" xfId="291" xr:uid="{00000000-0005-0000-0000-000023010000}"/>
    <cellStyle name="Normal 2 12" xfId="292" xr:uid="{00000000-0005-0000-0000-000024010000}"/>
    <cellStyle name="Normal 2 13" xfId="293" xr:uid="{00000000-0005-0000-0000-000025010000}"/>
    <cellStyle name="Normal 2 14" xfId="294" xr:uid="{00000000-0005-0000-0000-000026010000}"/>
    <cellStyle name="Normal 2 15" xfId="295" xr:uid="{00000000-0005-0000-0000-000027010000}"/>
    <cellStyle name="Normal 2 2" xfId="296" xr:uid="{00000000-0005-0000-0000-000028010000}"/>
    <cellStyle name="Normal 2 2 2" xfId="297" xr:uid="{00000000-0005-0000-0000-000029010000}"/>
    <cellStyle name="Normal 2 2 2 2" xfId="298" xr:uid="{00000000-0005-0000-0000-00002A010000}"/>
    <cellStyle name="Normal 2 2 3" xfId="299" xr:uid="{00000000-0005-0000-0000-00002B010000}"/>
    <cellStyle name="Normal 2 2 4" xfId="300" xr:uid="{00000000-0005-0000-0000-00002C010000}"/>
    <cellStyle name="Normal 2 2 5" xfId="301" xr:uid="{00000000-0005-0000-0000-00002D010000}"/>
    <cellStyle name="Normal 2 3" xfId="302" xr:uid="{00000000-0005-0000-0000-00002E010000}"/>
    <cellStyle name="Normal 2 3 2" xfId="303" xr:uid="{00000000-0005-0000-0000-00002F010000}"/>
    <cellStyle name="Normal 2 3 2 2" xfId="304" xr:uid="{00000000-0005-0000-0000-000030010000}"/>
    <cellStyle name="Normal 2 3 3" xfId="305" xr:uid="{00000000-0005-0000-0000-000031010000}"/>
    <cellStyle name="Normal 2 3 3 2" xfId="306" xr:uid="{00000000-0005-0000-0000-000032010000}"/>
    <cellStyle name="Normal 2 3 4" xfId="307" xr:uid="{00000000-0005-0000-0000-000033010000}"/>
    <cellStyle name="Normal 2 3 5" xfId="308" xr:uid="{00000000-0005-0000-0000-000034010000}"/>
    <cellStyle name="Normal 2 3 6" xfId="309" xr:uid="{00000000-0005-0000-0000-000035010000}"/>
    <cellStyle name="Normal 2 4" xfId="310" xr:uid="{00000000-0005-0000-0000-000036010000}"/>
    <cellStyle name="Normal 2 4 2" xfId="311" xr:uid="{00000000-0005-0000-0000-000037010000}"/>
    <cellStyle name="Normal 2 5" xfId="312" xr:uid="{00000000-0005-0000-0000-000038010000}"/>
    <cellStyle name="Normal 2 5 2" xfId="313" xr:uid="{00000000-0005-0000-0000-000039010000}"/>
    <cellStyle name="Normal 2 5 3" xfId="314" xr:uid="{00000000-0005-0000-0000-00003A010000}"/>
    <cellStyle name="Normal 2 6" xfId="315" xr:uid="{00000000-0005-0000-0000-00003B010000}"/>
    <cellStyle name="Normal 2 7" xfId="316" xr:uid="{00000000-0005-0000-0000-00003C010000}"/>
    <cellStyle name="Normal 2 8" xfId="317" xr:uid="{00000000-0005-0000-0000-00003D010000}"/>
    <cellStyle name="Normal 2 9" xfId="318" xr:uid="{00000000-0005-0000-0000-00003E010000}"/>
    <cellStyle name="Normal 20" xfId="319" xr:uid="{00000000-0005-0000-0000-00003F010000}"/>
    <cellStyle name="Normal 20 2" xfId="320" xr:uid="{00000000-0005-0000-0000-000040010000}"/>
    <cellStyle name="Normal 21" xfId="321" xr:uid="{00000000-0005-0000-0000-000041010000}"/>
    <cellStyle name="Normal 22" xfId="322" xr:uid="{00000000-0005-0000-0000-000042010000}"/>
    <cellStyle name="Normal 3" xfId="323" xr:uid="{00000000-0005-0000-0000-000043010000}"/>
    <cellStyle name="Normal 3 2" xfId="324" xr:uid="{00000000-0005-0000-0000-000044010000}"/>
    <cellStyle name="Normal 3 2 2" xfId="325" xr:uid="{00000000-0005-0000-0000-000045010000}"/>
    <cellStyle name="Normal 3 2 2 2" xfId="326" xr:uid="{00000000-0005-0000-0000-000046010000}"/>
    <cellStyle name="Normal 3 2 3" xfId="327" xr:uid="{00000000-0005-0000-0000-000047010000}"/>
    <cellStyle name="Normal 3 2 3 2" xfId="328" xr:uid="{00000000-0005-0000-0000-000048010000}"/>
    <cellStyle name="Normal 3 2 4" xfId="329" xr:uid="{00000000-0005-0000-0000-000049010000}"/>
    <cellStyle name="Normal 3 3" xfId="330" xr:uid="{00000000-0005-0000-0000-00004A010000}"/>
    <cellStyle name="Normal 3 3 2" xfId="331" xr:uid="{00000000-0005-0000-0000-00004B010000}"/>
    <cellStyle name="Normal 3 4" xfId="332" xr:uid="{00000000-0005-0000-0000-00004C010000}"/>
    <cellStyle name="Normal 3 4 2" xfId="333" xr:uid="{00000000-0005-0000-0000-00004D010000}"/>
    <cellStyle name="Normal 3 5" xfId="334" xr:uid="{00000000-0005-0000-0000-00004E010000}"/>
    <cellStyle name="Normal 3 6" xfId="335" xr:uid="{00000000-0005-0000-0000-00004F010000}"/>
    <cellStyle name="Normal 3 7" xfId="336" xr:uid="{00000000-0005-0000-0000-000050010000}"/>
    <cellStyle name="Normal 3 8" xfId="337" xr:uid="{00000000-0005-0000-0000-000051010000}"/>
    <cellStyle name="Normal 3 9" xfId="338" xr:uid="{00000000-0005-0000-0000-000052010000}"/>
    <cellStyle name="Normal 4" xfId="339" xr:uid="{00000000-0005-0000-0000-000053010000}"/>
    <cellStyle name="Normal 4 2" xfId="340" xr:uid="{00000000-0005-0000-0000-000054010000}"/>
    <cellStyle name="Normal 4 2 2" xfId="341" xr:uid="{00000000-0005-0000-0000-000055010000}"/>
    <cellStyle name="Normal 4 2 2 2" xfId="342" xr:uid="{00000000-0005-0000-0000-000056010000}"/>
    <cellStyle name="Normal 4 2 2 2 2" xfId="343" xr:uid="{00000000-0005-0000-0000-000057010000}"/>
    <cellStyle name="Normal 4 2 2 3" xfId="344" xr:uid="{00000000-0005-0000-0000-000058010000}"/>
    <cellStyle name="Normal 4 2 3" xfId="345" xr:uid="{00000000-0005-0000-0000-000059010000}"/>
    <cellStyle name="Normal 4 2 3 2" xfId="346" xr:uid="{00000000-0005-0000-0000-00005A010000}"/>
    <cellStyle name="Normal 4 2 4" xfId="347" xr:uid="{00000000-0005-0000-0000-00005B010000}"/>
    <cellStyle name="Normal 4 2 5" xfId="348" xr:uid="{00000000-0005-0000-0000-00005C010000}"/>
    <cellStyle name="Normal 4 3" xfId="349" xr:uid="{00000000-0005-0000-0000-00005D010000}"/>
    <cellStyle name="Normal 4 3 2" xfId="350" xr:uid="{00000000-0005-0000-0000-00005E010000}"/>
    <cellStyle name="Normal 4 3 2 2" xfId="351" xr:uid="{00000000-0005-0000-0000-00005F010000}"/>
    <cellStyle name="Normal 4 3 3" xfId="352" xr:uid="{00000000-0005-0000-0000-000060010000}"/>
    <cellStyle name="Normal 4 4" xfId="353" xr:uid="{00000000-0005-0000-0000-000061010000}"/>
    <cellStyle name="Normal 4 4 2" xfId="354" xr:uid="{00000000-0005-0000-0000-000062010000}"/>
    <cellStyle name="Normal 4 5" xfId="355" xr:uid="{00000000-0005-0000-0000-000063010000}"/>
    <cellStyle name="Normal 4 6" xfId="356" xr:uid="{00000000-0005-0000-0000-000064010000}"/>
    <cellStyle name="Normal 4 7" xfId="357" xr:uid="{00000000-0005-0000-0000-000065010000}"/>
    <cellStyle name="Normal 5" xfId="358" xr:uid="{00000000-0005-0000-0000-000066010000}"/>
    <cellStyle name="Normal 5 2" xfId="359" xr:uid="{00000000-0005-0000-0000-000067010000}"/>
    <cellStyle name="Normal 5 2 2" xfId="360" xr:uid="{00000000-0005-0000-0000-000068010000}"/>
    <cellStyle name="Normal 5 2 2 2" xfId="361" xr:uid="{00000000-0005-0000-0000-000069010000}"/>
    <cellStyle name="Normal 5 2 2 2 2" xfId="362" xr:uid="{00000000-0005-0000-0000-00006A010000}"/>
    <cellStyle name="Normal 5 2 2 3" xfId="363" xr:uid="{00000000-0005-0000-0000-00006B010000}"/>
    <cellStyle name="Normal 5 2 3" xfId="364" xr:uid="{00000000-0005-0000-0000-00006C010000}"/>
    <cellStyle name="Normal 5 2 3 2" xfId="365" xr:uid="{00000000-0005-0000-0000-00006D010000}"/>
    <cellStyle name="Normal 5 2 4" xfId="366" xr:uid="{00000000-0005-0000-0000-00006E010000}"/>
    <cellStyle name="Normal 5 2 5" xfId="367" xr:uid="{00000000-0005-0000-0000-00006F010000}"/>
    <cellStyle name="Normal 5 3" xfId="368" xr:uid="{00000000-0005-0000-0000-000070010000}"/>
    <cellStyle name="Normal 5 3 2" xfId="369" xr:uid="{00000000-0005-0000-0000-000071010000}"/>
    <cellStyle name="Normal 5 3 2 2" xfId="370" xr:uid="{00000000-0005-0000-0000-000072010000}"/>
    <cellStyle name="Normal 5 3 3" xfId="371" xr:uid="{00000000-0005-0000-0000-000073010000}"/>
    <cellStyle name="Normal 5 4" xfId="372" xr:uid="{00000000-0005-0000-0000-000074010000}"/>
    <cellStyle name="Normal 5 4 2" xfId="373" xr:uid="{00000000-0005-0000-0000-000075010000}"/>
    <cellStyle name="Normal 5 5" xfId="374" xr:uid="{00000000-0005-0000-0000-000076010000}"/>
    <cellStyle name="Normal 55" xfId="375" xr:uid="{00000000-0005-0000-0000-000077010000}"/>
    <cellStyle name="Normal 6" xfId="376" xr:uid="{00000000-0005-0000-0000-000078010000}"/>
    <cellStyle name="Normal 6 2" xfId="377" xr:uid="{00000000-0005-0000-0000-000079010000}"/>
    <cellStyle name="Normal 6 2 2" xfId="378" xr:uid="{00000000-0005-0000-0000-00007A010000}"/>
    <cellStyle name="Normal 6 2 2 2" xfId="379" xr:uid="{00000000-0005-0000-0000-00007B010000}"/>
    <cellStyle name="Normal 6 2 2 2 2" xfId="380" xr:uid="{00000000-0005-0000-0000-00007C010000}"/>
    <cellStyle name="Normal 6 2 2 3" xfId="381" xr:uid="{00000000-0005-0000-0000-00007D010000}"/>
    <cellStyle name="Normal 6 2 3" xfId="382" xr:uid="{00000000-0005-0000-0000-00007E010000}"/>
    <cellStyle name="Normal 6 2 3 2" xfId="383" xr:uid="{00000000-0005-0000-0000-00007F010000}"/>
    <cellStyle name="Normal 6 2 4" xfId="384" xr:uid="{00000000-0005-0000-0000-000080010000}"/>
    <cellStyle name="Normal 6 3" xfId="385" xr:uid="{00000000-0005-0000-0000-000081010000}"/>
    <cellStyle name="Normal 6 3 2" xfId="386" xr:uid="{00000000-0005-0000-0000-000082010000}"/>
    <cellStyle name="Normal 6 3 2 2" xfId="387" xr:uid="{00000000-0005-0000-0000-000083010000}"/>
    <cellStyle name="Normal 6 3 3" xfId="388" xr:uid="{00000000-0005-0000-0000-000084010000}"/>
    <cellStyle name="Normal 6 4" xfId="389" xr:uid="{00000000-0005-0000-0000-000085010000}"/>
    <cellStyle name="Normal 6 4 2" xfId="390" xr:uid="{00000000-0005-0000-0000-000086010000}"/>
    <cellStyle name="Normal 6 5" xfId="391" xr:uid="{00000000-0005-0000-0000-000087010000}"/>
    <cellStyle name="Normal 7" xfId="392" xr:uid="{00000000-0005-0000-0000-000088010000}"/>
    <cellStyle name="Normal 7 2" xfId="393" xr:uid="{00000000-0005-0000-0000-000089010000}"/>
    <cellStyle name="Normal 7 2 2" xfId="394" xr:uid="{00000000-0005-0000-0000-00008A010000}"/>
    <cellStyle name="Normal 7 2 2 2" xfId="395" xr:uid="{00000000-0005-0000-0000-00008B010000}"/>
    <cellStyle name="Normal 7 2 2 2 2" xfId="396" xr:uid="{00000000-0005-0000-0000-00008C010000}"/>
    <cellStyle name="Normal 7 2 2 3" xfId="397" xr:uid="{00000000-0005-0000-0000-00008D010000}"/>
    <cellStyle name="Normal 7 2 3" xfId="398" xr:uid="{00000000-0005-0000-0000-00008E010000}"/>
    <cellStyle name="Normal 7 2 3 2" xfId="399" xr:uid="{00000000-0005-0000-0000-00008F010000}"/>
    <cellStyle name="Normal 7 2 4" xfId="400" xr:uid="{00000000-0005-0000-0000-000090010000}"/>
    <cellStyle name="Normal 7 3" xfId="401" xr:uid="{00000000-0005-0000-0000-000091010000}"/>
    <cellStyle name="Normal 7 3 2" xfId="402" xr:uid="{00000000-0005-0000-0000-000092010000}"/>
    <cellStyle name="Normal 7 3 2 2" xfId="403" xr:uid="{00000000-0005-0000-0000-000093010000}"/>
    <cellStyle name="Normal 7 3 3" xfId="404" xr:uid="{00000000-0005-0000-0000-000094010000}"/>
    <cellStyle name="Normal 7 4" xfId="405" xr:uid="{00000000-0005-0000-0000-000095010000}"/>
    <cellStyle name="Normal 7 4 2" xfId="406" xr:uid="{00000000-0005-0000-0000-000096010000}"/>
    <cellStyle name="Normal 7 5" xfId="407" xr:uid="{00000000-0005-0000-0000-000097010000}"/>
    <cellStyle name="Normal 8" xfId="408" xr:uid="{00000000-0005-0000-0000-000098010000}"/>
    <cellStyle name="Normal 8 2" xfId="409" xr:uid="{00000000-0005-0000-0000-000099010000}"/>
    <cellStyle name="Normal 8 2 2" xfId="410" xr:uid="{00000000-0005-0000-0000-00009A010000}"/>
    <cellStyle name="Normal 8 2 2 2" xfId="411" xr:uid="{00000000-0005-0000-0000-00009B010000}"/>
    <cellStyle name="Normal 8 2 2 2 2" xfId="412" xr:uid="{00000000-0005-0000-0000-00009C010000}"/>
    <cellStyle name="Normal 8 2 2 3" xfId="413" xr:uid="{00000000-0005-0000-0000-00009D010000}"/>
    <cellStyle name="Normal 8 2 3" xfId="414" xr:uid="{00000000-0005-0000-0000-00009E010000}"/>
    <cellStyle name="Normal 8 2 3 2" xfId="415" xr:uid="{00000000-0005-0000-0000-00009F010000}"/>
    <cellStyle name="Normal 8 2 4" xfId="416" xr:uid="{00000000-0005-0000-0000-0000A0010000}"/>
    <cellStyle name="Normal 8 3" xfId="417" xr:uid="{00000000-0005-0000-0000-0000A1010000}"/>
    <cellStyle name="Normal 8 3 2" xfId="418" xr:uid="{00000000-0005-0000-0000-0000A2010000}"/>
    <cellStyle name="Normal 8 3 2 2" xfId="419" xr:uid="{00000000-0005-0000-0000-0000A3010000}"/>
    <cellStyle name="Normal 8 3 3" xfId="420" xr:uid="{00000000-0005-0000-0000-0000A4010000}"/>
    <cellStyle name="Normal 8 4" xfId="421" xr:uid="{00000000-0005-0000-0000-0000A5010000}"/>
    <cellStyle name="Normal 8 4 2" xfId="422" xr:uid="{00000000-0005-0000-0000-0000A6010000}"/>
    <cellStyle name="Normal 8 5" xfId="423" xr:uid="{00000000-0005-0000-0000-0000A7010000}"/>
    <cellStyle name="Normal 9" xfId="424" xr:uid="{00000000-0005-0000-0000-0000A8010000}"/>
    <cellStyle name="Normal 9 2" xfId="425" xr:uid="{00000000-0005-0000-0000-0000A9010000}"/>
    <cellStyle name="Normal 9 2 2" xfId="426" xr:uid="{00000000-0005-0000-0000-0000AA010000}"/>
    <cellStyle name="Normal 9 2 2 2" xfId="427" xr:uid="{00000000-0005-0000-0000-0000AB010000}"/>
    <cellStyle name="Normal 9 2 2 2 2" xfId="428" xr:uid="{00000000-0005-0000-0000-0000AC010000}"/>
    <cellStyle name="Normal 9 2 2 3" xfId="429" xr:uid="{00000000-0005-0000-0000-0000AD010000}"/>
    <cellStyle name="Normal 9 2 3" xfId="430" xr:uid="{00000000-0005-0000-0000-0000AE010000}"/>
    <cellStyle name="Normal 9 2 3 2" xfId="431" xr:uid="{00000000-0005-0000-0000-0000AF010000}"/>
    <cellStyle name="Normal 9 2 4" xfId="432" xr:uid="{00000000-0005-0000-0000-0000B0010000}"/>
    <cellStyle name="Normal 9 3" xfId="433" xr:uid="{00000000-0005-0000-0000-0000B1010000}"/>
    <cellStyle name="Normal 9 3 2" xfId="434" xr:uid="{00000000-0005-0000-0000-0000B2010000}"/>
    <cellStyle name="Normal 9 3 2 2" xfId="435" xr:uid="{00000000-0005-0000-0000-0000B3010000}"/>
    <cellStyle name="Normal 9 3 3" xfId="436" xr:uid="{00000000-0005-0000-0000-0000B4010000}"/>
    <cellStyle name="Normal 9 4" xfId="437" xr:uid="{00000000-0005-0000-0000-0000B5010000}"/>
    <cellStyle name="Normal 9 4 2" xfId="438" xr:uid="{00000000-0005-0000-0000-0000B6010000}"/>
    <cellStyle name="Normal 9 5" xfId="439" xr:uid="{00000000-0005-0000-0000-0000B7010000}"/>
    <cellStyle name="Normale_ARIA04-Riclas luglio04" xfId="440" xr:uid="{00000000-0005-0000-0000-0000B8010000}"/>
    <cellStyle name="Nota 2" xfId="441" xr:uid="{00000000-0005-0000-0000-0000B9010000}"/>
    <cellStyle name="Nota 2 2" xfId="442" xr:uid="{00000000-0005-0000-0000-0000BA010000}"/>
    <cellStyle name="Nota 3" xfId="443" xr:uid="{00000000-0005-0000-0000-0000BB010000}"/>
    <cellStyle name="Nota 4" xfId="444" xr:uid="{00000000-0005-0000-0000-0000BC010000}"/>
    <cellStyle name="notetotal" xfId="445" xr:uid="{00000000-0005-0000-0000-0000BD010000}"/>
    <cellStyle name="Page Heading" xfId="446" xr:uid="{00000000-0005-0000-0000-0000BE010000}"/>
    <cellStyle name="Page Heading Large" xfId="447" xr:uid="{00000000-0005-0000-0000-0000BF010000}"/>
    <cellStyle name="Page Heading Small" xfId="448" xr:uid="{00000000-0005-0000-0000-0000C0010000}"/>
    <cellStyle name="Page Number" xfId="449" xr:uid="{00000000-0005-0000-0000-0000C1010000}"/>
    <cellStyle name="Parecer" xfId="450" xr:uid="{00000000-0005-0000-0000-0000C2010000}"/>
    <cellStyle name="Percen - Estilo1" xfId="451" xr:uid="{00000000-0005-0000-0000-0000C3010000}"/>
    <cellStyle name="Percen - Estilo2" xfId="452" xr:uid="{00000000-0005-0000-0000-0000C4010000}"/>
    <cellStyle name="Percent (M)" xfId="453" xr:uid="{00000000-0005-0000-0000-0000C5010000}"/>
    <cellStyle name="Percent [1]" xfId="454" xr:uid="{00000000-0005-0000-0000-0000C6010000}"/>
    <cellStyle name="Percent [2]" xfId="455" xr:uid="{00000000-0005-0000-0000-0000C7010000}"/>
    <cellStyle name="Percent [2] 2" xfId="456" xr:uid="{00000000-0005-0000-0000-0000C8010000}"/>
    <cellStyle name="Percent 2" xfId="457" xr:uid="{00000000-0005-0000-0000-0000C9010000}"/>
    <cellStyle name="Percent 3" xfId="458" xr:uid="{00000000-0005-0000-0000-0000CA010000}"/>
    <cellStyle name="Percent 3 2" xfId="459" xr:uid="{00000000-0005-0000-0000-0000CB010000}"/>
    <cellStyle name="Percent 4" xfId="460" xr:uid="{00000000-0005-0000-0000-0000CC010000}"/>
    <cellStyle name="Percent 5" xfId="461" xr:uid="{00000000-0005-0000-0000-0000CD010000}"/>
    <cellStyle name="Percent 5 2" xfId="462" xr:uid="{00000000-0005-0000-0000-0000CE010000}"/>
    <cellStyle name="Percent Hard" xfId="463" xr:uid="{00000000-0005-0000-0000-0000CF010000}"/>
    <cellStyle name="Plain0Decimals" xfId="464" xr:uid="{00000000-0005-0000-0000-0000D0010000}"/>
    <cellStyle name="PlainDollar" xfId="465" xr:uid="{00000000-0005-0000-0000-0000D1010000}"/>
    <cellStyle name="Porcentagem" xfId="466" builtinId="5"/>
    <cellStyle name="Porcentagem 2" xfId="467" xr:uid="{00000000-0005-0000-0000-0000D3010000}"/>
    <cellStyle name="Porcentagem 2 10" xfId="468" xr:uid="{00000000-0005-0000-0000-0000D4010000}"/>
    <cellStyle name="Porcentagem 2 11" xfId="469" xr:uid="{00000000-0005-0000-0000-0000D5010000}"/>
    <cellStyle name="Porcentagem 2 12" xfId="470" xr:uid="{00000000-0005-0000-0000-0000D6010000}"/>
    <cellStyle name="Porcentagem 2 13" xfId="471" xr:uid="{00000000-0005-0000-0000-0000D7010000}"/>
    <cellStyle name="Porcentagem 2 14" xfId="472" xr:uid="{00000000-0005-0000-0000-0000D8010000}"/>
    <cellStyle name="Porcentagem 2 15" xfId="473" xr:uid="{00000000-0005-0000-0000-0000D9010000}"/>
    <cellStyle name="Porcentagem 2 2" xfId="474" xr:uid="{00000000-0005-0000-0000-0000DA010000}"/>
    <cellStyle name="Porcentagem 2 2 2" xfId="475" xr:uid="{00000000-0005-0000-0000-0000DB010000}"/>
    <cellStyle name="Porcentagem 2 2 2 2" xfId="476" xr:uid="{00000000-0005-0000-0000-0000DC010000}"/>
    <cellStyle name="Porcentagem 2 3" xfId="477" xr:uid="{00000000-0005-0000-0000-0000DD010000}"/>
    <cellStyle name="Porcentagem 2 4" xfId="478" xr:uid="{00000000-0005-0000-0000-0000DE010000}"/>
    <cellStyle name="Porcentagem 2 5" xfId="479" xr:uid="{00000000-0005-0000-0000-0000DF010000}"/>
    <cellStyle name="Porcentagem 2 6" xfId="480" xr:uid="{00000000-0005-0000-0000-0000E0010000}"/>
    <cellStyle name="Porcentagem 2 7" xfId="481" xr:uid="{00000000-0005-0000-0000-0000E1010000}"/>
    <cellStyle name="Porcentagem 2 8" xfId="482" xr:uid="{00000000-0005-0000-0000-0000E2010000}"/>
    <cellStyle name="Porcentagem 2 9" xfId="483" xr:uid="{00000000-0005-0000-0000-0000E3010000}"/>
    <cellStyle name="Porcentagem 3" xfId="484" xr:uid="{00000000-0005-0000-0000-0000E4010000}"/>
    <cellStyle name="Porcentagem 3 2" xfId="485" xr:uid="{00000000-0005-0000-0000-0000E5010000}"/>
    <cellStyle name="Porcentagem 3 3" xfId="486" xr:uid="{00000000-0005-0000-0000-0000E6010000}"/>
    <cellStyle name="Porcentagem 3 4" xfId="487" xr:uid="{00000000-0005-0000-0000-0000E7010000}"/>
    <cellStyle name="Porcentagem 4" xfId="488" xr:uid="{00000000-0005-0000-0000-0000E8010000}"/>
    <cellStyle name="Porcentagem 4 2" xfId="489" xr:uid="{00000000-0005-0000-0000-0000E9010000}"/>
    <cellStyle name="Porcentagem 5" xfId="490" xr:uid="{00000000-0005-0000-0000-0000EA010000}"/>
    <cellStyle name="Porcentagem 6" xfId="491" xr:uid="{00000000-0005-0000-0000-0000EB010000}"/>
    <cellStyle name="Porcentagem 7" xfId="492" xr:uid="{00000000-0005-0000-0000-0000EC010000}"/>
    <cellStyle name="Porcentagem 8" xfId="493" xr:uid="{00000000-0005-0000-0000-0000ED010000}"/>
    <cellStyle name="Porcentagem 9" xfId="494" xr:uid="{00000000-0005-0000-0000-0000EE010000}"/>
    <cellStyle name="pound" xfId="495" xr:uid="{00000000-0005-0000-0000-0000EF010000}"/>
    <cellStyle name="PROJECT" xfId="496" xr:uid="{00000000-0005-0000-0000-0000F0010000}"/>
    <cellStyle name="PROJECT R" xfId="497" xr:uid="{00000000-0005-0000-0000-0000F1010000}"/>
    <cellStyle name="Protected" xfId="498" xr:uid="{00000000-0005-0000-0000-0000F2010000}"/>
    <cellStyle name="ProtectedDates" xfId="499" xr:uid="{00000000-0005-0000-0000-0000F3010000}"/>
    <cellStyle name="PSChar" xfId="500" xr:uid="{00000000-0005-0000-0000-0000F4010000}"/>
    <cellStyle name="PSDate" xfId="501" xr:uid="{00000000-0005-0000-0000-0000F5010000}"/>
    <cellStyle name="PSDec" xfId="502" xr:uid="{00000000-0005-0000-0000-0000F6010000}"/>
    <cellStyle name="PSHeading" xfId="503" xr:uid="{00000000-0005-0000-0000-0000F7010000}"/>
    <cellStyle name="PSInt" xfId="504" xr:uid="{00000000-0005-0000-0000-0000F8010000}"/>
    <cellStyle name="PSSpacer" xfId="505" xr:uid="{00000000-0005-0000-0000-0000F9010000}"/>
    <cellStyle name="Reference" xfId="506" xr:uid="{00000000-0005-0000-0000-0000FA010000}"/>
    <cellStyle name="Saída 2" xfId="507" xr:uid="{00000000-0005-0000-0000-0000FB010000}"/>
    <cellStyle name="Saída 2 2" xfId="508" xr:uid="{00000000-0005-0000-0000-0000FC010000}"/>
    <cellStyle name="Saída 3" xfId="509" xr:uid="{00000000-0005-0000-0000-0000FD010000}"/>
    <cellStyle name="Saída 4" xfId="510" xr:uid="{00000000-0005-0000-0000-0000FE010000}"/>
    <cellStyle name="Sep. milhar [0]" xfId="511" xr:uid="{00000000-0005-0000-0000-0000FF010000}"/>
    <cellStyle name="Separador de milhares [0] 2" xfId="512" xr:uid="{00000000-0005-0000-0000-000000020000}"/>
    <cellStyle name="Separador de milhares [0] 3" xfId="513" xr:uid="{00000000-0005-0000-0000-000001020000}"/>
    <cellStyle name="Separador de milhares 10" xfId="514" xr:uid="{00000000-0005-0000-0000-000002020000}"/>
    <cellStyle name="Separador de milhares 10 2" xfId="515" xr:uid="{00000000-0005-0000-0000-000003020000}"/>
    <cellStyle name="Separador de milhares 11" xfId="516" xr:uid="{00000000-0005-0000-0000-000004020000}"/>
    <cellStyle name="Separador de milhares 2" xfId="517" xr:uid="{00000000-0005-0000-0000-000005020000}"/>
    <cellStyle name="Separador de milhares 2 10" xfId="518" xr:uid="{00000000-0005-0000-0000-000006020000}"/>
    <cellStyle name="Separador de milhares 2 11" xfId="519" xr:uid="{00000000-0005-0000-0000-000007020000}"/>
    <cellStyle name="Separador de milhares 2 12" xfId="520" xr:uid="{00000000-0005-0000-0000-000008020000}"/>
    <cellStyle name="Separador de milhares 2 13" xfId="521" xr:uid="{00000000-0005-0000-0000-000009020000}"/>
    <cellStyle name="Separador de milhares 2 14" xfId="522" xr:uid="{00000000-0005-0000-0000-00000A020000}"/>
    <cellStyle name="Separador de milhares 2 15" xfId="523" xr:uid="{00000000-0005-0000-0000-00000B020000}"/>
    <cellStyle name="Separador de milhares 2 2" xfId="524" xr:uid="{00000000-0005-0000-0000-00000C020000}"/>
    <cellStyle name="Separador de milhares 2 2 10" xfId="525" xr:uid="{00000000-0005-0000-0000-00000D020000}"/>
    <cellStyle name="Separador de milhares 2 2 11" xfId="526" xr:uid="{00000000-0005-0000-0000-00000E020000}"/>
    <cellStyle name="Separador de milhares 2 2 12" xfId="527" xr:uid="{00000000-0005-0000-0000-00000F020000}"/>
    <cellStyle name="Separador de milhares 2 2 13" xfId="528" xr:uid="{00000000-0005-0000-0000-000010020000}"/>
    <cellStyle name="Separador de milhares 2 2 14" xfId="529" xr:uid="{00000000-0005-0000-0000-000011020000}"/>
    <cellStyle name="Separador de milhares 2 2 15" xfId="530" xr:uid="{00000000-0005-0000-0000-000012020000}"/>
    <cellStyle name="Separador de milhares 2 2 2" xfId="531" xr:uid="{00000000-0005-0000-0000-000013020000}"/>
    <cellStyle name="Separador de milhares 2 2 3" xfId="532" xr:uid="{00000000-0005-0000-0000-000014020000}"/>
    <cellStyle name="Separador de milhares 2 2 4" xfId="533" xr:uid="{00000000-0005-0000-0000-000015020000}"/>
    <cellStyle name="Separador de milhares 2 2 5" xfId="534" xr:uid="{00000000-0005-0000-0000-000016020000}"/>
    <cellStyle name="Separador de milhares 2 2 6" xfId="535" xr:uid="{00000000-0005-0000-0000-000017020000}"/>
    <cellStyle name="Separador de milhares 2 2 7" xfId="536" xr:uid="{00000000-0005-0000-0000-000018020000}"/>
    <cellStyle name="Separador de milhares 2 2 8" xfId="537" xr:uid="{00000000-0005-0000-0000-000019020000}"/>
    <cellStyle name="Separador de milhares 2 2 9" xfId="538" xr:uid="{00000000-0005-0000-0000-00001A020000}"/>
    <cellStyle name="Separador de milhares 2 3" xfId="539" xr:uid="{00000000-0005-0000-0000-00001B020000}"/>
    <cellStyle name="Separador de milhares 2 4" xfId="540" xr:uid="{00000000-0005-0000-0000-00001C020000}"/>
    <cellStyle name="Separador de milhares 2 5" xfId="541" xr:uid="{00000000-0005-0000-0000-00001D020000}"/>
    <cellStyle name="Separador de milhares 2 6" xfId="542" xr:uid="{00000000-0005-0000-0000-00001E020000}"/>
    <cellStyle name="Separador de milhares 2 7" xfId="543" xr:uid="{00000000-0005-0000-0000-00001F020000}"/>
    <cellStyle name="Separador de milhares 2 8" xfId="544" xr:uid="{00000000-0005-0000-0000-000020020000}"/>
    <cellStyle name="Separador de milhares 2 9" xfId="545" xr:uid="{00000000-0005-0000-0000-000021020000}"/>
    <cellStyle name="Separador de milhares 3" xfId="546" xr:uid="{00000000-0005-0000-0000-000022020000}"/>
    <cellStyle name="Separador de milhares 3 2" xfId="547" xr:uid="{00000000-0005-0000-0000-000023020000}"/>
    <cellStyle name="Separador de milhares 3 2 2" xfId="548" xr:uid="{00000000-0005-0000-0000-000024020000}"/>
    <cellStyle name="Separador de milhares 3 2 2 2" xfId="549" xr:uid="{00000000-0005-0000-0000-000025020000}"/>
    <cellStyle name="Separador de milhares 3 2 2 2 2" xfId="550" xr:uid="{00000000-0005-0000-0000-000026020000}"/>
    <cellStyle name="Separador de milhares 3 2 2 3" xfId="551" xr:uid="{00000000-0005-0000-0000-000027020000}"/>
    <cellStyle name="Separador de milhares 3 2 3" xfId="552" xr:uid="{00000000-0005-0000-0000-000028020000}"/>
    <cellStyle name="Separador de milhares 3 2 3 2" xfId="553" xr:uid="{00000000-0005-0000-0000-000029020000}"/>
    <cellStyle name="Separador de milhares 3 2 4" xfId="554" xr:uid="{00000000-0005-0000-0000-00002A020000}"/>
    <cellStyle name="Separador de milhares 3 3" xfId="555" xr:uid="{00000000-0005-0000-0000-00002B020000}"/>
    <cellStyle name="Separador de milhares 3 3 2" xfId="556" xr:uid="{00000000-0005-0000-0000-00002C020000}"/>
    <cellStyle name="Separador de milhares 3 3 2 2" xfId="557" xr:uid="{00000000-0005-0000-0000-00002D020000}"/>
    <cellStyle name="Separador de milhares 3 3 3" xfId="558" xr:uid="{00000000-0005-0000-0000-00002E020000}"/>
    <cellStyle name="Separador de milhares 3 4" xfId="559" xr:uid="{00000000-0005-0000-0000-00002F020000}"/>
    <cellStyle name="Separador de milhares 3 4 2" xfId="560" xr:uid="{00000000-0005-0000-0000-000030020000}"/>
    <cellStyle name="Separador de milhares 3 5" xfId="561" xr:uid="{00000000-0005-0000-0000-000031020000}"/>
    <cellStyle name="Separador de milhares 3 6" xfId="562" xr:uid="{00000000-0005-0000-0000-000032020000}"/>
    <cellStyle name="Separador de milhares 3 7" xfId="563" xr:uid="{00000000-0005-0000-0000-000033020000}"/>
    <cellStyle name="Separador de milhares 4" xfId="564" xr:uid="{00000000-0005-0000-0000-000034020000}"/>
    <cellStyle name="Separador de milhares 4 2" xfId="565" xr:uid="{00000000-0005-0000-0000-000035020000}"/>
    <cellStyle name="Separador de milhares 5" xfId="566" xr:uid="{00000000-0005-0000-0000-000036020000}"/>
    <cellStyle name="Separador de milhares 5 2" xfId="567" xr:uid="{00000000-0005-0000-0000-000037020000}"/>
    <cellStyle name="Separador de milhares 5 2 2" xfId="568" xr:uid="{00000000-0005-0000-0000-000038020000}"/>
    <cellStyle name="Separador de milhares 5 2 2 2" xfId="569" xr:uid="{00000000-0005-0000-0000-000039020000}"/>
    <cellStyle name="Separador de milhares 5 2 2 2 2" xfId="570" xr:uid="{00000000-0005-0000-0000-00003A020000}"/>
    <cellStyle name="Separador de milhares 5 2 2 3" xfId="571" xr:uid="{00000000-0005-0000-0000-00003B020000}"/>
    <cellStyle name="Separador de milhares 5 2 3" xfId="572" xr:uid="{00000000-0005-0000-0000-00003C020000}"/>
    <cellStyle name="Separador de milhares 5 2 3 2" xfId="573" xr:uid="{00000000-0005-0000-0000-00003D020000}"/>
    <cellStyle name="Separador de milhares 5 2 4" xfId="574" xr:uid="{00000000-0005-0000-0000-00003E020000}"/>
    <cellStyle name="Separador de milhares 5 3" xfId="575" xr:uid="{00000000-0005-0000-0000-00003F020000}"/>
    <cellStyle name="Separador de milhares 5 3 2" xfId="576" xr:uid="{00000000-0005-0000-0000-000040020000}"/>
    <cellStyle name="Separador de milhares 5 3 2 2" xfId="577" xr:uid="{00000000-0005-0000-0000-000041020000}"/>
    <cellStyle name="Separador de milhares 5 3 3" xfId="578" xr:uid="{00000000-0005-0000-0000-000042020000}"/>
    <cellStyle name="Separador de milhares 5 4" xfId="579" xr:uid="{00000000-0005-0000-0000-000043020000}"/>
    <cellStyle name="Separador de milhares 5 4 2" xfId="580" xr:uid="{00000000-0005-0000-0000-000044020000}"/>
    <cellStyle name="Separador de milhares 5 5" xfId="581" xr:uid="{00000000-0005-0000-0000-000045020000}"/>
    <cellStyle name="Separador de milhares 6" xfId="582" xr:uid="{00000000-0005-0000-0000-000046020000}"/>
    <cellStyle name="Separador de milhares 7" xfId="583" xr:uid="{00000000-0005-0000-0000-000047020000}"/>
    <cellStyle name="Separador de milhares 8" xfId="584" xr:uid="{00000000-0005-0000-0000-000048020000}"/>
    <cellStyle name="Separador de milhares 9" xfId="585" xr:uid="{00000000-0005-0000-0000-000049020000}"/>
    <cellStyle name="Shaded" xfId="586" xr:uid="{00000000-0005-0000-0000-00004A020000}"/>
    <cellStyle name="Shares" xfId="587" xr:uid="{00000000-0005-0000-0000-00004B020000}"/>
    <cellStyle name="SSComma0" xfId="588" xr:uid="{00000000-0005-0000-0000-00004C020000}"/>
    <cellStyle name="SSComma2" xfId="589" xr:uid="{00000000-0005-0000-0000-00004D020000}"/>
    <cellStyle name="SSDecs3" xfId="590" xr:uid="{00000000-0005-0000-0000-00004E020000}"/>
    <cellStyle name="SSDflt" xfId="591" xr:uid="{00000000-0005-0000-0000-00004F020000}"/>
    <cellStyle name="SSDfltPct" xfId="592" xr:uid="{00000000-0005-0000-0000-000050020000}"/>
    <cellStyle name="SSDfltPct0" xfId="593" xr:uid="{00000000-0005-0000-0000-000051020000}"/>
    <cellStyle name="SSFixed2" xfId="594" xr:uid="{00000000-0005-0000-0000-000052020000}"/>
    <cellStyle name="Standard_Anlagenbuchhaltung" xfId="595" xr:uid="{00000000-0005-0000-0000-000053020000}"/>
    <cellStyle name="Subtitle" xfId="596" xr:uid="{00000000-0005-0000-0000-000054020000}"/>
    <cellStyle name="Table Col Head" xfId="597" xr:uid="{00000000-0005-0000-0000-000055020000}"/>
    <cellStyle name="Table Head" xfId="598" xr:uid="{00000000-0005-0000-0000-000056020000}"/>
    <cellStyle name="Table Head Aligned" xfId="599" xr:uid="{00000000-0005-0000-0000-000057020000}"/>
    <cellStyle name="Table Head Blue" xfId="600" xr:uid="{00000000-0005-0000-0000-000058020000}"/>
    <cellStyle name="Table Head Green" xfId="601" xr:uid="{00000000-0005-0000-0000-000059020000}"/>
    <cellStyle name="Table Sub Head" xfId="602" xr:uid="{00000000-0005-0000-0000-00005A020000}"/>
    <cellStyle name="Table Title" xfId="603" xr:uid="{00000000-0005-0000-0000-00005B020000}"/>
    <cellStyle name="Table Units" xfId="604" xr:uid="{00000000-0005-0000-0000-00005C020000}"/>
    <cellStyle name="Text" xfId="605" xr:uid="{00000000-0005-0000-0000-00005D020000}"/>
    <cellStyle name="Texto de Aviso 2" xfId="606" xr:uid="{00000000-0005-0000-0000-00005E020000}"/>
    <cellStyle name="Texto de Aviso 3" xfId="607" xr:uid="{00000000-0005-0000-0000-00005F020000}"/>
    <cellStyle name="Texto de Aviso 4" xfId="608" xr:uid="{00000000-0005-0000-0000-000060020000}"/>
    <cellStyle name="Texto Explicativo 2" xfId="609" xr:uid="{00000000-0005-0000-0000-000061020000}"/>
    <cellStyle name="Texto Explicativo 3" xfId="610" xr:uid="{00000000-0005-0000-0000-000062020000}"/>
    <cellStyle name="Texto Explicativo 4" xfId="611" xr:uid="{00000000-0005-0000-0000-000063020000}"/>
    <cellStyle name="Título 1 2" xfId="612" xr:uid="{00000000-0005-0000-0000-000064020000}"/>
    <cellStyle name="Título 1 3" xfId="613" xr:uid="{00000000-0005-0000-0000-000065020000}"/>
    <cellStyle name="Título 1 4" xfId="614" xr:uid="{00000000-0005-0000-0000-000066020000}"/>
    <cellStyle name="Título 2 2" xfId="615" xr:uid="{00000000-0005-0000-0000-000067020000}"/>
    <cellStyle name="Título 2 3" xfId="616" xr:uid="{00000000-0005-0000-0000-000068020000}"/>
    <cellStyle name="Título 2 4" xfId="617" xr:uid="{00000000-0005-0000-0000-000069020000}"/>
    <cellStyle name="Título 3 2" xfId="618" xr:uid="{00000000-0005-0000-0000-00006A020000}"/>
    <cellStyle name="Título 3 3" xfId="619" xr:uid="{00000000-0005-0000-0000-00006B020000}"/>
    <cellStyle name="Título 3 4" xfId="620" xr:uid="{00000000-0005-0000-0000-00006C020000}"/>
    <cellStyle name="Título 4 2" xfId="621" xr:uid="{00000000-0005-0000-0000-00006D020000}"/>
    <cellStyle name="Título 4 3" xfId="622" xr:uid="{00000000-0005-0000-0000-00006E020000}"/>
    <cellStyle name="Título 4 4" xfId="623" xr:uid="{00000000-0005-0000-0000-00006F020000}"/>
    <cellStyle name="Título 5" xfId="624" xr:uid="{00000000-0005-0000-0000-000070020000}"/>
    <cellStyle name="Título 6" xfId="625" xr:uid="{00000000-0005-0000-0000-000071020000}"/>
    <cellStyle name="Título 7" xfId="626" xr:uid="{00000000-0005-0000-0000-000072020000}"/>
    <cellStyle name="TTS" xfId="627" xr:uid="{00000000-0005-0000-0000-000073020000}"/>
    <cellStyle name="UnderLine" xfId="628" xr:uid="{00000000-0005-0000-0000-000074020000}"/>
    <cellStyle name="Unprot" xfId="629" xr:uid="{00000000-0005-0000-0000-000075020000}"/>
    <cellStyle name="Unprot$" xfId="630" xr:uid="{00000000-0005-0000-0000-000076020000}"/>
    <cellStyle name="Unprotect" xfId="631" xr:uid="{00000000-0005-0000-0000-000077020000}"/>
    <cellStyle name="UnProtectedCalc" xfId="632" xr:uid="{00000000-0005-0000-0000-000078020000}"/>
    <cellStyle name="Vírgula" xfId="633" builtinId="3"/>
    <cellStyle name="Vírgula 2" xfId="634" xr:uid="{00000000-0005-0000-0000-00007A020000}"/>
    <cellStyle name="Vírgula 2 2" xfId="635" xr:uid="{00000000-0005-0000-0000-00007B020000}"/>
    <cellStyle name="Vírgula 2 3" xfId="636" xr:uid="{00000000-0005-0000-0000-00007C020000}"/>
    <cellStyle name="Vírgula 2 4" xfId="637" xr:uid="{00000000-0005-0000-0000-00007D020000}"/>
    <cellStyle name="Vírgula 3" xfId="638" xr:uid="{00000000-0005-0000-0000-00007E020000}"/>
    <cellStyle name="Vírgula 3 2" xfId="639" xr:uid="{00000000-0005-0000-0000-00007F020000}"/>
    <cellStyle name="Vírgula 3 3" xfId="640" xr:uid="{00000000-0005-0000-0000-000080020000}"/>
    <cellStyle name="Vírgula 3 4" xfId="641" xr:uid="{00000000-0005-0000-0000-000081020000}"/>
    <cellStyle name="Vírgula 4" xfId="642" xr:uid="{00000000-0005-0000-0000-000082020000}"/>
    <cellStyle name="Vírgula 5" xfId="643" xr:uid="{00000000-0005-0000-0000-000083020000}"/>
    <cellStyle name="Vírgula 6" xfId="644" xr:uid="{00000000-0005-0000-0000-000084020000}"/>
    <cellStyle name="Vírgula 7" xfId="645" xr:uid="{00000000-0005-0000-0000-000085020000}"/>
    <cellStyle name="Vírgula 8" xfId="646" xr:uid="{00000000-0005-0000-0000-000086020000}"/>
    <cellStyle name="Währung [0]_Anlagenbuchhaltung" xfId="647" xr:uid="{00000000-0005-0000-0000-000087020000}"/>
    <cellStyle name="Währung_Anlagenbuchhaltung" xfId="648" xr:uid="{00000000-0005-0000-0000-000088020000}"/>
    <cellStyle name="WP" xfId="649" xr:uid="{00000000-0005-0000-0000-000089020000}"/>
    <cellStyle name="x Men" xfId="650" xr:uid="{00000000-0005-0000-0000-00008A020000}"/>
    <cellStyle name="Year" xfId="651" xr:uid="{00000000-0005-0000-0000-00008B020000}"/>
    <cellStyle name="years" xfId="652" xr:uid="{00000000-0005-0000-0000-00008C020000}"/>
    <cellStyle name="새귑[0]_롤痰삠悧 " xfId="653" xr:uid="{00000000-0005-0000-0000-00008D020000}"/>
    <cellStyle name="새귑_롤痰삠悧 " xfId="654" xr:uid="{00000000-0005-0000-0000-00008E020000}"/>
    <cellStyle name="콤마 [0]_  종  합  " xfId="655" xr:uid="{00000000-0005-0000-0000-00008F020000}"/>
    <cellStyle name="콤마_  종  합  " xfId="656" xr:uid="{00000000-0005-0000-0000-000090020000}"/>
    <cellStyle name="通貨_PLDT" xfId="657" xr:uid="{00000000-0005-0000-0000-00009102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1476375</xdr:colOff>
      <xdr:row>36</xdr:row>
      <xdr:rowOff>0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E14AC6B1-367C-1B76-A42B-389CDCFD741E}"/>
            </a:ext>
          </a:extLst>
        </xdr:cNvPr>
        <xdr:cNvSpPr txBox="1"/>
      </xdr:nvSpPr>
      <xdr:spPr>
        <a:xfrm>
          <a:off x="1673225" y="798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1:N30"/>
  <sheetViews>
    <sheetView showGridLines="0" showRowColHeaders="0" topLeftCell="A4" workbookViewId="0">
      <selection activeCell="B11" sqref="B11"/>
    </sheetView>
  </sheetViews>
  <sheetFormatPr defaultColWidth="7" defaultRowHeight="11.25"/>
  <cols>
    <col min="1" max="1" width="2.5" style="281" customWidth="1"/>
    <col min="2" max="2" width="26.375" style="281" customWidth="1"/>
    <col min="3" max="3" width="61.625" style="281" customWidth="1"/>
    <col min="4" max="4" width="7" style="281"/>
    <col min="5" max="5" width="9.625" style="281" bestFit="1" customWidth="1"/>
    <col min="6" max="16384" width="7" style="281"/>
  </cols>
  <sheetData>
    <row r="1" spans="2:14" ht="15" customHeight="1"/>
    <row r="2" spans="2:14" ht="31.5" customHeight="1">
      <c r="B2" s="282" t="s">
        <v>257</v>
      </c>
    </row>
    <row r="3" spans="2:14" ht="15" customHeight="1" thickBot="1"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</row>
    <row r="4" spans="2:14" ht="14.25" customHeight="1"/>
    <row r="5" spans="2:14" s="286" customFormat="1" ht="27.75" customHeight="1">
      <c r="B5" s="284" t="s">
        <v>258</v>
      </c>
      <c r="C5" s="285"/>
    </row>
    <row r="6" spans="2:14" s="286" customFormat="1" ht="27.75" customHeight="1">
      <c r="B6" s="287" t="s">
        <v>186</v>
      </c>
      <c r="C6" s="310"/>
    </row>
    <row r="7" spans="2:14" s="286" customFormat="1" ht="27.75" customHeight="1">
      <c r="B7" s="287" t="s">
        <v>187</v>
      </c>
      <c r="C7" s="310"/>
    </row>
    <row r="8" spans="2:14" s="286" customFormat="1" ht="27.75" customHeight="1">
      <c r="B8" s="287"/>
      <c r="C8" s="285"/>
    </row>
    <row r="9" spans="2:14" s="286" customFormat="1" ht="27.75" customHeight="1">
      <c r="B9" s="284" t="s">
        <v>260</v>
      </c>
      <c r="C9" s="285"/>
    </row>
    <row r="10" spans="2:14" s="286" customFormat="1" ht="27.75" customHeight="1">
      <c r="B10" s="287" t="s">
        <v>261</v>
      </c>
      <c r="C10" s="310"/>
      <c r="D10" s="287"/>
      <c r="E10" s="287"/>
      <c r="F10" s="287"/>
      <c r="G10" s="287"/>
      <c r="H10" s="287"/>
    </row>
    <row r="11" spans="2:14" s="286" customFormat="1" ht="27.75" customHeight="1">
      <c r="B11" s="287" t="s">
        <v>262</v>
      </c>
      <c r="C11" s="311"/>
      <c r="D11" s="287"/>
      <c r="E11" s="288"/>
      <c r="F11" s="287"/>
      <c r="G11" s="287"/>
      <c r="H11" s="191"/>
    </row>
    <row r="12" spans="2:14" s="286" customFormat="1" ht="27.75" customHeight="1">
      <c r="H12" s="289"/>
    </row>
    <row r="13" spans="2:14" s="286" customFormat="1" ht="27.75" customHeight="1">
      <c r="B13" s="284" t="s">
        <v>259</v>
      </c>
      <c r="C13" s="285"/>
      <c r="H13" s="289"/>
    </row>
    <row r="14" spans="2:14" s="286" customFormat="1" ht="37.5" customHeight="1">
      <c r="B14" s="345" t="s">
        <v>287</v>
      </c>
      <c r="C14" s="345"/>
      <c r="D14" s="345"/>
      <c r="E14" s="345"/>
      <c r="F14" s="345"/>
      <c r="G14" s="345"/>
      <c r="H14" s="345"/>
    </row>
    <row r="15" spans="2:14" s="286" customFormat="1" ht="37.5" customHeight="1">
      <c r="B15" s="345" t="s">
        <v>283</v>
      </c>
      <c r="C15" s="345"/>
      <c r="D15" s="345"/>
      <c r="E15" s="345"/>
      <c r="F15" s="345"/>
      <c r="G15" s="345"/>
      <c r="H15" s="345"/>
    </row>
    <row r="16" spans="2:14" s="286" customFormat="1" ht="37.5" customHeight="1">
      <c r="B16" s="345" t="s">
        <v>286</v>
      </c>
      <c r="C16" s="345"/>
      <c r="D16" s="345"/>
      <c r="E16" s="345"/>
      <c r="F16" s="345"/>
      <c r="G16" s="345"/>
      <c r="H16" s="345"/>
    </row>
    <row r="17" spans="2:14" s="286" customFormat="1" ht="37.5" customHeight="1">
      <c r="B17" s="345" t="s">
        <v>295</v>
      </c>
      <c r="C17" s="345"/>
      <c r="D17" s="345"/>
      <c r="E17" s="345"/>
      <c r="F17" s="345"/>
      <c r="G17" s="345"/>
      <c r="H17" s="345"/>
    </row>
    <row r="18" spans="2:14" s="286" customFormat="1" ht="37.5" customHeight="1">
      <c r="B18" s="345" t="s">
        <v>284</v>
      </c>
      <c r="C18" s="345"/>
      <c r="D18" s="345"/>
      <c r="E18" s="345"/>
      <c r="F18" s="345"/>
      <c r="G18" s="345"/>
      <c r="H18" s="345"/>
    </row>
    <row r="19" spans="2:14" ht="37.5" customHeight="1">
      <c r="B19" s="345" t="s">
        <v>285</v>
      </c>
      <c r="C19" s="345"/>
      <c r="D19" s="345"/>
      <c r="E19" s="345"/>
      <c r="F19" s="345"/>
      <c r="G19" s="345"/>
      <c r="H19" s="345"/>
    </row>
    <row r="20" spans="2:14" ht="15" customHeight="1" thickBot="1"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</row>
    <row r="21" spans="2:14" ht="27.6" customHeight="1"/>
    <row r="22" spans="2:14" ht="27.6" customHeight="1"/>
    <row r="23" spans="2:14" ht="27.6" customHeight="1"/>
    <row r="24" spans="2:14" ht="27.6" customHeight="1"/>
    <row r="25" spans="2:14" ht="27.6" customHeight="1"/>
    <row r="26" spans="2:14" ht="27.6" customHeight="1"/>
    <row r="27" spans="2:14" ht="27.6" customHeight="1"/>
    <row r="28" spans="2:14" ht="27.6" customHeight="1"/>
    <row r="29" spans="2:14" ht="27.6" customHeight="1"/>
    <row r="30" spans="2:14" ht="27.6" customHeight="1"/>
  </sheetData>
  <sheetProtection algorithmName="SHA-512" hashValue="hK8Q7rFal+I/2RijCKP+Z1hsxz1rsAIKS4wXez4q0P5byqwc3aKrGMq/YxXNueMLVEQ8Xgs5OhMv0r5Kovmt+A==" saltValue="UYI9n/vfchJ0t0QodiQwmg==" spinCount="100000" sheet="1" formatColumns="0" formatRows="0" insertColumns="0" insertRows="0" insertHyperlinks="0" deleteColumns="0" deleteRows="0" sort="0" pivotTables="0"/>
  <mergeCells count="6">
    <mergeCell ref="B19:H19"/>
    <mergeCell ref="B14:H14"/>
    <mergeCell ref="B15:H15"/>
    <mergeCell ref="B16:H16"/>
    <mergeCell ref="B17:H17"/>
    <mergeCell ref="B18:H18"/>
  </mergeCells>
  <dataValidations count="1">
    <dataValidation type="decimal" allowBlank="1" showInputMessage="1" showErrorMessage="1" promptTitle="Orientação de preenchimento" prompt="Inserir o período estimado, em meses, que a IES levará ate o início das atividades do curso. O período informado tem início a partir da data de assinatura do contrato entre o MEC e a instituição, devendo ser no mínimo 3 meses e no máximo de 18 meses." sqref="C11" xr:uid="{00000000-0002-0000-0000-000000000000}">
      <formula1>3</formula1>
      <formula2>18</formula2>
    </dataValidation>
  </dataValidations>
  <pageMargins left="0.511811024" right="0.511811024" top="0.78740157499999996" bottom="0.78740157499999996" header="0.31496062000000002" footer="0.31496062000000002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3">
    <pageSetUpPr fitToPage="1"/>
  </sheetPr>
  <dimension ref="A1:M100"/>
  <sheetViews>
    <sheetView showGridLines="0" showRowColHeaders="0" topLeftCell="A3" zoomScale="90" zoomScaleNormal="90" workbookViewId="0">
      <selection activeCell="B17" sqref="B17"/>
    </sheetView>
  </sheetViews>
  <sheetFormatPr defaultColWidth="8.875" defaultRowHeight="15" customHeight="1"/>
  <cols>
    <col min="1" max="1" width="2.625" style="11" customWidth="1"/>
    <col min="2" max="2" width="54.5" style="12" customWidth="1"/>
    <col min="3" max="3" width="12.5" style="319" customWidth="1"/>
    <col min="4" max="13" width="15.375" style="12" customWidth="1"/>
    <col min="14" max="16384" width="8.875" style="12"/>
  </cols>
  <sheetData>
    <row r="1" spans="1:13" s="272" customFormat="1" ht="15" hidden="1" customHeight="1">
      <c r="A1" s="271"/>
      <c r="C1" s="318"/>
      <c r="D1" s="273">
        <v>4</v>
      </c>
      <c r="E1" s="273">
        <v>5</v>
      </c>
      <c r="F1" s="273">
        <v>6</v>
      </c>
      <c r="G1" s="273">
        <v>7</v>
      </c>
      <c r="H1" s="273">
        <v>8</v>
      </c>
      <c r="I1" s="273">
        <v>9</v>
      </c>
      <c r="J1" s="273">
        <v>10</v>
      </c>
      <c r="K1" s="273">
        <v>11</v>
      </c>
      <c r="L1" s="273">
        <v>12</v>
      </c>
      <c r="M1" s="273">
        <v>13</v>
      </c>
    </row>
    <row r="2" spans="1:13" s="272" customFormat="1" ht="15" hidden="1" customHeight="1">
      <c r="A2" s="271"/>
      <c r="C2" s="318"/>
      <c r="D2" s="273" t="e">
        <f>IF(D10&gt;VLOOKUP(Início!$C$10,Lista_Municipios!$B$4:$N$600,D1,FALSE),1,0)</f>
        <v>#N/A</v>
      </c>
      <c r="E2" s="273" t="e">
        <f>IF(E10&gt;VLOOKUP(Início!$C$10,Lista_Municipios!$B$4:$N$600,E1,FALSE),1,0)</f>
        <v>#N/A</v>
      </c>
      <c r="F2" s="273" t="e">
        <f>IF(F10&gt;VLOOKUP(Início!$C$10,Lista_Municipios!$B$4:$N$600,F1,FALSE),1,0)</f>
        <v>#N/A</v>
      </c>
      <c r="G2" s="273" t="e">
        <f>IF(G10&gt;VLOOKUP(Início!$C$10,Lista_Municipios!$B$4:$N$600,G1,FALSE),1,0)</f>
        <v>#N/A</v>
      </c>
      <c r="H2" s="273" t="e">
        <f>IF(H10&gt;VLOOKUP(Início!$C$10,Lista_Municipios!$B$4:$N$600,H1,FALSE),1,0)</f>
        <v>#N/A</v>
      </c>
      <c r="I2" s="273" t="e">
        <f>IF(I10&gt;VLOOKUP(Início!$C$10,Lista_Municipios!$B$4:$N$600,I1,FALSE),1,0)</f>
        <v>#N/A</v>
      </c>
      <c r="J2" s="273" t="e">
        <f>IF(J10&gt;VLOOKUP(Início!$C$10,Lista_Municipios!$B$4:$N$600,J1,FALSE),1,0)</f>
        <v>#N/A</v>
      </c>
      <c r="K2" s="273" t="e">
        <f>IF(K10&gt;VLOOKUP(Início!$C$10,Lista_Municipios!$B$4:$N$600,K1,FALSE),1,0)</f>
        <v>#N/A</v>
      </c>
      <c r="L2" s="273" t="e">
        <f>IF(L10&gt;VLOOKUP(Início!$C$10,Lista_Municipios!$B$4:$N$600,L1,FALSE),1,0)</f>
        <v>#N/A</v>
      </c>
      <c r="M2" s="273" t="e">
        <f>IF(M10&gt;VLOOKUP(Início!$C$10,Lista_Municipios!$B$4:$N$600,M1,FALSE),1,0)</f>
        <v>#N/A</v>
      </c>
    </row>
    <row r="3" spans="1:13" ht="15" customHeight="1">
      <c r="C3" s="54"/>
      <c r="D3" s="280"/>
    </row>
    <row r="4" spans="1:13" ht="15" customHeight="1">
      <c r="B4" s="13" t="s">
        <v>281</v>
      </c>
    </row>
    <row r="5" spans="1:13" s="14" customFormat="1" ht="26.1" customHeight="1">
      <c r="A5" s="55"/>
      <c r="B5" s="207" t="s">
        <v>165</v>
      </c>
      <c r="C5" s="208" t="s">
        <v>30</v>
      </c>
      <c r="D5" s="208" t="s">
        <v>1</v>
      </c>
      <c r="E5" s="208" t="s">
        <v>2</v>
      </c>
      <c r="F5" s="208" t="s">
        <v>3</v>
      </c>
      <c r="G5" s="208" t="s">
        <v>4</v>
      </c>
      <c r="H5" s="208" t="s">
        <v>5</v>
      </c>
      <c r="I5" s="208" t="s">
        <v>6</v>
      </c>
      <c r="J5" s="208" t="s">
        <v>7</v>
      </c>
      <c r="K5" s="208" t="s">
        <v>8</v>
      </c>
      <c r="L5" s="208" t="s">
        <v>9</v>
      </c>
      <c r="M5" s="208" t="s">
        <v>10</v>
      </c>
    </row>
    <row r="6" spans="1:13" s="59" customFormat="1" ht="12.75" customHeight="1">
      <c r="A6" s="56"/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s="59" customFormat="1" ht="17.45" customHeight="1">
      <c r="A7" s="56"/>
      <c r="B7" s="19" t="s">
        <v>36</v>
      </c>
      <c r="C7" s="170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s="59" customFormat="1" ht="17.45" customHeight="1">
      <c r="A8" s="56"/>
      <c r="B8" s="171" t="s">
        <v>203</v>
      </c>
      <c r="C8" s="172" t="s">
        <v>35</v>
      </c>
      <c r="D8" s="259">
        <f>+D9*D10</f>
        <v>0</v>
      </c>
      <c r="E8" s="259">
        <f t="shared" ref="E8:M8" si="0">+E9*E10</f>
        <v>0</v>
      </c>
      <c r="F8" s="259">
        <f t="shared" si="0"/>
        <v>0</v>
      </c>
      <c r="G8" s="259">
        <f t="shared" si="0"/>
        <v>0</v>
      </c>
      <c r="H8" s="259">
        <f t="shared" si="0"/>
        <v>0</v>
      </c>
      <c r="I8" s="259">
        <f t="shared" si="0"/>
        <v>0</v>
      </c>
      <c r="J8" s="259">
        <f t="shared" si="0"/>
        <v>0</v>
      </c>
      <c r="K8" s="259">
        <f t="shared" si="0"/>
        <v>0</v>
      </c>
      <c r="L8" s="259">
        <f t="shared" si="0"/>
        <v>0</v>
      </c>
      <c r="M8" s="259">
        <f t="shared" si="0"/>
        <v>0</v>
      </c>
    </row>
    <row r="9" spans="1:13" ht="17.45" customHeight="1">
      <c r="B9" s="60" t="s">
        <v>274</v>
      </c>
      <c r="C9" s="61" t="s">
        <v>31</v>
      </c>
      <c r="D9" s="260">
        <f t="shared" ref="D9:M9" si="1">IF(D10=0,0,((D12*(D13+D15+D16+D18+D19+D20+D22)+(D24*D25)))/D10)</f>
        <v>0</v>
      </c>
      <c r="E9" s="260">
        <f t="shared" si="1"/>
        <v>0</v>
      </c>
      <c r="F9" s="260">
        <f t="shared" si="1"/>
        <v>0</v>
      </c>
      <c r="G9" s="260">
        <f t="shared" si="1"/>
        <v>0</v>
      </c>
      <c r="H9" s="260">
        <f t="shared" si="1"/>
        <v>0</v>
      </c>
      <c r="I9" s="260">
        <f t="shared" si="1"/>
        <v>0</v>
      </c>
      <c r="J9" s="260">
        <f t="shared" si="1"/>
        <v>0</v>
      </c>
      <c r="K9" s="260">
        <f t="shared" si="1"/>
        <v>0</v>
      </c>
      <c r="L9" s="260">
        <f t="shared" si="1"/>
        <v>0</v>
      </c>
      <c r="M9" s="260">
        <f t="shared" si="1"/>
        <v>0</v>
      </c>
    </row>
    <row r="10" spans="1:13" ht="17.45" customHeight="1">
      <c r="B10" s="168" t="s">
        <v>32</v>
      </c>
      <c r="C10" s="169" t="s">
        <v>45</v>
      </c>
      <c r="D10" s="7">
        <f t="shared" ref="D10:M10" si="2">+D13+D15+D16+D18+D19+D20+D22+D25</f>
        <v>0</v>
      </c>
      <c r="E10" s="7">
        <f t="shared" si="2"/>
        <v>0</v>
      </c>
      <c r="F10" s="7">
        <f t="shared" si="2"/>
        <v>0</v>
      </c>
      <c r="G10" s="7">
        <f t="shared" si="2"/>
        <v>0</v>
      </c>
      <c r="H10" s="7">
        <f t="shared" si="2"/>
        <v>0</v>
      </c>
      <c r="I10" s="7">
        <f t="shared" si="2"/>
        <v>0</v>
      </c>
      <c r="J10" s="7">
        <f t="shared" si="2"/>
        <v>0</v>
      </c>
      <c r="K10" s="7">
        <f t="shared" si="2"/>
        <v>0</v>
      </c>
      <c r="L10" s="7">
        <f t="shared" si="2"/>
        <v>0</v>
      </c>
      <c r="M10" s="7">
        <f t="shared" si="2"/>
        <v>0</v>
      </c>
    </row>
    <row r="11" spans="1:13" ht="17.45" customHeight="1">
      <c r="B11" s="344" t="s">
        <v>203</v>
      </c>
      <c r="C11" s="16"/>
      <c r="D11" s="261"/>
      <c r="E11" s="261"/>
      <c r="F11" s="261"/>
      <c r="G11" s="261"/>
      <c r="H11" s="261"/>
      <c r="I11" s="261"/>
      <c r="J11" s="261"/>
      <c r="K11" s="261"/>
      <c r="L11" s="261"/>
      <c r="M11" s="261"/>
    </row>
    <row r="12" spans="1:13" ht="17.45" customHeight="1">
      <c r="B12" s="124" t="s">
        <v>273</v>
      </c>
      <c r="C12" s="16" t="s">
        <v>35</v>
      </c>
      <c r="D12" s="342"/>
      <c r="E12" s="262"/>
      <c r="F12" s="262"/>
      <c r="G12" s="262"/>
      <c r="H12" s="262"/>
      <c r="I12" s="262"/>
      <c r="J12" s="262"/>
      <c r="K12" s="262"/>
      <c r="L12" s="262"/>
      <c r="M12" s="262"/>
    </row>
    <row r="13" spans="1:13" ht="17.45" customHeight="1">
      <c r="B13" s="15" t="s">
        <v>88</v>
      </c>
      <c r="C13" s="16" t="s">
        <v>45</v>
      </c>
      <c r="D13" s="262"/>
      <c r="E13" s="262"/>
      <c r="F13" s="262"/>
      <c r="G13" s="262"/>
      <c r="H13" s="262"/>
      <c r="I13" s="262"/>
      <c r="J13" s="262"/>
      <c r="K13" s="262"/>
      <c r="L13" s="262"/>
      <c r="M13" s="262"/>
    </row>
    <row r="14" spans="1:13" ht="17.45" customHeight="1">
      <c r="B14" s="62" t="s">
        <v>23</v>
      </c>
      <c r="C14" s="16"/>
      <c r="D14" s="261"/>
      <c r="E14" s="261"/>
      <c r="F14" s="261"/>
      <c r="G14" s="261"/>
      <c r="H14" s="261"/>
      <c r="I14" s="261"/>
      <c r="J14" s="261"/>
      <c r="K14" s="261"/>
      <c r="L14" s="261"/>
      <c r="M14" s="261"/>
    </row>
    <row r="15" spans="1:13" ht="17.45" customHeight="1">
      <c r="B15" s="21" t="s">
        <v>188</v>
      </c>
      <c r="C15" s="16" t="s">
        <v>46</v>
      </c>
      <c r="D15" s="262"/>
      <c r="E15" s="262"/>
      <c r="F15" s="262"/>
      <c r="G15" s="262"/>
      <c r="H15" s="262"/>
      <c r="I15" s="262"/>
      <c r="J15" s="262"/>
      <c r="K15" s="262"/>
      <c r="L15" s="262"/>
      <c r="M15" s="262"/>
    </row>
    <row r="16" spans="1:13" ht="17.45" customHeight="1">
      <c r="B16" s="15" t="s">
        <v>189</v>
      </c>
      <c r="C16" s="16" t="s">
        <v>46</v>
      </c>
      <c r="D16" s="262"/>
      <c r="E16" s="262"/>
      <c r="F16" s="262"/>
      <c r="G16" s="262"/>
      <c r="H16" s="262"/>
      <c r="I16" s="262"/>
      <c r="J16" s="262"/>
      <c r="K16" s="262"/>
      <c r="L16" s="262"/>
      <c r="M16" s="262"/>
    </row>
    <row r="17" spans="1:13" ht="17.45" customHeight="1">
      <c r="B17" s="62" t="s">
        <v>86</v>
      </c>
      <c r="C17" s="16"/>
      <c r="D17" s="261"/>
      <c r="E17" s="261"/>
      <c r="F17" s="261"/>
      <c r="G17" s="261"/>
      <c r="H17" s="261"/>
      <c r="I17" s="261"/>
      <c r="J17" s="261"/>
      <c r="K17" s="261"/>
      <c r="L17" s="261"/>
      <c r="M17" s="261"/>
    </row>
    <row r="18" spans="1:13" ht="17.45" customHeight="1">
      <c r="B18" s="124" t="s">
        <v>338</v>
      </c>
      <c r="C18" s="16" t="s">
        <v>339</v>
      </c>
      <c r="D18" s="262"/>
      <c r="E18" s="262"/>
      <c r="F18" s="262"/>
      <c r="G18" s="262"/>
      <c r="H18" s="262"/>
      <c r="I18" s="262"/>
      <c r="J18" s="262"/>
      <c r="K18" s="262"/>
      <c r="L18" s="262"/>
      <c r="M18" s="262"/>
    </row>
    <row r="19" spans="1:13" ht="17.45" customHeight="1">
      <c r="B19" s="107" t="s">
        <v>337</v>
      </c>
      <c r="C19" s="16" t="s">
        <v>339</v>
      </c>
      <c r="D19" s="262"/>
      <c r="E19" s="262"/>
      <c r="F19" s="262"/>
      <c r="G19" s="262"/>
      <c r="H19" s="262"/>
      <c r="I19" s="262"/>
      <c r="J19" s="262"/>
      <c r="K19" s="262"/>
      <c r="L19" s="262"/>
      <c r="M19" s="262"/>
    </row>
    <row r="20" spans="1:13" ht="17.45" customHeight="1">
      <c r="B20" s="21"/>
      <c r="C20" s="16"/>
      <c r="D20" s="261"/>
      <c r="E20" s="261"/>
      <c r="F20" s="261"/>
      <c r="G20" s="261"/>
      <c r="H20" s="261"/>
      <c r="I20" s="261"/>
      <c r="J20" s="261"/>
      <c r="K20" s="261"/>
      <c r="L20" s="261"/>
      <c r="M20" s="261"/>
    </row>
    <row r="21" spans="1:13" ht="17.45" customHeight="1">
      <c r="B21" s="62" t="s">
        <v>87</v>
      </c>
      <c r="C21" s="16"/>
      <c r="D21" s="261"/>
      <c r="E21" s="261"/>
      <c r="F21" s="261"/>
      <c r="G21" s="261"/>
      <c r="H21" s="261"/>
      <c r="I21" s="261"/>
      <c r="J21" s="261"/>
      <c r="K21" s="261"/>
      <c r="L21" s="261"/>
      <c r="M21" s="261"/>
    </row>
    <row r="22" spans="1:13" ht="17.45" customHeight="1">
      <c r="B22" s="107" t="s">
        <v>341</v>
      </c>
      <c r="C22" s="16" t="s">
        <v>340</v>
      </c>
      <c r="D22" s="262"/>
      <c r="E22" s="262"/>
      <c r="F22" s="262"/>
      <c r="G22" s="262"/>
      <c r="H22" s="262"/>
      <c r="I22" s="262"/>
      <c r="J22" s="262"/>
      <c r="K22" s="262"/>
      <c r="L22" s="262"/>
      <c r="M22" s="262"/>
    </row>
    <row r="23" spans="1:13" ht="17.45" customHeight="1">
      <c r="B23" s="62" t="s">
        <v>40</v>
      </c>
      <c r="C23" s="16"/>
      <c r="D23" s="261"/>
      <c r="E23" s="261"/>
      <c r="F23" s="261"/>
      <c r="G23" s="261"/>
      <c r="H23" s="261"/>
      <c r="I23" s="261"/>
      <c r="J23" s="261"/>
      <c r="K23" s="261"/>
      <c r="L23" s="261"/>
      <c r="M23" s="261"/>
    </row>
    <row r="24" spans="1:13" ht="17.45" customHeight="1">
      <c r="B24" s="15" t="s">
        <v>274</v>
      </c>
      <c r="C24" s="16" t="s">
        <v>31</v>
      </c>
      <c r="D24" s="262"/>
      <c r="E24" s="262"/>
      <c r="F24" s="262"/>
      <c r="G24" s="262"/>
      <c r="H24" s="262"/>
      <c r="I24" s="262"/>
      <c r="J24" s="262"/>
      <c r="K24" s="262"/>
      <c r="L24" s="262"/>
      <c r="M24" s="262"/>
    </row>
    <row r="25" spans="1:13" ht="17.45" customHeight="1">
      <c r="B25" s="15" t="s">
        <v>32</v>
      </c>
      <c r="C25" s="16" t="s">
        <v>45</v>
      </c>
      <c r="D25" s="262"/>
      <c r="E25" s="262"/>
      <c r="F25" s="262"/>
      <c r="G25" s="262"/>
      <c r="H25" s="262"/>
      <c r="I25" s="262"/>
      <c r="J25" s="262"/>
      <c r="K25" s="262"/>
      <c r="L25" s="262"/>
      <c r="M25" s="262"/>
    </row>
    <row r="26" spans="1:13" s="20" customFormat="1" ht="17.45" customHeight="1">
      <c r="A26" s="11"/>
      <c r="B26" s="19" t="s">
        <v>14</v>
      </c>
      <c r="C26" s="63" t="s">
        <v>35</v>
      </c>
      <c r="D26" s="263">
        <f>+SUM(D27:D29,D34)</f>
        <v>0</v>
      </c>
      <c r="E26" s="263">
        <f t="shared" ref="E26:M26" si="3">+SUM(E27:E29)</f>
        <v>0</v>
      </c>
      <c r="F26" s="263">
        <f t="shared" si="3"/>
        <v>0</v>
      </c>
      <c r="G26" s="263">
        <f t="shared" si="3"/>
        <v>0</v>
      </c>
      <c r="H26" s="263">
        <f t="shared" si="3"/>
        <v>0</v>
      </c>
      <c r="I26" s="263">
        <f t="shared" si="3"/>
        <v>0</v>
      </c>
      <c r="J26" s="263">
        <f t="shared" si="3"/>
        <v>0</v>
      </c>
      <c r="K26" s="263">
        <f t="shared" si="3"/>
        <v>0</v>
      </c>
      <c r="L26" s="263">
        <f t="shared" si="3"/>
        <v>0</v>
      </c>
      <c r="M26" s="263">
        <f t="shared" si="3"/>
        <v>0</v>
      </c>
    </row>
    <row r="27" spans="1:13" ht="17.45" customHeight="1">
      <c r="B27" s="15" t="s">
        <v>102</v>
      </c>
      <c r="C27" s="16" t="s">
        <v>35</v>
      </c>
      <c r="D27" s="264"/>
      <c r="E27" s="264"/>
      <c r="F27" s="264"/>
      <c r="G27" s="264"/>
      <c r="H27" s="264"/>
      <c r="I27" s="264"/>
      <c r="J27" s="264"/>
      <c r="K27" s="264"/>
      <c r="L27" s="264"/>
      <c r="M27" s="264"/>
    </row>
    <row r="28" spans="1:13" ht="17.45" customHeight="1">
      <c r="B28" s="15" t="s">
        <v>38</v>
      </c>
      <c r="C28" s="16" t="s">
        <v>35</v>
      </c>
      <c r="D28" s="264"/>
      <c r="E28" s="264"/>
      <c r="F28" s="264"/>
      <c r="G28" s="264"/>
      <c r="H28" s="264"/>
      <c r="I28" s="264"/>
      <c r="J28" s="264"/>
      <c r="K28" s="264"/>
      <c r="L28" s="264"/>
      <c r="M28" s="264"/>
    </row>
    <row r="29" spans="1:13" ht="17.45" customHeight="1">
      <c r="B29" s="21" t="s">
        <v>119</v>
      </c>
      <c r="C29" s="64" t="s">
        <v>35</v>
      </c>
      <c r="D29" s="265">
        <f>+SUM(D30:D33)</f>
        <v>0</v>
      </c>
      <c r="E29" s="265">
        <f t="shared" ref="E29:M29" si="4">+SUM(E30:E33)</f>
        <v>0</v>
      </c>
      <c r="F29" s="265">
        <f t="shared" si="4"/>
        <v>0</v>
      </c>
      <c r="G29" s="265">
        <f t="shared" si="4"/>
        <v>0</v>
      </c>
      <c r="H29" s="265">
        <f t="shared" si="4"/>
        <v>0</v>
      </c>
      <c r="I29" s="265">
        <f t="shared" si="4"/>
        <v>0</v>
      </c>
      <c r="J29" s="265">
        <f t="shared" si="4"/>
        <v>0</v>
      </c>
      <c r="K29" s="265">
        <f t="shared" si="4"/>
        <v>0</v>
      </c>
      <c r="L29" s="265">
        <f t="shared" si="4"/>
        <v>0</v>
      </c>
      <c r="M29" s="265">
        <f t="shared" si="4"/>
        <v>0</v>
      </c>
    </row>
    <row r="30" spans="1:13" ht="17.45" customHeight="1">
      <c r="B30" s="17" t="s">
        <v>83</v>
      </c>
      <c r="C30" s="16" t="s">
        <v>35</v>
      </c>
      <c r="D30" s="262"/>
      <c r="E30" s="262"/>
      <c r="F30" s="262"/>
      <c r="G30" s="262"/>
      <c r="H30" s="262"/>
      <c r="I30" s="262"/>
      <c r="J30" s="262"/>
      <c r="K30" s="262"/>
      <c r="L30" s="262"/>
      <c r="M30" s="262"/>
    </row>
    <row r="31" spans="1:13" ht="17.45" customHeight="1">
      <c r="B31" s="17" t="s">
        <v>84</v>
      </c>
      <c r="C31" s="16" t="s">
        <v>35</v>
      </c>
      <c r="D31" s="262"/>
      <c r="E31" s="262"/>
      <c r="F31" s="262"/>
      <c r="G31" s="262"/>
      <c r="H31" s="262"/>
      <c r="I31" s="262"/>
      <c r="J31" s="262"/>
      <c r="K31" s="262"/>
      <c r="L31" s="262"/>
      <c r="M31" s="262"/>
    </row>
    <row r="32" spans="1:13" ht="17.45" customHeight="1">
      <c r="B32" s="17" t="s">
        <v>85</v>
      </c>
      <c r="C32" s="16" t="s">
        <v>35</v>
      </c>
      <c r="D32" s="262"/>
      <c r="E32" s="262"/>
      <c r="F32" s="262"/>
      <c r="G32" s="262"/>
      <c r="H32" s="262"/>
      <c r="I32" s="262"/>
      <c r="J32" s="262"/>
      <c r="K32" s="262"/>
      <c r="L32" s="262"/>
      <c r="M32" s="262"/>
    </row>
    <row r="33" spans="1:13" ht="17.45" customHeight="1">
      <c r="B33" s="17" t="s">
        <v>82</v>
      </c>
      <c r="C33" s="179" t="s">
        <v>35</v>
      </c>
      <c r="D33" s="254"/>
      <c r="E33" s="254"/>
      <c r="F33" s="254"/>
      <c r="G33" s="254"/>
      <c r="H33" s="254"/>
      <c r="I33" s="254"/>
      <c r="J33" s="254"/>
      <c r="K33" s="254"/>
      <c r="L33" s="254"/>
      <c r="M33" s="254"/>
    </row>
    <row r="34" spans="1:13" ht="17.45" customHeight="1">
      <c r="B34" s="23" t="s">
        <v>164</v>
      </c>
      <c r="C34" s="22" t="s">
        <v>35</v>
      </c>
      <c r="D34" s="267"/>
      <c r="E34" s="267"/>
      <c r="F34" s="267"/>
      <c r="G34" s="267"/>
      <c r="H34" s="267"/>
      <c r="I34" s="267"/>
      <c r="J34" s="267"/>
      <c r="K34" s="267"/>
      <c r="L34" s="267"/>
      <c r="M34" s="267"/>
    </row>
    <row r="35" spans="1:13" s="20" customFormat="1" ht="17.45" customHeight="1">
      <c r="A35" s="11"/>
      <c r="B35" s="19" t="s">
        <v>89</v>
      </c>
      <c r="C35" s="66" t="s">
        <v>35</v>
      </c>
      <c r="D35" s="266">
        <f>+SUM(D36:D38)</f>
        <v>0</v>
      </c>
      <c r="E35" s="266">
        <f t="shared" ref="E35:M35" si="5">+SUM(E36:E38)</f>
        <v>0</v>
      </c>
      <c r="F35" s="266">
        <f t="shared" si="5"/>
        <v>0</v>
      </c>
      <c r="G35" s="266">
        <f t="shared" si="5"/>
        <v>0</v>
      </c>
      <c r="H35" s="266">
        <f t="shared" si="5"/>
        <v>0</v>
      </c>
      <c r="I35" s="266">
        <f t="shared" si="5"/>
        <v>0</v>
      </c>
      <c r="J35" s="266">
        <f t="shared" si="5"/>
        <v>0</v>
      </c>
      <c r="K35" s="266">
        <f t="shared" si="5"/>
        <v>0</v>
      </c>
      <c r="L35" s="266">
        <f t="shared" si="5"/>
        <v>0</v>
      </c>
      <c r="M35" s="266">
        <f t="shared" si="5"/>
        <v>0</v>
      </c>
    </row>
    <row r="36" spans="1:13" ht="17.45" customHeight="1">
      <c r="B36" s="21" t="s">
        <v>90</v>
      </c>
      <c r="C36" s="16" t="s">
        <v>35</v>
      </c>
      <c r="D36" s="180"/>
      <c r="E36" s="180"/>
      <c r="F36" s="180"/>
      <c r="G36" s="180"/>
      <c r="H36" s="180"/>
      <c r="I36" s="180"/>
      <c r="J36" s="180"/>
      <c r="K36" s="180"/>
      <c r="L36" s="180"/>
      <c r="M36" s="180"/>
    </row>
    <row r="37" spans="1:13" ht="17.45" customHeight="1">
      <c r="B37" s="21" t="s">
        <v>91</v>
      </c>
      <c r="C37" s="16" t="s">
        <v>35</v>
      </c>
      <c r="D37" s="180"/>
      <c r="E37" s="180"/>
      <c r="F37" s="180"/>
      <c r="G37" s="180"/>
      <c r="H37" s="180"/>
      <c r="I37" s="180"/>
      <c r="J37" s="180"/>
      <c r="K37" s="180"/>
      <c r="L37" s="180"/>
      <c r="M37" s="180"/>
    </row>
    <row r="38" spans="1:13" ht="17.45" customHeight="1">
      <c r="B38" s="21" t="s">
        <v>92</v>
      </c>
      <c r="C38" s="16" t="s">
        <v>35</v>
      </c>
      <c r="D38" s="180"/>
      <c r="E38" s="180"/>
      <c r="F38" s="180"/>
      <c r="G38" s="180"/>
      <c r="H38" s="180"/>
      <c r="I38" s="180"/>
      <c r="J38" s="180"/>
      <c r="K38" s="180"/>
      <c r="L38" s="180"/>
      <c r="M38" s="180"/>
    </row>
    <row r="39" spans="1:13" s="20" customFormat="1" ht="17.45" customHeight="1">
      <c r="A39" s="11"/>
      <c r="B39" s="19" t="s">
        <v>14</v>
      </c>
      <c r="C39" s="63" t="s">
        <v>35</v>
      </c>
      <c r="D39" s="263">
        <f>+D40+D45</f>
        <v>0</v>
      </c>
      <c r="E39" s="263">
        <f t="shared" ref="E39:M39" si="6">+E40+E45</f>
        <v>0</v>
      </c>
      <c r="F39" s="263">
        <f t="shared" si="6"/>
        <v>0</v>
      </c>
      <c r="G39" s="263">
        <f t="shared" si="6"/>
        <v>0</v>
      </c>
      <c r="H39" s="263">
        <f t="shared" si="6"/>
        <v>0</v>
      </c>
      <c r="I39" s="263">
        <f t="shared" si="6"/>
        <v>0</v>
      </c>
      <c r="J39" s="263">
        <f t="shared" si="6"/>
        <v>0</v>
      </c>
      <c r="K39" s="263">
        <f t="shared" si="6"/>
        <v>0</v>
      </c>
      <c r="L39" s="263">
        <f t="shared" si="6"/>
        <v>0</v>
      </c>
      <c r="M39" s="263">
        <f t="shared" si="6"/>
        <v>0</v>
      </c>
    </row>
    <row r="40" spans="1:13" ht="17.45" customHeight="1">
      <c r="B40" s="21" t="s">
        <v>119</v>
      </c>
      <c r="C40" s="179" t="s">
        <v>35</v>
      </c>
      <c r="D40" s="265">
        <f>+SUM(D41:D44)</f>
        <v>0</v>
      </c>
      <c r="E40" s="265">
        <f t="shared" ref="E40:M40" si="7">+SUM(E41:E44)</f>
        <v>0</v>
      </c>
      <c r="F40" s="265">
        <f t="shared" si="7"/>
        <v>0</v>
      </c>
      <c r="G40" s="265">
        <f t="shared" si="7"/>
        <v>0</v>
      </c>
      <c r="H40" s="265">
        <f t="shared" si="7"/>
        <v>0</v>
      </c>
      <c r="I40" s="265">
        <f t="shared" si="7"/>
        <v>0</v>
      </c>
      <c r="J40" s="265">
        <f t="shared" si="7"/>
        <v>0</v>
      </c>
      <c r="K40" s="265">
        <f t="shared" si="7"/>
        <v>0</v>
      </c>
      <c r="L40" s="265">
        <f t="shared" si="7"/>
        <v>0</v>
      </c>
      <c r="M40" s="265">
        <f t="shared" si="7"/>
        <v>0</v>
      </c>
    </row>
    <row r="41" spans="1:13" ht="17.45" customHeight="1">
      <c r="B41" s="17" t="s">
        <v>83</v>
      </c>
      <c r="C41" s="179" t="s">
        <v>35</v>
      </c>
      <c r="D41" s="262"/>
      <c r="E41" s="262"/>
      <c r="F41" s="262"/>
      <c r="G41" s="262"/>
      <c r="H41" s="262"/>
      <c r="I41" s="262"/>
      <c r="J41" s="262"/>
      <c r="K41" s="262"/>
      <c r="L41" s="262"/>
      <c r="M41" s="262"/>
    </row>
    <row r="42" spans="1:13" ht="17.45" customHeight="1">
      <c r="B42" s="17" t="s">
        <v>84</v>
      </c>
      <c r="C42" s="179" t="s">
        <v>35</v>
      </c>
      <c r="D42" s="262"/>
      <c r="E42" s="262"/>
      <c r="F42" s="262"/>
      <c r="G42" s="262"/>
      <c r="H42" s="262"/>
      <c r="I42" s="262"/>
      <c r="J42" s="262"/>
      <c r="K42" s="262"/>
      <c r="L42" s="262"/>
      <c r="M42" s="262"/>
    </row>
    <row r="43" spans="1:13" ht="17.45" customHeight="1">
      <c r="B43" s="17" t="s">
        <v>85</v>
      </c>
      <c r="C43" s="179" t="s">
        <v>35</v>
      </c>
      <c r="D43" s="262"/>
      <c r="E43" s="262"/>
      <c r="F43" s="262"/>
      <c r="G43" s="262"/>
      <c r="H43" s="262"/>
      <c r="I43" s="262"/>
      <c r="J43" s="262"/>
      <c r="K43" s="262"/>
      <c r="L43" s="262"/>
      <c r="M43" s="262"/>
    </row>
    <row r="44" spans="1:13" ht="17.45" customHeight="1">
      <c r="B44" s="17" t="s">
        <v>82</v>
      </c>
      <c r="C44" s="179" t="s">
        <v>35</v>
      </c>
      <c r="D44" s="254"/>
      <c r="E44" s="254"/>
      <c r="F44" s="254"/>
      <c r="G44" s="254"/>
      <c r="H44" s="254"/>
      <c r="I44" s="254"/>
      <c r="J44" s="254"/>
      <c r="K44" s="254"/>
      <c r="L44" s="254"/>
      <c r="M44" s="254"/>
    </row>
    <row r="45" spans="1:13" ht="17.45" customHeight="1">
      <c r="B45" s="23" t="s">
        <v>164</v>
      </c>
      <c r="C45" s="22" t="s">
        <v>35</v>
      </c>
      <c r="D45" s="267"/>
      <c r="E45" s="267"/>
      <c r="F45" s="267"/>
      <c r="G45" s="267"/>
      <c r="H45" s="267"/>
      <c r="I45" s="267"/>
      <c r="J45" s="267"/>
      <c r="K45" s="267"/>
      <c r="L45" s="267"/>
      <c r="M45" s="267"/>
    </row>
    <row r="46" spans="1:13" ht="17.45" customHeight="1">
      <c r="B46" s="67" t="s">
        <v>29</v>
      </c>
      <c r="C46" s="68" t="s">
        <v>35</v>
      </c>
      <c r="D46" s="187">
        <f>+SUM(D47:D51)</f>
        <v>0</v>
      </c>
      <c r="E46" s="187">
        <f t="shared" ref="E46:M46" si="8">+SUM(E47:E51)</f>
        <v>0</v>
      </c>
      <c r="F46" s="187">
        <f t="shared" si="8"/>
        <v>0</v>
      </c>
      <c r="G46" s="187">
        <f t="shared" si="8"/>
        <v>0</v>
      </c>
      <c r="H46" s="187">
        <f t="shared" si="8"/>
        <v>0</v>
      </c>
      <c r="I46" s="187">
        <f t="shared" si="8"/>
        <v>0</v>
      </c>
      <c r="J46" s="187">
        <f t="shared" si="8"/>
        <v>0</v>
      </c>
      <c r="K46" s="187">
        <f t="shared" si="8"/>
        <v>0</v>
      </c>
      <c r="L46" s="187">
        <f t="shared" si="8"/>
        <v>0</v>
      </c>
      <c r="M46" s="187">
        <f t="shared" si="8"/>
        <v>0</v>
      </c>
    </row>
    <row r="47" spans="1:13" ht="17.45" customHeight="1">
      <c r="B47" s="21" t="s">
        <v>24</v>
      </c>
      <c r="C47" s="16" t="s">
        <v>35</v>
      </c>
      <c r="D47" s="180"/>
      <c r="E47" s="180"/>
      <c r="F47" s="180"/>
      <c r="G47" s="180"/>
      <c r="H47" s="180"/>
      <c r="I47" s="180"/>
      <c r="J47" s="180"/>
      <c r="K47" s="180"/>
      <c r="L47" s="180"/>
      <c r="M47" s="180"/>
    </row>
    <row r="48" spans="1:13" ht="17.45" customHeight="1">
      <c r="B48" s="21" t="s">
        <v>25</v>
      </c>
      <c r="C48" s="16" t="s">
        <v>35</v>
      </c>
      <c r="D48" s="180"/>
      <c r="E48" s="180"/>
      <c r="F48" s="180"/>
      <c r="G48" s="180"/>
      <c r="H48" s="180"/>
      <c r="I48" s="180"/>
      <c r="J48" s="180"/>
      <c r="K48" s="180"/>
      <c r="L48" s="180"/>
      <c r="M48" s="180"/>
    </row>
    <row r="49" spans="1:13" ht="17.45" customHeight="1">
      <c r="B49" s="21" t="s">
        <v>26</v>
      </c>
      <c r="C49" s="16" t="s">
        <v>35</v>
      </c>
      <c r="D49" s="180"/>
      <c r="E49" s="180"/>
      <c r="F49" s="180"/>
      <c r="G49" s="180"/>
      <c r="H49" s="180"/>
      <c r="I49" s="180"/>
      <c r="J49" s="180"/>
      <c r="K49" s="180"/>
      <c r="L49" s="180"/>
      <c r="M49" s="180"/>
    </row>
    <row r="50" spans="1:13" ht="17.45" customHeight="1">
      <c r="B50" s="21" t="s">
        <v>27</v>
      </c>
      <c r="C50" s="16" t="s">
        <v>35</v>
      </c>
      <c r="D50" s="180"/>
      <c r="E50" s="180"/>
      <c r="F50" s="180"/>
      <c r="G50" s="180"/>
      <c r="H50" s="180"/>
      <c r="I50" s="180"/>
      <c r="J50" s="180"/>
      <c r="K50" s="180"/>
      <c r="L50" s="180"/>
      <c r="M50" s="180"/>
    </row>
    <row r="51" spans="1:13" ht="17.45" customHeight="1">
      <c r="B51" s="21" t="s">
        <v>28</v>
      </c>
      <c r="C51" s="16" t="s">
        <v>35</v>
      </c>
      <c r="D51" s="254"/>
      <c r="E51" s="254"/>
      <c r="F51" s="254"/>
      <c r="G51" s="254"/>
      <c r="H51" s="254"/>
      <c r="I51" s="254"/>
      <c r="J51" s="254"/>
      <c r="K51" s="254"/>
      <c r="L51" s="254"/>
      <c r="M51" s="254"/>
    </row>
    <row r="52" spans="1:13" s="20" customFormat="1" ht="17.45" customHeight="1">
      <c r="A52" s="11"/>
      <c r="B52" s="19" t="s">
        <v>14</v>
      </c>
      <c r="C52" s="24" t="s">
        <v>35</v>
      </c>
      <c r="D52" s="268">
        <f>+D53+D58</f>
        <v>0</v>
      </c>
      <c r="E52" s="268">
        <f t="shared" ref="E52:M52" si="9">+E53+E58</f>
        <v>0</v>
      </c>
      <c r="F52" s="268">
        <f t="shared" si="9"/>
        <v>0</v>
      </c>
      <c r="G52" s="268">
        <f t="shared" si="9"/>
        <v>0</v>
      </c>
      <c r="H52" s="268">
        <f t="shared" si="9"/>
        <v>0</v>
      </c>
      <c r="I52" s="268">
        <f t="shared" si="9"/>
        <v>0</v>
      </c>
      <c r="J52" s="268">
        <f t="shared" si="9"/>
        <v>0</v>
      </c>
      <c r="K52" s="268">
        <f t="shared" si="9"/>
        <v>0</v>
      </c>
      <c r="L52" s="268">
        <f t="shared" si="9"/>
        <v>0</v>
      </c>
      <c r="M52" s="268">
        <f t="shared" si="9"/>
        <v>0</v>
      </c>
    </row>
    <row r="53" spans="1:13" ht="17.45" customHeight="1">
      <c r="B53" s="21" t="s">
        <v>119</v>
      </c>
      <c r="C53" s="16" t="s">
        <v>35</v>
      </c>
      <c r="D53" s="261">
        <f>+SUM(D54:D57)</f>
        <v>0</v>
      </c>
      <c r="E53" s="261">
        <f t="shared" ref="E53:M53" si="10">+SUM(E54:E57)</f>
        <v>0</v>
      </c>
      <c r="F53" s="261">
        <f t="shared" si="10"/>
        <v>0</v>
      </c>
      <c r="G53" s="261">
        <f t="shared" si="10"/>
        <v>0</v>
      </c>
      <c r="H53" s="261">
        <f t="shared" si="10"/>
        <v>0</v>
      </c>
      <c r="I53" s="261">
        <f t="shared" si="10"/>
        <v>0</v>
      </c>
      <c r="J53" s="261">
        <f t="shared" si="10"/>
        <v>0</v>
      </c>
      <c r="K53" s="261">
        <f t="shared" si="10"/>
        <v>0</v>
      </c>
      <c r="L53" s="261">
        <f t="shared" si="10"/>
        <v>0</v>
      </c>
      <c r="M53" s="261">
        <f t="shared" si="10"/>
        <v>0</v>
      </c>
    </row>
    <row r="54" spans="1:13" ht="17.45" customHeight="1">
      <c r="B54" s="17" t="s">
        <v>83</v>
      </c>
      <c r="C54" s="16" t="s">
        <v>35</v>
      </c>
      <c r="D54" s="262"/>
      <c r="E54" s="262"/>
      <c r="F54" s="262"/>
      <c r="G54" s="262"/>
      <c r="H54" s="262"/>
      <c r="I54" s="262"/>
      <c r="J54" s="262"/>
      <c r="K54" s="262"/>
      <c r="L54" s="262"/>
      <c r="M54" s="262"/>
    </row>
    <row r="55" spans="1:13" ht="17.45" customHeight="1">
      <c r="B55" s="17" t="s">
        <v>84</v>
      </c>
      <c r="C55" s="16" t="s">
        <v>35</v>
      </c>
      <c r="D55" s="262"/>
      <c r="E55" s="262"/>
      <c r="F55" s="262"/>
      <c r="G55" s="262"/>
      <c r="H55" s="262"/>
      <c r="I55" s="262"/>
      <c r="J55" s="262"/>
      <c r="K55" s="262"/>
      <c r="L55" s="262"/>
      <c r="M55" s="262"/>
    </row>
    <row r="56" spans="1:13" ht="17.45" customHeight="1">
      <c r="B56" s="17" t="s">
        <v>85</v>
      </c>
      <c r="C56" s="16" t="s">
        <v>35</v>
      </c>
      <c r="D56" s="262"/>
      <c r="E56" s="262"/>
      <c r="F56" s="262"/>
      <c r="G56" s="262"/>
      <c r="H56" s="262"/>
      <c r="I56" s="262"/>
      <c r="J56" s="262"/>
      <c r="K56" s="262"/>
      <c r="L56" s="262"/>
      <c r="M56" s="262"/>
    </row>
    <row r="57" spans="1:13" ht="17.45" customHeight="1">
      <c r="B57" s="17" t="s">
        <v>82</v>
      </c>
      <c r="C57" s="16" t="s">
        <v>35</v>
      </c>
      <c r="D57" s="254"/>
      <c r="E57" s="254"/>
      <c r="F57" s="254"/>
      <c r="G57" s="254"/>
      <c r="H57" s="254"/>
      <c r="I57" s="254"/>
      <c r="J57" s="254"/>
      <c r="K57" s="254"/>
      <c r="L57" s="254"/>
      <c r="M57" s="254"/>
    </row>
    <row r="58" spans="1:13" ht="17.45" customHeight="1">
      <c r="B58" s="23" t="s">
        <v>164</v>
      </c>
      <c r="C58" s="22" t="s">
        <v>35</v>
      </c>
      <c r="D58" s="267"/>
      <c r="E58" s="267"/>
      <c r="F58" s="267"/>
      <c r="G58" s="267"/>
      <c r="H58" s="267"/>
      <c r="I58" s="267"/>
      <c r="J58" s="267"/>
      <c r="K58" s="267"/>
      <c r="L58" s="267"/>
      <c r="M58" s="267"/>
    </row>
    <row r="59" spans="1:13" ht="17.45" customHeight="1">
      <c r="B59" s="67" t="s">
        <v>33</v>
      </c>
      <c r="C59" s="320" t="s">
        <v>35</v>
      </c>
      <c r="D59" s="269">
        <f t="shared" ref="D59:M59" si="11">+D60</f>
        <v>0</v>
      </c>
      <c r="E59" s="269">
        <f t="shared" si="11"/>
        <v>0</v>
      </c>
      <c r="F59" s="269">
        <f t="shared" si="11"/>
        <v>0</v>
      </c>
      <c r="G59" s="269">
        <f t="shared" si="11"/>
        <v>0</v>
      </c>
      <c r="H59" s="269">
        <f t="shared" si="11"/>
        <v>0</v>
      </c>
      <c r="I59" s="269">
        <f t="shared" si="11"/>
        <v>0</v>
      </c>
      <c r="J59" s="269">
        <f t="shared" si="11"/>
        <v>0</v>
      </c>
      <c r="K59" s="269">
        <f t="shared" si="11"/>
        <v>0</v>
      </c>
      <c r="L59" s="269">
        <f t="shared" si="11"/>
        <v>0</v>
      </c>
      <c r="M59" s="269">
        <f t="shared" si="11"/>
        <v>0</v>
      </c>
    </row>
    <row r="60" spans="1:13" ht="17.45" customHeight="1">
      <c r="B60" s="21" t="s">
        <v>33</v>
      </c>
      <c r="C60" s="179" t="s">
        <v>35</v>
      </c>
      <c r="D60" s="180"/>
      <c r="E60" s="180"/>
      <c r="F60" s="180"/>
      <c r="G60" s="180"/>
      <c r="H60" s="180"/>
      <c r="I60" s="180"/>
      <c r="J60" s="180"/>
      <c r="K60" s="180"/>
      <c r="L60" s="180"/>
      <c r="M60" s="180"/>
    </row>
    <row r="61" spans="1:13" s="20" customFormat="1" ht="17.45" customHeight="1">
      <c r="A61" s="11"/>
      <c r="B61" s="19" t="s">
        <v>14</v>
      </c>
      <c r="C61" s="63" t="s">
        <v>35</v>
      </c>
      <c r="D61" s="263">
        <f>+D62+D67</f>
        <v>0</v>
      </c>
      <c r="E61" s="263">
        <f t="shared" ref="E61:M61" si="12">+E62+E67</f>
        <v>0</v>
      </c>
      <c r="F61" s="263">
        <f t="shared" si="12"/>
        <v>0</v>
      </c>
      <c r="G61" s="263">
        <f t="shared" si="12"/>
        <v>0</v>
      </c>
      <c r="H61" s="263">
        <f t="shared" si="12"/>
        <v>0</v>
      </c>
      <c r="I61" s="263">
        <f t="shared" si="12"/>
        <v>0</v>
      </c>
      <c r="J61" s="263">
        <f t="shared" si="12"/>
        <v>0</v>
      </c>
      <c r="K61" s="263">
        <f t="shared" si="12"/>
        <v>0</v>
      </c>
      <c r="L61" s="263">
        <f t="shared" si="12"/>
        <v>0</v>
      </c>
      <c r="M61" s="263">
        <f t="shared" si="12"/>
        <v>0</v>
      </c>
    </row>
    <row r="62" spans="1:13" ht="17.45" customHeight="1">
      <c r="B62" s="21" t="s">
        <v>119</v>
      </c>
      <c r="C62" s="16" t="s">
        <v>35</v>
      </c>
      <c r="D62" s="261">
        <f>+SUM(D63:D66)</f>
        <v>0</v>
      </c>
      <c r="E62" s="261">
        <f t="shared" ref="E62:M62" si="13">+SUM(E63:E66)</f>
        <v>0</v>
      </c>
      <c r="F62" s="261">
        <f t="shared" si="13"/>
        <v>0</v>
      </c>
      <c r="G62" s="261">
        <f t="shared" si="13"/>
        <v>0</v>
      </c>
      <c r="H62" s="261">
        <f t="shared" si="13"/>
        <v>0</v>
      </c>
      <c r="I62" s="261">
        <f t="shared" si="13"/>
        <v>0</v>
      </c>
      <c r="J62" s="261">
        <f t="shared" si="13"/>
        <v>0</v>
      </c>
      <c r="K62" s="261">
        <f t="shared" si="13"/>
        <v>0</v>
      </c>
      <c r="L62" s="261">
        <f t="shared" si="13"/>
        <v>0</v>
      </c>
      <c r="M62" s="261">
        <f t="shared" si="13"/>
        <v>0</v>
      </c>
    </row>
    <row r="63" spans="1:13" ht="17.45" customHeight="1">
      <c r="B63" s="17" t="s">
        <v>83</v>
      </c>
      <c r="C63" s="179" t="s">
        <v>35</v>
      </c>
      <c r="D63" s="262"/>
      <c r="E63" s="262"/>
      <c r="F63" s="262"/>
      <c r="G63" s="262"/>
      <c r="H63" s="262"/>
      <c r="I63" s="262"/>
      <c r="J63" s="262"/>
      <c r="K63" s="262"/>
      <c r="L63" s="262"/>
      <c r="M63" s="262"/>
    </row>
    <row r="64" spans="1:13" ht="17.45" customHeight="1">
      <c r="B64" s="17" t="s">
        <v>84</v>
      </c>
      <c r="C64" s="179" t="s">
        <v>35</v>
      </c>
      <c r="D64" s="262"/>
      <c r="E64" s="262"/>
      <c r="F64" s="262"/>
      <c r="G64" s="262"/>
      <c r="H64" s="262"/>
      <c r="I64" s="262"/>
      <c r="J64" s="262"/>
      <c r="K64" s="262"/>
      <c r="L64" s="262"/>
      <c r="M64" s="262"/>
    </row>
    <row r="65" spans="1:13" ht="17.45" customHeight="1">
      <c r="B65" s="17" t="s">
        <v>103</v>
      </c>
      <c r="C65" s="179" t="s">
        <v>35</v>
      </c>
      <c r="D65" s="262"/>
      <c r="E65" s="262"/>
      <c r="F65" s="262"/>
      <c r="G65" s="262"/>
      <c r="H65" s="262"/>
      <c r="I65" s="262"/>
      <c r="J65" s="262"/>
      <c r="K65" s="262"/>
      <c r="L65" s="262"/>
      <c r="M65" s="262"/>
    </row>
    <row r="66" spans="1:13" ht="17.45" customHeight="1">
      <c r="B66" s="17" t="s">
        <v>82</v>
      </c>
      <c r="C66" s="16" t="s">
        <v>35</v>
      </c>
      <c r="D66" s="254"/>
      <c r="E66" s="254"/>
      <c r="F66" s="254"/>
      <c r="G66" s="254"/>
      <c r="H66" s="254"/>
      <c r="I66" s="254"/>
      <c r="J66" s="254"/>
      <c r="K66" s="254"/>
      <c r="L66" s="254"/>
      <c r="M66" s="254"/>
    </row>
    <row r="67" spans="1:13" ht="17.45" customHeight="1">
      <c r="B67" s="23" t="s">
        <v>164</v>
      </c>
      <c r="C67" s="22" t="s">
        <v>35</v>
      </c>
      <c r="D67" s="267"/>
      <c r="E67" s="267"/>
      <c r="F67" s="267"/>
      <c r="G67" s="267"/>
      <c r="H67" s="267"/>
      <c r="I67" s="267"/>
      <c r="J67" s="267"/>
      <c r="K67" s="267"/>
      <c r="L67" s="267"/>
      <c r="M67" s="267"/>
    </row>
    <row r="68" spans="1:13" s="20" customFormat="1" ht="17.45" customHeight="1">
      <c r="A68" s="11"/>
      <c r="B68" s="67" t="s">
        <v>34</v>
      </c>
      <c r="C68" s="320" t="s">
        <v>35</v>
      </c>
      <c r="D68" s="266">
        <f t="shared" ref="D68:M68" si="14">+D69</f>
        <v>0</v>
      </c>
      <c r="E68" s="266">
        <f t="shared" si="14"/>
        <v>0</v>
      </c>
      <c r="F68" s="266">
        <f t="shared" si="14"/>
        <v>0</v>
      </c>
      <c r="G68" s="266">
        <f t="shared" si="14"/>
        <v>0</v>
      </c>
      <c r="H68" s="266">
        <f t="shared" si="14"/>
        <v>0</v>
      </c>
      <c r="I68" s="266">
        <f t="shared" si="14"/>
        <v>0</v>
      </c>
      <c r="J68" s="266">
        <f t="shared" si="14"/>
        <v>0</v>
      </c>
      <c r="K68" s="266">
        <f t="shared" si="14"/>
        <v>0</v>
      </c>
      <c r="L68" s="266">
        <f t="shared" si="14"/>
        <v>0</v>
      </c>
      <c r="M68" s="266">
        <f t="shared" si="14"/>
        <v>0</v>
      </c>
    </row>
    <row r="69" spans="1:13" ht="17.45" customHeight="1">
      <c r="B69" s="21" t="s">
        <v>34</v>
      </c>
      <c r="C69" s="179" t="s">
        <v>35</v>
      </c>
      <c r="D69" s="254"/>
      <c r="E69" s="254"/>
      <c r="F69" s="254"/>
      <c r="G69" s="254"/>
      <c r="H69" s="254"/>
      <c r="I69" s="254"/>
      <c r="J69" s="254"/>
      <c r="K69" s="254"/>
      <c r="L69" s="254"/>
      <c r="M69" s="254"/>
    </row>
    <row r="70" spans="1:13" s="20" customFormat="1" ht="17.45" customHeight="1">
      <c r="A70" s="11"/>
      <c r="B70" s="19" t="s">
        <v>14</v>
      </c>
      <c r="C70" s="320" t="s">
        <v>35</v>
      </c>
      <c r="D70" s="263">
        <f>+D71+D76</f>
        <v>0</v>
      </c>
      <c r="E70" s="263">
        <f t="shared" ref="E70:M70" si="15">+E71+E76</f>
        <v>0</v>
      </c>
      <c r="F70" s="263">
        <f t="shared" si="15"/>
        <v>0</v>
      </c>
      <c r="G70" s="263">
        <f t="shared" si="15"/>
        <v>0</v>
      </c>
      <c r="H70" s="263">
        <f t="shared" si="15"/>
        <v>0</v>
      </c>
      <c r="I70" s="263">
        <f t="shared" si="15"/>
        <v>0</v>
      </c>
      <c r="J70" s="263">
        <f t="shared" si="15"/>
        <v>0</v>
      </c>
      <c r="K70" s="263">
        <f t="shared" si="15"/>
        <v>0</v>
      </c>
      <c r="L70" s="263">
        <f t="shared" si="15"/>
        <v>0</v>
      </c>
      <c r="M70" s="263">
        <f t="shared" si="15"/>
        <v>0</v>
      </c>
    </row>
    <row r="71" spans="1:13" ht="17.45" customHeight="1">
      <c r="B71" s="21" t="s">
        <v>119</v>
      </c>
      <c r="C71" s="179" t="s">
        <v>35</v>
      </c>
      <c r="D71" s="261">
        <f>+SUM(D72:D75)</f>
        <v>0</v>
      </c>
      <c r="E71" s="261">
        <f t="shared" ref="E71:M71" si="16">+SUM(E72:E75)</f>
        <v>0</v>
      </c>
      <c r="F71" s="261">
        <f t="shared" si="16"/>
        <v>0</v>
      </c>
      <c r="G71" s="261">
        <f t="shared" si="16"/>
        <v>0</v>
      </c>
      <c r="H71" s="261">
        <f t="shared" si="16"/>
        <v>0</v>
      </c>
      <c r="I71" s="261">
        <f t="shared" si="16"/>
        <v>0</v>
      </c>
      <c r="J71" s="261">
        <f t="shared" si="16"/>
        <v>0</v>
      </c>
      <c r="K71" s="261">
        <f t="shared" si="16"/>
        <v>0</v>
      </c>
      <c r="L71" s="261">
        <f t="shared" si="16"/>
        <v>0</v>
      </c>
      <c r="M71" s="261">
        <f t="shared" si="16"/>
        <v>0</v>
      </c>
    </row>
    <row r="72" spans="1:13" ht="17.45" customHeight="1">
      <c r="B72" s="18" t="s">
        <v>83</v>
      </c>
      <c r="C72" s="179" t="s">
        <v>35</v>
      </c>
      <c r="D72" s="262"/>
      <c r="E72" s="262"/>
      <c r="F72" s="262"/>
      <c r="G72" s="262"/>
      <c r="H72" s="262"/>
      <c r="I72" s="262"/>
      <c r="J72" s="262"/>
      <c r="K72" s="262"/>
      <c r="L72" s="262"/>
      <c r="M72" s="262"/>
    </row>
    <row r="73" spans="1:13" ht="17.45" customHeight="1">
      <c r="B73" s="18" t="s">
        <v>84</v>
      </c>
      <c r="C73" s="179" t="s">
        <v>35</v>
      </c>
      <c r="D73" s="262"/>
      <c r="E73" s="262"/>
      <c r="F73" s="262"/>
      <c r="G73" s="262"/>
      <c r="H73" s="262"/>
      <c r="I73" s="262"/>
      <c r="J73" s="262"/>
      <c r="K73" s="262"/>
      <c r="L73" s="262"/>
      <c r="M73" s="262"/>
    </row>
    <row r="74" spans="1:13" ht="17.45" customHeight="1">
      <c r="B74" s="18" t="s">
        <v>85</v>
      </c>
      <c r="C74" s="179" t="s">
        <v>35</v>
      </c>
      <c r="D74" s="262"/>
      <c r="E74" s="262"/>
      <c r="F74" s="262"/>
      <c r="G74" s="262"/>
      <c r="H74" s="262"/>
      <c r="I74" s="262"/>
      <c r="J74" s="262"/>
      <c r="K74" s="262"/>
      <c r="L74" s="262"/>
      <c r="M74" s="262"/>
    </row>
    <row r="75" spans="1:13" ht="17.45" customHeight="1">
      <c r="B75" s="18" t="s">
        <v>82</v>
      </c>
      <c r="C75" s="16" t="s">
        <v>35</v>
      </c>
      <c r="D75" s="254"/>
      <c r="E75" s="254"/>
      <c r="F75" s="254"/>
      <c r="G75" s="254"/>
      <c r="H75" s="254"/>
      <c r="I75" s="254"/>
      <c r="J75" s="254"/>
      <c r="K75" s="254"/>
      <c r="L75" s="254"/>
      <c r="M75" s="254"/>
    </row>
    <row r="76" spans="1:13" ht="17.45" customHeight="1">
      <c r="B76" s="23" t="s">
        <v>164</v>
      </c>
      <c r="C76" s="22" t="s">
        <v>35</v>
      </c>
      <c r="D76" s="267"/>
      <c r="E76" s="267"/>
      <c r="F76" s="267"/>
      <c r="G76" s="267"/>
      <c r="H76" s="267"/>
      <c r="I76" s="267"/>
      <c r="J76" s="267"/>
      <c r="K76" s="267"/>
      <c r="L76" s="267"/>
      <c r="M76" s="267"/>
    </row>
    <row r="79" spans="1:13" ht="15" customHeight="1">
      <c r="D79" s="280"/>
      <c r="E79" s="280"/>
      <c r="F79" s="280"/>
      <c r="G79" s="280"/>
      <c r="H79" s="280"/>
    </row>
    <row r="80" spans="1:13" ht="26.45" customHeight="1">
      <c r="A80" s="12"/>
      <c r="B80" s="207" t="s">
        <v>296</v>
      </c>
      <c r="C80" s="207"/>
      <c r="D80" s="207"/>
      <c r="E80" s="207"/>
      <c r="F80" s="207"/>
      <c r="G80" s="207"/>
      <c r="H80" s="207"/>
      <c r="I80" s="207"/>
      <c r="J80" s="207"/>
      <c r="K80" s="207"/>
    </row>
    <row r="81" spans="1:11" ht="17.45" customHeight="1">
      <c r="A81" s="12"/>
      <c r="B81" s="180"/>
      <c r="C81" s="180"/>
      <c r="D81" s="180"/>
      <c r="E81" s="180"/>
      <c r="F81" s="180"/>
      <c r="G81" s="180"/>
      <c r="H81" s="180"/>
      <c r="I81" s="180"/>
      <c r="J81" s="180"/>
      <c r="K81" s="180"/>
    </row>
    <row r="82" spans="1:11" ht="17.45" customHeight="1">
      <c r="A82" s="12"/>
      <c r="B82" s="180"/>
      <c r="C82" s="180"/>
      <c r="D82" s="180"/>
      <c r="E82" s="180"/>
      <c r="F82" s="180"/>
      <c r="G82" s="180"/>
      <c r="H82" s="180"/>
      <c r="I82" s="180"/>
      <c r="J82" s="180"/>
      <c r="K82" s="180"/>
    </row>
    <row r="83" spans="1:11" ht="17.45" customHeight="1">
      <c r="A83" s="12"/>
      <c r="B83" s="180"/>
      <c r="C83" s="180"/>
      <c r="D83" s="180"/>
      <c r="E83" s="180"/>
      <c r="F83" s="180"/>
      <c r="G83" s="180"/>
      <c r="H83" s="180"/>
      <c r="I83" s="180"/>
      <c r="J83" s="180"/>
      <c r="K83" s="180"/>
    </row>
    <row r="84" spans="1:11" ht="17.45" customHeight="1">
      <c r="A84" s="12"/>
      <c r="B84" s="180"/>
      <c r="C84" s="180"/>
      <c r="D84" s="180"/>
      <c r="E84" s="180"/>
      <c r="F84" s="180"/>
      <c r="G84" s="180"/>
      <c r="H84" s="180"/>
      <c r="I84" s="180"/>
      <c r="J84" s="180"/>
      <c r="K84" s="180"/>
    </row>
    <row r="85" spans="1:11" ht="17.45" customHeight="1">
      <c r="A85" s="12"/>
      <c r="B85" s="180"/>
      <c r="C85" s="180"/>
      <c r="D85" s="180"/>
      <c r="E85" s="180"/>
      <c r="F85" s="180"/>
      <c r="G85" s="180"/>
      <c r="H85" s="180"/>
      <c r="I85" s="180"/>
      <c r="J85" s="180"/>
      <c r="K85" s="180"/>
    </row>
    <row r="86" spans="1:11" ht="17.45" customHeight="1">
      <c r="A86" s="12"/>
      <c r="B86" s="180"/>
      <c r="C86" s="180"/>
      <c r="D86" s="180"/>
      <c r="E86" s="180"/>
      <c r="F86" s="180"/>
      <c r="G86" s="180"/>
      <c r="H86" s="180"/>
      <c r="I86" s="180"/>
      <c r="J86" s="180"/>
      <c r="K86" s="180"/>
    </row>
    <row r="87" spans="1:11" ht="17.45" customHeight="1">
      <c r="A87" s="12"/>
      <c r="B87" s="180"/>
      <c r="C87" s="180"/>
      <c r="D87" s="180"/>
      <c r="E87" s="180"/>
      <c r="F87" s="180"/>
      <c r="G87" s="180"/>
      <c r="H87" s="180"/>
      <c r="I87" s="180"/>
      <c r="J87" s="180"/>
      <c r="K87" s="180"/>
    </row>
    <row r="88" spans="1:11" ht="17.45" customHeight="1">
      <c r="A88" s="12"/>
      <c r="B88" s="180"/>
      <c r="C88" s="180"/>
      <c r="D88" s="180"/>
      <c r="E88" s="180"/>
      <c r="F88" s="180"/>
      <c r="G88" s="180"/>
      <c r="H88" s="180"/>
      <c r="I88" s="180"/>
      <c r="J88" s="180"/>
      <c r="K88" s="180"/>
    </row>
    <row r="89" spans="1:11" ht="17.45" customHeight="1">
      <c r="A89" s="12"/>
      <c r="B89" s="180"/>
      <c r="C89" s="180"/>
      <c r="D89" s="180"/>
      <c r="E89" s="180"/>
      <c r="F89" s="180"/>
      <c r="G89" s="180"/>
      <c r="H89" s="180"/>
      <c r="I89" s="180"/>
      <c r="J89" s="180"/>
      <c r="K89" s="180"/>
    </row>
    <row r="90" spans="1:11" ht="17.45" customHeight="1">
      <c r="A90" s="12"/>
      <c r="B90" s="180"/>
      <c r="C90" s="180"/>
      <c r="D90" s="180"/>
      <c r="E90" s="180"/>
      <c r="F90" s="180"/>
      <c r="G90" s="180"/>
      <c r="H90" s="180"/>
      <c r="I90" s="180"/>
      <c r="J90" s="180"/>
      <c r="K90" s="180"/>
    </row>
    <row r="91" spans="1:11" ht="17.45" customHeight="1">
      <c r="A91" s="12"/>
      <c r="B91" s="180"/>
      <c r="C91" s="180"/>
      <c r="D91" s="180"/>
      <c r="E91" s="180"/>
      <c r="F91" s="180"/>
      <c r="G91" s="180"/>
      <c r="H91" s="180"/>
      <c r="I91" s="180"/>
      <c r="J91" s="180"/>
      <c r="K91" s="180"/>
    </row>
    <row r="92" spans="1:11" ht="17.45" customHeight="1">
      <c r="A92" s="12"/>
      <c r="B92" s="180"/>
      <c r="C92" s="180"/>
      <c r="D92" s="180"/>
      <c r="E92" s="180"/>
      <c r="F92" s="180"/>
      <c r="G92" s="180"/>
      <c r="H92" s="180"/>
      <c r="I92" s="180"/>
      <c r="J92" s="180"/>
      <c r="K92" s="180"/>
    </row>
    <row r="93" spans="1:11" ht="17.45" customHeight="1">
      <c r="A93" s="12"/>
      <c r="B93" s="180"/>
      <c r="C93" s="180"/>
      <c r="D93" s="180"/>
      <c r="E93" s="180"/>
      <c r="F93" s="180"/>
      <c r="G93" s="180"/>
      <c r="H93" s="180"/>
      <c r="I93" s="180"/>
      <c r="J93" s="180"/>
      <c r="K93" s="180"/>
    </row>
    <row r="94" spans="1:11" ht="17.45" customHeight="1">
      <c r="A94" s="12"/>
      <c r="B94" s="180"/>
      <c r="C94" s="180"/>
      <c r="D94" s="180"/>
      <c r="E94" s="180"/>
      <c r="F94" s="180"/>
      <c r="G94" s="180"/>
      <c r="H94" s="180"/>
      <c r="I94" s="180"/>
      <c r="J94" s="180"/>
      <c r="K94" s="180"/>
    </row>
    <row r="95" spans="1:11" ht="17.45" customHeight="1">
      <c r="A95" s="12"/>
      <c r="B95" s="180"/>
      <c r="C95" s="180"/>
      <c r="D95" s="180"/>
      <c r="E95" s="180"/>
      <c r="F95" s="180"/>
      <c r="G95" s="180"/>
      <c r="H95" s="180"/>
      <c r="I95" s="180"/>
      <c r="J95" s="180"/>
      <c r="K95" s="180"/>
    </row>
    <row r="96" spans="1:11" ht="17.45" customHeight="1">
      <c r="A96" s="12"/>
      <c r="B96" s="180"/>
      <c r="C96" s="180"/>
      <c r="D96" s="180"/>
      <c r="E96" s="180"/>
      <c r="F96" s="180"/>
      <c r="G96" s="180"/>
      <c r="H96" s="180"/>
      <c r="I96" s="180"/>
      <c r="J96" s="180"/>
      <c r="K96" s="180"/>
    </row>
    <row r="97" spans="1:11" ht="17.45" customHeight="1">
      <c r="A97" s="12"/>
      <c r="B97" s="180"/>
      <c r="C97" s="180"/>
      <c r="D97" s="180"/>
      <c r="E97" s="180"/>
      <c r="F97" s="180"/>
      <c r="G97" s="180"/>
      <c r="H97" s="180"/>
      <c r="I97" s="180"/>
      <c r="J97" s="180"/>
      <c r="K97" s="180"/>
    </row>
    <row r="98" spans="1:11" ht="17.45" customHeight="1">
      <c r="A98" s="12"/>
      <c r="B98" s="180"/>
      <c r="C98" s="180"/>
      <c r="D98" s="180"/>
      <c r="E98" s="180"/>
      <c r="F98" s="180"/>
      <c r="G98" s="180"/>
      <c r="H98" s="180"/>
      <c r="I98" s="180"/>
      <c r="J98" s="180"/>
      <c r="K98" s="180"/>
    </row>
    <row r="99" spans="1:11" ht="17.45" customHeight="1">
      <c r="A99" s="12"/>
      <c r="B99" s="180"/>
      <c r="C99" s="180"/>
      <c r="D99" s="180"/>
      <c r="E99" s="180"/>
      <c r="F99" s="180"/>
      <c r="G99" s="180"/>
      <c r="H99" s="180"/>
      <c r="I99" s="180"/>
      <c r="J99" s="180"/>
      <c r="K99" s="180"/>
    </row>
    <row r="100" spans="1:11" ht="17.45" customHeight="1">
      <c r="A100" s="12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</row>
  </sheetData>
  <sheetProtection algorithmName="SHA-512" hashValue="HG8PzU75nR8RhdAa57aHVEnJ1WP5z1eRXDr5wk8YjP4JqvcCryKa2irNUMt6JHa4kB4QEO0sqgb/naJXMTh9Sw==" saltValue="TAclbWg71/lMsFEiUaIR+g==" spinCount="100000" sheet="1" formatColumns="0" formatRows="0" insertColumns="0" insertRows="0" insertHyperlinks="0" deleteColumns="0" deleteRows="0" sort="0" pivotTables="0"/>
  <dataValidations count="6">
    <dataValidation type="decimal" operator="greaterThanOrEqual" allowBlank="1" showInputMessage="1" showErrorMessage="1" error="Não aceita números negativos." sqref="D28:M28 D41:M43 D36:M38 D12:M12 D54:M56 D60:M60 D63:M65 D30:M32 D47:M50 D72:M74" xr:uid="{00000000-0002-0000-0900-000000000000}">
      <formula1>0</formula1>
    </dataValidation>
    <dataValidation type="decimal" operator="greaterThanOrEqual" allowBlank="1" showInputMessage="1" showErrorMessage="1" error="Não aceita números negativos." promptTitle="Orientação de preenchimento" prompt="Discriminar os itens considerados no quadro localizado ao final desta aba." sqref="D51:M51 D69:M69 D33:M34 D44:M45 D57:M58 D66:M67 D75:M76" xr:uid="{00000000-0002-0000-0900-000001000000}">
      <formula1>0</formula1>
    </dataValidation>
    <dataValidation operator="lessThanOrEqual" allowBlank="1" showInputMessage="1" showErrorMessage="1" sqref="D10" xr:uid="{00000000-0002-0000-0900-000002000000}"/>
    <dataValidation type="custom" errorStyle="warning" operator="greaterThanOrEqual" allowBlank="1" showInputMessage="1" showErrorMessage="1" errorTitle="Orientação de preenchimento" error="Número de alunos total é superior ao número de vagas permitidas." sqref="D13:M13 D15:M16 D25:M25 D22:M22 D18:M19" xr:uid="{00000000-0002-0000-0900-000003000000}">
      <formula1>D$2=0</formula1>
    </dataValidation>
    <dataValidation type="decimal" operator="greaterThanOrEqual" allowBlank="1" showInputMessage="1" showErrorMessage="1" error="Não aceita números negativos." promptTitle="Orientação de preenchimento" prompt="Neste campo devem ser indicadas outras bolsas oferecidas aos alunos, que não as dos programas FIES e ProUni. O valor preenchido deverá representar o valor médio anual efetivamente recebido, ou seja, já considerando o abatimento aplicado à mensalidade." sqref="D24:M24" xr:uid="{00000000-0002-0000-0900-000004000000}">
      <formula1>0</formula1>
    </dataValidation>
    <dataValidation type="decimal" operator="greaterThanOrEqual" allowBlank="1" showInputMessage="1" showErrorMessage="1" error="Não aceita números negativos." promptTitle="Orientação de preenchimento" prompt="Nesse campo, devem ser indicados outros descontos nas mensalidades que não aqueles relativos à bolsas. O valor considerado deve ser a soma de todos os descontos oferecidos no ano. Este valor será abatido do total de receitas." sqref="D27:M27" xr:uid="{00000000-0002-0000-0900-000005000000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scale="58" fitToHeight="2" orientation="landscape" r:id="rId1"/>
  <ignoredErrors>
    <ignoredError sqref="D8:M9 E14:M14 E17:M17 E26:M26 E29:M29 E35:M35 E46:M46 E40:M40 E52:M53 E59:M59 E61:M62 E68:M68 E70:M71 D11:M11 E10:M10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9"/>
  <dimension ref="A1:U52"/>
  <sheetViews>
    <sheetView showGridLines="0" showRowColHeaders="0" workbookViewId="0"/>
  </sheetViews>
  <sheetFormatPr defaultColWidth="8.875" defaultRowHeight="12.75"/>
  <cols>
    <col min="1" max="1" width="2.625" style="11" customWidth="1"/>
    <col min="2" max="2" width="39.25" style="12" customWidth="1"/>
    <col min="3" max="3" width="7.5" style="12" bestFit="1" customWidth="1"/>
    <col min="4" max="4" width="15.625" style="12" customWidth="1"/>
    <col min="5" max="6" width="9.375" style="123" customWidth="1"/>
    <col min="7" max="11" width="10.25" style="123" customWidth="1"/>
    <col min="12" max="14" width="10.25" style="123" hidden="1" customWidth="1"/>
    <col min="15" max="15" width="8.875" style="12" hidden="1" customWidth="1"/>
    <col min="16" max="21" width="0" style="12" hidden="1" customWidth="1"/>
    <col min="22" max="16384" width="8.875" style="12"/>
  </cols>
  <sheetData>
    <row r="1" spans="1:21" ht="15" customHeight="1">
      <c r="E1" s="321"/>
      <c r="F1" s="321"/>
      <c r="G1" s="321"/>
      <c r="H1" s="321"/>
      <c r="I1" s="321"/>
      <c r="J1" s="321"/>
      <c r="K1" s="321"/>
      <c r="O1" s="123"/>
      <c r="P1" s="123"/>
      <c r="Q1" s="123"/>
      <c r="R1" s="123"/>
      <c r="S1" s="123"/>
      <c r="T1" s="123"/>
      <c r="U1" s="123"/>
    </row>
    <row r="2" spans="1:21" ht="15.75">
      <c r="B2" s="13" t="s">
        <v>196</v>
      </c>
      <c r="C2" s="49"/>
      <c r="D2" s="49"/>
      <c r="E2" s="322"/>
      <c r="F2" s="322"/>
      <c r="G2" s="322"/>
      <c r="H2" s="322"/>
      <c r="I2" s="322"/>
      <c r="J2" s="322"/>
      <c r="K2" s="322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21" ht="25.5" customHeight="1">
      <c r="B3" s="207" t="s">
        <v>165</v>
      </c>
      <c r="C3" s="208" t="s">
        <v>30</v>
      </c>
      <c r="D3" s="208" t="s">
        <v>148</v>
      </c>
      <c r="E3" s="323"/>
      <c r="F3" s="323"/>
      <c r="G3" s="323"/>
      <c r="H3" s="323"/>
      <c r="I3" s="323"/>
      <c r="J3" s="323"/>
      <c r="K3" s="323"/>
      <c r="L3" s="236" t="s">
        <v>1</v>
      </c>
      <c r="M3" s="236" t="s">
        <v>2</v>
      </c>
      <c r="N3" s="236" t="s">
        <v>3</v>
      </c>
      <c r="O3" s="236" t="s">
        <v>4</v>
      </c>
      <c r="P3" s="236" t="s">
        <v>5</v>
      </c>
      <c r="Q3" s="236" t="s">
        <v>6</v>
      </c>
      <c r="R3" s="236" t="s">
        <v>7</v>
      </c>
      <c r="S3" s="236" t="s">
        <v>8</v>
      </c>
      <c r="T3" s="236" t="s">
        <v>9</v>
      </c>
      <c r="U3" s="236" t="s">
        <v>10</v>
      </c>
    </row>
    <row r="4" spans="1:21" s="80" customFormat="1">
      <c r="A4" s="11"/>
      <c r="E4" s="202"/>
      <c r="F4" s="202"/>
      <c r="G4" s="202"/>
      <c r="H4" s="202"/>
      <c r="I4" s="202"/>
      <c r="J4" s="202"/>
      <c r="K4" s="202"/>
      <c r="L4" s="123"/>
      <c r="M4" s="123"/>
      <c r="N4" s="123"/>
      <c r="O4" s="123"/>
      <c r="P4" s="123"/>
      <c r="Q4" s="123"/>
      <c r="R4" s="123"/>
      <c r="S4" s="123"/>
      <c r="T4" s="123"/>
      <c r="U4" s="123"/>
    </row>
    <row r="5" spans="1:21" ht="17.45" customHeight="1">
      <c r="B5" s="173" t="s">
        <v>147</v>
      </c>
      <c r="C5" s="163"/>
      <c r="D5" s="301"/>
      <c r="E5" s="301"/>
      <c r="F5" s="301"/>
      <c r="G5" s="301"/>
      <c r="H5" s="301"/>
      <c r="I5" s="301"/>
      <c r="J5" s="301"/>
      <c r="K5" s="301"/>
      <c r="L5" s="302"/>
      <c r="M5" s="302"/>
      <c r="N5" s="302"/>
      <c r="O5" s="302"/>
      <c r="P5" s="302"/>
      <c r="Q5" s="302"/>
      <c r="R5" s="302"/>
      <c r="S5" s="302"/>
      <c r="T5" s="302"/>
      <c r="U5" s="302"/>
    </row>
    <row r="6" spans="1:21" ht="17.45" customHeight="1">
      <c r="B6" s="21" t="s">
        <v>289</v>
      </c>
      <c r="C6" s="16" t="s">
        <v>173</v>
      </c>
      <c r="D6" s="174"/>
      <c r="E6" s="175"/>
      <c r="F6" s="175"/>
      <c r="G6" s="175"/>
      <c r="H6" s="175"/>
      <c r="I6" s="175"/>
      <c r="J6" s="175"/>
      <c r="K6" s="175"/>
      <c r="L6" s="302">
        <f>('Receita Operacional'!D$12*'Receita Operacional'!D$13)-'Receita Operacional'!D$26</f>
        <v>0</v>
      </c>
      <c r="M6" s="302">
        <f>('Receita Operacional'!E$12*'Receita Operacional'!E$13)-'Receita Operacional'!E$26</f>
        <v>0</v>
      </c>
      <c r="N6" s="302">
        <f>('Receita Operacional'!F$12*'Receita Operacional'!F$13)-'Receita Operacional'!F$26</f>
        <v>0</v>
      </c>
      <c r="O6" s="302">
        <f>('Receita Operacional'!G$12*'Receita Operacional'!G$13)-'Receita Operacional'!G$26</f>
        <v>0</v>
      </c>
      <c r="P6" s="302">
        <f>('Receita Operacional'!H$12*'Receita Operacional'!H$13)-'Receita Operacional'!H$26</f>
        <v>0</v>
      </c>
      <c r="Q6" s="302">
        <f>('Receita Operacional'!I$12*'Receita Operacional'!I$13)-'Receita Operacional'!I$26</f>
        <v>0</v>
      </c>
      <c r="R6" s="302">
        <f>('Receita Operacional'!J$12*'Receita Operacional'!J$13)-'Receita Operacional'!J$26</f>
        <v>0</v>
      </c>
      <c r="S6" s="302">
        <f>('Receita Operacional'!K$12*'Receita Operacional'!K$13)-'Receita Operacional'!K$26</f>
        <v>0</v>
      </c>
      <c r="T6" s="302">
        <f>('Receita Operacional'!L$12*'Receita Operacional'!L$13)-'Receita Operacional'!L$26</f>
        <v>0</v>
      </c>
      <c r="U6" s="302">
        <f>('Receita Operacional'!M$12*'Receita Operacional'!M$13)-'Receita Operacional'!M$26</f>
        <v>0</v>
      </c>
    </row>
    <row r="7" spans="1:21" ht="17.45" customHeight="1">
      <c r="B7" s="21" t="s">
        <v>86</v>
      </c>
      <c r="C7" s="16" t="s">
        <v>173</v>
      </c>
      <c r="D7" s="176"/>
      <c r="E7" s="324"/>
      <c r="F7" s="324"/>
      <c r="G7" s="324"/>
      <c r="H7" s="324"/>
      <c r="I7" s="324"/>
      <c r="J7" s="324"/>
      <c r="K7" s="324"/>
      <c r="L7" s="302">
        <f>SUM('Receita Operacional'!D18:D20)*'Receita Operacional'!D$12</f>
        <v>0</v>
      </c>
      <c r="M7" s="302">
        <f>SUM('Receita Operacional'!E18:E20)*'Receita Operacional'!E$12</f>
        <v>0</v>
      </c>
      <c r="N7" s="302">
        <f>SUM('Receita Operacional'!F18:F20)*'Receita Operacional'!F$12</f>
        <v>0</v>
      </c>
      <c r="O7" s="302">
        <f>SUM('Receita Operacional'!G18:G20)*'Receita Operacional'!G$12</f>
        <v>0</v>
      </c>
      <c r="P7" s="302">
        <f>SUM('Receita Operacional'!H18:H20)*'Receita Operacional'!H$12</f>
        <v>0</v>
      </c>
      <c r="Q7" s="302">
        <f>SUM('Receita Operacional'!I18:I20)*'Receita Operacional'!I$12</f>
        <v>0</v>
      </c>
      <c r="R7" s="302">
        <f>SUM('Receita Operacional'!J18:J20)*'Receita Operacional'!J$12</f>
        <v>0</v>
      </c>
      <c r="S7" s="302">
        <f>SUM('Receita Operacional'!K18:K20)*'Receita Operacional'!K$12</f>
        <v>0</v>
      </c>
      <c r="T7" s="302">
        <f>SUM('Receita Operacional'!L18:L20)*'Receita Operacional'!L$12</f>
        <v>0</v>
      </c>
      <c r="U7" s="302">
        <f>SUM('Receita Operacional'!M18:M20)*'Receita Operacional'!M$12</f>
        <v>0</v>
      </c>
    </row>
    <row r="8" spans="1:21" ht="17.45" customHeight="1">
      <c r="B8" s="21" t="s">
        <v>290</v>
      </c>
      <c r="C8" s="16" t="s">
        <v>173</v>
      </c>
      <c r="D8" s="176"/>
      <c r="E8" s="324"/>
      <c r="F8" s="324"/>
      <c r="G8" s="324"/>
      <c r="H8" s="324"/>
      <c r="I8" s="324"/>
      <c r="J8" s="324"/>
      <c r="K8" s="324"/>
      <c r="L8" s="302">
        <f>(SUM('Receita Operacional'!D15:D16,'Receita Operacional'!D22)*'Receita Operacional'!D$12+('Receita Operacional'!D$24*'Receita Operacional'!D$25))</f>
        <v>0</v>
      </c>
      <c r="M8" s="302">
        <f>(SUM('Receita Operacional'!E15:E16,'Receita Operacional'!E22)*'Receita Operacional'!E$12+('Receita Operacional'!E$24*'Receita Operacional'!E$25))</f>
        <v>0</v>
      </c>
      <c r="N8" s="302">
        <f>(SUM('Receita Operacional'!F15:F16,'Receita Operacional'!F22)*'Receita Operacional'!F$12+('Receita Operacional'!F$24*'Receita Operacional'!F$25))</f>
        <v>0</v>
      </c>
      <c r="O8" s="302">
        <f>(SUM('Receita Operacional'!G15:G16,'Receita Operacional'!G22)*'Receita Operacional'!G$12+('Receita Operacional'!G$24*'Receita Operacional'!G$25))</f>
        <v>0</v>
      </c>
      <c r="P8" s="302">
        <f>(SUM('Receita Operacional'!H15:H16,'Receita Operacional'!H22)*'Receita Operacional'!H$12+('Receita Operacional'!H$24*'Receita Operacional'!H$25))</f>
        <v>0</v>
      </c>
      <c r="Q8" s="302">
        <f>(SUM('Receita Operacional'!I15:I16,'Receita Operacional'!I22)*'Receita Operacional'!I$12+('Receita Operacional'!I$24*'Receita Operacional'!I$25))</f>
        <v>0</v>
      </c>
      <c r="R8" s="302">
        <f>(SUM('Receita Operacional'!J15:J16,'Receita Operacional'!J22)*'Receita Operacional'!J$12+('Receita Operacional'!J$24*'Receita Operacional'!J$25))</f>
        <v>0</v>
      </c>
      <c r="S8" s="302">
        <f>(SUM('Receita Operacional'!K15:K16,'Receita Operacional'!K22)*'Receita Operacional'!K$12+('Receita Operacional'!K$24*'Receita Operacional'!K$25))</f>
        <v>0</v>
      </c>
      <c r="T8" s="302">
        <f>(SUM('Receita Operacional'!L15:L16,'Receita Operacional'!L22)*'Receita Operacional'!L$12+('Receita Operacional'!L$24*'Receita Operacional'!L$25))</f>
        <v>0</v>
      </c>
      <c r="U8" s="302">
        <f>(SUM('Receita Operacional'!M15:M16,'Receita Operacional'!M22)*'Receita Operacional'!M$12+('Receita Operacional'!M$24*'Receita Operacional'!M$25))</f>
        <v>0</v>
      </c>
    </row>
    <row r="9" spans="1:21" ht="17.45" customHeight="1">
      <c r="B9" s="23" t="s">
        <v>288</v>
      </c>
      <c r="C9" s="22" t="s">
        <v>173</v>
      </c>
      <c r="D9" s="258"/>
      <c r="E9" s="325"/>
      <c r="F9" s="325"/>
      <c r="G9" s="325"/>
      <c r="H9" s="325"/>
      <c r="I9" s="325"/>
      <c r="J9" s="325"/>
      <c r="K9" s="325"/>
      <c r="L9" s="303">
        <f>SUM('Receita Operacional'!D35,-'Receita Operacional'!D$39,'Receita Operacional'!D$46,-'Receita Operacional'!D$52,'Receita Operacional'!D$59,-'Receita Operacional'!D$61,'Receita Operacional'!D$68,-'Receita Operacional'!D$70)</f>
        <v>0</v>
      </c>
      <c r="M9" s="303">
        <f>SUM('Receita Operacional'!E35,-'Receita Operacional'!E$39,'Receita Operacional'!E$46,-'Receita Operacional'!E$52,'Receita Operacional'!E$59,-'Receita Operacional'!E$61,'Receita Operacional'!E$68,-'Receita Operacional'!E$70)</f>
        <v>0</v>
      </c>
      <c r="N9" s="303">
        <f>SUM('Receita Operacional'!F35,-'Receita Operacional'!F$39,'Receita Operacional'!F$46,-'Receita Operacional'!F$52,'Receita Operacional'!F$59,-'Receita Operacional'!F$61,'Receita Operacional'!F$68,-'Receita Operacional'!F$70)</f>
        <v>0</v>
      </c>
      <c r="O9" s="303">
        <f>SUM('Receita Operacional'!G35,-'Receita Operacional'!G$39,'Receita Operacional'!G$46,-'Receita Operacional'!G$52,'Receita Operacional'!G$59,-'Receita Operacional'!G$61,'Receita Operacional'!G$68,-'Receita Operacional'!G$70)</f>
        <v>0</v>
      </c>
      <c r="P9" s="303">
        <f>SUM('Receita Operacional'!H35,-'Receita Operacional'!H$39,'Receita Operacional'!H$46,-'Receita Operacional'!H$52,'Receita Operacional'!H$59,-'Receita Operacional'!H$61,'Receita Operacional'!H$68,-'Receita Operacional'!H$70)</f>
        <v>0</v>
      </c>
      <c r="Q9" s="303">
        <f>SUM('Receita Operacional'!I35,-'Receita Operacional'!I$39,'Receita Operacional'!I$46,-'Receita Operacional'!I$52,'Receita Operacional'!I$59,-'Receita Operacional'!I$61,'Receita Operacional'!I$68,-'Receita Operacional'!I$70)</f>
        <v>0</v>
      </c>
      <c r="R9" s="303">
        <f>SUM('Receita Operacional'!J35,-'Receita Operacional'!J$39,'Receita Operacional'!J$46,-'Receita Operacional'!J$52,'Receita Operacional'!J$59,-'Receita Operacional'!J$61,'Receita Operacional'!J$68,-'Receita Operacional'!J$70)</f>
        <v>0</v>
      </c>
      <c r="S9" s="303">
        <f>SUM('Receita Operacional'!K35,-'Receita Operacional'!K$39,'Receita Operacional'!K$46,-'Receita Operacional'!K$52,'Receita Operacional'!K$59,-'Receita Operacional'!K$61,'Receita Operacional'!K$68,-'Receita Operacional'!K$70)</f>
        <v>0</v>
      </c>
      <c r="T9" s="303">
        <f>SUM('Receita Operacional'!L35,-'Receita Operacional'!L$39,'Receita Operacional'!L$46,-'Receita Operacional'!L$52,'Receita Operacional'!L$59,-'Receita Operacional'!L$61,'Receita Operacional'!L$68,-'Receita Operacional'!L$70)</f>
        <v>0</v>
      </c>
      <c r="U9" s="303">
        <f>SUM('Receita Operacional'!M35,-'Receita Operacional'!M$39,'Receita Operacional'!M$46,-'Receita Operacional'!M$52,'Receita Operacional'!M$59,-'Receita Operacional'!M$61,'Receita Operacional'!M$68,-'Receita Operacional'!M$70)</f>
        <v>0</v>
      </c>
    </row>
    <row r="10" spans="1:21" s="80" customFormat="1" ht="17.45" customHeight="1">
      <c r="A10" s="11"/>
      <c r="B10" s="94"/>
      <c r="C10" s="94"/>
      <c r="D10" s="94"/>
      <c r="E10" s="326"/>
      <c r="F10" s="326"/>
      <c r="G10" s="326"/>
      <c r="H10" s="326"/>
      <c r="I10" s="326"/>
      <c r="J10" s="326"/>
      <c r="K10" s="326"/>
      <c r="L10" s="238"/>
      <c r="M10" s="238"/>
      <c r="N10" s="238"/>
      <c r="O10" s="238"/>
      <c r="P10" s="238"/>
      <c r="Q10" s="238"/>
      <c r="R10" s="238"/>
      <c r="S10" s="238"/>
      <c r="T10" s="238"/>
      <c r="U10" s="238"/>
    </row>
    <row r="11" spans="1:21" ht="17.45" customHeight="1">
      <c r="B11" s="177" t="s">
        <v>160</v>
      </c>
      <c r="C11" s="22" t="s">
        <v>173</v>
      </c>
      <c r="D11" s="237"/>
      <c r="E11" s="175"/>
      <c r="F11" s="175"/>
      <c r="G11" s="175"/>
      <c r="H11" s="175"/>
      <c r="I11" s="175"/>
      <c r="J11" s="175"/>
      <c r="K11" s="175"/>
      <c r="L11" s="303">
        <f>'Custos e Despesas'!D$93</f>
        <v>0</v>
      </c>
      <c r="M11" s="303">
        <f>'Custos e Despesas'!E$93</f>
        <v>0</v>
      </c>
      <c r="N11" s="303">
        <f>'Custos e Despesas'!F$93</f>
        <v>0</v>
      </c>
      <c r="O11" s="303">
        <f>'Custos e Despesas'!G$93</f>
        <v>0</v>
      </c>
      <c r="P11" s="303">
        <f>'Custos e Despesas'!H$93</f>
        <v>0</v>
      </c>
      <c r="Q11" s="303">
        <f>'Custos e Despesas'!I$93</f>
        <v>0</v>
      </c>
      <c r="R11" s="303">
        <f>'Custos e Despesas'!J$93</f>
        <v>0</v>
      </c>
      <c r="S11" s="303">
        <f>'Custos e Despesas'!K$93</f>
        <v>0</v>
      </c>
      <c r="T11" s="303">
        <f>'Custos e Despesas'!L$93</f>
        <v>0</v>
      </c>
      <c r="U11" s="303">
        <f>'Custos e Despesas'!M$93</f>
        <v>0</v>
      </c>
    </row>
    <row r="12" spans="1:21" s="80" customFormat="1" ht="17.45" customHeight="1">
      <c r="A12" s="11"/>
      <c r="B12" s="94"/>
      <c r="C12" s="94"/>
      <c r="D12" s="94"/>
      <c r="E12" s="326"/>
      <c r="F12" s="326"/>
      <c r="G12" s="326"/>
      <c r="H12" s="326"/>
      <c r="I12" s="326"/>
      <c r="J12" s="326"/>
      <c r="K12" s="326"/>
      <c r="L12" s="238"/>
      <c r="M12" s="238"/>
      <c r="N12" s="238"/>
      <c r="O12" s="238"/>
      <c r="P12" s="238"/>
      <c r="Q12" s="238"/>
      <c r="R12" s="238"/>
      <c r="S12" s="238"/>
      <c r="T12" s="238"/>
      <c r="U12" s="238"/>
    </row>
    <row r="13" spans="1:21" ht="17.45" customHeight="1">
      <c r="B13" s="173" t="s">
        <v>256</v>
      </c>
      <c r="C13" s="163"/>
      <c r="D13" s="301"/>
      <c r="E13" s="301"/>
      <c r="F13" s="301"/>
      <c r="G13" s="301"/>
      <c r="H13" s="301"/>
      <c r="I13" s="301"/>
      <c r="J13" s="301"/>
      <c r="K13" s="301"/>
      <c r="L13" s="302"/>
      <c r="M13" s="302"/>
      <c r="N13" s="302"/>
      <c r="O13" s="302"/>
      <c r="P13" s="302"/>
      <c r="Q13" s="302"/>
      <c r="R13" s="302"/>
      <c r="S13" s="302"/>
      <c r="T13" s="302"/>
      <c r="U13" s="302"/>
    </row>
    <row r="14" spans="1:21" ht="17.45" customHeight="1">
      <c r="B14" s="21" t="s">
        <v>149</v>
      </c>
      <c r="C14" s="16" t="s">
        <v>173</v>
      </c>
      <c r="D14" s="174"/>
      <c r="E14" s="175"/>
      <c r="F14" s="175"/>
      <c r="G14" s="175"/>
      <c r="H14" s="175"/>
      <c r="I14" s="175"/>
      <c r="J14" s="175"/>
      <c r="K14" s="175"/>
      <c r="L14" s="302">
        <f>('Custos e Despesas'!D$5-'Custos e Despesas'!D$6-'Custos e Despesas'!D$24-'Custos e Despesas'!D36-'Custos e Despesas'!D$96-'Custos e Despesas'!D$93)+('Custos e Despesas'!D$93)</f>
        <v>0</v>
      </c>
      <c r="M14" s="302">
        <f>('Custos e Despesas'!E$5-'Custos e Despesas'!E$6-'Custos e Despesas'!E$24-'Custos e Despesas'!E36-'Custos e Despesas'!E$96-'Custos e Despesas'!E$93)+('Custos e Despesas'!E$93)</f>
        <v>0</v>
      </c>
      <c r="N14" s="302">
        <f>('Custos e Despesas'!F$5-'Custos e Despesas'!F$6-'Custos e Despesas'!F$24-'Custos e Despesas'!F36-'Custos e Despesas'!F$96-'Custos e Despesas'!F$93)+('Custos e Despesas'!F$93)</f>
        <v>0</v>
      </c>
      <c r="O14" s="302">
        <f>('Custos e Despesas'!G$5-'Custos e Despesas'!G$6-'Custos e Despesas'!G$24-'Custos e Despesas'!G36-'Custos e Despesas'!G$96-'Custos e Despesas'!G$93)+('Custos e Despesas'!G$93)</f>
        <v>0</v>
      </c>
      <c r="P14" s="302">
        <f>('Custos e Despesas'!H$5-'Custos e Despesas'!H$6-'Custos e Despesas'!H$24-'Custos e Despesas'!H36-'Custos e Despesas'!H$96-'Custos e Despesas'!H$93)+('Custos e Despesas'!H$93)</f>
        <v>0</v>
      </c>
      <c r="Q14" s="302">
        <f>('Custos e Despesas'!I$5-'Custos e Despesas'!I$6-'Custos e Despesas'!I$24-'Custos e Despesas'!I36-'Custos e Despesas'!I$96-'Custos e Despesas'!I$93)+('Custos e Despesas'!I$93)</f>
        <v>0</v>
      </c>
      <c r="R14" s="302">
        <f>('Custos e Despesas'!J$5-'Custos e Despesas'!J$6-'Custos e Despesas'!J$24-'Custos e Despesas'!J36-'Custos e Despesas'!J$96-'Custos e Despesas'!J$93)+('Custos e Despesas'!J$93)</f>
        <v>0</v>
      </c>
      <c r="S14" s="302">
        <f>('Custos e Despesas'!K$5-'Custos e Despesas'!K$6-'Custos e Despesas'!K$24-'Custos e Despesas'!K36-'Custos e Despesas'!K$96-'Custos e Despesas'!K$93)+('Custos e Despesas'!K$93)</f>
        <v>0</v>
      </c>
      <c r="T14" s="302">
        <f>('Custos e Despesas'!L$5-'Custos e Despesas'!L$6-'Custos e Despesas'!L$24-'Custos e Despesas'!L36-'Custos e Despesas'!L$96-'Custos e Despesas'!L$93)+('Custos e Despesas'!L$93)</f>
        <v>0</v>
      </c>
      <c r="U14" s="302">
        <f>('Custos e Despesas'!M$5-'Custos e Despesas'!M$6-'Custos e Despesas'!M$24-'Custos e Despesas'!M36-'Custos e Despesas'!M$96-'Custos e Despesas'!M$93)+('Custos e Despesas'!M$93)</f>
        <v>0</v>
      </c>
    </row>
    <row r="15" spans="1:21" ht="17.45" customHeight="1">
      <c r="B15" s="21" t="s">
        <v>150</v>
      </c>
      <c r="C15" s="16" t="s">
        <v>173</v>
      </c>
      <c r="D15" s="176"/>
      <c r="E15" s="324"/>
      <c r="F15" s="324"/>
      <c r="G15" s="324"/>
      <c r="H15" s="324"/>
      <c r="I15" s="324"/>
      <c r="J15" s="324"/>
      <c r="K15" s="324"/>
      <c r="L15" s="302">
        <f>SUM('Custos e Despesas'!D$6,'Custos e Despesas'!D$24,'Custos e Despesas'!D$36,)</f>
        <v>0</v>
      </c>
      <c r="M15" s="302">
        <f>SUM('Custos e Despesas'!E$6,'Custos e Despesas'!E$24,'Custos e Despesas'!E$36,)</f>
        <v>0</v>
      </c>
      <c r="N15" s="302">
        <f>SUM('Custos e Despesas'!F$6,'Custos e Despesas'!F$24,'Custos e Despesas'!F$36,)</f>
        <v>0</v>
      </c>
      <c r="O15" s="302">
        <f>SUM('Custos e Despesas'!G$6,'Custos e Despesas'!G$24,'Custos e Despesas'!G$36,)</f>
        <v>0</v>
      </c>
      <c r="P15" s="302">
        <f>SUM('Custos e Despesas'!H$6,'Custos e Despesas'!H$24,'Custos e Despesas'!H$36,)</f>
        <v>0</v>
      </c>
      <c r="Q15" s="302">
        <f>SUM('Custos e Despesas'!I$6,'Custos e Despesas'!I$24,'Custos e Despesas'!I$36,)</f>
        <v>0</v>
      </c>
      <c r="R15" s="302">
        <f>SUM('Custos e Despesas'!J$6,'Custos e Despesas'!J$24,'Custos e Despesas'!J$36,)</f>
        <v>0</v>
      </c>
      <c r="S15" s="302">
        <f>SUM('Custos e Despesas'!K$6,'Custos e Despesas'!K$24,'Custos e Despesas'!K$36,)</f>
        <v>0</v>
      </c>
      <c r="T15" s="302">
        <f>SUM('Custos e Despesas'!L$6,'Custos e Despesas'!L$24,'Custos e Despesas'!L$36,)</f>
        <v>0</v>
      </c>
      <c r="U15" s="302">
        <f>SUM('Custos e Despesas'!M$6,'Custos e Despesas'!M$24,'Custos e Despesas'!M$36,)</f>
        <v>0</v>
      </c>
    </row>
    <row r="16" spans="1:21" ht="17.45" customHeight="1">
      <c r="B16" s="21" t="s">
        <v>151</v>
      </c>
      <c r="C16" s="16" t="s">
        <v>173</v>
      </c>
      <c r="D16" s="176"/>
      <c r="E16" s="324"/>
      <c r="F16" s="324"/>
      <c r="G16" s="324"/>
      <c r="H16" s="324"/>
      <c r="I16" s="324"/>
      <c r="J16" s="324"/>
      <c r="K16" s="324"/>
      <c r="L16" s="302">
        <f>SUM('Receita Operacional'!D$32,'Receita Operacional'!D$43,'Receita Operacional'!D$56,'Receita Operacional'!D$74)+SUM('Receita Operacional'!D$30,'Receita Operacional'!D$31,'Receita Operacional'!D$41,'Receita Operacional'!D$42,'Receita Operacional'!D$54,'Receita Operacional'!D$55,'Receita Operacional'!D$63,'Receita Operacional'!D$64,'Receita Operacional'!D$72,'Receita Operacional'!D$73)+ABS(IF(OR('IR CSLL'!$B$4=0,'IR CSLL'!$B$4='IR CSLL'!$B$42),0,IF('IR CSLL'!$B$4='IR CSLL'!$B$45,'IR CSLL'!D$46,'IR CSLL'!D$49)))+ABS(IF(OR('IR CSLL'!$B$4=0,'IR CSLL'!$B$4='IR CSLL'!$B$42),0,IF('IR CSLL'!$B$4='IR CSLL'!$B$45,'IR CSLL'!D$47,'IR CSLL'!D$50)))</f>
        <v>0</v>
      </c>
      <c r="M16" s="302">
        <f>SUM('Receita Operacional'!E$32,'Receita Operacional'!E$43,'Receita Operacional'!E$56,'Receita Operacional'!E$74)+SUM('Receita Operacional'!E$30,'Receita Operacional'!E$31,'Receita Operacional'!E$41,'Receita Operacional'!E$42,'Receita Operacional'!E$54,'Receita Operacional'!E$55,'Receita Operacional'!E$63,'Receita Operacional'!E$64,'Receita Operacional'!E$72,'Receita Operacional'!E$73)+ABS(IF(OR('IR CSLL'!$B$4=0,'IR CSLL'!$B$4='IR CSLL'!$B$42),0,IF('IR CSLL'!$B$4='IR CSLL'!$B$45,'IR CSLL'!E$46,'IR CSLL'!E$49)))+ABS(IF(OR('IR CSLL'!$B$4=0,'IR CSLL'!$B$4='IR CSLL'!$B$42),0,IF('IR CSLL'!$B$4='IR CSLL'!$B$45,'IR CSLL'!E$47,'IR CSLL'!E$50)))</f>
        <v>0</v>
      </c>
      <c r="N16" s="302">
        <f>SUM('Receita Operacional'!F$32,'Receita Operacional'!F$43,'Receita Operacional'!F$56,'Receita Operacional'!F$74)+SUM('Receita Operacional'!F$30,'Receita Operacional'!F$31,'Receita Operacional'!F$41,'Receita Operacional'!F$42,'Receita Operacional'!F$54,'Receita Operacional'!F$55,'Receita Operacional'!F$63,'Receita Operacional'!F$64,'Receita Operacional'!F$72,'Receita Operacional'!F$73)+ABS(IF(OR('IR CSLL'!$B$4=0,'IR CSLL'!$B$4='IR CSLL'!$B$42),0,IF('IR CSLL'!$B$4='IR CSLL'!$B$45,'IR CSLL'!F$46,'IR CSLL'!F$49)))+ABS(IF(OR('IR CSLL'!$B$4=0,'IR CSLL'!$B$4='IR CSLL'!$B$42),0,IF('IR CSLL'!$B$4='IR CSLL'!$B$45,'IR CSLL'!F$47,'IR CSLL'!F$50)))</f>
        <v>0</v>
      </c>
      <c r="O16" s="302">
        <f>SUM('Receita Operacional'!G$32,'Receita Operacional'!G$43,'Receita Operacional'!G$56,'Receita Operacional'!G$74)+SUM('Receita Operacional'!G$30,'Receita Operacional'!G$31,'Receita Operacional'!G$41,'Receita Operacional'!G$42,'Receita Operacional'!G$54,'Receita Operacional'!G$55,'Receita Operacional'!G$63,'Receita Operacional'!G$64,'Receita Operacional'!G$72,'Receita Operacional'!G$73)+ABS(IF(OR('IR CSLL'!$B$4=0,'IR CSLL'!$B$4='IR CSLL'!$B$42),0,IF('IR CSLL'!$B$4='IR CSLL'!$B$45,'IR CSLL'!G$46,'IR CSLL'!G$49)))+ABS(IF(OR('IR CSLL'!$B$4=0,'IR CSLL'!$B$4='IR CSLL'!$B$42),0,IF('IR CSLL'!$B$4='IR CSLL'!$B$45,'IR CSLL'!G$47,'IR CSLL'!G$50)))</f>
        <v>0</v>
      </c>
      <c r="P16" s="302">
        <f>SUM('Receita Operacional'!H$32,'Receita Operacional'!H$43,'Receita Operacional'!H$56,'Receita Operacional'!H$74)+SUM('Receita Operacional'!H$30,'Receita Operacional'!H$31,'Receita Operacional'!H$41,'Receita Operacional'!H$42,'Receita Operacional'!H$54,'Receita Operacional'!H$55,'Receita Operacional'!H$63,'Receita Operacional'!H$64,'Receita Operacional'!H$72,'Receita Operacional'!H$73)+ABS(IF(OR('IR CSLL'!$B$4=0,'IR CSLL'!$B$4='IR CSLL'!$B$42),0,IF('IR CSLL'!$B$4='IR CSLL'!$B$45,'IR CSLL'!H$46,'IR CSLL'!H$49)))+ABS(IF(OR('IR CSLL'!$B$4=0,'IR CSLL'!$B$4='IR CSLL'!$B$42),0,IF('IR CSLL'!$B$4='IR CSLL'!$B$45,'IR CSLL'!H$47,'IR CSLL'!H$50)))</f>
        <v>0</v>
      </c>
      <c r="Q16" s="302">
        <f>SUM('Receita Operacional'!I$32,'Receita Operacional'!I$43,'Receita Operacional'!I$56,'Receita Operacional'!I$74)+SUM('Receita Operacional'!I$30,'Receita Operacional'!I$31,'Receita Operacional'!I$41,'Receita Operacional'!I$42,'Receita Operacional'!I$54,'Receita Operacional'!I$55,'Receita Operacional'!I$63,'Receita Operacional'!I$64,'Receita Operacional'!I$72,'Receita Operacional'!I$73)+ABS(IF(OR('IR CSLL'!$B$4=0,'IR CSLL'!$B$4='IR CSLL'!$B$42),0,IF('IR CSLL'!$B$4='IR CSLL'!$B$45,'IR CSLL'!I$46,'IR CSLL'!I$49)))+ABS(IF(OR('IR CSLL'!$B$4=0,'IR CSLL'!$B$4='IR CSLL'!$B$42),0,IF('IR CSLL'!$B$4='IR CSLL'!$B$45,'IR CSLL'!I$47,'IR CSLL'!I$50)))</f>
        <v>0</v>
      </c>
      <c r="R16" s="302">
        <f>SUM('Receita Operacional'!J$32,'Receita Operacional'!J$43,'Receita Operacional'!J$56,'Receita Operacional'!J$74)+SUM('Receita Operacional'!J$30,'Receita Operacional'!J$31,'Receita Operacional'!J$41,'Receita Operacional'!J$42,'Receita Operacional'!J$54,'Receita Operacional'!J$55,'Receita Operacional'!J$63,'Receita Operacional'!J$64,'Receita Operacional'!J$72,'Receita Operacional'!J$73)+ABS(IF(OR('IR CSLL'!$B$4=0,'IR CSLL'!$B$4='IR CSLL'!$B$42),0,IF('IR CSLL'!$B$4='IR CSLL'!$B$45,'IR CSLL'!J$46,'IR CSLL'!J$49)))+ABS(IF(OR('IR CSLL'!$B$4=0,'IR CSLL'!$B$4='IR CSLL'!$B$42),0,IF('IR CSLL'!$B$4='IR CSLL'!$B$45,'IR CSLL'!J$47,'IR CSLL'!J$50)))</f>
        <v>0</v>
      </c>
      <c r="S16" s="302">
        <f>SUM('Receita Operacional'!K$32,'Receita Operacional'!K$43,'Receita Operacional'!K$56,'Receita Operacional'!K$74)+SUM('Receita Operacional'!K$30,'Receita Operacional'!K$31,'Receita Operacional'!K$41,'Receita Operacional'!K$42,'Receita Operacional'!K$54,'Receita Operacional'!K$55,'Receita Operacional'!K$63,'Receita Operacional'!K$64,'Receita Operacional'!K$72,'Receita Operacional'!K$73)+ABS(IF(OR('IR CSLL'!$B$4=0,'IR CSLL'!$B$4='IR CSLL'!$B$42),0,IF('IR CSLL'!$B$4='IR CSLL'!$B$45,'IR CSLL'!K$46,'IR CSLL'!K$49)))+ABS(IF(OR('IR CSLL'!$B$4=0,'IR CSLL'!$B$4='IR CSLL'!$B$42),0,IF('IR CSLL'!$B$4='IR CSLL'!$B$45,'IR CSLL'!K$47,'IR CSLL'!K$50)))</f>
        <v>0</v>
      </c>
      <c r="T16" s="302">
        <f>SUM('Receita Operacional'!L$32,'Receita Operacional'!L$43,'Receita Operacional'!L$56,'Receita Operacional'!L$74)+SUM('Receita Operacional'!L$30,'Receita Operacional'!L$31,'Receita Operacional'!L$41,'Receita Operacional'!L$42,'Receita Operacional'!L$54,'Receita Operacional'!L$55,'Receita Operacional'!L$63,'Receita Operacional'!L$64,'Receita Operacional'!L$72,'Receita Operacional'!L$73)+ABS(IF(OR('IR CSLL'!$B$4=0,'IR CSLL'!$B$4='IR CSLL'!$B$42),0,IF('IR CSLL'!$B$4='IR CSLL'!$B$45,'IR CSLL'!L$46,'IR CSLL'!L$49)))+ABS(IF(OR('IR CSLL'!$B$4=0,'IR CSLL'!$B$4='IR CSLL'!$B$42),0,IF('IR CSLL'!$B$4='IR CSLL'!$B$45,'IR CSLL'!L$47,'IR CSLL'!L$50)))</f>
        <v>0</v>
      </c>
      <c r="U16" s="302">
        <f>SUM('Receita Operacional'!M$32,'Receita Operacional'!M$43,'Receita Operacional'!M$56,'Receita Operacional'!M$74)+SUM('Receita Operacional'!M$30,'Receita Operacional'!M$31,'Receita Operacional'!M$41,'Receita Operacional'!M$42,'Receita Operacional'!M$54,'Receita Operacional'!M$55,'Receita Operacional'!M$63,'Receita Operacional'!M$64,'Receita Operacional'!M$72,'Receita Operacional'!M$73)+ABS(IF(OR('IR CSLL'!$B$4=0,'IR CSLL'!$B$4='IR CSLL'!$B$42),0,IF('IR CSLL'!$B$4='IR CSLL'!$B$45,'IR CSLL'!M$46,'IR CSLL'!M$49)))+ABS(IF(OR('IR CSLL'!$B$4=0,'IR CSLL'!$B$4='IR CSLL'!$B$42),0,IF('IR CSLL'!$B$4='IR CSLL'!$B$45,'IR CSLL'!M$47,'IR CSLL'!M$50)))</f>
        <v>0</v>
      </c>
    </row>
    <row r="17" spans="1:21" ht="17.45" customHeight="1">
      <c r="B17" s="23" t="s">
        <v>282</v>
      </c>
      <c r="C17" s="22" t="s">
        <v>173</v>
      </c>
      <c r="D17" s="258"/>
      <c r="E17" s="325"/>
      <c r="F17" s="325"/>
      <c r="G17" s="325"/>
      <c r="H17" s="325"/>
      <c r="I17" s="325"/>
      <c r="J17" s="325"/>
      <c r="K17" s="325"/>
      <c r="L17" s="303">
        <f>SUM('Custos e Despesas'!D5,'Custos e Despesas'!D92)-SUM(L14,L15)</f>
        <v>0</v>
      </c>
      <c r="M17" s="303">
        <f>SUM('Custos e Despesas'!E5,'Custos e Despesas'!E92)-SUM(M14,M15)</f>
        <v>0</v>
      </c>
      <c r="N17" s="303">
        <f>SUM('Custos e Despesas'!F5,'Custos e Despesas'!F92)-SUM(N14,N15)</f>
        <v>0</v>
      </c>
      <c r="O17" s="303">
        <f>SUM('Custos e Despesas'!G5,'Custos e Despesas'!G92)-SUM(O14,O15)</f>
        <v>0</v>
      </c>
      <c r="P17" s="303">
        <f>SUM('Custos e Despesas'!H5,'Custos e Despesas'!H92)-SUM(P14,P15)</f>
        <v>0</v>
      </c>
      <c r="Q17" s="303">
        <f>SUM('Custos e Despesas'!I5,'Custos e Despesas'!I92)-SUM(Q14,Q15)</f>
        <v>0</v>
      </c>
      <c r="R17" s="303">
        <f>SUM('Custos e Despesas'!J5,'Custos e Despesas'!J92)-SUM(R14,R15)</f>
        <v>0</v>
      </c>
      <c r="S17" s="303">
        <f>SUM('Custos e Despesas'!K5,'Custos e Despesas'!K92)-SUM(S14,S15)</f>
        <v>0</v>
      </c>
      <c r="T17" s="303">
        <f>SUM('Custos e Despesas'!L5,'Custos e Despesas'!L92)-SUM(T14,T15)</f>
        <v>0</v>
      </c>
      <c r="U17" s="303">
        <f>SUM('Custos e Despesas'!M5,'Custos e Despesas'!M92)-SUM(U14,U15)</f>
        <v>0</v>
      </c>
    </row>
    <row r="18" spans="1:21" s="80" customFormat="1" ht="17.45" customHeight="1">
      <c r="A18" s="11"/>
      <c r="B18" s="94"/>
      <c r="C18" s="94"/>
      <c r="D18" s="94"/>
      <c r="E18" s="326"/>
      <c r="F18" s="326"/>
      <c r="G18" s="238"/>
      <c r="H18" s="238"/>
      <c r="I18" s="238"/>
      <c r="J18" s="238"/>
      <c r="K18" s="238"/>
      <c r="L18" s="238"/>
      <c r="M18" s="238"/>
      <c r="N18" s="238"/>
      <c r="O18" s="238"/>
      <c r="P18" s="238"/>
    </row>
    <row r="19" spans="1:21" ht="17.45" hidden="1" customHeight="1">
      <c r="B19" s="177"/>
      <c r="C19" s="22"/>
      <c r="D19" s="178"/>
      <c r="E19" s="304"/>
      <c r="F19" s="304"/>
      <c r="G19" s="304"/>
      <c r="H19" s="304"/>
      <c r="I19" s="304"/>
      <c r="J19" s="304"/>
      <c r="K19" s="304"/>
      <c r="L19" s="304"/>
      <c r="M19" s="304"/>
      <c r="N19" s="304"/>
    </row>
    <row r="20" spans="1:21" s="80" customFormat="1" ht="17.45" hidden="1" customHeight="1">
      <c r="A20" s="11"/>
      <c r="B20" s="104" t="s">
        <v>237</v>
      </c>
      <c r="C20" s="105"/>
      <c r="D20" s="104"/>
      <c r="E20" s="122" t="e">
        <f>E24*E25</f>
        <v>#DIV/0!</v>
      </c>
      <c r="F20" s="122" t="e">
        <f t="shared" ref="F20:N20" si="0">F24*F25</f>
        <v>#DIV/0!</v>
      </c>
      <c r="G20" s="122" t="e">
        <f t="shared" si="0"/>
        <v>#DIV/0!</v>
      </c>
      <c r="H20" s="122" t="e">
        <f t="shared" si="0"/>
        <v>#DIV/0!</v>
      </c>
      <c r="I20" s="122" t="e">
        <f t="shared" si="0"/>
        <v>#DIV/0!</v>
      </c>
      <c r="J20" s="122" t="e">
        <f t="shared" si="0"/>
        <v>#DIV/0!</v>
      </c>
      <c r="K20" s="122" t="e">
        <f t="shared" si="0"/>
        <v>#DIV/0!</v>
      </c>
      <c r="L20" s="122" t="e">
        <f t="shared" si="0"/>
        <v>#DIV/0!</v>
      </c>
      <c r="M20" s="122" t="e">
        <f t="shared" si="0"/>
        <v>#DIV/0!</v>
      </c>
      <c r="N20" s="122" t="e">
        <f t="shared" si="0"/>
        <v>#DIV/0!</v>
      </c>
    </row>
    <row r="21" spans="1:21" s="80" customFormat="1" ht="17.45" hidden="1" customHeight="1">
      <c r="A21" s="11"/>
      <c r="B21" s="104" t="s">
        <v>238</v>
      </c>
      <c r="C21" s="105"/>
      <c r="D21" s="104"/>
      <c r="E21" s="122">
        <v>0</v>
      </c>
      <c r="F21" s="122" t="e">
        <f>F20-E20</f>
        <v>#DIV/0!</v>
      </c>
      <c r="G21" s="122" t="e">
        <f t="shared" ref="G21:N21" si="1">G20-F20</f>
        <v>#DIV/0!</v>
      </c>
      <c r="H21" s="122" t="e">
        <f t="shared" si="1"/>
        <v>#DIV/0!</v>
      </c>
      <c r="I21" s="122" t="e">
        <f t="shared" si="1"/>
        <v>#DIV/0!</v>
      </c>
      <c r="J21" s="122" t="e">
        <f t="shared" si="1"/>
        <v>#DIV/0!</v>
      </c>
      <c r="K21" s="122" t="e">
        <f t="shared" si="1"/>
        <v>#DIV/0!</v>
      </c>
      <c r="L21" s="122" t="e">
        <f t="shared" si="1"/>
        <v>#DIV/0!</v>
      </c>
      <c r="M21" s="122" t="e">
        <f t="shared" si="1"/>
        <v>#DIV/0!</v>
      </c>
      <c r="N21" s="122" t="e">
        <f t="shared" si="1"/>
        <v>#DIV/0!</v>
      </c>
    </row>
    <row r="22" spans="1:21" s="80" customFormat="1" ht="17.45" hidden="1" customHeight="1">
      <c r="A22" s="11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spans="1:21" s="80" customFormat="1" ht="17.45" hidden="1" customHeight="1">
      <c r="A23" s="11"/>
      <c r="E23" s="123"/>
      <c r="F23" s="123"/>
      <c r="G23" s="123"/>
      <c r="H23" s="123"/>
      <c r="I23" s="123"/>
      <c r="J23" s="123"/>
      <c r="K23" s="123"/>
      <c r="L23" s="123"/>
      <c r="M23" s="123"/>
      <c r="N23" s="123"/>
    </row>
    <row r="24" spans="1:21" s="80" customFormat="1" ht="17.45" hidden="1" customHeight="1">
      <c r="A24" s="11"/>
      <c r="B24" s="124" t="s">
        <v>239</v>
      </c>
      <c r="E24" s="123">
        <f t="shared" ref="E24:N24" si="2">SUM(L6:L9)/360</f>
        <v>0</v>
      </c>
      <c r="F24" s="123">
        <f t="shared" si="2"/>
        <v>0</v>
      </c>
      <c r="G24" s="123">
        <f t="shared" si="2"/>
        <v>0</v>
      </c>
      <c r="H24" s="123">
        <f t="shared" si="2"/>
        <v>0</v>
      </c>
      <c r="I24" s="123">
        <f t="shared" si="2"/>
        <v>0</v>
      </c>
      <c r="J24" s="123">
        <f t="shared" si="2"/>
        <v>0</v>
      </c>
      <c r="K24" s="123">
        <f t="shared" si="2"/>
        <v>0</v>
      </c>
      <c r="L24" s="123">
        <f t="shared" si="2"/>
        <v>0</v>
      </c>
      <c r="M24" s="123">
        <f t="shared" si="2"/>
        <v>0</v>
      </c>
      <c r="N24" s="123">
        <f t="shared" si="2"/>
        <v>0</v>
      </c>
    </row>
    <row r="25" spans="1:21" s="80" customFormat="1" ht="17.45" hidden="1" customHeight="1">
      <c r="A25" s="11"/>
      <c r="B25" s="124" t="s">
        <v>240</v>
      </c>
      <c r="E25" s="123" t="e">
        <f>E26+E27-E28</f>
        <v>#DIV/0!</v>
      </c>
      <c r="F25" s="123" t="e">
        <f t="shared" ref="F25:N25" si="3">F26+F27-F28</f>
        <v>#DIV/0!</v>
      </c>
      <c r="G25" s="123" t="e">
        <f t="shared" si="3"/>
        <v>#DIV/0!</v>
      </c>
      <c r="H25" s="123" t="e">
        <f t="shared" si="3"/>
        <v>#DIV/0!</v>
      </c>
      <c r="I25" s="123" t="e">
        <f t="shared" si="3"/>
        <v>#DIV/0!</v>
      </c>
      <c r="J25" s="123" t="e">
        <f t="shared" si="3"/>
        <v>#DIV/0!</v>
      </c>
      <c r="K25" s="123" t="e">
        <f t="shared" si="3"/>
        <v>#DIV/0!</v>
      </c>
      <c r="L25" s="123" t="e">
        <f t="shared" si="3"/>
        <v>#DIV/0!</v>
      </c>
      <c r="M25" s="123" t="e">
        <f t="shared" si="3"/>
        <v>#DIV/0!</v>
      </c>
      <c r="N25" s="123" t="e">
        <f t="shared" si="3"/>
        <v>#DIV/0!</v>
      </c>
    </row>
    <row r="26" spans="1:21" s="80" customFormat="1" ht="17.45" hidden="1" customHeight="1">
      <c r="A26" s="11"/>
      <c r="B26" s="124" t="s">
        <v>241</v>
      </c>
      <c r="E26" s="123" t="e">
        <f t="shared" ref="E26:N26" si="4">SUMPRODUCT(L6:L9,$D$6:$D$9)/SUM(L$6:L$9)</f>
        <v>#DIV/0!</v>
      </c>
      <c r="F26" s="123" t="e">
        <f t="shared" si="4"/>
        <v>#DIV/0!</v>
      </c>
      <c r="G26" s="123" t="e">
        <f t="shared" si="4"/>
        <v>#DIV/0!</v>
      </c>
      <c r="H26" s="123" t="e">
        <f t="shared" si="4"/>
        <v>#DIV/0!</v>
      </c>
      <c r="I26" s="123" t="e">
        <f t="shared" si="4"/>
        <v>#DIV/0!</v>
      </c>
      <c r="J26" s="123" t="e">
        <f t="shared" si="4"/>
        <v>#DIV/0!</v>
      </c>
      <c r="K26" s="123" t="e">
        <f t="shared" si="4"/>
        <v>#DIV/0!</v>
      </c>
      <c r="L26" s="123" t="e">
        <f t="shared" si="4"/>
        <v>#DIV/0!</v>
      </c>
      <c r="M26" s="123" t="e">
        <f t="shared" si="4"/>
        <v>#DIV/0!</v>
      </c>
      <c r="N26" s="123" t="e">
        <f t="shared" si="4"/>
        <v>#DIV/0!</v>
      </c>
    </row>
    <row r="27" spans="1:21" s="80" customFormat="1" ht="17.45" hidden="1" customHeight="1">
      <c r="A27" s="11"/>
      <c r="B27" s="124" t="s">
        <v>242</v>
      </c>
      <c r="E27" s="123">
        <f t="shared" ref="E27:N27" si="5">IFERROR((L11*$D11)/L11,0)</f>
        <v>0</v>
      </c>
      <c r="F27" s="123">
        <f t="shared" si="5"/>
        <v>0</v>
      </c>
      <c r="G27" s="123">
        <f t="shared" si="5"/>
        <v>0</v>
      </c>
      <c r="H27" s="123">
        <f t="shared" si="5"/>
        <v>0</v>
      </c>
      <c r="I27" s="123">
        <f t="shared" si="5"/>
        <v>0</v>
      </c>
      <c r="J27" s="123">
        <f t="shared" si="5"/>
        <v>0</v>
      </c>
      <c r="K27" s="123">
        <f t="shared" si="5"/>
        <v>0</v>
      </c>
      <c r="L27" s="123">
        <f t="shared" si="5"/>
        <v>0</v>
      </c>
      <c r="M27" s="123">
        <f t="shared" si="5"/>
        <v>0</v>
      </c>
      <c r="N27" s="123">
        <f t="shared" si="5"/>
        <v>0</v>
      </c>
    </row>
    <row r="28" spans="1:21" s="80" customFormat="1" ht="17.45" hidden="1" customHeight="1">
      <c r="A28" s="11"/>
      <c r="B28" s="124" t="s">
        <v>243</v>
      </c>
      <c r="E28" s="123" t="e">
        <f t="shared" ref="E28:N28" si="6">SUMPRODUCT(L14:L17,$D$14:$D$17)/SUM(L$14:L$17)</f>
        <v>#DIV/0!</v>
      </c>
      <c r="F28" s="123" t="e">
        <f t="shared" si="6"/>
        <v>#DIV/0!</v>
      </c>
      <c r="G28" s="123" t="e">
        <f t="shared" si="6"/>
        <v>#DIV/0!</v>
      </c>
      <c r="H28" s="123" t="e">
        <f t="shared" si="6"/>
        <v>#DIV/0!</v>
      </c>
      <c r="I28" s="123" t="e">
        <f t="shared" si="6"/>
        <v>#DIV/0!</v>
      </c>
      <c r="J28" s="123" t="e">
        <f t="shared" si="6"/>
        <v>#DIV/0!</v>
      </c>
      <c r="K28" s="123" t="e">
        <f t="shared" si="6"/>
        <v>#DIV/0!</v>
      </c>
      <c r="L28" s="123" t="e">
        <f t="shared" si="6"/>
        <v>#DIV/0!</v>
      </c>
      <c r="M28" s="123" t="e">
        <f t="shared" si="6"/>
        <v>#DIV/0!</v>
      </c>
      <c r="N28" s="123" t="e">
        <f t="shared" si="6"/>
        <v>#DIV/0!</v>
      </c>
    </row>
    <row r="29" spans="1:21" hidden="1"/>
    <row r="32" spans="1:21" ht="26.45" customHeight="1">
      <c r="A32" s="12"/>
      <c r="B32" s="207" t="s">
        <v>296</v>
      </c>
      <c r="C32" s="207"/>
      <c r="D32" s="207"/>
      <c r="E32" s="207"/>
      <c r="F32" s="207"/>
      <c r="G32" s="207"/>
      <c r="H32" s="207"/>
      <c r="I32" s="207"/>
      <c r="J32" s="207"/>
      <c r="K32" s="207"/>
      <c r="L32" s="12"/>
      <c r="M32" s="12"/>
      <c r="N32" s="12"/>
    </row>
    <row r="33" spans="1:14" ht="17.45" customHeight="1">
      <c r="A33" s="12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2"/>
      <c r="M33" s="12"/>
      <c r="N33" s="12"/>
    </row>
    <row r="34" spans="1:14" ht="17.45" customHeight="1">
      <c r="A34" s="12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2"/>
      <c r="M34" s="12"/>
      <c r="N34" s="12"/>
    </row>
    <row r="35" spans="1:14" ht="17.45" customHeight="1">
      <c r="A35" s="12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2"/>
      <c r="M35" s="12"/>
      <c r="N35" s="12"/>
    </row>
    <row r="36" spans="1:14" ht="17.45" customHeight="1">
      <c r="A36" s="12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2"/>
      <c r="M36" s="12"/>
      <c r="N36" s="12"/>
    </row>
    <row r="37" spans="1:14" ht="17.45" customHeight="1">
      <c r="A37" s="12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2"/>
      <c r="M37" s="12"/>
      <c r="N37" s="12"/>
    </row>
    <row r="38" spans="1:14" ht="17.45" customHeight="1">
      <c r="A38" s="12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2"/>
      <c r="M38" s="12"/>
      <c r="N38" s="12"/>
    </row>
    <row r="39" spans="1:14" ht="17.45" customHeight="1">
      <c r="A39" s="12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2"/>
      <c r="M39" s="12"/>
      <c r="N39" s="12"/>
    </row>
    <row r="40" spans="1:14" ht="17.45" customHeight="1">
      <c r="A40" s="12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2"/>
      <c r="M40" s="12"/>
      <c r="N40" s="12"/>
    </row>
    <row r="41" spans="1:14" ht="17.45" customHeight="1">
      <c r="A41" s="12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2"/>
      <c r="M41" s="12"/>
      <c r="N41" s="12"/>
    </row>
    <row r="42" spans="1:14" ht="17.45" customHeight="1">
      <c r="A42" s="12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2"/>
      <c r="M42" s="12"/>
      <c r="N42" s="12"/>
    </row>
    <row r="43" spans="1:14" ht="17.45" customHeight="1">
      <c r="A43" s="12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2"/>
      <c r="M43" s="12"/>
      <c r="N43" s="12"/>
    </row>
    <row r="44" spans="1:14" ht="17.45" customHeight="1">
      <c r="A44" s="12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2"/>
      <c r="M44" s="12"/>
      <c r="N44" s="12"/>
    </row>
    <row r="45" spans="1:14" ht="17.45" customHeight="1">
      <c r="A45" s="12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2"/>
      <c r="M45" s="12"/>
      <c r="N45" s="12"/>
    </row>
    <row r="46" spans="1:14" ht="17.45" customHeight="1">
      <c r="A46" s="12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2"/>
      <c r="M46" s="12"/>
      <c r="N46" s="12"/>
    </row>
    <row r="47" spans="1:14" ht="17.45" customHeight="1">
      <c r="A47" s="12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2"/>
      <c r="M47" s="12"/>
      <c r="N47" s="12"/>
    </row>
    <row r="48" spans="1:14" ht="17.45" customHeight="1">
      <c r="A48" s="12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2"/>
      <c r="M48" s="12"/>
      <c r="N48" s="12"/>
    </row>
    <row r="49" spans="1:14" ht="17.45" customHeight="1">
      <c r="A49" s="12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2"/>
      <c r="M49" s="12"/>
      <c r="N49" s="12"/>
    </row>
    <row r="50" spans="1:14" ht="17.45" customHeight="1">
      <c r="A50" s="12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2"/>
      <c r="M50" s="12"/>
      <c r="N50" s="12"/>
    </row>
    <row r="51" spans="1:14" ht="17.45" customHeight="1">
      <c r="A51" s="12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2"/>
      <c r="M51" s="12"/>
      <c r="N51" s="12"/>
    </row>
    <row r="52" spans="1:14" ht="17.45" customHeight="1">
      <c r="A52" s="12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2"/>
      <c r="M52" s="12"/>
      <c r="N52" s="12"/>
    </row>
  </sheetData>
  <sheetProtection algorithmName="SHA-512" hashValue="IBIGhY8dLxfh4ruwQ//SSesXmsvwByUlDW3my3vgCXikduM31M8yKuHFsxYWwHtKL36Lt7OZlj5WSAeB0qGTjw==" saltValue="fnLlAvh/S5zZIjmzbVQp/Q==" spinCount="100000" sheet="1" formatColumns="0" formatRows="0" insertColumns="0" insertRows="0" insertHyperlinks="0" deleteColumns="0" deleteRows="0" sort="0" pivotTables="0"/>
  <dataValidations count="1">
    <dataValidation type="decimal" operator="greaterThanOrEqual" allowBlank="1" showInputMessage="1" showErrorMessage="1" error="Não aceita números negativos." sqref="L10:U10 L12:U13 D19:N19 D11:K12 D5:K8" xr:uid="{00000000-0002-0000-0A00-000000000000}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5">
    <pageSetUpPr fitToPage="1"/>
  </sheetPr>
  <dimension ref="A1:N116"/>
  <sheetViews>
    <sheetView showGridLines="0" showRowColHeaders="0" zoomScaleNormal="100" workbookViewId="0">
      <selection activeCell="H96" sqref="H96"/>
    </sheetView>
  </sheetViews>
  <sheetFormatPr defaultColWidth="8.875" defaultRowHeight="12.75"/>
  <cols>
    <col min="1" max="1" width="2.625" style="99" customWidth="1"/>
    <col min="2" max="2" width="54.25" style="80" customWidth="1"/>
    <col min="3" max="3" width="8.875" style="80" customWidth="1"/>
    <col min="4" max="13" width="14.625" style="80" customWidth="1"/>
    <col min="14" max="16384" width="8.875" style="80"/>
  </cols>
  <sheetData>
    <row r="1" spans="1:13" ht="15" customHeight="1"/>
    <row r="2" spans="1:13" ht="15.75">
      <c r="B2" s="13" t="s">
        <v>185</v>
      </c>
    </row>
    <row r="3" spans="1:13" ht="15" customHeight="1">
      <c r="B3" s="107" t="s">
        <v>190</v>
      </c>
    </row>
    <row r="4" spans="1:13" ht="15" customHeight="1">
      <c r="B4" s="194" t="s">
        <v>198</v>
      </c>
    </row>
    <row r="5" spans="1:13" ht="15" customHeight="1">
      <c r="B5" s="124"/>
    </row>
    <row r="6" spans="1:13" ht="15" customHeight="1">
      <c r="B6" s="13" t="s">
        <v>270</v>
      </c>
      <c r="C6" s="195"/>
    </row>
    <row r="7" spans="1:13" ht="15" customHeight="1">
      <c r="A7" s="80"/>
    </row>
    <row r="8" spans="1:13" ht="15" customHeight="1"/>
    <row r="9" spans="1:13" ht="15" customHeight="1">
      <c r="B9" s="13" t="s">
        <v>202</v>
      </c>
      <c r="C9" s="99"/>
    </row>
    <row r="10" spans="1:13" s="109" customFormat="1" ht="26.1" customHeight="1">
      <c r="A10" s="8"/>
      <c r="B10" s="207" t="s">
        <v>165</v>
      </c>
      <c r="C10" s="208" t="s">
        <v>30</v>
      </c>
      <c r="D10" s="208" t="s">
        <v>1</v>
      </c>
      <c r="E10" s="208" t="s">
        <v>2</v>
      </c>
      <c r="F10" s="208" t="s">
        <v>3</v>
      </c>
      <c r="G10" s="208" t="s">
        <v>4</v>
      </c>
      <c r="H10" s="208" t="s">
        <v>5</v>
      </c>
      <c r="I10" s="208" t="s">
        <v>6</v>
      </c>
      <c r="J10" s="208" t="s">
        <v>7</v>
      </c>
      <c r="K10" s="208" t="s">
        <v>8</v>
      </c>
      <c r="L10" s="208" t="s">
        <v>9</v>
      </c>
      <c r="M10" s="208" t="s">
        <v>10</v>
      </c>
    </row>
    <row r="11" spans="1:13" ht="15" customHeight="1"/>
    <row r="12" spans="1:13" s="20" customFormat="1" ht="17.45" customHeight="1">
      <c r="A12" s="46"/>
      <c r="B12" s="19" t="s">
        <v>191</v>
      </c>
      <c r="C12" s="24"/>
      <c r="D12" s="45"/>
      <c r="E12" s="45"/>
      <c r="F12" s="45"/>
      <c r="G12" s="45"/>
      <c r="H12" s="45"/>
      <c r="I12" s="45"/>
      <c r="J12" s="45"/>
      <c r="K12" s="45"/>
      <c r="L12" s="45"/>
      <c r="M12" s="45"/>
    </row>
    <row r="13" spans="1:13" ht="17.45" customHeight="1">
      <c r="B13" s="107" t="s">
        <v>184</v>
      </c>
      <c r="C13" s="16" t="s">
        <v>35</v>
      </c>
      <c r="D13" s="196"/>
      <c r="E13" s="196"/>
      <c r="F13" s="196"/>
      <c r="G13" s="196"/>
      <c r="H13" s="196"/>
      <c r="I13" s="196"/>
      <c r="J13" s="196"/>
      <c r="K13" s="196"/>
      <c r="L13" s="196"/>
      <c r="M13" s="196"/>
    </row>
    <row r="14" spans="1:13" ht="17.45" customHeight="1">
      <c r="B14" s="107" t="s">
        <v>140</v>
      </c>
      <c r="C14" s="16" t="s">
        <v>35</v>
      </c>
      <c r="D14" s="197"/>
      <c r="E14" s="197"/>
      <c r="F14" s="197"/>
      <c r="G14" s="197"/>
      <c r="H14" s="197"/>
      <c r="I14" s="197"/>
      <c r="J14" s="197"/>
      <c r="K14" s="197"/>
      <c r="L14" s="197"/>
      <c r="M14" s="197"/>
    </row>
    <row r="15" spans="1:13" ht="17.45" customHeight="1">
      <c r="B15" s="107" t="s">
        <v>141</v>
      </c>
      <c r="C15" s="16" t="s">
        <v>35</v>
      </c>
      <c r="D15" s="197"/>
      <c r="E15" s="197"/>
      <c r="F15" s="197"/>
      <c r="G15" s="197"/>
      <c r="H15" s="197"/>
      <c r="I15" s="197"/>
      <c r="J15" s="197"/>
      <c r="K15" s="197"/>
      <c r="L15" s="197"/>
      <c r="M15" s="197"/>
    </row>
    <row r="16" spans="1:13" ht="17.45" customHeight="1">
      <c r="B16" s="198" t="s">
        <v>37</v>
      </c>
      <c r="C16" s="22" t="s">
        <v>35</v>
      </c>
      <c r="D16" s="258"/>
      <c r="E16" s="258"/>
      <c r="F16" s="258"/>
      <c r="G16" s="258"/>
      <c r="H16" s="258"/>
      <c r="I16" s="258"/>
      <c r="J16" s="258"/>
      <c r="K16" s="258"/>
      <c r="L16" s="258"/>
      <c r="M16" s="258"/>
    </row>
    <row r="17" spans="1:14" ht="17.45" customHeight="1">
      <c r="B17" s="154"/>
      <c r="C17" s="155"/>
      <c r="D17" s="156"/>
      <c r="E17" s="156"/>
      <c r="F17" s="156"/>
      <c r="G17" s="156"/>
      <c r="H17" s="156"/>
      <c r="I17" s="156"/>
      <c r="J17" s="156"/>
      <c r="K17" s="156"/>
      <c r="L17" s="156"/>
      <c r="M17" s="156"/>
    </row>
    <row r="18" spans="1:14" ht="17.45" hidden="1" customHeight="1">
      <c r="B18" s="100"/>
      <c r="C18" s="69"/>
      <c r="D18" s="317">
        <v>1</v>
      </c>
      <c r="E18" s="317">
        <v>1</v>
      </c>
      <c r="F18" s="305"/>
      <c r="G18" s="306"/>
      <c r="H18" s="306"/>
      <c r="I18" s="306"/>
      <c r="J18" s="306"/>
      <c r="K18" s="306"/>
      <c r="L18" s="306"/>
      <c r="M18" s="306"/>
    </row>
    <row r="19" spans="1:14" ht="17.45" hidden="1" customHeight="1">
      <c r="B19" s="101" t="s">
        <v>224</v>
      </c>
      <c r="C19" s="102" t="s">
        <v>35</v>
      </c>
      <c r="D19" s="103">
        <f>DRE!D$36-Amortização!L$39-Depreciação!L$61</f>
        <v>0</v>
      </c>
      <c r="E19" s="103">
        <f>DRE!E$36-Amortização!M$39-Depreciação!M$61</f>
        <v>0</v>
      </c>
      <c r="F19" s="103">
        <f>DRE!F$36-Amortização!N$39-Depreciação!N$61</f>
        <v>0</v>
      </c>
      <c r="G19" s="103">
        <f>DRE!G$36-Amortização!O$39-Depreciação!O$61</f>
        <v>0</v>
      </c>
      <c r="H19" s="103">
        <f>DRE!H$36-Amortização!P$39-Depreciação!P$61</f>
        <v>0</v>
      </c>
      <c r="I19" s="103">
        <f>DRE!I$36-Amortização!Q$39-Depreciação!Q$61</f>
        <v>0</v>
      </c>
      <c r="J19" s="103">
        <f>DRE!J$36-Amortização!R$39-Depreciação!R$61</f>
        <v>0</v>
      </c>
      <c r="K19" s="103">
        <f>DRE!K$36-Amortização!S$39-Depreciação!S$61</f>
        <v>0</v>
      </c>
      <c r="L19" s="103">
        <f>DRE!L$36-Amortização!T$39-Depreciação!T$61</f>
        <v>0</v>
      </c>
      <c r="M19" s="103">
        <f>DRE!M$36-Amortização!U$39-Depreciação!U$61</f>
        <v>0</v>
      </c>
    </row>
    <row r="20" spans="1:14" ht="17.45" hidden="1" customHeight="1">
      <c r="B20" s="104" t="s">
        <v>225</v>
      </c>
      <c r="C20" s="105" t="s">
        <v>35</v>
      </c>
      <c r="D20" s="106">
        <f>+D19-IF($E$18=1,(SUM(D$13:D$16)+IF($D$18=1,D$13,0)),-(SUM(D$13:D$16)+IF($D$18=1,D$13,0)))</f>
        <v>0</v>
      </c>
      <c r="E20" s="106">
        <f t="shared" ref="E20:M20" si="0">+E19-IF($E$18=1,(SUM(E$13:E$16)+IF($D$18=1,E$13,0)),-(SUM(E$13:E$16)+IF($D$18=1,E$13,0)))</f>
        <v>0</v>
      </c>
      <c r="F20" s="106">
        <f t="shared" si="0"/>
        <v>0</v>
      </c>
      <c r="G20" s="106">
        <f t="shared" si="0"/>
        <v>0</v>
      </c>
      <c r="H20" s="106">
        <f t="shared" si="0"/>
        <v>0</v>
      </c>
      <c r="I20" s="106">
        <f t="shared" si="0"/>
        <v>0</v>
      </c>
      <c r="J20" s="106">
        <f t="shared" si="0"/>
        <v>0</v>
      </c>
      <c r="K20" s="106">
        <f t="shared" si="0"/>
        <v>0</v>
      </c>
      <c r="L20" s="106">
        <f t="shared" si="0"/>
        <v>0</v>
      </c>
      <c r="M20" s="106">
        <f t="shared" si="0"/>
        <v>0</v>
      </c>
    </row>
    <row r="21" spans="1:14" ht="17.45" hidden="1" customHeight="1">
      <c r="B21" s="157" t="s">
        <v>253</v>
      </c>
      <c r="C21" s="105" t="s">
        <v>35</v>
      </c>
      <c r="D21" s="106">
        <f>IF(0&gt;0,IF(D20&gt;0,IF(0&lt;(D20*30%),0,D20*30%),0),0)</f>
        <v>0</v>
      </c>
      <c r="E21" s="106">
        <f t="shared" ref="E21:M21" si="1">IF(D28&gt;0,IF(E20&gt;0,IF(D28&lt;(E20*30%),D28,E20*30%),0),0)</f>
        <v>0</v>
      </c>
      <c r="F21" s="106">
        <f t="shared" si="1"/>
        <v>0</v>
      </c>
      <c r="G21" s="106">
        <f t="shared" si="1"/>
        <v>0</v>
      </c>
      <c r="H21" s="106">
        <f t="shared" si="1"/>
        <v>0</v>
      </c>
      <c r="I21" s="106">
        <f t="shared" si="1"/>
        <v>0</v>
      </c>
      <c r="J21" s="106">
        <f t="shared" si="1"/>
        <v>0</v>
      </c>
      <c r="K21" s="106">
        <f t="shared" si="1"/>
        <v>0</v>
      </c>
      <c r="L21" s="106">
        <f t="shared" si="1"/>
        <v>0</v>
      </c>
      <c r="M21" s="106">
        <f t="shared" si="1"/>
        <v>0</v>
      </c>
    </row>
    <row r="22" spans="1:14" ht="17.45" hidden="1" customHeight="1">
      <c r="B22" s="104" t="s">
        <v>254</v>
      </c>
      <c r="C22" s="105" t="s">
        <v>35</v>
      </c>
      <c r="D22" s="106">
        <f t="shared" ref="D22:M22" si="2">D20-D21</f>
        <v>0</v>
      </c>
      <c r="E22" s="106">
        <f t="shared" si="2"/>
        <v>0</v>
      </c>
      <c r="F22" s="106">
        <f t="shared" si="2"/>
        <v>0</v>
      </c>
      <c r="G22" s="106">
        <f t="shared" si="2"/>
        <v>0</v>
      </c>
      <c r="H22" s="106">
        <f t="shared" si="2"/>
        <v>0</v>
      </c>
      <c r="I22" s="106">
        <f t="shared" si="2"/>
        <v>0</v>
      </c>
      <c r="J22" s="106">
        <f t="shared" si="2"/>
        <v>0</v>
      </c>
      <c r="K22" s="106">
        <f t="shared" si="2"/>
        <v>0</v>
      </c>
      <c r="L22" s="106">
        <f t="shared" si="2"/>
        <v>0</v>
      </c>
      <c r="M22" s="106">
        <f t="shared" si="2"/>
        <v>0</v>
      </c>
      <c r="N22" s="158"/>
    </row>
    <row r="23" spans="1:14" ht="17.45" hidden="1" customHeight="1">
      <c r="B23" s="107" t="s">
        <v>226</v>
      </c>
      <c r="C23" s="16" t="s">
        <v>35</v>
      </c>
      <c r="D23" s="108">
        <f>+D24+D25</f>
        <v>0</v>
      </c>
      <c r="E23" s="108">
        <f t="shared" ref="E23:M23" si="3">+E24+E25</f>
        <v>0</v>
      </c>
      <c r="F23" s="108">
        <f t="shared" si="3"/>
        <v>0</v>
      </c>
      <c r="G23" s="108">
        <f t="shared" si="3"/>
        <v>0</v>
      </c>
      <c r="H23" s="108">
        <f t="shared" si="3"/>
        <v>0</v>
      </c>
      <c r="I23" s="108">
        <f t="shared" si="3"/>
        <v>0</v>
      </c>
      <c r="J23" s="108">
        <f t="shared" si="3"/>
        <v>0</v>
      </c>
      <c r="K23" s="108">
        <f t="shared" si="3"/>
        <v>0</v>
      </c>
      <c r="L23" s="108">
        <f t="shared" si="3"/>
        <v>0</v>
      </c>
      <c r="M23" s="108">
        <f t="shared" si="3"/>
        <v>0</v>
      </c>
      <c r="N23" s="158"/>
    </row>
    <row r="24" spans="1:14" ht="17.45" hidden="1" customHeight="1">
      <c r="B24" s="17" t="s">
        <v>227</v>
      </c>
      <c r="C24" s="16" t="s">
        <v>35</v>
      </c>
      <c r="D24" s="108">
        <f>IF(D22&lt;=0,0,-D22*15%)</f>
        <v>0</v>
      </c>
      <c r="E24" s="108">
        <f t="shared" ref="E24:M24" si="4">IF(E22&lt;=0,0,-E22*15%)</f>
        <v>0</v>
      </c>
      <c r="F24" s="108">
        <f t="shared" si="4"/>
        <v>0</v>
      </c>
      <c r="G24" s="108">
        <f t="shared" si="4"/>
        <v>0</v>
      </c>
      <c r="H24" s="108">
        <f t="shared" si="4"/>
        <v>0</v>
      </c>
      <c r="I24" s="108">
        <f t="shared" si="4"/>
        <v>0</v>
      </c>
      <c r="J24" s="108">
        <f t="shared" si="4"/>
        <v>0</v>
      </c>
      <c r="K24" s="108">
        <f t="shared" si="4"/>
        <v>0</v>
      </c>
      <c r="L24" s="108">
        <f t="shared" si="4"/>
        <v>0</v>
      </c>
      <c r="M24" s="108">
        <f t="shared" si="4"/>
        <v>0</v>
      </c>
      <c r="N24" s="158"/>
    </row>
    <row r="25" spans="1:14" ht="17.45" hidden="1" customHeight="1">
      <c r="B25" s="17" t="s">
        <v>228</v>
      </c>
      <c r="C25" s="16" t="s">
        <v>35</v>
      </c>
      <c r="D25" s="108">
        <f>IF(D22&gt;240000,-10%*(D22-240000),0)</f>
        <v>0</v>
      </c>
      <c r="E25" s="108">
        <f t="shared" ref="E25:M25" si="5">IF(E22&gt;240000,-10%*(E22-240000),0)</f>
        <v>0</v>
      </c>
      <c r="F25" s="108">
        <f t="shared" si="5"/>
        <v>0</v>
      </c>
      <c r="G25" s="108">
        <f t="shared" si="5"/>
        <v>0</v>
      </c>
      <c r="H25" s="108">
        <f t="shared" si="5"/>
        <v>0</v>
      </c>
      <c r="I25" s="108">
        <f t="shared" si="5"/>
        <v>0</v>
      </c>
      <c r="J25" s="108">
        <f t="shared" si="5"/>
        <v>0</v>
      </c>
      <c r="K25" s="108">
        <f t="shared" si="5"/>
        <v>0</v>
      </c>
      <c r="L25" s="108">
        <f t="shared" si="5"/>
        <v>0</v>
      </c>
      <c r="M25" s="108">
        <f t="shared" si="5"/>
        <v>0</v>
      </c>
    </row>
    <row r="26" spans="1:14" ht="17.45" hidden="1" customHeight="1">
      <c r="B26" s="107" t="s">
        <v>229</v>
      </c>
      <c r="C26" s="22" t="s">
        <v>35</v>
      </c>
      <c r="D26" s="159">
        <f>+IF(D22&lt;=0,0,-9%*D22)</f>
        <v>0</v>
      </c>
      <c r="E26" s="159">
        <f t="shared" ref="E26:M26" si="6">+IF(E22&lt;=0,0,-9%*E22)</f>
        <v>0</v>
      </c>
      <c r="F26" s="159">
        <f t="shared" si="6"/>
        <v>0</v>
      </c>
      <c r="G26" s="159">
        <f t="shared" si="6"/>
        <v>0</v>
      </c>
      <c r="H26" s="159">
        <f t="shared" si="6"/>
        <v>0</v>
      </c>
      <c r="I26" s="159">
        <f t="shared" si="6"/>
        <v>0</v>
      </c>
      <c r="J26" s="159">
        <f t="shared" si="6"/>
        <v>0</v>
      </c>
      <c r="K26" s="159">
        <f t="shared" si="6"/>
        <v>0</v>
      </c>
      <c r="L26" s="159">
        <f t="shared" si="6"/>
        <v>0</v>
      </c>
      <c r="M26" s="159">
        <f t="shared" si="6"/>
        <v>0</v>
      </c>
    </row>
    <row r="27" spans="1:14" ht="17.45" hidden="1" customHeight="1">
      <c r="B27" s="104" t="s">
        <v>230</v>
      </c>
      <c r="C27" s="105" t="s">
        <v>35</v>
      </c>
      <c r="D27" s="106">
        <f>+D23+D26</f>
        <v>0</v>
      </c>
      <c r="E27" s="106">
        <f t="shared" ref="E27:M27" si="7">+E23+E26</f>
        <v>0</v>
      </c>
      <c r="F27" s="106">
        <f t="shared" si="7"/>
        <v>0</v>
      </c>
      <c r="G27" s="106">
        <f t="shared" si="7"/>
        <v>0</v>
      </c>
      <c r="H27" s="106">
        <f t="shared" si="7"/>
        <v>0</v>
      </c>
      <c r="I27" s="106">
        <f t="shared" si="7"/>
        <v>0</v>
      </c>
      <c r="J27" s="106">
        <f t="shared" si="7"/>
        <v>0</v>
      </c>
      <c r="K27" s="106">
        <f t="shared" si="7"/>
        <v>0</v>
      </c>
      <c r="L27" s="106">
        <f t="shared" si="7"/>
        <v>0</v>
      </c>
      <c r="M27" s="106">
        <f t="shared" si="7"/>
        <v>0</v>
      </c>
    </row>
    <row r="28" spans="1:14" ht="17.45" hidden="1" customHeight="1">
      <c r="B28" s="104" t="s">
        <v>255</v>
      </c>
      <c r="C28" s="105" t="s">
        <v>35</v>
      </c>
      <c r="D28" s="106">
        <f>IF(D20&lt;0,-D20,0)</f>
        <v>0</v>
      </c>
      <c r="E28" s="106">
        <f>IF(E20&lt;0,D28-E21-E20,D28-E21)</f>
        <v>0</v>
      </c>
      <c r="F28" s="106">
        <f t="shared" ref="F28:M28" si="8">IF(F20&lt;0,E28-F21-F20,E28-F21)</f>
        <v>0</v>
      </c>
      <c r="G28" s="106">
        <f t="shared" si="8"/>
        <v>0</v>
      </c>
      <c r="H28" s="106">
        <f t="shared" si="8"/>
        <v>0</v>
      </c>
      <c r="I28" s="106">
        <f t="shared" si="8"/>
        <v>0</v>
      </c>
      <c r="J28" s="106">
        <f t="shared" si="8"/>
        <v>0</v>
      </c>
      <c r="K28" s="106">
        <f t="shared" si="8"/>
        <v>0</v>
      </c>
      <c r="L28" s="106">
        <f t="shared" si="8"/>
        <v>0</v>
      </c>
      <c r="M28" s="106">
        <f t="shared" si="8"/>
        <v>0</v>
      </c>
    </row>
    <row r="29" spans="1:14" ht="17.45" hidden="1" customHeight="1">
      <c r="F29" s="160"/>
      <c r="G29" s="160"/>
      <c r="H29" s="160"/>
      <c r="I29" s="160"/>
      <c r="J29" s="160"/>
    </row>
    <row r="30" spans="1:14" ht="26.1" hidden="1" customHeight="1">
      <c r="B30" s="13" t="s">
        <v>231</v>
      </c>
      <c r="C30" s="99"/>
    </row>
    <row r="31" spans="1:14" s="109" customFormat="1" ht="26.1" hidden="1" customHeight="1">
      <c r="A31" s="8"/>
      <c r="B31" s="207" t="s">
        <v>165</v>
      </c>
      <c r="C31" s="208" t="s">
        <v>30</v>
      </c>
      <c r="D31" s="208" t="s">
        <v>1</v>
      </c>
      <c r="E31" s="208" t="s">
        <v>2</v>
      </c>
      <c r="F31" s="208" t="s">
        <v>3</v>
      </c>
      <c r="G31" s="208" t="s">
        <v>4</v>
      </c>
      <c r="H31" s="208" t="s">
        <v>5</v>
      </c>
      <c r="I31" s="208" t="s">
        <v>6</v>
      </c>
      <c r="J31" s="208" t="s">
        <v>7</v>
      </c>
      <c r="K31" s="208" t="s">
        <v>8</v>
      </c>
      <c r="L31" s="208" t="s">
        <v>9</v>
      </c>
      <c r="M31" s="208" t="s">
        <v>10</v>
      </c>
    </row>
    <row r="32" spans="1:14" ht="15" hidden="1" customHeight="1">
      <c r="A32" s="80"/>
    </row>
    <row r="33" spans="1:13" s="20" customFormat="1" ht="17.45" hidden="1" customHeight="1">
      <c r="B33" s="110" t="s">
        <v>11</v>
      </c>
      <c r="C33" s="111" t="s">
        <v>35</v>
      </c>
      <c r="D33" s="307">
        <f>DRE!D$5</f>
        <v>0</v>
      </c>
      <c r="E33" s="307">
        <f>DRE!E$5</f>
        <v>0</v>
      </c>
      <c r="F33" s="307">
        <f>DRE!F$5</f>
        <v>0</v>
      </c>
      <c r="G33" s="307">
        <f>DRE!G$5</f>
        <v>0</v>
      </c>
      <c r="H33" s="307">
        <f>DRE!H$5</f>
        <v>0</v>
      </c>
      <c r="I33" s="307">
        <f>DRE!I$5</f>
        <v>0</v>
      </c>
      <c r="J33" s="307">
        <f>DRE!J$5</f>
        <v>0</v>
      </c>
      <c r="K33" s="307">
        <f>DRE!K$5</f>
        <v>0</v>
      </c>
      <c r="L33" s="307">
        <f>DRE!L$5</f>
        <v>0</v>
      </c>
      <c r="M33" s="307">
        <f>DRE!M$5</f>
        <v>0</v>
      </c>
    </row>
    <row r="34" spans="1:13" ht="17.45" hidden="1" customHeight="1">
      <c r="A34" s="80"/>
      <c r="B34" s="107" t="s">
        <v>232</v>
      </c>
      <c r="C34" s="112" t="s">
        <v>35</v>
      </c>
      <c r="D34" s="308">
        <f>32%*D33</f>
        <v>0</v>
      </c>
      <c r="E34" s="308">
        <f t="shared" ref="E34:M34" si="9">32%*E33</f>
        <v>0</v>
      </c>
      <c r="F34" s="308">
        <f t="shared" si="9"/>
        <v>0</v>
      </c>
      <c r="G34" s="308">
        <f t="shared" si="9"/>
        <v>0</v>
      </c>
      <c r="H34" s="308">
        <f t="shared" si="9"/>
        <v>0</v>
      </c>
      <c r="I34" s="308">
        <f t="shared" si="9"/>
        <v>0</v>
      </c>
      <c r="J34" s="308">
        <f t="shared" si="9"/>
        <v>0</v>
      </c>
      <c r="K34" s="308">
        <f t="shared" si="9"/>
        <v>0</v>
      </c>
      <c r="L34" s="308">
        <f t="shared" si="9"/>
        <v>0</v>
      </c>
      <c r="M34" s="308">
        <f t="shared" si="9"/>
        <v>0</v>
      </c>
    </row>
    <row r="35" spans="1:13" ht="17.45" hidden="1" customHeight="1">
      <c r="A35" s="80"/>
      <c r="B35" s="107" t="s">
        <v>233</v>
      </c>
      <c r="C35" s="112" t="s">
        <v>35</v>
      </c>
      <c r="D35" s="108">
        <f t="shared" ref="D35:M35" si="10">+D36+D37</f>
        <v>0</v>
      </c>
      <c r="E35" s="108">
        <f t="shared" si="10"/>
        <v>0</v>
      </c>
      <c r="F35" s="108">
        <f t="shared" si="10"/>
        <v>0</v>
      </c>
      <c r="G35" s="108">
        <f t="shared" si="10"/>
        <v>0</v>
      </c>
      <c r="H35" s="108">
        <f t="shared" si="10"/>
        <v>0</v>
      </c>
      <c r="I35" s="108">
        <f t="shared" si="10"/>
        <v>0</v>
      </c>
      <c r="J35" s="108">
        <f t="shared" si="10"/>
        <v>0</v>
      </c>
      <c r="K35" s="108">
        <f t="shared" si="10"/>
        <v>0</v>
      </c>
      <c r="L35" s="108">
        <f t="shared" si="10"/>
        <v>0</v>
      </c>
      <c r="M35" s="108">
        <f t="shared" si="10"/>
        <v>0</v>
      </c>
    </row>
    <row r="36" spans="1:13" ht="17.45" hidden="1" customHeight="1">
      <c r="A36" s="80"/>
      <c r="B36" s="17" t="s">
        <v>227</v>
      </c>
      <c r="C36" s="112" t="s">
        <v>35</v>
      </c>
      <c r="D36" s="108">
        <f t="shared" ref="D36:M36" si="11">IF(D34&lt;=0,0,-D34*15%)</f>
        <v>0</v>
      </c>
      <c r="E36" s="108">
        <f t="shared" si="11"/>
        <v>0</v>
      </c>
      <c r="F36" s="108">
        <f t="shared" si="11"/>
        <v>0</v>
      </c>
      <c r="G36" s="108">
        <f t="shared" si="11"/>
        <v>0</v>
      </c>
      <c r="H36" s="108">
        <f t="shared" si="11"/>
        <v>0</v>
      </c>
      <c r="I36" s="108">
        <f t="shared" si="11"/>
        <v>0</v>
      </c>
      <c r="J36" s="108">
        <f t="shared" si="11"/>
        <v>0</v>
      </c>
      <c r="K36" s="108">
        <f t="shared" si="11"/>
        <v>0</v>
      </c>
      <c r="L36" s="108">
        <f t="shared" si="11"/>
        <v>0</v>
      </c>
      <c r="M36" s="108">
        <f t="shared" si="11"/>
        <v>0</v>
      </c>
    </row>
    <row r="37" spans="1:13" ht="17.45" hidden="1" customHeight="1">
      <c r="A37" s="80"/>
      <c r="B37" s="17" t="s">
        <v>228</v>
      </c>
      <c r="C37" s="112" t="s">
        <v>35</v>
      </c>
      <c r="D37" s="108">
        <f t="shared" ref="D37:M37" si="12">IF(D34&gt;240000,-10%*(D34-240000),0)</f>
        <v>0</v>
      </c>
      <c r="E37" s="108">
        <f t="shared" si="12"/>
        <v>0</v>
      </c>
      <c r="F37" s="108">
        <f t="shared" si="12"/>
        <v>0</v>
      </c>
      <c r="G37" s="108">
        <f t="shared" si="12"/>
        <v>0</v>
      </c>
      <c r="H37" s="108">
        <f t="shared" si="12"/>
        <v>0</v>
      </c>
      <c r="I37" s="108">
        <f t="shared" si="12"/>
        <v>0</v>
      </c>
      <c r="J37" s="108">
        <f t="shared" si="12"/>
        <v>0</v>
      </c>
      <c r="K37" s="108">
        <f t="shared" si="12"/>
        <v>0</v>
      </c>
      <c r="L37" s="108">
        <f t="shared" si="12"/>
        <v>0</v>
      </c>
      <c r="M37" s="108">
        <f t="shared" si="12"/>
        <v>0</v>
      </c>
    </row>
    <row r="38" spans="1:13" ht="17.45" hidden="1" customHeight="1">
      <c r="A38" s="80"/>
      <c r="B38" s="306" t="s">
        <v>234</v>
      </c>
      <c r="C38" s="113" t="s">
        <v>35</v>
      </c>
      <c r="D38" s="159">
        <f t="shared" ref="D38:M38" si="13">+IF(D34&lt;=0,0,-9%*D34)</f>
        <v>0</v>
      </c>
      <c r="E38" s="159">
        <f t="shared" si="13"/>
        <v>0</v>
      </c>
      <c r="F38" s="159">
        <f t="shared" si="13"/>
        <v>0</v>
      </c>
      <c r="G38" s="159">
        <f t="shared" si="13"/>
        <v>0</v>
      </c>
      <c r="H38" s="159">
        <f t="shared" si="13"/>
        <v>0</v>
      </c>
      <c r="I38" s="159">
        <f t="shared" si="13"/>
        <v>0</v>
      </c>
      <c r="J38" s="159">
        <f t="shared" si="13"/>
        <v>0</v>
      </c>
      <c r="K38" s="159">
        <f t="shared" si="13"/>
        <v>0</v>
      </c>
      <c r="L38" s="159">
        <f t="shared" si="13"/>
        <v>0</v>
      </c>
      <c r="M38" s="159">
        <f t="shared" si="13"/>
        <v>0</v>
      </c>
    </row>
    <row r="39" spans="1:13" s="20" customFormat="1" ht="17.45" hidden="1" customHeight="1">
      <c r="B39" s="101" t="s">
        <v>235</v>
      </c>
      <c r="C39" s="102" t="s">
        <v>35</v>
      </c>
      <c r="D39" s="114">
        <f>+D35+D38</f>
        <v>0</v>
      </c>
      <c r="E39" s="114">
        <f t="shared" ref="E39:M39" si="14">+E35+E38</f>
        <v>0</v>
      </c>
      <c r="F39" s="114">
        <f t="shared" si="14"/>
        <v>0</v>
      </c>
      <c r="G39" s="114">
        <f t="shared" si="14"/>
        <v>0</v>
      </c>
      <c r="H39" s="114">
        <f t="shared" si="14"/>
        <v>0</v>
      </c>
      <c r="I39" s="114">
        <f t="shared" si="14"/>
        <v>0</v>
      </c>
      <c r="J39" s="114">
        <f t="shared" si="14"/>
        <v>0</v>
      </c>
      <c r="K39" s="114">
        <f t="shared" si="14"/>
        <v>0</v>
      </c>
      <c r="L39" s="114">
        <f t="shared" si="14"/>
        <v>0</v>
      </c>
      <c r="M39" s="114">
        <f t="shared" si="14"/>
        <v>0</v>
      </c>
    </row>
    <row r="40" spans="1:13" s="20" customFormat="1" ht="17.45" hidden="1" customHeight="1">
      <c r="B40" s="67"/>
      <c r="C40" s="68"/>
      <c r="D40" s="161"/>
      <c r="E40" s="161"/>
      <c r="F40" s="161"/>
      <c r="G40" s="161"/>
      <c r="H40" s="161"/>
      <c r="I40" s="161"/>
      <c r="J40" s="161"/>
      <c r="K40" s="161"/>
      <c r="L40" s="161"/>
      <c r="M40" s="161"/>
    </row>
    <row r="41" spans="1:13" s="20" customFormat="1" ht="17.45" hidden="1" customHeight="1">
      <c r="B41" s="67"/>
      <c r="C41" s="68"/>
      <c r="D41" s="115"/>
      <c r="E41" s="115"/>
      <c r="F41" s="115"/>
      <c r="G41" s="115"/>
      <c r="H41" s="115"/>
      <c r="I41" s="115"/>
      <c r="J41" s="115"/>
      <c r="K41" s="115"/>
      <c r="L41" s="115"/>
      <c r="M41" s="115"/>
    </row>
    <row r="42" spans="1:13" s="118" customFormat="1" ht="17.45" hidden="1" customHeight="1">
      <c r="A42" s="116"/>
      <c r="B42" s="117" t="s">
        <v>197</v>
      </c>
      <c r="C42" s="117"/>
      <c r="D42" s="117">
        <v>0</v>
      </c>
      <c r="E42" s="117">
        <v>0</v>
      </c>
      <c r="F42" s="117">
        <v>0</v>
      </c>
      <c r="G42" s="117">
        <v>0</v>
      </c>
      <c r="H42" s="117">
        <v>0</v>
      </c>
      <c r="I42" s="117">
        <v>0</v>
      </c>
      <c r="J42" s="117">
        <v>0</v>
      </c>
      <c r="K42" s="117">
        <v>0</v>
      </c>
      <c r="L42" s="117">
        <v>0</v>
      </c>
      <c r="M42" s="117">
        <v>0</v>
      </c>
    </row>
    <row r="43" spans="1:13" s="121" customFormat="1" ht="17.45" hidden="1" customHeight="1">
      <c r="A43" s="119"/>
      <c r="B43" s="120" t="s">
        <v>152</v>
      </c>
      <c r="C43" s="98"/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</row>
    <row r="44" spans="1:13" s="121" customFormat="1" ht="17.45" hidden="1" customHeight="1">
      <c r="A44" s="119"/>
      <c r="B44" s="120" t="s">
        <v>153</v>
      </c>
      <c r="C44" s="98"/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  <c r="L44" s="98">
        <v>0</v>
      </c>
      <c r="M44" s="98">
        <v>0</v>
      </c>
    </row>
    <row r="45" spans="1:13" s="118" customFormat="1" ht="17.45" hidden="1" customHeight="1">
      <c r="A45" s="116"/>
      <c r="B45" s="117" t="s">
        <v>198</v>
      </c>
      <c r="C45" s="117"/>
      <c r="D45" s="117">
        <f>SUM(D46:D47)</f>
        <v>0</v>
      </c>
      <c r="E45" s="117">
        <f t="shared" ref="E45:M45" si="15">SUM(E46:E47)</f>
        <v>0</v>
      </c>
      <c r="F45" s="117">
        <f t="shared" si="15"/>
        <v>0</v>
      </c>
      <c r="G45" s="117">
        <f t="shared" si="15"/>
        <v>0</v>
      </c>
      <c r="H45" s="117">
        <f t="shared" si="15"/>
        <v>0</v>
      </c>
      <c r="I45" s="117">
        <f t="shared" si="15"/>
        <v>0</v>
      </c>
      <c r="J45" s="117">
        <f t="shared" si="15"/>
        <v>0</v>
      </c>
      <c r="K45" s="117">
        <f t="shared" si="15"/>
        <v>0</v>
      </c>
      <c r="L45" s="117">
        <f t="shared" si="15"/>
        <v>0</v>
      </c>
      <c r="M45" s="117">
        <f t="shared" si="15"/>
        <v>0</v>
      </c>
    </row>
    <row r="46" spans="1:13" s="121" customFormat="1" ht="17.45" hidden="1" customHeight="1">
      <c r="A46" s="119"/>
      <c r="B46" s="120" t="s">
        <v>152</v>
      </c>
      <c r="C46" s="98"/>
      <c r="D46" s="98">
        <f>D$23</f>
        <v>0</v>
      </c>
      <c r="E46" s="98">
        <f t="shared" ref="E46:M46" si="16">E$23</f>
        <v>0</v>
      </c>
      <c r="F46" s="98">
        <f t="shared" si="16"/>
        <v>0</v>
      </c>
      <c r="G46" s="98">
        <f t="shared" si="16"/>
        <v>0</v>
      </c>
      <c r="H46" s="98">
        <f t="shared" si="16"/>
        <v>0</v>
      </c>
      <c r="I46" s="98">
        <f t="shared" si="16"/>
        <v>0</v>
      </c>
      <c r="J46" s="98">
        <f t="shared" si="16"/>
        <v>0</v>
      </c>
      <c r="K46" s="98">
        <f t="shared" si="16"/>
        <v>0</v>
      </c>
      <c r="L46" s="98">
        <f t="shared" si="16"/>
        <v>0</v>
      </c>
      <c r="M46" s="98">
        <f t="shared" si="16"/>
        <v>0</v>
      </c>
    </row>
    <row r="47" spans="1:13" s="121" customFormat="1" ht="17.45" hidden="1" customHeight="1">
      <c r="A47" s="119"/>
      <c r="B47" s="120" t="s">
        <v>153</v>
      </c>
      <c r="C47" s="98"/>
      <c r="D47" s="98">
        <f>D$26</f>
        <v>0</v>
      </c>
      <c r="E47" s="98">
        <f t="shared" ref="E47:M47" si="17">E$26</f>
        <v>0</v>
      </c>
      <c r="F47" s="98">
        <f t="shared" si="17"/>
        <v>0</v>
      </c>
      <c r="G47" s="98">
        <f t="shared" si="17"/>
        <v>0</v>
      </c>
      <c r="H47" s="98">
        <f t="shared" si="17"/>
        <v>0</v>
      </c>
      <c r="I47" s="98">
        <f t="shared" si="17"/>
        <v>0</v>
      </c>
      <c r="J47" s="98">
        <f t="shared" si="17"/>
        <v>0</v>
      </c>
      <c r="K47" s="98">
        <f t="shared" si="17"/>
        <v>0</v>
      </c>
      <c r="L47" s="98">
        <f t="shared" si="17"/>
        <v>0</v>
      </c>
      <c r="M47" s="98">
        <f t="shared" si="17"/>
        <v>0</v>
      </c>
    </row>
    <row r="48" spans="1:13" s="118" customFormat="1" ht="17.45" hidden="1" customHeight="1">
      <c r="A48" s="116"/>
      <c r="B48" s="117" t="s">
        <v>199</v>
      </c>
      <c r="C48" s="117"/>
      <c r="D48" s="117">
        <f>SUM(D49:D50)</f>
        <v>0</v>
      </c>
      <c r="E48" s="117">
        <f t="shared" ref="E48:M48" si="18">SUM(E49:E50)</f>
        <v>0</v>
      </c>
      <c r="F48" s="117">
        <f t="shared" si="18"/>
        <v>0</v>
      </c>
      <c r="G48" s="117">
        <f t="shared" si="18"/>
        <v>0</v>
      </c>
      <c r="H48" s="117">
        <f t="shared" si="18"/>
        <v>0</v>
      </c>
      <c r="I48" s="117">
        <f t="shared" si="18"/>
        <v>0</v>
      </c>
      <c r="J48" s="117">
        <f t="shared" si="18"/>
        <v>0</v>
      </c>
      <c r="K48" s="117">
        <f t="shared" si="18"/>
        <v>0</v>
      </c>
      <c r="L48" s="117">
        <f t="shared" si="18"/>
        <v>0</v>
      </c>
      <c r="M48" s="117">
        <f t="shared" si="18"/>
        <v>0</v>
      </c>
    </row>
    <row r="49" spans="1:14" s="121" customFormat="1" ht="17.45" hidden="1" customHeight="1">
      <c r="A49" s="119"/>
      <c r="B49" s="120" t="s">
        <v>152</v>
      </c>
      <c r="C49" s="98"/>
      <c r="D49" s="98">
        <f>D$35</f>
        <v>0</v>
      </c>
      <c r="E49" s="98">
        <f t="shared" ref="E49:M49" si="19">E$35</f>
        <v>0</v>
      </c>
      <c r="F49" s="98">
        <f t="shared" si="19"/>
        <v>0</v>
      </c>
      <c r="G49" s="98">
        <f t="shared" si="19"/>
        <v>0</v>
      </c>
      <c r="H49" s="98">
        <f t="shared" si="19"/>
        <v>0</v>
      </c>
      <c r="I49" s="98">
        <f t="shared" si="19"/>
        <v>0</v>
      </c>
      <c r="J49" s="98">
        <f t="shared" si="19"/>
        <v>0</v>
      </c>
      <c r="K49" s="98">
        <f t="shared" si="19"/>
        <v>0</v>
      </c>
      <c r="L49" s="98">
        <f t="shared" si="19"/>
        <v>0</v>
      </c>
      <c r="M49" s="98">
        <f t="shared" si="19"/>
        <v>0</v>
      </c>
    </row>
    <row r="50" spans="1:14" ht="17.45" hidden="1" customHeight="1">
      <c r="B50" s="120" t="s">
        <v>153</v>
      </c>
      <c r="C50" s="98"/>
      <c r="D50" s="98">
        <f>D$38</f>
        <v>0</v>
      </c>
      <c r="E50" s="98">
        <f t="shared" ref="E50:M50" si="20">E$38</f>
        <v>0</v>
      </c>
      <c r="F50" s="98">
        <f t="shared" si="20"/>
        <v>0</v>
      </c>
      <c r="G50" s="98">
        <f t="shared" si="20"/>
        <v>0</v>
      </c>
      <c r="H50" s="98">
        <f t="shared" si="20"/>
        <v>0</v>
      </c>
      <c r="I50" s="98">
        <f t="shared" si="20"/>
        <v>0</v>
      </c>
      <c r="J50" s="98">
        <f t="shared" si="20"/>
        <v>0</v>
      </c>
      <c r="K50" s="98">
        <f t="shared" si="20"/>
        <v>0</v>
      </c>
      <c r="L50" s="98">
        <f t="shared" si="20"/>
        <v>0</v>
      </c>
      <c r="M50" s="98">
        <f t="shared" si="20"/>
        <v>0</v>
      </c>
    </row>
    <row r="51" spans="1:14" hidden="1"/>
    <row r="52" spans="1:14" hidden="1"/>
    <row r="53" spans="1:14" ht="20.25" hidden="1">
      <c r="B53" s="309" t="s">
        <v>245</v>
      </c>
    </row>
    <row r="54" spans="1:14" ht="15" hidden="1" customHeight="1">
      <c r="B54" s="100"/>
      <c r="C54" s="69"/>
      <c r="D54" s="306"/>
      <c r="E54" s="306"/>
      <c r="F54" s="306"/>
      <c r="G54" s="306"/>
      <c r="H54" s="306"/>
      <c r="I54" s="306"/>
      <c r="J54" s="306"/>
      <c r="K54" s="306"/>
      <c r="L54" s="306"/>
      <c r="M54" s="306"/>
    </row>
    <row r="55" spans="1:14" ht="17.45" hidden="1" customHeight="1">
      <c r="B55" s="101" t="s">
        <v>224</v>
      </c>
      <c r="C55" s="102" t="s">
        <v>35</v>
      </c>
      <c r="D55" s="103">
        <f>DRE_Stress!D$36-Amortização!L$39-Depreciação!L$61</f>
        <v>0</v>
      </c>
      <c r="E55" s="103">
        <f>DRE_Stress!E$36-Amortização!M$39-Depreciação!M$61</f>
        <v>0</v>
      </c>
      <c r="F55" s="103">
        <f>DRE_Stress!F$36-Amortização!N$39-Depreciação!N$61</f>
        <v>0</v>
      </c>
      <c r="G55" s="103">
        <f>DRE_Stress!G$36-Amortização!O$39-Depreciação!O$61</f>
        <v>0</v>
      </c>
      <c r="H55" s="103">
        <f>DRE_Stress!H$36-Amortização!P$39-Depreciação!P$61</f>
        <v>0</v>
      </c>
      <c r="I55" s="103">
        <f>DRE_Stress!I$36-Amortização!Q$39-Depreciação!Q$61</f>
        <v>0</v>
      </c>
      <c r="J55" s="103">
        <f>DRE_Stress!J$36-Amortização!R$39-Depreciação!R$61</f>
        <v>0</v>
      </c>
      <c r="K55" s="103">
        <f>DRE_Stress!K$36-Amortização!S$39-Depreciação!S$61</f>
        <v>0</v>
      </c>
      <c r="L55" s="103">
        <f>DRE_Stress!L$36-Amortização!T$39-Depreciação!T$61</f>
        <v>0</v>
      </c>
      <c r="M55" s="103">
        <f>DRE_Stress!M$36-Amortização!U$39-Depreciação!U$61</f>
        <v>0</v>
      </c>
    </row>
    <row r="56" spans="1:14" ht="17.45" hidden="1" customHeight="1">
      <c r="B56" s="104" t="s">
        <v>225</v>
      </c>
      <c r="C56" s="105" t="s">
        <v>35</v>
      </c>
      <c r="D56" s="106">
        <f>+D55-IF($E$18=1,(SUM(D$13:D$16)+IF($D$18=1,D$13,0)),-(SUM(D$13:D$16)+IF($D$18=1,D$13,0)))</f>
        <v>0</v>
      </c>
      <c r="E56" s="106">
        <f t="shared" ref="E56:M56" si="21">+E55-IF($E$18=1,(SUM(E$13:E$16)+IF($D$18=1,E$13,0)),-(SUM(E$13:E$16)+IF($D$18=1,E$13,0)))</f>
        <v>0</v>
      </c>
      <c r="F56" s="106">
        <f t="shared" si="21"/>
        <v>0</v>
      </c>
      <c r="G56" s="106">
        <f t="shared" si="21"/>
        <v>0</v>
      </c>
      <c r="H56" s="106">
        <f t="shared" si="21"/>
        <v>0</v>
      </c>
      <c r="I56" s="106">
        <f t="shared" si="21"/>
        <v>0</v>
      </c>
      <c r="J56" s="106">
        <f t="shared" si="21"/>
        <v>0</v>
      </c>
      <c r="K56" s="106">
        <f t="shared" si="21"/>
        <v>0</v>
      </c>
      <c r="L56" s="106">
        <f t="shared" si="21"/>
        <v>0</v>
      </c>
      <c r="M56" s="106">
        <f t="shared" si="21"/>
        <v>0</v>
      </c>
    </row>
    <row r="57" spans="1:14" ht="17.45" hidden="1" customHeight="1">
      <c r="B57" s="157" t="s">
        <v>253</v>
      </c>
      <c r="C57" s="105" t="s">
        <v>35</v>
      </c>
      <c r="D57" s="106">
        <f>IF(0&gt;0,IF(D56&gt;0,IF(0&lt;(D56*30%),0,D56*30%),0),0)</f>
        <v>0</v>
      </c>
      <c r="E57" s="106">
        <f>IF(D64&gt;0,IF(E56&gt;0,IF(D64&lt;(E56*30%),D64,E56*30%),0),0)</f>
        <v>0</v>
      </c>
      <c r="F57" s="106">
        <f t="shared" ref="F57:M57" si="22">IF(E64&gt;0,IF(F56&gt;0,IF(E64&lt;(F56*30%),E64,F56*30%),0),0)</f>
        <v>0</v>
      </c>
      <c r="G57" s="106">
        <f t="shared" si="22"/>
        <v>0</v>
      </c>
      <c r="H57" s="106">
        <f t="shared" si="22"/>
        <v>0</v>
      </c>
      <c r="I57" s="106">
        <f t="shared" si="22"/>
        <v>0</v>
      </c>
      <c r="J57" s="106">
        <f t="shared" si="22"/>
        <v>0</v>
      </c>
      <c r="K57" s="106">
        <f t="shared" si="22"/>
        <v>0</v>
      </c>
      <c r="L57" s="106">
        <f t="shared" si="22"/>
        <v>0</v>
      </c>
      <c r="M57" s="106">
        <f t="shared" si="22"/>
        <v>0</v>
      </c>
      <c r="N57" s="158"/>
    </row>
    <row r="58" spans="1:14" ht="17.45" hidden="1" customHeight="1">
      <c r="B58" s="104" t="s">
        <v>254</v>
      </c>
      <c r="C58" s="105" t="s">
        <v>35</v>
      </c>
      <c r="D58" s="106">
        <f t="shared" ref="D58:L58" si="23">D56-D57</f>
        <v>0</v>
      </c>
      <c r="E58" s="106">
        <f t="shared" si="23"/>
        <v>0</v>
      </c>
      <c r="F58" s="106">
        <f t="shared" si="23"/>
        <v>0</v>
      </c>
      <c r="G58" s="106">
        <f t="shared" si="23"/>
        <v>0</v>
      </c>
      <c r="H58" s="106">
        <f t="shared" si="23"/>
        <v>0</v>
      </c>
      <c r="I58" s="106">
        <f t="shared" si="23"/>
        <v>0</v>
      </c>
      <c r="J58" s="106">
        <f t="shared" si="23"/>
        <v>0</v>
      </c>
      <c r="K58" s="106">
        <f t="shared" si="23"/>
        <v>0</v>
      </c>
      <c r="L58" s="106">
        <f t="shared" si="23"/>
        <v>0</v>
      </c>
      <c r="M58" s="106">
        <f>M56-M57</f>
        <v>0</v>
      </c>
      <c r="N58" s="158"/>
    </row>
    <row r="59" spans="1:14" ht="17.45" hidden="1" customHeight="1">
      <c r="B59" s="107" t="s">
        <v>226</v>
      </c>
      <c r="C59" s="16" t="s">
        <v>35</v>
      </c>
      <c r="D59" s="108">
        <f>+D60+D61</f>
        <v>0</v>
      </c>
      <c r="E59" s="108">
        <f t="shared" ref="E59:M59" si="24">+E60+E61</f>
        <v>0</v>
      </c>
      <c r="F59" s="108">
        <f t="shared" si="24"/>
        <v>0</v>
      </c>
      <c r="G59" s="108">
        <f t="shared" si="24"/>
        <v>0</v>
      </c>
      <c r="H59" s="108">
        <f t="shared" si="24"/>
        <v>0</v>
      </c>
      <c r="I59" s="108">
        <f t="shared" si="24"/>
        <v>0</v>
      </c>
      <c r="J59" s="108">
        <f t="shared" si="24"/>
        <v>0</v>
      </c>
      <c r="K59" s="108">
        <f t="shared" si="24"/>
        <v>0</v>
      </c>
      <c r="L59" s="108">
        <f t="shared" si="24"/>
        <v>0</v>
      </c>
      <c r="M59" s="108">
        <f t="shared" si="24"/>
        <v>0</v>
      </c>
    </row>
    <row r="60" spans="1:14" ht="17.45" hidden="1" customHeight="1">
      <c r="B60" s="17" t="s">
        <v>227</v>
      </c>
      <c r="C60" s="16" t="s">
        <v>35</v>
      </c>
      <c r="D60" s="108">
        <f>IF(D58&lt;=0,0,-D58*15%)</f>
        <v>0</v>
      </c>
      <c r="E60" s="108">
        <f t="shared" ref="E60:M60" si="25">IF(E58&lt;=0,0,-E58*15%)</f>
        <v>0</v>
      </c>
      <c r="F60" s="108">
        <f t="shared" si="25"/>
        <v>0</v>
      </c>
      <c r="G60" s="108">
        <f t="shared" si="25"/>
        <v>0</v>
      </c>
      <c r="H60" s="108">
        <f t="shared" si="25"/>
        <v>0</v>
      </c>
      <c r="I60" s="108">
        <f t="shared" si="25"/>
        <v>0</v>
      </c>
      <c r="J60" s="108">
        <f t="shared" si="25"/>
        <v>0</v>
      </c>
      <c r="K60" s="108">
        <f t="shared" si="25"/>
        <v>0</v>
      </c>
      <c r="L60" s="108">
        <f t="shared" si="25"/>
        <v>0</v>
      </c>
      <c r="M60" s="108">
        <f t="shared" si="25"/>
        <v>0</v>
      </c>
    </row>
    <row r="61" spans="1:14" ht="17.45" hidden="1" customHeight="1">
      <c r="B61" s="17" t="s">
        <v>228</v>
      </c>
      <c r="C61" s="16" t="s">
        <v>35</v>
      </c>
      <c r="D61" s="108">
        <f>IF(D58&gt;240000,-10%*(D58-240000),0)</f>
        <v>0</v>
      </c>
      <c r="E61" s="108">
        <f t="shared" ref="E61:M61" si="26">IF(E58&gt;240000,-10%*(E58-240000),0)</f>
        <v>0</v>
      </c>
      <c r="F61" s="108">
        <f t="shared" si="26"/>
        <v>0</v>
      </c>
      <c r="G61" s="108">
        <f t="shared" si="26"/>
        <v>0</v>
      </c>
      <c r="H61" s="108">
        <f t="shared" si="26"/>
        <v>0</v>
      </c>
      <c r="I61" s="108">
        <f t="shared" si="26"/>
        <v>0</v>
      </c>
      <c r="J61" s="108">
        <f t="shared" si="26"/>
        <v>0</v>
      </c>
      <c r="K61" s="108">
        <f t="shared" si="26"/>
        <v>0</v>
      </c>
      <c r="L61" s="108">
        <f t="shared" si="26"/>
        <v>0</v>
      </c>
      <c r="M61" s="108">
        <f t="shared" si="26"/>
        <v>0</v>
      </c>
    </row>
    <row r="62" spans="1:14" ht="17.45" hidden="1" customHeight="1">
      <c r="B62" s="107" t="s">
        <v>229</v>
      </c>
      <c r="C62" s="22" t="s">
        <v>35</v>
      </c>
      <c r="D62" s="159">
        <f>+IF(D58&lt;=0,0,-9%*D58)</f>
        <v>0</v>
      </c>
      <c r="E62" s="159">
        <f t="shared" ref="E62:M62" si="27">+IF(E58&lt;=0,0,-9%*E58)</f>
        <v>0</v>
      </c>
      <c r="F62" s="159">
        <f t="shared" si="27"/>
        <v>0</v>
      </c>
      <c r="G62" s="159">
        <f t="shared" si="27"/>
        <v>0</v>
      </c>
      <c r="H62" s="159">
        <f t="shared" si="27"/>
        <v>0</v>
      </c>
      <c r="I62" s="159">
        <f t="shared" si="27"/>
        <v>0</v>
      </c>
      <c r="J62" s="159">
        <f t="shared" si="27"/>
        <v>0</v>
      </c>
      <c r="K62" s="159">
        <f t="shared" si="27"/>
        <v>0</v>
      </c>
      <c r="L62" s="159">
        <f t="shared" si="27"/>
        <v>0</v>
      </c>
      <c r="M62" s="159">
        <f t="shared" si="27"/>
        <v>0</v>
      </c>
    </row>
    <row r="63" spans="1:14" ht="17.45" hidden="1" customHeight="1">
      <c r="B63" s="104" t="s">
        <v>230</v>
      </c>
      <c r="C63" s="105" t="s">
        <v>35</v>
      </c>
      <c r="D63" s="106">
        <f>+D59+D62</f>
        <v>0</v>
      </c>
      <c r="E63" s="106">
        <f t="shared" ref="E63:M63" si="28">+E59+E62</f>
        <v>0</v>
      </c>
      <c r="F63" s="106">
        <f t="shared" si="28"/>
        <v>0</v>
      </c>
      <c r="G63" s="106">
        <f t="shared" si="28"/>
        <v>0</v>
      </c>
      <c r="H63" s="106">
        <f t="shared" si="28"/>
        <v>0</v>
      </c>
      <c r="I63" s="106">
        <f t="shared" si="28"/>
        <v>0</v>
      </c>
      <c r="J63" s="106">
        <f t="shared" si="28"/>
        <v>0</v>
      </c>
      <c r="K63" s="106">
        <f t="shared" si="28"/>
        <v>0</v>
      </c>
      <c r="L63" s="106">
        <f t="shared" si="28"/>
        <v>0</v>
      </c>
      <c r="M63" s="106">
        <f t="shared" si="28"/>
        <v>0</v>
      </c>
    </row>
    <row r="64" spans="1:14" ht="17.45" hidden="1" customHeight="1">
      <c r="B64" s="104" t="s">
        <v>255</v>
      </c>
      <c r="C64" s="105" t="s">
        <v>35</v>
      </c>
      <c r="D64" s="106">
        <f>IF(D56&lt;0,-D56,0)</f>
        <v>0</v>
      </c>
      <c r="E64" s="106">
        <f>IF(E56&lt;0,D64-E57-E56,D64-E57)</f>
        <v>0</v>
      </c>
      <c r="F64" s="106">
        <f t="shared" ref="F64:M64" si="29">IF(F56&lt;0,E64-F57-F56,E64-F57)</f>
        <v>0</v>
      </c>
      <c r="G64" s="106">
        <f t="shared" si="29"/>
        <v>0</v>
      </c>
      <c r="H64" s="106">
        <f t="shared" si="29"/>
        <v>0</v>
      </c>
      <c r="I64" s="106">
        <f t="shared" si="29"/>
        <v>0</v>
      </c>
      <c r="J64" s="106">
        <f t="shared" si="29"/>
        <v>0</v>
      </c>
      <c r="K64" s="106">
        <f t="shared" si="29"/>
        <v>0</v>
      </c>
      <c r="L64" s="106">
        <f t="shared" si="29"/>
        <v>0</v>
      </c>
      <c r="M64" s="106">
        <f t="shared" si="29"/>
        <v>0</v>
      </c>
    </row>
    <row r="65" spans="1:13" ht="17.45" hidden="1" customHeight="1">
      <c r="B65" s="67"/>
      <c r="C65" s="68"/>
      <c r="D65" s="162"/>
      <c r="E65" s="162"/>
      <c r="F65" s="162"/>
      <c r="G65" s="162"/>
      <c r="H65" s="162"/>
      <c r="I65" s="162"/>
      <c r="J65" s="162"/>
      <c r="K65" s="162"/>
      <c r="L65" s="162"/>
      <c r="M65" s="162"/>
    </row>
    <row r="66" spans="1:13" ht="17.45" hidden="1" customHeight="1"/>
    <row r="67" spans="1:13" ht="15" hidden="1" customHeight="1">
      <c r="B67" s="13" t="s">
        <v>231</v>
      </c>
      <c r="C67" s="99"/>
    </row>
    <row r="68" spans="1:13" s="109" customFormat="1" ht="26.1" hidden="1" customHeight="1">
      <c r="A68" s="8"/>
      <c r="B68" s="207" t="s">
        <v>165</v>
      </c>
      <c r="C68" s="208" t="s">
        <v>30</v>
      </c>
      <c r="D68" s="208" t="s">
        <v>1</v>
      </c>
      <c r="E68" s="208" t="s">
        <v>2</v>
      </c>
      <c r="F68" s="208" t="s">
        <v>3</v>
      </c>
      <c r="G68" s="208" t="s">
        <v>4</v>
      </c>
      <c r="H68" s="208" t="s">
        <v>5</v>
      </c>
      <c r="I68" s="208" t="s">
        <v>6</v>
      </c>
      <c r="J68" s="208" t="s">
        <v>7</v>
      </c>
      <c r="K68" s="208" t="s">
        <v>8</v>
      </c>
      <c r="L68" s="208" t="s">
        <v>9</v>
      </c>
      <c r="M68" s="208" t="s">
        <v>10</v>
      </c>
    </row>
    <row r="69" spans="1:13" ht="12.75" hidden="1" customHeight="1">
      <c r="A69" s="80"/>
    </row>
    <row r="70" spans="1:13" s="20" customFormat="1" ht="17.45" hidden="1" customHeight="1">
      <c r="B70" s="110" t="s">
        <v>11</v>
      </c>
      <c r="C70" s="111" t="s">
        <v>35</v>
      </c>
      <c r="D70" s="307">
        <f>DRE_Stress!D$5</f>
        <v>0</v>
      </c>
      <c r="E70" s="307">
        <f>DRE_Stress!E$5</f>
        <v>0</v>
      </c>
      <c r="F70" s="307">
        <f>DRE_Stress!F$5</f>
        <v>0</v>
      </c>
      <c r="G70" s="307">
        <f>DRE_Stress!G$5</f>
        <v>0</v>
      </c>
      <c r="H70" s="307">
        <f>DRE_Stress!H$5</f>
        <v>0</v>
      </c>
      <c r="I70" s="307">
        <f>DRE_Stress!I$5</f>
        <v>0</v>
      </c>
      <c r="J70" s="307">
        <f>DRE_Stress!J$5</f>
        <v>0</v>
      </c>
      <c r="K70" s="307">
        <f>DRE_Stress!K$5</f>
        <v>0</v>
      </c>
      <c r="L70" s="307">
        <f>DRE_Stress!L$5</f>
        <v>0</v>
      </c>
      <c r="M70" s="307">
        <f>DRE_Stress!M$5</f>
        <v>0</v>
      </c>
    </row>
    <row r="71" spans="1:13" ht="17.45" hidden="1" customHeight="1">
      <c r="A71" s="80"/>
      <c r="B71" s="107" t="s">
        <v>232</v>
      </c>
      <c r="C71" s="112" t="s">
        <v>35</v>
      </c>
      <c r="D71" s="308">
        <f>32%*D70</f>
        <v>0</v>
      </c>
      <c r="E71" s="308">
        <f t="shared" ref="E71:M71" si="30">32%*E70</f>
        <v>0</v>
      </c>
      <c r="F71" s="308">
        <f t="shared" si="30"/>
        <v>0</v>
      </c>
      <c r="G71" s="308">
        <f t="shared" si="30"/>
        <v>0</v>
      </c>
      <c r="H71" s="308">
        <f t="shared" si="30"/>
        <v>0</v>
      </c>
      <c r="I71" s="308">
        <f t="shared" si="30"/>
        <v>0</v>
      </c>
      <c r="J71" s="308">
        <f t="shared" si="30"/>
        <v>0</v>
      </c>
      <c r="K71" s="308">
        <f t="shared" si="30"/>
        <v>0</v>
      </c>
      <c r="L71" s="308">
        <f t="shared" si="30"/>
        <v>0</v>
      </c>
      <c r="M71" s="308">
        <f t="shared" si="30"/>
        <v>0</v>
      </c>
    </row>
    <row r="72" spans="1:13" ht="17.45" hidden="1" customHeight="1">
      <c r="A72" s="80"/>
      <c r="B72" s="107" t="s">
        <v>233</v>
      </c>
      <c r="C72" s="112" t="s">
        <v>35</v>
      </c>
      <c r="D72" s="108">
        <f t="shared" ref="D72:M72" si="31">+D73+D74</f>
        <v>0</v>
      </c>
      <c r="E72" s="108">
        <f t="shared" si="31"/>
        <v>0</v>
      </c>
      <c r="F72" s="108">
        <f t="shared" si="31"/>
        <v>0</v>
      </c>
      <c r="G72" s="108">
        <f t="shared" si="31"/>
        <v>0</v>
      </c>
      <c r="H72" s="108">
        <f t="shared" si="31"/>
        <v>0</v>
      </c>
      <c r="I72" s="108">
        <f t="shared" si="31"/>
        <v>0</v>
      </c>
      <c r="J72" s="108">
        <f t="shared" si="31"/>
        <v>0</v>
      </c>
      <c r="K72" s="108">
        <f t="shared" si="31"/>
        <v>0</v>
      </c>
      <c r="L72" s="108">
        <f t="shared" si="31"/>
        <v>0</v>
      </c>
      <c r="M72" s="108">
        <f t="shared" si="31"/>
        <v>0</v>
      </c>
    </row>
    <row r="73" spans="1:13" ht="17.45" hidden="1" customHeight="1">
      <c r="A73" s="80"/>
      <c r="B73" s="17" t="s">
        <v>227</v>
      </c>
      <c r="C73" s="112" t="s">
        <v>35</v>
      </c>
      <c r="D73" s="108">
        <f t="shared" ref="D73:M73" si="32">IF(D71&lt;=0,0,-D71*15%)</f>
        <v>0</v>
      </c>
      <c r="E73" s="108">
        <f t="shared" si="32"/>
        <v>0</v>
      </c>
      <c r="F73" s="108">
        <f t="shared" si="32"/>
        <v>0</v>
      </c>
      <c r="G73" s="108">
        <f t="shared" si="32"/>
        <v>0</v>
      </c>
      <c r="H73" s="108">
        <f t="shared" si="32"/>
        <v>0</v>
      </c>
      <c r="I73" s="108">
        <f t="shared" si="32"/>
        <v>0</v>
      </c>
      <c r="J73" s="108">
        <f t="shared" si="32"/>
        <v>0</v>
      </c>
      <c r="K73" s="108">
        <f t="shared" si="32"/>
        <v>0</v>
      </c>
      <c r="L73" s="108">
        <f t="shared" si="32"/>
        <v>0</v>
      </c>
      <c r="M73" s="108">
        <f t="shared" si="32"/>
        <v>0</v>
      </c>
    </row>
    <row r="74" spans="1:13" ht="17.45" hidden="1" customHeight="1">
      <c r="A74" s="80"/>
      <c r="B74" s="17" t="s">
        <v>228</v>
      </c>
      <c r="C74" s="112" t="s">
        <v>35</v>
      </c>
      <c r="D74" s="108">
        <f t="shared" ref="D74:M74" si="33">IF(D71&gt;240000,-10%*(D71-240000),0)</f>
        <v>0</v>
      </c>
      <c r="E74" s="108">
        <f t="shared" si="33"/>
        <v>0</v>
      </c>
      <c r="F74" s="108">
        <f t="shared" si="33"/>
        <v>0</v>
      </c>
      <c r="G74" s="108">
        <f t="shared" si="33"/>
        <v>0</v>
      </c>
      <c r="H74" s="108">
        <f t="shared" si="33"/>
        <v>0</v>
      </c>
      <c r="I74" s="108">
        <f t="shared" si="33"/>
        <v>0</v>
      </c>
      <c r="J74" s="108">
        <f t="shared" si="33"/>
        <v>0</v>
      </c>
      <c r="K74" s="108">
        <f t="shared" si="33"/>
        <v>0</v>
      </c>
      <c r="L74" s="108">
        <f t="shared" si="33"/>
        <v>0</v>
      </c>
      <c r="M74" s="108">
        <f t="shared" si="33"/>
        <v>0</v>
      </c>
    </row>
    <row r="75" spans="1:13" ht="17.45" hidden="1" customHeight="1">
      <c r="A75" s="80"/>
      <c r="B75" s="306" t="s">
        <v>234</v>
      </c>
      <c r="C75" s="113" t="s">
        <v>35</v>
      </c>
      <c r="D75" s="159">
        <f t="shared" ref="D75:M75" si="34">+IF(D71&lt;=0,0,-9%*D71)</f>
        <v>0</v>
      </c>
      <c r="E75" s="159">
        <f t="shared" si="34"/>
        <v>0</v>
      </c>
      <c r="F75" s="159">
        <f t="shared" si="34"/>
        <v>0</v>
      </c>
      <c r="G75" s="159">
        <f t="shared" si="34"/>
        <v>0</v>
      </c>
      <c r="H75" s="159">
        <f t="shared" si="34"/>
        <v>0</v>
      </c>
      <c r="I75" s="159">
        <f t="shared" si="34"/>
        <v>0</v>
      </c>
      <c r="J75" s="159">
        <f t="shared" si="34"/>
        <v>0</v>
      </c>
      <c r="K75" s="159">
        <f t="shared" si="34"/>
        <v>0</v>
      </c>
      <c r="L75" s="159">
        <f t="shared" si="34"/>
        <v>0</v>
      </c>
      <c r="M75" s="159">
        <f t="shared" si="34"/>
        <v>0</v>
      </c>
    </row>
    <row r="76" spans="1:13" s="20" customFormat="1" ht="17.45" hidden="1" customHeight="1">
      <c r="B76" s="101" t="s">
        <v>235</v>
      </c>
      <c r="C76" s="102" t="s">
        <v>35</v>
      </c>
      <c r="D76" s="114">
        <f>+D72+D75</f>
        <v>0</v>
      </c>
      <c r="E76" s="114">
        <f t="shared" ref="E76:M76" si="35">+E72+E75</f>
        <v>0</v>
      </c>
      <c r="F76" s="114">
        <f t="shared" si="35"/>
        <v>0</v>
      </c>
      <c r="G76" s="114">
        <f t="shared" si="35"/>
        <v>0</v>
      </c>
      <c r="H76" s="114">
        <f t="shared" si="35"/>
        <v>0</v>
      </c>
      <c r="I76" s="114">
        <f t="shared" si="35"/>
        <v>0</v>
      </c>
      <c r="J76" s="114">
        <f t="shared" si="35"/>
        <v>0</v>
      </c>
      <c r="K76" s="114">
        <f t="shared" si="35"/>
        <v>0</v>
      </c>
      <c r="L76" s="114">
        <f t="shared" si="35"/>
        <v>0</v>
      </c>
      <c r="M76" s="114">
        <f t="shared" si="35"/>
        <v>0</v>
      </c>
    </row>
    <row r="77" spans="1:13" s="20" customFormat="1" ht="17.45" hidden="1" customHeight="1">
      <c r="B77" s="67"/>
      <c r="C77" s="68"/>
      <c r="D77" s="115"/>
      <c r="E77" s="115"/>
      <c r="F77" s="115"/>
      <c r="G77" s="115"/>
      <c r="H77" s="115"/>
      <c r="I77" s="115"/>
      <c r="J77" s="115"/>
      <c r="K77" s="115"/>
      <c r="L77" s="115"/>
      <c r="M77" s="115"/>
    </row>
    <row r="78" spans="1:13" s="20" customFormat="1" ht="17.45" hidden="1" customHeight="1">
      <c r="B78" s="67"/>
      <c r="C78" s="68"/>
      <c r="D78" s="115"/>
      <c r="E78" s="115"/>
      <c r="F78" s="115"/>
      <c r="G78" s="115"/>
      <c r="H78" s="115"/>
      <c r="I78" s="115"/>
      <c r="J78" s="115"/>
      <c r="K78" s="115"/>
      <c r="L78" s="115"/>
      <c r="M78" s="115"/>
    </row>
    <row r="79" spans="1:13" s="118" customFormat="1" ht="17.45" hidden="1" customHeight="1">
      <c r="A79" s="116"/>
      <c r="B79" s="117" t="s">
        <v>197</v>
      </c>
      <c r="C79" s="117"/>
      <c r="D79" s="117">
        <v>0</v>
      </c>
      <c r="E79" s="117">
        <v>0</v>
      </c>
      <c r="F79" s="117">
        <v>0</v>
      </c>
      <c r="G79" s="117">
        <v>0</v>
      </c>
      <c r="H79" s="117">
        <v>0</v>
      </c>
      <c r="I79" s="117">
        <v>0</v>
      </c>
      <c r="J79" s="117">
        <v>0</v>
      </c>
      <c r="K79" s="117">
        <v>0</v>
      </c>
      <c r="L79" s="117">
        <v>0</v>
      </c>
      <c r="M79" s="117">
        <v>0</v>
      </c>
    </row>
    <row r="80" spans="1:13" s="121" customFormat="1" ht="17.45" hidden="1" customHeight="1">
      <c r="A80" s="119"/>
      <c r="B80" s="120" t="s">
        <v>152</v>
      </c>
      <c r="C80" s="98"/>
      <c r="D80" s="98">
        <v>0</v>
      </c>
      <c r="E80" s="98">
        <v>0</v>
      </c>
      <c r="F80" s="98">
        <v>0</v>
      </c>
      <c r="G80" s="98">
        <v>0</v>
      </c>
      <c r="H80" s="98">
        <v>0</v>
      </c>
      <c r="I80" s="98">
        <v>0</v>
      </c>
      <c r="J80" s="98">
        <v>0</v>
      </c>
      <c r="K80" s="98">
        <v>0</v>
      </c>
      <c r="L80" s="98">
        <v>0</v>
      </c>
      <c r="M80" s="98">
        <v>0</v>
      </c>
    </row>
    <row r="81" spans="1:13" s="121" customFormat="1" ht="17.45" hidden="1" customHeight="1">
      <c r="A81" s="119"/>
      <c r="B81" s="120" t="s">
        <v>153</v>
      </c>
      <c r="C81" s="98"/>
      <c r="D81" s="98">
        <v>0</v>
      </c>
      <c r="E81" s="98">
        <v>0</v>
      </c>
      <c r="F81" s="98">
        <v>0</v>
      </c>
      <c r="G81" s="98">
        <v>0</v>
      </c>
      <c r="H81" s="98">
        <v>0</v>
      </c>
      <c r="I81" s="98">
        <v>0</v>
      </c>
      <c r="J81" s="98">
        <v>0</v>
      </c>
      <c r="K81" s="98">
        <v>0</v>
      </c>
      <c r="L81" s="98">
        <v>0</v>
      </c>
      <c r="M81" s="98">
        <v>0</v>
      </c>
    </row>
    <row r="82" spans="1:13" s="118" customFormat="1" ht="17.45" hidden="1" customHeight="1">
      <c r="A82" s="116"/>
      <c r="B82" s="117" t="s">
        <v>198</v>
      </c>
      <c r="C82" s="117"/>
      <c r="D82" s="117">
        <f>SUM(D83:D84)</f>
        <v>0</v>
      </c>
      <c r="E82" s="117">
        <f t="shared" ref="E82:M82" si="36">SUM(E83:E84)</f>
        <v>0</v>
      </c>
      <c r="F82" s="117">
        <f t="shared" si="36"/>
        <v>0</v>
      </c>
      <c r="G82" s="117">
        <f t="shared" si="36"/>
        <v>0</v>
      </c>
      <c r="H82" s="117">
        <f t="shared" si="36"/>
        <v>0</v>
      </c>
      <c r="I82" s="117">
        <f t="shared" si="36"/>
        <v>0</v>
      </c>
      <c r="J82" s="117">
        <f t="shared" si="36"/>
        <v>0</v>
      </c>
      <c r="K82" s="117">
        <f t="shared" si="36"/>
        <v>0</v>
      </c>
      <c r="L82" s="117">
        <f t="shared" si="36"/>
        <v>0</v>
      </c>
      <c r="M82" s="117">
        <f t="shared" si="36"/>
        <v>0</v>
      </c>
    </row>
    <row r="83" spans="1:13" s="121" customFormat="1" ht="17.45" hidden="1" customHeight="1">
      <c r="A83" s="119"/>
      <c r="B83" s="120" t="s">
        <v>152</v>
      </c>
      <c r="C83" s="98"/>
      <c r="D83" s="98">
        <f>D$59</f>
        <v>0</v>
      </c>
      <c r="E83" s="98">
        <f t="shared" ref="E83:M83" si="37">E$59</f>
        <v>0</v>
      </c>
      <c r="F83" s="98">
        <f t="shared" si="37"/>
        <v>0</v>
      </c>
      <c r="G83" s="98">
        <f t="shared" si="37"/>
        <v>0</v>
      </c>
      <c r="H83" s="98">
        <f t="shared" si="37"/>
        <v>0</v>
      </c>
      <c r="I83" s="98">
        <f t="shared" si="37"/>
        <v>0</v>
      </c>
      <c r="J83" s="98">
        <f t="shared" si="37"/>
        <v>0</v>
      </c>
      <c r="K83" s="98">
        <f t="shared" si="37"/>
        <v>0</v>
      </c>
      <c r="L83" s="98">
        <f t="shared" si="37"/>
        <v>0</v>
      </c>
      <c r="M83" s="98">
        <f t="shared" si="37"/>
        <v>0</v>
      </c>
    </row>
    <row r="84" spans="1:13" s="121" customFormat="1" ht="17.45" hidden="1" customHeight="1">
      <c r="A84" s="119"/>
      <c r="B84" s="120" t="s">
        <v>153</v>
      </c>
      <c r="C84" s="98"/>
      <c r="D84" s="98">
        <f>D$62</f>
        <v>0</v>
      </c>
      <c r="E84" s="98">
        <f t="shared" ref="E84:M84" si="38">E$62</f>
        <v>0</v>
      </c>
      <c r="F84" s="98">
        <f t="shared" si="38"/>
        <v>0</v>
      </c>
      <c r="G84" s="98">
        <f t="shared" si="38"/>
        <v>0</v>
      </c>
      <c r="H84" s="98">
        <f t="shared" si="38"/>
        <v>0</v>
      </c>
      <c r="I84" s="98">
        <f t="shared" si="38"/>
        <v>0</v>
      </c>
      <c r="J84" s="98">
        <f t="shared" si="38"/>
        <v>0</v>
      </c>
      <c r="K84" s="98">
        <f t="shared" si="38"/>
        <v>0</v>
      </c>
      <c r="L84" s="98">
        <f t="shared" si="38"/>
        <v>0</v>
      </c>
      <c r="M84" s="98">
        <f t="shared" si="38"/>
        <v>0</v>
      </c>
    </row>
    <row r="85" spans="1:13" s="118" customFormat="1" ht="17.45" hidden="1" customHeight="1">
      <c r="A85" s="116"/>
      <c r="B85" s="117" t="s">
        <v>199</v>
      </c>
      <c r="C85" s="117"/>
      <c r="D85" s="117">
        <f>SUM(D86:D87)</f>
        <v>0</v>
      </c>
      <c r="E85" s="117">
        <f t="shared" ref="E85:M85" si="39">SUM(E86:E87)</f>
        <v>0</v>
      </c>
      <c r="F85" s="117">
        <f t="shared" si="39"/>
        <v>0</v>
      </c>
      <c r="G85" s="117">
        <f t="shared" si="39"/>
        <v>0</v>
      </c>
      <c r="H85" s="117">
        <f t="shared" si="39"/>
        <v>0</v>
      </c>
      <c r="I85" s="117">
        <f t="shared" si="39"/>
        <v>0</v>
      </c>
      <c r="J85" s="117">
        <f t="shared" si="39"/>
        <v>0</v>
      </c>
      <c r="K85" s="117">
        <f t="shared" si="39"/>
        <v>0</v>
      </c>
      <c r="L85" s="117">
        <f t="shared" si="39"/>
        <v>0</v>
      </c>
      <c r="M85" s="117">
        <f t="shared" si="39"/>
        <v>0</v>
      </c>
    </row>
    <row r="86" spans="1:13" s="121" customFormat="1" ht="17.45" hidden="1" customHeight="1">
      <c r="A86" s="119"/>
      <c r="B86" s="120" t="s">
        <v>152</v>
      </c>
      <c r="C86" s="98"/>
      <c r="D86" s="98">
        <f>D$72</f>
        <v>0</v>
      </c>
      <c r="E86" s="98">
        <f t="shared" ref="E86:M86" si="40">E$72</f>
        <v>0</v>
      </c>
      <c r="F86" s="98">
        <f t="shared" si="40"/>
        <v>0</v>
      </c>
      <c r="G86" s="98">
        <f t="shared" si="40"/>
        <v>0</v>
      </c>
      <c r="H86" s="98">
        <f t="shared" si="40"/>
        <v>0</v>
      </c>
      <c r="I86" s="98">
        <f t="shared" si="40"/>
        <v>0</v>
      </c>
      <c r="J86" s="98">
        <f t="shared" si="40"/>
        <v>0</v>
      </c>
      <c r="K86" s="98">
        <f t="shared" si="40"/>
        <v>0</v>
      </c>
      <c r="L86" s="98">
        <f t="shared" si="40"/>
        <v>0</v>
      </c>
      <c r="M86" s="98">
        <f t="shared" si="40"/>
        <v>0</v>
      </c>
    </row>
    <row r="87" spans="1:13" ht="17.45" hidden="1" customHeight="1">
      <c r="B87" s="120" t="s">
        <v>153</v>
      </c>
      <c r="C87" s="98"/>
      <c r="D87" s="98">
        <f>D$75</f>
        <v>0</v>
      </c>
      <c r="E87" s="98">
        <f t="shared" ref="E87:M87" si="41">E$75</f>
        <v>0</v>
      </c>
      <c r="F87" s="98">
        <f t="shared" si="41"/>
        <v>0</v>
      </c>
      <c r="G87" s="98">
        <f t="shared" si="41"/>
        <v>0</v>
      </c>
      <c r="H87" s="98">
        <f t="shared" si="41"/>
        <v>0</v>
      </c>
      <c r="I87" s="98">
        <f t="shared" si="41"/>
        <v>0</v>
      </c>
      <c r="J87" s="98">
        <f t="shared" si="41"/>
        <v>0</v>
      </c>
      <c r="K87" s="98">
        <f t="shared" si="41"/>
        <v>0</v>
      </c>
      <c r="L87" s="98">
        <f t="shared" si="41"/>
        <v>0</v>
      </c>
      <c r="M87" s="98">
        <f t="shared" si="41"/>
        <v>0</v>
      </c>
    </row>
    <row r="88" spans="1:13" hidden="1"/>
    <row r="89" spans="1:13" hidden="1"/>
    <row r="90" spans="1:13" hidden="1"/>
    <row r="91" spans="1:13" hidden="1">
      <c r="B91" s="80" t="s">
        <v>197</v>
      </c>
    </row>
    <row r="92" spans="1:13" hidden="1">
      <c r="B92" s="80" t="s">
        <v>198</v>
      </c>
    </row>
    <row r="93" spans="1:13" hidden="1">
      <c r="B93" s="80" t="s">
        <v>199</v>
      </c>
    </row>
    <row r="96" spans="1:13" s="12" customFormat="1" ht="26.45" customHeight="1">
      <c r="B96" s="207" t="s">
        <v>296</v>
      </c>
      <c r="C96" s="207"/>
      <c r="D96" s="207"/>
      <c r="E96" s="207"/>
      <c r="F96" s="207"/>
      <c r="G96" s="207"/>
      <c r="H96" s="207"/>
      <c r="I96" s="207"/>
      <c r="J96" s="207"/>
      <c r="K96" s="207"/>
    </row>
    <row r="97" spans="2:11" s="12" customFormat="1" ht="17.45" customHeight="1">
      <c r="B97" s="180"/>
      <c r="C97" s="180"/>
      <c r="D97" s="180"/>
      <c r="E97" s="180"/>
      <c r="F97" s="180"/>
      <c r="G97" s="180"/>
      <c r="H97" s="180"/>
      <c r="I97" s="180"/>
      <c r="J97" s="180"/>
      <c r="K97" s="180"/>
    </row>
    <row r="98" spans="2:11" s="12" customFormat="1" ht="17.45" customHeight="1">
      <c r="B98" s="180"/>
      <c r="C98" s="180"/>
      <c r="D98" s="180"/>
      <c r="E98" s="180"/>
      <c r="F98" s="180"/>
      <c r="G98" s="180"/>
      <c r="H98" s="180"/>
      <c r="I98" s="180"/>
      <c r="J98" s="180"/>
      <c r="K98" s="180"/>
    </row>
    <row r="99" spans="2:11" s="12" customFormat="1" ht="17.45" customHeight="1">
      <c r="B99" s="180"/>
      <c r="C99" s="180"/>
      <c r="D99" s="180"/>
      <c r="E99" s="180"/>
      <c r="F99" s="180"/>
      <c r="G99" s="180"/>
      <c r="H99" s="180"/>
      <c r="I99" s="180"/>
      <c r="J99" s="180"/>
      <c r="K99" s="180"/>
    </row>
    <row r="100" spans="2:11" s="12" customFormat="1" ht="17.45" customHeight="1"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</row>
    <row r="101" spans="2:11" s="12" customFormat="1" ht="17.45" customHeight="1"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</row>
    <row r="102" spans="2:11" s="12" customFormat="1" ht="17.45" customHeight="1"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</row>
    <row r="103" spans="2:11" s="12" customFormat="1" ht="17.45" customHeight="1"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</row>
    <row r="104" spans="2:11" s="12" customFormat="1" ht="17.45" customHeight="1"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</row>
    <row r="105" spans="2:11" s="12" customFormat="1" ht="17.45" customHeight="1"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</row>
    <row r="106" spans="2:11" s="12" customFormat="1" ht="17.45" customHeight="1"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</row>
    <row r="107" spans="2:11" s="12" customFormat="1" ht="17.45" customHeight="1"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</row>
    <row r="108" spans="2:11" s="12" customFormat="1" ht="17.45" customHeight="1"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</row>
    <row r="109" spans="2:11" s="12" customFormat="1" ht="17.45" customHeight="1"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</row>
    <row r="110" spans="2:11" s="12" customFormat="1" ht="17.45" customHeight="1"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</row>
    <row r="111" spans="2:11" s="12" customFormat="1" ht="17.45" customHeight="1"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</row>
    <row r="112" spans="2:11" s="12" customFormat="1" ht="17.45" customHeight="1"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</row>
    <row r="113" spans="2:11" s="12" customFormat="1" ht="17.45" customHeight="1"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</row>
    <row r="114" spans="2:11" s="12" customFormat="1" ht="17.45" customHeight="1"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</row>
    <row r="115" spans="2:11" s="12" customFormat="1" ht="17.45" customHeight="1"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</row>
    <row r="116" spans="2:11" s="12" customFormat="1" ht="17.45" customHeight="1"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</row>
  </sheetData>
  <sheetProtection algorithmName="SHA-512" hashValue="Q0Rr0WFwrAkMzFljF/dBus3qUymDTEGty4BWU+TffYnzwXC8otGrjdj0A34YTaIWDp5f7/Ts8OPJFQq7sEWmrA==" saltValue="2u0vtyZo/q8VLhxP4o7ocw==" spinCount="100000" sheet="1" formatColumns="0" formatRows="0" insertColumns="0" insertRows="0" insertHyperlinks="0" deleteColumns="0" deleteRows="0" sort="0" pivotTables="0"/>
  <dataValidations count="4">
    <dataValidation type="list" allowBlank="1" showInputMessage="1" showErrorMessage="1" sqref="B4" xr:uid="{00000000-0002-0000-0B00-000000000000}">
      <formula1>$B$91:$B$93</formula1>
    </dataValidation>
    <dataValidation allowBlank="1" showInputMessage="1" showErrorMessage="1" promptTitle="Orientação de preenchimento" prompt="Se a IES preencheu A linha Resultado de Equivalência, verificar se foi incluído o mesmo valor em alguma linha genérica da DRE. _x000a__x000a_Se houver, alterar o valor deste campo para 0." sqref="D18" xr:uid="{00000000-0002-0000-0B00-000001000000}"/>
    <dataValidation allowBlank="1" showInputMessage="1" showErrorMessage="1" promptTitle="Orientação de preenchimento" prompt="Para valores positivos na tabela de ajustes do resultado, coloque 1, caso contrario, coloque 0." sqref="E18" xr:uid="{00000000-0002-0000-0B00-000002000000}"/>
    <dataValidation type="decimal" operator="greaterThanOrEqual" allowBlank="1" showInputMessage="1" showErrorMessage="1" error="Não aceita números negativos." promptTitle="Orientação de preenchimento" prompt="Discriminar os itens considerados no quadro localizado ao final desta aba." sqref="D16:M16" xr:uid="{00000000-0002-0000-0B00-000003000000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scale="71" orientation="landscape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">
    <pageSetUpPr fitToPage="1"/>
  </sheetPr>
  <dimension ref="A1:M36"/>
  <sheetViews>
    <sheetView showGridLines="0" showRowColHeaders="0" tabSelected="1" zoomScaleNormal="100" workbookViewId="0">
      <selection activeCell="E16" sqref="E16"/>
    </sheetView>
  </sheetViews>
  <sheetFormatPr defaultColWidth="10.875" defaultRowHeight="15"/>
  <cols>
    <col min="1" max="1" width="2.625" style="27" customWidth="1"/>
    <col min="2" max="2" width="54" style="27" customWidth="1"/>
    <col min="3" max="3" width="7.5" style="44" bestFit="1" customWidth="1"/>
    <col min="4" max="8" width="16.375" style="27" bestFit="1" customWidth="1"/>
    <col min="9" max="13" width="17.375" style="27" bestFit="1" customWidth="1"/>
    <col min="14" max="16384" width="10.875" style="27"/>
  </cols>
  <sheetData>
    <row r="1" spans="1:13" ht="15" customHeight="1">
      <c r="A1" s="25"/>
      <c r="B1" s="53"/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5.75">
      <c r="A2" s="25"/>
      <c r="B2" s="13" t="s">
        <v>195</v>
      </c>
      <c r="C2" s="28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4" customFormat="1" ht="26.1" customHeight="1">
      <c r="A3" s="1"/>
      <c r="B3" s="207" t="s">
        <v>165</v>
      </c>
      <c r="C3" s="208" t="s">
        <v>30</v>
      </c>
      <c r="D3" s="208" t="s">
        <v>1</v>
      </c>
      <c r="E3" s="208" t="s">
        <v>2</v>
      </c>
      <c r="F3" s="208" t="s">
        <v>3</v>
      </c>
      <c r="G3" s="208" t="s">
        <v>4</v>
      </c>
      <c r="H3" s="208" t="s">
        <v>5</v>
      </c>
      <c r="I3" s="208" t="s">
        <v>6</v>
      </c>
      <c r="J3" s="208" t="s">
        <v>7</v>
      </c>
      <c r="K3" s="208" t="s">
        <v>8</v>
      </c>
      <c r="L3" s="208" t="s">
        <v>9</v>
      </c>
      <c r="M3" s="208" t="s">
        <v>10</v>
      </c>
    </row>
    <row r="4" spans="1:13" s="32" customFormat="1" ht="12.75">
      <c r="A4" s="1"/>
      <c r="B4" s="29"/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s="32" customFormat="1" ht="17.45" customHeight="1">
      <c r="A5" s="1"/>
      <c r="B5" s="40" t="s">
        <v>11</v>
      </c>
      <c r="C5" s="41" t="s">
        <v>35</v>
      </c>
      <c r="D5" s="7">
        <f t="shared" ref="D5:M5" si="0">SUM(D6:D10)</f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 t="shared" si="0"/>
        <v>0</v>
      </c>
      <c r="M5" s="7">
        <f t="shared" si="0"/>
        <v>0</v>
      </c>
    </row>
    <row r="6" spans="1:13" s="32" customFormat="1" ht="17.45" customHeight="1">
      <c r="A6" s="33"/>
      <c r="B6" s="15" t="s">
        <v>36</v>
      </c>
      <c r="C6" s="34" t="s">
        <v>35</v>
      </c>
      <c r="D6" s="35">
        <f>+'Receita Operacional'!D8</f>
        <v>0</v>
      </c>
      <c r="E6" s="35">
        <f>+'Receita Operacional'!E8</f>
        <v>0</v>
      </c>
      <c r="F6" s="35">
        <f>+'Receita Operacional'!F8</f>
        <v>0</v>
      </c>
      <c r="G6" s="35">
        <f>+'Receita Operacional'!G8</f>
        <v>0</v>
      </c>
      <c r="H6" s="35">
        <f>+'Receita Operacional'!H8</f>
        <v>0</v>
      </c>
      <c r="I6" s="35">
        <f>+'Receita Operacional'!I8</f>
        <v>0</v>
      </c>
      <c r="J6" s="35">
        <f>+'Receita Operacional'!J8</f>
        <v>0</v>
      </c>
      <c r="K6" s="35">
        <f>+'Receita Operacional'!K8</f>
        <v>0</v>
      </c>
      <c r="L6" s="35">
        <f>+'Receita Operacional'!L8</f>
        <v>0</v>
      </c>
      <c r="M6" s="35">
        <f>+'Receita Operacional'!M8</f>
        <v>0</v>
      </c>
    </row>
    <row r="7" spans="1:13" s="32" customFormat="1" ht="17.45" customHeight="1">
      <c r="A7" s="33"/>
      <c r="B7" s="15" t="s">
        <v>89</v>
      </c>
      <c r="C7" s="34" t="s">
        <v>35</v>
      </c>
      <c r="D7" s="35">
        <f>+'Receita Operacional'!D35</f>
        <v>0</v>
      </c>
      <c r="E7" s="35">
        <f>+'Receita Operacional'!E35</f>
        <v>0</v>
      </c>
      <c r="F7" s="35">
        <f>+'Receita Operacional'!F35</f>
        <v>0</v>
      </c>
      <c r="G7" s="35">
        <f>+'Receita Operacional'!G35</f>
        <v>0</v>
      </c>
      <c r="H7" s="35">
        <f>+'Receita Operacional'!H35</f>
        <v>0</v>
      </c>
      <c r="I7" s="35">
        <f>+'Receita Operacional'!I35</f>
        <v>0</v>
      </c>
      <c r="J7" s="35">
        <f>+'Receita Operacional'!J35</f>
        <v>0</v>
      </c>
      <c r="K7" s="35">
        <f>+'Receita Operacional'!K35</f>
        <v>0</v>
      </c>
      <c r="L7" s="35">
        <f>+'Receita Operacional'!L35</f>
        <v>0</v>
      </c>
      <c r="M7" s="35">
        <f>+'Receita Operacional'!M35</f>
        <v>0</v>
      </c>
    </row>
    <row r="8" spans="1:13" s="32" customFormat="1" ht="17.45" customHeight="1">
      <c r="A8" s="33"/>
      <c r="B8" s="15" t="s">
        <v>93</v>
      </c>
      <c r="C8" s="34" t="s">
        <v>35</v>
      </c>
      <c r="D8" s="35">
        <f>+'Receita Operacional'!D46</f>
        <v>0</v>
      </c>
      <c r="E8" s="35">
        <f>+'Receita Operacional'!E46</f>
        <v>0</v>
      </c>
      <c r="F8" s="35">
        <f>+'Receita Operacional'!F46</f>
        <v>0</v>
      </c>
      <c r="G8" s="35">
        <f>+'Receita Operacional'!G46</f>
        <v>0</v>
      </c>
      <c r="H8" s="35">
        <f>+'Receita Operacional'!H46</f>
        <v>0</v>
      </c>
      <c r="I8" s="35">
        <f>+'Receita Operacional'!I46</f>
        <v>0</v>
      </c>
      <c r="J8" s="35">
        <f>+'Receita Operacional'!J46</f>
        <v>0</v>
      </c>
      <c r="K8" s="35">
        <f>+'Receita Operacional'!K46</f>
        <v>0</v>
      </c>
      <c r="L8" s="35">
        <f>+'Receita Operacional'!L46</f>
        <v>0</v>
      </c>
      <c r="M8" s="35">
        <f>+'Receita Operacional'!M46</f>
        <v>0</v>
      </c>
    </row>
    <row r="9" spans="1:13" s="32" customFormat="1" ht="17.45" customHeight="1">
      <c r="A9" s="33"/>
      <c r="B9" s="15" t="s">
        <v>33</v>
      </c>
      <c r="C9" s="34" t="s">
        <v>35</v>
      </c>
      <c r="D9" s="35">
        <f>+'Receita Operacional'!D59</f>
        <v>0</v>
      </c>
      <c r="E9" s="35">
        <f>+'Receita Operacional'!E59</f>
        <v>0</v>
      </c>
      <c r="F9" s="35">
        <f>+'Receita Operacional'!F59</f>
        <v>0</v>
      </c>
      <c r="G9" s="35">
        <f>+'Receita Operacional'!G59</f>
        <v>0</v>
      </c>
      <c r="H9" s="35">
        <f>+'Receita Operacional'!H59</f>
        <v>0</v>
      </c>
      <c r="I9" s="35">
        <f>+'Receita Operacional'!I59</f>
        <v>0</v>
      </c>
      <c r="J9" s="35">
        <f>+'Receita Operacional'!J59</f>
        <v>0</v>
      </c>
      <c r="K9" s="35">
        <f>+'Receita Operacional'!K59</f>
        <v>0</v>
      </c>
      <c r="L9" s="35">
        <f>+'Receita Operacional'!L59</f>
        <v>0</v>
      </c>
      <c r="M9" s="35">
        <f>+'Receita Operacional'!M59</f>
        <v>0</v>
      </c>
    </row>
    <row r="10" spans="1:13" s="32" customFormat="1" ht="17.45" customHeight="1">
      <c r="A10" s="33"/>
      <c r="B10" s="270" t="s">
        <v>15</v>
      </c>
      <c r="C10" s="36" t="s">
        <v>35</v>
      </c>
      <c r="D10" s="37">
        <f>+'Receita Operacional'!D68</f>
        <v>0</v>
      </c>
      <c r="E10" s="37">
        <f>+'Receita Operacional'!E68</f>
        <v>0</v>
      </c>
      <c r="F10" s="37">
        <f>+'Receita Operacional'!F68</f>
        <v>0</v>
      </c>
      <c r="G10" s="37">
        <f>+'Receita Operacional'!G68</f>
        <v>0</v>
      </c>
      <c r="H10" s="37">
        <f>+'Receita Operacional'!H68</f>
        <v>0</v>
      </c>
      <c r="I10" s="37">
        <f>+'Receita Operacional'!I68</f>
        <v>0</v>
      </c>
      <c r="J10" s="37">
        <f>+'Receita Operacional'!J68</f>
        <v>0</v>
      </c>
      <c r="K10" s="37">
        <f>+'Receita Operacional'!K68</f>
        <v>0</v>
      </c>
      <c r="L10" s="37">
        <f>+'Receita Operacional'!L68</f>
        <v>0</v>
      </c>
      <c r="M10" s="37">
        <f>+'Receita Operacional'!M68</f>
        <v>0</v>
      </c>
    </row>
    <row r="11" spans="1:13" s="32" customFormat="1" ht="17.45" customHeight="1">
      <c r="A11" s="33"/>
      <c r="B11" s="38" t="s">
        <v>39</v>
      </c>
      <c r="C11" s="39" t="s">
        <v>35</v>
      </c>
      <c r="D11" s="6">
        <f>-'Receita Operacional'!D26-'Receita Operacional'!D39-'Receita Operacional'!D52-'Receita Operacional'!D61-'Receita Operacional'!D70</f>
        <v>0</v>
      </c>
      <c r="E11" s="6">
        <f>-'Receita Operacional'!E26-'Receita Operacional'!E39-'Receita Operacional'!E52-'Receita Operacional'!E61-'Receita Operacional'!E70</f>
        <v>0</v>
      </c>
      <c r="F11" s="6">
        <f>-'Receita Operacional'!F26-'Receita Operacional'!F39-'Receita Operacional'!F52-'Receita Operacional'!F61-'Receita Operacional'!F70</f>
        <v>0</v>
      </c>
      <c r="G11" s="6">
        <f>-'Receita Operacional'!G26-'Receita Operacional'!G39-'Receita Operacional'!G52-'Receita Operacional'!G61-'Receita Operacional'!G70</f>
        <v>0</v>
      </c>
      <c r="H11" s="6">
        <f>-'Receita Operacional'!H26-'Receita Operacional'!H39-'Receita Operacional'!H52-'Receita Operacional'!H61-'Receita Operacional'!H70</f>
        <v>0</v>
      </c>
      <c r="I11" s="6">
        <f>-'Receita Operacional'!I26-'Receita Operacional'!I39-'Receita Operacional'!I52-'Receita Operacional'!I61-'Receita Operacional'!I70</f>
        <v>0</v>
      </c>
      <c r="J11" s="6">
        <f>-'Receita Operacional'!J26-'Receita Operacional'!J39-'Receita Operacional'!J52-'Receita Operacional'!J61-'Receita Operacional'!J70</f>
        <v>0</v>
      </c>
      <c r="K11" s="6">
        <f>-'Receita Operacional'!K26-'Receita Operacional'!K39-'Receita Operacional'!K52-'Receita Operacional'!K61-'Receita Operacional'!K70</f>
        <v>0</v>
      </c>
      <c r="L11" s="6">
        <f>-'Receita Operacional'!L26-'Receita Operacional'!L39-'Receita Operacional'!L52-'Receita Operacional'!L61-'Receita Operacional'!L70</f>
        <v>0</v>
      </c>
      <c r="M11" s="6">
        <f>-'Receita Operacional'!M26-'Receita Operacional'!M39-'Receita Operacional'!M52-'Receita Operacional'!M61-'Receita Operacional'!M70</f>
        <v>0</v>
      </c>
    </row>
    <row r="12" spans="1:13" s="32" customFormat="1" ht="17.45" customHeight="1">
      <c r="A12" s="33"/>
      <c r="B12" s="40" t="s">
        <v>12</v>
      </c>
      <c r="C12" s="41" t="s">
        <v>35</v>
      </c>
      <c r="D12" s="7">
        <f>D5+D11</f>
        <v>0</v>
      </c>
      <c r="E12" s="7">
        <f t="shared" ref="E12:M12" si="1">E5+E11</f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  <c r="L12" s="7">
        <f t="shared" si="1"/>
        <v>0</v>
      </c>
      <c r="M12" s="7">
        <f t="shared" si="1"/>
        <v>0</v>
      </c>
    </row>
    <row r="13" spans="1:13" s="135" customFormat="1" ht="17.45" customHeight="1">
      <c r="A13" s="140"/>
      <c r="B13" s="141" t="s">
        <v>13</v>
      </c>
      <c r="C13" s="139" t="s">
        <v>35</v>
      </c>
      <c r="D13" s="142">
        <f t="shared" ref="D13:M13" si="2">D14+D29</f>
        <v>0</v>
      </c>
      <c r="E13" s="142">
        <f t="shared" si="2"/>
        <v>0</v>
      </c>
      <c r="F13" s="142">
        <f t="shared" si="2"/>
        <v>0</v>
      </c>
      <c r="G13" s="142">
        <f t="shared" si="2"/>
        <v>0</v>
      </c>
      <c r="H13" s="142">
        <f t="shared" si="2"/>
        <v>0</v>
      </c>
      <c r="I13" s="142">
        <f t="shared" si="2"/>
        <v>0</v>
      </c>
      <c r="J13" s="142">
        <f t="shared" si="2"/>
        <v>0</v>
      </c>
      <c r="K13" s="142">
        <f t="shared" si="2"/>
        <v>0</v>
      </c>
      <c r="L13" s="142">
        <f t="shared" si="2"/>
        <v>0</v>
      </c>
      <c r="M13" s="142">
        <f t="shared" si="2"/>
        <v>0</v>
      </c>
    </row>
    <row r="14" spans="1:13" s="135" customFormat="1" ht="17.45" customHeight="1">
      <c r="A14" s="136"/>
      <c r="B14" s="143" t="s">
        <v>128</v>
      </c>
      <c r="C14" s="137" t="s">
        <v>35</v>
      </c>
      <c r="D14" s="138">
        <f t="shared" ref="D14:M14" si="3">SUM(D15:D28)</f>
        <v>0</v>
      </c>
      <c r="E14" s="138">
        <f t="shared" si="3"/>
        <v>0</v>
      </c>
      <c r="F14" s="138">
        <f t="shared" si="3"/>
        <v>0</v>
      </c>
      <c r="G14" s="138">
        <f t="shared" si="3"/>
        <v>0</v>
      </c>
      <c r="H14" s="138">
        <f t="shared" si="3"/>
        <v>0</v>
      </c>
      <c r="I14" s="138">
        <f t="shared" si="3"/>
        <v>0</v>
      </c>
      <c r="J14" s="138">
        <f t="shared" si="3"/>
        <v>0</v>
      </c>
      <c r="K14" s="138">
        <f t="shared" si="3"/>
        <v>0</v>
      </c>
      <c r="L14" s="138">
        <f t="shared" si="3"/>
        <v>0</v>
      </c>
      <c r="M14" s="138">
        <f t="shared" si="3"/>
        <v>0</v>
      </c>
    </row>
    <row r="15" spans="1:13" s="32" customFormat="1" ht="17.45" customHeight="1">
      <c r="A15" s="33"/>
      <c r="B15" s="17" t="s">
        <v>80</v>
      </c>
      <c r="C15" s="34" t="s">
        <v>35</v>
      </c>
      <c r="D15" s="52">
        <f>-SUM('Custos e Despesas'!D6+'Custos e Despesas'!D24+'Custos e Despesas'!D36)</f>
        <v>0</v>
      </c>
      <c r="E15" s="52">
        <f>-SUM('Custos e Despesas'!E6+'Custos e Despesas'!E24+'Custos e Despesas'!E36)</f>
        <v>0</v>
      </c>
      <c r="F15" s="52">
        <f>-SUM('Custos e Despesas'!F6+'Custos e Despesas'!F24+'Custos e Despesas'!F36)</f>
        <v>0</v>
      </c>
      <c r="G15" s="52">
        <f>-SUM('Custos e Despesas'!G6+'Custos e Despesas'!G24+'Custos e Despesas'!G36)</f>
        <v>0</v>
      </c>
      <c r="H15" s="52">
        <f>-SUM('Custos e Despesas'!H6+'Custos e Despesas'!H24+'Custos e Despesas'!H36)</f>
        <v>0</v>
      </c>
      <c r="I15" s="52">
        <f>-SUM('Custos e Despesas'!I6+'Custos e Despesas'!I24+'Custos e Despesas'!I36)</f>
        <v>0</v>
      </c>
      <c r="J15" s="52">
        <f>-SUM('Custos e Despesas'!J6+'Custos e Despesas'!J24+'Custos e Despesas'!J36)</f>
        <v>0</v>
      </c>
      <c r="K15" s="52">
        <f>-SUM('Custos e Despesas'!K6+'Custos e Despesas'!K24+'Custos e Despesas'!K36)</f>
        <v>0</v>
      </c>
      <c r="L15" s="52">
        <f>-SUM('Custos e Despesas'!L6+'Custos e Despesas'!L24+'Custos e Despesas'!L36)</f>
        <v>0</v>
      </c>
      <c r="M15" s="52">
        <f>-SUM('Custos e Despesas'!M6+'Custos e Despesas'!M24+'Custos e Despesas'!M36)</f>
        <v>0</v>
      </c>
    </row>
    <row r="16" spans="1:13" s="32" customFormat="1" ht="17.45" customHeight="1">
      <c r="A16" s="33"/>
      <c r="B16" s="17" t="s">
        <v>17</v>
      </c>
      <c r="C16" s="34" t="s">
        <v>35</v>
      </c>
      <c r="D16" s="52">
        <f>-'Custos e Despesas'!D48</f>
        <v>0</v>
      </c>
      <c r="E16" s="52">
        <f>-'Custos e Despesas'!E48</f>
        <v>0</v>
      </c>
      <c r="F16" s="52">
        <f>-'Custos e Despesas'!F48</f>
        <v>0</v>
      </c>
      <c r="G16" s="52">
        <f>-'Custos e Despesas'!G48</f>
        <v>0</v>
      </c>
      <c r="H16" s="52">
        <f>-'Custos e Despesas'!H48</f>
        <v>0</v>
      </c>
      <c r="I16" s="52">
        <f>-'Custos e Despesas'!I48</f>
        <v>0</v>
      </c>
      <c r="J16" s="52">
        <f>-'Custos e Despesas'!J48</f>
        <v>0</v>
      </c>
      <c r="K16" s="52">
        <f>-'Custos e Despesas'!K48</f>
        <v>0</v>
      </c>
      <c r="L16" s="52">
        <f>-'Custos e Despesas'!L48</f>
        <v>0</v>
      </c>
      <c r="M16" s="52">
        <f>-'Custos e Despesas'!M48</f>
        <v>0</v>
      </c>
    </row>
    <row r="17" spans="1:13" s="32" customFormat="1" ht="17.45" customHeight="1">
      <c r="A17" s="33"/>
      <c r="B17" s="17" t="s">
        <v>70</v>
      </c>
      <c r="C17" s="34" t="s">
        <v>35</v>
      </c>
      <c r="D17" s="52">
        <f>-'Custos e Despesas'!D51</f>
        <v>0</v>
      </c>
      <c r="E17" s="52">
        <f>-'Custos e Despesas'!E51</f>
        <v>0</v>
      </c>
      <c r="F17" s="52">
        <f>-'Custos e Despesas'!F51</f>
        <v>0</v>
      </c>
      <c r="G17" s="52">
        <f>-'Custos e Despesas'!G51</f>
        <v>0</v>
      </c>
      <c r="H17" s="52">
        <f>-'Custos e Despesas'!H51</f>
        <v>0</v>
      </c>
      <c r="I17" s="52">
        <f>-'Custos e Despesas'!I51</f>
        <v>0</v>
      </c>
      <c r="J17" s="52">
        <f>-'Custos e Despesas'!J51</f>
        <v>0</v>
      </c>
      <c r="K17" s="52">
        <f>-'Custos e Despesas'!K51</f>
        <v>0</v>
      </c>
      <c r="L17" s="52">
        <f>-'Custos e Despesas'!L51</f>
        <v>0</v>
      </c>
      <c r="M17" s="52">
        <f>-'Custos e Despesas'!M51</f>
        <v>0</v>
      </c>
    </row>
    <row r="18" spans="1:13" s="32" customFormat="1" ht="17.45" customHeight="1">
      <c r="A18" s="33"/>
      <c r="B18" s="17" t="s">
        <v>60</v>
      </c>
      <c r="C18" s="34" t="s">
        <v>35</v>
      </c>
      <c r="D18" s="52">
        <f>-'Custos e Despesas'!D59</f>
        <v>0</v>
      </c>
      <c r="E18" s="52">
        <f>-'Custos e Despesas'!E59</f>
        <v>0</v>
      </c>
      <c r="F18" s="52">
        <f>-'Custos e Despesas'!F59</f>
        <v>0</v>
      </c>
      <c r="G18" s="52">
        <f>-'Custos e Despesas'!G59</f>
        <v>0</v>
      </c>
      <c r="H18" s="52">
        <f>-'Custos e Despesas'!H59</f>
        <v>0</v>
      </c>
      <c r="I18" s="52">
        <f>-'Custos e Despesas'!I59</f>
        <v>0</v>
      </c>
      <c r="J18" s="52">
        <f>-'Custos e Despesas'!J59</f>
        <v>0</v>
      </c>
      <c r="K18" s="52">
        <f>-'Custos e Despesas'!K59</f>
        <v>0</v>
      </c>
      <c r="L18" s="52">
        <f>-'Custos e Despesas'!L59</f>
        <v>0</v>
      </c>
      <c r="M18" s="52">
        <f>-'Custos e Despesas'!M59</f>
        <v>0</v>
      </c>
    </row>
    <row r="19" spans="1:13" s="32" customFormat="1" ht="17.45" customHeight="1">
      <c r="A19" s="33"/>
      <c r="B19" s="17" t="s">
        <v>18</v>
      </c>
      <c r="C19" s="34" t="s">
        <v>35</v>
      </c>
      <c r="D19" s="52">
        <f>-'Custos e Despesas'!D63</f>
        <v>0</v>
      </c>
      <c r="E19" s="52">
        <f>-'Custos e Despesas'!E63</f>
        <v>0</v>
      </c>
      <c r="F19" s="52">
        <f>-'Custos e Despesas'!F63</f>
        <v>0</v>
      </c>
      <c r="G19" s="52">
        <f>-'Custos e Despesas'!G63</f>
        <v>0</v>
      </c>
      <c r="H19" s="52">
        <f>-'Custos e Despesas'!H63</f>
        <v>0</v>
      </c>
      <c r="I19" s="52">
        <f>-'Custos e Despesas'!I63</f>
        <v>0</v>
      </c>
      <c r="J19" s="52">
        <f>-'Custos e Despesas'!J63</f>
        <v>0</v>
      </c>
      <c r="K19" s="52">
        <f>-'Custos e Despesas'!K63</f>
        <v>0</v>
      </c>
      <c r="L19" s="52">
        <f>-'Custos e Despesas'!L63</f>
        <v>0</v>
      </c>
      <c r="M19" s="52">
        <f>-'Custos e Despesas'!M63</f>
        <v>0</v>
      </c>
    </row>
    <row r="20" spans="1:13" s="32" customFormat="1" ht="17.45" customHeight="1">
      <c r="A20" s="33"/>
      <c r="B20" s="17" t="s">
        <v>163</v>
      </c>
      <c r="C20" s="34" t="s">
        <v>35</v>
      </c>
      <c r="D20" s="52">
        <f>-'Custos e Despesas'!D66</f>
        <v>0</v>
      </c>
      <c r="E20" s="52">
        <f>-'Custos e Despesas'!E66</f>
        <v>0</v>
      </c>
      <c r="F20" s="52">
        <f>-'Custos e Despesas'!F66</f>
        <v>0</v>
      </c>
      <c r="G20" s="52">
        <f>-'Custos e Despesas'!G66</f>
        <v>0</v>
      </c>
      <c r="H20" s="52">
        <f>-'Custos e Despesas'!H66</f>
        <v>0</v>
      </c>
      <c r="I20" s="52">
        <f>-'Custos e Despesas'!I66</f>
        <v>0</v>
      </c>
      <c r="J20" s="52">
        <f>-'Custos e Despesas'!J66</f>
        <v>0</v>
      </c>
      <c r="K20" s="52">
        <f>-'Custos e Despesas'!K66</f>
        <v>0</v>
      </c>
      <c r="L20" s="52">
        <f>-'Custos e Despesas'!L66</f>
        <v>0</v>
      </c>
      <c r="M20" s="52">
        <f>-'Custos e Despesas'!M66</f>
        <v>0</v>
      </c>
    </row>
    <row r="21" spans="1:13" s="32" customFormat="1" ht="17.45" customHeight="1">
      <c r="A21" s="33"/>
      <c r="B21" s="17" t="s">
        <v>16</v>
      </c>
      <c r="C21" s="34" t="s">
        <v>35</v>
      </c>
      <c r="D21" s="52">
        <f>-'Custos e Despesas'!D67</f>
        <v>0</v>
      </c>
      <c r="E21" s="52">
        <f>-'Custos e Despesas'!E67</f>
        <v>0</v>
      </c>
      <c r="F21" s="52">
        <f>-'Custos e Despesas'!F67</f>
        <v>0</v>
      </c>
      <c r="G21" s="52">
        <f>-'Custos e Despesas'!G67</f>
        <v>0</v>
      </c>
      <c r="H21" s="52">
        <f>-'Custos e Despesas'!H67</f>
        <v>0</v>
      </c>
      <c r="I21" s="52">
        <f>-'Custos e Despesas'!I67</f>
        <v>0</v>
      </c>
      <c r="J21" s="52">
        <f>-'Custos e Despesas'!J67</f>
        <v>0</v>
      </c>
      <c r="K21" s="52">
        <f>-'Custos e Despesas'!K67</f>
        <v>0</v>
      </c>
      <c r="L21" s="52">
        <f>-'Custos e Despesas'!L67</f>
        <v>0</v>
      </c>
      <c r="M21" s="52">
        <f>-'Custos e Despesas'!M67</f>
        <v>0</v>
      </c>
    </row>
    <row r="22" spans="1:13" s="32" customFormat="1" ht="17.45" customHeight="1">
      <c r="A22" s="33"/>
      <c r="B22" s="17" t="s">
        <v>175</v>
      </c>
      <c r="C22" s="34" t="s">
        <v>35</v>
      </c>
      <c r="D22" s="52">
        <f>-'Custos e Despesas'!D72</f>
        <v>0</v>
      </c>
      <c r="E22" s="52">
        <f>-'Custos e Despesas'!E72</f>
        <v>0</v>
      </c>
      <c r="F22" s="52">
        <f>-'Custos e Despesas'!F72</f>
        <v>0</v>
      </c>
      <c r="G22" s="52">
        <f>-'Custos e Despesas'!G72</f>
        <v>0</v>
      </c>
      <c r="H22" s="52">
        <f>-'Custos e Despesas'!H72</f>
        <v>0</v>
      </c>
      <c r="I22" s="52">
        <f>-'Custos e Despesas'!I72</f>
        <v>0</v>
      </c>
      <c r="J22" s="52">
        <f>-'Custos e Despesas'!J72</f>
        <v>0</v>
      </c>
      <c r="K22" s="52">
        <f>-'Custos e Despesas'!K72</f>
        <v>0</v>
      </c>
      <c r="L22" s="52">
        <f>-'Custos e Despesas'!L72</f>
        <v>0</v>
      </c>
      <c r="M22" s="52">
        <f>-'Custos e Despesas'!M72</f>
        <v>0</v>
      </c>
    </row>
    <row r="23" spans="1:13" s="32" customFormat="1" ht="17.45" customHeight="1">
      <c r="A23" s="33"/>
      <c r="B23" s="17" t="s">
        <v>176</v>
      </c>
      <c r="C23" s="34" t="s">
        <v>35</v>
      </c>
      <c r="D23" s="52">
        <f>-'Custos e Despesas'!D73</f>
        <v>0</v>
      </c>
      <c r="E23" s="52">
        <f>-'Custos e Despesas'!E73</f>
        <v>0</v>
      </c>
      <c r="F23" s="52">
        <f>-'Custos e Despesas'!F73</f>
        <v>0</v>
      </c>
      <c r="G23" s="52">
        <f>-'Custos e Despesas'!G73</f>
        <v>0</v>
      </c>
      <c r="H23" s="52">
        <f>-'Custos e Despesas'!H73</f>
        <v>0</v>
      </c>
      <c r="I23" s="52">
        <f>-'Custos e Despesas'!I73</f>
        <v>0</v>
      </c>
      <c r="J23" s="52">
        <f>-'Custos e Despesas'!J73</f>
        <v>0</v>
      </c>
      <c r="K23" s="52">
        <f>-'Custos e Despesas'!K73</f>
        <v>0</v>
      </c>
      <c r="L23" s="52">
        <f>-'Custos e Despesas'!L73</f>
        <v>0</v>
      </c>
      <c r="M23" s="52">
        <f>-'Custos e Despesas'!M73</f>
        <v>0</v>
      </c>
    </row>
    <row r="24" spans="1:13" s="32" customFormat="1" ht="17.45" customHeight="1">
      <c r="A24" s="33"/>
      <c r="B24" s="17" t="s">
        <v>177</v>
      </c>
      <c r="C24" s="34" t="s">
        <v>35</v>
      </c>
      <c r="D24" s="52">
        <f>-'Custos e Despesas'!D74</f>
        <v>0</v>
      </c>
      <c r="E24" s="52">
        <f>-'Custos e Despesas'!E74</f>
        <v>0</v>
      </c>
      <c r="F24" s="52">
        <f>-'Custos e Despesas'!F74</f>
        <v>0</v>
      </c>
      <c r="G24" s="52">
        <f>-'Custos e Despesas'!G74</f>
        <v>0</v>
      </c>
      <c r="H24" s="52">
        <f>-'Custos e Despesas'!H74</f>
        <v>0</v>
      </c>
      <c r="I24" s="52">
        <f>-'Custos e Despesas'!I74</f>
        <v>0</v>
      </c>
      <c r="J24" s="52">
        <f>-'Custos e Despesas'!J74</f>
        <v>0</v>
      </c>
      <c r="K24" s="52">
        <f>-'Custos e Despesas'!K74</f>
        <v>0</v>
      </c>
      <c r="L24" s="52">
        <f>-'Custos e Despesas'!L74</f>
        <v>0</v>
      </c>
      <c r="M24" s="52">
        <f>-'Custos e Despesas'!M74</f>
        <v>0</v>
      </c>
    </row>
    <row r="25" spans="1:13" s="32" customFormat="1" ht="17.45" customHeight="1">
      <c r="A25" s="33"/>
      <c r="B25" s="17" t="s">
        <v>0</v>
      </c>
      <c r="C25" s="34" t="s">
        <v>35</v>
      </c>
      <c r="D25" s="52">
        <f>-'Custos e Despesas'!D75</f>
        <v>0</v>
      </c>
      <c r="E25" s="52">
        <f>-'Custos e Despesas'!E75</f>
        <v>0</v>
      </c>
      <c r="F25" s="52">
        <f>-'Custos e Despesas'!F75</f>
        <v>0</v>
      </c>
      <c r="G25" s="52">
        <f>-'Custos e Despesas'!G75</f>
        <v>0</v>
      </c>
      <c r="H25" s="52">
        <f>-'Custos e Despesas'!H75</f>
        <v>0</v>
      </c>
      <c r="I25" s="52">
        <f>-'Custos e Despesas'!I75</f>
        <v>0</v>
      </c>
      <c r="J25" s="52">
        <f>-'Custos e Despesas'!J75</f>
        <v>0</v>
      </c>
      <c r="K25" s="52">
        <f>-'Custos e Despesas'!K75</f>
        <v>0</v>
      </c>
      <c r="L25" s="52">
        <f>-'Custos e Despesas'!L75</f>
        <v>0</v>
      </c>
      <c r="M25" s="52">
        <f>-'Custos e Despesas'!M75</f>
        <v>0</v>
      </c>
    </row>
    <row r="26" spans="1:13" s="12" customFormat="1" ht="17.45" customHeight="1">
      <c r="A26" s="43"/>
      <c r="B26" s="17" t="s">
        <v>63</v>
      </c>
      <c r="C26" s="34" t="s">
        <v>35</v>
      </c>
      <c r="D26" s="52">
        <f>-'Custos e Despesas'!D81</f>
        <v>0</v>
      </c>
      <c r="E26" s="52">
        <f>-'Custos e Despesas'!E81</f>
        <v>0</v>
      </c>
      <c r="F26" s="52">
        <f>-'Custos e Despesas'!F81</f>
        <v>0</v>
      </c>
      <c r="G26" s="52">
        <f>-'Custos e Despesas'!G81</f>
        <v>0</v>
      </c>
      <c r="H26" s="52">
        <f>-'Custos e Despesas'!H81</f>
        <v>0</v>
      </c>
      <c r="I26" s="52">
        <f>-'Custos e Despesas'!I81</f>
        <v>0</v>
      </c>
      <c r="J26" s="52">
        <f>-'Custos e Despesas'!J81</f>
        <v>0</v>
      </c>
      <c r="K26" s="52">
        <f>-'Custos e Despesas'!K81</f>
        <v>0</v>
      </c>
      <c r="L26" s="52">
        <f>-'Custos e Despesas'!L81</f>
        <v>0</v>
      </c>
      <c r="M26" s="52">
        <f>-'Custos e Despesas'!M81</f>
        <v>0</v>
      </c>
    </row>
    <row r="27" spans="1:13" s="12" customFormat="1" ht="17.45" customHeight="1">
      <c r="A27" s="43"/>
      <c r="B27" s="17" t="s">
        <v>81</v>
      </c>
      <c r="C27" s="34" t="s">
        <v>35</v>
      </c>
      <c r="D27" s="52">
        <f>-'Custos e Despesas'!D84</f>
        <v>0</v>
      </c>
      <c r="E27" s="52">
        <f>-'Custos e Despesas'!E84</f>
        <v>0</v>
      </c>
      <c r="F27" s="52">
        <f>-'Custos e Despesas'!F84</f>
        <v>0</v>
      </c>
      <c r="G27" s="52">
        <f>-'Custos e Despesas'!G84</f>
        <v>0</v>
      </c>
      <c r="H27" s="52">
        <f>-'Custos e Despesas'!H84</f>
        <v>0</v>
      </c>
      <c r="I27" s="52">
        <f>-'Custos e Despesas'!I84</f>
        <v>0</v>
      </c>
      <c r="J27" s="52">
        <f>-'Custos e Despesas'!J84</f>
        <v>0</v>
      </c>
      <c r="K27" s="52">
        <f>-'Custos e Despesas'!K84</f>
        <v>0</v>
      </c>
      <c r="L27" s="52">
        <f>-'Custos e Despesas'!L84</f>
        <v>0</v>
      </c>
      <c r="M27" s="52">
        <f>-'Custos e Despesas'!M84</f>
        <v>0</v>
      </c>
    </row>
    <row r="28" spans="1:13" s="32" customFormat="1" ht="17.45" customHeight="1">
      <c r="A28" s="42"/>
      <c r="B28" s="17" t="s">
        <v>118</v>
      </c>
      <c r="C28" s="34" t="s">
        <v>35</v>
      </c>
      <c r="D28" s="52">
        <f>-'Custos e Despesas'!D85</f>
        <v>0</v>
      </c>
      <c r="E28" s="52">
        <f>-'Custos e Despesas'!E85</f>
        <v>0</v>
      </c>
      <c r="F28" s="52">
        <f>-'Custos e Despesas'!F85</f>
        <v>0</v>
      </c>
      <c r="G28" s="52">
        <f>-'Custos e Despesas'!G85</f>
        <v>0</v>
      </c>
      <c r="H28" s="52">
        <f>-'Custos e Despesas'!H85</f>
        <v>0</v>
      </c>
      <c r="I28" s="52">
        <f>-'Custos e Despesas'!I85</f>
        <v>0</v>
      </c>
      <c r="J28" s="52">
        <f>-'Custos e Despesas'!J85</f>
        <v>0</v>
      </c>
      <c r="K28" s="52">
        <f>-'Custos e Despesas'!K85</f>
        <v>0</v>
      </c>
      <c r="L28" s="52">
        <f>-'Custos e Despesas'!L85</f>
        <v>0</v>
      </c>
      <c r="M28" s="52">
        <f>-'Custos e Despesas'!M85</f>
        <v>0</v>
      </c>
    </row>
    <row r="29" spans="1:13" s="135" customFormat="1" ht="17.45" customHeight="1">
      <c r="A29" s="136"/>
      <c r="B29" s="143" t="s">
        <v>124</v>
      </c>
      <c r="C29" s="137" t="s">
        <v>35</v>
      </c>
      <c r="D29" s="138">
        <f t="shared" ref="D29:M29" si="4">+SUM(D30:D35)</f>
        <v>0</v>
      </c>
      <c r="E29" s="138">
        <f t="shared" si="4"/>
        <v>0</v>
      </c>
      <c r="F29" s="138">
        <f t="shared" si="4"/>
        <v>0</v>
      </c>
      <c r="G29" s="138">
        <f t="shared" si="4"/>
        <v>0</v>
      </c>
      <c r="H29" s="138">
        <f t="shared" si="4"/>
        <v>0</v>
      </c>
      <c r="I29" s="138">
        <f t="shared" si="4"/>
        <v>0</v>
      </c>
      <c r="J29" s="138">
        <f t="shared" si="4"/>
        <v>0</v>
      </c>
      <c r="K29" s="138">
        <f t="shared" si="4"/>
        <v>0</v>
      </c>
      <c r="L29" s="138">
        <f t="shared" si="4"/>
        <v>0</v>
      </c>
      <c r="M29" s="138">
        <f t="shared" si="4"/>
        <v>0</v>
      </c>
    </row>
    <row r="30" spans="1:13" s="12" customFormat="1" ht="17.45" customHeight="1">
      <c r="A30" s="43"/>
      <c r="B30" s="17" t="s">
        <v>41</v>
      </c>
      <c r="C30" s="34" t="s">
        <v>35</v>
      </c>
      <c r="D30" s="52">
        <f>-'Custos e Despesas'!D93</f>
        <v>0</v>
      </c>
      <c r="E30" s="52">
        <f>-'Custos e Despesas'!E93</f>
        <v>0</v>
      </c>
      <c r="F30" s="52">
        <f>-'Custos e Despesas'!F93</f>
        <v>0</v>
      </c>
      <c r="G30" s="52">
        <f>-'Custos e Despesas'!G93</f>
        <v>0</v>
      </c>
      <c r="H30" s="52">
        <f>-'Custos e Despesas'!H93</f>
        <v>0</v>
      </c>
      <c r="I30" s="52">
        <f>-'Custos e Despesas'!I93</f>
        <v>0</v>
      </c>
      <c r="J30" s="52">
        <f>-'Custos e Despesas'!J93</f>
        <v>0</v>
      </c>
      <c r="K30" s="52">
        <f>-'Custos e Despesas'!K93</f>
        <v>0</v>
      </c>
      <c r="L30" s="52">
        <f>-'Custos e Despesas'!L93</f>
        <v>0</v>
      </c>
      <c r="M30" s="52">
        <f>-'Custos e Despesas'!M93</f>
        <v>0</v>
      </c>
    </row>
    <row r="31" spans="1:13" s="32" customFormat="1" ht="17.45" customHeight="1">
      <c r="A31" s="33"/>
      <c r="B31" s="17" t="s">
        <v>104</v>
      </c>
      <c r="C31" s="34" t="s">
        <v>35</v>
      </c>
      <c r="D31" s="52">
        <f>-'Custos e Despesas'!D96</f>
        <v>0</v>
      </c>
      <c r="E31" s="52">
        <f>-'Custos e Despesas'!E96</f>
        <v>0</v>
      </c>
      <c r="F31" s="52">
        <f>-'Custos e Despesas'!F96</f>
        <v>0</v>
      </c>
      <c r="G31" s="52">
        <f>-'Custos e Despesas'!G96</f>
        <v>0</v>
      </c>
      <c r="H31" s="52">
        <f>-'Custos e Despesas'!H96</f>
        <v>0</v>
      </c>
      <c r="I31" s="52">
        <f>-'Custos e Despesas'!I96</f>
        <v>0</v>
      </c>
      <c r="J31" s="52">
        <f>-'Custos e Despesas'!J96</f>
        <v>0</v>
      </c>
      <c r="K31" s="52">
        <f>-'Custos e Despesas'!K96</f>
        <v>0</v>
      </c>
      <c r="L31" s="52">
        <f>-'Custos e Despesas'!L96</f>
        <v>0</v>
      </c>
      <c r="M31" s="52">
        <f>-'Custos e Despesas'!M96</f>
        <v>0</v>
      </c>
    </row>
    <row r="32" spans="1:13" s="32" customFormat="1" ht="17.45" customHeight="1">
      <c r="A32" s="33"/>
      <c r="B32" s="17" t="s">
        <v>20</v>
      </c>
      <c r="C32" s="34" t="s">
        <v>35</v>
      </c>
      <c r="D32" s="52">
        <f>-'Custos e Despesas'!D101</f>
        <v>0</v>
      </c>
      <c r="E32" s="52">
        <f>-'Custos e Despesas'!E101</f>
        <v>0</v>
      </c>
      <c r="F32" s="52">
        <f>-'Custos e Despesas'!F101</f>
        <v>0</v>
      </c>
      <c r="G32" s="52">
        <f>-'Custos e Despesas'!G101</f>
        <v>0</v>
      </c>
      <c r="H32" s="52">
        <f>-'Custos e Despesas'!H101</f>
        <v>0</v>
      </c>
      <c r="I32" s="52">
        <f>-'Custos e Despesas'!I101</f>
        <v>0</v>
      </c>
      <c r="J32" s="52">
        <f>-'Custos e Despesas'!J101</f>
        <v>0</v>
      </c>
      <c r="K32" s="52">
        <f>-'Custos e Despesas'!K101</f>
        <v>0</v>
      </c>
      <c r="L32" s="52">
        <f>-'Custos e Despesas'!L101</f>
        <v>0</v>
      </c>
      <c r="M32" s="52">
        <f>-'Custos e Despesas'!M101</f>
        <v>0</v>
      </c>
    </row>
    <row r="33" spans="1:13" s="32" customFormat="1" ht="17.45" customHeight="1">
      <c r="A33" s="33"/>
      <c r="B33" s="18" t="s">
        <v>19</v>
      </c>
      <c r="C33" s="34" t="s">
        <v>35</v>
      </c>
      <c r="D33" s="52">
        <f>-'Custos e Despesas'!D102</f>
        <v>0</v>
      </c>
      <c r="E33" s="52">
        <f>-'Custos e Despesas'!E102</f>
        <v>0</v>
      </c>
      <c r="F33" s="52">
        <f>-'Custos e Despesas'!F102</f>
        <v>0</v>
      </c>
      <c r="G33" s="52">
        <f>-'Custos e Despesas'!G102</f>
        <v>0</v>
      </c>
      <c r="H33" s="52">
        <f>-'Custos e Despesas'!H102</f>
        <v>0</v>
      </c>
      <c r="I33" s="52">
        <f>-'Custos e Despesas'!I102</f>
        <v>0</v>
      </c>
      <c r="J33" s="52">
        <f>-'Custos e Despesas'!J102</f>
        <v>0</v>
      </c>
      <c r="K33" s="52">
        <f>-'Custos e Despesas'!K102</f>
        <v>0</v>
      </c>
      <c r="L33" s="52">
        <f>-'Custos e Despesas'!L102</f>
        <v>0</v>
      </c>
      <c r="M33" s="52">
        <f>-'Custos e Despesas'!M102</f>
        <v>0</v>
      </c>
    </row>
    <row r="34" spans="1:13" s="12" customFormat="1" ht="17.45" customHeight="1">
      <c r="A34" s="43"/>
      <c r="B34" s="18" t="s">
        <v>174</v>
      </c>
      <c r="C34" s="34" t="s">
        <v>35</v>
      </c>
      <c r="D34" s="52">
        <f>-'Custos e Despesas'!D103</f>
        <v>0</v>
      </c>
      <c r="E34" s="52">
        <f>-'Custos e Despesas'!E103</f>
        <v>0</v>
      </c>
      <c r="F34" s="52">
        <f>-'Custos e Despesas'!F103</f>
        <v>0</v>
      </c>
      <c r="G34" s="52">
        <f>-'Custos e Despesas'!G103</f>
        <v>0</v>
      </c>
      <c r="H34" s="52">
        <f>-'Custos e Despesas'!H103</f>
        <v>0</v>
      </c>
      <c r="I34" s="52">
        <f>-'Custos e Despesas'!I103</f>
        <v>0</v>
      </c>
      <c r="J34" s="52">
        <f>-'Custos e Despesas'!J103</f>
        <v>0</v>
      </c>
      <c r="K34" s="52">
        <f>-'Custos e Despesas'!K103</f>
        <v>0</v>
      </c>
      <c r="L34" s="52">
        <f>-'Custos e Despesas'!L103</f>
        <v>0</v>
      </c>
      <c r="M34" s="52">
        <f>-'Custos e Despesas'!M103</f>
        <v>0</v>
      </c>
    </row>
    <row r="35" spans="1:13" s="12" customFormat="1" ht="17.45" customHeight="1">
      <c r="A35" s="43"/>
      <c r="B35" s="17" t="s">
        <v>129</v>
      </c>
      <c r="C35" s="34" t="s">
        <v>35</v>
      </c>
      <c r="D35" s="52">
        <f>-'Custos e Despesas'!D104</f>
        <v>0</v>
      </c>
      <c r="E35" s="52">
        <f>-'Custos e Despesas'!E104</f>
        <v>0</v>
      </c>
      <c r="F35" s="52">
        <f>-'Custos e Despesas'!F104</f>
        <v>0</v>
      </c>
      <c r="G35" s="52">
        <f>-'Custos e Despesas'!G104</f>
        <v>0</v>
      </c>
      <c r="H35" s="52">
        <f>-'Custos e Despesas'!H104</f>
        <v>0</v>
      </c>
      <c r="I35" s="52">
        <f>-'Custos e Despesas'!I104</f>
        <v>0</v>
      </c>
      <c r="J35" s="52">
        <f>-'Custos e Despesas'!J104</f>
        <v>0</v>
      </c>
      <c r="K35" s="52">
        <f>-'Custos e Despesas'!K104</f>
        <v>0</v>
      </c>
      <c r="L35" s="52">
        <f>-'Custos e Despesas'!L104</f>
        <v>0</v>
      </c>
      <c r="M35" s="52">
        <f>-'Custos e Despesas'!M104</f>
        <v>0</v>
      </c>
    </row>
    <row r="36" spans="1:13" s="145" customFormat="1" ht="32.25" customHeight="1">
      <c r="A36" s="144"/>
      <c r="B36" s="343" t="s">
        <v>183</v>
      </c>
      <c r="C36" s="147"/>
      <c r="D36" s="148">
        <f t="shared" ref="D36:M36" si="5">D12+D13</f>
        <v>0</v>
      </c>
      <c r="E36" s="148">
        <f t="shared" si="5"/>
        <v>0</v>
      </c>
      <c r="F36" s="148">
        <f t="shared" si="5"/>
        <v>0</v>
      </c>
      <c r="G36" s="148">
        <f t="shared" si="5"/>
        <v>0</v>
      </c>
      <c r="H36" s="148">
        <f t="shared" si="5"/>
        <v>0</v>
      </c>
      <c r="I36" s="148">
        <f t="shared" si="5"/>
        <v>0</v>
      </c>
      <c r="J36" s="148">
        <f t="shared" si="5"/>
        <v>0</v>
      </c>
      <c r="K36" s="148">
        <f t="shared" si="5"/>
        <v>0</v>
      </c>
      <c r="L36" s="148">
        <f t="shared" si="5"/>
        <v>0</v>
      </c>
      <c r="M36" s="148">
        <f t="shared" si="5"/>
        <v>0</v>
      </c>
    </row>
  </sheetData>
  <sheetProtection algorithmName="SHA-512" hashValue="xTgQ1Ru06deiXI5CNBFKrhiniS2fmYLv54mYnRKjRaO46bu6U9vlbRt+xUbLIJxveDh72Eu1unliVGqqpcep1Q==" saltValue="NkCLD2Hib3PoV2BRxr+0vA==" spinCount="100000" sheet="1" formatColumns="0" formatRows="0" insertColumns="0" insertRows="0" insertHyperlinks="0" deleteColumns="0" deleteRows="0" sort="0" pivotTables="0"/>
  <pageMargins left="0.35433070866141736" right="0.15748031496062992" top="0.98425196850393704" bottom="0.98425196850393704" header="0.51181102362204722" footer="0.51181102362204722"/>
  <pageSetup paperSize="9" scale="56" orientation="landscape" horizontalDpi="4294967292" verticalDpi="4294967292" r:id="rId1"/>
  <ignoredErrors>
    <ignoredError sqref="D6:M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B1:N31"/>
  <sheetViews>
    <sheetView showRowColHeaders="0" workbookViewId="0">
      <selection activeCell="P17" sqref="P17"/>
    </sheetView>
  </sheetViews>
  <sheetFormatPr defaultColWidth="8.625" defaultRowHeight="15.75"/>
  <cols>
    <col min="1" max="1" width="2.625" style="165" customWidth="1"/>
    <col min="2" max="2" width="18.625" style="165" customWidth="1"/>
    <col min="3" max="3" width="7.125" style="189" customWidth="1"/>
    <col min="4" max="4" width="16.625" style="189" customWidth="1"/>
    <col min="5" max="16384" width="8.625" style="165"/>
  </cols>
  <sheetData>
    <row r="1" spans="2:14">
      <c r="E1" s="248">
        <f>IF(Início!$C$11&lt;E2,1,0)</f>
        <v>1</v>
      </c>
      <c r="F1" s="248">
        <f>E1+1</f>
        <v>2</v>
      </c>
      <c r="G1" s="248">
        <f t="shared" ref="G1:N1" si="0">F1+1</f>
        <v>3</v>
      </c>
      <c r="H1" s="248">
        <f t="shared" si="0"/>
        <v>4</v>
      </c>
      <c r="I1" s="248">
        <f t="shared" si="0"/>
        <v>5</v>
      </c>
      <c r="J1" s="248">
        <f t="shared" si="0"/>
        <v>6</v>
      </c>
      <c r="K1" s="248">
        <f t="shared" si="0"/>
        <v>7</v>
      </c>
      <c r="L1" s="248">
        <f t="shared" si="0"/>
        <v>8</v>
      </c>
      <c r="M1" s="248">
        <f t="shared" si="0"/>
        <v>9</v>
      </c>
      <c r="N1" s="248">
        <f t="shared" si="0"/>
        <v>10</v>
      </c>
    </row>
    <row r="2" spans="2:14">
      <c r="B2" s="131" t="s">
        <v>267</v>
      </c>
      <c r="C2" s="132"/>
      <c r="E2" s="248">
        <v>12</v>
      </c>
      <c r="F2" s="248">
        <v>24</v>
      </c>
      <c r="G2" s="248">
        <v>36</v>
      </c>
      <c r="H2" s="248">
        <v>48</v>
      </c>
      <c r="I2" s="248">
        <v>60</v>
      </c>
      <c r="J2" s="248">
        <v>72</v>
      </c>
      <c r="K2" s="248">
        <v>84</v>
      </c>
      <c r="L2" s="248">
        <v>96</v>
      </c>
      <c r="M2" s="248">
        <v>108</v>
      </c>
      <c r="N2" s="248">
        <v>120</v>
      </c>
    </row>
    <row r="3" spans="2:14" ht="26.1" customHeight="1">
      <c r="B3" s="209" t="s">
        <v>265</v>
      </c>
      <c r="C3" s="208" t="s">
        <v>297</v>
      </c>
      <c r="D3" s="208" t="s">
        <v>266</v>
      </c>
      <c r="E3" s="208" t="s">
        <v>1</v>
      </c>
      <c r="F3" s="208" t="s">
        <v>2</v>
      </c>
      <c r="G3" s="208" t="s">
        <v>3</v>
      </c>
      <c r="H3" s="208" t="s">
        <v>4</v>
      </c>
      <c r="I3" s="208" t="s">
        <v>5</v>
      </c>
      <c r="J3" s="208" t="s">
        <v>6</v>
      </c>
      <c r="K3" s="208" t="s">
        <v>7</v>
      </c>
      <c r="L3" s="208" t="s">
        <v>8</v>
      </c>
      <c r="M3" s="208" t="s">
        <v>9</v>
      </c>
      <c r="N3" s="208" t="s">
        <v>10</v>
      </c>
    </row>
    <row r="4" spans="2:14" ht="17.45" customHeight="1">
      <c r="B4" s="167" t="s">
        <v>306</v>
      </c>
      <c r="C4" s="189" t="s">
        <v>305</v>
      </c>
      <c r="D4" s="189">
        <v>50</v>
      </c>
      <c r="E4" s="189">
        <f>IF(Início!$C$11&lt;E$2,IF((E$2-Início!$C$11)&lt;72,$D4*E$1,6*$D4),0)</f>
        <v>50</v>
      </c>
      <c r="F4" s="189">
        <f>IF(Início!$C$11&lt;F$2,IF((F$2-Início!$C$11)&lt;72,$D4*F$1,6*$D4),0)</f>
        <v>100</v>
      </c>
      <c r="G4" s="189">
        <f>IF(Início!$C$11&lt;G$2,IF((G$2-Início!$C$11)&lt;72,$D4*G$1,6*$D4),0)</f>
        <v>150</v>
      </c>
      <c r="H4" s="189">
        <f>IF(Início!$C$11&lt;H$2,IF((H$2-Início!$C$11)&lt;72,$D4*H$1,6*$D4),0)</f>
        <v>200</v>
      </c>
      <c r="I4" s="189">
        <f>IF(Início!$C$11&lt;I$2,IF((I$2-Início!$C$11)&lt;72,$D4*I$1,6*$D4),0)</f>
        <v>250</v>
      </c>
      <c r="J4" s="189">
        <f>IF(Início!$C$11&lt;J$2,IF((J$2-Início!$C$11)&lt;72,$D4*J$1,6*$D4),0)</f>
        <v>300</v>
      </c>
      <c r="K4" s="189">
        <f>IF(Início!$C$11&lt;K$2,IF((K$2-Início!$C$11)&lt;72,$D4*K$1,6*$D4),0)</f>
        <v>300</v>
      </c>
      <c r="L4" s="189">
        <f>IF(Início!$C$11&lt;L$2,IF((L$2-Início!$C$11)&lt;72,$D4*L$1,6*$D4),0)</f>
        <v>300</v>
      </c>
      <c r="M4" s="189">
        <f>IF(Início!$C$11&lt;M$2,IF((M$2-Início!$C$11)&lt;72,$D4*M$1,6*$D4),0)</f>
        <v>300</v>
      </c>
      <c r="N4" s="189">
        <f>IF(Início!$C$11&lt;N$2,IF((N$2-Início!$C$11)&lt;72,$D4*N$1,6*$D4),0)</f>
        <v>300</v>
      </c>
    </row>
    <row r="5" spans="2:14" ht="17.45" customHeight="1">
      <c r="B5" s="167" t="s">
        <v>330</v>
      </c>
      <c r="C5" s="189" t="s">
        <v>327</v>
      </c>
      <c r="D5" s="189">
        <v>50</v>
      </c>
      <c r="E5" s="189">
        <f>IF(Início!$C$11&lt;E$2,IF((E$2-Início!$C$11)&lt;72,$D5*E$1,6*$D5),0)</f>
        <v>50</v>
      </c>
      <c r="F5" s="189">
        <f>IF(Início!$C$11&lt;F$2,IF((F$2-Início!$C$11)&lt;72,$D5*F$1,6*$D5),0)</f>
        <v>100</v>
      </c>
      <c r="G5" s="189">
        <f>IF(Início!$C$11&lt;G$2,IF((G$2-Início!$C$11)&lt;72,$D5*G$1,6*$D5),0)</f>
        <v>150</v>
      </c>
      <c r="H5" s="189">
        <f>IF(Início!$C$11&lt;H$2,IF((H$2-Início!$C$11)&lt;72,$D5*H$1,6*$D5),0)</f>
        <v>200</v>
      </c>
      <c r="I5" s="189">
        <f>IF(Início!$C$11&lt;I$2,IF((I$2-Início!$C$11)&lt;72,$D5*I$1,6*$D5),0)</f>
        <v>250</v>
      </c>
      <c r="J5" s="189">
        <f>IF(Início!$C$11&lt;J$2,IF((J$2-Início!$C$11)&lt;72,$D5*J$1,6*$D5),0)</f>
        <v>300</v>
      </c>
      <c r="K5" s="189">
        <f>IF(Início!$C$11&lt;K$2,IF((K$2-Início!$C$11)&lt;72,$D5*K$1,6*$D5),0)</f>
        <v>300</v>
      </c>
      <c r="L5" s="189">
        <f>IF(Início!$C$11&lt;L$2,IF((L$2-Início!$C$11)&lt;72,$D5*L$1,6*$D5),0)</f>
        <v>300</v>
      </c>
      <c r="M5" s="189">
        <f>IF(Início!$C$11&lt;M$2,IF((M$2-Início!$C$11)&lt;72,$D5*M$1,6*$D5),0)</f>
        <v>300</v>
      </c>
      <c r="N5" s="189">
        <f>IF(Início!$C$11&lt;N$2,IF((N$2-Início!$C$11)&lt;72,$D5*N$1,6*$D5),0)</f>
        <v>300</v>
      </c>
    </row>
    <row r="6" spans="2:14" ht="17.45" customHeight="1">
      <c r="B6" s="167" t="s">
        <v>334</v>
      </c>
      <c r="C6" s="189" t="s">
        <v>332</v>
      </c>
      <c r="D6" s="189">
        <v>50</v>
      </c>
      <c r="E6" s="189">
        <f>IF(Início!$C$11&lt;E$2,IF((E$2-Início!$C$11)&lt;72,$D6*E$1,6*$D6),0)</f>
        <v>50</v>
      </c>
      <c r="F6" s="189">
        <f>IF(Início!$C$11&lt;F$2,IF((F$2-Início!$C$11)&lt;72,$D6*F$1,6*$D6),0)</f>
        <v>100</v>
      </c>
      <c r="G6" s="189">
        <f>IF(Início!$C$11&lt;G$2,IF((G$2-Início!$C$11)&lt;72,$D6*G$1,6*$D6),0)</f>
        <v>150</v>
      </c>
      <c r="H6" s="189">
        <f>IF(Início!$C$11&lt;H$2,IF((H$2-Início!$C$11)&lt;72,$D6*H$1,6*$D6),0)</f>
        <v>200</v>
      </c>
      <c r="I6" s="189">
        <f>IF(Início!$C$11&lt;I$2,IF((I$2-Início!$C$11)&lt;72,$D6*I$1,6*$D6),0)</f>
        <v>250</v>
      </c>
      <c r="J6" s="189">
        <f>IF(Início!$C$11&lt;J$2,IF((J$2-Início!$C$11)&lt;72,$D6*J$1,6*$D6),0)</f>
        <v>300</v>
      </c>
      <c r="K6" s="189">
        <f>IF(Início!$C$11&lt;K$2,IF((K$2-Início!$C$11)&lt;72,$D6*K$1,6*$D6),0)</f>
        <v>300</v>
      </c>
      <c r="L6" s="189">
        <f>IF(Início!$C$11&lt;L$2,IF((L$2-Início!$C$11)&lt;72,$D6*L$1,6*$D6),0)</f>
        <v>300</v>
      </c>
      <c r="M6" s="189">
        <f>IF(Início!$C$11&lt;M$2,IF((M$2-Início!$C$11)&lt;72,$D6*M$1,6*$D6),0)</f>
        <v>300</v>
      </c>
      <c r="N6" s="189">
        <f>IF(Início!$C$11&lt;N$2,IF((N$2-Início!$C$11)&lt;72,$D6*N$1,6*$D6),0)</f>
        <v>300</v>
      </c>
    </row>
    <row r="7" spans="2:14">
      <c r="B7" s="167" t="s">
        <v>331</v>
      </c>
      <c r="C7" s="189" t="s">
        <v>332</v>
      </c>
      <c r="D7" s="189">
        <v>50</v>
      </c>
      <c r="E7" s="189">
        <f>IF(Início!$C$11&lt;E$2,IF((E$2-Início!$C$11)&lt;72,$D7*E$1,6*$D7),0)</f>
        <v>50</v>
      </c>
      <c r="F7" s="189">
        <f>IF(Início!$C$11&lt;F$2,IF((F$2-Início!$C$11)&lt;72,$D7*F$1,6*$D7),0)</f>
        <v>100</v>
      </c>
      <c r="G7" s="189">
        <f>IF(Início!$C$11&lt;G$2,IF((G$2-Início!$C$11)&lt;72,$D7*G$1,6*$D7),0)</f>
        <v>150</v>
      </c>
      <c r="H7" s="189">
        <f>IF(Início!$C$11&lt;H$2,IF((H$2-Início!$C$11)&lt;72,$D7*H$1,6*$D7),0)</f>
        <v>200</v>
      </c>
      <c r="I7" s="189">
        <f>IF(Início!$C$11&lt;I$2,IF((I$2-Início!$C$11)&lt;72,$D7*I$1,6*$D7),0)</f>
        <v>250</v>
      </c>
      <c r="J7" s="189">
        <f>IF(Início!$C$11&lt;J$2,IF((J$2-Início!$C$11)&lt;72,$D7*J$1,6*$D7),0)</f>
        <v>300</v>
      </c>
      <c r="K7" s="189">
        <f>IF(Início!$C$11&lt;K$2,IF((K$2-Início!$C$11)&lt;72,$D7*K$1,6*$D7),0)</f>
        <v>300</v>
      </c>
      <c r="L7" s="189">
        <f>IF(Início!$C$11&lt;L$2,IF((L$2-Início!$C$11)&lt;72,$D7*L$1,6*$D7),0)</f>
        <v>300</v>
      </c>
      <c r="M7" s="189">
        <f>IF(Início!$C$11&lt;M$2,IF((M$2-Início!$C$11)&lt;72,$D7*M$1,6*$D7),0)</f>
        <v>300</v>
      </c>
      <c r="N7" s="189">
        <f>IF(Início!$C$11&lt;N$2,IF((N$2-Início!$C$11)&lt;72,$D7*N$1,6*$D7),0)</f>
        <v>300</v>
      </c>
    </row>
    <row r="8" spans="2:14">
      <c r="B8" s="167" t="s">
        <v>329</v>
      </c>
      <c r="C8" s="189" t="s">
        <v>327</v>
      </c>
      <c r="D8" s="189">
        <v>50</v>
      </c>
      <c r="E8" s="189">
        <f>IF(Início!$C$11&lt;E$2,IF((E$2-Início!$C$11)&lt;72,$D8*E$1,6*$D8),0)</f>
        <v>50</v>
      </c>
      <c r="F8" s="189">
        <f>IF(Início!$C$11&lt;F$2,IF((F$2-Início!$C$11)&lt;72,$D8*F$1,6*$D8),0)</f>
        <v>100</v>
      </c>
      <c r="G8" s="189">
        <f>IF(Início!$C$11&lt;G$2,IF((G$2-Início!$C$11)&lt;72,$D8*G$1,6*$D8),0)</f>
        <v>150</v>
      </c>
      <c r="H8" s="189">
        <f>IF(Início!$C$11&lt;H$2,IF((H$2-Início!$C$11)&lt;72,$D8*H$1,6*$D8),0)</f>
        <v>200</v>
      </c>
      <c r="I8" s="189">
        <f>IF(Início!$C$11&lt;I$2,IF((I$2-Início!$C$11)&lt;72,$D8*I$1,6*$D8),0)</f>
        <v>250</v>
      </c>
      <c r="J8" s="189">
        <f>IF(Início!$C$11&lt;J$2,IF((J$2-Início!$C$11)&lt;72,$D8*J$1,6*$D8),0)</f>
        <v>300</v>
      </c>
      <c r="K8" s="189">
        <f>IF(Início!$C$11&lt;K$2,IF((K$2-Início!$C$11)&lt;72,$D8*K$1,6*$D8),0)</f>
        <v>300</v>
      </c>
      <c r="L8" s="189">
        <f>IF(Início!$C$11&lt;L$2,IF((L$2-Início!$C$11)&lt;72,$D8*L$1,6*$D8),0)</f>
        <v>300</v>
      </c>
      <c r="M8" s="189">
        <f>IF(Início!$C$11&lt;M$2,IF((M$2-Início!$C$11)&lt;72,$D8*M$1,6*$D8),0)</f>
        <v>300</v>
      </c>
      <c r="N8" s="189">
        <f>IF(Início!$C$11&lt;N$2,IF((N$2-Início!$C$11)&lt;72,$D8*N$1,6*$D8),0)</f>
        <v>300</v>
      </c>
    </row>
    <row r="9" spans="2:14">
      <c r="B9" s="167" t="s">
        <v>304</v>
      </c>
      <c r="C9" s="189" t="s">
        <v>305</v>
      </c>
      <c r="D9" s="189">
        <v>50</v>
      </c>
      <c r="E9" s="189">
        <f>IF(Início!$C$11&lt;E$2,IF((E$2-Início!$C$11)&lt;72,$D9*E$1,6*$D9),0)</f>
        <v>50</v>
      </c>
      <c r="F9" s="189">
        <f>IF(Início!$C$11&lt;F$2,IF((F$2-Início!$C$11)&lt;72,$D9*F$1,6*$D9),0)</f>
        <v>100</v>
      </c>
      <c r="G9" s="189">
        <f>IF(Início!$C$11&lt;G$2,IF((G$2-Início!$C$11)&lt;72,$D9*G$1,6*$D9),0)</f>
        <v>150</v>
      </c>
      <c r="H9" s="189">
        <f>IF(Início!$C$11&lt;H$2,IF((H$2-Início!$C$11)&lt;72,$D9*H$1,6*$D9),0)</f>
        <v>200</v>
      </c>
      <c r="I9" s="189">
        <f>IF(Início!$C$11&lt;I$2,IF((I$2-Início!$C$11)&lt;72,$D9*I$1,6*$D9),0)</f>
        <v>250</v>
      </c>
      <c r="J9" s="189">
        <f>IF(Início!$C$11&lt;J$2,IF((J$2-Início!$C$11)&lt;72,$D9*J$1,6*$D9),0)</f>
        <v>300</v>
      </c>
      <c r="K9" s="189">
        <f>IF(Início!$C$11&lt;K$2,IF((K$2-Início!$C$11)&lt;72,$D9*K$1,6*$D9),0)</f>
        <v>300</v>
      </c>
      <c r="L9" s="189">
        <f>IF(Início!$C$11&lt;L$2,IF((L$2-Início!$C$11)&lt;72,$D9*L$1,6*$D9),0)</f>
        <v>300</v>
      </c>
      <c r="M9" s="189">
        <f>IF(Início!$C$11&lt;M$2,IF((M$2-Início!$C$11)&lt;72,$D9*M$1,6*$D9),0)</f>
        <v>300</v>
      </c>
      <c r="N9" s="189">
        <f>IF(Início!$C$11&lt;N$2,IF((N$2-Início!$C$11)&lt;72,$D9*N$1,6*$D9),0)</f>
        <v>300</v>
      </c>
    </row>
    <row r="10" spans="2:14">
      <c r="B10" s="167" t="s">
        <v>320</v>
      </c>
      <c r="C10" s="189" t="s">
        <v>317</v>
      </c>
      <c r="D10" s="189">
        <v>50</v>
      </c>
      <c r="E10" s="189">
        <f>IF(Início!$C$11&lt;E$2,IF((E$2-Início!$C$11)&lt;72,$D10*E$1,6*$D10),0)</f>
        <v>50</v>
      </c>
      <c r="F10" s="189">
        <f>IF(Início!$C$11&lt;F$2,IF((F$2-Início!$C$11)&lt;72,$D10*F$1,6*$D10),0)</f>
        <v>100</v>
      </c>
      <c r="G10" s="189">
        <f>IF(Início!$C$11&lt;G$2,IF((G$2-Início!$C$11)&lt;72,$D10*G$1,6*$D10),0)</f>
        <v>150</v>
      </c>
      <c r="H10" s="189">
        <f>IF(Início!$C$11&lt;H$2,IF((H$2-Início!$C$11)&lt;72,$D10*H$1,6*$D10),0)</f>
        <v>200</v>
      </c>
      <c r="I10" s="189">
        <f>IF(Início!$C$11&lt;I$2,IF((I$2-Início!$C$11)&lt;72,$D10*I$1,6*$D10),0)</f>
        <v>250</v>
      </c>
      <c r="J10" s="189">
        <f>IF(Início!$C$11&lt;J$2,IF((J$2-Início!$C$11)&lt;72,$D10*J$1,6*$D10),0)</f>
        <v>300</v>
      </c>
      <c r="K10" s="189">
        <f>IF(Início!$C$11&lt;K$2,IF((K$2-Início!$C$11)&lt;72,$D10*K$1,6*$D10),0)</f>
        <v>300</v>
      </c>
      <c r="L10" s="189">
        <f>IF(Início!$C$11&lt;L$2,IF((L$2-Início!$C$11)&lt;72,$D10*L$1,6*$D10),0)</f>
        <v>300</v>
      </c>
      <c r="M10" s="189">
        <f>IF(Início!$C$11&lt;M$2,IF((M$2-Início!$C$11)&lt;72,$D10*M$1,6*$D10),0)</f>
        <v>300</v>
      </c>
      <c r="N10" s="189">
        <f>IF(Início!$C$11&lt;N$2,IF((N$2-Início!$C$11)&lt;72,$D10*N$1,6*$D10),0)</f>
        <v>300</v>
      </c>
    </row>
    <row r="11" spans="2:14">
      <c r="B11" s="167" t="s">
        <v>307</v>
      </c>
      <c r="C11" s="189" t="s">
        <v>305</v>
      </c>
      <c r="D11" s="189">
        <v>50</v>
      </c>
      <c r="E11" s="189">
        <f>IF(Início!$C$11&lt;E$2,IF((E$2-Início!$C$11)&lt;72,$D11*E$1,6*$D11),0)</f>
        <v>50</v>
      </c>
      <c r="F11" s="189">
        <f>IF(Início!$C$11&lt;F$2,IF((F$2-Início!$C$11)&lt;72,$D11*F$1,6*$D11),0)</f>
        <v>100</v>
      </c>
      <c r="G11" s="189">
        <f>IF(Início!$C$11&lt;G$2,IF((G$2-Início!$C$11)&lt;72,$D11*G$1,6*$D11),0)</f>
        <v>150</v>
      </c>
      <c r="H11" s="189">
        <f>IF(Início!$C$11&lt;H$2,IF((H$2-Início!$C$11)&lt;72,$D11*H$1,6*$D11),0)</f>
        <v>200</v>
      </c>
      <c r="I11" s="189">
        <f>IF(Início!$C$11&lt;I$2,IF((I$2-Início!$C$11)&lt;72,$D11*I$1,6*$D11),0)</f>
        <v>250</v>
      </c>
      <c r="J11" s="189">
        <f>IF(Início!$C$11&lt;J$2,IF((J$2-Início!$C$11)&lt;72,$D11*J$1,6*$D11),0)</f>
        <v>300</v>
      </c>
      <c r="K11" s="189">
        <f>IF(Início!$C$11&lt;K$2,IF((K$2-Início!$C$11)&lt;72,$D11*K$1,6*$D11),0)</f>
        <v>300</v>
      </c>
      <c r="L11" s="189">
        <f>IF(Início!$C$11&lt;L$2,IF((L$2-Início!$C$11)&lt;72,$D11*L$1,6*$D11),0)</f>
        <v>300</v>
      </c>
      <c r="M11" s="189">
        <f>IF(Início!$C$11&lt;M$2,IF((M$2-Início!$C$11)&lt;72,$D11*M$1,6*$D11),0)</f>
        <v>300</v>
      </c>
      <c r="N11" s="189">
        <f>IF(Início!$C$11&lt;N$2,IF((N$2-Início!$C$11)&lt;72,$D11*N$1,6*$D11),0)</f>
        <v>300</v>
      </c>
    </row>
    <row r="12" spans="2:14">
      <c r="B12" s="167" t="s">
        <v>323</v>
      </c>
      <c r="C12" s="189" t="s">
        <v>322</v>
      </c>
      <c r="D12" s="189">
        <v>50</v>
      </c>
      <c r="E12" s="189">
        <f>IF(Início!$C$11&lt;E$2,IF((E$2-Início!$C$11)&lt;72,$D12*E$1,6*$D12),0)</f>
        <v>50</v>
      </c>
      <c r="F12" s="189">
        <f>IF(Início!$C$11&lt;F$2,IF((F$2-Início!$C$11)&lt;72,$D12*F$1,6*$D12),0)</f>
        <v>100</v>
      </c>
      <c r="G12" s="189">
        <f>IF(Início!$C$11&lt;G$2,IF((G$2-Início!$C$11)&lt;72,$D12*G$1,6*$D12),0)</f>
        <v>150</v>
      </c>
      <c r="H12" s="189">
        <f>IF(Início!$C$11&lt;H$2,IF((H$2-Início!$C$11)&lt;72,$D12*H$1,6*$D12),0)</f>
        <v>200</v>
      </c>
      <c r="I12" s="189">
        <f>IF(Início!$C$11&lt;I$2,IF((I$2-Início!$C$11)&lt;72,$D12*I$1,6*$D12),0)</f>
        <v>250</v>
      </c>
      <c r="J12" s="189">
        <f>IF(Início!$C$11&lt;J$2,IF((J$2-Início!$C$11)&lt;72,$D12*J$1,6*$D12),0)</f>
        <v>300</v>
      </c>
      <c r="K12" s="189">
        <f>IF(Início!$C$11&lt;K$2,IF((K$2-Início!$C$11)&lt;72,$D12*K$1,6*$D12),0)</f>
        <v>300</v>
      </c>
      <c r="L12" s="189">
        <f>IF(Início!$C$11&lt;L$2,IF((L$2-Início!$C$11)&lt;72,$D12*L$1,6*$D12),0)</f>
        <v>300</v>
      </c>
      <c r="M12" s="189">
        <f>IF(Início!$C$11&lt;M$2,IF((M$2-Início!$C$11)&lt;72,$D12*M$1,6*$D12),0)</f>
        <v>300</v>
      </c>
      <c r="N12" s="189">
        <f>IF(Início!$C$11&lt;N$2,IF((N$2-Início!$C$11)&lt;72,$D12*N$1,6*$D12),0)</f>
        <v>300</v>
      </c>
    </row>
    <row r="13" spans="2:14">
      <c r="B13" s="167" t="s">
        <v>308</v>
      </c>
      <c r="C13" s="189" t="s">
        <v>305</v>
      </c>
      <c r="D13" s="189">
        <v>50</v>
      </c>
      <c r="E13" s="189">
        <f>IF(Início!$C$11&lt;E$2,IF((E$2-Início!$C$11)&lt;72,$D13*E$1,6*$D13),0)</f>
        <v>50</v>
      </c>
      <c r="F13" s="189">
        <f>IF(Início!$C$11&lt;F$2,IF((F$2-Início!$C$11)&lt;72,$D13*F$1,6*$D13),0)</f>
        <v>100</v>
      </c>
      <c r="G13" s="189">
        <f>IF(Início!$C$11&lt;G$2,IF((G$2-Início!$C$11)&lt;72,$D13*G$1,6*$D13),0)</f>
        <v>150</v>
      </c>
      <c r="H13" s="189">
        <f>IF(Início!$C$11&lt;H$2,IF((H$2-Início!$C$11)&lt;72,$D13*H$1,6*$D13),0)</f>
        <v>200</v>
      </c>
      <c r="I13" s="189">
        <f>IF(Início!$C$11&lt;I$2,IF((I$2-Início!$C$11)&lt;72,$D13*I$1,6*$D13),0)</f>
        <v>250</v>
      </c>
      <c r="J13" s="189">
        <f>IF(Início!$C$11&lt;J$2,IF((J$2-Início!$C$11)&lt;72,$D13*J$1,6*$D13),0)</f>
        <v>300</v>
      </c>
      <c r="K13" s="189">
        <f>IF(Início!$C$11&lt;K$2,IF((K$2-Início!$C$11)&lt;72,$D13*K$1,6*$D13),0)</f>
        <v>300</v>
      </c>
      <c r="L13" s="189">
        <f>IF(Início!$C$11&lt;L$2,IF((L$2-Início!$C$11)&lt;72,$D13*L$1,6*$D13),0)</f>
        <v>300</v>
      </c>
      <c r="M13" s="189">
        <f>IF(Início!$C$11&lt;M$2,IF((M$2-Início!$C$11)&lt;72,$D13*M$1,6*$D13),0)</f>
        <v>300</v>
      </c>
      <c r="N13" s="189">
        <f>IF(Início!$C$11&lt;N$2,IF((N$2-Início!$C$11)&lt;72,$D13*N$1,6*$D13),0)</f>
        <v>300</v>
      </c>
    </row>
    <row r="14" spans="2:14">
      <c r="B14" s="167" t="s">
        <v>326</v>
      </c>
      <c r="C14" s="189" t="s">
        <v>327</v>
      </c>
      <c r="D14" s="189">
        <v>50</v>
      </c>
      <c r="E14" s="189">
        <f>IF(Início!$C$11&lt;E$2,IF((E$2-Início!$C$11)&lt;72,$D14*E$1,6*$D14),0)</f>
        <v>50</v>
      </c>
      <c r="F14" s="189">
        <f>IF(Início!$C$11&lt;F$2,IF((F$2-Início!$C$11)&lt;72,$D14*F$1,6*$D14),0)</f>
        <v>100</v>
      </c>
      <c r="G14" s="189">
        <f>IF(Início!$C$11&lt;G$2,IF((G$2-Início!$C$11)&lt;72,$D14*G$1,6*$D14),0)</f>
        <v>150</v>
      </c>
      <c r="H14" s="189">
        <f>IF(Início!$C$11&lt;H$2,IF((H$2-Início!$C$11)&lt;72,$D14*H$1,6*$D14),0)</f>
        <v>200</v>
      </c>
      <c r="I14" s="189">
        <f>IF(Início!$C$11&lt;I$2,IF((I$2-Início!$C$11)&lt;72,$D14*I$1,6*$D14),0)</f>
        <v>250</v>
      </c>
      <c r="J14" s="189">
        <f>IF(Início!$C$11&lt;J$2,IF((J$2-Início!$C$11)&lt;72,$D14*J$1,6*$D14),0)</f>
        <v>300</v>
      </c>
      <c r="K14" s="189">
        <f>IF(Início!$C$11&lt;K$2,IF((K$2-Início!$C$11)&lt;72,$D14*K$1,6*$D14),0)</f>
        <v>300</v>
      </c>
      <c r="L14" s="189">
        <f>IF(Início!$C$11&lt;L$2,IF((L$2-Início!$C$11)&lt;72,$D14*L$1,6*$D14),0)</f>
        <v>300</v>
      </c>
      <c r="M14" s="189">
        <f>IF(Início!$C$11&lt;M$2,IF((M$2-Início!$C$11)&lt;72,$D14*M$1,6*$D14),0)</f>
        <v>300</v>
      </c>
      <c r="N14" s="189">
        <f>IF(Início!$C$11&lt;N$2,IF((N$2-Início!$C$11)&lt;72,$D14*N$1,6*$D14),0)</f>
        <v>300</v>
      </c>
    </row>
    <row r="15" spans="2:14">
      <c r="B15" s="167" t="s">
        <v>313</v>
      </c>
      <c r="C15" s="189" t="s">
        <v>312</v>
      </c>
      <c r="D15" s="189">
        <v>50</v>
      </c>
      <c r="E15" s="189">
        <f>IF(Início!$C$11&lt;E$2,IF((E$2-Início!$C$11)&lt;72,$D15*E$1,6*$D15),0)</f>
        <v>50</v>
      </c>
      <c r="F15" s="189">
        <f>IF(Início!$C$11&lt;F$2,IF((F$2-Início!$C$11)&lt;72,$D15*F$1,6*$D15),0)</f>
        <v>100</v>
      </c>
      <c r="G15" s="189">
        <f>IF(Início!$C$11&lt;G$2,IF((G$2-Início!$C$11)&lt;72,$D15*G$1,6*$D15),0)</f>
        <v>150</v>
      </c>
      <c r="H15" s="189">
        <f>IF(Início!$C$11&lt;H$2,IF((H$2-Início!$C$11)&lt;72,$D15*H$1,6*$D15),0)</f>
        <v>200</v>
      </c>
      <c r="I15" s="189">
        <f>IF(Início!$C$11&lt;I$2,IF((I$2-Início!$C$11)&lt;72,$D15*I$1,6*$D15),0)</f>
        <v>250</v>
      </c>
      <c r="J15" s="189">
        <f>IF(Início!$C$11&lt;J$2,IF((J$2-Início!$C$11)&lt;72,$D15*J$1,6*$D15),0)</f>
        <v>300</v>
      </c>
      <c r="K15" s="189">
        <f>IF(Início!$C$11&lt;K$2,IF((K$2-Início!$C$11)&lt;72,$D15*K$1,6*$D15),0)</f>
        <v>300</v>
      </c>
      <c r="L15" s="189">
        <f>IF(Início!$C$11&lt;L$2,IF((L$2-Início!$C$11)&lt;72,$D15*L$1,6*$D15),0)</f>
        <v>300</v>
      </c>
      <c r="M15" s="189">
        <f>IF(Início!$C$11&lt;M$2,IF((M$2-Início!$C$11)&lt;72,$D15*M$1,6*$D15),0)</f>
        <v>300</v>
      </c>
      <c r="N15" s="189">
        <f>IF(Início!$C$11&lt;N$2,IF((N$2-Início!$C$11)&lt;72,$D15*N$1,6*$D15),0)</f>
        <v>300</v>
      </c>
    </row>
    <row r="16" spans="2:14">
      <c r="B16" s="167" t="s">
        <v>298</v>
      </c>
      <c r="C16" s="189" t="s">
        <v>299</v>
      </c>
      <c r="D16" s="189">
        <v>50</v>
      </c>
      <c r="E16" s="189">
        <f>IF(Início!$C$11&lt;E$2,IF((E$2-Início!$C$11)&lt;72,$D16*E$1,6*$D16),0)</f>
        <v>50</v>
      </c>
      <c r="F16" s="189">
        <f>IF(Início!$C$11&lt;F$2,IF((F$2-Início!$C$11)&lt;72,$D16*F$1,6*$D16),0)</f>
        <v>100</v>
      </c>
      <c r="G16" s="189">
        <f>IF(Início!$C$11&lt;G$2,IF((G$2-Início!$C$11)&lt;72,$D16*G$1,6*$D16),0)</f>
        <v>150</v>
      </c>
      <c r="H16" s="189">
        <f>IF(Início!$C$11&lt;H$2,IF((H$2-Início!$C$11)&lt;72,$D16*H$1,6*$D16),0)</f>
        <v>200</v>
      </c>
      <c r="I16" s="189">
        <f>IF(Início!$C$11&lt;I$2,IF((I$2-Início!$C$11)&lt;72,$D16*I$1,6*$D16),0)</f>
        <v>250</v>
      </c>
      <c r="J16" s="189">
        <f>IF(Início!$C$11&lt;J$2,IF((J$2-Início!$C$11)&lt;72,$D16*J$1,6*$D16),0)</f>
        <v>300</v>
      </c>
      <c r="K16" s="189">
        <f>IF(Início!$C$11&lt;K$2,IF((K$2-Início!$C$11)&lt;72,$D16*K$1,6*$D16),0)</f>
        <v>300</v>
      </c>
      <c r="L16" s="189">
        <f>IF(Início!$C$11&lt;L$2,IF((L$2-Início!$C$11)&lt;72,$D16*L$1,6*$D16),0)</f>
        <v>300</v>
      </c>
      <c r="M16" s="189">
        <f>IF(Início!$C$11&lt;M$2,IF((M$2-Início!$C$11)&lt;72,$D16*M$1,6*$D16),0)</f>
        <v>300</v>
      </c>
      <c r="N16" s="189">
        <f>IF(Início!$C$11&lt;N$2,IF((N$2-Início!$C$11)&lt;72,$D16*N$1,6*$D16),0)</f>
        <v>300</v>
      </c>
    </row>
    <row r="17" spans="2:14">
      <c r="B17" s="167" t="s">
        <v>335</v>
      </c>
      <c r="C17" s="189" t="s">
        <v>336</v>
      </c>
      <c r="D17" s="189">
        <v>50</v>
      </c>
      <c r="E17" s="189">
        <f>IF(Início!$C$11&lt;E$2,IF((E$2-Início!$C$11)&lt;72,$D17*E$1,6*$D17),0)</f>
        <v>50</v>
      </c>
      <c r="F17" s="189">
        <f>IF(Início!$C$11&lt;F$2,IF((F$2-Início!$C$11)&lt;72,$D17*F$1,6*$D17),0)</f>
        <v>100</v>
      </c>
      <c r="G17" s="189">
        <f>IF(Início!$C$11&lt;G$2,IF((G$2-Início!$C$11)&lt;72,$D17*G$1,6*$D17),0)</f>
        <v>150</v>
      </c>
      <c r="H17" s="189">
        <f>IF(Início!$C$11&lt;H$2,IF((H$2-Início!$C$11)&lt;72,$D17*H$1,6*$D17),0)</f>
        <v>200</v>
      </c>
      <c r="I17" s="189">
        <f>IF(Início!$C$11&lt;I$2,IF((I$2-Início!$C$11)&lt;72,$D17*I$1,6*$D17),0)</f>
        <v>250</v>
      </c>
      <c r="J17" s="189">
        <f>IF(Início!$C$11&lt;J$2,IF((J$2-Início!$C$11)&lt;72,$D17*J$1,6*$D17),0)</f>
        <v>300</v>
      </c>
      <c r="K17" s="189">
        <f>IF(Início!$C$11&lt;K$2,IF((K$2-Início!$C$11)&lt;72,$D17*K$1,6*$D17),0)</f>
        <v>300</v>
      </c>
      <c r="L17" s="189">
        <f>IF(Início!$C$11&lt;L$2,IF((L$2-Início!$C$11)&lt;72,$D17*L$1,6*$D17),0)</f>
        <v>300</v>
      </c>
      <c r="M17" s="189">
        <f>IF(Início!$C$11&lt;M$2,IF((M$2-Início!$C$11)&lt;72,$D17*M$1,6*$D17),0)</f>
        <v>300</v>
      </c>
      <c r="N17" s="189">
        <f>IF(Início!$C$11&lt;N$2,IF((N$2-Início!$C$11)&lt;72,$D17*N$1,6*$D17),0)</f>
        <v>300</v>
      </c>
    </row>
    <row r="18" spans="2:14">
      <c r="B18" s="167" t="s">
        <v>333</v>
      </c>
      <c r="C18" s="189" t="s">
        <v>332</v>
      </c>
      <c r="D18" s="189">
        <v>50</v>
      </c>
      <c r="E18" s="189">
        <f>IF(Início!$C$11&lt;E$2,IF((E$2-Início!$C$11)&lt;72,$D18*E$1,6*$D18),0)</f>
        <v>50</v>
      </c>
      <c r="F18" s="189">
        <f>IF(Início!$C$11&lt;F$2,IF((F$2-Início!$C$11)&lt;72,$D18*F$1,6*$D18),0)</f>
        <v>100</v>
      </c>
      <c r="G18" s="189">
        <f>IF(Início!$C$11&lt;G$2,IF((G$2-Início!$C$11)&lt;72,$D18*G$1,6*$D18),0)</f>
        <v>150</v>
      </c>
      <c r="H18" s="189">
        <f>IF(Início!$C$11&lt;H$2,IF((H$2-Início!$C$11)&lt;72,$D18*H$1,6*$D18),0)</f>
        <v>200</v>
      </c>
      <c r="I18" s="189">
        <f>IF(Início!$C$11&lt;I$2,IF((I$2-Início!$C$11)&lt;72,$D18*I$1,6*$D18),0)</f>
        <v>250</v>
      </c>
      <c r="J18" s="189">
        <f>IF(Início!$C$11&lt;J$2,IF((J$2-Início!$C$11)&lt;72,$D18*J$1,6*$D18),0)</f>
        <v>300</v>
      </c>
      <c r="K18" s="189">
        <f>IF(Início!$C$11&lt;K$2,IF((K$2-Início!$C$11)&lt;72,$D18*K$1,6*$D18),0)</f>
        <v>300</v>
      </c>
      <c r="L18" s="189">
        <f>IF(Início!$C$11&lt;L$2,IF((L$2-Início!$C$11)&lt;72,$D18*L$1,6*$D18),0)</f>
        <v>300</v>
      </c>
      <c r="M18" s="189">
        <f>IF(Início!$C$11&lt;M$2,IF((M$2-Início!$C$11)&lt;72,$D18*M$1,6*$D18),0)</f>
        <v>300</v>
      </c>
      <c r="N18" s="189">
        <f>IF(Início!$C$11&lt;N$2,IF((N$2-Início!$C$11)&lt;72,$D18*N$1,6*$D18),0)</f>
        <v>300</v>
      </c>
    </row>
    <row r="19" spans="2:14">
      <c r="B19" s="167" t="s">
        <v>321</v>
      </c>
      <c r="C19" s="189" t="s">
        <v>322</v>
      </c>
      <c r="D19" s="189">
        <v>50</v>
      </c>
      <c r="E19" s="189">
        <f>IF(Início!$C$11&lt;E$2,IF((E$2-Início!$C$11)&lt;72,$D19*E$1,6*$D19),0)</f>
        <v>50</v>
      </c>
      <c r="F19" s="189">
        <f>IF(Início!$C$11&lt;F$2,IF((F$2-Início!$C$11)&lt;72,$D19*F$1,6*$D19),0)</f>
        <v>100</v>
      </c>
      <c r="G19" s="189">
        <f>IF(Início!$C$11&lt;G$2,IF((G$2-Início!$C$11)&lt;72,$D19*G$1,6*$D19),0)</f>
        <v>150</v>
      </c>
      <c r="H19" s="189">
        <f>IF(Início!$C$11&lt;H$2,IF((H$2-Início!$C$11)&lt;72,$D19*H$1,6*$D19),0)</f>
        <v>200</v>
      </c>
      <c r="I19" s="189">
        <f>IF(Início!$C$11&lt;I$2,IF((I$2-Início!$C$11)&lt;72,$D19*I$1,6*$D19),0)</f>
        <v>250</v>
      </c>
      <c r="J19" s="189">
        <f>IF(Início!$C$11&lt;J$2,IF((J$2-Início!$C$11)&lt;72,$D19*J$1,6*$D19),0)</f>
        <v>300</v>
      </c>
      <c r="K19" s="189">
        <f>IF(Início!$C$11&lt;K$2,IF((K$2-Início!$C$11)&lt;72,$D19*K$1,6*$D19),0)</f>
        <v>300</v>
      </c>
      <c r="L19" s="189">
        <f>IF(Início!$C$11&lt;L$2,IF((L$2-Início!$C$11)&lt;72,$D19*L$1,6*$D19),0)</f>
        <v>300</v>
      </c>
      <c r="M19" s="189">
        <f>IF(Início!$C$11&lt;M$2,IF((M$2-Início!$C$11)&lt;72,$D19*M$1,6*$D19),0)</f>
        <v>300</v>
      </c>
      <c r="N19" s="189">
        <f>IF(Início!$C$11&lt;N$2,IF((N$2-Início!$C$11)&lt;72,$D19*N$1,6*$D19),0)</f>
        <v>300</v>
      </c>
    </row>
    <row r="20" spans="2:14">
      <c r="B20" s="167" t="s">
        <v>316</v>
      </c>
      <c r="C20" s="189" t="s">
        <v>317</v>
      </c>
      <c r="D20" s="189">
        <v>50</v>
      </c>
      <c r="E20" s="189">
        <f>IF(Início!$C$11&lt;E$2,IF((E$2-Início!$C$11)&lt;72,$D20*E$1,6*$D20),0)</f>
        <v>50</v>
      </c>
      <c r="F20" s="189">
        <f>IF(Início!$C$11&lt;F$2,IF((F$2-Início!$C$11)&lt;72,$D20*F$1,6*$D20),0)</f>
        <v>100</v>
      </c>
      <c r="G20" s="189">
        <f>IF(Início!$C$11&lt;G$2,IF((G$2-Início!$C$11)&lt;72,$D20*G$1,6*$D20),0)</f>
        <v>150</v>
      </c>
      <c r="H20" s="189">
        <f>IF(Início!$C$11&lt;H$2,IF((H$2-Início!$C$11)&lt;72,$D20*H$1,6*$D20),0)</f>
        <v>200</v>
      </c>
      <c r="I20" s="189">
        <f>IF(Início!$C$11&lt;I$2,IF((I$2-Início!$C$11)&lt;72,$D20*I$1,6*$D20),0)</f>
        <v>250</v>
      </c>
      <c r="J20" s="189">
        <f>IF(Início!$C$11&lt;J$2,IF((J$2-Início!$C$11)&lt;72,$D20*J$1,6*$D20),0)</f>
        <v>300</v>
      </c>
      <c r="K20" s="189">
        <f>IF(Início!$C$11&lt;K$2,IF((K$2-Início!$C$11)&lt;72,$D20*K$1,6*$D20),0)</f>
        <v>300</v>
      </c>
      <c r="L20" s="189">
        <f>IF(Início!$C$11&lt;L$2,IF((L$2-Início!$C$11)&lt;72,$D20*L$1,6*$D20),0)</f>
        <v>300</v>
      </c>
      <c r="M20" s="189">
        <f>IF(Início!$C$11&lt;M$2,IF((M$2-Início!$C$11)&lt;72,$D20*M$1,6*$D20),0)</f>
        <v>300</v>
      </c>
      <c r="N20" s="189">
        <f>IF(Início!$C$11&lt;N$2,IF((N$2-Início!$C$11)&lt;72,$D20*N$1,6*$D20),0)</f>
        <v>300</v>
      </c>
    </row>
    <row r="21" spans="2:14">
      <c r="B21" s="167" t="s">
        <v>302</v>
      </c>
      <c r="C21" s="189" t="s">
        <v>301</v>
      </c>
      <c r="D21" s="189">
        <v>50</v>
      </c>
      <c r="E21" s="189">
        <f>IF(Início!$C$11&lt;E$2,IF((E$2-Início!$C$11)&lt;72,$D21*E$1,6*$D21),0)</f>
        <v>50</v>
      </c>
      <c r="F21" s="189">
        <f>IF(Início!$C$11&lt;F$2,IF((F$2-Início!$C$11)&lt;72,$D21*F$1,6*$D21),0)</f>
        <v>100</v>
      </c>
      <c r="G21" s="189">
        <f>IF(Início!$C$11&lt;G$2,IF((G$2-Início!$C$11)&lt;72,$D21*G$1,6*$D21),0)</f>
        <v>150</v>
      </c>
      <c r="H21" s="189">
        <f>IF(Início!$C$11&lt;H$2,IF((H$2-Início!$C$11)&lt;72,$D21*H$1,6*$D21),0)</f>
        <v>200</v>
      </c>
      <c r="I21" s="189">
        <f>IF(Início!$C$11&lt;I$2,IF((I$2-Início!$C$11)&lt;72,$D21*I$1,6*$D21),0)</f>
        <v>250</v>
      </c>
      <c r="J21" s="189">
        <f>IF(Início!$C$11&lt;J$2,IF((J$2-Início!$C$11)&lt;72,$D21*J$1,6*$D21),0)</f>
        <v>300</v>
      </c>
      <c r="K21" s="189">
        <f>IF(Início!$C$11&lt;K$2,IF((K$2-Início!$C$11)&lt;72,$D21*K$1,6*$D21),0)</f>
        <v>300</v>
      </c>
      <c r="L21" s="189">
        <f>IF(Início!$C$11&lt;L$2,IF((L$2-Início!$C$11)&lt;72,$D21*L$1,6*$D21),0)</f>
        <v>300</v>
      </c>
      <c r="M21" s="189">
        <f>IF(Início!$C$11&lt;M$2,IF((M$2-Início!$C$11)&lt;72,$D21*M$1,6*$D21),0)</f>
        <v>300</v>
      </c>
      <c r="N21" s="189">
        <f>IF(Início!$C$11&lt;N$2,IF((N$2-Início!$C$11)&lt;72,$D21*N$1,6*$D21),0)</f>
        <v>300</v>
      </c>
    </row>
    <row r="22" spans="2:14">
      <c r="B22" s="167" t="s">
        <v>324</v>
      </c>
      <c r="C22" s="189" t="s">
        <v>322</v>
      </c>
      <c r="D22" s="189">
        <v>50</v>
      </c>
      <c r="E22" s="189">
        <f>IF(Início!$C$11&lt;E$2,IF((E$2-Início!$C$11)&lt;72,$D22*E$1,6*$D22),0)</f>
        <v>50</v>
      </c>
      <c r="F22" s="189">
        <f>IF(Início!$C$11&lt;F$2,IF((F$2-Início!$C$11)&lt;72,$D22*F$1,6*$D22),0)</f>
        <v>100</v>
      </c>
      <c r="G22" s="189">
        <f>IF(Início!$C$11&lt;G$2,IF((G$2-Início!$C$11)&lt;72,$D22*G$1,6*$D22),0)</f>
        <v>150</v>
      </c>
      <c r="H22" s="189">
        <f>IF(Início!$C$11&lt;H$2,IF((H$2-Início!$C$11)&lt;72,$D22*H$1,6*$D22),0)</f>
        <v>200</v>
      </c>
      <c r="I22" s="189">
        <f>IF(Início!$C$11&lt;I$2,IF((I$2-Início!$C$11)&lt;72,$D22*I$1,6*$D22),0)</f>
        <v>250</v>
      </c>
      <c r="J22" s="189">
        <f>IF(Início!$C$11&lt;J$2,IF((J$2-Início!$C$11)&lt;72,$D22*J$1,6*$D22),0)</f>
        <v>300</v>
      </c>
      <c r="K22" s="189">
        <f>IF(Início!$C$11&lt;K$2,IF((K$2-Início!$C$11)&lt;72,$D22*K$1,6*$D22),0)</f>
        <v>300</v>
      </c>
      <c r="L22" s="189">
        <f>IF(Início!$C$11&lt;L$2,IF((L$2-Início!$C$11)&lt;72,$D22*L$1,6*$D22),0)</f>
        <v>300</v>
      </c>
      <c r="M22" s="189">
        <f>IF(Início!$C$11&lt;M$2,IF((M$2-Início!$C$11)&lt;72,$D22*M$1,6*$D22),0)</f>
        <v>300</v>
      </c>
      <c r="N22" s="189">
        <f>IF(Início!$C$11&lt;N$2,IF((N$2-Início!$C$11)&lt;72,$D22*N$1,6*$D22),0)</f>
        <v>300</v>
      </c>
    </row>
    <row r="23" spans="2:14">
      <c r="B23" s="167" t="s">
        <v>309</v>
      </c>
      <c r="C23" s="189" t="s">
        <v>310</v>
      </c>
      <c r="D23" s="189">
        <v>50</v>
      </c>
      <c r="E23" s="189">
        <f>IF(Início!$C$11&lt;E$2,IF((E$2-Início!$C$11)&lt;72,$D23*E$1,6*$D23),0)</f>
        <v>50</v>
      </c>
      <c r="F23" s="189">
        <f>IF(Início!$C$11&lt;F$2,IF((F$2-Início!$C$11)&lt;72,$D23*F$1,6*$D23),0)</f>
        <v>100</v>
      </c>
      <c r="G23" s="189">
        <f>IF(Início!$C$11&lt;G$2,IF((G$2-Início!$C$11)&lt;72,$D23*G$1,6*$D23),0)</f>
        <v>150</v>
      </c>
      <c r="H23" s="189">
        <f>IF(Início!$C$11&lt;H$2,IF((H$2-Início!$C$11)&lt;72,$D23*H$1,6*$D23),0)</f>
        <v>200</v>
      </c>
      <c r="I23" s="189">
        <f>IF(Início!$C$11&lt;I$2,IF((I$2-Início!$C$11)&lt;72,$D23*I$1,6*$D23),0)</f>
        <v>250</v>
      </c>
      <c r="J23" s="189">
        <f>IF(Início!$C$11&lt;J$2,IF((J$2-Início!$C$11)&lt;72,$D23*J$1,6*$D23),0)</f>
        <v>300</v>
      </c>
      <c r="K23" s="189">
        <f>IF(Início!$C$11&lt;K$2,IF((K$2-Início!$C$11)&lt;72,$D23*K$1,6*$D23),0)</f>
        <v>300</v>
      </c>
      <c r="L23" s="189">
        <f>IF(Início!$C$11&lt;L$2,IF((L$2-Início!$C$11)&lt;72,$D23*L$1,6*$D23),0)</f>
        <v>300</v>
      </c>
      <c r="M23" s="189">
        <f>IF(Início!$C$11&lt;M$2,IF((M$2-Início!$C$11)&lt;72,$D23*M$1,6*$D23),0)</f>
        <v>300</v>
      </c>
      <c r="N23" s="189">
        <f>IF(Início!$C$11&lt;N$2,IF((N$2-Início!$C$11)&lt;72,$D23*N$1,6*$D23),0)</f>
        <v>300</v>
      </c>
    </row>
    <row r="24" spans="2:14">
      <c r="B24" s="167" t="s">
        <v>303</v>
      </c>
      <c r="C24" s="189" t="s">
        <v>301</v>
      </c>
      <c r="D24" s="189">
        <v>50</v>
      </c>
      <c r="E24" s="189">
        <f>IF(Início!$C$11&lt;E$2,IF((E$2-Início!$C$11)&lt;72,$D24*E$1,6*$D24),0)</f>
        <v>50</v>
      </c>
      <c r="F24" s="189">
        <f>IF(Início!$C$11&lt;F$2,IF((F$2-Início!$C$11)&lt;72,$D24*F$1,6*$D24),0)</f>
        <v>100</v>
      </c>
      <c r="G24" s="189">
        <f>IF(Início!$C$11&lt;G$2,IF((G$2-Início!$C$11)&lt;72,$D24*G$1,6*$D24),0)</f>
        <v>150</v>
      </c>
      <c r="H24" s="189">
        <f>IF(Início!$C$11&lt;H$2,IF((H$2-Início!$C$11)&lt;72,$D24*H$1,6*$D24),0)</f>
        <v>200</v>
      </c>
      <c r="I24" s="189">
        <f>IF(Início!$C$11&lt;I$2,IF((I$2-Início!$C$11)&lt;72,$D24*I$1,6*$D24),0)</f>
        <v>250</v>
      </c>
      <c r="J24" s="189">
        <f>IF(Início!$C$11&lt;J$2,IF((J$2-Início!$C$11)&lt;72,$D24*J$1,6*$D24),0)</f>
        <v>300</v>
      </c>
      <c r="K24" s="189">
        <f>IF(Início!$C$11&lt;K$2,IF((K$2-Início!$C$11)&lt;72,$D24*K$1,6*$D24),0)</f>
        <v>300</v>
      </c>
      <c r="L24" s="189">
        <f>IF(Início!$C$11&lt;L$2,IF((L$2-Início!$C$11)&lt;72,$D24*L$1,6*$D24),0)</f>
        <v>300</v>
      </c>
      <c r="M24" s="189">
        <f>IF(Início!$C$11&lt;M$2,IF((M$2-Início!$C$11)&lt;72,$D24*M$1,6*$D24),0)</f>
        <v>300</v>
      </c>
      <c r="N24" s="189">
        <f>IF(Início!$C$11&lt;N$2,IF((N$2-Início!$C$11)&lt;72,$D24*N$1,6*$D24),0)</f>
        <v>300</v>
      </c>
    </row>
    <row r="25" spans="2:14">
      <c r="B25" s="167" t="s">
        <v>300</v>
      </c>
      <c r="C25" s="189" t="s">
        <v>301</v>
      </c>
      <c r="D25" s="189">
        <v>50</v>
      </c>
      <c r="E25" s="189">
        <f>IF(Início!$C$11&lt;E$2,IF((E$2-Início!$C$11)&lt;72,$D25*E$1,6*$D25),0)</f>
        <v>50</v>
      </c>
      <c r="F25" s="189">
        <f>IF(Início!$C$11&lt;F$2,IF((F$2-Início!$C$11)&lt;72,$D25*F$1,6*$D25),0)</f>
        <v>100</v>
      </c>
      <c r="G25" s="189">
        <f>IF(Início!$C$11&lt;G$2,IF((G$2-Início!$C$11)&lt;72,$D25*G$1,6*$D25),0)</f>
        <v>150</v>
      </c>
      <c r="H25" s="189">
        <f>IF(Início!$C$11&lt;H$2,IF((H$2-Início!$C$11)&lt;72,$D25*H$1,6*$D25),0)</f>
        <v>200</v>
      </c>
      <c r="I25" s="189">
        <f>IF(Início!$C$11&lt;I$2,IF((I$2-Início!$C$11)&lt;72,$D25*I$1,6*$D25),0)</f>
        <v>250</v>
      </c>
      <c r="J25" s="189">
        <f>IF(Início!$C$11&lt;J$2,IF((J$2-Início!$C$11)&lt;72,$D25*J$1,6*$D25),0)</f>
        <v>300</v>
      </c>
      <c r="K25" s="189">
        <f>IF(Início!$C$11&lt;K$2,IF((K$2-Início!$C$11)&lt;72,$D25*K$1,6*$D25),0)</f>
        <v>300</v>
      </c>
      <c r="L25" s="189">
        <f>IF(Início!$C$11&lt;L$2,IF((L$2-Início!$C$11)&lt;72,$D25*L$1,6*$D25),0)</f>
        <v>300</v>
      </c>
      <c r="M25" s="189">
        <f>IF(Início!$C$11&lt;M$2,IF((M$2-Início!$C$11)&lt;72,$D25*M$1,6*$D25),0)</f>
        <v>300</v>
      </c>
      <c r="N25" s="189">
        <f>IF(Início!$C$11&lt;N$2,IF((N$2-Início!$C$11)&lt;72,$D25*N$1,6*$D25),0)</f>
        <v>300</v>
      </c>
    </row>
    <row r="26" spans="2:14">
      <c r="B26" s="167" t="s">
        <v>311</v>
      </c>
      <c r="C26" s="189" t="s">
        <v>312</v>
      </c>
      <c r="D26" s="189">
        <v>50</v>
      </c>
      <c r="E26" s="189">
        <f>IF(Início!$C$11&lt;E$2,IF((E$2-Início!$C$11)&lt;72,$D26*E$1,6*$D26),0)</f>
        <v>50</v>
      </c>
      <c r="F26" s="189">
        <f>IF(Início!$C$11&lt;F$2,IF((F$2-Início!$C$11)&lt;72,$D26*F$1,6*$D26),0)</f>
        <v>100</v>
      </c>
      <c r="G26" s="189">
        <f>IF(Início!$C$11&lt;G$2,IF((G$2-Início!$C$11)&lt;72,$D26*G$1,6*$D26),0)</f>
        <v>150</v>
      </c>
      <c r="H26" s="189">
        <f>IF(Início!$C$11&lt;H$2,IF((H$2-Início!$C$11)&lt;72,$D26*H$1,6*$D26),0)</f>
        <v>200</v>
      </c>
      <c r="I26" s="189">
        <f>IF(Início!$C$11&lt;I$2,IF((I$2-Início!$C$11)&lt;72,$D26*I$1,6*$D26),0)</f>
        <v>250</v>
      </c>
      <c r="J26" s="189">
        <f>IF(Início!$C$11&lt;J$2,IF((J$2-Início!$C$11)&lt;72,$D26*J$1,6*$D26),0)</f>
        <v>300</v>
      </c>
      <c r="K26" s="189">
        <f>IF(Início!$C$11&lt;K$2,IF((K$2-Início!$C$11)&lt;72,$D26*K$1,6*$D26),0)</f>
        <v>300</v>
      </c>
      <c r="L26" s="189">
        <f>IF(Início!$C$11&lt;L$2,IF((L$2-Início!$C$11)&lt;72,$D26*L$1,6*$D26),0)</f>
        <v>300</v>
      </c>
      <c r="M26" s="189">
        <f>IF(Início!$C$11&lt;M$2,IF((M$2-Início!$C$11)&lt;72,$D26*M$1,6*$D26),0)</f>
        <v>300</v>
      </c>
      <c r="N26" s="189">
        <f>IF(Início!$C$11&lt;N$2,IF((N$2-Início!$C$11)&lt;72,$D26*N$1,6*$D26),0)</f>
        <v>300</v>
      </c>
    </row>
    <row r="27" spans="2:14">
      <c r="B27" s="167" t="s">
        <v>318</v>
      </c>
      <c r="C27" s="189" t="s">
        <v>317</v>
      </c>
      <c r="D27" s="189">
        <v>50</v>
      </c>
      <c r="E27" s="189">
        <f>IF(Início!$C$11&lt;E$2,IF((E$2-Início!$C$11)&lt;72,$D27*E$1,6*$D27),0)</f>
        <v>50</v>
      </c>
      <c r="F27" s="189">
        <f>IF(Início!$C$11&lt;F$2,IF((F$2-Início!$C$11)&lt;72,$D27*F$1,6*$D27),0)</f>
        <v>100</v>
      </c>
      <c r="G27" s="189">
        <f>IF(Início!$C$11&lt;G$2,IF((G$2-Início!$C$11)&lt;72,$D27*G$1,6*$D27),0)</f>
        <v>150</v>
      </c>
      <c r="H27" s="189">
        <f>IF(Início!$C$11&lt;H$2,IF((H$2-Início!$C$11)&lt;72,$D27*H$1,6*$D27),0)</f>
        <v>200</v>
      </c>
      <c r="I27" s="189">
        <f>IF(Início!$C$11&lt;I$2,IF((I$2-Início!$C$11)&lt;72,$D27*I$1,6*$D27),0)</f>
        <v>250</v>
      </c>
      <c r="J27" s="189">
        <f>IF(Início!$C$11&lt;J$2,IF((J$2-Início!$C$11)&lt;72,$D27*J$1,6*$D27),0)</f>
        <v>300</v>
      </c>
      <c r="K27" s="189">
        <f>IF(Início!$C$11&lt;K$2,IF((K$2-Início!$C$11)&lt;72,$D27*K$1,6*$D27),0)</f>
        <v>300</v>
      </c>
      <c r="L27" s="189">
        <f>IF(Início!$C$11&lt;L$2,IF((L$2-Início!$C$11)&lt;72,$D27*L$1,6*$D27),0)</f>
        <v>300</v>
      </c>
      <c r="M27" s="189">
        <f>IF(Início!$C$11&lt;M$2,IF((M$2-Início!$C$11)&lt;72,$D27*M$1,6*$D27),0)</f>
        <v>300</v>
      </c>
      <c r="N27" s="189">
        <f>IF(Início!$C$11&lt;N$2,IF((N$2-Início!$C$11)&lt;72,$D27*N$1,6*$D27),0)</f>
        <v>300</v>
      </c>
    </row>
    <row r="28" spans="2:14">
      <c r="B28" s="167" t="s">
        <v>325</v>
      </c>
      <c r="C28" s="189" t="s">
        <v>322</v>
      </c>
      <c r="D28" s="189">
        <v>50</v>
      </c>
      <c r="E28" s="189">
        <f>IF(Início!$C$11&lt;E$2,IF((E$2-Início!$C$11)&lt;72,$D28*E$1,6*$D28),0)</f>
        <v>50</v>
      </c>
      <c r="F28" s="189">
        <f>IF(Início!$C$11&lt;F$2,IF((F$2-Início!$C$11)&lt;72,$D28*F$1,6*$D28),0)</f>
        <v>100</v>
      </c>
      <c r="G28" s="189">
        <f>IF(Início!$C$11&lt;G$2,IF((G$2-Início!$C$11)&lt;72,$D28*G$1,6*$D28),0)</f>
        <v>150</v>
      </c>
      <c r="H28" s="189">
        <f>IF(Início!$C$11&lt;H$2,IF((H$2-Início!$C$11)&lt;72,$D28*H$1,6*$D28),0)</f>
        <v>200</v>
      </c>
      <c r="I28" s="189">
        <f>IF(Início!$C$11&lt;I$2,IF((I$2-Início!$C$11)&lt;72,$D28*I$1,6*$D28),0)</f>
        <v>250</v>
      </c>
      <c r="J28" s="189">
        <f>IF(Início!$C$11&lt;J$2,IF((J$2-Início!$C$11)&lt;72,$D28*J$1,6*$D28),0)</f>
        <v>300</v>
      </c>
      <c r="K28" s="189">
        <f>IF(Início!$C$11&lt;K$2,IF((K$2-Início!$C$11)&lt;72,$D28*K$1,6*$D28),0)</f>
        <v>300</v>
      </c>
      <c r="L28" s="189">
        <f>IF(Início!$C$11&lt;L$2,IF((L$2-Início!$C$11)&lt;72,$D28*L$1,6*$D28),0)</f>
        <v>300</v>
      </c>
      <c r="M28" s="189">
        <f>IF(Início!$C$11&lt;M$2,IF((M$2-Início!$C$11)&lt;72,$D28*M$1,6*$D28),0)</f>
        <v>300</v>
      </c>
      <c r="N28" s="189">
        <f>IF(Início!$C$11&lt;N$2,IF((N$2-Início!$C$11)&lt;72,$D28*N$1,6*$D28),0)</f>
        <v>300</v>
      </c>
    </row>
    <row r="29" spans="2:14">
      <c r="B29" s="167" t="s">
        <v>328</v>
      </c>
      <c r="C29" s="189" t="s">
        <v>327</v>
      </c>
      <c r="D29" s="189">
        <v>50</v>
      </c>
      <c r="E29" s="189">
        <f>IF(Início!$C$11&lt;E$2,IF((E$2-Início!$C$11)&lt;72,$D29*E$1,6*$D29),0)</f>
        <v>50</v>
      </c>
      <c r="F29" s="189">
        <f>IF(Início!$C$11&lt;F$2,IF((F$2-Início!$C$11)&lt;72,$D29*F$1,6*$D29),0)</f>
        <v>100</v>
      </c>
      <c r="G29" s="189">
        <f>IF(Início!$C$11&lt;G$2,IF((G$2-Início!$C$11)&lt;72,$D29*G$1,6*$D29),0)</f>
        <v>150</v>
      </c>
      <c r="H29" s="189">
        <f>IF(Início!$C$11&lt;H$2,IF((H$2-Início!$C$11)&lt;72,$D29*H$1,6*$D29),0)</f>
        <v>200</v>
      </c>
      <c r="I29" s="189">
        <f>IF(Início!$C$11&lt;I$2,IF((I$2-Início!$C$11)&lt;72,$D29*I$1,6*$D29),0)</f>
        <v>250</v>
      </c>
      <c r="J29" s="189">
        <f>IF(Início!$C$11&lt;J$2,IF((J$2-Início!$C$11)&lt;72,$D29*J$1,6*$D29),0)</f>
        <v>300</v>
      </c>
      <c r="K29" s="189">
        <f>IF(Início!$C$11&lt;K$2,IF((K$2-Início!$C$11)&lt;72,$D29*K$1,6*$D29),0)</f>
        <v>300</v>
      </c>
      <c r="L29" s="189">
        <f>IF(Início!$C$11&lt;L$2,IF((L$2-Início!$C$11)&lt;72,$D29*L$1,6*$D29),0)</f>
        <v>300</v>
      </c>
      <c r="M29" s="189">
        <f>IF(Início!$C$11&lt;M$2,IF((M$2-Início!$C$11)&lt;72,$D29*M$1,6*$D29),0)</f>
        <v>300</v>
      </c>
      <c r="N29" s="189">
        <f>IF(Início!$C$11&lt;N$2,IF((N$2-Início!$C$11)&lt;72,$D29*N$1,6*$D29),0)</f>
        <v>300</v>
      </c>
    </row>
    <row r="30" spans="2:14">
      <c r="B30" s="167" t="s">
        <v>314</v>
      </c>
      <c r="C30" s="189" t="s">
        <v>315</v>
      </c>
      <c r="D30" s="189">
        <v>50</v>
      </c>
      <c r="E30" s="189">
        <f>IF(Início!$C$11&lt;E$2,IF((E$2-Início!$C$11)&lt;72,$D30*E$1,6*$D30),0)</f>
        <v>50</v>
      </c>
      <c r="F30" s="189">
        <f>IF(Início!$C$11&lt;F$2,IF((F$2-Início!$C$11)&lt;72,$D30*F$1,6*$D30),0)</f>
        <v>100</v>
      </c>
      <c r="G30" s="189">
        <f>IF(Início!$C$11&lt;G$2,IF((G$2-Início!$C$11)&lt;72,$D30*G$1,6*$D30),0)</f>
        <v>150</v>
      </c>
      <c r="H30" s="189">
        <f>IF(Início!$C$11&lt;H$2,IF((H$2-Início!$C$11)&lt;72,$D30*H$1,6*$D30),0)</f>
        <v>200</v>
      </c>
      <c r="I30" s="189">
        <f>IF(Início!$C$11&lt;I$2,IF((I$2-Início!$C$11)&lt;72,$D30*I$1,6*$D30),0)</f>
        <v>250</v>
      </c>
      <c r="J30" s="189">
        <f>IF(Início!$C$11&lt;J$2,IF((J$2-Início!$C$11)&lt;72,$D30*J$1,6*$D30),0)</f>
        <v>300</v>
      </c>
      <c r="K30" s="189">
        <f>IF(Início!$C$11&lt;K$2,IF((K$2-Início!$C$11)&lt;72,$D30*K$1,6*$D30),0)</f>
        <v>300</v>
      </c>
      <c r="L30" s="189">
        <f>IF(Início!$C$11&lt;L$2,IF((L$2-Início!$C$11)&lt;72,$D30*L$1,6*$D30),0)</f>
        <v>300</v>
      </c>
      <c r="M30" s="189">
        <f>IF(Início!$C$11&lt;M$2,IF((M$2-Início!$C$11)&lt;72,$D30*M$1,6*$D30),0)</f>
        <v>300</v>
      </c>
      <c r="N30" s="189">
        <f>IF(Início!$C$11&lt;N$2,IF((N$2-Início!$C$11)&lt;72,$D30*N$1,6*$D30),0)</f>
        <v>300</v>
      </c>
    </row>
    <row r="31" spans="2:14">
      <c r="B31" s="167" t="s">
        <v>319</v>
      </c>
      <c r="C31" s="189" t="s">
        <v>317</v>
      </c>
      <c r="D31" s="189">
        <v>50</v>
      </c>
      <c r="E31" s="189">
        <f>IF(Início!$C$11&lt;E$2,IF((E$2-Início!$C$11)&lt;72,$D31*E$1,6*$D31),0)</f>
        <v>50</v>
      </c>
      <c r="F31" s="189">
        <f>IF(Início!$C$11&lt;F$2,IF((F$2-Início!$C$11)&lt;72,$D31*F$1,6*$D31),0)</f>
        <v>100</v>
      </c>
      <c r="G31" s="189">
        <f>IF(Início!$C$11&lt;G$2,IF((G$2-Início!$C$11)&lt;72,$D31*G$1,6*$D31),0)</f>
        <v>150</v>
      </c>
      <c r="H31" s="189">
        <f>IF(Início!$C$11&lt;H$2,IF((H$2-Início!$C$11)&lt;72,$D31*H$1,6*$D31),0)</f>
        <v>200</v>
      </c>
      <c r="I31" s="189">
        <f>IF(Início!$C$11&lt;I$2,IF((I$2-Início!$C$11)&lt;72,$D31*I$1,6*$D31),0)</f>
        <v>250</v>
      </c>
      <c r="J31" s="189">
        <f>IF(Início!$C$11&lt;J$2,IF((J$2-Início!$C$11)&lt;72,$D31*J$1,6*$D31),0)</f>
        <v>300</v>
      </c>
      <c r="K31" s="189">
        <f>IF(Início!$C$11&lt;K$2,IF((K$2-Início!$C$11)&lt;72,$D31*K$1,6*$D31),0)</f>
        <v>300</v>
      </c>
      <c r="L31" s="189">
        <f>IF(Início!$C$11&lt;L$2,IF((L$2-Início!$C$11)&lt;72,$D31*L$1,6*$D31),0)</f>
        <v>300</v>
      </c>
      <c r="M31" s="189">
        <f>IF(Início!$C$11&lt;M$2,IF((M$2-Início!$C$11)&lt;72,$D31*M$1,6*$D31),0)</f>
        <v>300</v>
      </c>
      <c r="N31" s="189">
        <f>IF(Início!$C$11&lt;N$2,IF((N$2-Início!$C$11)&lt;72,$D31*N$1,6*$D31),0)</f>
        <v>300</v>
      </c>
    </row>
  </sheetData>
  <sheetProtection sheet="1" objects="1" scenario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2:M63"/>
  <sheetViews>
    <sheetView showGridLines="0" showRowColHeaders="0" zoomScaleNormal="100" workbookViewId="0"/>
  </sheetViews>
  <sheetFormatPr defaultColWidth="8.875" defaultRowHeight="15"/>
  <cols>
    <col min="1" max="1" width="2.625" style="192" customWidth="1"/>
    <col min="2" max="2" width="37.625" style="191" customWidth="1"/>
    <col min="3" max="13" width="12.875" style="192" customWidth="1"/>
    <col min="14" max="14" width="9.375" style="192" customWidth="1"/>
    <col min="15" max="16384" width="8.875" style="192"/>
  </cols>
  <sheetData>
    <row r="2" spans="1:13" ht="18.75" thickBot="1">
      <c r="A2" s="190"/>
      <c r="C2" s="346" t="s">
        <v>244</v>
      </c>
      <c r="D2" s="346"/>
      <c r="E2" s="346"/>
      <c r="F2" s="347" t="s">
        <v>245</v>
      </c>
      <c r="G2" s="347"/>
      <c r="H2" s="347"/>
    </row>
    <row r="3" spans="1:13" ht="26.1" customHeight="1" thickBot="1">
      <c r="B3" s="210" t="s">
        <v>204</v>
      </c>
      <c r="C3" s="211" t="s">
        <v>3</v>
      </c>
      <c r="D3" s="212" t="s">
        <v>7</v>
      </c>
      <c r="E3" s="213" t="s">
        <v>10</v>
      </c>
      <c r="F3" s="211" t="s">
        <v>3</v>
      </c>
      <c r="G3" s="212" t="s">
        <v>7</v>
      </c>
      <c r="H3" s="213" t="s">
        <v>10</v>
      </c>
      <c r="J3" s="348" t="s">
        <v>291</v>
      </c>
      <c r="K3" s="349"/>
      <c r="L3" s="350"/>
    </row>
    <row r="4" spans="1:13" ht="29.25" customHeight="1">
      <c r="B4" s="214" t="s">
        <v>205</v>
      </c>
      <c r="C4" s="215">
        <f>F21</f>
        <v>0</v>
      </c>
      <c r="D4" s="216">
        <f>J21</f>
        <v>0</v>
      </c>
      <c r="E4" s="217">
        <f>M21</f>
        <v>0</v>
      </c>
      <c r="F4" s="218">
        <f>F48</f>
        <v>0</v>
      </c>
      <c r="G4" s="216">
        <f>J48</f>
        <v>0</v>
      </c>
      <c r="H4" s="217">
        <f>M48</f>
        <v>0</v>
      </c>
      <c r="J4" s="278" t="s">
        <v>292</v>
      </c>
      <c r="L4" s="276">
        <v>4.2500000000000003E-2</v>
      </c>
    </row>
    <row r="5" spans="1:13" ht="29.25" customHeight="1">
      <c r="B5" s="224" t="s">
        <v>275</v>
      </c>
      <c r="C5" s="225" t="e">
        <f>-F36</f>
        <v>#DIV/0!</v>
      </c>
      <c r="D5" s="226" t="e">
        <f>-J36</f>
        <v>#DIV/0!</v>
      </c>
      <c r="E5" s="227" t="e">
        <f>-M36</f>
        <v>#DIV/0!</v>
      </c>
      <c r="F5" s="228" t="e">
        <f>-F63</f>
        <v>#DIV/0!</v>
      </c>
      <c r="G5" s="226" t="e">
        <f>-J63</f>
        <v>#DIV/0!</v>
      </c>
      <c r="H5" s="227" t="e">
        <f>-M63</f>
        <v>#DIV/0!</v>
      </c>
      <c r="J5" s="278" t="s">
        <v>293</v>
      </c>
      <c r="L5" s="276">
        <v>0.1</v>
      </c>
    </row>
    <row r="6" spans="1:13" ht="29.25" customHeight="1" thickBot="1">
      <c r="B6" s="219" t="s">
        <v>206</v>
      </c>
      <c r="C6" s="220">
        <f>F14</f>
        <v>0</v>
      </c>
      <c r="D6" s="221">
        <f>J14</f>
        <v>0</v>
      </c>
      <c r="E6" s="222">
        <f>M14</f>
        <v>0</v>
      </c>
      <c r="F6" s="223">
        <f>F41</f>
        <v>0</v>
      </c>
      <c r="G6" s="221">
        <f>J41</f>
        <v>0</v>
      </c>
      <c r="H6" s="222">
        <f>M41</f>
        <v>0</v>
      </c>
      <c r="J6" s="279" t="s">
        <v>294</v>
      </c>
      <c r="K6" s="275"/>
      <c r="L6" s="277">
        <v>0.06</v>
      </c>
    </row>
    <row r="7" spans="1:13" ht="29.25" customHeight="1">
      <c r="B7" s="224" t="s">
        <v>207</v>
      </c>
      <c r="C7" s="225" t="e">
        <f>-F35</f>
        <v>#DIV/0!</v>
      </c>
      <c r="D7" s="226" t="e">
        <f>-J35</f>
        <v>#DIV/0!</v>
      </c>
      <c r="E7" s="227" t="e">
        <f>-M35</f>
        <v>#DIV/0!</v>
      </c>
      <c r="F7" s="228" t="e">
        <f>-F62</f>
        <v>#DIV/0!</v>
      </c>
      <c r="G7" s="226" t="e">
        <f>-J62</f>
        <v>#DIV/0!</v>
      </c>
      <c r="H7" s="227" t="e">
        <f>-M62</f>
        <v>#DIV/0!</v>
      </c>
    </row>
    <row r="8" spans="1:13" ht="29.25" customHeight="1">
      <c r="B8" s="219" t="s">
        <v>208</v>
      </c>
      <c r="C8" s="220" t="e">
        <f>F23</f>
        <v>#DIV/0!</v>
      </c>
      <c r="D8" s="221" t="e">
        <f>J23</f>
        <v>#DIV/0!</v>
      </c>
      <c r="E8" s="222" t="e">
        <f>M23</f>
        <v>#DIV/0!</v>
      </c>
      <c r="F8" s="223" t="e">
        <f>F50</f>
        <v>#DIV/0!</v>
      </c>
      <c r="G8" s="221" t="e">
        <f>J50</f>
        <v>#DIV/0!</v>
      </c>
      <c r="H8" s="222" t="e">
        <f>M50</f>
        <v>#DIV/0!</v>
      </c>
    </row>
    <row r="9" spans="1:13" ht="29.25" customHeight="1" thickBot="1">
      <c r="B9" s="229" t="s">
        <v>209</v>
      </c>
      <c r="C9" s="230" t="e">
        <f>F26</f>
        <v>#DIV/0!</v>
      </c>
      <c r="D9" s="231" t="e">
        <f>J26</f>
        <v>#DIV/0!</v>
      </c>
      <c r="E9" s="232" t="e">
        <f>M26</f>
        <v>#DIV/0!</v>
      </c>
      <c r="F9" s="233" t="e">
        <f>F53</f>
        <v>#DIV/0!</v>
      </c>
      <c r="G9" s="231" t="e">
        <f>J53</f>
        <v>#DIV/0!</v>
      </c>
      <c r="H9" s="232" t="e">
        <f>M53</f>
        <v>#DIV/0!</v>
      </c>
    </row>
    <row r="11" spans="1:13" ht="15.75">
      <c r="B11" s="193"/>
    </row>
    <row r="12" spans="1:13" s="27" customFormat="1" ht="15.75">
      <c r="A12" s="25"/>
      <c r="B12" s="13" t="s">
        <v>195</v>
      </c>
      <c r="C12" s="28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s="109" customFormat="1" ht="26.1" customHeight="1">
      <c r="A13" s="1"/>
      <c r="B13" s="207" t="s">
        <v>165</v>
      </c>
      <c r="C13" s="208" t="s">
        <v>30</v>
      </c>
      <c r="D13" s="208" t="s">
        <v>1</v>
      </c>
      <c r="E13" s="208" t="s">
        <v>2</v>
      </c>
      <c r="F13" s="208" t="s">
        <v>3</v>
      </c>
      <c r="G13" s="208" t="s">
        <v>4</v>
      </c>
      <c r="H13" s="208" t="s">
        <v>5</v>
      </c>
      <c r="I13" s="208" t="s">
        <v>6</v>
      </c>
      <c r="J13" s="208" t="s">
        <v>7</v>
      </c>
      <c r="K13" s="208" t="s">
        <v>8</v>
      </c>
      <c r="L13" s="208" t="s">
        <v>9</v>
      </c>
      <c r="M13" s="208" t="s">
        <v>10</v>
      </c>
    </row>
    <row r="14" spans="1:13" s="80" customFormat="1" ht="17.45" customHeight="1">
      <c r="A14" s="43"/>
      <c r="B14" s="82" t="s">
        <v>183</v>
      </c>
      <c r="C14" s="150"/>
      <c r="D14" s="84">
        <f>DRE!D$36</f>
        <v>0</v>
      </c>
      <c r="E14" s="84">
        <f>DRE!E$36</f>
        <v>0</v>
      </c>
      <c r="F14" s="84">
        <f>DRE!F$36</f>
        <v>0</v>
      </c>
      <c r="G14" s="84">
        <f>DRE!G$36</f>
        <v>0</v>
      </c>
      <c r="H14" s="84">
        <f>DRE!H$36</f>
        <v>0</v>
      </c>
      <c r="I14" s="84">
        <f>DRE!I$36</f>
        <v>0</v>
      </c>
      <c r="J14" s="84">
        <f>DRE!J$36</f>
        <v>0</v>
      </c>
      <c r="K14" s="84">
        <f>DRE!K$36</f>
        <v>0</v>
      </c>
      <c r="L14" s="84">
        <f>DRE!L$36</f>
        <v>0</v>
      </c>
      <c r="M14" s="84">
        <f>DRE!M$36</f>
        <v>0</v>
      </c>
    </row>
    <row r="15" spans="1:13" s="80" customFormat="1" ht="17.45" customHeight="1">
      <c r="A15" s="43"/>
      <c r="B15" s="77" t="s">
        <v>210</v>
      </c>
      <c r="C15" s="78" t="s">
        <v>35</v>
      </c>
      <c r="D15" s="79">
        <f>-Amortização!L$39-Depreciação!L$61</f>
        <v>0</v>
      </c>
      <c r="E15" s="79">
        <f>-Amortização!M$39-Depreciação!M$61</f>
        <v>0</v>
      </c>
      <c r="F15" s="79">
        <f>-Amortização!N$39-Depreciação!N$61</f>
        <v>0</v>
      </c>
      <c r="G15" s="79">
        <f>-Amortização!O$39-Depreciação!O$61</f>
        <v>0</v>
      </c>
      <c r="H15" s="79">
        <f>-Amortização!P$39-Depreciação!P$61</f>
        <v>0</v>
      </c>
      <c r="I15" s="79">
        <f>-Amortização!Q$39-Depreciação!Q$61</f>
        <v>0</v>
      </c>
      <c r="J15" s="79">
        <f>-Amortização!R$39-Depreciação!R$61</f>
        <v>0</v>
      </c>
      <c r="K15" s="79">
        <f>-Amortização!S$39-Depreciação!S$61</f>
        <v>0</v>
      </c>
      <c r="L15" s="79">
        <f>-Amortização!T$39-Depreciação!T$61</f>
        <v>0</v>
      </c>
      <c r="M15" s="79">
        <f>-Amortização!U$39-Depreciação!U$61</f>
        <v>0</v>
      </c>
    </row>
    <row r="16" spans="1:13" s="80" customFormat="1" ht="17.45" customHeight="1">
      <c r="A16" s="43"/>
      <c r="B16" s="77" t="s">
        <v>211</v>
      </c>
      <c r="C16" s="78" t="s">
        <v>35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</row>
    <row r="17" spans="1:13" s="85" customFormat="1" ht="17.45" customHeight="1">
      <c r="A17" s="42"/>
      <c r="B17" s="82" t="s">
        <v>212</v>
      </c>
      <c r="C17" s="83" t="s">
        <v>35</v>
      </c>
      <c r="D17" s="84">
        <f>+D14+D15</f>
        <v>0</v>
      </c>
      <c r="E17" s="84">
        <f>+E14+E15</f>
        <v>0</v>
      </c>
      <c r="F17" s="84">
        <f t="shared" ref="F17:M17" si="0">+F14+F15</f>
        <v>0</v>
      </c>
      <c r="G17" s="84">
        <f t="shared" si="0"/>
        <v>0</v>
      </c>
      <c r="H17" s="84">
        <f t="shared" si="0"/>
        <v>0</v>
      </c>
      <c r="I17" s="84">
        <f t="shared" si="0"/>
        <v>0</v>
      </c>
      <c r="J17" s="84">
        <f t="shared" si="0"/>
        <v>0</v>
      </c>
      <c r="K17" s="84">
        <f t="shared" si="0"/>
        <v>0</v>
      </c>
      <c r="L17" s="84">
        <f t="shared" si="0"/>
        <v>0</v>
      </c>
      <c r="M17" s="84">
        <f t="shared" si="0"/>
        <v>0</v>
      </c>
    </row>
    <row r="18" spans="1:13" s="80" customFormat="1" ht="17.45" customHeight="1">
      <c r="A18" s="86"/>
      <c r="B18" s="87" t="s">
        <v>213</v>
      </c>
      <c r="C18" s="88" t="s">
        <v>35</v>
      </c>
      <c r="D18" s="89">
        <f>+IF(OR('IR CSLL'!$B$4=0,'IR CSLL'!$B$4='IR CSLL'!$B$42),0,IF('IR CSLL'!$B$4='IR CSLL'!$B$45,'IR CSLL'!C$45,'IR CSLL'!C$48))</f>
        <v>0</v>
      </c>
      <c r="E18" s="89">
        <f>+IF(OR('IR CSLL'!$B$4=0,'IR CSLL'!$B$4='IR CSLL'!$B$42),0,IF('IR CSLL'!$B$4='IR CSLL'!$B$45,'IR CSLL'!D$45,'IR CSLL'!D$48))</f>
        <v>0</v>
      </c>
      <c r="F18" s="89">
        <f>+IF(OR('IR CSLL'!$B$4=0,'IR CSLL'!$B$4='IR CSLL'!$B$42),0,IF('IR CSLL'!$B$4='IR CSLL'!$B$45,'IR CSLL'!E$45,'IR CSLL'!E$48))</f>
        <v>0</v>
      </c>
      <c r="G18" s="89">
        <f>+IF(OR('IR CSLL'!$B$4=0,'IR CSLL'!$B$4='IR CSLL'!$B$42),0,IF('IR CSLL'!$B$4='IR CSLL'!$B$45,'IR CSLL'!F$45,'IR CSLL'!F$48))</f>
        <v>0</v>
      </c>
      <c r="H18" s="89">
        <f>+IF(OR('IR CSLL'!$B$4=0,'IR CSLL'!$B$4='IR CSLL'!$B$42),0,IF('IR CSLL'!$B$4='IR CSLL'!$B$45,'IR CSLL'!G$45,'IR CSLL'!G$48))</f>
        <v>0</v>
      </c>
      <c r="I18" s="89">
        <f>+IF(OR('IR CSLL'!$B$4=0,'IR CSLL'!$B$4='IR CSLL'!$B$42),0,IF('IR CSLL'!$B$4='IR CSLL'!$B$45,'IR CSLL'!H$45,'IR CSLL'!H$48))</f>
        <v>0</v>
      </c>
      <c r="J18" s="89">
        <f>+IF(OR('IR CSLL'!$B$4=0,'IR CSLL'!$B$4='IR CSLL'!$B$42),0,IF('IR CSLL'!$B$4='IR CSLL'!$B$45,'IR CSLL'!I$45,'IR CSLL'!I$48))</f>
        <v>0</v>
      </c>
      <c r="K18" s="89">
        <f>+IF(OR('IR CSLL'!$B$4=0,'IR CSLL'!$B$4='IR CSLL'!$B$42),0,IF('IR CSLL'!$B$4='IR CSLL'!$B$45,'IR CSLL'!J$45,'IR CSLL'!J$48))</f>
        <v>0</v>
      </c>
      <c r="L18" s="89">
        <f>+IF(OR('IR CSLL'!$B$4=0,'IR CSLL'!$B$4='IR CSLL'!$B$42),0,IF('IR CSLL'!$B$4='IR CSLL'!$B$45,'IR CSLL'!K$45,'IR CSLL'!K$48))</f>
        <v>0</v>
      </c>
      <c r="M18" s="89">
        <f>+IF(OR('IR CSLL'!$B$4=0,'IR CSLL'!$B$4='IR CSLL'!$B$42),0,IF('IR CSLL'!$B$4='IR CSLL'!$B$45,'IR CSLL'!L$45,'IR CSLL'!L$48))</f>
        <v>0</v>
      </c>
    </row>
    <row r="19" spans="1:13" s="85" customFormat="1" ht="17.45" customHeight="1">
      <c r="A19" s="86"/>
      <c r="B19" s="90" t="s">
        <v>214</v>
      </c>
      <c r="C19" s="91" t="s">
        <v>35</v>
      </c>
      <c r="D19" s="92">
        <f>+D17+D18</f>
        <v>0</v>
      </c>
      <c r="E19" s="92">
        <f>+E17+E18</f>
        <v>0</v>
      </c>
      <c r="F19" s="92">
        <f t="shared" ref="F19:M19" si="1">+F17+F18</f>
        <v>0</v>
      </c>
      <c r="G19" s="92">
        <f t="shared" si="1"/>
        <v>0</v>
      </c>
      <c r="H19" s="92">
        <f t="shared" si="1"/>
        <v>0</v>
      </c>
      <c r="I19" s="92">
        <f t="shared" si="1"/>
        <v>0</v>
      </c>
      <c r="J19" s="92">
        <f t="shared" si="1"/>
        <v>0</v>
      </c>
      <c r="K19" s="92">
        <f t="shared" si="1"/>
        <v>0</v>
      </c>
      <c r="L19" s="92">
        <f t="shared" si="1"/>
        <v>0</v>
      </c>
      <c r="M19" s="92">
        <f t="shared" si="1"/>
        <v>0</v>
      </c>
    </row>
    <row r="20" spans="1:13" s="80" customFormat="1" ht="17.45" customHeight="1">
      <c r="A20" s="86"/>
      <c r="B20" s="87" t="s">
        <v>215</v>
      </c>
      <c r="C20" s="93" t="s">
        <v>35</v>
      </c>
      <c r="D20" s="79">
        <f>-D$15</f>
        <v>0</v>
      </c>
      <c r="E20" s="79">
        <f>-E$15</f>
        <v>0</v>
      </c>
      <c r="F20" s="79">
        <f t="shared" ref="F20:M20" si="2">-F$15</f>
        <v>0</v>
      </c>
      <c r="G20" s="79">
        <f t="shared" si="2"/>
        <v>0</v>
      </c>
      <c r="H20" s="79">
        <f t="shared" si="2"/>
        <v>0</v>
      </c>
      <c r="I20" s="79">
        <f t="shared" si="2"/>
        <v>0</v>
      </c>
      <c r="J20" s="79">
        <f t="shared" si="2"/>
        <v>0</v>
      </c>
      <c r="K20" s="79">
        <f t="shared" si="2"/>
        <v>0</v>
      </c>
      <c r="L20" s="79">
        <f t="shared" si="2"/>
        <v>0</v>
      </c>
      <c r="M20" s="79">
        <f t="shared" si="2"/>
        <v>0</v>
      </c>
    </row>
    <row r="21" spans="1:13" s="80" customFormat="1" ht="17.45" customHeight="1">
      <c r="A21" s="86"/>
      <c r="B21" s="82" t="s">
        <v>216</v>
      </c>
      <c r="C21" s="91" t="s">
        <v>35</v>
      </c>
      <c r="D21" s="84">
        <f>+D19+D20</f>
        <v>0</v>
      </c>
      <c r="E21" s="84">
        <f>+E19+E20</f>
        <v>0</v>
      </c>
      <c r="F21" s="84">
        <f t="shared" ref="F21:M21" si="3">+F19+F20</f>
        <v>0</v>
      </c>
      <c r="G21" s="84">
        <f t="shared" si="3"/>
        <v>0</v>
      </c>
      <c r="H21" s="84">
        <f t="shared" si="3"/>
        <v>0</v>
      </c>
      <c r="I21" s="84">
        <f t="shared" si="3"/>
        <v>0</v>
      </c>
      <c r="J21" s="84">
        <f t="shared" si="3"/>
        <v>0</v>
      </c>
      <c r="K21" s="84">
        <f t="shared" si="3"/>
        <v>0</v>
      </c>
      <c r="L21" s="84">
        <f t="shared" si="3"/>
        <v>0</v>
      </c>
      <c r="M21" s="84">
        <f t="shared" si="3"/>
        <v>0</v>
      </c>
    </row>
    <row r="22" spans="1:13" s="80" customFormat="1" ht="17.45" customHeight="1">
      <c r="A22" s="86"/>
      <c r="B22" s="94" t="s">
        <v>217</v>
      </c>
      <c r="C22" s="95" t="s">
        <v>35</v>
      </c>
      <c r="D22" s="96">
        <f>-'Capital de Giro'!E$21</f>
        <v>0</v>
      </c>
      <c r="E22" s="96" t="e">
        <f>-'Capital de Giro'!F$21</f>
        <v>#DIV/0!</v>
      </c>
      <c r="F22" s="96" t="e">
        <f>-'Capital de Giro'!G$21</f>
        <v>#DIV/0!</v>
      </c>
      <c r="G22" s="96" t="e">
        <f>-'Capital de Giro'!H$21</f>
        <v>#DIV/0!</v>
      </c>
      <c r="H22" s="96" t="e">
        <f>-'Capital de Giro'!I$21</f>
        <v>#DIV/0!</v>
      </c>
      <c r="I22" s="96" t="e">
        <f>-'Capital de Giro'!J$21</f>
        <v>#DIV/0!</v>
      </c>
      <c r="J22" s="96" t="e">
        <f>-'Capital de Giro'!K$21</f>
        <v>#DIV/0!</v>
      </c>
      <c r="K22" s="96" t="e">
        <f>-'Capital de Giro'!L$21</f>
        <v>#DIV/0!</v>
      </c>
      <c r="L22" s="96" t="e">
        <f>-'Capital de Giro'!M$21</f>
        <v>#DIV/0!</v>
      </c>
      <c r="M22" s="96" t="e">
        <f>-'Capital de Giro'!N$21</f>
        <v>#DIV/0!</v>
      </c>
    </row>
    <row r="23" spans="1:13" s="80" customFormat="1" ht="17.45" customHeight="1">
      <c r="A23" s="86"/>
      <c r="B23" s="82" t="s">
        <v>218</v>
      </c>
      <c r="C23" s="83" t="s">
        <v>35</v>
      </c>
      <c r="D23" s="84">
        <f>+D21+D22</f>
        <v>0</v>
      </c>
      <c r="E23" s="84" t="e">
        <f>+E21+E22</f>
        <v>#DIV/0!</v>
      </c>
      <c r="F23" s="84" t="e">
        <f>+F21+F22</f>
        <v>#DIV/0!</v>
      </c>
      <c r="G23" s="84" t="e">
        <f t="shared" ref="G23:M23" si="4">+G21+G22</f>
        <v>#DIV/0!</v>
      </c>
      <c r="H23" s="84" t="e">
        <f t="shared" si="4"/>
        <v>#DIV/0!</v>
      </c>
      <c r="I23" s="84" t="e">
        <f t="shared" si="4"/>
        <v>#DIV/0!</v>
      </c>
      <c r="J23" s="84" t="e">
        <f t="shared" si="4"/>
        <v>#DIV/0!</v>
      </c>
      <c r="K23" s="84" t="e">
        <f t="shared" si="4"/>
        <v>#DIV/0!</v>
      </c>
      <c r="L23" s="84" t="e">
        <f t="shared" si="4"/>
        <v>#DIV/0!</v>
      </c>
      <c r="M23" s="84" t="e">
        <f t="shared" si="4"/>
        <v>#DIV/0!</v>
      </c>
    </row>
    <row r="24" spans="1:13" s="80" customFormat="1" ht="17.45" customHeight="1">
      <c r="A24" s="86"/>
      <c r="B24" s="87" t="s">
        <v>219</v>
      </c>
      <c r="C24" s="97" t="s">
        <v>35</v>
      </c>
      <c r="D24" s="98">
        <f>-'Desp pre-operac Investimentos'!D$5</f>
        <v>0</v>
      </c>
      <c r="E24" s="98">
        <f>-'Desp pre-operac Investimentos'!E$5</f>
        <v>0</v>
      </c>
      <c r="F24" s="98">
        <f>-'Desp pre-operac Investimentos'!F$5</f>
        <v>0</v>
      </c>
      <c r="G24" s="98">
        <f>-'Desp pre-operac Investimentos'!G$5</f>
        <v>0</v>
      </c>
      <c r="H24" s="98">
        <f>-'Desp pre-operac Investimentos'!H$5</f>
        <v>0</v>
      </c>
      <c r="I24" s="98">
        <f>-'Desp pre-operac Investimentos'!I$5</f>
        <v>0</v>
      </c>
      <c r="J24" s="98">
        <f>-'Desp pre-operac Investimentos'!J$5</f>
        <v>0</v>
      </c>
      <c r="K24" s="98">
        <f>-'Desp pre-operac Investimentos'!K$5</f>
        <v>0</v>
      </c>
      <c r="L24" s="98">
        <f>-'Desp pre-operac Investimentos'!L$5</f>
        <v>0</v>
      </c>
      <c r="M24" s="98">
        <f>-'Desp pre-operac Investimentos'!M$5</f>
        <v>0</v>
      </c>
    </row>
    <row r="25" spans="1:13" s="80" customFormat="1" ht="17.45" customHeight="1">
      <c r="A25" s="86"/>
      <c r="B25" s="87" t="s">
        <v>220</v>
      </c>
      <c r="C25" s="93" t="s">
        <v>35</v>
      </c>
      <c r="D25" s="98">
        <f>-'Desp pre-operac Investimentos'!D$19</f>
        <v>0</v>
      </c>
      <c r="E25" s="98">
        <f>-'Desp pre-operac Investimentos'!E$19</f>
        <v>0</v>
      </c>
      <c r="F25" s="98">
        <f>-'Desp pre-operac Investimentos'!F$19</f>
        <v>0</v>
      </c>
      <c r="G25" s="98">
        <f>-'Desp pre-operac Investimentos'!G$19</f>
        <v>0</v>
      </c>
      <c r="H25" s="98">
        <f>-'Desp pre-operac Investimentos'!H$19</f>
        <v>0</v>
      </c>
      <c r="I25" s="98">
        <f>-'Desp pre-operac Investimentos'!I$19</f>
        <v>0</v>
      </c>
      <c r="J25" s="98">
        <f>-'Desp pre-operac Investimentos'!J$19</f>
        <v>0</v>
      </c>
      <c r="K25" s="98">
        <f>-'Desp pre-operac Investimentos'!K$19</f>
        <v>0</v>
      </c>
      <c r="L25" s="98">
        <f>-'Desp pre-operac Investimentos'!L$19</f>
        <v>0</v>
      </c>
      <c r="M25" s="98">
        <f>-'Desp pre-operac Investimentos'!M$19</f>
        <v>0</v>
      </c>
    </row>
    <row r="26" spans="1:13" s="85" customFormat="1" ht="17.45" customHeight="1">
      <c r="A26" s="86"/>
      <c r="B26" s="90" t="s">
        <v>221</v>
      </c>
      <c r="C26" s="91" t="s">
        <v>35</v>
      </c>
      <c r="D26" s="92">
        <f>+D23+D24+D25</f>
        <v>0</v>
      </c>
      <c r="E26" s="92" t="e">
        <f t="shared" ref="E26:M26" si="5">+E23+E24+E25</f>
        <v>#DIV/0!</v>
      </c>
      <c r="F26" s="92" t="e">
        <f t="shared" si="5"/>
        <v>#DIV/0!</v>
      </c>
      <c r="G26" s="92" t="e">
        <f t="shared" si="5"/>
        <v>#DIV/0!</v>
      </c>
      <c r="H26" s="92" t="e">
        <f t="shared" si="5"/>
        <v>#DIV/0!</v>
      </c>
      <c r="I26" s="92" t="e">
        <f t="shared" si="5"/>
        <v>#DIV/0!</v>
      </c>
      <c r="J26" s="92" t="e">
        <f t="shared" si="5"/>
        <v>#DIV/0!</v>
      </c>
      <c r="K26" s="92" t="e">
        <f t="shared" si="5"/>
        <v>#DIV/0!</v>
      </c>
      <c r="L26" s="92" t="e">
        <f t="shared" si="5"/>
        <v>#DIV/0!</v>
      </c>
      <c r="M26" s="92" t="e">
        <f t="shared" si="5"/>
        <v>#DIV/0!</v>
      </c>
    </row>
    <row r="27" spans="1:13" s="202" customFormat="1" ht="17.45" customHeight="1">
      <c r="A27" s="166"/>
      <c r="B27" s="199"/>
      <c r="C27" s="200"/>
      <c r="D27" s="201"/>
      <c r="E27" s="201"/>
      <c r="F27" s="201"/>
      <c r="G27" s="201"/>
      <c r="H27" s="201"/>
      <c r="I27" s="201"/>
      <c r="J27" s="201"/>
      <c r="K27" s="201"/>
      <c r="L27" s="201"/>
      <c r="M27" s="201"/>
    </row>
    <row r="28" spans="1:13" s="85" customFormat="1" ht="17.45" customHeight="1">
      <c r="A28" s="86"/>
      <c r="B28" s="90" t="s">
        <v>222</v>
      </c>
      <c r="C28" s="91" t="s">
        <v>35</v>
      </c>
      <c r="D28" s="92">
        <f>SUM($D$26:D$26)</f>
        <v>0</v>
      </c>
      <c r="E28" s="92" t="e">
        <f>SUM($D$26:E$26)</f>
        <v>#DIV/0!</v>
      </c>
      <c r="F28" s="92" t="e">
        <f>SUM($D$26:F$26)</f>
        <v>#DIV/0!</v>
      </c>
      <c r="G28" s="92" t="e">
        <f>SUM($D$26:G$26)</f>
        <v>#DIV/0!</v>
      </c>
      <c r="H28" s="92" t="e">
        <f>SUM($D$26:H$26)</f>
        <v>#DIV/0!</v>
      </c>
      <c r="I28" s="92" t="e">
        <f>SUM($D$26:I$26)</f>
        <v>#DIV/0!</v>
      </c>
      <c r="J28" s="92" t="e">
        <f>SUM($D$26:J$26)</f>
        <v>#DIV/0!</v>
      </c>
      <c r="K28" s="92" t="e">
        <f>SUM($D$26:K$26)</f>
        <v>#DIV/0!</v>
      </c>
      <c r="L28" s="92" t="e">
        <f>SUM($D$26:L$26)</f>
        <v>#DIV/0!</v>
      </c>
      <c r="M28" s="92" t="e">
        <f>SUM($D$26:M$26)</f>
        <v>#DIV/0!</v>
      </c>
    </row>
    <row r="29" spans="1:13" s="85" customFormat="1" ht="17.45" customHeight="1">
      <c r="A29" s="86"/>
      <c r="B29" s="90" t="s">
        <v>246</v>
      </c>
      <c r="C29" s="91" t="s">
        <v>132</v>
      </c>
      <c r="D29" s="338" t="e">
        <f>+D14/DRE!D12</f>
        <v>#DIV/0!</v>
      </c>
      <c r="E29" s="338" t="e">
        <f>+E14/DRE!E12</f>
        <v>#DIV/0!</v>
      </c>
      <c r="F29" s="338" t="e">
        <f>+F14/DRE!F12</f>
        <v>#DIV/0!</v>
      </c>
      <c r="G29" s="338" t="e">
        <f>+G14/DRE!G12</f>
        <v>#DIV/0!</v>
      </c>
      <c r="H29" s="338" t="e">
        <f>+H14/DRE!H12</f>
        <v>#DIV/0!</v>
      </c>
      <c r="I29" s="338" t="e">
        <f>+I14/DRE!I12</f>
        <v>#DIV/0!</v>
      </c>
      <c r="J29" s="338" t="e">
        <f>+J14/DRE!J12</f>
        <v>#DIV/0!</v>
      </c>
      <c r="K29" s="338" t="e">
        <f>+K14/DRE!K12</f>
        <v>#DIV/0!</v>
      </c>
      <c r="L29" s="338" t="e">
        <f>+L14/DRE!L12</f>
        <v>#DIV/0!</v>
      </c>
      <c r="M29" s="338" t="e">
        <f>+M14/DRE!M12</f>
        <v>#DIV/0!</v>
      </c>
    </row>
    <row r="30" spans="1:13" s="27" customFormat="1" ht="17.45" customHeight="1">
      <c r="C30" s="44"/>
    </row>
    <row r="31" spans="1:13" s="85" customFormat="1" ht="17.45" customHeight="1">
      <c r="A31" s="86"/>
      <c r="B31" s="82" t="s">
        <v>268</v>
      </c>
      <c r="C31" s="83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s="80" customFormat="1" ht="17.45" customHeight="1">
      <c r="A32" s="86"/>
      <c r="B32" s="151" t="s">
        <v>276</v>
      </c>
      <c r="C32" s="152" t="s">
        <v>35</v>
      </c>
      <c r="D32" s="153">
        <f>'Fontes de Financiamento'!D$5</f>
        <v>0</v>
      </c>
      <c r="E32" s="153">
        <f>'Fontes de Financiamento'!E$5</f>
        <v>0</v>
      </c>
      <c r="F32" s="153">
        <f>'Fontes de Financiamento'!F$5</f>
        <v>0</v>
      </c>
      <c r="G32" s="153">
        <f>'Fontes de Financiamento'!G$5</f>
        <v>0</v>
      </c>
      <c r="H32" s="153">
        <f>'Fontes de Financiamento'!H$5</f>
        <v>0</v>
      </c>
      <c r="I32" s="153">
        <f>'Fontes de Financiamento'!I$5</f>
        <v>0</v>
      </c>
      <c r="J32" s="153">
        <f>'Fontes de Financiamento'!J$5</f>
        <v>0</v>
      </c>
      <c r="K32" s="153">
        <f>'Fontes de Financiamento'!K$5</f>
        <v>0</v>
      </c>
      <c r="L32" s="153">
        <f>'Fontes de Financiamento'!L$5</f>
        <v>0</v>
      </c>
      <c r="M32" s="153">
        <f>'Fontes de Financiamento'!M$5</f>
        <v>0</v>
      </c>
    </row>
    <row r="33" spans="1:13" s="80" customFormat="1" ht="17.45" customHeight="1">
      <c r="A33" s="86"/>
      <c r="B33" s="151" t="s">
        <v>248</v>
      </c>
      <c r="C33" s="93" t="s">
        <v>35</v>
      </c>
      <c r="D33" s="153">
        <f>IF(C34=0,D26+D32+C33,D26+D32)</f>
        <v>0</v>
      </c>
      <c r="E33" s="153" t="e">
        <f t="shared" ref="E33:M33" si="6">IF(D34=0,E26+E32+D33,E26+E32)</f>
        <v>#DIV/0!</v>
      </c>
      <c r="F33" s="153" t="e">
        <f t="shared" si="6"/>
        <v>#DIV/0!</v>
      </c>
      <c r="G33" s="153" t="e">
        <f t="shared" si="6"/>
        <v>#DIV/0!</v>
      </c>
      <c r="H33" s="153" t="e">
        <f t="shared" si="6"/>
        <v>#DIV/0!</v>
      </c>
      <c r="I33" s="153" t="e">
        <f t="shared" si="6"/>
        <v>#DIV/0!</v>
      </c>
      <c r="J33" s="153" t="e">
        <f t="shared" si="6"/>
        <v>#DIV/0!</v>
      </c>
      <c r="K33" s="153" t="e">
        <f t="shared" si="6"/>
        <v>#DIV/0!</v>
      </c>
      <c r="L33" s="153" t="e">
        <f t="shared" si="6"/>
        <v>#DIV/0!</v>
      </c>
      <c r="M33" s="153" t="e">
        <f t="shared" si="6"/>
        <v>#DIV/0!</v>
      </c>
    </row>
    <row r="34" spans="1:13" s="80" customFormat="1" ht="17.45" customHeight="1">
      <c r="A34" s="86"/>
      <c r="B34" s="151" t="s">
        <v>249</v>
      </c>
      <c r="C34" s="93" t="s">
        <v>35</v>
      </c>
      <c r="D34" s="153">
        <f>IF(C37+D33&gt;0,0,C37+D33)</f>
        <v>0</v>
      </c>
      <c r="E34" s="153" t="e">
        <f t="shared" ref="E34:M34" si="7">IF(D36+E33&gt;0,0,D36+E33)</f>
        <v>#DIV/0!</v>
      </c>
      <c r="F34" s="153" t="e">
        <f t="shared" si="7"/>
        <v>#DIV/0!</v>
      </c>
      <c r="G34" s="153" t="e">
        <f t="shared" si="7"/>
        <v>#DIV/0!</v>
      </c>
      <c r="H34" s="153" t="e">
        <f t="shared" si="7"/>
        <v>#DIV/0!</v>
      </c>
      <c r="I34" s="153" t="e">
        <f t="shared" si="7"/>
        <v>#DIV/0!</v>
      </c>
      <c r="J34" s="153" t="e">
        <f t="shared" si="7"/>
        <v>#DIV/0!</v>
      </c>
      <c r="K34" s="153" t="e">
        <f t="shared" si="7"/>
        <v>#DIV/0!</v>
      </c>
      <c r="L34" s="153" t="e">
        <f t="shared" si="7"/>
        <v>#DIV/0!</v>
      </c>
      <c r="M34" s="153" t="e">
        <f t="shared" si="7"/>
        <v>#DIV/0!</v>
      </c>
    </row>
    <row r="35" spans="1:13" s="80" customFormat="1" ht="17.45" customHeight="1">
      <c r="A35" s="86"/>
      <c r="B35" s="87" t="s">
        <v>223</v>
      </c>
      <c r="C35" s="93" t="s">
        <v>35</v>
      </c>
      <c r="D35" s="98">
        <f>AVERAGE(D34,C36)*IF(SUM('Fontes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0</v>
      </c>
      <c r="E35" s="98" t="e">
        <f>AVERAGE(E34,D36)*IF(SUM('Fontes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F35" s="98" t="e">
        <f>AVERAGE(F34,E36)*IF(SUM('Fontes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G35" s="98" t="e">
        <f>AVERAGE(G34,F36)*IF(SUM('Fontes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H35" s="98" t="e">
        <f>AVERAGE(H34,G36)*IF(SUM('Fontes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I35" s="98" t="e">
        <f>AVERAGE(I34,H36)*IF(SUM('Fontes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J35" s="98" t="e">
        <f>AVERAGE(J34,I36)*IF(SUM('Fontes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K35" s="98" t="e">
        <f>AVERAGE(K34,J36)*IF(SUM('Fontes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L35" s="98" t="e">
        <f>AVERAGE(L34,K36)*IF(SUM('Fontes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M35" s="98" t="e">
        <f>AVERAGE(M34,L36)*IF(SUM('Fontes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</row>
    <row r="36" spans="1:13" s="85" customFormat="1" ht="17.45" customHeight="1">
      <c r="A36" s="86"/>
      <c r="B36" s="90" t="s">
        <v>250</v>
      </c>
      <c r="C36" s="91" t="s">
        <v>35</v>
      </c>
      <c r="D36" s="92">
        <f>IF(C37+D26+D35&gt;=0,0,SUM(D34:D35))</f>
        <v>0</v>
      </c>
      <c r="E36" s="92" t="e">
        <f t="shared" ref="E36:M36" si="8">IF(D36+E26+E35&gt;=0,0,SUM(E34:E35))</f>
        <v>#DIV/0!</v>
      </c>
      <c r="F36" s="92" t="e">
        <f t="shared" si="8"/>
        <v>#DIV/0!</v>
      </c>
      <c r="G36" s="92" t="e">
        <f t="shared" si="8"/>
        <v>#DIV/0!</v>
      </c>
      <c r="H36" s="92" t="e">
        <f t="shared" si="8"/>
        <v>#DIV/0!</v>
      </c>
      <c r="I36" s="92" t="e">
        <f t="shared" si="8"/>
        <v>#DIV/0!</v>
      </c>
      <c r="J36" s="92" t="e">
        <f t="shared" si="8"/>
        <v>#DIV/0!</v>
      </c>
      <c r="K36" s="92" t="e">
        <f t="shared" si="8"/>
        <v>#DIV/0!</v>
      </c>
      <c r="L36" s="92" t="e">
        <f t="shared" si="8"/>
        <v>#DIV/0!</v>
      </c>
      <c r="M36" s="92" t="e">
        <f t="shared" si="8"/>
        <v>#DIV/0!</v>
      </c>
    </row>
    <row r="39" spans="1:13" s="27" customFormat="1" ht="15.75">
      <c r="A39" s="25"/>
      <c r="B39" s="13" t="s">
        <v>251</v>
      </c>
      <c r="C39" s="28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3" s="109" customFormat="1" ht="26.1" customHeight="1">
      <c r="A40" s="1"/>
      <c r="B40" s="207" t="s">
        <v>165</v>
      </c>
      <c r="C40" s="208" t="s">
        <v>30</v>
      </c>
      <c r="D40" s="208" t="s">
        <v>1</v>
      </c>
      <c r="E40" s="208" t="s">
        <v>2</v>
      </c>
      <c r="F40" s="208" t="s">
        <v>3</v>
      </c>
      <c r="G40" s="208" t="s">
        <v>4</v>
      </c>
      <c r="H40" s="208" t="s">
        <v>5</v>
      </c>
      <c r="I40" s="208" t="s">
        <v>6</v>
      </c>
      <c r="J40" s="208" t="s">
        <v>7</v>
      </c>
      <c r="K40" s="208" t="s">
        <v>8</v>
      </c>
      <c r="L40" s="208" t="s">
        <v>9</v>
      </c>
      <c r="M40" s="208" t="s">
        <v>10</v>
      </c>
    </row>
    <row r="41" spans="1:13" s="80" customFormat="1" ht="17.45" customHeight="1">
      <c r="A41" s="43"/>
      <c r="B41" s="82" t="s">
        <v>183</v>
      </c>
      <c r="C41" s="150"/>
      <c r="D41" s="84">
        <f>DRE_Stress!D$36</f>
        <v>0</v>
      </c>
      <c r="E41" s="84">
        <f>DRE_Stress!E$36</f>
        <v>0</v>
      </c>
      <c r="F41" s="84">
        <f>DRE_Stress!F$36</f>
        <v>0</v>
      </c>
      <c r="G41" s="84">
        <f>DRE_Stress!G$36</f>
        <v>0</v>
      </c>
      <c r="H41" s="84">
        <f>DRE_Stress!H$36</f>
        <v>0</v>
      </c>
      <c r="I41" s="84">
        <f>DRE_Stress!I$36</f>
        <v>0</v>
      </c>
      <c r="J41" s="84">
        <f>DRE_Stress!J$36</f>
        <v>0</v>
      </c>
      <c r="K41" s="84">
        <f>DRE_Stress!K$36</f>
        <v>0</v>
      </c>
      <c r="L41" s="84">
        <f>DRE_Stress!L$36</f>
        <v>0</v>
      </c>
      <c r="M41" s="84">
        <f>DRE_Stress!M$36</f>
        <v>0</v>
      </c>
    </row>
    <row r="42" spans="1:13" s="80" customFormat="1" ht="17.45" customHeight="1">
      <c r="A42" s="43"/>
      <c r="B42" s="77" t="s">
        <v>210</v>
      </c>
      <c r="C42" s="78" t="s">
        <v>35</v>
      </c>
      <c r="D42" s="79">
        <f>-Amortização!L$39-Depreciação!L$61</f>
        <v>0</v>
      </c>
      <c r="E42" s="79">
        <f>-Amortização!M$39-Depreciação!M$61</f>
        <v>0</v>
      </c>
      <c r="F42" s="79">
        <f>-Amortização!N$39-Depreciação!N$61</f>
        <v>0</v>
      </c>
      <c r="G42" s="79">
        <f>-Amortização!O$39-Depreciação!O$61</f>
        <v>0</v>
      </c>
      <c r="H42" s="79">
        <f>-Amortização!P$39-Depreciação!P$61</f>
        <v>0</v>
      </c>
      <c r="I42" s="79">
        <f>-Amortização!Q$39-Depreciação!Q$61</f>
        <v>0</v>
      </c>
      <c r="J42" s="79">
        <f>-Amortização!R$39-Depreciação!R$61</f>
        <v>0</v>
      </c>
      <c r="K42" s="79">
        <f>-Amortização!S$39-Depreciação!S$61</f>
        <v>0</v>
      </c>
      <c r="L42" s="79">
        <f>-Amortização!T$39-Depreciação!T$61</f>
        <v>0</v>
      </c>
      <c r="M42" s="79">
        <f>-Amortização!U$39-Depreciação!U$61</f>
        <v>0</v>
      </c>
    </row>
    <row r="43" spans="1:13" s="80" customFormat="1" ht="17.45" customHeight="1">
      <c r="A43" s="43"/>
      <c r="B43" s="77" t="s">
        <v>211</v>
      </c>
      <c r="C43" s="78" t="s">
        <v>35</v>
      </c>
      <c r="D43" s="81"/>
      <c r="E43" s="81"/>
      <c r="F43" s="81"/>
      <c r="G43" s="81"/>
      <c r="H43" s="81"/>
      <c r="I43" s="81"/>
      <c r="J43" s="81"/>
      <c r="K43" s="81"/>
      <c r="L43" s="81"/>
      <c r="M43" s="81"/>
    </row>
    <row r="44" spans="1:13" s="85" customFormat="1" ht="17.45" customHeight="1">
      <c r="A44" s="42"/>
      <c r="B44" s="82" t="s">
        <v>212</v>
      </c>
      <c r="C44" s="83" t="s">
        <v>35</v>
      </c>
      <c r="D44" s="84">
        <f>+D41+D42</f>
        <v>0</v>
      </c>
      <c r="E44" s="84">
        <f>+E41+E42</f>
        <v>0</v>
      </c>
      <c r="F44" s="84">
        <f t="shared" ref="F44:M44" si="9">+F41+F42</f>
        <v>0</v>
      </c>
      <c r="G44" s="84">
        <f t="shared" si="9"/>
        <v>0</v>
      </c>
      <c r="H44" s="84">
        <f t="shared" si="9"/>
        <v>0</v>
      </c>
      <c r="I44" s="84">
        <f t="shared" si="9"/>
        <v>0</v>
      </c>
      <c r="J44" s="84">
        <f t="shared" si="9"/>
        <v>0</v>
      </c>
      <c r="K44" s="84">
        <f t="shared" si="9"/>
        <v>0</v>
      </c>
      <c r="L44" s="84">
        <f t="shared" si="9"/>
        <v>0</v>
      </c>
      <c r="M44" s="84">
        <f t="shared" si="9"/>
        <v>0</v>
      </c>
    </row>
    <row r="45" spans="1:13" s="80" customFormat="1" ht="17.45" customHeight="1">
      <c r="A45" s="86"/>
      <c r="B45" s="87" t="s">
        <v>213</v>
      </c>
      <c r="C45" s="88" t="s">
        <v>35</v>
      </c>
      <c r="D45" s="89">
        <f>+IF(OR('IR CSLL'!$B$4=0,'IR CSLL'!$B$4='IR CSLL'!$B$42),0,IF('IR CSLL'!$B$4='IR CSLL'!$B$45,'IR CSLL'!C$82,'IR CSLL'!C$85))</f>
        <v>0</v>
      </c>
      <c r="E45" s="89">
        <f>+IF(OR('IR CSLL'!$B$4=0,'IR CSLL'!$B$4='IR CSLL'!$B$42),0,IF('IR CSLL'!$B$4='IR CSLL'!$B$45,'IR CSLL'!D$82,'IR CSLL'!D$85))</f>
        <v>0</v>
      </c>
      <c r="F45" s="89">
        <f>+IF(OR('IR CSLL'!$B$4=0,'IR CSLL'!$B$4='IR CSLL'!$B$42),0,IF('IR CSLL'!$B$4='IR CSLL'!$B$45,'IR CSLL'!E$82,'IR CSLL'!E$85))</f>
        <v>0</v>
      </c>
      <c r="G45" s="89">
        <f>+IF(OR('IR CSLL'!$B$4=0,'IR CSLL'!$B$4='IR CSLL'!$B$42),0,IF('IR CSLL'!$B$4='IR CSLL'!$B$45,'IR CSLL'!F$82,'IR CSLL'!F$85))</f>
        <v>0</v>
      </c>
      <c r="H45" s="89">
        <f>+IF(OR('IR CSLL'!$B$4=0,'IR CSLL'!$B$4='IR CSLL'!$B$42),0,IF('IR CSLL'!$B$4='IR CSLL'!$B$45,'IR CSLL'!G$82,'IR CSLL'!G$85))</f>
        <v>0</v>
      </c>
      <c r="I45" s="89">
        <f>+IF(OR('IR CSLL'!$B$4=0,'IR CSLL'!$B$4='IR CSLL'!$B$42),0,IF('IR CSLL'!$B$4='IR CSLL'!$B$45,'IR CSLL'!H$82,'IR CSLL'!H$85))</f>
        <v>0</v>
      </c>
      <c r="J45" s="89">
        <f>+IF(OR('IR CSLL'!$B$4=0,'IR CSLL'!$B$4='IR CSLL'!$B$42),0,IF('IR CSLL'!$B$4='IR CSLL'!$B$45,'IR CSLL'!I$82,'IR CSLL'!I$85))</f>
        <v>0</v>
      </c>
      <c r="K45" s="89">
        <f>+IF(OR('IR CSLL'!$B$4=0,'IR CSLL'!$B$4='IR CSLL'!$B$42),0,IF('IR CSLL'!$B$4='IR CSLL'!$B$45,'IR CSLL'!J$82,'IR CSLL'!J$85))</f>
        <v>0</v>
      </c>
      <c r="L45" s="89">
        <f>+IF(OR('IR CSLL'!$B$4=0,'IR CSLL'!$B$4='IR CSLL'!$B$42),0,IF('IR CSLL'!$B$4='IR CSLL'!$B$45,'IR CSLL'!K$82,'IR CSLL'!K$85))</f>
        <v>0</v>
      </c>
      <c r="M45" s="89">
        <f>+IF(OR('IR CSLL'!$B$4=0,'IR CSLL'!$B$4='IR CSLL'!$B$42),0,IF('IR CSLL'!$B$4='IR CSLL'!$B$45,'IR CSLL'!L$82,'IR CSLL'!L$85))</f>
        <v>0</v>
      </c>
    </row>
    <row r="46" spans="1:13" s="85" customFormat="1" ht="17.45" customHeight="1">
      <c r="A46" s="86"/>
      <c r="B46" s="90" t="s">
        <v>214</v>
      </c>
      <c r="C46" s="91" t="s">
        <v>35</v>
      </c>
      <c r="D46" s="92">
        <f>+D44+D45</f>
        <v>0</v>
      </c>
      <c r="E46" s="92">
        <f>+E44+E45</f>
        <v>0</v>
      </c>
      <c r="F46" s="92">
        <f t="shared" ref="F46:M46" si="10">+F44+F45</f>
        <v>0</v>
      </c>
      <c r="G46" s="92">
        <f t="shared" si="10"/>
        <v>0</v>
      </c>
      <c r="H46" s="92">
        <f t="shared" si="10"/>
        <v>0</v>
      </c>
      <c r="I46" s="92">
        <f t="shared" si="10"/>
        <v>0</v>
      </c>
      <c r="J46" s="92">
        <f t="shared" si="10"/>
        <v>0</v>
      </c>
      <c r="K46" s="92">
        <f t="shared" si="10"/>
        <v>0</v>
      </c>
      <c r="L46" s="92">
        <f t="shared" si="10"/>
        <v>0</v>
      </c>
      <c r="M46" s="92">
        <f t="shared" si="10"/>
        <v>0</v>
      </c>
    </row>
    <row r="47" spans="1:13" s="80" customFormat="1" ht="17.45" customHeight="1">
      <c r="A47" s="86"/>
      <c r="B47" s="87" t="s">
        <v>215</v>
      </c>
      <c r="C47" s="93" t="s">
        <v>35</v>
      </c>
      <c r="D47" s="79">
        <f>-D$42</f>
        <v>0</v>
      </c>
      <c r="E47" s="79">
        <f>-E$42</f>
        <v>0</v>
      </c>
      <c r="F47" s="79">
        <f t="shared" ref="F47:M47" si="11">-F$42</f>
        <v>0</v>
      </c>
      <c r="G47" s="79">
        <f t="shared" si="11"/>
        <v>0</v>
      </c>
      <c r="H47" s="79">
        <f t="shared" si="11"/>
        <v>0</v>
      </c>
      <c r="I47" s="79">
        <f t="shared" si="11"/>
        <v>0</v>
      </c>
      <c r="J47" s="79">
        <f t="shared" si="11"/>
        <v>0</v>
      </c>
      <c r="K47" s="79">
        <f t="shared" si="11"/>
        <v>0</v>
      </c>
      <c r="L47" s="79">
        <f t="shared" si="11"/>
        <v>0</v>
      </c>
      <c r="M47" s="79">
        <f t="shared" si="11"/>
        <v>0</v>
      </c>
    </row>
    <row r="48" spans="1:13" s="80" customFormat="1" ht="17.45" customHeight="1">
      <c r="A48" s="86"/>
      <c r="B48" s="82" t="s">
        <v>216</v>
      </c>
      <c r="C48" s="91" t="s">
        <v>35</v>
      </c>
      <c r="D48" s="84">
        <f>+D46+D47</f>
        <v>0</v>
      </c>
      <c r="E48" s="84">
        <f>+E46+E47</f>
        <v>0</v>
      </c>
      <c r="F48" s="84">
        <f t="shared" ref="F48:M48" si="12">+F46+F47</f>
        <v>0</v>
      </c>
      <c r="G48" s="84">
        <f t="shared" si="12"/>
        <v>0</v>
      </c>
      <c r="H48" s="84">
        <f t="shared" si="12"/>
        <v>0</v>
      </c>
      <c r="I48" s="84">
        <f t="shared" si="12"/>
        <v>0</v>
      </c>
      <c r="J48" s="84">
        <f t="shared" si="12"/>
        <v>0</v>
      </c>
      <c r="K48" s="84">
        <f t="shared" si="12"/>
        <v>0</v>
      </c>
      <c r="L48" s="84">
        <f t="shared" si="12"/>
        <v>0</v>
      </c>
      <c r="M48" s="84">
        <f t="shared" si="12"/>
        <v>0</v>
      </c>
    </row>
    <row r="49" spans="1:13" s="80" customFormat="1" ht="17.45" customHeight="1">
      <c r="A49" s="86"/>
      <c r="B49" s="94" t="s">
        <v>217</v>
      </c>
      <c r="C49" s="95" t="s">
        <v>35</v>
      </c>
      <c r="D49" s="96">
        <v>0</v>
      </c>
      <c r="E49" s="96" t="e">
        <f>-'Capital de Giro'!F$21</f>
        <v>#DIV/0!</v>
      </c>
      <c r="F49" s="96" t="e">
        <f>-'Capital de Giro'!G$21</f>
        <v>#DIV/0!</v>
      </c>
      <c r="G49" s="96" t="e">
        <f>-'Capital de Giro'!H$21</f>
        <v>#DIV/0!</v>
      </c>
      <c r="H49" s="96" t="e">
        <f>-'Capital de Giro'!I$21</f>
        <v>#DIV/0!</v>
      </c>
      <c r="I49" s="96" t="e">
        <f>-'Capital de Giro'!J$21</f>
        <v>#DIV/0!</v>
      </c>
      <c r="J49" s="96" t="e">
        <f>-'Capital de Giro'!K$21</f>
        <v>#DIV/0!</v>
      </c>
      <c r="K49" s="96" t="e">
        <f>-'Capital de Giro'!L$21</f>
        <v>#DIV/0!</v>
      </c>
      <c r="L49" s="96" t="e">
        <f>-'Capital de Giro'!M$21</f>
        <v>#DIV/0!</v>
      </c>
      <c r="M49" s="96" t="e">
        <f>-'Capital de Giro'!N$21</f>
        <v>#DIV/0!</v>
      </c>
    </row>
    <row r="50" spans="1:13" s="80" customFormat="1" ht="17.45" customHeight="1">
      <c r="A50" s="86"/>
      <c r="B50" s="82" t="s">
        <v>218</v>
      </c>
      <c r="C50" s="83" t="s">
        <v>35</v>
      </c>
      <c r="D50" s="84">
        <f>+D48+D49</f>
        <v>0</v>
      </c>
      <c r="E50" s="84" t="e">
        <f>+E48+E49</f>
        <v>#DIV/0!</v>
      </c>
      <c r="F50" s="84" t="e">
        <f t="shared" ref="F50:M50" si="13">+F48+F49</f>
        <v>#DIV/0!</v>
      </c>
      <c r="G50" s="84" t="e">
        <f t="shared" si="13"/>
        <v>#DIV/0!</v>
      </c>
      <c r="H50" s="84" t="e">
        <f t="shared" si="13"/>
        <v>#DIV/0!</v>
      </c>
      <c r="I50" s="84" t="e">
        <f t="shared" si="13"/>
        <v>#DIV/0!</v>
      </c>
      <c r="J50" s="84" t="e">
        <f t="shared" si="13"/>
        <v>#DIV/0!</v>
      </c>
      <c r="K50" s="84" t="e">
        <f t="shared" si="13"/>
        <v>#DIV/0!</v>
      </c>
      <c r="L50" s="84" t="e">
        <f t="shared" si="13"/>
        <v>#DIV/0!</v>
      </c>
      <c r="M50" s="84" t="e">
        <f t="shared" si="13"/>
        <v>#DIV/0!</v>
      </c>
    </row>
    <row r="51" spans="1:13" s="80" customFormat="1" ht="17.45" customHeight="1">
      <c r="A51" s="86"/>
      <c r="B51" s="87" t="s">
        <v>219</v>
      </c>
      <c r="C51" s="97" t="s">
        <v>35</v>
      </c>
      <c r="D51" s="98">
        <f>-'Desp pre-operac Investimentos'!D$5</f>
        <v>0</v>
      </c>
      <c r="E51" s="98">
        <f>-'Desp pre-operac Investimentos'!E$5</f>
        <v>0</v>
      </c>
      <c r="F51" s="98">
        <f>-'Desp pre-operac Investimentos'!F$5</f>
        <v>0</v>
      </c>
      <c r="G51" s="98">
        <f>-'Desp pre-operac Investimentos'!G$5</f>
        <v>0</v>
      </c>
      <c r="H51" s="98">
        <f>-'Desp pre-operac Investimentos'!H$5</f>
        <v>0</v>
      </c>
      <c r="I51" s="98">
        <f>-'Desp pre-operac Investimentos'!I$5</f>
        <v>0</v>
      </c>
      <c r="J51" s="98">
        <f>-'Desp pre-operac Investimentos'!J$5</f>
        <v>0</v>
      </c>
      <c r="K51" s="98">
        <f>-'Desp pre-operac Investimentos'!K$5</f>
        <v>0</v>
      </c>
      <c r="L51" s="98">
        <f>-'Desp pre-operac Investimentos'!L$5</f>
        <v>0</v>
      </c>
      <c r="M51" s="98">
        <f>-'Desp pre-operac Investimentos'!M$5</f>
        <v>0</v>
      </c>
    </row>
    <row r="52" spans="1:13" s="80" customFormat="1" ht="17.45" customHeight="1">
      <c r="A52" s="86"/>
      <c r="B52" s="87" t="s">
        <v>220</v>
      </c>
      <c r="C52" s="93" t="s">
        <v>35</v>
      </c>
      <c r="D52" s="98">
        <f>-'Desp pre-operac Investimentos'!D$19</f>
        <v>0</v>
      </c>
      <c r="E52" s="98">
        <f>-'Desp pre-operac Investimentos'!E$19</f>
        <v>0</v>
      </c>
      <c r="F52" s="98">
        <f>-'Desp pre-operac Investimentos'!F$19</f>
        <v>0</v>
      </c>
      <c r="G52" s="98">
        <f>-'Desp pre-operac Investimentos'!G$19</f>
        <v>0</v>
      </c>
      <c r="H52" s="98">
        <f>-'Desp pre-operac Investimentos'!H$19</f>
        <v>0</v>
      </c>
      <c r="I52" s="98">
        <f>-'Desp pre-operac Investimentos'!I$19</f>
        <v>0</v>
      </c>
      <c r="J52" s="98">
        <f>-'Desp pre-operac Investimentos'!J$19</f>
        <v>0</v>
      </c>
      <c r="K52" s="98">
        <f>-'Desp pre-operac Investimentos'!K$19</f>
        <v>0</v>
      </c>
      <c r="L52" s="98">
        <f>-'Desp pre-operac Investimentos'!L$19</f>
        <v>0</v>
      </c>
      <c r="M52" s="98">
        <f>-'Desp pre-operac Investimentos'!M$19</f>
        <v>0</v>
      </c>
    </row>
    <row r="53" spans="1:13" s="85" customFormat="1" ht="17.45" customHeight="1">
      <c r="A53" s="86"/>
      <c r="B53" s="90" t="s">
        <v>221</v>
      </c>
      <c r="C53" s="91" t="s">
        <v>35</v>
      </c>
      <c r="D53" s="92">
        <f>+D50+D51+D52</f>
        <v>0</v>
      </c>
      <c r="E53" s="92" t="e">
        <f>+E50+E51+E52</f>
        <v>#DIV/0!</v>
      </c>
      <c r="F53" s="92" t="e">
        <f t="shared" ref="F53:M53" si="14">+F50+F51+F52</f>
        <v>#DIV/0!</v>
      </c>
      <c r="G53" s="92" t="e">
        <f t="shared" si="14"/>
        <v>#DIV/0!</v>
      </c>
      <c r="H53" s="92" t="e">
        <f t="shared" si="14"/>
        <v>#DIV/0!</v>
      </c>
      <c r="I53" s="92" t="e">
        <f t="shared" si="14"/>
        <v>#DIV/0!</v>
      </c>
      <c r="J53" s="92" t="e">
        <f t="shared" si="14"/>
        <v>#DIV/0!</v>
      </c>
      <c r="K53" s="92" t="e">
        <f t="shared" si="14"/>
        <v>#DIV/0!</v>
      </c>
      <c r="L53" s="92" t="e">
        <f t="shared" si="14"/>
        <v>#DIV/0!</v>
      </c>
      <c r="M53" s="92" t="e">
        <f t="shared" si="14"/>
        <v>#DIV/0!</v>
      </c>
    </row>
    <row r="54" spans="1:13" s="202" customFormat="1" ht="17.45" customHeight="1">
      <c r="A54" s="166"/>
      <c r="B54" s="199"/>
      <c r="C54" s="200"/>
      <c r="D54" s="201"/>
      <c r="E54" s="201"/>
      <c r="F54" s="201"/>
      <c r="G54" s="201"/>
      <c r="H54" s="201"/>
      <c r="I54" s="201"/>
      <c r="J54" s="201"/>
      <c r="K54" s="201"/>
      <c r="L54" s="201"/>
      <c r="M54" s="201"/>
    </row>
    <row r="55" spans="1:13" s="85" customFormat="1" ht="17.45" customHeight="1">
      <c r="A55" s="86"/>
      <c r="B55" s="90" t="s">
        <v>222</v>
      </c>
      <c r="C55" s="91" t="s">
        <v>35</v>
      </c>
      <c r="D55" s="92">
        <f>SUM($D$26:D$26)</f>
        <v>0</v>
      </c>
      <c r="E55" s="92" t="e">
        <f>SUM($D$53:E$53)</f>
        <v>#DIV/0!</v>
      </c>
      <c r="F55" s="92" t="e">
        <f>SUM($D$53:F$53)</f>
        <v>#DIV/0!</v>
      </c>
      <c r="G55" s="92" t="e">
        <f>SUM($D$53:G$53)</f>
        <v>#DIV/0!</v>
      </c>
      <c r="H55" s="92" t="e">
        <f>SUM($D$53:H$53)</f>
        <v>#DIV/0!</v>
      </c>
      <c r="I55" s="92" t="e">
        <f>SUM($D$53:I$53)</f>
        <v>#DIV/0!</v>
      </c>
      <c r="J55" s="92" t="e">
        <f>SUM($D$53:J$53)</f>
        <v>#DIV/0!</v>
      </c>
      <c r="K55" s="92" t="e">
        <f>SUM($D$53:K$53)</f>
        <v>#DIV/0!</v>
      </c>
      <c r="L55" s="92" t="e">
        <f>SUM($D$53:L$53)</f>
        <v>#DIV/0!</v>
      </c>
      <c r="M55" s="92" t="e">
        <f>SUM($D$53:M$53)</f>
        <v>#DIV/0!</v>
      </c>
    </row>
    <row r="56" spans="1:13" s="85" customFormat="1" ht="17.45" customHeight="1">
      <c r="A56" s="86"/>
      <c r="B56" s="90" t="s">
        <v>246</v>
      </c>
      <c r="C56" s="91" t="s">
        <v>132</v>
      </c>
      <c r="D56" s="338" t="e">
        <f>+D41/DRE!D12</f>
        <v>#DIV/0!</v>
      </c>
      <c r="E56" s="338" t="e">
        <f>+E41/DRE!E12</f>
        <v>#DIV/0!</v>
      </c>
      <c r="F56" s="338" t="e">
        <f>+F41/DRE!F12</f>
        <v>#DIV/0!</v>
      </c>
      <c r="G56" s="338" t="e">
        <f>+G41/DRE!G12</f>
        <v>#DIV/0!</v>
      </c>
      <c r="H56" s="338" t="e">
        <f>+H41/DRE!H12</f>
        <v>#DIV/0!</v>
      </c>
      <c r="I56" s="338" t="e">
        <f>+I41/DRE!I12</f>
        <v>#DIV/0!</v>
      </c>
      <c r="J56" s="338" t="e">
        <f>+J41/DRE!J12</f>
        <v>#DIV/0!</v>
      </c>
      <c r="K56" s="338" t="e">
        <f>+K41/DRE!K12</f>
        <v>#DIV/0!</v>
      </c>
      <c r="L56" s="338" t="e">
        <f>+L41/DRE!L12</f>
        <v>#DIV/0!</v>
      </c>
      <c r="M56" s="338" t="e">
        <f>+M41/DRE!M12</f>
        <v>#DIV/0!</v>
      </c>
    </row>
    <row r="57" spans="1:13" s="27" customFormat="1" ht="17.45" customHeight="1">
      <c r="C57" s="44"/>
    </row>
    <row r="58" spans="1:13" s="85" customFormat="1" ht="17.45" customHeight="1">
      <c r="A58" s="86"/>
      <c r="B58" s="82" t="s">
        <v>268</v>
      </c>
      <c r="C58" s="83"/>
      <c r="D58" s="84"/>
      <c r="E58" s="84"/>
      <c r="F58" s="84"/>
      <c r="G58" s="84"/>
      <c r="H58" s="84"/>
      <c r="I58" s="84"/>
      <c r="J58" s="84"/>
      <c r="K58" s="84"/>
      <c r="L58" s="84"/>
      <c r="M58" s="84"/>
    </row>
    <row r="59" spans="1:13" s="80" customFormat="1" ht="17.45" customHeight="1">
      <c r="A59" s="86"/>
      <c r="B59" s="151" t="s">
        <v>247</v>
      </c>
      <c r="C59" s="152" t="s">
        <v>35</v>
      </c>
      <c r="D59" s="153">
        <f>'Fontes de Financiamento'!D$5</f>
        <v>0</v>
      </c>
      <c r="E59" s="153">
        <f>'Fontes de Financiamento'!E$5</f>
        <v>0</v>
      </c>
      <c r="F59" s="153">
        <f>'Fontes de Financiamento'!F$5</f>
        <v>0</v>
      </c>
      <c r="G59" s="153">
        <f>'Fontes de Financiamento'!G$5</f>
        <v>0</v>
      </c>
      <c r="H59" s="153">
        <f>'Fontes de Financiamento'!H$5</f>
        <v>0</v>
      </c>
      <c r="I59" s="153">
        <f>'Fontes de Financiamento'!I$5</f>
        <v>0</v>
      </c>
      <c r="J59" s="153">
        <f>'Fontes de Financiamento'!J$5</f>
        <v>0</v>
      </c>
      <c r="K59" s="153">
        <f>'Fontes de Financiamento'!K$5</f>
        <v>0</v>
      </c>
      <c r="L59" s="153">
        <f>'Fontes de Financiamento'!L$5</f>
        <v>0</v>
      </c>
      <c r="M59" s="153">
        <f>'Fontes de Financiamento'!M$5</f>
        <v>0</v>
      </c>
    </row>
    <row r="60" spans="1:13" s="80" customFormat="1" ht="17.45" customHeight="1">
      <c r="A60" s="86"/>
      <c r="B60" s="151" t="s">
        <v>252</v>
      </c>
      <c r="C60" s="93" t="s">
        <v>35</v>
      </c>
      <c r="D60" s="153">
        <f>IF(C61=0,D53+D59+C60,D53+D59)</f>
        <v>0</v>
      </c>
      <c r="E60" s="153" t="e">
        <f t="shared" ref="E60:M60" si="15">IF(D61=0,E53+E59+D60,E53+E59)</f>
        <v>#DIV/0!</v>
      </c>
      <c r="F60" s="153" t="e">
        <f t="shared" si="15"/>
        <v>#DIV/0!</v>
      </c>
      <c r="G60" s="153" t="e">
        <f t="shared" si="15"/>
        <v>#DIV/0!</v>
      </c>
      <c r="H60" s="153" t="e">
        <f t="shared" si="15"/>
        <v>#DIV/0!</v>
      </c>
      <c r="I60" s="153" t="e">
        <f t="shared" si="15"/>
        <v>#DIV/0!</v>
      </c>
      <c r="J60" s="153" t="e">
        <f t="shared" si="15"/>
        <v>#DIV/0!</v>
      </c>
      <c r="K60" s="153" t="e">
        <f t="shared" si="15"/>
        <v>#DIV/0!</v>
      </c>
      <c r="L60" s="153" t="e">
        <f t="shared" si="15"/>
        <v>#DIV/0!</v>
      </c>
      <c r="M60" s="153" t="e">
        <f t="shared" si="15"/>
        <v>#DIV/0!</v>
      </c>
    </row>
    <row r="61" spans="1:13" s="80" customFormat="1" ht="17.45" customHeight="1">
      <c r="A61" s="86"/>
      <c r="B61" s="151" t="s">
        <v>249</v>
      </c>
      <c r="C61" s="93" t="s">
        <v>35</v>
      </c>
      <c r="D61" s="153">
        <f>IF(C64+D60&gt;0,0,C64+D60)</f>
        <v>0</v>
      </c>
      <c r="E61" s="153" t="e">
        <f t="shared" ref="E61:M61" si="16">IF(D63+E60&gt;0,0,D63+E60)</f>
        <v>#DIV/0!</v>
      </c>
      <c r="F61" s="153" t="e">
        <f t="shared" si="16"/>
        <v>#DIV/0!</v>
      </c>
      <c r="G61" s="153" t="e">
        <f t="shared" si="16"/>
        <v>#DIV/0!</v>
      </c>
      <c r="H61" s="153" t="e">
        <f t="shared" si="16"/>
        <v>#DIV/0!</v>
      </c>
      <c r="I61" s="153" t="e">
        <f t="shared" si="16"/>
        <v>#DIV/0!</v>
      </c>
      <c r="J61" s="153" t="e">
        <f t="shared" si="16"/>
        <v>#DIV/0!</v>
      </c>
      <c r="K61" s="153" t="e">
        <f t="shared" si="16"/>
        <v>#DIV/0!</v>
      </c>
      <c r="L61" s="153" t="e">
        <f t="shared" si="16"/>
        <v>#DIV/0!</v>
      </c>
      <c r="M61" s="153" t="e">
        <f t="shared" si="16"/>
        <v>#DIV/0!</v>
      </c>
    </row>
    <row r="62" spans="1:13" s="80" customFormat="1" ht="17.45" customHeight="1">
      <c r="A62" s="86"/>
      <c r="B62" s="87" t="s">
        <v>223</v>
      </c>
      <c r="C62" s="93" t="s">
        <v>35</v>
      </c>
      <c r="D62" s="98">
        <f>AVERAGE(D61,C63)*IF(SUM('Fontes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0</v>
      </c>
      <c r="E62" s="98" t="e">
        <f>AVERAGE(E61,D63)*IF(SUM('Fontes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F62" s="98" t="e">
        <f>AVERAGE(F61,E63)*IF(SUM('Fontes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G62" s="98" t="e">
        <f>AVERAGE(G61,F63)*IF(SUM('Fontes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H62" s="98" t="e">
        <f>AVERAGE(H61,G63)*IF(SUM('Fontes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I62" s="98" t="e">
        <f>AVERAGE(I61,H63)*IF(SUM('Fontes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J62" s="98" t="e">
        <f>AVERAGE(J61,I63)*IF(SUM('Fontes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K62" s="98" t="e">
        <f>AVERAGE(K61,J63)*IF(SUM('Fontes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L62" s="98" t="e">
        <f>AVERAGE(L61,K63)*IF(SUM('Fontes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M62" s="98" t="e">
        <f>AVERAGE(M61,L63)*IF(SUM('Fontes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</row>
    <row r="63" spans="1:13" s="85" customFormat="1" ht="17.45" customHeight="1">
      <c r="A63" s="86"/>
      <c r="B63" s="90" t="s">
        <v>250</v>
      </c>
      <c r="C63" s="91" t="s">
        <v>35</v>
      </c>
      <c r="D63" s="92">
        <f>IF(C64+D53+D62&gt;=0,0,SUM(D61:D62))</f>
        <v>0</v>
      </c>
      <c r="E63" s="92" t="e">
        <f t="shared" ref="E63:M63" si="17">IF(D63+E53+E62&gt;=0,0,SUM(E61:E62))</f>
        <v>#DIV/0!</v>
      </c>
      <c r="F63" s="92" t="e">
        <f t="shared" si="17"/>
        <v>#DIV/0!</v>
      </c>
      <c r="G63" s="92" t="e">
        <f t="shared" si="17"/>
        <v>#DIV/0!</v>
      </c>
      <c r="H63" s="92" t="e">
        <f t="shared" si="17"/>
        <v>#DIV/0!</v>
      </c>
      <c r="I63" s="92" t="e">
        <f t="shared" si="17"/>
        <v>#DIV/0!</v>
      </c>
      <c r="J63" s="92" t="e">
        <f t="shared" si="17"/>
        <v>#DIV/0!</v>
      </c>
      <c r="K63" s="92" t="e">
        <f t="shared" si="17"/>
        <v>#DIV/0!</v>
      </c>
      <c r="L63" s="92" t="e">
        <f t="shared" si="17"/>
        <v>#DIV/0!</v>
      </c>
      <c r="M63" s="92" t="e">
        <f t="shared" si="17"/>
        <v>#DIV/0!</v>
      </c>
    </row>
  </sheetData>
  <sheetProtection sheet="1" objects="1" scenarios="1"/>
  <mergeCells count="3">
    <mergeCell ref="C2:E2"/>
    <mergeCell ref="F2:H2"/>
    <mergeCell ref="J3:L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M36"/>
  <sheetViews>
    <sheetView showGridLines="0" showRowColHeaders="0" zoomScaleNormal="100" workbookViewId="0">
      <pane xSplit="3" ySplit="3" topLeftCell="D4" activePane="bottomRight" state="frozen"/>
      <selection pane="topRight" activeCell="D1" sqref="D1"/>
      <selection pane="bottomLeft" activeCell="A6" sqref="A6"/>
      <selection pane="bottomRight" activeCell="D25" sqref="D25"/>
    </sheetView>
  </sheetViews>
  <sheetFormatPr defaultColWidth="10.875" defaultRowHeight="15"/>
  <cols>
    <col min="1" max="1" width="2.625" style="127" customWidth="1"/>
    <col min="2" max="2" width="41.125" style="127" customWidth="1"/>
    <col min="3" max="3" width="9.125" style="149" bestFit="1" customWidth="1"/>
    <col min="4" max="4" width="16.375" style="127" bestFit="1" customWidth="1"/>
    <col min="5" max="13" width="17.375" style="127" bestFit="1" customWidth="1"/>
    <col min="14" max="16384" width="10.875" style="127"/>
  </cols>
  <sheetData>
    <row r="1" spans="1:13" ht="15" customHeight="1">
      <c r="A1" s="126"/>
      <c r="B1" s="128"/>
      <c r="C1" s="129"/>
      <c r="D1" s="130">
        <v>1</v>
      </c>
      <c r="E1" s="130">
        <v>2</v>
      </c>
      <c r="F1" s="130">
        <v>3</v>
      </c>
      <c r="G1" s="130">
        <v>4</v>
      </c>
      <c r="H1" s="130">
        <v>5</v>
      </c>
      <c r="I1" s="130">
        <v>6</v>
      </c>
      <c r="J1" s="130">
        <v>7</v>
      </c>
      <c r="K1" s="130">
        <v>8</v>
      </c>
      <c r="L1" s="130">
        <v>9</v>
      </c>
      <c r="M1" s="130">
        <v>10</v>
      </c>
    </row>
    <row r="2" spans="1:13" ht="15.75">
      <c r="A2" s="126"/>
      <c r="B2" s="131" t="s">
        <v>269</v>
      </c>
      <c r="C2" s="132"/>
      <c r="D2" s="130">
        <v>0</v>
      </c>
      <c r="E2" s="130">
        <v>1</v>
      </c>
      <c r="F2" s="130">
        <v>2</v>
      </c>
      <c r="G2" s="130">
        <v>3</v>
      </c>
      <c r="H2" s="130">
        <v>4</v>
      </c>
      <c r="I2" s="130">
        <v>5</v>
      </c>
      <c r="J2" s="130">
        <v>6</v>
      </c>
      <c r="K2" s="130">
        <v>7</v>
      </c>
      <c r="L2" s="130">
        <v>8</v>
      </c>
      <c r="M2" s="130">
        <v>9</v>
      </c>
    </row>
    <row r="3" spans="1:13" s="134" customFormat="1" ht="26.1" customHeight="1">
      <c r="A3" s="133"/>
      <c r="B3" s="330" t="s">
        <v>165</v>
      </c>
      <c r="C3" s="331" t="s">
        <v>30</v>
      </c>
      <c r="D3" s="331" t="s">
        <v>1</v>
      </c>
      <c r="E3" s="331" t="s">
        <v>2</v>
      </c>
      <c r="F3" s="331" t="s">
        <v>3</v>
      </c>
      <c r="G3" s="331" t="s">
        <v>4</v>
      </c>
      <c r="H3" s="331" t="s">
        <v>5</v>
      </c>
      <c r="I3" s="331" t="s">
        <v>6</v>
      </c>
      <c r="J3" s="331" t="s">
        <v>7</v>
      </c>
      <c r="K3" s="331" t="s">
        <v>8</v>
      </c>
      <c r="L3" s="331" t="s">
        <v>9</v>
      </c>
      <c r="M3" s="331" t="s">
        <v>10</v>
      </c>
    </row>
    <row r="4" spans="1:13" s="206" customFormat="1" ht="15" customHeight="1">
      <c r="A4" s="203"/>
      <c r="B4" s="204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</row>
    <row r="5" spans="1:13" s="135" customFormat="1" ht="17.45" customHeight="1">
      <c r="A5" s="133"/>
      <c r="B5" s="90" t="s">
        <v>11</v>
      </c>
      <c r="C5" s="332" t="s">
        <v>35</v>
      </c>
      <c r="D5" s="7">
        <f t="shared" ref="D5:M5" si="0">SUM(D6:D10)</f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 t="shared" si="0"/>
        <v>0</v>
      </c>
      <c r="M5" s="7">
        <f t="shared" si="0"/>
        <v>0</v>
      </c>
    </row>
    <row r="6" spans="1:13" s="135" customFormat="1" ht="17.45" customHeight="1">
      <c r="A6" s="136"/>
      <c r="B6" s="107" t="s">
        <v>36</v>
      </c>
      <c r="C6" s="333" t="s">
        <v>35</v>
      </c>
      <c r="D6" s="35">
        <f>+'Receita Operacional'!D8</f>
        <v>0</v>
      </c>
      <c r="E6" s="35">
        <f>+'Receita Operacional'!E8</f>
        <v>0</v>
      </c>
      <c r="F6" s="35">
        <f>+'Receita Operacional'!F8</f>
        <v>0</v>
      </c>
      <c r="G6" s="35">
        <f>+'Receita Operacional'!G8</f>
        <v>0</v>
      </c>
      <c r="H6" s="35">
        <f>+'Receita Operacional'!H8</f>
        <v>0</v>
      </c>
      <c r="I6" s="35">
        <f>+'Receita Operacional'!I8</f>
        <v>0</v>
      </c>
      <c r="J6" s="35">
        <f>+'Receita Operacional'!J8</f>
        <v>0</v>
      </c>
      <c r="K6" s="35">
        <f>+'Receita Operacional'!K8</f>
        <v>0</v>
      </c>
      <c r="L6" s="35">
        <f>+'Receita Operacional'!L8</f>
        <v>0</v>
      </c>
      <c r="M6" s="35">
        <f>+'Receita Operacional'!M8</f>
        <v>0</v>
      </c>
    </row>
    <row r="7" spans="1:13" s="135" customFormat="1" ht="17.45" customHeight="1">
      <c r="A7" s="136"/>
      <c r="B7" s="107" t="s">
        <v>89</v>
      </c>
      <c r="C7" s="333" t="s">
        <v>35</v>
      </c>
      <c r="D7" s="35">
        <f>+'Receita Operacional'!D35</f>
        <v>0</v>
      </c>
      <c r="E7" s="35">
        <f>+'Receita Operacional'!E35</f>
        <v>0</v>
      </c>
      <c r="F7" s="35">
        <f>+'Receita Operacional'!F35</f>
        <v>0</v>
      </c>
      <c r="G7" s="35">
        <f>+'Receita Operacional'!G35</f>
        <v>0</v>
      </c>
      <c r="H7" s="35">
        <f>+'Receita Operacional'!H35</f>
        <v>0</v>
      </c>
      <c r="I7" s="35">
        <f>+'Receita Operacional'!I35</f>
        <v>0</v>
      </c>
      <c r="J7" s="35">
        <f>+'Receita Operacional'!J35</f>
        <v>0</v>
      </c>
      <c r="K7" s="35">
        <f>+'Receita Operacional'!K35</f>
        <v>0</v>
      </c>
      <c r="L7" s="35">
        <f>+'Receita Operacional'!L35</f>
        <v>0</v>
      </c>
      <c r="M7" s="35">
        <f>+'Receita Operacional'!M35</f>
        <v>0</v>
      </c>
    </row>
    <row r="8" spans="1:13" s="135" customFormat="1" ht="17.45" customHeight="1">
      <c r="A8" s="136"/>
      <c r="B8" s="107" t="s">
        <v>93</v>
      </c>
      <c r="C8" s="333" t="s">
        <v>35</v>
      </c>
      <c r="D8" s="35">
        <f>+'Receita Operacional'!D46</f>
        <v>0</v>
      </c>
      <c r="E8" s="35">
        <f>+'Receita Operacional'!E46</f>
        <v>0</v>
      </c>
      <c r="F8" s="35">
        <f>+'Receita Operacional'!F46</f>
        <v>0</v>
      </c>
      <c r="G8" s="35">
        <f>+'Receita Operacional'!G46</f>
        <v>0</v>
      </c>
      <c r="H8" s="35">
        <f>+'Receita Operacional'!H46</f>
        <v>0</v>
      </c>
      <c r="I8" s="35">
        <f>+'Receita Operacional'!I46</f>
        <v>0</v>
      </c>
      <c r="J8" s="35">
        <f>+'Receita Operacional'!J46</f>
        <v>0</v>
      </c>
      <c r="K8" s="35">
        <f>+'Receita Operacional'!K46</f>
        <v>0</v>
      </c>
      <c r="L8" s="35">
        <f>+'Receita Operacional'!L46</f>
        <v>0</v>
      </c>
      <c r="M8" s="35">
        <f>+'Receita Operacional'!M46</f>
        <v>0</v>
      </c>
    </row>
    <row r="9" spans="1:13" s="135" customFormat="1" ht="17.45" customHeight="1">
      <c r="A9" s="136"/>
      <c r="B9" s="107" t="s">
        <v>33</v>
      </c>
      <c r="C9" s="333" t="s">
        <v>35</v>
      </c>
      <c r="D9" s="35">
        <f>+'Receita Operacional'!D59</f>
        <v>0</v>
      </c>
      <c r="E9" s="35">
        <f>+'Receita Operacional'!E59</f>
        <v>0</v>
      </c>
      <c r="F9" s="35">
        <f>+'Receita Operacional'!F59</f>
        <v>0</v>
      </c>
      <c r="G9" s="35">
        <f>+'Receita Operacional'!G59</f>
        <v>0</v>
      </c>
      <c r="H9" s="35">
        <f>+'Receita Operacional'!H59</f>
        <v>0</v>
      </c>
      <c r="I9" s="35">
        <f>+'Receita Operacional'!I59</f>
        <v>0</v>
      </c>
      <c r="J9" s="35">
        <f>+'Receita Operacional'!J59</f>
        <v>0</v>
      </c>
      <c r="K9" s="35">
        <f>+'Receita Operacional'!K59</f>
        <v>0</v>
      </c>
      <c r="L9" s="35">
        <f>+'Receita Operacional'!L59</f>
        <v>0</v>
      </c>
      <c r="M9" s="35">
        <f>+'Receita Operacional'!M59</f>
        <v>0</v>
      </c>
    </row>
    <row r="10" spans="1:13" s="135" customFormat="1" ht="17.45" customHeight="1">
      <c r="A10" s="136"/>
      <c r="B10" s="334" t="s">
        <v>15</v>
      </c>
      <c r="C10" s="335" t="s">
        <v>35</v>
      </c>
      <c r="D10" s="37">
        <f>+'Receita Operacional'!D68</f>
        <v>0</v>
      </c>
      <c r="E10" s="37">
        <f>+'Receita Operacional'!E68</f>
        <v>0</v>
      </c>
      <c r="F10" s="37">
        <f>+'Receita Operacional'!F68</f>
        <v>0</v>
      </c>
      <c r="G10" s="37">
        <f>+'Receita Operacional'!G68</f>
        <v>0</v>
      </c>
      <c r="H10" s="37">
        <f>+'Receita Operacional'!H68</f>
        <v>0</v>
      </c>
      <c r="I10" s="37">
        <f>+'Receita Operacional'!I68</f>
        <v>0</v>
      </c>
      <c r="J10" s="37">
        <f>+'Receita Operacional'!J68</f>
        <v>0</v>
      </c>
      <c r="K10" s="37">
        <f>+'Receita Operacional'!K68</f>
        <v>0</v>
      </c>
      <c r="L10" s="37">
        <f>+'Receita Operacional'!L68</f>
        <v>0</v>
      </c>
      <c r="M10" s="37">
        <f>+'Receita Operacional'!M68</f>
        <v>0</v>
      </c>
    </row>
    <row r="11" spans="1:13" s="135" customFormat="1" ht="17.45" customHeight="1">
      <c r="A11" s="136"/>
      <c r="B11" s="110" t="s">
        <v>39</v>
      </c>
      <c r="C11" s="336" t="s">
        <v>35</v>
      </c>
      <c r="D11" s="6">
        <f>-'Receita Operacional'!D26-'Receita Operacional'!D39-'Receita Operacional'!D52-'Receita Operacional'!D61-'Receita Operacional'!D70</f>
        <v>0</v>
      </c>
      <c r="E11" s="6">
        <f>-'Receita Operacional'!E26-'Receita Operacional'!E39-'Receita Operacional'!E52-'Receita Operacional'!E61-'Receita Operacional'!E70</f>
        <v>0</v>
      </c>
      <c r="F11" s="6">
        <f>-'Receita Operacional'!F26-'Receita Operacional'!F39-'Receita Operacional'!F52-'Receita Operacional'!F61-'Receita Operacional'!F70</f>
        <v>0</v>
      </c>
      <c r="G11" s="6">
        <f>-'Receita Operacional'!G26-'Receita Operacional'!G39-'Receita Operacional'!G52-'Receita Operacional'!G61-'Receita Operacional'!G70</f>
        <v>0</v>
      </c>
      <c r="H11" s="6">
        <f>-'Receita Operacional'!H26-'Receita Operacional'!H39-'Receita Operacional'!H52-'Receita Operacional'!H61-'Receita Operacional'!H70</f>
        <v>0</v>
      </c>
      <c r="I11" s="6">
        <f>-'Receita Operacional'!I26-'Receita Operacional'!I39-'Receita Operacional'!I52-'Receita Operacional'!I61-'Receita Operacional'!I70</f>
        <v>0</v>
      </c>
      <c r="J11" s="6">
        <f>-'Receita Operacional'!J26-'Receita Operacional'!J39-'Receita Operacional'!J52-'Receita Operacional'!J61-'Receita Operacional'!J70</f>
        <v>0</v>
      </c>
      <c r="K11" s="6">
        <f>-'Receita Operacional'!K26-'Receita Operacional'!K39-'Receita Operacional'!K52-'Receita Operacional'!K61-'Receita Operacional'!K70</f>
        <v>0</v>
      </c>
      <c r="L11" s="6">
        <f>-'Receita Operacional'!L26-'Receita Operacional'!L39-'Receita Operacional'!L52-'Receita Operacional'!L61-'Receita Operacional'!L70</f>
        <v>0</v>
      </c>
      <c r="M11" s="6">
        <f>-'Receita Operacional'!M26-'Receita Operacional'!M39-'Receita Operacional'!M52-'Receita Operacional'!M61-'Receita Operacional'!M70</f>
        <v>0</v>
      </c>
    </row>
    <row r="12" spans="1:13" s="135" customFormat="1" ht="17.45" customHeight="1">
      <c r="A12" s="136"/>
      <c r="B12" s="90" t="s">
        <v>12</v>
      </c>
      <c r="C12" s="332" t="s">
        <v>35</v>
      </c>
      <c r="D12" s="7">
        <f>(D5+D11)*(1-Indicadores!$L$5)</f>
        <v>0</v>
      </c>
      <c r="E12" s="7">
        <f>(E5+E11)*(1-Indicadores!$L$5)</f>
        <v>0</v>
      </c>
      <c r="F12" s="7">
        <f>(F5+F11)*(1-Indicadores!$L$5)</f>
        <v>0</v>
      </c>
      <c r="G12" s="7">
        <f>(G5+G11)*(1-Indicadores!$L$5)</f>
        <v>0</v>
      </c>
      <c r="H12" s="7">
        <f>(H5+H11)*(1-Indicadores!$L$5)</f>
        <v>0</v>
      </c>
      <c r="I12" s="7">
        <f>(I5+I11)*(1-Indicadores!$L$5)</f>
        <v>0</v>
      </c>
      <c r="J12" s="7">
        <f>(J5+J11)*(1-Indicadores!$L$5)</f>
        <v>0</v>
      </c>
      <c r="K12" s="7">
        <f>(K5+K11)*(1-Indicadores!$L$5)</f>
        <v>0</v>
      </c>
      <c r="L12" s="7">
        <f>(L5+L11)*(1-Indicadores!$L$5)</f>
        <v>0</v>
      </c>
      <c r="M12" s="7">
        <f>(M5+M11)*(1-Indicadores!$L$5)</f>
        <v>0</v>
      </c>
    </row>
    <row r="13" spans="1:13" s="134" customFormat="1" ht="17.45" customHeight="1">
      <c r="A13" s="136"/>
      <c r="B13" s="141" t="s">
        <v>13</v>
      </c>
      <c r="C13" s="139" t="s">
        <v>35</v>
      </c>
      <c r="D13" s="337">
        <f t="shared" ref="D13:M13" si="1">D14+D29</f>
        <v>0</v>
      </c>
      <c r="E13" s="337">
        <f t="shared" si="1"/>
        <v>0</v>
      </c>
      <c r="F13" s="337">
        <f t="shared" si="1"/>
        <v>0</v>
      </c>
      <c r="G13" s="337">
        <f t="shared" si="1"/>
        <v>0</v>
      </c>
      <c r="H13" s="337">
        <f t="shared" si="1"/>
        <v>0</v>
      </c>
      <c r="I13" s="337">
        <f t="shared" si="1"/>
        <v>0</v>
      </c>
      <c r="J13" s="337">
        <f t="shared" si="1"/>
        <v>0</v>
      </c>
      <c r="K13" s="337">
        <f t="shared" si="1"/>
        <v>0</v>
      </c>
      <c r="L13" s="337">
        <f t="shared" si="1"/>
        <v>0</v>
      </c>
      <c r="M13" s="337">
        <f t="shared" si="1"/>
        <v>0</v>
      </c>
    </row>
    <row r="14" spans="1:13" s="135" customFormat="1" ht="17.45" customHeight="1">
      <c r="A14" s="136"/>
      <c r="B14" s="143" t="s">
        <v>128</v>
      </c>
      <c r="C14" s="137" t="s">
        <v>35</v>
      </c>
      <c r="D14" s="138">
        <f t="shared" ref="D14:M14" si="2">SUM(D15:D28)</f>
        <v>0</v>
      </c>
      <c r="E14" s="138">
        <f t="shared" si="2"/>
        <v>0</v>
      </c>
      <c r="F14" s="138">
        <f t="shared" si="2"/>
        <v>0</v>
      </c>
      <c r="G14" s="138">
        <f t="shared" si="2"/>
        <v>0</v>
      </c>
      <c r="H14" s="138">
        <f t="shared" si="2"/>
        <v>0</v>
      </c>
      <c r="I14" s="138">
        <f t="shared" si="2"/>
        <v>0</v>
      </c>
      <c r="J14" s="138">
        <f t="shared" si="2"/>
        <v>0</v>
      </c>
      <c r="K14" s="138">
        <f t="shared" si="2"/>
        <v>0</v>
      </c>
      <c r="L14" s="138">
        <f t="shared" si="2"/>
        <v>0</v>
      </c>
      <c r="M14" s="138">
        <f t="shared" si="2"/>
        <v>0</v>
      </c>
    </row>
    <row r="15" spans="1:13" s="135" customFormat="1" ht="17.45" customHeight="1">
      <c r="A15" s="136"/>
      <c r="B15" s="17" t="s">
        <v>80</v>
      </c>
      <c r="C15" s="333" t="s">
        <v>35</v>
      </c>
      <c r="D15" s="52">
        <f>-SUM('Custos e Despesas'!D6+'Custos e Despesas'!D24+'Custos e Despesas'!D36)</f>
        <v>0</v>
      </c>
      <c r="E15" s="52">
        <f>-SUM('Custos e Despesas'!E6+'Custos e Despesas'!E24+'Custos e Despesas'!E36)</f>
        <v>0</v>
      </c>
      <c r="F15" s="52">
        <f>-SUM('Custos e Despesas'!F6+'Custos e Despesas'!F24+'Custos e Despesas'!F36)</f>
        <v>0</v>
      </c>
      <c r="G15" s="52">
        <f>-SUM('Custos e Despesas'!G6+'Custos e Despesas'!G24+'Custos e Despesas'!G36)</f>
        <v>0</v>
      </c>
      <c r="H15" s="52">
        <f>-SUM('Custos e Despesas'!H6+'Custos e Despesas'!H24+'Custos e Despesas'!H36)</f>
        <v>0</v>
      </c>
      <c r="I15" s="52">
        <f>-SUM('Custos e Despesas'!I6+'Custos e Despesas'!I24+'Custos e Despesas'!I36)</f>
        <v>0</v>
      </c>
      <c r="J15" s="52">
        <f>-SUM('Custos e Despesas'!J6+'Custos e Despesas'!J24+'Custos e Despesas'!J36)</f>
        <v>0</v>
      </c>
      <c r="K15" s="52">
        <f>-SUM('Custos e Despesas'!K6+'Custos e Despesas'!K24+'Custos e Despesas'!K36)</f>
        <v>0</v>
      </c>
      <c r="L15" s="52">
        <f>-SUM('Custos e Despesas'!L6+'Custos e Despesas'!L24+'Custos e Despesas'!L36)</f>
        <v>0</v>
      </c>
      <c r="M15" s="52">
        <f>-SUM('Custos e Despesas'!M6+'Custos e Despesas'!M24+'Custos e Despesas'!M36)</f>
        <v>0</v>
      </c>
    </row>
    <row r="16" spans="1:13" s="135" customFormat="1" ht="17.45" customHeight="1">
      <c r="A16" s="136"/>
      <c r="B16" s="17" t="s">
        <v>17</v>
      </c>
      <c r="C16" s="333" t="s">
        <v>35</v>
      </c>
      <c r="D16" s="52">
        <f>-'Custos e Despesas'!D48</f>
        <v>0</v>
      </c>
      <c r="E16" s="52">
        <f>-'Custos e Despesas'!E48</f>
        <v>0</v>
      </c>
      <c r="F16" s="52">
        <f>-'Custos e Despesas'!F48</f>
        <v>0</v>
      </c>
      <c r="G16" s="52">
        <f>-'Custos e Despesas'!G48</f>
        <v>0</v>
      </c>
      <c r="H16" s="52">
        <f>-'Custos e Despesas'!H48</f>
        <v>0</v>
      </c>
      <c r="I16" s="52">
        <f>-'Custos e Despesas'!I48</f>
        <v>0</v>
      </c>
      <c r="J16" s="52">
        <f>-'Custos e Despesas'!J48</f>
        <v>0</v>
      </c>
      <c r="K16" s="52">
        <f>-'Custos e Despesas'!K48</f>
        <v>0</v>
      </c>
      <c r="L16" s="52">
        <f>-'Custos e Despesas'!L48</f>
        <v>0</v>
      </c>
      <c r="M16" s="52">
        <f>-'Custos e Despesas'!M48</f>
        <v>0</v>
      </c>
    </row>
    <row r="17" spans="1:13" s="135" customFormat="1" ht="17.45" customHeight="1">
      <c r="A17" s="136"/>
      <c r="B17" s="17" t="s">
        <v>70</v>
      </c>
      <c r="C17" s="333" t="s">
        <v>35</v>
      </c>
      <c r="D17" s="52">
        <f>-'Custos e Despesas'!D51</f>
        <v>0</v>
      </c>
      <c r="E17" s="52">
        <f>-'Custos e Despesas'!E51</f>
        <v>0</v>
      </c>
      <c r="F17" s="52">
        <f>-'Custos e Despesas'!F51</f>
        <v>0</v>
      </c>
      <c r="G17" s="52">
        <f>-'Custos e Despesas'!G51</f>
        <v>0</v>
      </c>
      <c r="H17" s="52">
        <f>-'Custos e Despesas'!H51</f>
        <v>0</v>
      </c>
      <c r="I17" s="52">
        <f>-'Custos e Despesas'!I51</f>
        <v>0</v>
      </c>
      <c r="J17" s="52">
        <f>-'Custos e Despesas'!J51</f>
        <v>0</v>
      </c>
      <c r="K17" s="52">
        <f>-'Custos e Despesas'!K51</f>
        <v>0</v>
      </c>
      <c r="L17" s="52">
        <f>-'Custos e Despesas'!L51</f>
        <v>0</v>
      </c>
      <c r="M17" s="52">
        <f>-'Custos e Despesas'!M51</f>
        <v>0</v>
      </c>
    </row>
    <row r="18" spans="1:13" s="135" customFormat="1" ht="17.45" customHeight="1">
      <c r="A18" s="136"/>
      <c r="B18" s="17" t="s">
        <v>60</v>
      </c>
      <c r="C18" s="333" t="s">
        <v>35</v>
      </c>
      <c r="D18" s="52">
        <f>-'Custos e Despesas'!D59</f>
        <v>0</v>
      </c>
      <c r="E18" s="52">
        <f>-'Custos e Despesas'!E59</f>
        <v>0</v>
      </c>
      <c r="F18" s="52">
        <f>-'Custos e Despesas'!F59</f>
        <v>0</v>
      </c>
      <c r="G18" s="52">
        <f>-'Custos e Despesas'!G59</f>
        <v>0</v>
      </c>
      <c r="H18" s="52">
        <f>-'Custos e Despesas'!H59</f>
        <v>0</v>
      </c>
      <c r="I18" s="52">
        <f>-'Custos e Despesas'!I59</f>
        <v>0</v>
      </c>
      <c r="J18" s="52">
        <f>-'Custos e Despesas'!J59</f>
        <v>0</v>
      </c>
      <c r="K18" s="52">
        <f>-'Custos e Despesas'!K59</f>
        <v>0</v>
      </c>
      <c r="L18" s="52">
        <f>-'Custos e Despesas'!L59</f>
        <v>0</v>
      </c>
      <c r="M18" s="52">
        <f>-'Custos e Despesas'!M59</f>
        <v>0</v>
      </c>
    </row>
    <row r="19" spans="1:13" s="135" customFormat="1" ht="17.45" customHeight="1">
      <c r="A19" s="136"/>
      <c r="B19" s="17" t="s">
        <v>18</v>
      </c>
      <c r="C19" s="333" t="s">
        <v>35</v>
      </c>
      <c r="D19" s="52">
        <f>-'Custos e Despesas'!D63</f>
        <v>0</v>
      </c>
      <c r="E19" s="52">
        <f>-'Custos e Despesas'!E63</f>
        <v>0</v>
      </c>
      <c r="F19" s="52">
        <f>-'Custos e Despesas'!F63</f>
        <v>0</v>
      </c>
      <c r="G19" s="52">
        <f>-'Custos e Despesas'!G63</f>
        <v>0</v>
      </c>
      <c r="H19" s="52">
        <f>-'Custos e Despesas'!H63</f>
        <v>0</v>
      </c>
      <c r="I19" s="52">
        <f>-'Custos e Despesas'!I63</f>
        <v>0</v>
      </c>
      <c r="J19" s="52">
        <f>-'Custos e Despesas'!J63</f>
        <v>0</v>
      </c>
      <c r="K19" s="52">
        <f>-'Custos e Despesas'!K63</f>
        <v>0</v>
      </c>
      <c r="L19" s="52">
        <f>-'Custos e Despesas'!L63</f>
        <v>0</v>
      </c>
      <c r="M19" s="52">
        <f>-'Custos e Despesas'!M63</f>
        <v>0</v>
      </c>
    </row>
    <row r="20" spans="1:13" s="135" customFormat="1" ht="17.45" customHeight="1">
      <c r="A20" s="136"/>
      <c r="B20" s="17" t="s">
        <v>163</v>
      </c>
      <c r="C20" s="333" t="s">
        <v>35</v>
      </c>
      <c r="D20" s="52">
        <f>-'Custos e Despesas'!D66</f>
        <v>0</v>
      </c>
      <c r="E20" s="52">
        <f>-'Custos e Despesas'!E66</f>
        <v>0</v>
      </c>
      <c r="F20" s="52">
        <f>-'Custos e Despesas'!F66</f>
        <v>0</v>
      </c>
      <c r="G20" s="52">
        <f>-'Custos e Despesas'!G66</f>
        <v>0</v>
      </c>
      <c r="H20" s="52">
        <f>-'Custos e Despesas'!H66</f>
        <v>0</v>
      </c>
      <c r="I20" s="52">
        <f>-'Custos e Despesas'!I66</f>
        <v>0</v>
      </c>
      <c r="J20" s="52">
        <f>-'Custos e Despesas'!J66</f>
        <v>0</v>
      </c>
      <c r="K20" s="52">
        <f>-'Custos e Despesas'!K66</f>
        <v>0</v>
      </c>
      <c r="L20" s="52">
        <f>-'Custos e Despesas'!L66</f>
        <v>0</v>
      </c>
      <c r="M20" s="52">
        <f>-'Custos e Despesas'!M66</f>
        <v>0</v>
      </c>
    </row>
    <row r="21" spans="1:13" s="135" customFormat="1" ht="17.45" customHeight="1">
      <c r="A21" s="136"/>
      <c r="B21" s="17" t="s">
        <v>16</v>
      </c>
      <c r="C21" s="333" t="s">
        <v>35</v>
      </c>
      <c r="D21" s="52">
        <f>-'Custos e Despesas'!D67</f>
        <v>0</v>
      </c>
      <c r="E21" s="52">
        <f>-'Custos e Despesas'!E67</f>
        <v>0</v>
      </c>
      <c r="F21" s="52">
        <f>-'Custos e Despesas'!F67</f>
        <v>0</v>
      </c>
      <c r="G21" s="52">
        <f>-'Custos e Despesas'!G67</f>
        <v>0</v>
      </c>
      <c r="H21" s="52">
        <f>-'Custos e Despesas'!H67</f>
        <v>0</v>
      </c>
      <c r="I21" s="52">
        <f>-'Custos e Despesas'!I67</f>
        <v>0</v>
      </c>
      <c r="J21" s="52">
        <f>-'Custos e Despesas'!J67</f>
        <v>0</v>
      </c>
      <c r="K21" s="52">
        <f>-'Custos e Despesas'!K67</f>
        <v>0</v>
      </c>
      <c r="L21" s="52">
        <f>-'Custos e Despesas'!L67</f>
        <v>0</v>
      </c>
      <c r="M21" s="52">
        <f>-'Custos e Despesas'!M67</f>
        <v>0</v>
      </c>
    </row>
    <row r="22" spans="1:13" s="135" customFormat="1" ht="17.45" customHeight="1">
      <c r="A22" s="136"/>
      <c r="B22" s="17" t="s">
        <v>175</v>
      </c>
      <c r="C22" s="333" t="s">
        <v>35</v>
      </c>
      <c r="D22" s="52">
        <f>-'Custos e Despesas'!D72</f>
        <v>0</v>
      </c>
      <c r="E22" s="52">
        <f>-'Custos e Despesas'!E72</f>
        <v>0</v>
      </c>
      <c r="F22" s="52">
        <f>-'Custos e Despesas'!F72</f>
        <v>0</v>
      </c>
      <c r="G22" s="52">
        <f>-'Custos e Despesas'!G72</f>
        <v>0</v>
      </c>
      <c r="H22" s="52">
        <f>-'Custos e Despesas'!H72</f>
        <v>0</v>
      </c>
      <c r="I22" s="52">
        <f>-'Custos e Despesas'!I72</f>
        <v>0</v>
      </c>
      <c r="J22" s="52">
        <f>-'Custos e Despesas'!J72</f>
        <v>0</v>
      </c>
      <c r="K22" s="52">
        <f>-'Custos e Despesas'!K72</f>
        <v>0</v>
      </c>
      <c r="L22" s="52">
        <f>-'Custos e Despesas'!L72</f>
        <v>0</v>
      </c>
      <c r="M22" s="52">
        <f>-'Custos e Despesas'!M72</f>
        <v>0</v>
      </c>
    </row>
    <row r="23" spans="1:13" s="135" customFormat="1" ht="17.45" customHeight="1">
      <c r="A23" s="136"/>
      <c r="B23" s="17" t="s">
        <v>176</v>
      </c>
      <c r="C23" s="333" t="s">
        <v>35</v>
      </c>
      <c r="D23" s="52">
        <f>-'Custos e Despesas'!D73</f>
        <v>0</v>
      </c>
      <c r="E23" s="52">
        <f>-'Custos e Despesas'!E73</f>
        <v>0</v>
      </c>
      <c r="F23" s="52">
        <f>-'Custos e Despesas'!F73</f>
        <v>0</v>
      </c>
      <c r="G23" s="52">
        <f>-'Custos e Despesas'!G73</f>
        <v>0</v>
      </c>
      <c r="H23" s="52">
        <f>-'Custos e Despesas'!H73</f>
        <v>0</v>
      </c>
      <c r="I23" s="52">
        <f>-'Custos e Despesas'!I73</f>
        <v>0</v>
      </c>
      <c r="J23" s="52">
        <f>-'Custos e Despesas'!J73</f>
        <v>0</v>
      </c>
      <c r="K23" s="52">
        <f>-'Custos e Despesas'!K73</f>
        <v>0</v>
      </c>
      <c r="L23" s="52">
        <f>-'Custos e Despesas'!L73</f>
        <v>0</v>
      </c>
      <c r="M23" s="52">
        <f>-'Custos e Despesas'!M73</f>
        <v>0</v>
      </c>
    </row>
    <row r="24" spans="1:13" s="135" customFormat="1" ht="17.45" customHeight="1">
      <c r="A24" s="136"/>
      <c r="B24" s="17" t="s">
        <v>177</v>
      </c>
      <c r="C24" s="333" t="s">
        <v>35</v>
      </c>
      <c r="D24" s="52">
        <f>-'Custos e Despesas'!D74</f>
        <v>0</v>
      </c>
      <c r="E24" s="52">
        <f>-'Custos e Despesas'!E74</f>
        <v>0</v>
      </c>
      <c r="F24" s="52">
        <f>-'Custos e Despesas'!F74</f>
        <v>0</v>
      </c>
      <c r="G24" s="52">
        <f>-'Custos e Despesas'!G74</f>
        <v>0</v>
      </c>
      <c r="H24" s="52">
        <f>-'Custos e Despesas'!H74</f>
        <v>0</v>
      </c>
      <c r="I24" s="52">
        <f>-'Custos e Despesas'!I74</f>
        <v>0</v>
      </c>
      <c r="J24" s="52">
        <f>-'Custos e Despesas'!J74</f>
        <v>0</v>
      </c>
      <c r="K24" s="52">
        <f>-'Custos e Despesas'!K74</f>
        <v>0</v>
      </c>
      <c r="L24" s="52">
        <f>-'Custos e Despesas'!L74</f>
        <v>0</v>
      </c>
      <c r="M24" s="52">
        <f>-'Custos e Despesas'!M74</f>
        <v>0</v>
      </c>
    </row>
    <row r="25" spans="1:13" s="135" customFormat="1" ht="17.45" customHeight="1">
      <c r="A25" s="136"/>
      <c r="B25" s="17" t="s">
        <v>0</v>
      </c>
      <c r="C25" s="333" t="s">
        <v>35</v>
      </c>
      <c r="D25" s="52">
        <f>-'Custos e Despesas'!D75</f>
        <v>0</v>
      </c>
      <c r="E25" s="52">
        <f>-'Custos e Despesas'!E75</f>
        <v>0</v>
      </c>
      <c r="F25" s="52">
        <f>-'Custos e Despesas'!F75</f>
        <v>0</v>
      </c>
      <c r="G25" s="52">
        <f>-'Custos e Despesas'!G75</f>
        <v>0</v>
      </c>
      <c r="H25" s="52">
        <f>-'Custos e Despesas'!H75</f>
        <v>0</v>
      </c>
      <c r="I25" s="52">
        <f>-'Custos e Despesas'!I75</f>
        <v>0</v>
      </c>
      <c r="J25" s="52">
        <f>-'Custos e Despesas'!J75</f>
        <v>0</v>
      </c>
      <c r="K25" s="52">
        <f>-'Custos e Despesas'!K75</f>
        <v>0</v>
      </c>
      <c r="L25" s="52">
        <f>-'Custos e Despesas'!L75</f>
        <v>0</v>
      </c>
      <c r="M25" s="52">
        <f>-'Custos e Despesas'!M75</f>
        <v>0</v>
      </c>
    </row>
    <row r="26" spans="1:13" s="145" customFormat="1" ht="17.45" customHeight="1">
      <c r="A26" s="144"/>
      <c r="B26" s="17" t="s">
        <v>63</v>
      </c>
      <c r="C26" s="333" t="s">
        <v>35</v>
      </c>
      <c r="D26" s="52">
        <f>-'Custos e Despesas'!D81</f>
        <v>0</v>
      </c>
      <c r="E26" s="52">
        <f>-'Custos e Despesas'!E81</f>
        <v>0</v>
      </c>
      <c r="F26" s="52">
        <f>-'Custos e Despesas'!F81</f>
        <v>0</v>
      </c>
      <c r="G26" s="52">
        <f>-'Custos e Despesas'!G81</f>
        <v>0</v>
      </c>
      <c r="H26" s="52">
        <f>-'Custos e Despesas'!H81</f>
        <v>0</v>
      </c>
      <c r="I26" s="52">
        <f>-'Custos e Despesas'!I81</f>
        <v>0</v>
      </c>
      <c r="J26" s="52">
        <f>-'Custos e Despesas'!J81</f>
        <v>0</v>
      </c>
      <c r="K26" s="52">
        <f>-'Custos e Despesas'!K81</f>
        <v>0</v>
      </c>
      <c r="L26" s="52">
        <f>-'Custos e Despesas'!L81</f>
        <v>0</v>
      </c>
      <c r="M26" s="52">
        <f>-'Custos e Despesas'!M81</f>
        <v>0</v>
      </c>
    </row>
    <row r="27" spans="1:13" s="145" customFormat="1" ht="17.45" customHeight="1">
      <c r="A27" s="144"/>
      <c r="B27" s="17" t="s">
        <v>81</v>
      </c>
      <c r="C27" s="333" t="s">
        <v>35</v>
      </c>
      <c r="D27" s="52">
        <f>-'Custos e Despesas'!D84</f>
        <v>0</v>
      </c>
      <c r="E27" s="52">
        <f>-'Custos e Despesas'!E84</f>
        <v>0</v>
      </c>
      <c r="F27" s="52">
        <f>-'Custos e Despesas'!F84</f>
        <v>0</v>
      </c>
      <c r="G27" s="52">
        <f>-'Custos e Despesas'!G84</f>
        <v>0</v>
      </c>
      <c r="H27" s="52">
        <f>-'Custos e Despesas'!H84</f>
        <v>0</v>
      </c>
      <c r="I27" s="52">
        <f>-'Custos e Despesas'!I84</f>
        <v>0</v>
      </c>
      <c r="J27" s="52">
        <f>-'Custos e Despesas'!J84</f>
        <v>0</v>
      </c>
      <c r="K27" s="52">
        <f>-'Custos e Despesas'!K84</f>
        <v>0</v>
      </c>
      <c r="L27" s="52">
        <f>-'Custos e Despesas'!L84</f>
        <v>0</v>
      </c>
      <c r="M27" s="52">
        <f>-'Custos e Despesas'!M84</f>
        <v>0</v>
      </c>
    </row>
    <row r="28" spans="1:13" s="135" customFormat="1" ht="17.45" customHeight="1">
      <c r="A28" s="140"/>
      <c r="B28" s="17" t="s">
        <v>118</v>
      </c>
      <c r="C28" s="333" t="s">
        <v>35</v>
      </c>
      <c r="D28" s="52">
        <f>-'Custos e Despesas'!D85</f>
        <v>0</v>
      </c>
      <c r="E28" s="52">
        <f>-'Custos e Despesas'!E85</f>
        <v>0</v>
      </c>
      <c r="F28" s="52">
        <f>-'Custos e Despesas'!F85</f>
        <v>0</v>
      </c>
      <c r="G28" s="52">
        <f>-'Custos e Despesas'!G85</f>
        <v>0</v>
      </c>
      <c r="H28" s="52">
        <f>-'Custos e Despesas'!H85</f>
        <v>0</v>
      </c>
      <c r="I28" s="52">
        <f>-'Custos e Despesas'!I85</f>
        <v>0</v>
      </c>
      <c r="J28" s="52">
        <f>-'Custos e Despesas'!J85</f>
        <v>0</v>
      </c>
      <c r="K28" s="52">
        <f>-'Custos e Despesas'!K85</f>
        <v>0</v>
      </c>
      <c r="L28" s="52">
        <f>-'Custos e Despesas'!L85</f>
        <v>0</v>
      </c>
      <c r="M28" s="52">
        <f>-'Custos e Despesas'!M85</f>
        <v>0</v>
      </c>
    </row>
    <row r="29" spans="1:13" s="135" customFormat="1" ht="17.45" customHeight="1">
      <c r="A29" s="136"/>
      <c r="B29" s="143" t="s">
        <v>124</v>
      </c>
      <c r="C29" s="137" t="s">
        <v>35</v>
      </c>
      <c r="D29" s="138">
        <f t="shared" ref="D29:M29" si="3">+SUM(D30:D35)</f>
        <v>0</v>
      </c>
      <c r="E29" s="138">
        <f t="shared" si="3"/>
        <v>0</v>
      </c>
      <c r="F29" s="138">
        <f t="shared" si="3"/>
        <v>0</v>
      </c>
      <c r="G29" s="138">
        <f t="shared" si="3"/>
        <v>0</v>
      </c>
      <c r="H29" s="138">
        <f t="shared" si="3"/>
        <v>0</v>
      </c>
      <c r="I29" s="138">
        <f t="shared" si="3"/>
        <v>0</v>
      </c>
      <c r="J29" s="138">
        <f t="shared" si="3"/>
        <v>0</v>
      </c>
      <c r="K29" s="138">
        <f t="shared" si="3"/>
        <v>0</v>
      </c>
      <c r="L29" s="138">
        <f t="shared" si="3"/>
        <v>0</v>
      </c>
      <c r="M29" s="138">
        <f t="shared" si="3"/>
        <v>0</v>
      </c>
    </row>
    <row r="30" spans="1:13" s="145" customFormat="1" ht="17.45" customHeight="1">
      <c r="A30" s="144"/>
      <c r="B30" s="17" t="s">
        <v>41</v>
      </c>
      <c r="C30" s="333" t="s">
        <v>35</v>
      </c>
      <c r="D30" s="52">
        <f>-'Custos e Despesas'!D93</f>
        <v>0</v>
      </c>
      <c r="E30" s="52">
        <f>-'Custos e Despesas'!E93</f>
        <v>0</v>
      </c>
      <c r="F30" s="52">
        <f>-'Custos e Despesas'!F93</f>
        <v>0</v>
      </c>
      <c r="G30" s="52">
        <f>-'Custos e Despesas'!G93</f>
        <v>0</v>
      </c>
      <c r="H30" s="52">
        <f>-'Custos e Despesas'!H93</f>
        <v>0</v>
      </c>
      <c r="I30" s="52">
        <f>-'Custos e Despesas'!I93</f>
        <v>0</v>
      </c>
      <c r="J30" s="52">
        <f>-'Custos e Despesas'!J93</f>
        <v>0</v>
      </c>
      <c r="K30" s="52">
        <f>-'Custos e Despesas'!K93</f>
        <v>0</v>
      </c>
      <c r="L30" s="52">
        <f>-'Custos e Despesas'!L93</f>
        <v>0</v>
      </c>
      <c r="M30" s="52">
        <f>-'Custos e Despesas'!M93</f>
        <v>0</v>
      </c>
    </row>
    <row r="31" spans="1:13" s="135" customFormat="1" ht="17.45" customHeight="1">
      <c r="A31" s="136"/>
      <c r="B31" s="17" t="s">
        <v>104</v>
      </c>
      <c r="C31" s="333" t="s">
        <v>35</v>
      </c>
      <c r="D31" s="52">
        <f>-'Custos e Despesas'!D96</f>
        <v>0</v>
      </c>
      <c r="E31" s="52">
        <f>-'Custos e Despesas'!E96</f>
        <v>0</v>
      </c>
      <c r="F31" s="52">
        <f>-'Custos e Despesas'!F96</f>
        <v>0</v>
      </c>
      <c r="G31" s="52">
        <f>-'Custos e Despesas'!G96</f>
        <v>0</v>
      </c>
      <c r="H31" s="52">
        <f>-'Custos e Despesas'!H96</f>
        <v>0</v>
      </c>
      <c r="I31" s="52">
        <f>-'Custos e Despesas'!I96</f>
        <v>0</v>
      </c>
      <c r="J31" s="52">
        <f>-'Custos e Despesas'!J96</f>
        <v>0</v>
      </c>
      <c r="K31" s="52">
        <f>-'Custos e Despesas'!K96</f>
        <v>0</v>
      </c>
      <c r="L31" s="52">
        <f>-'Custos e Despesas'!L96</f>
        <v>0</v>
      </c>
      <c r="M31" s="52">
        <f>-'Custos e Despesas'!M96</f>
        <v>0</v>
      </c>
    </row>
    <row r="32" spans="1:13" s="135" customFormat="1" ht="17.45" customHeight="1">
      <c r="A32" s="136"/>
      <c r="B32" s="17" t="s">
        <v>20</v>
      </c>
      <c r="C32" s="333" t="s">
        <v>35</v>
      </c>
      <c r="D32" s="52">
        <f>-'Custos e Despesas'!D101</f>
        <v>0</v>
      </c>
      <c r="E32" s="52">
        <f>-'Custos e Despesas'!E101</f>
        <v>0</v>
      </c>
      <c r="F32" s="52">
        <f>-'Custos e Despesas'!F101</f>
        <v>0</v>
      </c>
      <c r="G32" s="52">
        <f>-'Custos e Despesas'!G101</f>
        <v>0</v>
      </c>
      <c r="H32" s="52">
        <f>-'Custos e Despesas'!H101</f>
        <v>0</v>
      </c>
      <c r="I32" s="52">
        <f>-'Custos e Despesas'!I101</f>
        <v>0</v>
      </c>
      <c r="J32" s="52">
        <f>-'Custos e Despesas'!J101</f>
        <v>0</v>
      </c>
      <c r="K32" s="52">
        <f>-'Custos e Despesas'!K101</f>
        <v>0</v>
      </c>
      <c r="L32" s="52">
        <f>-'Custos e Despesas'!L101</f>
        <v>0</v>
      </c>
      <c r="M32" s="52">
        <f>-'Custos e Despesas'!M101</f>
        <v>0</v>
      </c>
    </row>
    <row r="33" spans="1:13" s="135" customFormat="1" ht="17.45" customHeight="1">
      <c r="A33" s="136"/>
      <c r="B33" s="18" t="s">
        <v>19</v>
      </c>
      <c r="C33" s="333" t="s">
        <v>35</v>
      </c>
      <c r="D33" s="52">
        <f>-'Custos e Despesas'!D102</f>
        <v>0</v>
      </c>
      <c r="E33" s="52">
        <f>-'Custos e Despesas'!E102</f>
        <v>0</v>
      </c>
      <c r="F33" s="52">
        <f>-'Custos e Despesas'!F102</f>
        <v>0</v>
      </c>
      <c r="G33" s="52">
        <f>-'Custos e Despesas'!G102</f>
        <v>0</v>
      </c>
      <c r="H33" s="52">
        <f>-'Custos e Despesas'!H102</f>
        <v>0</v>
      </c>
      <c r="I33" s="52">
        <f>-'Custos e Despesas'!I102</f>
        <v>0</v>
      </c>
      <c r="J33" s="52">
        <f>-'Custos e Despesas'!J102</f>
        <v>0</v>
      </c>
      <c r="K33" s="52">
        <f>-'Custos e Despesas'!K102</f>
        <v>0</v>
      </c>
      <c r="L33" s="52">
        <f>-'Custos e Despesas'!L102</f>
        <v>0</v>
      </c>
      <c r="M33" s="52">
        <f>-'Custos e Despesas'!M102</f>
        <v>0</v>
      </c>
    </row>
    <row r="34" spans="1:13" s="145" customFormat="1" ht="17.45" customHeight="1">
      <c r="A34" s="144"/>
      <c r="B34" s="18" t="s">
        <v>174</v>
      </c>
      <c r="C34" s="333" t="s">
        <v>35</v>
      </c>
      <c r="D34" s="52">
        <f>-'Custos e Despesas'!D103</f>
        <v>0</v>
      </c>
      <c r="E34" s="52">
        <f>-'Custos e Despesas'!E103</f>
        <v>0</v>
      </c>
      <c r="F34" s="52">
        <f>-'Custos e Despesas'!F103</f>
        <v>0</v>
      </c>
      <c r="G34" s="52">
        <f>-'Custos e Despesas'!G103</f>
        <v>0</v>
      </c>
      <c r="H34" s="52">
        <f>-'Custos e Despesas'!H103</f>
        <v>0</v>
      </c>
      <c r="I34" s="52">
        <f>-'Custos e Despesas'!I103</f>
        <v>0</v>
      </c>
      <c r="J34" s="52">
        <f>-'Custos e Despesas'!J103</f>
        <v>0</v>
      </c>
      <c r="K34" s="52">
        <f>-'Custos e Despesas'!K103</f>
        <v>0</v>
      </c>
      <c r="L34" s="52">
        <f>-'Custos e Despesas'!L103</f>
        <v>0</v>
      </c>
      <c r="M34" s="52">
        <f>-'Custos e Despesas'!M103</f>
        <v>0</v>
      </c>
    </row>
    <row r="35" spans="1:13" s="145" customFormat="1" ht="17.45" customHeight="1">
      <c r="A35" s="144"/>
      <c r="B35" s="17" t="s">
        <v>129</v>
      </c>
      <c r="C35" s="333" t="s">
        <v>35</v>
      </c>
      <c r="D35" s="52">
        <f>-'Custos e Despesas'!D104</f>
        <v>0</v>
      </c>
      <c r="E35" s="52">
        <f>-'Custos e Despesas'!E104</f>
        <v>0</v>
      </c>
      <c r="F35" s="52">
        <f>-'Custos e Despesas'!F104</f>
        <v>0</v>
      </c>
      <c r="G35" s="52">
        <f>-'Custos e Despesas'!G104</f>
        <v>0</v>
      </c>
      <c r="H35" s="52">
        <f>-'Custos e Despesas'!H104</f>
        <v>0</v>
      </c>
      <c r="I35" s="52">
        <f>-'Custos e Despesas'!I104</f>
        <v>0</v>
      </c>
      <c r="J35" s="52">
        <f>-'Custos e Despesas'!J104</f>
        <v>0</v>
      </c>
      <c r="K35" s="52">
        <f>-'Custos e Despesas'!K104</f>
        <v>0</v>
      </c>
      <c r="L35" s="52">
        <f>-'Custos e Despesas'!L104</f>
        <v>0</v>
      </c>
      <c r="M35" s="52">
        <f>-'Custos e Despesas'!M104</f>
        <v>0</v>
      </c>
    </row>
    <row r="36" spans="1:13" s="145" customFormat="1" ht="17.45" customHeight="1">
      <c r="A36" s="144"/>
      <c r="B36" s="146" t="s">
        <v>183</v>
      </c>
      <c r="C36" s="147"/>
      <c r="D36" s="148">
        <f t="shared" ref="D36:M36" si="4">D12+D13</f>
        <v>0</v>
      </c>
      <c r="E36" s="148">
        <f t="shared" si="4"/>
        <v>0</v>
      </c>
      <c r="F36" s="148">
        <f t="shared" si="4"/>
        <v>0</v>
      </c>
      <c r="G36" s="148">
        <f t="shared" si="4"/>
        <v>0</v>
      </c>
      <c r="H36" s="148">
        <f t="shared" si="4"/>
        <v>0</v>
      </c>
      <c r="I36" s="148">
        <f t="shared" si="4"/>
        <v>0</v>
      </c>
      <c r="J36" s="148">
        <f t="shared" si="4"/>
        <v>0</v>
      </c>
      <c r="K36" s="148">
        <f t="shared" si="4"/>
        <v>0</v>
      </c>
      <c r="L36" s="148">
        <f t="shared" si="4"/>
        <v>0</v>
      </c>
      <c r="M36" s="148">
        <f t="shared" si="4"/>
        <v>0</v>
      </c>
    </row>
  </sheetData>
  <sheetProtection sheet="1" objects="1" scenarios="1"/>
  <pageMargins left="0.41" right="0.27" top="1" bottom="1" header="0.5" footer="0.5"/>
  <pageSetup paperSize="9" scale="56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10">
    <pageSetUpPr fitToPage="1"/>
  </sheetPr>
  <dimension ref="B1:M50"/>
  <sheetViews>
    <sheetView showGridLines="0" showRowColHeaders="0" topLeftCell="A7" zoomScaleNormal="100" workbookViewId="0">
      <selection activeCell="B11" sqref="B11"/>
    </sheetView>
  </sheetViews>
  <sheetFormatPr defaultColWidth="8.875" defaultRowHeight="12.75"/>
  <cols>
    <col min="1" max="1" width="2.625" style="12" customWidth="1"/>
    <col min="2" max="2" width="36.5" style="12" customWidth="1"/>
    <col min="3" max="3" width="8.875" style="12"/>
    <col min="4" max="13" width="15.625" style="12" customWidth="1"/>
    <col min="14" max="16384" width="8.875" style="12"/>
  </cols>
  <sheetData>
    <row r="1" spans="2:13" ht="15" customHeight="1"/>
    <row r="2" spans="2:13" ht="15.75">
      <c r="B2" s="13" t="s">
        <v>166</v>
      </c>
    </row>
    <row r="3" spans="2:13" ht="26.25" customHeight="1">
      <c r="B3" s="207" t="s">
        <v>165</v>
      </c>
      <c r="C3" s="208" t="s">
        <v>30</v>
      </c>
      <c r="D3" s="208" t="s">
        <v>1</v>
      </c>
      <c r="E3" s="208" t="s">
        <v>2</v>
      </c>
      <c r="F3" s="208" t="s">
        <v>3</v>
      </c>
      <c r="G3" s="208" t="s">
        <v>4</v>
      </c>
      <c r="H3" s="208" t="s">
        <v>5</v>
      </c>
      <c r="I3" s="208" t="s">
        <v>6</v>
      </c>
      <c r="J3" s="208" t="s">
        <v>7</v>
      </c>
      <c r="K3" s="208" t="s">
        <v>8</v>
      </c>
      <c r="L3" s="208" t="s">
        <v>9</v>
      </c>
      <c r="M3" s="208" t="s">
        <v>10</v>
      </c>
    </row>
    <row r="4" spans="2:13" s="59" customFormat="1" ht="17.45" customHeight="1"/>
    <row r="5" spans="2:13" s="59" customFormat="1" ht="17.45" customHeight="1">
      <c r="B5" s="15" t="s">
        <v>167</v>
      </c>
      <c r="C5" s="179" t="s">
        <v>35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</row>
    <row r="6" spans="2:13" s="182" customFormat="1" ht="17.45" customHeight="1">
      <c r="B6" s="164"/>
      <c r="C6" s="181"/>
      <c r="D6" s="290"/>
      <c r="E6" s="290"/>
      <c r="F6" s="290"/>
      <c r="G6" s="290"/>
      <c r="H6" s="290"/>
      <c r="I6" s="290"/>
      <c r="J6" s="290"/>
      <c r="K6" s="290"/>
      <c r="L6" s="290"/>
      <c r="M6" s="290"/>
    </row>
    <row r="7" spans="2:13" s="59" customFormat="1" ht="17.45" customHeight="1">
      <c r="B7" s="15" t="s">
        <v>277</v>
      </c>
      <c r="C7" s="179" t="s">
        <v>35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</row>
    <row r="8" spans="2:13" s="59" customFormat="1" ht="17.45" customHeight="1">
      <c r="B8" s="15" t="s">
        <v>278</v>
      </c>
      <c r="C8" s="179" t="s">
        <v>132</v>
      </c>
      <c r="D8" s="339"/>
      <c r="E8" s="339"/>
      <c r="F8" s="180"/>
      <c r="G8" s="339"/>
      <c r="H8" s="339"/>
      <c r="I8" s="180"/>
      <c r="J8" s="180"/>
      <c r="K8" s="180"/>
      <c r="L8" s="180"/>
      <c r="M8" s="180"/>
    </row>
    <row r="9" spans="2:13" s="59" customFormat="1" ht="17.45" customHeight="1">
      <c r="B9" s="185"/>
      <c r="C9" s="179"/>
      <c r="D9" s="291"/>
      <c r="E9" s="291"/>
      <c r="F9" s="291"/>
      <c r="G9" s="291"/>
      <c r="H9" s="291"/>
      <c r="I9" s="291"/>
      <c r="J9" s="291"/>
      <c r="K9" s="291"/>
      <c r="L9" s="291"/>
      <c r="M9" s="291"/>
    </row>
    <row r="10" spans="2:13" s="59" customFormat="1" ht="17.45" customHeight="1">
      <c r="B10" s="15" t="s">
        <v>279</v>
      </c>
      <c r="C10" s="179" t="s">
        <v>35</v>
      </c>
      <c r="D10" s="180"/>
      <c r="E10" s="180"/>
      <c r="F10" s="180"/>
      <c r="G10" s="180"/>
      <c r="H10" s="180"/>
      <c r="I10" s="180"/>
      <c r="J10" s="180"/>
      <c r="K10" s="180"/>
      <c r="L10" s="180"/>
      <c r="M10" s="180"/>
    </row>
    <row r="11" spans="2:13" s="59" customFormat="1" ht="17.45" customHeight="1">
      <c r="B11" s="15" t="s">
        <v>280</v>
      </c>
      <c r="C11" s="179" t="s">
        <v>132</v>
      </c>
      <c r="D11" s="180"/>
      <c r="E11" s="339"/>
      <c r="F11" s="339"/>
      <c r="G11" s="180"/>
      <c r="H11" s="180"/>
      <c r="I11" s="180"/>
      <c r="J11" s="180"/>
      <c r="K11" s="180"/>
      <c r="L11" s="180"/>
      <c r="M11" s="180"/>
    </row>
    <row r="12" spans="2:13" s="59" customFormat="1" ht="17.45" customHeight="1">
      <c r="B12" s="185"/>
      <c r="C12" s="179"/>
      <c r="D12" s="291"/>
      <c r="E12" s="291"/>
      <c r="F12" s="291"/>
      <c r="G12" s="291"/>
      <c r="H12" s="291"/>
      <c r="I12" s="291"/>
      <c r="J12" s="291"/>
      <c r="K12" s="291"/>
      <c r="L12" s="291"/>
      <c r="M12" s="291"/>
    </row>
    <row r="13" spans="2:13" s="59" customFormat="1" ht="17.45" customHeight="1">
      <c r="B13" s="15" t="s">
        <v>168</v>
      </c>
      <c r="C13" s="179" t="s">
        <v>35</v>
      </c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  <row r="14" spans="2:13" s="182" customFormat="1" ht="17.45" customHeight="1">
      <c r="B14" s="183"/>
      <c r="C14" s="184"/>
      <c r="D14" s="292"/>
      <c r="E14" s="292"/>
      <c r="F14" s="292"/>
      <c r="G14" s="292"/>
      <c r="H14" s="292"/>
      <c r="I14" s="292"/>
      <c r="J14" s="292"/>
      <c r="K14" s="292"/>
      <c r="L14" s="292"/>
      <c r="M14" s="292"/>
    </row>
    <row r="15" spans="2:13" ht="15" customHeight="1"/>
    <row r="16" spans="2:13" ht="15" customHeight="1">
      <c r="E16" s="341"/>
      <c r="F16" s="340"/>
      <c r="G16" s="280"/>
      <c r="H16" s="280"/>
      <c r="I16" s="280"/>
      <c r="J16" s="280"/>
      <c r="K16" s="280"/>
    </row>
    <row r="17" spans="2:11" ht="15" customHeight="1"/>
    <row r="18" spans="2:11" ht="26.45" customHeight="1">
      <c r="B18" s="207" t="s">
        <v>296</v>
      </c>
      <c r="C18" s="207"/>
      <c r="D18" s="207"/>
      <c r="E18" s="207"/>
      <c r="F18" s="207"/>
      <c r="G18" s="207"/>
      <c r="H18" s="207"/>
      <c r="I18" s="207"/>
      <c r="J18" s="207"/>
      <c r="K18" s="207"/>
    </row>
    <row r="19" spans="2:11" ht="17.45" customHeight="1">
      <c r="B19" s="180"/>
      <c r="C19" s="180"/>
      <c r="D19" s="180"/>
      <c r="E19" s="180"/>
      <c r="F19" s="180"/>
      <c r="G19" s="180"/>
      <c r="H19" s="180"/>
      <c r="I19" s="180"/>
      <c r="J19" s="180"/>
      <c r="K19" s="180"/>
    </row>
    <row r="20" spans="2:11" ht="17.45" customHeight="1">
      <c r="B20" s="180"/>
      <c r="C20" s="180"/>
      <c r="D20" s="180"/>
      <c r="E20" s="180"/>
      <c r="F20" s="180"/>
      <c r="G20" s="180"/>
      <c r="H20" s="180"/>
      <c r="I20" s="180"/>
      <c r="J20" s="180"/>
      <c r="K20" s="180"/>
    </row>
    <row r="21" spans="2:11" ht="17.45" customHeight="1">
      <c r="B21" s="180"/>
      <c r="C21" s="180"/>
      <c r="D21" s="180"/>
      <c r="E21" s="180"/>
      <c r="F21" s="180"/>
      <c r="G21" s="180"/>
      <c r="H21" s="180"/>
      <c r="I21" s="180"/>
      <c r="J21" s="180"/>
      <c r="K21" s="180"/>
    </row>
    <row r="22" spans="2:11" ht="17.45" customHeight="1">
      <c r="B22" s="180"/>
      <c r="C22" s="180"/>
      <c r="D22" s="180"/>
      <c r="E22" s="180"/>
      <c r="F22" s="180"/>
      <c r="G22" s="180"/>
      <c r="H22" s="180"/>
      <c r="I22" s="180"/>
      <c r="J22" s="180"/>
      <c r="K22" s="180"/>
    </row>
    <row r="23" spans="2:11" ht="17.45" customHeight="1">
      <c r="B23" s="180"/>
      <c r="C23" s="180"/>
      <c r="D23" s="180"/>
      <c r="E23" s="180"/>
      <c r="F23" s="180"/>
      <c r="G23" s="180"/>
      <c r="H23" s="180"/>
      <c r="I23" s="180"/>
      <c r="J23" s="180"/>
      <c r="K23" s="180"/>
    </row>
    <row r="24" spans="2:11" ht="17.45" customHeight="1">
      <c r="B24" s="180"/>
      <c r="C24" s="180"/>
      <c r="D24" s="180"/>
      <c r="E24" s="180"/>
      <c r="F24" s="180"/>
      <c r="G24" s="180"/>
      <c r="H24" s="180"/>
      <c r="I24" s="180"/>
      <c r="J24" s="180"/>
      <c r="K24" s="180"/>
    </row>
    <row r="25" spans="2:11" ht="17.45" customHeight="1">
      <c r="B25" s="180"/>
      <c r="C25" s="180"/>
      <c r="D25" s="180"/>
      <c r="E25" s="180"/>
      <c r="F25" s="180"/>
      <c r="G25" s="180"/>
      <c r="H25" s="180"/>
      <c r="I25" s="180"/>
      <c r="J25" s="180"/>
      <c r="K25" s="180"/>
    </row>
    <row r="26" spans="2:11" ht="17.45" customHeight="1">
      <c r="B26" s="180"/>
      <c r="C26" s="180"/>
      <c r="D26" s="180"/>
      <c r="E26" s="180"/>
      <c r="F26" s="180"/>
      <c r="G26" s="180"/>
      <c r="H26" s="180"/>
      <c r="I26" s="180"/>
      <c r="J26" s="180"/>
      <c r="K26" s="180"/>
    </row>
    <row r="27" spans="2:11" ht="17.45" customHeight="1">
      <c r="B27" s="180"/>
      <c r="C27" s="180"/>
      <c r="D27" s="180"/>
      <c r="E27" s="180"/>
      <c r="F27" s="180"/>
      <c r="G27" s="180"/>
      <c r="H27" s="180"/>
      <c r="I27" s="180"/>
      <c r="J27" s="180"/>
      <c r="K27" s="180"/>
    </row>
    <row r="28" spans="2:11" ht="17.45" customHeight="1">
      <c r="B28" s="180"/>
      <c r="C28" s="180"/>
      <c r="D28" s="180"/>
      <c r="E28" s="180"/>
      <c r="F28" s="180"/>
      <c r="G28" s="180"/>
      <c r="H28" s="180"/>
      <c r="I28" s="180"/>
      <c r="J28" s="180"/>
      <c r="K28" s="180"/>
    </row>
    <row r="29" spans="2:11" ht="17.45" customHeight="1">
      <c r="B29" s="180"/>
      <c r="C29" s="180"/>
      <c r="D29" s="180"/>
      <c r="E29" s="180"/>
      <c r="F29" s="180"/>
      <c r="G29" s="180"/>
      <c r="H29" s="180"/>
      <c r="I29" s="180"/>
      <c r="J29" s="180"/>
      <c r="K29" s="180"/>
    </row>
    <row r="30" spans="2:11" ht="17.45" customHeight="1">
      <c r="B30" s="180"/>
      <c r="C30" s="180"/>
      <c r="D30" s="180"/>
      <c r="E30" s="180"/>
      <c r="F30" s="180"/>
      <c r="G30" s="180"/>
      <c r="H30" s="180"/>
      <c r="I30" s="180"/>
      <c r="J30" s="180"/>
      <c r="K30" s="180"/>
    </row>
    <row r="31" spans="2:11" ht="17.45" customHeight="1">
      <c r="B31" s="180"/>
      <c r="C31" s="180"/>
      <c r="D31" s="180"/>
      <c r="E31" s="180"/>
      <c r="F31" s="180"/>
      <c r="G31" s="180"/>
      <c r="H31" s="180"/>
      <c r="I31" s="180"/>
      <c r="J31" s="180"/>
      <c r="K31" s="180"/>
    </row>
    <row r="32" spans="2:11" ht="17.45" customHeight="1">
      <c r="B32" s="180"/>
      <c r="C32" s="180"/>
      <c r="D32" s="180"/>
      <c r="E32" s="180"/>
      <c r="F32" s="180"/>
      <c r="G32" s="180"/>
      <c r="H32" s="180"/>
      <c r="I32" s="180"/>
      <c r="J32" s="180"/>
      <c r="K32" s="180"/>
    </row>
    <row r="33" spans="2:11" ht="17.45" customHeight="1">
      <c r="B33" s="180"/>
      <c r="C33" s="180"/>
      <c r="D33" s="180"/>
      <c r="E33" s="180"/>
      <c r="F33" s="180"/>
      <c r="G33" s="180"/>
      <c r="H33" s="180"/>
      <c r="I33" s="180"/>
      <c r="J33" s="180"/>
      <c r="K33" s="180"/>
    </row>
    <row r="34" spans="2:11" ht="17.45" customHeight="1">
      <c r="B34" s="180"/>
      <c r="C34" s="180"/>
      <c r="D34" s="180"/>
      <c r="E34" s="180"/>
      <c r="F34" s="180"/>
      <c r="G34" s="180"/>
      <c r="H34" s="180"/>
      <c r="I34" s="180"/>
      <c r="J34" s="180"/>
      <c r="K34" s="180"/>
    </row>
    <row r="35" spans="2:11" ht="17.45" customHeight="1">
      <c r="B35" s="180"/>
      <c r="C35" s="180"/>
      <c r="D35" s="180"/>
      <c r="E35" s="180"/>
      <c r="F35" s="180"/>
      <c r="G35" s="180"/>
      <c r="H35" s="180"/>
      <c r="I35" s="180"/>
      <c r="J35" s="180"/>
      <c r="K35" s="180"/>
    </row>
    <row r="36" spans="2:11" ht="17.45" customHeight="1">
      <c r="B36" s="180"/>
      <c r="C36" s="180"/>
      <c r="D36" s="180"/>
      <c r="E36" s="180"/>
      <c r="F36" s="180"/>
      <c r="G36" s="180"/>
      <c r="H36" s="180"/>
      <c r="I36" s="180"/>
      <c r="J36" s="180"/>
      <c r="K36" s="180"/>
    </row>
    <row r="37" spans="2:11" ht="17.45" customHeight="1">
      <c r="B37" s="180"/>
      <c r="C37" s="180"/>
      <c r="D37" s="180"/>
      <c r="E37" s="180"/>
      <c r="F37" s="180"/>
      <c r="G37" s="180"/>
      <c r="H37" s="180"/>
      <c r="I37" s="180"/>
      <c r="J37" s="180"/>
      <c r="K37" s="180"/>
    </row>
    <row r="38" spans="2:11" ht="17.45" customHeight="1">
      <c r="B38" s="180"/>
      <c r="C38" s="180"/>
      <c r="D38" s="180"/>
      <c r="E38" s="180"/>
      <c r="F38" s="180"/>
      <c r="G38" s="180"/>
      <c r="H38" s="180"/>
      <c r="I38" s="180"/>
      <c r="J38" s="180"/>
      <c r="K38" s="180"/>
    </row>
    <row r="39" spans="2:11" ht="15" customHeight="1"/>
    <row r="40" spans="2:11" ht="15" customHeight="1"/>
    <row r="41" spans="2:11" ht="15" customHeight="1"/>
    <row r="42" spans="2:11" ht="15" customHeight="1"/>
    <row r="43" spans="2:11" ht="15" customHeight="1"/>
    <row r="44" spans="2:11" ht="15" customHeight="1"/>
    <row r="45" spans="2:11" ht="15" customHeight="1"/>
    <row r="46" spans="2:11" ht="15" customHeight="1"/>
    <row r="47" spans="2:11" ht="15" customHeight="1"/>
    <row r="48" spans="2:11" ht="15" customHeight="1"/>
    <row r="49" ht="15" customHeight="1"/>
    <row r="50" ht="15" customHeight="1"/>
  </sheetData>
  <sheetProtection algorithmName="SHA-512" hashValue="zQT9Yu0VQGNF9JZNJKDTaaZ4WidiApes53mamsJGktcdHHGNV53d3bwL5E1Cx6qF9tfSi7V4JUzoEEL5LrdMgw==" saltValue="acxO1GCr0QbEa9MEsGwdIQ==" spinCount="100000" sheet="1" formatColumns="0" formatRows="0" insertColumns="0" insertRows="0" insertHyperlinks="0" deleteColumns="0" deleteRows="0" sort="0" pivotTables="0"/>
  <dataValidations count="2">
    <dataValidation type="decimal" operator="greaterThanOrEqual" allowBlank="1" showInputMessage="1" showErrorMessage="1" error="Não aceita números negativos." sqref="D5:M6 D8:M9 D11:M14" xr:uid="{00000000-0002-0000-0400-000000000000}">
      <formula1>0</formula1>
    </dataValidation>
    <dataValidation type="decimal" operator="greaterThanOrEqual" allowBlank="1" showInputMessage="1" showErrorMessage="1" error="Não aceita números negativos." promptTitle="Orientação de preenchimento" prompt="Caso seja considerado, o campo abaixo deverá ser preenchido. Complementarmente, deverá ser informada no quadro ao fim desta aba uma descrição resumida do financiamento, contendo, ao menos: instituição financiadora; prazo; método de amortização." sqref="D7:M7 D10:M10" xr:uid="{00000000-0002-0000-0400-000001000000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scale="63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pageSetUpPr fitToPage="1"/>
  </sheetPr>
  <dimension ref="A1:M59"/>
  <sheetViews>
    <sheetView showGridLines="0" showRowColHeaders="0" topLeftCell="A6" zoomScaleNormal="100" workbookViewId="0">
      <selection activeCell="B24" sqref="B24"/>
    </sheetView>
  </sheetViews>
  <sheetFormatPr defaultColWidth="8.375" defaultRowHeight="15.75"/>
  <cols>
    <col min="1" max="1" width="2.625" style="70" customWidth="1"/>
    <col min="2" max="2" width="50.75" style="71" bestFit="1" customWidth="1"/>
    <col min="3" max="3" width="8.375" style="71"/>
    <col min="4" max="13" width="12.5" style="71" customWidth="1"/>
    <col min="14" max="16384" width="8.375" style="71"/>
  </cols>
  <sheetData>
    <row r="1" spans="1:13" ht="15" customHeight="1">
      <c r="A1" s="312"/>
    </row>
    <row r="2" spans="1:13">
      <c r="B2" s="13" t="s">
        <v>192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80" customFormat="1" ht="25.5" customHeight="1">
      <c r="A3" s="20"/>
      <c r="B3" s="207" t="s">
        <v>165</v>
      </c>
      <c r="C3" s="208" t="s">
        <v>30</v>
      </c>
      <c r="D3" s="208" t="s">
        <v>1</v>
      </c>
      <c r="E3" s="208" t="s">
        <v>2</v>
      </c>
      <c r="F3" s="208" t="s">
        <v>3</v>
      </c>
      <c r="G3" s="208" t="s">
        <v>4</v>
      </c>
      <c r="H3" s="208" t="s">
        <v>5</v>
      </c>
      <c r="I3" s="208" t="s">
        <v>6</v>
      </c>
      <c r="J3" s="208" t="s">
        <v>7</v>
      </c>
      <c r="K3" s="208" t="s">
        <v>8</v>
      </c>
      <c r="L3" s="208" t="s">
        <v>9</v>
      </c>
      <c r="M3" s="208" t="s">
        <v>10</v>
      </c>
    </row>
    <row r="4" spans="1:13" s="80" customFormat="1" ht="15" customHeight="1">
      <c r="A4" s="20"/>
      <c r="B4" s="57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s="80" customFormat="1" ht="17.45" customHeight="1">
      <c r="A5" s="20"/>
      <c r="B5" s="173" t="s">
        <v>125</v>
      </c>
      <c r="C5" s="57"/>
      <c r="D5" s="47">
        <f>D6+D7+D13+D16+D17</f>
        <v>0</v>
      </c>
      <c r="E5" s="47">
        <f t="shared" ref="E5:M5" si="0">E6+E7+E13+E16+E17</f>
        <v>0</v>
      </c>
      <c r="F5" s="47">
        <f t="shared" si="0"/>
        <v>0</v>
      </c>
      <c r="G5" s="47">
        <f t="shared" si="0"/>
        <v>0</v>
      </c>
      <c r="H5" s="47">
        <f t="shared" si="0"/>
        <v>0</v>
      </c>
      <c r="I5" s="47">
        <f t="shared" si="0"/>
        <v>0</v>
      </c>
      <c r="J5" s="47">
        <f t="shared" si="0"/>
        <v>0</v>
      </c>
      <c r="K5" s="47">
        <f t="shared" si="0"/>
        <v>0</v>
      </c>
      <c r="L5" s="47">
        <f t="shared" si="0"/>
        <v>0</v>
      </c>
      <c r="M5" s="47">
        <f t="shared" si="0"/>
        <v>0</v>
      </c>
    </row>
    <row r="6" spans="1:13" s="80" customFormat="1" ht="17.45" customHeight="1">
      <c r="A6" s="20"/>
      <c r="B6" s="107" t="s">
        <v>142</v>
      </c>
      <c r="C6" s="16" t="s">
        <v>35</v>
      </c>
      <c r="D6" s="313"/>
      <c r="E6" s="314"/>
      <c r="F6" s="314"/>
      <c r="G6" s="314"/>
      <c r="H6" s="314"/>
      <c r="I6" s="314"/>
      <c r="J6" s="314"/>
      <c r="K6" s="314"/>
      <c r="L6" s="314"/>
      <c r="M6" s="314"/>
    </row>
    <row r="7" spans="1:13" s="80" customFormat="1" ht="17.45" customHeight="1">
      <c r="A7" s="20"/>
      <c r="B7" s="107" t="s">
        <v>21</v>
      </c>
      <c r="C7" s="16" t="s">
        <v>35</v>
      </c>
      <c r="D7" s="186">
        <f t="shared" ref="D7:M7" si="1">D8+D11+D12</f>
        <v>0</v>
      </c>
      <c r="E7" s="186">
        <f t="shared" si="1"/>
        <v>0</v>
      </c>
      <c r="F7" s="186">
        <f t="shared" si="1"/>
        <v>0</v>
      </c>
      <c r="G7" s="186">
        <f t="shared" si="1"/>
        <v>0</v>
      </c>
      <c r="H7" s="186">
        <f t="shared" si="1"/>
        <v>0</v>
      </c>
      <c r="I7" s="186">
        <f t="shared" si="1"/>
        <v>0</v>
      </c>
      <c r="J7" s="186">
        <f t="shared" si="1"/>
        <v>0</v>
      </c>
      <c r="K7" s="186">
        <f t="shared" si="1"/>
        <v>0</v>
      </c>
      <c r="L7" s="186">
        <f t="shared" si="1"/>
        <v>0</v>
      </c>
      <c r="M7" s="186">
        <f t="shared" si="1"/>
        <v>0</v>
      </c>
    </row>
    <row r="8" spans="1:13" s="80" customFormat="1" ht="17.45" customHeight="1">
      <c r="A8" s="20"/>
      <c r="B8" s="18" t="s">
        <v>107</v>
      </c>
      <c r="C8" s="16" t="s">
        <v>35</v>
      </c>
      <c r="D8" s="48">
        <f t="shared" ref="D8:M8" si="2">+D9+D10</f>
        <v>0</v>
      </c>
      <c r="E8" s="48">
        <f t="shared" si="2"/>
        <v>0</v>
      </c>
      <c r="F8" s="48">
        <f t="shared" si="2"/>
        <v>0</v>
      </c>
      <c r="G8" s="48">
        <f t="shared" si="2"/>
        <v>0</v>
      </c>
      <c r="H8" s="48">
        <f t="shared" si="2"/>
        <v>0</v>
      </c>
      <c r="I8" s="48">
        <f t="shared" si="2"/>
        <v>0</v>
      </c>
      <c r="J8" s="48">
        <f t="shared" si="2"/>
        <v>0</v>
      </c>
      <c r="K8" s="48">
        <f t="shared" si="2"/>
        <v>0</v>
      </c>
      <c r="L8" s="48">
        <f t="shared" si="2"/>
        <v>0</v>
      </c>
      <c r="M8" s="48">
        <f t="shared" si="2"/>
        <v>0</v>
      </c>
    </row>
    <row r="9" spans="1:13" s="80" customFormat="1" ht="17.45" customHeight="1">
      <c r="A9" s="20"/>
      <c r="B9" s="239" t="s">
        <v>108</v>
      </c>
      <c r="C9" s="16" t="s">
        <v>35</v>
      </c>
      <c r="D9" s="313"/>
      <c r="E9" s="313"/>
      <c r="F9" s="313"/>
      <c r="G9" s="313"/>
      <c r="H9" s="313"/>
      <c r="I9" s="313"/>
      <c r="J9" s="313"/>
      <c r="K9" s="313"/>
      <c r="L9" s="313"/>
      <c r="M9" s="313"/>
    </row>
    <row r="10" spans="1:13" s="80" customFormat="1" ht="17.45" customHeight="1">
      <c r="A10" s="20"/>
      <c r="B10" s="239" t="s">
        <v>144</v>
      </c>
      <c r="C10" s="16" t="s">
        <v>35</v>
      </c>
      <c r="D10" s="313"/>
      <c r="E10" s="313"/>
      <c r="F10" s="313"/>
      <c r="G10" s="313"/>
      <c r="H10" s="313"/>
      <c r="I10" s="313"/>
      <c r="J10" s="313"/>
      <c r="K10" s="313"/>
      <c r="L10" s="313"/>
      <c r="M10" s="313"/>
    </row>
    <row r="11" spans="1:13" s="80" customFormat="1" ht="17.45" customHeight="1">
      <c r="A11" s="20"/>
      <c r="B11" s="18" t="s">
        <v>110</v>
      </c>
      <c r="C11" s="16" t="s">
        <v>35</v>
      </c>
      <c r="D11" s="256"/>
      <c r="E11" s="256"/>
      <c r="F11" s="256"/>
      <c r="G11" s="256"/>
      <c r="H11" s="256"/>
      <c r="I11" s="313"/>
      <c r="J11" s="313"/>
      <c r="K11" s="313"/>
      <c r="L11" s="313"/>
      <c r="M11" s="313"/>
    </row>
    <row r="12" spans="1:13" s="80" customFormat="1" ht="17.45" customHeight="1">
      <c r="A12" s="20"/>
      <c r="B12" s="18" t="s">
        <v>111</v>
      </c>
      <c r="C12" s="16" t="s">
        <v>35</v>
      </c>
      <c r="D12" s="313"/>
      <c r="E12" s="313"/>
      <c r="F12" s="313"/>
      <c r="G12" s="313"/>
      <c r="H12" s="313"/>
      <c r="I12" s="313"/>
      <c r="J12" s="313"/>
      <c r="K12" s="313"/>
      <c r="L12" s="313"/>
      <c r="M12" s="313"/>
    </row>
    <row r="13" spans="1:13" s="80" customFormat="1" ht="17.45" customHeight="1">
      <c r="A13" s="20"/>
      <c r="B13" s="107" t="s">
        <v>22</v>
      </c>
      <c r="C13" s="16" t="s">
        <v>35</v>
      </c>
      <c r="D13" s="240">
        <f t="shared" ref="D13:M13" si="3">D14+D15</f>
        <v>0</v>
      </c>
      <c r="E13" s="240">
        <f t="shared" si="3"/>
        <v>0</v>
      </c>
      <c r="F13" s="240">
        <f t="shared" si="3"/>
        <v>0</v>
      </c>
      <c r="G13" s="240">
        <f t="shared" si="3"/>
        <v>0</v>
      </c>
      <c r="H13" s="240">
        <f t="shared" si="3"/>
        <v>0</v>
      </c>
      <c r="I13" s="240">
        <f t="shared" si="3"/>
        <v>0</v>
      </c>
      <c r="J13" s="240">
        <f t="shared" si="3"/>
        <v>0</v>
      </c>
      <c r="K13" s="240">
        <f t="shared" si="3"/>
        <v>0</v>
      </c>
      <c r="L13" s="240">
        <f t="shared" si="3"/>
        <v>0</v>
      </c>
      <c r="M13" s="240">
        <f t="shared" si="3"/>
        <v>0</v>
      </c>
    </row>
    <row r="14" spans="1:13" s="80" customFormat="1" ht="17.45" customHeight="1">
      <c r="A14" s="20"/>
      <c r="B14" s="18" t="s">
        <v>112</v>
      </c>
      <c r="C14" s="16" t="s">
        <v>35</v>
      </c>
      <c r="D14" s="256"/>
      <c r="E14" s="256"/>
      <c r="F14" s="256"/>
      <c r="G14" s="256"/>
      <c r="H14" s="256"/>
      <c r="I14" s="313"/>
      <c r="J14" s="313"/>
      <c r="K14" s="313"/>
      <c r="L14" s="313"/>
      <c r="M14" s="313"/>
    </row>
    <row r="15" spans="1:13" s="80" customFormat="1" ht="17.45" customHeight="1">
      <c r="A15" s="20"/>
      <c r="B15" s="18" t="s">
        <v>113</v>
      </c>
      <c r="C15" s="16" t="s">
        <v>35</v>
      </c>
      <c r="D15" s="313"/>
      <c r="E15" s="313"/>
      <c r="F15" s="313"/>
      <c r="G15" s="313"/>
      <c r="H15" s="313"/>
      <c r="I15" s="313"/>
      <c r="J15" s="313"/>
      <c r="K15" s="313"/>
      <c r="L15" s="313"/>
      <c r="M15" s="313"/>
    </row>
    <row r="16" spans="1:13" s="80" customFormat="1" ht="17.45" customHeight="1">
      <c r="A16" s="20"/>
      <c r="B16" s="107" t="s">
        <v>145</v>
      </c>
      <c r="C16" s="16" t="s">
        <v>35</v>
      </c>
      <c r="D16" s="313"/>
      <c r="E16" s="313"/>
      <c r="F16" s="313"/>
      <c r="G16" s="313"/>
      <c r="H16" s="313"/>
      <c r="I16" s="313"/>
      <c r="J16" s="313"/>
      <c r="K16" s="313"/>
      <c r="L16" s="313"/>
      <c r="M16" s="313"/>
    </row>
    <row r="17" spans="1:13" s="80" customFormat="1" ht="17.45" customHeight="1">
      <c r="A17" s="20"/>
      <c r="B17" s="198" t="s">
        <v>193</v>
      </c>
      <c r="C17" s="22" t="s">
        <v>35</v>
      </c>
      <c r="D17" s="315"/>
      <c r="E17" s="315"/>
      <c r="F17" s="315"/>
      <c r="G17" s="315"/>
      <c r="H17" s="315"/>
      <c r="I17" s="315"/>
      <c r="J17" s="315"/>
      <c r="K17" s="315"/>
      <c r="L17" s="315"/>
      <c r="M17" s="315"/>
    </row>
    <row r="18" spans="1:13" s="202" customFormat="1" ht="17.45" customHeight="1">
      <c r="A18" s="244"/>
      <c r="B18" s="245"/>
      <c r="C18" s="163"/>
      <c r="D18" s="246"/>
      <c r="E18" s="246"/>
      <c r="F18" s="246"/>
      <c r="G18" s="246"/>
      <c r="H18" s="246"/>
      <c r="I18" s="247"/>
      <c r="J18" s="247"/>
      <c r="K18" s="247"/>
      <c r="L18" s="247"/>
      <c r="M18" s="247"/>
    </row>
    <row r="19" spans="1:13" s="80" customFormat="1" ht="17.45" customHeight="1">
      <c r="A19" s="20"/>
      <c r="B19" s="173" t="s">
        <v>143</v>
      </c>
      <c r="C19" s="16" t="s">
        <v>35</v>
      </c>
      <c r="D19" s="47">
        <f>SUM(D20:D25,D28:D29,D33:D35)</f>
        <v>0</v>
      </c>
      <c r="E19" s="47">
        <f t="shared" ref="E19:M19" si="4">SUM(E20:E25,E28:E29,E33:E35)</f>
        <v>0</v>
      </c>
      <c r="F19" s="47">
        <f t="shared" si="4"/>
        <v>0</v>
      </c>
      <c r="G19" s="47">
        <f t="shared" si="4"/>
        <v>0</v>
      </c>
      <c r="H19" s="47">
        <f t="shared" si="4"/>
        <v>0</v>
      </c>
      <c r="I19" s="47">
        <f t="shared" si="4"/>
        <v>0</v>
      </c>
      <c r="J19" s="47">
        <f t="shared" si="4"/>
        <v>0</v>
      </c>
      <c r="K19" s="47">
        <f t="shared" si="4"/>
        <v>0</v>
      </c>
      <c r="L19" s="47">
        <f t="shared" si="4"/>
        <v>0</v>
      </c>
      <c r="M19" s="47">
        <f t="shared" si="4"/>
        <v>0</v>
      </c>
    </row>
    <row r="20" spans="1:13" s="80" customFormat="1" ht="17.45" customHeight="1">
      <c r="A20" s="20"/>
      <c r="B20" s="107" t="s">
        <v>120</v>
      </c>
      <c r="C20" s="16" t="s">
        <v>35</v>
      </c>
      <c r="D20" s="256"/>
      <c r="E20" s="256"/>
      <c r="F20" s="256"/>
      <c r="G20" s="256"/>
      <c r="H20" s="256"/>
      <c r="I20" s="256"/>
      <c r="J20" s="256"/>
      <c r="K20" s="256"/>
      <c r="L20" s="256"/>
      <c r="M20" s="256"/>
    </row>
    <row r="21" spans="1:13" s="80" customFormat="1" ht="17.45" customHeight="1">
      <c r="A21" s="20"/>
      <c r="B21" s="107" t="s">
        <v>263</v>
      </c>
      <c r="C21" s="16" t="s">
        <v>35</v>
      </c>
      <c r="D21" s="313"/>
      <c r="E21" s="313"/>
      <c r="F21" s="313"/>
      <c r="G21" s="313"/>
      <c r="H21" s="313"/>
      <c r="I21" s="313"/>
      <c r="J21" s="313"/>
      <c r="K21" s="313"/>
      <c r="L21" s="313"/>
      <c r="M21" s="313"/>
    </row>
    <row r="22" spans="1:13" s="80" customFormat="1" ht="17.45" customHeight="1">
      <c r="A22" s="20"/>
      <c r="B22" s="107" t="s">
        <v>121</v>
      </c>
      <c r="C22" s="16" t="s">
        <v>35</v>
      </c>
      <c r="D22" s="256"/>
      <c r="E22" s="256"/>
      <c r="F22" s="256"/>
      <c r="G22" s="256"/>
      <c r="H22" s="256"/>
      <c r="I22" s="256"/>
      <c r="J22" s="256"/>
      <c r="K22" s="256"/>
      <c r="L22" s="256"/>
      <c r="M22" s="256"/>
    </row>
    <row r="23" spans="1:13" s="80" customFormat="1" ht="17.45" customHeight="1">
      <c r="A23" s="20"/>
      <c r="B23" s="107" t="s">
        <v>264</v>
      </c>
      <c r="C23" s="16" t="s">
        <v>35</v>
      </c>
      <c r="D23" s="313"/>
      <c r="E23" s="313"/>
      <c r="F23" s="313"/>
      <c r="G23" s="313"/>
      <c r="H23" s="313"/>
      <c r="I23" s="313"/>
      <c r="J23" s="313"/>
      <c r="K23" s="313"/>
      <c r="L23" s="313"/>
      <c r="M23" s="313"/>
    </row>
    <row r="24" spans="1:13" s="80" customFormat="1" ht="17.45" customHeight="1">
      <c r="A24" s="20"/>
      <c r="B24" s="107" t="s">
        <v>105</v>
      </c>
      <c r="C24" s="16" t="s">
        <v>35</v>
      </c>
      <c r="D24" s="313"/>
      <c r="E24" s="313"/>
      <c r="F24" s="313"/>
      <c r="G24" s="313"/>
      <c r="H24" s="313"/>
      <c r="I24" s="313"/>
      <c r="J24" s="313"/>
      <c r="K24" s="313"/>
      <c r="L24" s="313"/>
      <c r="M24" s="313"/>
    </row>
    <row r="25" spans="1:13" s="80" customFormat="1" ht="17.45" customHeight="1">
      <c r="A25" s="20"/>
      <c r="B25" s="107" t="s">
        <v>146</v>
      </c>
      <c r="C25" s="16" t="s">
        <v>35</v>
      </c>
      <c r="D25" s="240">
        <f>SUM(D26:D27)</f>
        <v>0</v>
      </c>
      <c r="E25" s="240">
        <f t="shared" ref="E25:M25" si="5">SUM(E26:E27)</f>
        <v>0</v>
      </c>
      <c r="F25" s="240">
        <f t="shared" si="5"/>
        <v>0</v>
      </c>
      <c r="G25" s="240">
        <f t="shared" si="5"/>
        <v>0</v>
      </c>
      <c r="H25" s="240">
        <f t="shared" si="5"/>
        <v>0</v>
      </c>
      <c r="I25" s="240">
        <f t="shared" si="5"/>
        <v>0</v>
      </c>
      <c r="J25" s="240">
        <f t="shared" si="5"/>
        <v>0</v>
      </c>
      <c r="K25" s="240">
        <f t="shared" si="5"/>
        <v>0</v>
      </c>
      <c r="L25" s="240">
        <f t="shared" si="5"/>
        <v>0</v>
      </c>
      <c r="M25" s="240">
        <f t="shared" si="5"/>
        <v>0</v>
      </c>
    </row>
    <row r="26" spans="1:13" s="80" customFormat="1" ht="17.45" customHeight="1">
      <c r="A26" s="20"/>
      <c r="B26" s="188" t="s">
        <v>109</v>
      </c>
      <c r="C26" s="16" t="s">
        <v>35</v>
      </c>
      <c r="D26" s="256"/>
      <c r="E26" s="256"/>
      <c r="F26" s="256"/>
      <c r="G26" s="256"/>
      <c r="H26" s="256"/>
      <c r="I26" s="256"/>
      <c r="J26" s="256"/>
      <c r="K26" s="256"/>
      <c r="L26" s="256"/>
      <c r="M26" s="256"/>
    </row>
    <row r="27" spans="1:13" s="80" customFormat="1" ht="17.45" customHeight="1">
      <c r="A27" s="20"/>
      <c r="B27" s="188" t="s">
        <v>106</v>
      </c>
      <c r="C27" s="16" t="s">
        <v>35</v>
      </c>
      <c r="D27" s="256"/>
      <c r="E27" s="256"/>
      <c r="F27" s="256"/>
      <c r="G27" s="256"/>
      <c r="H27" s="256"/>
      <c r="I27" s="256"/>
      <c r="J27" s="256"/>
      <c r="K27" s="256"/>
      <c r="L27" s="256"/>
      <c r="M27" s="256"/>
    </row>
    <row r="28" spans="1:13" ht="17.45" customHeight="1">
      <c r="B28" s="107" t="s">
        <v>122</v>
      </c>
      <c r="C28" s="16" t="s">
        <v>35</v>
      </c>
      <c r="D28" s="256"/>
      <c r="E28" s="256"/>
      <c r="F28" s="256"/>
      <c r="G28" s="256"/>
      <c r="H28" s="256"/>
      <c r="I28" s="256"/>
      <c r="J28" s="256"/>
      <c r="K28" s="256"/>
      <c r="L28" s="256"/>
      <c r="M28" s="256"/>
    </row>
    <row r="29" spans="1:13" s="80" customFormat="1" ht="17.45" customHeight="1">
      <c r="A29" s="20"/>
      <c r="B29" s="107" t="s">
        <v>117</v>
      </c>
      <c r="C29" s="16" t="s">
        <v>35</v>
      </c>
      <c r="D29" s="240">
        <f>SUM(D30:D32)</f>
        <v>0</v>
      </c>
      <c r="E29" s="240">
        <f t="shared" ref="E29:M29" si="6">SUM(E30:E32)</f>
        <v>0</v>
      </c>
      <c r="F29" s="240">
        <f t="shared" si="6"/>
        <v>0</v>
      </c>
      <c r="G29" s="240">
        <f t="shared" si="6"/>
        <v>0</v>
      </c>
      <c r="H29" s="240">
        <f t="shared" si="6"/>
        <v>0</v>
      </c>
      <c r="I29" s="240">
        <f t="shared" si="6"/>
        <v>0</v>
      </c>
      <c r="J29" s="240">
        <f t="shared" si="6"/>
        <v>0</v>
      </c>
      <c r="K29" s="240">
        <f t="shared" si="6"/>
        <v>0</v>
      </c>
      <c r="L29" s="240">
        <f t="shared" si="6"/>
        <v>0</v>
      </c>
      <c r="M29" s="240">
        <f t="shared" si="6"/>
        <v>0</v>
      </c>
    </row>
    <row r="30" spans="1:13" s="80" customFormat="1" ht="17.45" customHeight="1">
      <c r="A30" s="20"/>
      <c r="B30" s="188" t="s">
        <v>114</v>
      </c>
      <c r="C30" s="16" t="s">
        <v>35</v>
      </c>
      <c r="D30" s="256"/>
      <c r="E30" s="256"/>
      <c r="F30" s="256"/>
      <c r="G30" s="256"/>
      <c r="H30" s="256"/>
      <c r="I30" s="256"/>
      <c r="J30" s="256"/>
      <c r="K30" s="256"/>
      <c r="L30" s="256"/>
      <c r="M30" s="256"/>
    </row>
    <row r="31" spans="1:13" s="80" customFormat="1" ht="17.45" customHeight="1">
      <c r="A31" s="20"/>
      <c r="B31" s="188" t="s">
        <v>115</v>
      </c>
      <c r="C31" s="16" t="s">
        <v>35</v>
      </c>
      <c r="D31" s="256"/>
      <c r="E31" s="256"/>
      <c r="F31" s="256"/>
      <c r="G31" s="256"/>
      <c r="H31" s="256"/>
      <c r="I31" s="256"/>
      <c r="J31" s="256"/>
      <c r="K31" s="256"/>
      <c r="L31" s="256"/>
      <c r="M31" s="256"/>
    </row>
    <row r="32" spans="1:13" s="80" customFormat="1" ht="17.45" customHeight="1">
      <c r="A32" s="20"/>
      <c r="B32" s="188" t="s">
        <v>116</v>
      </c>
      <c r="C32" s="16" t="s">
        <v>35</v>
      </c>
      <c r="D32" s="316"/>
      <c r="E32" s="316"/>
      <c r="F32" s="316"/>
      <c r="G32" s="316"/>
      <c r="H32" s="316"/>
      <c r="I32" s="316"/>
      <c r="J32" s="316"/>
      <c r="K32" s="316"/>
      <c r="L32" s="316"/>
      <c r="M32" s="316"/>
    </row>
    <row r="33" spans="1:13" s="80" customFormat="1" ht="17.45" customHeight="1">
      <c r="A33" s="20"/>
      <c r="B33" s="107" t="s">
        <v>123</v>
      </c>
      <c r="C33" s="16" t="s">
        <v>35</v>
      </c>
      <c r="D33" s="316"/>
      <c r="E33" s="316"/>
      <c r="F33" s="316"/>
      <c r="G33" s="316"/>
      <c r="H33" s="316"/>
      <c r="I33" s="316"/>
      <c r="J33" s="316"/>
      <c r="K33" s="316"/>
      <c r="L33" s="316"/>
      <c r="M33" s="316"/>
    </row>
    <row r="34" spans="1:13" s="80" customFormat="1" ht="17.45" customHeight="1">
      <c r="A34" s="20"/>
      <c r="B34" s="107" t="s">
        <v>126</v>
      </c>
      <c r="C34" s="16" t="s">
        <v>35</v>
      </c>
      <c r="D34" s="316"/>
      <c r="E34" s="316"/>
      <c r="F34" s="316"/>
      <c r="G34" s="316"/>
      <c r="H34" s="316"/>
      <c r="I34" s="316"/>
      <c r="J34" s="316"/>
      <c r="K34" s="316"/>
      <c r="L34" s="316"/>
      <c r="M34" s="316"/>
    </row>
    <row r="35" spans="1:13" s="80" customFormat="1" ht="17.45" customHeight="1">
      <c r="A35" s="20"/>
      <c r="B35" s="198" t="s">
        <v>194</v>
      </c>
      <c r="C35" s="22" t="s">
        <v>35</v>
      </c>
      <c r="D35" s="315"/>
      <c r="E35" s="315"/>
      <c r="F35" s="315"/>
      <c r="G35" s="315"/>
      <c r="H35" s="315"/>
      <c r="I35" s="315"/>
      <c r="J35" s="315"/>
      <c r="K35" s="315"/>
      <c r="L35" s="315"/>
      <c r="M35" s="315"/>
    </row>
    <row r="36" spans="1:13" s="80" customFormat="1" ht="15" customHeight="1">
      <c r="A36" s="20"/>
      <c r="B36" s="107"/>
      <c r="C36" s="16"/>
    </row>
    <row r="39" spans="1:13" s="12" customFormat="1" ht="26.45" customHeight="1">
      <c r="B39" s="207" t="s">
        <v>296</v>
      </c>
      <c r="C39" s="207"/>
      <c r="D39" s="207"/>
      <c r="E39" s="207"/>
      <c r="F39" s="207"/>
      <c r="G39" s="207"/>
      <c r="H39" s="207"/>
      <c r="I39" s="207"/>
      <c r="J39" s="207"/>
      <c r="K39" s="207"/>
    </row>
    <row r="40" spans="1:13" s="12" customFormat="1" ht="17.45" customHeight="1">
      <c r="B40" s="180"/>
      <c r="C40" s="180"/>
      <c r="D40" s="180"/>
      <c r="E40" s="180"/>
      <c r="F40" s="180"/>
      <c r="G40" s="180"/>
      <c r="H40" s="180"/>
      <c r="I40" s="180"/>
      <c r="J40" s="180"/>
      <c r="K40" s="180"/>
    </row>
    <row r="41" spans="1:13" s="12" customFormat="1" ht="17.45" customHeight="1">
      <c r="B41" s="180"/>
      <c r="C41" s="180"/>
      <c r="D41" s="180"/>
      <c r="E41" s="180"/>
      <c r="F41" s="180"/>
      <c r="G41" s="180"/>
      <c r="H41" s="180"/>
      <c r="I41" s="180"/>
      <c r="J41" s="180"/>
      <c r="K41" s="180"/>
    </row>
    <row r="42" spans="1:13" s="12" customFormat="1" ht="17.45" customHeight="1">
      <c r="B42" s="180"/>
      <c r="C42" s="180"/>
      <c r="D42" s="180"/>
      <c r="E42" s="180"/>
      <c r="F42" s="180"/>
      <c r="G42" s="180"/>
      <c r="H42" s="180"/>
      <c r="I42" s="180"/>
      <c r="J42" s="180"/>
      <c r="K42" s="180"/>
    </row>
    <row r="43" spans="1:13" s="12" customFormat="1" ht="17.45" customHeight="1">
      <c r="B43" s="180"/>
      <c r="C43" s="180"/>
      <c r="D43" s="180"/>
      <c r="E43" s="180"/>
      <c r="F43" s="180"/>
      <c r="G43" s="180"/>
      <c r="H43" s="180"/>
      <c r="I43" s="180"/>
      <c r="J43" s="180"/>
      <c r="K43" s="180"/>
    </row>
    <row r="44" spans="1:13" s="12" customFormat="1" ht="17.45" customHeight="1">
      <c r="B44" s="180"/>
      <c r="C44" s="180"/>
      <c r="D44" s="180"/>
      <c r="E44" s="180"/>
      <c r="F44" s="180"/>
      <c r="G44" s="180"/>
      <c r="H44" s="180"/>
      <c r="I44" s="180"/>
      <c r="J44" s="180"/>
      <c r="K44" s="180"/>
    </row>
    <row r="45" spans="1:13" s="12" customFormat="1" ht="17.45" customHeight="1">
      <c r="B45" s="180"/>
      <c r="C45" s="180"/>
      <c r="D45" s="180"/>
      <c r="E45" s="180"/>
      <c r="F45" s="180"/>
      <c r="G45" s="180"/>
      <c r="H45" s="180"/>
      <c r="I45" s="180"/>
      <c r="J45" s="180"/>
      <c r="K45" s="180"/>
    </row>
    <row r="46" spans="1:13" s="12" customFormat="1" ht="17.45" customHeight="1">
      <c r="B46" s="180"/>
      <c r="C46" s="180"/>
      <c r="D46" s="180"/>
      <c r="E46" s="180"/>
      <c r="F46" s="180"/>
      <c r="G46" s="180"/>
      <c r="H46" s="180"/>
      <c r="I46" s="180"/>
      <c r="J46" s="180"/>
      <c r="K46" s="180"/>
    </row>
    <row r="47" spans="1:13" s="12" customFormat="1" ht="17.45" customHeight="1">
      <c r="B47" s="180"/>
      <c r="C47" s="180"/>
      <c r="D47" s="180"/>
      <c r="E47" s="180"/>
      <c r="F47" s="180"/>
      <c r="G47" s="180"/>
      <c r="H47" s="180"/>
      <c r="I47" s="180"/>
      <c r="J47" s="180"/>
      <c r="K47" s="180"/>
    </row>
    <row r="48" spans="1:13" s="12" customFormat="1" ht="17.45" customHeight="1">
      <c r="B48" s="180"/>
      <c r="C48" s="180"/>
      <c r="D48" s="180"/>
      <c r="E48" s="180"/>
      <c r="F48" s="180"/>
      <c r="G48" s="180"/>
      <c r="H48" s="180"/>
      <c r="I48" s="180"/>
      <c r="J48" s="180"/>
      <c r="K48" s="180"/>
    </row>
    <row r="49" spans="2:11" s="12" customFormat="1" ht="17.45" customHeight="1">
      <c r="B49" s="180"/>
      <c r="C49" s="180"/>
      <c r="D49" s="180"/>
      <c r="E49" s="180"/>
      <c r="F49" s="180"/>
      <c r="G49" s="180"/>
      <c r="H49" s="180"/>
      <c r="I49" s="180"/>
      <c r="J49" s="180"/>
      <c r="K49" s="180"/>
    </row>
    <row r="50" spans="2:11" s="12" customFormat="1" ht="17.45" customHeight="1">
      <c r="B50" s="180"/>
      <c r="C50" s="180"/>
      <c r="D50" s="180"/>
      <c r="E50" s="180"/>
      <c r="F50" s="180"/>
      <c r="G50" s="180"/>
      <c r="H50" s="180"/>
      <c r="I50" s="180"/>
      <c r="J50" s="180"/>
      <c r="K50" s="180"/>
    </row>
    <row r="51" spans="2:11" s="12" customFormat="1" ht="17.45" customHeight="1">
      <c r="B51" s="180"/>
      <c r="C51" s="180"/>
      <c r="D51" s="180"/>
      <c r="E51" s="180"/>
      <c r="F51" s="180"/>
      <c r="G51" s="180"/>
      <c r="H51" s="180"/>
      <c r="I51" s="180"/>
      <c r="J51" s="180"/>
      <c r="K51" s="180"/>
    </row>
    <row r="52" spans="2:11" s="12" customFormat="1" ht="17.45" customHeight="1">
      <c r="B52" s="180"/>
      <c r="C52" s="180"/>
      <c r="D52" s="180"/>
      <c r="E52" s="180"/>
      <c r="F52" s="180"/>
      <c r="G52" s="180"/>
      <c r="H52" s="180"/>
      <c r="I52" s="180"/>
      <c r="J52" s="180"/>
      <c r="K52" s="180"/>
    </row>
    <row r="53" spans="2:11" s="12" customFormat="1" ht="17.45" customHeight="1">
      <c r="B53" s="180"/>
      <c r="C53" s="180"/>
      <c r="D53" s="180"/>
      <c r="E53" s="180"/>
      <c r="F53" s="180"/>
      <c r="G53" s="180"/>
      <c r="H53" s="180"/>
      <c r="I53" s="180"/>
      <c r="J53" s="180"/>
      <c r="K53" s="180"/>
    </row>
    <row r="54" spans="2:11" s="12" customFormat="1" ht="17.45" customHeight="1">
      <c r="B54" s="180"/>
      <c r="C54" s="180"/>
      <c r="D54" s="180"/>
      <c r="E54" s="180"/>
      <c r="F54" s="180"/>
      <c r="G54" s="180"/>
      <c r="H54" s="180"/>
      <c r="I54" s="180"/>
      <c r="J54" s="180"/>
      <c r="K54" s="180"/>
    </row>
    <row r="55" spans="2:11" s="12" customFormat="1" ht="17.45" customHeight="1">
      <c r="B55" s="180"/>
      <c r="C55" s="180"/>
      <c r="D55" s="180"/>
      <c r="E55" s="180"/>
      <c r="F55" s="180"/>
      <c r="G55" s="180"/>
      <c r="H55" s="180"/>
      <c r="I55" s="180"/>
      <c r="J55" s="180"/>
      <c r="K55" s="180"/>
    </row>
    <row r="56" spans="2:11" s="12" customFormat="1" ht="17.45" customHeight="1">
      <c r="B56" s="180"/>
      <c r="C56" s="180"/>
      <c r="D56" s="180"/>
      <c r="E56" s="180"/>
      <c r="F56" s="180"/>
      <c r="G56" s="180"/>
      <c r="H56" s="180"/>
      <c r="I56" s="180"/>
      <c r="J56" s="180"/>
      <c r="K56" s="180"/>
    </row>
    <row r="57" spans="2:11" s="12" customFormat="1" ht="17.45" customHeight="1">
      <c r="B57" s="180"/>
      <c r="C57" s="180"/>
      <c r="D57" s="180"/>
      <c r="E57" s="180"/>
      <c r="F57" s="180"/>
      <c r="G57" s="180"/>
      <c r="H57" s="180"/>
      <c r="I57" s="180"/>
      <c r="J57" s="180"/>
      <c r="K57" s="180"/>
    </row>
    <row r="58" spans="2:11" s="12" customFormat="1" ht="17.45" customHeight="1">
      <c r="B58" s="180"/>
      <c r="C58" s="180"/>
      <c r="D58" s="180"/>
      <c r="E58" s="180"/>
      <c r="F58" s="180"/>
      <c r="G58" s="180"/>
      <c r="H58" s="180"/>
      <c r="I58" s="180"/>
      <c r="J58" s="180"/>
      <c r="K58" s="180"/>
    </row>
    <row r="59" spans="2:11" s="12" customFormat="1" ht="17.45" customHeight="1">
      <c r="B59" s="180"/>
      <c r="C59" s="180"/>
      <c r="D59" s="180"/>
      <c r="E59" s="180"/>
      <c r="F59" s="180"/>
      <c r="G59" s="180"/>
      <c r="H59" s="180"/>
      <c r="I59" s="180"/>
      <c r="J59" s="180"/>
      <c r="K59" s="180"/>
    </row>
  </sheetData>
  <sheetProtection algorithmName="SHA-512" hashValue="R79mbPn3QrNIUnRrdOShNe968LX8qWBukKcqD799O1QrzmWsZtDHRMMUjq+NCzd+UcBMvtFCEomZqSlDYm6Z4g==" saltValue="JBCZL2djXunyUCl16dvjyw==" spinCount="100000" sheet="1" formatColumns="0" formatRows="0" insertColumns="0" insertRows="0" insertHyperlinks="0" deleteColumns="0" deleteRows="0" sort="0" pivotTables="0"/>
  <dataValidations count="2">
    <dataValidation type="decimal" operator="greaterThanOrEqual" allowBlank="1" showInputMessage="1" showErrorMessage="1" error="Não aceita números negativos." sqref="D6:M6 D9:M12 D20:M24 D18:M18 D26:M28 D14:M16 D30:M34" xr:uid="{00000000-0002-0000-0500-000000000000}">
      <formula1>0</formula1>
    </dataValidation>
    <dataValidation type="decimal" operator="greaterThanOrEqual" allowBlank="1" showInputMessage="1" showErrorMessage="1" error="Não aceita números negativos." promptTitle="Orientação de preenchimento" prompt="Discriminar os itens considerados no quadro localizado ao final desta aba." sqref="D17:M17 D35:M35" xr:uid="{00000000-0002-0000-0500-000001000000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scale="66" orientation="landscape" r:id="rId1"/>
  <ignoredErrors>
    <ignoredError sqref="D7:M8 D13:M13 D25:M25 D29:M2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B1:V62"/>
  <sheetViews>
    <sheetView showGridLines="0" showRowColHeaders="0" workbookViewId="0">
      <selection activeCell="G20" sqref="G20"/>
    </sheetView>
  </sheetViews>
  <sheetFormatPr defaultColWidth="8.875" defaultRowHeight="12.75"/>
  <cols>
    <col min="1" max="1" width="2.625" style="12" customWidth="1"/>
    <col min="2" max="2" width="24.625" style="12" customWidth="1"/>
    <col min="3" max="3" width="7.5" style="12" bestFit="1" customWidth="1"/>
    <col min="4" max="4" width="18.75" style="12" customWidth="1"/>
    <col min="5" max="7" width="10" style="12" customWidth="1"/>
    <col min="8" max="11" width="10" style="80" customWidth="1"/>
    <col min="12" max="17" width="10" style="80" hidden="1" customWidth="1"/>
    <col min="18" max="18" width="8.875" style="80" hidden="1" customWidth="1"/>
    <col min="19" max="21" width="8.875" style="12" hidden="1" customWidth="1"/>
    <col min="22" max="16384" width="8.875" style="12"/>
  </cols>
  <sheetData>
    <row r="1" spans="2:22" ht="15" customHeight="1"/>
    <row r="2" spans="2:22" ht="15.75">
      <c r="B2" s="76" t="s">
        <v>169</v>
      </c>
      <c r="C2" s="13"/>
      <c r="D2" s="49"/>
      <c r="E2" s="49"/>
      <c r="F2" s="49"/>
      <c r="G2" s="49"/>
      <c r="H2" s="49"/>
      <c r="I2" s="49"/>
      <c r="J2" s="49"/>
      <c r="K2" s="49"/>
      <c r="L2" s="49"/>
    </row>
    <row r="3" spans="2:22" ht="22.5" customHeight="1">
      <c r="B3" s="207" t="s">
        <v>165</v>
      </c>
      <c r="C3" s="234"/>
      <c r="D3" s="351" t="s">
        <v>182</v>
      </c>
      <c r="E3" s="351"/>
      <c r="F3" s="351"/>
      <c r="G3" s="351"/>
      <c r="H3" s="327"/>
      <c r="I3" s="327"/>
      <c r="J3" s="327"/>
      <c r="K3" s="327"/>
      <c r="L3" s="208" t="s">
        <v>236</v>
      </c>
      <c r="M3" s="208" t="s">
        <v>236</v>
      </c>
      <c r="N3" s="208" t="s">
        <v>236</v>
      </c>
      <c r="O3" s="208" t="s">
        <v>236</v>
      </c>
      <c r="P3" s="208" t="s">
        <v>236</v>
      </c>
      <c r="Q3" s="208" t="s">
        <v>236</v>
      </c>
      <c r="R3" s="208" t="s">
        <v>236</v>
      </c>
      <c r="S3" s="208" t="s">
        <v>236</v>
      </c>
      <c r="T3" s="208" t="s">
        <v>236</v>
      </c>
      <c r="U3" s="208" t="s">
        <v>236</v>
      </c>
      <c r="V3" s="80"/>
    </row>
    <row r="4" spans="2:22" ht="30" customHeight="1">
      <c r="B4" s="234"/>
      <c r="C4" s="235" t="s">
        <v>30</v>
      </c>
      <c r="D4" s="235" t="s">
        <v>200</v>
      </c>
      <c r="E4" s="274" t="s">
        <v>155</v>
      </c>
      <c r="F4" s="274" t="s">
        <v>156</v>
      </c>
      <c r="G4" s="274" t="s">
        <v>157</v>
      </c>
      <c r="H4" s="327"/>
      <c r="I4" s="327"/>
      <c r="J4" s="327"/>
      <c r="K4" s="327"/>
      <c r="L4" s="235">
        <v>1</v>
      </c>
      <c r="M4" s="235">
        <v>2</v>
      </c>
      <c r="N4" s="235">
        <v>3</v>
      </c>
      <c r="O4" s="235">
        <v>4</v>
      </c>
      <c r="P4" s="235">
        <v>5</v>
      </c>
      <c r="Q4" s="235">
        <v>6</v>
      </c>
      <c r="R4" s="235">
        <v>7</v>
      </c>
      <c r="S4" s="235">
        <v>8</v>
      </c>
      <c r="T4" s="235">
        <v>9</v>
      </c>
      <c r="U4" s="235">
        <v>10</v>
      </c>
      <c r="V4" s="80"/>
    </row>
    <row r="5" spans="2:22" ht="12.75" customHeight="1">
      <c r="H5" s="321"/>
      <c r="I5" s="321"/>
      <c r="J5" s="321"/>
      <c r="K5" s="321"/>
      <c r="S5" s="80"/>
      <c r="T5" s="80"/>
      <c r="U5" s="80"/>
      <c r="V5" s="80"/>
    </row>
    <row r="6" spans="2:22" s="20" customFormat="1" ht="17.45" customHeight="1">
      <c r="B6" s="67" t="s">
        <v>170</v>
      </c>
      <c r="C6" s="67"/>
      <c r="D6" s="19"/>
      <c r="E6" s="19"/>
      <c r="F6" s="19"/>
      <c r="G6" s="10">
        <v>3</v>
      </c>
      <c r="H6" s="328"/>
      <c r="I6" s="328"/>
      <c r="J6" s="328"/>
      <c r="K6" s="328"/>
      <c r="L6" s="293">
        <f>SUM(L7:L16)</f>
        <v>0</v>
      </c>
      <c r="M6" s="293">
        <f t="shared" ref="M6:U6" si="0">SUM(M7:M16)</f>
        <v>0</v>
      </c>
      <c r="N6" s="293">
        <f t="shared" si="0"/>
        <v>0</v>
      </c>
      <c r="O6" s="293">
        <f t="shared" si="0"/>
        <v>0</v>
      </c>
      <c r="P6" s="293">
        <f t="shared" si="0"/>
        <v>0</v>
      </c>
      <c r="Q6" s="293">
        <f t="shared" si="0"/>
        <v>0</v>
      </c>
      <c r="R6" s="293">
        <f t="shared" si="0"/>
        <v>0</v>
      </c>
      <c r="S6" s="293">
        <f t="shared" si="0"/>
        <v>0</v>
      </c>
      <c r="T6" s="293">
        <f t="shared" si="0"/>
        <v>0</v>
      </c>
      <c r="U6" s="293">
        <f t="shared" si="0"/>
        <v>0</v>
      </c>
    </row>
    <row r="7" spans="2:22" ht="17.45" customHeight="1">
      <c r="B7" s="72"/>
      <c r="C7" s="73" t="s">
        <v>35</v>
      </c>
      <c r="D7" s="50"/>
      <c r="E7" s="2">
        <v>1</v>
      </c>
      <c r="F7" s="2">
        <v>3</v>
      </c>
      <c r="G7" s="3">
        <v>3</v>
      </c>
      <c r="H7" s="329"/>
      <c r="I7" s="329"/>
      <c r="J7" s="329"/>
      <c r="K7" s="329"/>
      <c r="L7" s="294">
        <f>IF(L$4&lt;$E7,0,IF(OR(L$4=$E7,L$4&lt;=$F7),($D7*((1-Indicadores!$L$4)^(L$4-$E7))/$G$6),0))</f>
        <v>0</v>
      </c>
      <c r="M7" s="294">
        <f>IF(M$4&lt;$E7,0,IF(OR(M$4=$E7,M$4&lt;=$F7),($D7*((1-Indicadores!$L$4)^(M$4-$E7))/$G$6),0))</f>
        <v>0</v>
      </c>
      <c r="N7" s="294">
        <f>IF(N$4&lt;$E7,0,IF(OR(N$4=$E7,N$4&lt;=$F7),($D7*((1-Indicadores!$L$4)^(N$4-$E7))/$G$6),0))</f>
        <v>0</v>
      </c>
      <c r="O7" s="294">
        <f>IF(O$4&lt;$E7,0,IF(OR(O$4=$E7,O$4&lt;=$F7),($D7*((1-Indicadores!$L$4)^(O$4-$E7))/$G$6),0))</f>
        <v>0</v>
      </c>
      <c r="P7" s="294">
        <f>IF(P$4&lt;$E7,0,IF(OR(P$4=$E7,P$4&lt;=$F7),($D7*((1-Indicadores!$L$4)^(P$4-$E7))/$G$6),0))</f>
        <v>0</v>
      </c>
      <c r="Q7" s="294">
        <f>IF(Q$4&lt;$E7,0,IF(OR(Q$4=$E7,Q$4&lt;=$F7),($D7*((1-Indicadores!$L$4)^(Q$4-$E7))/$G$6),0))</f>
        <v>0</v>
      </c>
      <c r="R7" s="294">
        <f>IF(R$4&lt;$E7,0,IF(OR(R$4=$E7,R$4&lt;=$F7),($D7*((1-Indicadores!$L$4)^(R$4-$E7))/$G$6),0))</f>
        <v>0</v>
      </c>
      <c r="S7" s="294">
        <f>IF(S$4&lt;$E7,0,IF(OR(S$4=$E7,S$4&lt;=$F7),($D7*((1-Indicadores!$L$4)^(S$4-$E7))/$G$6),0))</f>
        <v>0</v>
      </c>
      <c r="T7" s="294">
        <f>IF(T$4&lt;$E7,0,IF(OR(T$4=$E7,T$4&lt;=$F7),($D7*((1-Indicadores!$L$4)^(T$4-$E7))/$G$6),0))</f>
        <v>0</v>
      </c>
      <c r="U7" s="294">
        <f>IF(U$4&lt;$E7,0,IF(OR(U$4=$E7,U$4&lt;=$F7),($D7*((1-Indicadores!$L$4)^(U$4-$E7))/$G$6),0))</f>
        <v>0</v>
      </c>
      <c r="V7" s="80"/>
    </row>
    <row r="8" spans="2:22" ht="17.45" customHeight="1">
      <c r="B8" s="72"/>
      <c r="C8" s="73" t="s">
        <v>35</v>
      </c>
      <c r="D8" s="50"/>
      <c r="E8" s="2">
        <v>2</v>
      </c>
      <c r="F8" s="2">
        <v>4</v>
      </c>
      <c r="G8" s="3">
        <v>3</v>
      </c>
      <c r="H8" s="329"/>
      <c r="I8" s="329"/>
      <c r="J8" s="329"/>
      <c r="K8" s="329"/>
      <c r="L8" s="294">
        <f>IF(L$4&lt;$E8,0,IF(OR(L$4=$E8,L$4&lt;=$F8),($D8*((1-Indicadores!$L$4)^(L$4-$E8))/$G$6),0))</f>
        <v>0</v>
      </c>
      <c r="M8" s="294">
        <f>IF(M$4&lt;$E8,0,IF(OR(M$4=$E8,M$4&lt;=$F8),($D8*((1-Indicadores!$L$4)^(M$4-$E8))/$G$6),0))</f>
        <v>0</v>
      </c>
      <c r="N8" s="294">
        <f>IF(N$4&lt;$E8,0,IF(OR(N$4=$E8,N$4&lt;=$F8),($D8*((1-Indicadores!$L$4)^(N$4-$E8))/$G$6),0))</f>
        <v>0</v>
      </c>
      <c r="O8" s="294">
        <f>IF(O$4&lt;$E8,0,IF(OR(O$4=$E8,O$4&lt;=$F8),($D8*((1-Indicadores!$L$4)^(O$4-$E8))/$G$6),0))</f>
        <v>0</v>
      </c>
      <c r="P8" s="294">
        <f>IF(P$4&lt;$E8,0,IF(OR(P$4=$E8,P$4&lt;=$F8),($D8*((1-Indicadores!$L$4)^(P$4-$E8))/$G$6),0))</f>
        <v>0</v>
      </c>
      <c r="Q8" s="294">
        <f>IF(Q$4&lt;$E8,0,IF(OR(Q$4=$E8,Q$4&lt;=$F8),($D8*((1-Indicadores!$L$4)^(Q$4-$E8))/$G$6),0))</f>
        <v>0</v>
      </c>
      <c r="R8" s="294">
        <f>IF(R$4&lt;$E8,0,IF(OR(R$4=$E8,R$4&lt;=$F8),($D8*((1-Indicadores!$L$4)^(R$4-$E8))/$G$6),0))</f>
        <v>0</v>
      </c>
      <c r="S8" s="294">
        <f>IF(S$4&lt;$E8,0,IF(OR(S$4=$E8,S$4&lt;=$F8),($D8*((1-Indicadores!$L$4)^(S$4-$E8))/$G$6),0))</f>
        <v>0</v>
      </c>
      <c r="T8" s="294">
        <f>IF(T$4&lt;$E8,0,IF(OR(T$4=$E8,T$4&lt;=$F8),($D8*((1-Indicadores!$L$4)^(T$4-$E8))/$G$6),0))</f>
        <v>0</v>
      </c>
      <c r="U8" s="294">
        <f>IF(U$4&lt;$E8,0,IF(OR(U$4=$E8,U$4&lt;=$F8),($D8*((1-Indicadores!$L$4)^(U$4-$E8))/$G$6),0))</f>
        <v>0</v>
      </c>
      <c r="V8" s="80"/>
    </row>
    <row r="9" spans="2:22" ht="17.45" customHeight="1">
      <c r="B9" s="72"/>
      <c r="C9" s="73" t="s">
        <v>35</v>
      </c>
      <c r="D9" s="50"/>
      <c r="E9" s="2">
        <v>3</v>
      </c>
      <c r="F9" s="2">
        <v>5</v>
      </c>
      <c r="G9" s="3">
        <v>3</v>
      </c>
      <c r="H9" s="329"/>
      <c r="I9" s="329"/>
      <c r="J9" s="329"/>
      <c r="K9" s="329"/>
      <c r="L9" s="294">
        <f>IF(L$4&lt;$E9,0,IF(OR(L$4=$E9,L$4&lt;=$F9),($D9*((1-Indicadores!$L$4)^(L$4-$E9))/$G$6),0))</f>
        <v>0</v>
      </c>
      <c r="M9" s="294">
        <f>IF(M$4&lt;$E9,0,IF(OR(M$4=$E9,M$4&lt;=$F9),($D9*((1-Indicadores!$L$4)^(M$4-$E9))/$G$6),0))</f>
        <v>0</v>
      </c>
      <c r="N9" s="294">
        <f>IF(N$4&lt;$E9,0,IF(OR(N$4=$E9,N$4&lt;=$F9),($D9*((1-Indicadores!$L$4)^(N$4-$E9))/$G$6),0))</f>
        <v>0</v>
      </c>
      <c r="O9" s="294">
        <f>IF(O$4&lt;$E9,0,IF(OR(O$4=$E9,O$4&lt;=$F9),($D9*((1-Indicadores!$L$4)^(O$4-$E9))/$G$6),0))</f>
        <v>0</v>
      </c>
      <c r="P9" s="294">
        <f>IF(P$4&lt;$E9,0,IF(OR(P$4=$E9,P$4&lt;=$F9),($D9*((1-Indicadores!$L$4)^(P$4-$E9))/$G$6),0))</f>
        <v>0</v>
      </c>
      <c r="Q9" s="294">
        <f>IF(Q$4&lt;$E9,0,IF(OR(Q$4=$E9,Q$4&lt;=$F9),($D9*((1-Indicadores!$L$4)^(Q$4-$E9))/$G$6),0))</f>
        <v>0</v>
      </c>
      <c r="R9" s="294">
        <f>IF(R$4&lt;$E9,0,IF(OR(R$4=$E9,R$4&lt;=$F9),($D9*((1-Indicadores!$L$4)^(R$4-$E9))/$G$6),0))</f>
        <v>0</v>
      </c>
      <c r="S9" s="294">
        <f>IF(S$4&lt;$E9,0,IF(OR(S$4=$E9,S$4&lt;=$F9),($D9*((1-Indicadores!$L$4)^(S$4-$E9))/$G$6),0))</f>
        <v>0</v>
      </c>
      <c r="T9" s="294">
        <f>IF(T$4&lt;$E9,0,IF(OR(T$4=$E9,T$4&lt;=$F9),($D9*((1-Indicadores!$L$4)^(T$4-$E9))/$G$6),0))</f>
        <v>0</v>
      </c>
      <c r="U9" s="294">
        <f>IF(U$4&lt;$E9,0,IF(OR(U$4=$E9,U$4&lt;=$F9),($D9*((1-Indicadores!$L$4)^(U$4-$E9))/$G$6),0))</f>
        <v>0</v>
      </c>
      <c r="V9" s="80"/>
    </row>
    <row r="10" spans="2:22" ht="17.45" customHeight="1">
      <c r="B10" s="72"/>
      <c r="C10" s="73" t="s">
        <v>35</v>
      </c>
      <c r="D10" s="50"/>
      <c r="E10" s="2">
        <v>4</v>
      </c>
      <c r="F10" s="2">
        <v>6</v>
      </c>
      <c r="G10" s="3">
        <v>3</v>
      </c>
      <c r="H10" s="329"/>
      <c r="I10" s="329"/>
      <c r="J10" s="329"/>
      <c r="K10" s="329"/>
      <c r="L10" s="294">
        <f>IF(L$4&lt;$E10,0,IF(OR(L$4=$E10,L$4&lt;=$F10),($D10*((1-Indicadores!$L$4)^(L$4-$E10))/$G$6),0))</f>
        <v>0</v>
      </c>
      <c r="M10" s="294">
        <f>IF(M$4&lt;$E10,0,IF(OR(M$4=$E10,M$4&lt;=$F10),($D10*((1-Indicadores!$L$4)^(M$4-$E10))/$G$6),0))</f>
        <v>0</v>
      </c>
      <c r="N10" s="294">
        <f>IF(N$4&lt;$E10,0,IF(OR(N$4=$E10,N$4&lt;=$F10),($D10*((1-Indicadores!$L$4)^(N$4-$E10))/$G$6),0))</f>
        <v>0</v>
      </c>
      <c r="O10" s="294">
        <f>IF(O$4&lt;$E10,0,IF(OR(O$4=$E10,O$4&lt;=$F10),($D10*((1-Indicadores!$L$4)^(O$4-$E10))/$G$6),0))</f>
        <v>0</v>
      </c>
      <c r="P10" s="294">
        <f>IF(P$4&lt;$E10,0,IF(OR(P$4=$E10,P$4&lt;=$F10),($D10*((1-Indicadores!$L$4)^(P$4-$E10))/$G$6),0))</f>
        <v>0</v>
      </c>
      <c r="Q10" s="294">
        <f>IF(Q$4&lt;$E10,0,IF(OR(Q$4=$E10,Q$4&lt;=$F10),($D10*((1-Indicadores!$L$4)^(Q$4-$E10))/$G$6),0))</f>
        <v>0</v>
      </c>
      <c r="R10" s="294">
        <f>IF(R$4&lt;$E10,0,IF(OR(R$4=$E10,R$4&lt;=$F10),($D10*((1-Indicadores!$L$4)^(R$4-$E10))/$G$6),0))</f>
        <v>0</v>
      </c>
      <c r="S10" s="294">
        <f>IF(S$4&lt;$E10,0,IF(OR(S$4=$E10,S$4&lt;=$F10),($D10*((1-Indicadores!$L$4)^(S$4-$E10))/$G$6),0))</f>
        <v>0</v>
      </c>
      <c r="T10" s="294">
        <f>IF(T$4&lt;$E10,0,IF(OR(T$4=$E10,T$4&lt;=$F10),($D10*((1-Indicadores!$L$4)^(T$4-$E10))/$G$6),0))</f>
        <v>0</v>
      </c>
      <c r="U10" s="294">
        <f>IF(U$4&lt;$E10,0,IF(OR(U$4=$E10,U$4&lt;=$F10),($D10*((1-Indicadores!$L$4)^(U$4-$E10))/$G$6),0))</f>
        <v>0</v>
      </c>
      <c r="V10" s="80"/>
    </row>
    <row r="11" spans="2:22" ht="17.45" customHeight="1">
      <c r="B11" s="72"/>
      <c r="C11" s="73" t="s">
        <v>35</v>
      </c>
      <c r="D11" s="50"/>
      <c r="E11" s="2">
        <v>5</v>
      </c>
      <c r="F11" s="2">
        <v>7</v>
      </c>
      <c r="G11" s="3">
        <v>3</v>
      </c>
      <c r="H11" s="329"/>
      <c r="I11" s="329"/>
      <c r="J11" s="329"/>
      <c r="K11" s="329"/>
      <c r="L11" s="294">
        <f>IF(L$4&lt;$E11,0,IF(OR(L$4=$E11,L$4&lt;=$F11),($D11*((1-Indicadores!$L$4)^(L$4-$E11))/$G$6),0))</f>
        <v>0</v>
      </c>
      <c r="M11" s="294">
        <f>IF(M$4&lt;$E11,0,IF(OR(M$4=$E11,M$4&lt;=$F11),($D11*((1-Indicadores!$L$4)^(M$4-$E11))/$G$6),0))</f>
        <v>0</v>
      </c>
      <c r="N11" s="294">
        <f>IF(N$4&lt;$E11,0,IF(OR(N$4=$E11,N$4&lt;=$F11),($D11*((1-Indicadores!$L$4)^(N$4-$E11))/$G$6),0))</f>
        <v>0</v>
      </c>
      <c r="O11" s="294">
        <f>IF(O$4&lt;$E11,0,IF(OR(O$4=$E11,O$4&lt;=$F11),($D11*((1-Indicadores!$L$4)^(O$4-$E11))/$G$6),0))</f>
        <v>0</v>
      </c>
      <c r="P11" s="294">
        <f>IF(P$4&lt;$E11,0,IF(OR(P$4=$E11,P$4&lt;=$F11),($D11*((1-Indicadores!$L$4)^(P$4-$E11))/$G$6),0))</f>
        <v>0</v>
      </c>
      <c r="Q11" s="294">
        <f>IF(Q$4&lt;$E11,0,IF(OR(Q$4=$E11,Q$4&lt;=$F11),($D11*((1-Indicadores!$L$4)^(Q$4-$E11))/$G$6),0))</f>
        <v>0</v>
      </c>
      <c r="R11" s="294">
        <f>IF(R$4&lt;$E11,0,IF(OR(R$4=$E11,R$4&lt;=$F11),($D11*((1-Indicadores!$L$4)^(R$4-$E11))/$G$6),0))</f>
        <v>0</v>
      </c>
      <c r="S11" s="294">
        <f>IF(S$4&lt;$E11,0,IF(OR(S$4=$E11,S$4&lt;=$F11),($D11*((1-Indicadores!$L$4)^(S$4-$E11))/$G$6),0))</f>
        <v>0</v>
      </c>
      <c r="T11" s="294">
        <f>IF(T$4&lt;$E11,0,IF(OR(T$4=$E11,T$4&lt;=$F11),($D11*((1-Indicadores!$L$4)^(T$4-$E11))/$G$6),0))</f>
        <v>0</v>
      </c>
      <c r="U11" s="294">
        <f>IF(U$4&lt;$E11,0,IF(OR(U$4=$E11,U$4&lt;=$F11),($D11*((1-Indicadores!$L$4)^(U$4-$E11))/$G$6),0))</f>
        <v>0</v>
      </c>
      <c r="V11" s="80"/>
    </row>
    <row r="12" spans="2:22" ht="17.45" customHeight="1">
      <c r="B12" s="72"/>
      <c r="C12" s="73" t="s">
        <v>35</v>
      </c>
      <c r="D12" s="50"/>
      <c r="E12" s="2">
        <v>6</v>
      </c>
      <c r="F12" s="2">
        <v>8</v>
      </c>
      <c r="G12" s="3">
        <v>3</v>
      </c>
      <c r="H12" s="329"/>
      <c r="I12" s="329"/>
      <c r="J12" s="329"/>
      <c r="K12" s="329"/>
      <c r="L12" s="294">
        <f>IF(L$4&lt;$E12,0,IF(OR(L$4=$E12,L$4&lt;=$F12),($D12*((1-Indicadores!$L$4)^(L$4-$E12))/$G$6),0))</f>
        <v>0</v>
      </c>
      <c r="M12" s="294">
        <f>IF(M$4&lt;$E12,0,IF(OR(M$4=$E12,M$4&lt;=$F12),($D12*((1-Indicadores!$L$4)^(M$4-$E12))/$G$6),0))</f>
        <v>0</v>
      </c>
      <c r="N12" s="294">
        <f>IF(N$4&lt;$E12,0,IF(OR(N$4=$E12,N$4&lt;=$F12),($D12*((1-Indicadores!$L$4)^(N$4-$E12))/$G$6),0))</f>
        <v>0</v>
      </c>
      <c r="O12" s="294">
        <f>IF(O$4&lt;$E12,0,IF(OR(O$4=$E12,O$4&lt;=$F12),($D12*((1-Indicadores!$L$4)^(O$4-$E12))/$G$6),0))</f>
        <v>0</v>
      </c>
      <c r="P12" s="294">
        <f>IF(P$4&lt;$E12,0,IF(OR(P$4=$E12,P$4&lt;=$F12),($D12*((1-Indicadores!$L$4)^(P$4-$E12))/$G$6),0))</f>
        <v>0</v>
      </c>
      <c r="Q12" s="294">
        <f>IF(Q$4&lt;$E12,0,IF(OR(Q$4=$E12,Q$4&lt;=$F12),($D12*((1-Indicadores!$L$4)^(Q$4-$E12))/$G$6),0))</f>
        <v>0</v>
      </c>
      <c r="R12" s="294">
        <f>IF(R$4&lt;$E12,0,IF(OR(R$4=$E12,R$4&lt;=$F12),($D12*((1-Indicadores!$L$4)^(R$4-$E12))/$G$6),0))</f>
        <v>0</v>
      </c>
      <c r="S12" s="294">
        <f>IF(S$4&lt;$E12,0,IF(OR(S$4=$E12,S$4&lt;=$F12),($D12*((1-Indicadores!$L$4)^(S$4-$E12))/$G$6),0))</f>
        <v>0</v>
      </c>
      <c r="T12" s="294">
        <f>IF(T$4&lt;$E12,0,IF(OR(T$4=$E12,T$4&lt;=$F12),($D12*((1-Indicadores!$L$4)^(T$4-$E12))/$G$6),0))</f>
        <v>0</v>
      </c>
      <c r="U12" s="294">
        <f>IF(U$4&lt;$E12,0,IF(OR(U$4=$E12,U$4&lt;=$F12),($D12*((1-Indicadores!$L$4)^(U$4-$E12))/$G$6),0))</f>
        <v>0</v>
      </c>
      <c r="V12" s="80"/>
    </row>
    <row r="13" spans="2:22" ht="17.45" customHeight="1">
      <c r="B13" s="72"/>
      <c r="C13" s="73" t="s">
        <v>35</v>
      </c>
      <c r="D13" s="50"/>
      <c r="E13" s="2">
        <v>7</v>
      </c>
      <c r="F13" s="2">
        <v>9</v>
      </c>
      <c r="G13" s="3">
        <v>3</v>
      </c>
      <c r="H13" s="329"/>
      <c r="I13" s="329"/>
      <c r="J13" s="329"/>
      <c r="K13" s="329"/>
      <c r="L13" s="294">
        <f>IF(L$4&lt;$E13,0,IF(OR(L$4=$E13,L$4&lt;=$F13),($D13*((1-Indicadores!$L$4)^(L$4-$E13))/$G$6),0))</f>
        <v>0</v>
      </c>
      <c r="M13" s="294">
        <f>IF(M$4&lt;$E13,0,IF(OR(M$4=$E13,M$4&lt;=$F13),($D13*((1-Indicadores!$L$4)^(M$4-$E13))/$G$6),0))</f>
        <v>0</v>
      </c>
      <c r="N13" s="294">
        <f>IF(N$4&lt;$E13,0,IF(OR(N$4=$E13,N$4&lt;=$F13),($D13*((1-Indicadores!$L$4)^(N$4-$E13))/$G$6),0))</f>
        <v>0</v>
      </c>
      <c r="O13" s="294">
        <f>IF(O$4&lt;$E13,0,IF(OR(O$4=$E13,O$4&lt;=$F13),($D13*((1-Indicadores!$L$4)^(O$4-$E13))/$G$6),0))</f>
        <v>0</v>
      </c>
      <c r="P13" s="294">
        <f>IF(P$4&lt;$E13,0,IF(OR(P$4=$E13,P$4&lt;=$F13),($D13*((1-Indicadores!$L$4)^(P$4-$E13))/$G$6),0))</f>
        <v>0</v>
      </c>
      <c r="Q13" s="294">
        <f>IF(Q$4&lt;$E13,0,IF(OR(Q$4=$E13,Q$4&lt;=$F13),($D13*((1-Indicadores!$L$4)^(Q$4-$E13))/$G$6),0))</f>
        <v>0</v>
      </c>
      <c r="R13" s="294">
        <f>IF(R$4&lt;$E13,0,IF(OR(R$4=$E13,R$4&lt;=$F13),($D13*((1-Indicadores!$L$4)^(R$4-$E13))/$G$6),0))</f>
        <v>0</v>
      </c>
      <c r="S13" s="294">
        <f>IF(S$4&lt;$E13,0,IF(OR(S$4=$E13,S$4&lt;=$F13),($D13*((1-Indicadores!$L$4)^(S$4-$E13))/$G$6),0))</f>
        <v>0</v>
      </c>
      <c r="T13" s="294">
        <f>IF(T$4&lt;$E13,0,IF(OR(T$4=$E13,T$4&lt;=$F13),($D13*((1-Indicadores!$L$4)^(T$4-$E13))/$G$6),0))</f>
        <v>0</v>
      </c>
      <c r="U13" s="294">
        <f>IF(U$4&lt;$E13,0,IF(OR(U$4=$E13,U$4&lt;=$F13),($D13*((1-Indicadores!$L$4)^(U$4-$E13))/$G$6),0))</f>
        <v>0</v>
      </c>
      <c r="V13" s="80"/>
    </row>
    <row r="14" spans="2:22" ht="17.45" customHeight="1">
      <c r="B14" s="72"/>
      <c r="C14" s="73" t="s">
        <v>35</v>
      </c>
      <c r="D14" s="50"/>
      <c r="E14" s="2">
        <v>8</v>
      </c>
      <c r="F14" s="2">
        <v>10</v>
      </c>
      <c r="G14" s="3">
        <v>3</v>
      </c>
      <c r="H14" s="329"/>
      <c r="I14" s="329"/>
      <c r="J14" s="329"/>
      <c r="K14" s="329"/>
      <c r="L14" s="294">
        <f>IF(L$4&lt;$E14,0,IF(OR(L$4=$E14,L$4&lt;=$F14),($D14*((1-Indicadores!$L$4)^(L$4-$E14))/$G$6),0))</f>
        <v>0</v>
      </c>
      <c r="M14" s="294">
        <f>IF(M$4&lt;$E14,0,IF(OR(M$4=$E14,M$4&lt;=$F14),($D14*((1-Indicadores!$L$4)^(M$4-$E14))/$G$6),0))</f>
        <v>0</v>
      </c>
      <c r="N14" s="294">
        <f>IF(N$4&lt;$E14,0,IF(OR(N$4=$E14,N$4&lt;=$F14),($D14*((1-Indicadores!$L$4)^(N$4-$E14))/$G$6),0))</f>
        <v>0</v>
      </c>
      <c r="O14" s="294">
        <f>IF(O$4&lt;$E14,0,IF(OR(O$4=$E14,O$4&lt;=$F14),($D14*((1-Indicadores!$L$4)^(O$4-$E14))/$G$6),0))</f>
        <v>0</v>
      </c>
      <c r="P14" s="294">
        <f>IF(P$4&lt;$E14,0,IF(OR(P$4=$E14,P$4&lt;=$F14),($D14*((1-Indicadores!$L$4)^(P$4-$E14))/$G$6),0))</f>
        <v>0</v>
      </c>
      <c r="Q14" s="294">
        <f>IF(Q$4&lt;$E14,0,IF(OR(Q$4=$E14,Q$4&lt;=$F14),($D14*((1-Indicadores!$L$4)^(Q$4-$E14))/$G$6),0))</f>
        <v>0</v>
      </c>
      <c r="R14" s="294">
        <f>IF(R$4&lt;$E14,0,IF(OR(R$4=$E14,R$4&lt;=$F14),($D14*((1-Indicadores!$L$4)^(R$4-$E14))/$G$6),0))</f>
        <v>0</v>
      </c>
      <c r="S14" s="294">
        <f>IF(S$4&lt;$E14,0,IF(OR(S$4=$E14,S$4&lt;=$F14),($D14*((1-Indicadores!$L$4)^(S$4-$E14))/$G$6),0))</f>
        <v>0</v>
      </c>
      <c r="T14" s="294">
        <f>IF(T$4&lt;$E14,0,IF(OR(T$4=$E14,T$4&lt;=$F14),($D14*((1-Indicadores!$L$4)^(T$4-$E14))/$G$6),0))</f>
        <v>0</v>
      </c>
      <c r="U14" s="294">
        <f>IF(U$4&lt;$E14,0,IF(OR(U$4=$E14,U$4&lt;=$F14),($D14*((1-Indicadores!$L$4)^(U$4-$E14))/$G$6),0))</f>
        <v>0</v>
      </c>
      <c r="V14" s="80"/>
    </row>
    <row r="15" spans="2:22" ht="17.45" customHeight="1">
      <c r="B15" s="72"/>
      <c r="C15" s="73" t="s">
        <v>35</v>
      </c>
      <c r="D15" s="50"/>
      <c r="E15" s="2">
        <v>9</v>
      </c>
      <c r="F15" s="2">
        <v>10</v>
      </c>
      <c r="G15" s="3">
        <v>2</v>
      </c>
      <c r="H15" s="329"/>
      <c r="I15" s="329"/>
      <c r="J15" s="329"/>
      <c r="K15" s="329"/>
      <c r="L15" s="294">
        <f>IF(L$4&lt;$E15,0,IF(OR(L$4=$E15,L$4&lt;=$F15),($D15*((1-Indicadores!$L$4)^(L$4-$E15))/$G$6),0))</f>
        <v>0</v>
      </c>
      <c r="M15" s="294">
        <f>IF(M$4&lt;$E15,0,IF(OR(M$4=$E15,M$4&lt;=$F15),($D15*((1-Indicadores!$L$4)^(M$4-$E15))/$G$6),0))</f>
        <v>0</v>
      </c>
      <c r="N15" s="294">
        <f>IF(N$4&lt;$E15,0,IF(OR(N$4=$E15,N$4&lt;=$F15),($D15*((1-Indicadores!$L$4)^(N$4-$E15))/$G$6),0))</f>
        <v>0</v>
      </c>
      <c r="O15" s="294">
        <f>IF(O$4&lt;$E15,0,IF(OR(O$4=$E15,O$4&lt;=$F15),($D15*((1-Indicadores!$L$4)^(O$4-$E15))/$G$6),0))</f>
        <v>0</v>
      </c>
      <c r="P15" s="294">
        <f>IF(P$4&lt;$E15,0,IF(OR(P$4=$E15,P$4&lt;=$F15),($D15*((1-Indicadores!$L$4)^(P$4-$E15))/$G$6),0))</f>
        <v>0</v>
      </c>
      <c r="Q15" s="294">
        <f>IF(Q$4&lt;$E15,0,IF(OR(Q$4=$E15,Q$4&lt;=$F15),($D15*((1-Indicadores!$L$4)^(Q$4-$E15))/$G$6),0))</f>
        <v>0</v>
      </c>
      <c r="R15" s="294">
        <f>IF(R$4&lt;$E15,0,IF(OR(R$4=$E15,R$4&lt;=$F15),($D15*((1-Indicadores!$L$4)^(R$4-$E15))/$G$6),0))</f>
        <v>0</v>
      </c>
      <c r="S15" s="294">
        <f>IF(S$4&lt;$E15,0,IF(OR(S$4=$E15,S$4&lt;=$F15),($D15*((1-Indicadores!$L$4)^(S$4-$E15))/$G$6),0))</f>
        <v>0</v>
      </c>
      <c r="T15" s="294">
        <f>IF(T$4&lt;$E15,0,IF(OR(T$4=$E15,T$4&lt;=$F15),($D15*((1-Indicadores!$L$4)^(T$4-$E15))/$G$6),0))</f>
        <v>0</v>
      </c>
      <c r="U15" s="294">
        <f>IF(U$4&lt;$E15,0,IF(OR(U$4=$E15,U$4&lt;=$F15),($D15*((1-Indicadores!$L$4)^(U$4-$E15))/$G$6),0))</f>
        <v>0</v>
      </c>
      <c r="V15" s="80"/>
    </row>
    <row r="16" spans="2:22" ht="17.45" customHeight="1">
      <c r="B16" s="74"/>
      <c r="C16" s="75" t="s">
        <v>35</v>
      </c>
      <c r="D16" s="51"/>
      <c r="E16" s="4">
        <v>10</v>
      </c>
      <c r="F16" s="4">
        <v>10</v>
      </c>
      <c r="G16" s="5">
        <v>1</v>
      </c>
      <c r="H16" s="329"/>
      <c r="I16" s="329"/>
      <c r="J16" s="329"/>
      <c r="K16" s="329"/>
      <c r="L16" s="294">
        <f>IF(L$4&lt;$E16,0,IF(OR(L$4=$E16,L$4&lt;=$F16),($D16*((1-Indicadores!$L$4)^(L$4-$E16))/$G$6),0))</f>
        <v>0</v>
      </c>
      <c r="M16" s="294">
        <f>IF(M$4&lt;$E16,0,IF(OR(M$4=$E16,M$4&lt;=$F16),($D16*((1-Indicadores!$L$4)^(M$4-$E16))/$G$6),0))</f>
        <v>0</v>
      </c>
      <c r="N16" s="294">
        <f>IF(N$4&lt;$E16,0,IF(OR(N$4=$E16,N$4&lt;=$F16),($D16*((1-Indicadores!$L$4)^(N$4-$E16))/$G$6),0))</f>
        <v>0</v>
      </c>
      <c r="O16" s="294">
        <f>IF(O$4&lt;$E16,0,IF(OR(O$4=$E16,O$4&lt;=$F16),($D16*((1-Indicadores!$L$4)^(O$4-$E16))/$G$6),0))</f>
        <v>0</v>
      </c>
      <c r="P16" s="294">
        <f>IF(P$4&lt;$E16,0,IF(OR(P$4=$E16,P$4&lt;=$F16),($D16*((1-Indicadores!$L$4)^(P$4-$E16))/$G$6),0))</f>
        <v>0</v>
      </c>
      <c r="Q16" s="294">
        <f>IF(Q$4&lt;$E16,0,IF(OR(Q$4=$E16,Q$4&lt;=$F16),($D16*((1-Indicadores!$L$4)^(Q$4-$E16))/$G$6),0))</f>
        <v>0</v>
      </c>
      <c r="R16" s="294">
        <f>IF(R$4&lt;$E16,0,IF(OR(R$4=$E16,R$4&lt;=$F16),($D16*((1-Indicadores!$L$4)^(R$4-$E16))/$G$6),0))</f>
        <v>0</v>
      </c>
      <c r="S16" s="294">
        <f>IF(S$4&lt;$E16,0,IF(OR(S$4=$E16,S$4&lt;=$F16),($D16*((1-Indicadores!$L$4)^(S$4-$E16))/$G$6),0))</f>
        <v>0</v>
      </c>
      <c r="T16" s="294">
        <f>IF(T$4&lt;$E16,0,IF(OR(T$4=$E16,T$4&lt;=$F16),($D16*((1-Indicadores!$L$4)^(T$4-$E16))/$G$6),0))</f>
        <v>0</v>
      </c>
      <c r="U16" s="294">
        <f>IF(U$4&lt;$E16,0,IF(OR(U$4=$E16,U$4&lt;=$F16),($D16*((1-Indicadores!$L$4)^(U$4-$E16))/$G$6),0))</f>
        <v>0</v>
      </c>
      <c r="V16" s="80"/>
    </row>
    <row r="17" spans="2:22" s="20" customFormat="1" ht="17.45" customHeight="1">
      <c r="B17" s="67" t="s">
        <v>171</v>
      </c>
      <c r="C17" s="67"/>
      <c r="D17" s="295"/>
      <c r="E17" s="9"/>
      <c r="F17" s="9"/>
      <c r="G17" s="10">
        <v>4</v>
      </c>
      <c r="H17" s="328"/>
      <c r="I17" s="328"/>
      <c r="J17" s="328"/>
      <c r="K17" s="328"/>
      <c r="L17" s="296">
        <f t="shared" ref="L17:U17" si="1">SUM(L18:L27)</f>
        <v>0</v>
      </c>
      <c r="M17" s="296">
        <f t="shared" si="1"/>
        <v>0</v>
      </c>
      <c r="N17" s="296">
        <f t="shared" si="1"/>
        <v>0</v>
      </c>
      <c r="O17" s="296">
        <f t="shared" si="1"/>
        <v>0</v>
      </c>
      <c r="P17" s="296">
        <f t="shared" si="1"/>
        <v>0</v>
      </c>
      <c r="Q17" s="296">
        <f t="shared" si="1"/>
        <v>0</v>
      </c>
      <c r="R17" s="296">
        <f t="shared" si="1"/>
        <v>0</v>
      </c>
      <c r="S17" s="296">
        <f t="shared" si="1"/>
        <v>0</v>
      </c>
      <c r="T17" s="296">
        <f t="shared" si="1"/>
        <v>0</v>
      </c>
      <c r="U17" s="296">
        <f t="shared" si="1"/>
        <v>0</v>
      </c>
    </row>
    <row r="18" spans="2:22" ht="17.45" customHeight="1">
      <c r="B18" s="72"/>
      <c r="C18" s="73" t="s">
        <v>35</v>
      </c>
      <c r="D18" s="50"/>
      <c r="E18" s="2">
        <v>1</v>
      </c>
      <c r="F18" s="2">
        <v>4</v>
      </c>
      <c r="G18" s="3">
        <v>4</v>
      </c>
      <c r="H18" s="329"/>
      <c r="I18" s="329"/>
      <c r="J18" s="329"/>
      <c r="K18" s="329"/>
      <c r="L18" s="294">
        <f>IF(L$4&lt;$E18,0,IF(OR(L$4=$E18,L$4&lt;=$F18),($D18*((1-Indicadores!$L$4)^(L$4-$E18))/$G$17),0))</f>
        <v>0</v>
      </c>
      <c r="M18" s="294">
        <f>IF(M$4&lt;$E18,0,IF(OR(M$4=$E18,M$4&lt;=$F18),($D18*((1-Indicadores!$L$4)^(M$4-$E18))/$G$17),0))</f>
        <v>0</v>
      </c>
      <c r="N18" s="294">
        <f>IF(N$4&lt;$E18,0,IF(OR(N$4=$E18,N$4&lt;=$F18),($D18*((1-Indicadores!$L$4)^(N$4-$E18))/$G$17),0))</f>
        <v>0</v>
      </c>
      <c r="O18" s="294">
        <f>IF(O$4&lt;$E18,0,IF(OR(O$4=$E18,O$4&lt;=$F18),($D18*((1-Indicadores!$L$4)^(O$4-$E18))/$G$17),0))</f>
        <v>0</v>
      </c>
      <c r="P18" s="294">
        <f>IF(P$4&lt;$E18,0,IF(OR(P$4=$E18,P$4&lt;=$F18),($D18*((1-Indicadores!$L$4)^(P$4-$E18))/$G$17),0))</f>
        <v>0</v>
      </c>
      <c r="Q18" s="294">
        <f>IF(Q$4&lt;$E18,0,IF(OR(Q$4=$E18,Q$4&lt;=$F18),($D18*((1-Indicadores!$L$4)^(Q$4-$E18))/$G$17),0))</f>
        <v>0</v>
      </c>
      <c r="R18" s="294">
        <f>IF(R$4&lt;$E18,0,IF(OR(R$4=$E18,R$4&lt;=$F18),($D18*((1-Indicadores!$L$4)^(R$4-$E18))/$G$17),0))</f>
        <v>0</v>
      </c>
      <c r="S18" s="294">
        <f>IF(S$4&lt;$E18,0,IF(OR(S$4=$E18,S$4&lt;=$F18),($D18*((1-Indicadores!$L$4)^(S$4-$E18))/$G$17),0))</f>
        <v>0</v>
      </c>
      <c r="T18" s="294">
        <f>IF(T$4&lt;$E18,0,IF(OR(T$4=$E18,T$4&lt;=$F18),($D18*((1-Indicadores!$L$4)^(T$4-$E18))/$G$17),0))</f>
        <v>0</v>
      </c>
      <c r="U18" s="294">
        <f>IF(U$4&lt;$E18,0,IF(OR(U$4=$E18,U$4&lt;=$F18),($D18*((1-Indicadores!$L$4)^(U$4-$E18))/$G$17),0))</f>
        <v>0</v>
      </c>
      <c r="V18" s="80"/>
    </row>
    <row r="19" spans="2:22" ht="17.45" customHeight="1">
      <c r="B19" s="72"/>
      <c r="C19" s="73" t="s">
        <v>35</v>
      </c>
      <c r="D19" s="50"/>
      <c r="E19" s="2">
        <v>2</v>
      </c>
      <c r="F19" s="2">
        <v>5</v>
      </c>
      <c r="G19" s="3">
        <v>4</v>
      </c>
      <c r="H19" s="329"/>
      <c r="I19" s="329"/>
      <c r="J19" s="329"/>
      <c r="K19" s="329"/>
      <c r="L19" s="294">
        <f>IF(L$4&lt;$E19,0,IF(OR(L$4=$E19,L$4&lt;=$F19),($D19*((1-Indicadores!$L$4)^(L$4-$E19))/$G$17),0))</f>
        <v>0</v>
      </c>
      <c r="M19" s="294">
        <f>IF(M$4&lt;$E19,0,IF(OR(M$4=$E19,M$4&lt;=$F19),($D19*((1-Indicadores!$L$4)^(M$4-$E19))/$G$17),0))</f>
        <v>0</v>
      </c>
      <c r="N19" s="294">
        <f>IF(N$4&lt;$E19,0,IF(OR(N$4=$E19,N$4&lt;=$F19),($D19*((1-Indicadores!$L$4)^(N$4-$E19))/$G$17),0))</f>
        <v>0</v>
      </c>
      <c r="O19" s="294">
        <f>IF(O$4&lt;$E19,0,IF(OR(O$4=$E19,O$4&lt;=$F19),($D19*((1-Indicadores!$L$4)^(O$4-$E19))/$G$17),0))</f>
        <v>0</v>
      </c>
      <c r="P19" s="294">
        <f>IF(P$4&lt;$E19,0,IF(OR(P$4=$E19,P$4&lt;=$F19),($D19*((1-Indicadores!$L$4)^(P$4-$E19))/$G$17),0))</f>
        <v>0</v>
      </c>
      <c r="Q19" s="294">
        <f>IF(Q$4&lt;$E19,0,IF(OR(Q$4=$E19,Q$4&lt;=$F19),($D19*((1-Indicadores!$L$4)^(Q$4-$E19))/$G$17),0))</f>
        <v>0</v>
      </c>
      <c r="R19" s="294">
        <f>IF(R$4&lt;$E19,0,IF(OR(R$4=$E19,R$4&lt;=$F19),($D19*((1-Indicadores!$L$4)^(R$4-$E19))/$G$17),0))</f>
        <v>0</v>
      </c>
      <c r="S19" s="294">
        <f>IF(S$4&lt;$E19,0,IF(OR(S$4=$E19,S$4&lt;=$F19),($D19*((1-Indicadores!$L$4)^(S$4-$E19))/$G$17),0))</f>
        <v>0</v>
      </c>
      <c r="T19" s="294">
        <f>IF(T$4&lt;$E19,0,IF(OR(T$4=$E19,T$4&lt;=$F19),($D19*((1-Indicadores!$L$4)^(T$4-$E19))/$G$17),0))</f>
        <v>0</v>
      </c>
      <c r="U19" s="294">
        <f>IF(U$4&lt;$E19,0,IF(OR(U$4=$E19,U$4&lt;=$F19),($D19*((1-Indicadores!$L$4)^(U$4-$E19))/$G$17),0))</f>
        <v>0</v>
      </c>
      <c r="V19" s="80"/>
    </row>
    <row r="20" spans="2:22" ht="17.45" customHeight="1">
      <c r="B20" s="72"/>
      <c r="C20" s="73" t="s">
        <v>35</v>
      </c>
      <c r="D20" s="50"/>
      <c r="E20" s="2">
        <v>3</v>
      </c>
      <c r="F20" s="2">
        <v>6</v>
      </c>
      <c r="G20" s="3">
        <v>4</v>
      </c>
      <c r="H20" s="329"/>
      <c r="I20" s="329"/>
      <c r="J20" s="329"/>
      <c r="K20" s="329"/>
      <c r="L20" s="294">
        <f>IF(L$4&lt;$E20,0,IF(OR(L$4=$E20,L$4&lt;=$F20),($D20*((1-Indicadores!$L$4)^(L$4-$E20))/$G$17),0))</f>
        <v>0</v>
      </c>
      <c r="M20" s="294">
        <f>IF(M$4&lt;$E20,0,IF(OR(M$4=$E20,M$4&lt;=$F20),($D20*((1-Indicadores!$L$4)^(M$4-$E20))/$G$17),0))</f>
        <v>0</v>
      </c>
      <c r="N20" s="294">
        <f>IF(N$4&lt;$E20,0,IF(OR(N$4=$E20,N$4&lt;=$F20),($D20*((1-Indicadores!$L$4)^(N$4-$E20))/$G$17),0))</f>
        <v>0</v>
      </c>
      <c r="O20" s="294">
        <f>IF(O$4&lt;$E20,0,IF(OR(O$4=$E20,O$4&lt;=$F20),($D20*((1-Indicadores!$L$4)^(O$4-$E20))/$G$17),0))</f>
        <v>0</v>
      </c>
      <c r="P20" s="294">
        <f>IF(P$4&lt;$E20,0,IF(OR(P$4=$E20,P$4&lt;=$F20),($D20*((1-Indicadores!$L$4)^(P$4-$E20))/$G$17),0))</f>
        <v>0</v>
      </c>
      <c r="Q20" s="294">
        <f>IF(Q$4&lt;$E20,0,IF(OR(Q$4=$E20,Q$4&lt;=$F20),($D20*((1-Indicadores!$L$4)^(Q$4-$E20))/$G$17),0))</f>
        <v>0</v>
      </c>
      <c r="R20" s="294">
        <f>IF(R$4&lt;$E20,0,IF(OR(R$4=$E20,R$4&lt;=$F20),($D20*((1-Indicadores!$L$4)^(R$4-$E20))/$G$17),0))</f>
        <v>0</v>
      </c>
      <c r="S20" s="294">
        <f>IF(S$4&lt;$E20,0,IF(OR(S$4=$E20,S$4&lt;=$F20),($D20*((1-Indicadores!$L$4)^(S$4-$E20))/$G$17),0))</f>
        <v>0</v>
      </c>
      <c r="T20" s="294">
        <f>IF(T$4&lt;$E20,0,IF(OR(T$4=$E20,T$4&lt;=$F20),($D20*((1-Indicadores!$L$4)^(T$4-$E20))/$G$17),0))</f>
        <v>0</v>
      </c>
      <c r="U20" s="294">
        <f>IF(U$4&lt;$E20,0,IF(OR(U$4=$E20,U$4&lt;=$F20),($D20*((1-Indicadores!$L$4)^(U$4-$E20))/$G$17),0))</f>
        <v>0</v>
      </c>
      <c r="V20" s="80"/>
    </row>
    <row r="21" spans="2:22" ht="17.45" customHeight="1">
      <c r="B21" s="72"/>
      <c r="C21" s="73" t="s">
        <v>35</v>
      </c>
      <c r="D21" s="50"/>
      <c r="E21" s="2">
        <v>4</v>
      </c>
      <c r="F21" s="2">
        <v>7</v>
      </c>
      <c r="G21" s="3">
        <v>4</v>
      </c>
      <c r="H21" s="329"/>
      <c r="I21" s="329"/>
      <c r="J21" s="329"/>
      <c r="K21" s="329"/>
      <c r="L21" s="294">
        <f>IF(L$4&lt;$E21,0,IF(OR(L$4=$E21,L$4&lt;=$F21),($D21*((1-Indicadores!$L$4)^(L$4-$E21))/$G$17),0))</f>
        <v>0</v>
      </c>
      <c r="M21" s="294">
        <f>IF(M$4&lt;$E21,0,IF(OR(M$4=$E21,M$4&lt;=$F21),($D21*((1-Indicadores!$L$4)^(M$4-$E21))/$G$17),0))</f>
        <v>0</v>
      </c>
      <c r="N21" s="294">
        <f>IF(N$4&lt;$E21,0,IF(OR(N$4=$E21,N$4&lt;=$F21),($D21*((1-Indicadores!$L$4)^(N$4-$E21))/$G$17),0))</f>
        <v>0</v>
      </c>
      <c r="O21" s="294">
        <f>IF(O$4&lt;$E21,0,IF(OR(O$4=$E21,O$4&lt;=$F21),($D21*((1-Indicadores!$L$4)^(O$4-$E21))/$G$17),0))</f>
        <v>0</v>
      </c>
      <c r="P21" s="294">
        <f>IF(P$4&lt;$E21,0,IF(OR(P$4=$E21,P$4&lt;=$F21),($D21*((1-Indicadores!$L$4)^(P$4-$E21))/$G$17),0))</f>
        <v>0</v>
      </c>
      <c r="Q21" s="294">
        <f>IF(Q$4&lt;$E21,0,IF(OR(Q$4=$E21,Q$4&lt;=$F21),($D21*((1-Indicadores!$L$4)^(Q$4-$E21))/$G$17),0))</f>
        <v>0</v>
      </c>
      <c r="R21" s="294">
        <f>IF(R$4&lt;$E21,0,IF(OR(R$4=$E21,R$4&lt;=$F21),($D21*((1-Indicadores!$L$4)^(R$4-$E21))/$G$17),0))</f>
        <v>0</v>
      </c>
      <c r="S21" s="294">
        <f>IF(S$4&lt;$E21,0,IF(OR(S$4=$E21,S$4&lt;=$F21),($D21*((1-Indicadores!$L$4)^(S$4-$E21))/$G$17),0))</f>
        <v>0</v>
      </c>
      <c r="T21" s="294">
        <f>IF(T$4&lt;$E21,0,IF(OR(T$4=$E21,T$4&lt;=$F21),($D21*((1-Indicadores!$L$4)^(T$4-$E21))/$G$17),0))</f>
        <v>0</v>
      </c>
      <c r="U21" s="294">
        <f>IF(U$4&lt;$E21,0,IF(OR(U$4=$E21,U$4&lt;=$F21),($D21*((1-Indicadores!$L$4)^(U$4-$E21))/$G$17),0))</f>
        <v>0</v>
      </c>
      <c r="V21" s="80"/>
    </row>
    <row r="22" spans="2:22" ht="17.45" customHeight="1">
      <c r="B22" s="72"/>
      <c r="C22" s="73" t="s">
        <v>35</v>
      </c>
      <c r="D22" s="50"/>
      <c r="E22" s="2">
        <v>5</v>
      </c>
      <c r="F22" s="2">
        <v>8</v>
      </c>
      <c r="G22" s="3">
        <v>4</v>
      </c>
      <c r="H22" s="329"/>
      <c r="I22" s="329"/>
      <c r="J22" s="329"/>
      <c r="K22" s="329"/>
      <c r="L22" s="294">
        <f>IF(L$4&lt;$E22,0,IF(OR(L$4=$E22,L$4&lt;=$F22),($D22*((1-Indicadores!$L$4)^(L$4-$E22))/$G$17),0))</f>
        <v>0</v>
      </c>
      <c r="M22" s="294">
        <f>IF(M$4&lt;$E22,0,IF(OR(M$4=$E22,M$4&lt;=$F22),($D22*((1-Indicadores!$L$4)^(M$4-$E22))/$G$17),0))</f>
        <v>0</v>
      </c>
      <c r="N22" s="294">
        <f>IF(N$4&lt;$E22,0,IF(OR(N$4=$E22,N$4&lt;=$F22),($D22*((1-Indicadores!$L$4)^(N$4-$E22))/$G$17),0))</f>
        <v>0</v>
      </c>
      <c r="O22" s="294">
        <f>IF(O$4&lt;$E22,0,IF(OR(O$4=$E22,O$4&lt;=$F22),($D22*((1-Indicadores!$L$4)^(O$4-$E22))/$G$17),0))</f>
        <v>0</v>
      </c>
      <c r="P22" s="294">
        <f>IF(P$4&lt;$E22,0,IF(OR(P$4=$E22,P$4&lt;=$F22),($D22*((1-Indicadores!$L$4)^(P$4-$E22))/$G$17),0))</f>
        <v>0</v>
      </c>
      <c r="Q22" s="294">
        <f>IF(Q$4&lt;$E22,0,IF(OR(Q$4=$E22,Q$4&lt;=$F22),($D22*((1-Indicadores!$L$4)^(Q$4-$E22))/$G$17),0))</f>
        <v>0</v>
      </c>
      <c r="R22" s="294">
        <f>IF(R$4&lt;$E22,0,IF(OR(R$4=$E22,R$4&lt;=$F22),($D22*((1-Indicadores!$L$4)^(R$4-$E22))/$G$17),0))</f>
        <v>0</v>
      </c>
      <c r="S22" s="294">
        <f>IF(S$4&lt;$E22,0,IF(OR(S$4=$E22,S$4&lt;=$F22),($D22*((1-Indicadores!$L$4)^(S$4-$E22))/$G$17),0))</f>
        <v>0</v>
      </c>
      <c r="T22" s="294">
        <f>IF(T$4&lt;$E22,0,IF(OR(T$4=$E22,T$4&lt;=$F22),($D22*((1-Indicadores!$L$4)^(T$4-$E22))/$G$17),0))</f>
        <v>0</v>
      </c>
      <c r="U22" s="294">
        <f>IF(U$4&lt;$E22,0,IF(OR(U$4=$E22,U$4&lt;=$F22),($D22*((1-Indicadores!$L$4)^(U$4-$E22))/$G$17),0))</f>
        <v>0</v>
      </c>
      <c r="V22" s="80"/>
    </row>
    <row r="23" spans="2:22" ht="17.45" customHeight="1">
      <c r="B23" s="72"/>
      <c r="C23" s="73" t="s">
        <v>35</v>
      </c>
      <c r="D23" s="50"/>
      <c r="E23" s="2">
        <v>6</v>
      </c>
      <c r="F23" s="2">
        <v>9</v>
      </c>
      <c r="G23" s="3">
        <v>4</v>
      </c>
      <c r="H23" s="329"/>
      <c r="I23" s="329"/>
      <c r="J23" s="329"/>
      <c r="K23" s="329"/>
      <c r="L23" s="294">
        <f>IF(L$4&lt;$E23,0,IF(OR(L$4=$E23,L$4&lt;=$F23),($D23*((1-Indicadores!$L$4)^(L$4-$E23))/$G$17),0))</f>
        <v>0</v>
      </c>
      <c r="M23" s="294">
        <f>IF(M$4&lt;$E23,0,IF(OR(M$4=$E23,M$4&lt;=$F23),($D23*((1-Indicadores!$L$4)^(M$4-$E23))/$G$17),0))</f>
        <v>0</v>
      </c>
      <c r="N23" s="294">
        <f>IF(N$4&lt;$E23,0,IF(OR(N$4=$E23,N$4&lt;=$F23),($D23*((1-Indicadores!$L$4)^(N$4-$E23))/$G$17),0))</f>
        <v>0</v>
      </c>
      <c r="O23" s="294">
        <f>IF(O$4&lt;$E23,0,IF(OR(O$4=$E23,O$4&lt;=$F23),($D23*((1-Indicadores!$L$4)^(O$4-$E23))/$G$17),0))</f>
        <v>0</v>
      </c>
      <c r="P23" s="294">
        <f>IF(P$4&lt;$E23,0,IF(OR(P$4=$E23,P$4&lt;=$F23),($D23*((1-Indicadores!$L$4)^(P$4-$E23))/$G$17),0))</f>
        <v>0</v>
      </c>
      <c r="Q23" s="294">
        <f>IF(Q$4&lt;$E23,0,IF(OR(Q$4=$E23,Q$4&lt;=$F23),($D23*((1-Indicadores!$L$4)^(Q$4-$E23))/$G$17),0))</f>
        <v>0</v>
      </c>
      <c r="R23" s="294">
        <f>IF(R$4&lt;$E23,0,IF(OR(R$4=$E23,R$4&lt;=$F23),($D23*((1-Indicadores!$L$4)^(R$4-$E23))/$G$17),0))</f>
        <v>0</v>
      </c>
      <c r="S23" s="294">
        <f>IF(S$4&lt;$E23,0,IF(OR(S$4=$E23,S$4&lt;=$F23),($D23*((1-Indicadores!$L$4)^(S$4-$E23))/$G$17),0))</f>
        <v>0</v>
      </c>
      <c r="T23" s="294">
        <f>IF(T$4&lt;$E23,0,IF(OR(T$4=$E23,T$4&lt;=$F23),($D23*((1-Indicadores!$L$4)^(T$4-$E23))/$G$17),0))</f>
        <v>0</v>
      </c>
      <c r="U23" s="294">
        <f>IF(U$4&lt;$E23,0,IF(OR(U$4=$E23,U$4&lt;=$F23),($D23*((1-Indicadores!$L$4)^(U$4-$E23))/$G$17),0))</f>
        <v>0</v>
      </c>
      <c r="V23" s="80"/>
    </row>
    <row r="24" spans="2:22" ht="17.45" customHeight="1">
      <c r="B24" s="72"/>
      <c r="C24" s="73" t="s">
        <v>35</v>
      </c>
      <c r="D24" s="50"/>
      <c r="E24" s="2">
        <v>7</v>
      </c>
      <c r="F24" s="2">
        <v>10</v>
      </c>
      <c r="G24" s="3">
        <v>4</v>
      </c>
      <c r="H24" s="329"/>
      <c r="I24" s="329"/>
      <c r="J24" s="329"/>
      <c r="K24" s="329"/>
      <c r="L24" s="294">
        <f>IF(L$4&lt;$E24,0,IF(OR(L$4=$E24,L$4&lt;=$F24),($D24*((1-Indicadores!$L$4)^(L$4-$E24))/$G$17),0))</f>
        <v>0</v>
      </c>
      <c r="M24" s="294">
        <f>IF(M$4&lt;$E24,0,IF(OR(M$4=$E24,M$4&lt;=$F24),($D24*((1-Indicadores!$L$4)^(M$4-$E24))/$G$17),0))</f>
        <v>0</v>
      </c>
      <c r="N24" s="294">
        <f>IF(N$4&lt;$E24,0,IF(OR(N$4=$E24,N$4&lt;=$F24),($D24*((1-Indicadores!$L$4)^(N$4-$E24))/$G$17),0))</f>
        <v>0</v>
      </c>
      <c r="O24" s="294">
        <f>IF(O$4&lt;$E24,0,IF(OR(O$4=$E24,O$4&lt;=$F24),($D24*((1-Indicadores!$L$4)^(O$4-$E24))/$G$17),0))</f>
        <v>0</v>
      </c>
      <c r="P24" s="294">
        <f>IF(P$4&lt;$E24,0,IF(OR(P$4=$E24,P$4&lt;=$F24),($D24*((1-Indicadores!$L$4)^(P$4-$E24))/$G$17),0))</f>
        <v>0</v>
      </c>
      <c r="Q24" s="294">
        <f>IF(Q$4&lt;$E24,0,IF(OR(Q$4=$E24,Q$4&lt;=$F24),($D24*((1-Indicadores!$L$4)^(Q$4-$E24))/$G$17),0))</f>
        <v>0</v>
      </c>
      <c r="R24" s="294">
        <f>IF(R$4&lt;$E24,0,IF(OR(R$4=$E24,R$4&lt;=$F24),($D24*((1-Indicadores!$L$4)^(R$4-$E24))/$G$17),0))</f>
        <v>0</v>
      </c>
      <c r="S24" s="294">
        <f>IF(S$4&lt;$E24,0,IF(OR(S$4=$E24,S$4&lt;=$F24),($D24*((1-Indicadores!$L$4)^(S$4-$E24))/$G$17),0))</f>
        <v>0</v>
      </c>
      <c r="T24" s="294">
        <f>IF(T$4&lt;$E24,0,IF(OR(T$4=$E24,T$4&lt;=$F24),($D24*((1-Indicadores!$L$4)^(T$4-$E24))/$G$17),0))</f>
        <v>0</v>
      </c>
      <c r="U24" s="294">
        <f>IF(U$4&lt;$E24,0,IF(OR(U$4=$E24,U$4&lt;=$F24),($D24*((1-Indicadores!$L$4)^(U$4-$E24))/$G$17),0))</f>
        <v>0</v>
      </c>
      <c r="V24" s="80"/>
    </row>
    <row r="25" spans="2:22" ht="17.45" customHeight="1">
      <c r="B25" s="72"/>
      <c r="C25" s="73" t="s">
        <v>35</v>
      </c>
      <c r="D25" s="50"/>
      <c r="E25" s="2">
        <v>8</v>
      </c>
      <c r="F25" s="2">
        <v>10</v>
      </c>
      <c r="G25" s="3">
        <v>3</v>
      </c>
      <c r="H25" s="329"/>
      <c r="I25" s="329"/>
      <c r="J25" s="329"/>
      <c r="K25" s="329"/>
      <c r="L25" s="294">
        <f>IF(L$4&lt;$E25,0,IF(OR(L$4=$E25,L$4&lt;=$F25),($D25*((1-Indicadores!$L$4)^(L$4-$E25))/$G$17),0))</f>
        <v>0</v>
      </c>
      <c r="M25" s="294">
        <f>IF(M$4&lt;$E25,0,IF(OR(M$4=$E25,M$4&lt;=$F25),($D25*((1-Indicadores!$L$4)^(M$4-$E25))/$G$17),0))</f>
        <v>0</v>
      </c>
      <c r="N25" s="294">
        <f>IF(N$4&lt;$E25,0,IF(OR(N$4=$E25,N$4&lt;=$F25),($D25*((1-Indicadores!$L$4)^(N$4-$E25))/$G$17),0))</f>
        <v>0</v>
      </c>
      <c r="O25" s="294">
        <f>IF(O$4&lt;$E25,0,IF(OR(O$4=$E25,O$4&lt;=$F25),($D25*((1-Indicadores!$L$4)^(O$4-$E25))/$G$17),0))</f>
        <v>0</v>
      </c>
      <c r="P25" s="294">
        <f>IF(P$4&lt;$E25,0,IF(OR(P$4=$E25,P$4&lt;=$F25),($D25*((1-Indicadores!$L$4)^(P$4-$E25))/$G$17),0))</f>
        <v>0</v>
      </c>
      <c r="Q25" s="294">
        <f>IF(Q$4&lt;$E25,0,IF(OR(Q$4=$E25,Q$4&lt;=$F25),($D25*((1-Indicadores!$L$4)^(Q$4-$E25))/$G$17),0))</f>
        <v>0</v>
      </c>
      <c r="R25" s="294">
        <f>IF(R$4&lt;$E25,0,IF(OR(R$4=$E25,R$4&lt;=$F25),($D25*((1-Indicadores!$L$4)^(R$4-$E25))/$G$17),0))</f>
        <v>0</v>
      </c>
      <c r="S25" s="294">
        <f>IF(S$4&lt;$E25,0,IF(OR(S$4=$E25,S$4&lt;=$F25),($D25*((1-Indicadores!$L$4)^(S$4-$E25))/$G$17),0))</f>
        <v>0</v>
      </c>
      <c r="T25" s="294">
        <f>IF(T$4&lt;$E25,0,IF(OR(T$4=$E25,T$4&lt;=$F25),($D25*((1-Indicadores!$L$4)^(T$4-$E25))/$G$17),0))</f>
        <v>0</v>
      </c>
      <c r="U25" s="294">
        <f>IF(U$4&lt;$E25,0,IF(OR(U$4=$E25,U$4&lt;=$F25),($D25*((1-Indicadores!$L$4)^(U$4-$E25))/$G$17),0))</f>
        <v>0</v>
      </c>
      <c r="V25" s="80"/>
    </row>
    <row r="26" spans="2:22" ht="17.45" customHeight="1">
      <c r="B26" s="72"/>
      <c r="C26" s="73" t="s">
        <v>35</v>
      </c>
      <c r="D26" s="50"/>
      <c r="E26" s="2">
        <v>9</v>
      </c>
      <c r="F26" s="2">
        <v>10</v>
      </c>
      <c r="G26" s="3">
        <v>2</v>
      </c>
      <c r="H26" s="329"/>
      <c r="I26" s="329"/>
      <c r="J26" s="329"/>
      <c r="K26" s="329"/>
      <c r="L26" s="294">
        <f>IF(L$4&lt;$E26,0,IF(OR(L$4=$E26,L$4&lt;=$F26),($D26*((1-Indicadores!$L$4)^(L$4-$E26))/$G$17),0))</f>
        <v>0</v>
      </c>
      <c r="M26" s="294">
        <f>IF(M$4&lt;$E26,0,IF(OR(M$4=$E26,M$4&lt;=$F26),($D26*((1-Indicadores!$L$4)^(M$4-$E26))/$G$17),0))</f>
        <v>0</v>
      </c>
      <c r="N26" s="294">
        <f>IF(N$4&lt;$E26,0,IF(OR(N$4=$E26,N$4&lt;=$F26),($D26*((1-Indicadores!$L$4)^(N$4-$E26))/$G$17),0))</f>
        <v>0</v>
      </c>
      <c r="O26" s="294">
        <f>IF(O$4&lt;$E26,0,IF(OR(O$4=$E26,O$4&lt;=$F26),($D26*((1-Indicadores!$L$4)^(O$4-$E26))/$G$17),0))</f>
        <v>0</v>
      </c>
      <c r="P26" s="294">
        <f>IF(P$4&lt;$E26,0,IF(OR(P$4=$E26,P$4&lt;=$F26),($D26*((1-Indicadores!$L$4)^(P$4-$E26))/$G$17),0))</f>
        <v>0</v>
      </c>
      <c r="Q26" s="294">
        <f>IF(Q$4&lt;$E26,0,IF(OR(Q$4=$E26,Q$4&lt;=$F26),($D26*((1-Indicadores!$L$4)^(Q$4-$E26))/$G$17),0))</f>
        <v>0</v>
      </c>
      <c r="R26" s="294">
        <f>IF(R$4&lt;$E26,0,IF(OR(R$4=$E26,R$4&lt;=$F26),($D26*((1-Indicadores!$L$4)^(R$4-$E26))/$G$17),0))</f>
        <v>0</v>
      </c>
      <c r="S26" s="294">
        <f>IF(S$4&lt;$E26,0,IF(OR(S$4=$E26,S$4&lt;=$F26),($D26*((1-Indicadores!$L$4)^(S$4-$E26))/$G$17),0))</f>
        <v>0</v>
      </c>
      <c r="T26" s="294">
        <f>IF(T$4&lt;$E26,0,IF(OR(T$4=$E26,T$4&lt;=$F26),($D26*((1-Indicadores!$L$4)^(T$4-$E26))/$G$17),0))</f>
        <v>0</v>
      </c>
      <c r="U26" s="294">
        <f>IF(U$4&lt;$E26,0,IF(OR(U$4=$E26,U$4&lt;=$F26),($D26*((1-Indicadores!$L$4)^(U$4-$E26))/$G$17),0))</f>
        <v>0</v>
      </c>
      <c r="V26" s="80"/>
    </row>
    <row r="27" spans="2:22" ht="17.45" customHeight="1">
      <c r="B27" s="74"/>
      <c r="C27" s="75" t="s">
        <v>35</v>
      </c>
      <c r="D27" s="51"/>
      <c r="E27" s="4">
        <v>10</v>
      </c>
      <c r="F27" s="4">
        <v>10</v>
      </c>
      <c r="G27" s="5">
        <v>1</v>
      </c>
      <c r="H27" s="329"/>
      <c r="I27" s="329"/>
      <c r="J27" s="329"/>
      <c r="K27" s="329"/>
      <c r="L27" s="294">
        <f>IF(L$4&lt;$E27,0,IF(OR(L$4=$E27,L$4&lt;=$F27),($D27*((1-Indicadores!$L$4)^(L$4-$E27))/$G$17),0))</f>
        <v>0</v>
      </c>
      <c r="M27" s="294">
        <f>IF(M$4&lt;$E27,0,IF(OR(M$4=$E27,M$4&lt;=$F27),($D27*((1-Indicadores!$L$4)^(M$4-$E27))/$G$17),0))</f>
        <v>0</v>
      </c>
      <c r="N27" s="294">
        <f>IF(N$4&lt;$E27,0,IF(OR(N$4=$E27,N$4&lt;=$F27),($D27*((1-Indicadores!$L$4)^(N$4-$E27))/$G$17),0))</f>
        <v>0</v>
      </c>
      <c r="O27" s="294">
        <f>IF(O$4&lt;$E27,0,IF(OR(O$4=$E27,O$4&lt;=$F27),($D27*((1-Indicadores!$L$4)^(O$4-$E27))/$G$17),0))</f>
        <v>0</v>
      </c>
      <c r="P27" s="294">
        <f>IF(P$4&lt;$E27,0,IF(OR(P$4=$E27,P$4&lt;=$F27),($D27*((1-Indicadores!$L$4)^(P$4-$E27))/$G$17),0))</f>
        <v>0</v>
      </c>
      <c r="Q27" s="294">
        <f>IF(Q$4&lt;$E27,0,IF(OR(Q$4=$E27,Q$4&lt;=$F27),($D27*((1-Indicadores!$L$4)^(Q$4-$E27))/$G$17),0))</f>
        <v>0</v>
      </c>
      <c r="R27" s="294">
        <f>IF(R$4&lt;$E27,0,IF(OR(R$4=$E27,R$4&lt;=$F27),($D27*((1-Indicadores!$L$4)^(R$4-$E27))/$G$17),0))</f>
        <v>0</v>
      </c>
      <c r="S27" s="294">
        <f>IF(S$4&lt;$E27,0,IF(OR(S$4=$E27,S$4&lt;=$F27),($D27*((1-Indicadores!$L$4)^(S$4-$E27))/$G$17),0))</f>
        <v>0</v>
      </c>
      <c r="T27" s="294">
        <f>IF(T$4&lt;$E27,0,IF(OR(T$4=$E27,T$4&lt;=$F27),($D27*((1-Indicadores!$L$4)^(T$4-$E27))/$G$17),0))</f>
        <v>0</v>
      </c>
      <c r="U27" s="294">
        <f>IF(U$4&lt;$E27,0,IF(OR(U$4=$E27,U$4&lt;=$F27),($D27*((1-Indicadores!$L$4)^(U$4-$E27))/$G$17),0))</f>
        <v>0</v>
      </c>
      <c r="V27" s="80"/>
    </row>
    <row r="28" spans="2:22" s="20" customFormat="1" ht="17.45" customHeight="1">
      <c r="B28" s="67" t="s">
        <v>172</v>
      </c>
      <c r="C28" s="67"/>
      <c r="D28" s="295"/>
      <c r="E28" s="9"/>
      <c r="F28" s="9"/>
      <c r="G28" s="10">
        <v>5</v>
      </c>
      <c r="H28" s="328"/>
      <c r="I28" s="328"/>
      <c r="J28" s="328"/>
      <c r="K28" s="328"/>
      <c r="L28" s="296">
        <f t="shared" ref="L28:U28" si="2">SUM(L29:L38)</f>
        <v>0</v>
      </c>
      <c r="M28" s="296">
        <f t="shared" si="2"/>
        <v>0</v>
      </c>
      <c r="N28" s="296">
        <f t="shared" si="2"/>
        <v>0</v>
      </c>
      <c r="O28" s="296">
        <f t="shared" si="2"/>
        <v>0</v>
      </c>
      <c r="P28" s="296">
        <f t="shared" si="2"/>
        <v>0</v>
      </c>
      <c r="Q28" s="296">
        <f t="shared" si="2"/>
        <v>0</v>
      </c>
      <c r="R28" s="296">
        <f t="shared" si="2"/>
        <v>0</v>
      </c>
      <c r="S28" s="296">
        <f t="shared" si="2"/>
        <v>0</v>
      </c>
      <c r="T28" s="296">
        <f t="shared" si="2"/>
        <v>0</v>
      </c>
      <c r="U28" s="296">
        <f t="shared" si="2"/>
        <v>0</v>
      </c>
    </row>
    <row r="29" spans="2:22" ht="17.45" customHeight="1">
      <c r="B29" s="72"/>
      <c r="C29" s="73" t="s">
        <v>35</v>
      </c>
      <c r="D29" s="50"/>
      <c r="E29" s="2">
        <v>1</v>
      </c>
      <c r="F29" s="2">
        <v>5</v>
      </c>
      <c r="G29" s="3">
        <v>5</v>
      </c>
      <c r="H29" s="329"/>
      <c r="I29" s="329"/>
      <c r="J29" s="329"/>
      <c r="K29" s="329"/>
      <c r="L29" s="294">
        <f>IF(L$4&lt;$E29,0,IF(OR(L$4=$E29,L$4&lt;=$F29),($D29*((1-Indicadores!$L$4)^(L$4-$E29))/$G$28),0))</f>
        <v>0</v>
      </c>
      <c r="M29" s="294">
        <f>IF(M$4&lt;$E29,0,IF(OR(M$4=$E29,M$4&lt;=$F29),($D29*((1-Indicadores!$L$4)^(M$4-$E29))/$G$28),0))</f>
        <v>0</v>
      </c>
      <c r="N29" s="294">
        <f>IF(N$4&lt;$E29,0,IF(OR(N$4=$E29,N$4&lt;=$F29),($D29*((1-Indicadores!$L$4)^(N$4-$E29))/$G$28),0))</f>
        <v>0</v>
      </c>
      <c r="O29" s="294">
        <f>IF(O$4&lt;$E29,0,IF(OR(O$4=$E29,O$4&lt;=$F29),($D29*((1-Indicadores!$L$4)^(O$4-$E29))/$G$28),0))</f>
        <v>0</v>
      </c>
      <c r="P29" s="294">
        <f>IF(P$4&lt;$E29,0,IF(OR(P$4=$E29,P$4&lt;=$F29),($D29*((1-Indicadores!$L$4)^(P$4-$E29))/$G$28),0))</f>
        <v>0</v>
      </c>
      <c r="Q29" s="294">
        <f>IF(Q$4&lt;$E29,0,IF(OR(Q$4=$E29,Q$4&lt;=$F29),($D29*((1-Indicadores!$L$4)^(Q$4-$E29))/$G$28),0))</f>
        <v>0</v>
      </c>
      <c r="R29" s="294">
        <f>IF(R$4&lt;$E29,0,IF(OR(R$4=$E29,R$4&lt;=$F29),($D29*((1-Indicadores!$L$4)^(R$4-$E29))/$G$28),0))</f>
        <v>0</v>
      </c>
      <c r="S29" s="294">
        <f>IF(S$4&lt;$E29,0,IF(OR(S$4=$E29,S$4&lt;=$F29),($D29*((1-Indicadores!$L$4)^(S$4-$E29))/$G$28),0))</f>
        <v>0</v>
      </c>
      <c r="T29" s="294">
        <f>IF(T$4&lt;$E29,0,IF(OR(T$4=$E29,T$4&lt;=$F29),($D29*((1-Indicadores!$L$4)^(T$4-$E29))/$G$28),0))</f>
        <v>0</v>
      </c>
      <c r="U29" s="294">
        <f>IF(U$4&lt;$E29,0,IF(OR(U$4=$E29,U$4&lt;=$F29),($D29*((1-Indicadores!$L$4)^(U$4-$E29))/$G$28),0))</f>
        <v>0</v>
      </c>
      <c r="V29" s="80"/>
    </row>
    <row r="30" spans="2:22" ht="17.45" customHeight="1">
      <c r="B30" s="72"/>
      <c r="C30" s="73" t="s">
        <v>35</v>
      </c>
      <c r="D30" s="50"/>
      <c r="E30" s="2">
        <v>2</v>
      </c>
      <c r="F30" s="2">
        <v>6</v>
      </c>
      <c r="G30" s="3">
        <v>5</v>
      </c>
      <c r="H30" s="329"/>
      <c r="I30" s="329"/>
      <c r="J30" s="329"/>
      <c r="K30" s="329"/>
      <c r="L30" s="294">
        <f>IF(L$4&lt;$E30,0,IF(OR(L$4=$E30,L$4&lt;=$F30),($D30*((1-Indicadores!$L$4)^(L$4-$E30))/$G$28),0))</f>
        <v>0</v>
      </c>
      <c r="M30" s="294">
        <f>IF(M$4&lt;$E30,0,IF(OR(M$4=$E30,M$4&lt;=$F30),($D30*((1-Indicadores!$L$4)^(M$4-$E30))/$G$28),0))</f>
        <v>0</v>
      </c>
      <c r="N30" s="294">
        <f>IF(N$4&lt;$E30,0,IF(OR(N$4=$E30,N$4&lt;=$F30),($D30*((1-Indicadores!$L$4)^(N$4-$E30))/$G$28),0))</f>
        <v>0</v>
      </c>
      <c r="O30" s="294">
        <f>IF(O$4&lt;$E30,0,IF(OR(O$4=$E30,O$4&lt;=$F30),($D30*((1-Indicadores!$L$4)^(O$4-$E30))/$G$28),0))</f>
        <v>0</v>
      </c>
      <c r="P30" s="294">
        <f>IF(P$4&lt;$E30,0,IF(OR(P$4=$E30,P$4&lt;=$F30),($D30*((1-Indicadores!$L$4)^(P$4-$E30))/$G$28),0))</f>
        <v>0</v>
      </c>
      <c r="Q30" s="294">
        <f>IF(Q$4&lt;$E30,0,IF(OR(Q$4=$E30,Q$4&lt;=$F30),($D30*((1-Indicadores!$L$4)^(Q$4-$E30))/$G$28),0))</f>
        <v>0</v>
      </c>
      <c r="R30" s="294">
        <f>IF(R$4&lt;$E30,0,IF(OR(R$4=$E30,R$4&lt;=$F30),($D30*((1-Indicadores!$L$4)^(R$4-$E30))/$G$28),0))</f>
        <v>0</v>
      </c>
      <c r="S30" s="294">
        <f>IF(S$4&lt;$E30,0,IF(OR(S$4=$E30,S$4&lt;=$F30),($D30*((1-Indicadores!$L$4)^(S$4-$E30))/$G$28),0))</f>
        <v>0</v>
      </c>
      <c r="T30" s="294">
        <f>IF(T$4&lt;$E30,0,IF(OR(T$4=$E30,T$4&lt;=$F30),($D30*((1-Indicadores!$L$4)^(T$4-$E30))/$G$28),0))</f>
        <v>0</v>
      </c>
      <c r="U30" s="294">
        <f>IF(U$4&lt;$E30,0,IF(OR(U$4=$E30,U$4&lt;=$F30),($D30*((1-Indicadores!$L$4)^(U$4-$E30))/$G$28),0))</f>
        <v>0</v>
      </c>
      <c r="V30" s="80"/>
    </row>
    <row r="31" spans="2:22" ht="17.45" customHeight="1">
      <c r="B31" s="72"/>
      <c r="C31" s="73" t="s">
        <v>35</v>
      </c>
      <c r="D31" s="50"/>
      <c r="E31" s="2">
        <v>3</v>
      </c>
      <c r="F31" s="2">
        <v>7</v>
      </c>
      <c r="G31" s="3">
        <v>5</v>
      </c>
      <c r="H31" s="329"/>
      <c r="I31" s="329"/>
      <c r="J31" s="329"/>
      <c r="K31" s="329"/>
      <c r="L31" s="294">
        <f>IF(L$4&lt;$E31,0,IF(OR(L$4=$E31,L$4&lt;=$F31),($D31*((1-Indicadores!$L$4)^(L$4-$E31))/$G$28),0))</f>
        <v>0</v>
      </c>
      <c r="M31" s="294">
        <f>IF(M$4&lt;$E31,0,IF(OR(M$4=$E31,M$4&lt;=$F31),($D31*((1-Indicadores!$L$4)^(M$4-$E31))/$G$28),0))</f>
        <v>0</v>
      </c>
      <c r="N31" s="294">
        <f>IF(N$4&lt;$E31,0,IF(OR(N$4=$E31,N$4&lt;=$F31),($D31*((1-Indicadores!$L$4)^(N$4-$E31))/$G$28),0))</f>
        <v>0</v>
      </c>
      <c r="O31" s="294">
        <f>IF(O$4&lt;$E31,0,IF(OR(O$4=$E31,O$4&lt;=$F31),($D31*((1-Indicadores!$L$4)^(O$4-$E31))/$G$28),0))</f>
        <v>0</v>
      </c>
      <c r="P31" s="294">
        <f>IF(P$4&lt;$E31,0,IF(OR(P$4=$E31,P$4&lt;=$F31),($D31*((1-Indicadores!$L$4)^(P$4-$E31))/$G$28),0))</f>
        <v>0</v>
      </c>
      <c r="Q31" s="294">
        <f>IF(Q$4&lt;$E31,0,IF(OR(Q$4=$E31,Q$4&lt;=$F31),($D31*((1-Indicadores!$L$4)^(Q$4-$E31))/$G$28),0))</f>
        <v>0</v>
      </c>
      <c r="R31" s="294">
        <f>IF(R$4&lt;$E31,0,IF(OR(R$4=$E31,R$4&lt;=$F31),($D31*((1-Indicadores!$L$4)^(R$4-$E31))/$G$28),0))</f>
        <v>0</v>
      </c>
      <c r="S31" s="294">
        <f>IF(S$4&lt;$E31,0,IF(OR(S$4=$E31,S$4&lt;=$F31),($D31*((1-Indicadores!$L$4)^(S$4-$E31))/$G$28),0))</f>
        <v>0</v>
      </c>
      <c r="T31" s="294">
        <f>IF(T$4&lt;$E31,0,IF(OR(T$4=$E31,T$4&lt;=$F31),($D31*((1-Indicadores!$L$4)^(T$4-$E31))/$G$28),0))</f>
        <v>0</v>
      </c>
      <c r="U31" s="294">
        <f>IF(U$4&lt;$E31,0,IF(OR(U$4=$E31,U$4&lt;=$F31),($D31*((1-Indicadores!$L$4)^(U$4-$E31))/$G$28),0))</f>
        <v>0</v>
      </c>
      <c r="V31" s="80"/>
    </row>
    <row r="32" spans="2:22" ht="17.45" customHeight="1">
      <c r="B32" s="72"/>
      <c r="C32" s="73" t="s">
        <v>35</v>
      </c>
      <c r="D32" s="50"/>
      <c r="E32" s="2">
        <v>4</v>
      </c>
      <c r="F32" s="2">
        <v>8</v>
      </c>
      <c r="G32" s="3">
        <v>5</v>
      </c>
      <c r="H32" s="329"/>
      <c r="I32" s="329"/>
      <c r="J32" s="329"/>
      <c r="K32" s="329"/>
      <c r="L32" s="294">
        <f>IF(L$4&lt;$E32,0,IF(OR(L$4=$E32,L$4&lt;=$F32),($D32*((1-Indicadores!$L$4)^(L$4-$E32))/$G$28),0))</f>
        <v>0</v>
      </c>
      <c r="M32" s="294">
        <f>IF(M$4&lt;$E32,0,IF(OR(M$4=$E32,M$4&lt;=$F32),($D32*((1-Indicadores!$L$4)^(M$4-$E32))/$G$28),0))</f>
        <v>0</v>
      </c>
      <c r="N32" s="294">
        <f>IF(N$4&lt;$E32,0,IF(OR(N$4=$E32,N$4&lt;=$F32),($D32*((1-Indicadores!$L$4)^(N$4-$E32))/$G$28),0))</f>
        <v>0</v>
      </c>
      <c r="O32" s="294">
        <f>IF(O$4&lt;$E32,0,IF(OR(O$4=$E32,O$4&lt;=$F32),($D32*((1-Indicadores!$L$4)^(O$4-$E32))/$G$28),0))</f>
        <v>0</v>
      </c>
      <c r="P32" s="294">
        <f>IF(P$4&lt;$E32,0,IF(OR(P$4=$E32,P$4&lt;=$F32),($D32*((1-Indicadores!$L$4)^(P$4-$E32))/$G$28),0))</f>
        <v>0</v>
      </c>
      <c r="Q32" s="294">
        <f>IF(Q$4&lt;$E32,0,IF(OR(Q$4=$E32,Q$4&lt;=$F32),($D32*((1-Indicadores!$L$4)^(Q$4-$E32))/$G$28),0))</f>
        <v>0</v>
      </c>
      <c r="R32" s="294">
        <f>IF(R$4&lt;$E32,0,IF(OR(R$4=$E32,R$4&lt;=$F32),($D32*((1-Indicadores!$L$4)^(R$4-$E32))/$G$28),0))</f>
        <v>0</v>
      </c>
      <c r="S32" s="294">
        <f>IF(S$4&lt;$E32,0,IF(OR(S$4=$E32,S$4&lt;=$F32),($D32*((1-Indicadores!$L$4)^(S$4-$E32))/$G$28),0))</f>
        <v>0</v>
      </c>
      <c r="T32" s="294">
        <f>IF(T$4&lt;$E32,0,IF(OR(T$4=$E32,T$4&lt;=$F32),($D32*((1-Indicadores!$L$4)^(T$4-$E32))/$G$28),0))</f>
        <v>0</v>
      </c>
      <c r="U32" s="294">
        <f>IF(U$4&lt;$E32,0,IF(OR(U$4=$E32,U$4&lt;=$F32),($D32*((1-Indicadores!$L$4)^(U$4-$E32))/$G$28),0))</f>
        <v>0</v>
      </c>
      <c r="V32" s="80"/>
    </row>
    <row r="33" spans="2:22" ht="17.45" customHeight="1">
      <c r="B33" s="72"/>
      <c r="C33" s="73" t="s">
        <v>35</v>
      </c>
      <c r="D33" s="50"/>
      <c r="E33" s="2">
        <v>5</v>
      </c>
      <c r="F33" s="2">
        <v>9</v>
      </c>
      <c r="G33" s="3">
        <v>5</v>
      </c>
      <c r="H33" s="329"/>
      <c r="I33" s="329"/>
      <c r="J33" s="329"/>
      <c r="K33" s="329"/>
      <c r="L33" s="294">
        <f>IF(L$4&lt;$E33,0,IF(OR(L$4=$E33,L$4&lt;=$F33),($D33*((1-Indicadores!$L$4)^(L$4-$E33))/$G$28),0))</f>
        <v>0</v>
      </c>
      <c r="M33" s="294">
        <f>IF(M$4&lt;$E33,0,IF(OR(M$4=$E33,M$4&lt;=$F33),($D33*((1-Indicadores!$L$4)^(M$4-$E33))/$G$28),0))</f>
        <v>0</v>
      </c>
      <c r="N33" s="294">
        <f>IF(N$4&lt;$E33,0,IF(OR(N$4=$E33,N$4&lt;=$F33),($D33*((1-Indicadores!$L$4)^(N$4-$E33))/$G$28),0))</f>
        <v>0</v>
      </c>
      <c r="O33" s="294">
        <f>IF(O$4&lt;$E33,0,IF(OR(O$4=$E33,O$4&lt;=$F33),($D33*((1-Indicadores!$L$4)^(O$4-$E33))/$G$28),0))</f>
        <v>0</v>
      </c>
      <c r="P33" s="294">
        <f>IF(P$4&lt;$E33,0,IF(OR(P$4=$E33,P$4&lt;=$F33),($D33*((1-Indicadores!$L$4)^(P$4-$E33))/$G$28),0))</f>
        <v>0</v>
      </c>
      <c r="Q33" s="294">
        <f>IF(Q$4&lt;$E33,0,IF(OR(Q$4=$E33,Q$4&lt;=$F33),($D33*((1-Indicadores!$L$4)^(Q$4-$E33))/$G$28),0))</f>
        <v>0</v>
      </c>
      <c r="R33" s="294">
        <f>IF(R$4&lt;$E33,0,IF(OR(R$4=$E33,R$4&lt;=$F33),($D33*((1-Indicadores!$L$4)^(R$4-$E33))/$G$28),0))</f>
        <v>0</v>
      </c>
      <c r="S33" s="294">
        <f>IF(S$4&lt;$E33,0,IF(OR(S$4=$E33,S$4&lt;=$F33),($D33*((1-Indicadores!$L$4)^(S$4-$E33))/$G$28),0))</f>
        <v>0</v>
      </c>
      <c r="T33" s="294">
        <f>IF(T$4&lt;$E33,0,IF(OR(T$4=$E33,T$4&lt;=$F33),($D33*((1-Indicadores!$L$4)^(T$4-$E33))/$G$28),0))</f>
        <v>0</v>
      </c>
      <c r="U33" s="294">
        <f>IF(U$4&lt;$E33,0,IF(OR(U$4=$E33,U$4&lt;=$F33),($D33*((1-Indicadores!$L$4)^(U$4-$E33))/$G$28),0))</f>
        <v>0</v>
      </c>
      <c r="V33" s="80"/>
    </row>
    <row r="34" spans="2:22" ht="17.45" customHeight="1">
      <c r="B34" s="72"/>
      <c r="C34" s="73" t="s">
        <v>35</v>
      </c>
      <c r="D34" s="50"/>
      <c r="E34" s="2">
        <v>6</v>
      </c>
      <c r="F34" s="2">
        <v>10</v>
      </c>
      <c r="G34" s="3">
        <v>5</v>
      </c>
      <c r="H34" s="329"/>
      <c r="I34" s="329"/>
      <c r="J34" s="329"/>
      <c r="K34" s="329"/>
      <c r="L34" s="294">
        <f>IF(L$4&lt;$E34,0,IF(OR(L$4=$E34,L$4&lt;=$F34),($D34*((1-Indicadores!$L$4)^(L$4-$E34))/$G$28),0))</f>
        <v>0</v>
      </c>
      <c r="M34" s="294">
        <f>IF(M$4&lt;$E34,0,IF(OR(M$4=$E34,M$4&lt;=$F34),($D34*((1-Indicadores!$L$4)^(M$4-$E34))/$G$28),0))</f>
        <v>0</v>
      </c>
      <c r="N34" s="294">
        <f>IF(N$4&lt;$E34,0,IF(OR(N$4=$E34,N$4&lt;=$F34),($D34*((1-Indicadores!$L$4)^(N$4-$E34))/$G$28),0))</f>
        <v>0</v>
      </c>
      <c r="O34" s="294">
        <f>IF(O$4&lt;$E34,0,IF(OR(O$4=$E34,O$4&lt;=$F34),($D34*((1-Indicadores!$L$4)^(O$4-$E34))/$G$28),0))</f>
        <v>0</v>
      </c>
      <c r="P34" s="294">
        <f>IF(P$4&lt;$E34,0,IF(OR(P$4=$E34,P$4&lt;=$F34),($D34*((1-Indicadores!$L$4)^(P$4-$E34))/$G$28),0))</f>
        <v>0</v>
      </c>
      <c r="Q34" s="294">
        <f>IF(Q$4&lt;$E34,0,IF(OR(Q$4=$E34,Q$4&lt;=$F34),($D34*((1-Indicadores!$L$4)^(Q$4-$E34))/$G$28),0))</f>
        <v>0</v>
      </c>
      <c r="R34" s="294">
        <f>IF(R$4&lt;$E34,0,IF(OR(R$4=$E34,R$4&lt;=$F34),($D34*((1-Indicadores!$L$4)^(R$4-$E34))/$G$28),0))</f>
        <v>0</v>
      </c>
      <c r="S34" s="294">
        <f>IF(S$4&lt;$E34,0,IF(OR(S$4=$E34,S$4&lt;=$F34),($D34*((1-Indicadores!$L$4)^(S$4-$E34))/$G$28),0))</f>
        <v>0</v>
      </c>
      <c r="T34" s="294">
        <f>IF(T$4&lt;$E34,0,IF(OR(T$4=$E34,T$4&lt;=$F34),($D34*((1-Indicadores!$L$4)^(T$4-$E34))/$G$28),0))</f>
        <v>0</v>
      </c>
      <c r="U34" s="294">
        <f>IF(U$4&lt;$E34,0,IF(OR(U$4=$E34,U$4&lt;=$F34),($D34*((1-Indicadores!$L$4)^(U$4-$E34))/$G$28),0))</f>
        <v>0</v>
      </c>
      <c r="V34" s="80"/>
    </row>
    <row r="35" spans="2:22" ht="17.45" customHeight="1">
      <c r="B35" s="72"/>
      <c r="C35" s="73" t="s">
        <v>35</v>
      </c>
      <c r="D35" s="50"/>
      <c r="E35" s="2">
        <v>7</v>
      </c>
      <c r="F35" s="2">
        <v>10</v>
      </c>
      <c r="G35" s="3">
        <v>4</v>
      </c>
      <c r="H35" s="329"/>
      <c r="I35" s="329"/>
      <c r="J35" s="329"/>
      <c r="K35" s="329"/>
      <c r="L35" s="294">
        <f>IF(L$4&lt;$E35,0,IF(OR(L$4=$E35,L$4&lt;=$F35),($D35*((1-Indicadores!$L$4)^(L$4-$E35))/$G$28),0))</f>
        <v>0</v>
      </c>
      <c r="M35" s="294">
        <f>IF(M$4&lt;$E35,0,IF(OR(M$4=$E35,M$4&lt;=$F35),($D35*((1-Indicadores!$L$4)^(M$4-$E35))/$G$28),0))</f>
        <v>0</v>
      </c>
      <c r="N35" s="294">
        <f>IF(N$4&lt;$E35,0,IF(OR(N$4=$E35,N$4&lt;=$F35),($D35*((1-Indicadores!$L$4)^(N$4-$E35))/$G$28),0))</f>
        <v>0</v>
      </c>
      <c r="O35" s="294">
        <f>IF(O$4&lt;$E35,0,IF(OR(O$4=$E35,O$4&lt;=$F35),($D35*((1-Indicadores!$L$4)^(O$4-$E35))/$G$28),0))</f>
        <v>0</v>
      </c>
      <c r="P35" s="294">
        <f>IF(P$4&lt;$E35,0,IF(OR(P$4=$E35,P$4&lt;=$F35),($D35*((1-Indicadores!$L$4)^(P$4-$E35))/$G$28),0))</f>
        <v>0</v>
      </c>
      <c r="Q35" s="294">
        <f>IF(Q$4&lt;$E35,0,IF(OR(Q$4=$E35,Q$4&lt;=$F35),($D35*((1-Indicadores!$L$4)^(Q$4-$E35))/$G$28),0))</f>
        <v>0</v>
      </c>
      <c r="R35" s="294">
        <f>IF(R$4&lt;$E35,0,IF(OR(R$4=$E35,R$4&lt;=$F35),($D35*((1-Indicadores!$L$4)^(R$4-$E35))/$G$28),0))</f>
        <v>0</v>
      </c>
      <c r="S35" s="294">
        <f>IF(S$4&lt;$E35,0,IF(OR(S$4=$E35,S$4&lt;=$F35),($D35*((1-Indicadores!$L$4)^(S$4-$E35))/$G$28),0))</f>
        <v>0</v>
      </c>
      <c r="T35" s="294">
        <f>IF(T$4&lt;$E35,0,IF(OR(T$4=$E35,T$4&lt;=$F35),($D35*((1-Indicadores!$L$4)^(T$4-$E35))/$G$28),0))</f>
        <v>0</v>
      </c>
      <c r="U35" s="294">
        <f>IF(U$4&lt;$E35,0,IF(OR(U$4=$E35,U$4&lt;=$F35),($D35*((1-Indicadores!$L$4)^(U$4-$E35))/$G$28),0))</f>
        <v>0</v>
      </c>
      <c r="V35" s="80"/>
    </row>
    <row r="36" spans="2:22" ht="17.45" customHeight="1">
      <c r="B36" s="72"/>
      <c r="C36" s="73" t="s">
        <v>35</v>
      </c>
      <c r="D36" s="50"/>
      <c r="E36" s="2">
        <v>8</v>
      </c>
      <c r="F36" s="2">
        <v>10</v>
      </c>
      <c r="G36" s="3">
        <v>3</v>
      </c>
      <c r="H36" s="329"/>
      <c r="I36" s="329"/>
      <c r="J36" s="329"/>
      <c r="K36" s="329"/>
      <c r="L36" s="294">
        <f>IF(L$4&lt;$E36,0,IF(OR(L$4=$E36,L$4&lt;=$F36),($D36*((1-Indicadores!$L$4)^(L$4-$E36))/$G$28),0))</f>
        <v>0</v>
      </c>
      <c r="M36" s="294">
        <f>IF(M$4&lt;$E36,0,IF(OR(M$4=$E36,M$4&lt;=$F36),($D36*((1-Indicadores!$L$4)^(M$4-$E36))/$G$28),0))</f>
        <v>0</v>
      </c>
      <c r="N36" s="294">
        <f>IF(N$4&lt;$E36,0,IF(OR(N$4=$E36,N$4&lt;=$F36),($D36*((1-Indicadores!$L$4)^(N$4-$E36))/$G$28),0))</f>
        <v>0</v>
      </c>
      <c r="O36" s="294">
        <f>IF(O$4&lt;$E36,0,IF(OR(O$4=$E36,O$4&lt;=$F36),($D36*((1-Indicadores!$L$4)^(O$4-$E36))/$G$28),0))</f>
        <v>0</v>
      </c>
      <c r="P36" s="294">
        <f>IF(P$4&lt;$E36,0,IF(OR(P$4=$E36,P$4&lt;=$F36),($D36*((1-Indicadores!$L$4)^(P$4-$E36))/$G$28),0))</f>
        <v>0</v>
      </c>
      <c r="Q36" s="294">
        <f>IF(Q$4&lt;$E36,0,IF(OR(Q$4=$E36,Q$4&lt;=$F36),($D36*((1-Indicadores!$L$4)^(Q$4-$E36))/$G$28),0))</f>
        <v>0</v>
      </c>
      <c r="R36" s="294">
        <f>IF(R$4&lt;$E36,0,IF(OR(R$4=$E36,R$4&lt;=$F36),($D36*((1-Indicadores!$L$4)^(R$4-$E36))/$G$28),0))</f>
        <v>0</v>
      </c>
      <c r="S36" s="294">
        <f>IF(S$4&lt;$E36,0,IF(OR(S$4=$E36,S$4&lt;=$F36),($D36*((1-Indicadores!$L$4)^(S$4-$E36))/$G$28),0))</f>
        <v>0</v>
      </c>
      <c r="T36" s="294">
        <f>IF(T$4&lt;$E36,0,IF(OR(T$4=$E36,T$4&lt;=$F36),($D36*((1-Indicadores!$L$4)^(T$4-$E36))/$G$28),0))</f>
        <v>0</v>
      </c>
      <c r="U36" s="294">
        <f>IF(U$4&lt;$E36,0,IF(OR(U$4=$E36,U$4&lt;=$F36),($D36*((1-Indicadores!$L$4)^(U$4-$E36))/$G$28),0))</f>
        <v>0</v>
      </c>
      <c r="V36" s="80"/>
    </row>
    <row r="37" spans="2:22" ht="17.45" customHeight="1">
      <c r="B37" s="72"/>
      <c r="C37" s="73" t="s">
        <v>35</v>
      </c>
      <c r="D37" s="50"/>
      <c r="E37" s="2">
        <v>9</v>
      </c>
      <c r="F37" s="2">
        <v>10</v>
      </c>
      <c r="G37" s="3">
        <v>2</v>
      </c>
      <c r="H37" s="329"/>
      <c r="I37" s="329"/>
      <c r="J37" s="329"/>
      <c r="K37" s="329"/>
      <c r="L37" s="294">
        <f>IF(L$4&lt;$E37,0,IF(OR(L$4=$E37,L$4&lt;=$F37),($D37*((1-Indicadores!$L$4)^(L$4-$E37))/$G$28),0))</f>
        <v>0</v>
      </c>
      <c r="M37" s="294">
        <f>IF(M$4&lt;$E37,0,IF(OR(M$4=$E37,M$4&lt;=$F37),($D37*((1-Indicadores!$L$4)^(M$4-$E37))/$G$28),0))</f>
        <v>0</v>
      </c>
      <c r="N37" s="294">
        <f>IF(N$4&lt;$E37,0,IF(OR(N$4=$E37,N$4&lt;=$F37),($D37*((1-Indicadores!$L$4)^(N$4-$E37))/$G$28),0))</f>
        <v>0</v>
      </c>
      <c r="O37" s="294">
        <f>IF(O$4&lt;$E37,0,IF(OR(O$4=$E37,O$4&lt;=$F37),($D37*((1-Indicadores!$L$4)^(O$4-$E37))/$G$28),0))</f>
        <v>0</v>
      </c>
      <c r="P37" s="294">
        <f>IF(P$4&lt;$E37,0,IF(OR(P$4=$E37,P$4&lt;=$F37),($D37*((1-Indicadores!$L$4)^(P$4-$E37))/$G$28),0))</f>
        <v>0</v>
      </c>
      <c r="Q37" s="294">
        <f>IF(Q$4&lt;$E37,0,IF(OR(Q$4=$E37,Q$4&lt;=$F37),($D37*((1-Indicadores!$L$4)^(Q$4-$E37))/$G$28),0))</f>
        <v>0</v>
      </c>
      <c r="R37" s="294">
        <f>IF(R$4&lt;$E37,0,IF(OR(R$4=$E37,R$4&lt;=$F37),($D37*((1-Indicadores!$L$4)^(R$4-$E37))/$G$28),0))</f>
        <v>0</v>
      </c>
      <c r="S37" s="294">
        <f>IF(S$4&lt;$E37,0,IF(OR(S$4=$E37,S$4&lt;=$F37),($D37*((1-Indicadores!$L$4)^(S$4-$E37))/$G$28),0))</f>
        <v>0</v>
      </c>
      <c r="T37" s="294">
        <f>IF(T$4&lt;$E37,0,IF(OR(T$4=$E37,T$4&lt;=$F37),($D37*((1-Indicadores!$L$4)^(T$4-$E37))/$G$28),0))</f>
        <v>0</v>
      </c>
      <c r="U37" s="294">
        <f>IF(U$4&lt;$E37,0,IF(OR(U$4=$E37,U$4&lt;=$F37),($D37*((1-Indicadores!$L$4)^(U$4-$E37))/$G$28),0))</f>
        <v>0</v>
      </c>
      <c r="V37" s="80"/>
    </row>
    <row r="38" spans="2:22" ht="17.45" customHeight="1">
      <c r="B38" s="74"/>
      <c r="C38" s="75" t="s">
        <v>35</v>
      </c>
      <c r="D38" s="51"/>
      <c r="E38" s="4">
        <v>10</v>
      </c>
      <c r="F38" s="4">
        <v>10</v>
      </c>
      <c r="G38" s="5">
        <v>1</v>
      </c>
      <c r="H38" s="329"/>
      <c r="I38" s="329"/>
      <c r="J38" s="329"/>
      <c r="K38" s="329"/>
      <c r="L38" s="294">
        <f>IF(L$4&lt;$E38,0,IF(OR(L$4=$E38,L$4&lt;=$F38),($D38*((1-Indicadores!$L$4)^(L$4-$E38))/$G$28),0))</f>
        <v>0</v>
      </c>
      <c r="M38" s="294">
        <f>IF(M$4&lt;$E38,0,IF(OR(M$4=$E38,M$4&lt;=$F38),($D38*((1-Indicadores!$L$4)^(M$4-$E38))/$G$28),0))</f>
        <v>0</v>
      </c>
      <c r="N38" s="294">
        <f>IF(N$4&lt;$E38,0,IF(OR(N$4=$E38,N$4&lt;=$F38),($D38*((1-Indicadores!$L$4)^(N$4-$E38))/$G$28),0))</f>
        <v>0</v>
      </c>
      <c r="O38" s="294">
        <f>IF(O$4&lt;$E38,0,IF(OR(O$4=$E38,O$4&lt;=$F38),($D38*((1-Indicadores!$L$4)^(O$4-$E38))/$G$28),0))</f>
        <v>0</v>
      </c>
      <c r="P38" s="294">
        <f>IF(P$4&lt;$E38,0,IF(OR(P$4=$E38,P$4&lt;=$F38),($D38*((1-Indicadores!$L$4)^(P$4-$E38))/$G$28),0))</f>
        <v>0</v>
      </c>
      <c r="Q38" s="294">
        <f>IF(Q$4&lt;$E38,0,IF(OR(Q$4=$E38,Q$4&lt;=$F38),($D38*((1-Indicadores!$L$4)^(Q$4-$E38))/$G$28),0))</f>
        <v>0</v>
      </c>
      <c r="R38" s="294">
        <f>IF(R$4&lt;$E38,0,IF(OR(R$4=$E38,R$4&lt;=$F38),($D38*((1-Indicadores!$L$4)^(R$4-$E38))/$G$28),0))</f>
        <v>0</v>
      </c>
      <c r="S38" s="294">
        <f>IF(S$4&lt;$E38,0,IF(OR(S$4=$E38,S$4&lt;=$F38),($D38*((1-Indicadores!$L$4)^(S$4-$E38))/$G$28),0))</f>
        <v>0</v>
      </c>
      <c r="T38" s="294">
        <f>IF(T$4&lt;$E38,0,IF(OR(T$4=$E38,T$4&lt;=$F38),($D38*((1-Indicadores!$L$4)^(T$4-$E38))/$G$28),0))</f>
        <v>0</v>
      </c>
      <c r="U38" s="294">
        <f>IF(U$4&lt;$E38,0,IF(OR(U$4=$E38,U$4&lt;=$F38),($D38*((1-Indicadores!$L$4)^(U$4-$E38))/$G$28),0))</f>
        <v>0</v>
      </c>
      <c r="V38" s="80"/>
    </row>
    <row r="39" spans="2:22" ht="17.45" customHeight="1">
      <c r="H39" s="321"/>
      <c r="I39" s="321"/>
      <c r="J39" s="321"/>
      <c r="K39" s="321"/>
      <c r="L39" s="297">
        <f>L6+L17+L28</f>
        <v>0</v>
      </c>
      <c r="M39" s="297">
        <f t="shared" ref="M39:U39" si="3">M6+M17+M28</f>
        <v>0</v>
      </c>
      <c r="N39" s="297">
        <f t="shared" si="3"/>
        <v>0</v>
      </c>
      <c r="O39" s="297">
        <f t="shared" si="3"/>
        <v>0</v>
      </c>
      <c r="P39" s="297">
        <f t="shared" si="3"/>
        <v>0</v>
      </c>
      <c r="Q39" s="297">
        <f t="shared" si="3"/>
        <v>0</v>
      </c>
      <c r="R39" s="297">
        <f t="shared" si="3"/>
        <v>0</v>
      </c>
      <c r="S39" s="297">
        <f t="shared" si="3"/>
        <v>0</v>
      </c>
      <c r="T39" s="297">
        <f t="shared" si="3"/>
        <v>0</v>
      </c>
      <c r="U39" s="297">
        <f t="shared" si="3"/>
        <v>0</v>
      </c>
      <c r="V39" s="80"/>
    </row>
    <row r="42" spans="2:22" ht="26.45" customHeight="1">
      <c r="B42" s="207" t="s">
        <v>296</v>
      </c>
      <c r="C42" s="207"/>
      <c r="D42" s="207"/>
      <c r="E42" s="207"/>
      <c r="F42" s="207"/>
      <c r="G42" s="207"/>
      <c r="H42" s="207"/>
      <c r="I42" s="207"/>
      <c r="J42" s="207"/>
      <c r="K42" s="207"/>
      <c r="L42" s="12"/>
      <c r="M42" s="12"/>
      <c r="N42" s="12"/>
      <c r="O42" s="12"/>
      <c r="P42" s="12"/>
      <c r="Q42" s="12"/>
      <c r="R42" s="12"/>
    </row>
    <row r="43" spans="2:22" ht="17.45" customHeight="1"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2"/>
      <c r="M43" s="12"/>
      <c r="N43" s="12"/>
      <c r="O43" s="12"/>
      <c r="P43" s="12"/>
      <c r="Q43" s="12"/>
      <c r="R43" s="12"/>
    </row>
    <row r="44" spans="2:22" ht="17.45" customHeight="1"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2"/>
      <c r="M44" s="12"/>
      <c r="N44" s="12"/>
      <c r="O44" s="12"/>
      <c r="P44" s="12"/>
      <c r="Q44" s="12"/>
      <c r="R44" s="12"/>
    </row>
    <row r="45" spans="2:22" ht="17.45" customHeight="1"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2"/>
      <c r="M45" s="12"/>
      <c r="N45" s="12"/>
      <c r="O45" s="12"/>
      <c r="P45" s="12"/>
      <c r="Q45" s="12"/>
      <c r="R45" s="12"/>
    </row>
    <row r="46" spans="2:22" ht="17.45" customHeight="1"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2"/>
      <c r="M46" s="12"/>
      <c r="N46" s="12"/>
      <c r="O46" s="12"/>
      <c r="P46" s="12"/>
      <c r="Q46" s="12"/>
      <c r="R46" s="12"/>
    </row>
    <row r="47" spans="2:22" ht="17.45" customHeight="1"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2"/>
      <c r="M47" s="12"/>
      <c r="N47" s="12"/>
      <c r="O47" s="12"/>
      <c r="P47" s="12"/>
      <c r="Q47" s="12"/>
      <c r="R47" s="12"/>
    </row>
    <row r="48" spans="2:22" ht="17.45" customHeight="1"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2"/>
      <c r="M48" s="12"/>
      <c r="N48" s="12"/>
      <c r="O48" s="12"/>
      <c r="P48" s="12"/>
      <c r="Q48" s="12"/>
      <c r="R48" s="12"/>
    </row>
    <row r="49" spans="2:18" ht="17.45" customHeight="1"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2"/>
      <c r="M49" s="12"/>
      <c r="N49" s="12"/>
      <c r="O49" s="12"/>
      <c r="P49" s="12"/>
      <c r="Q49" s="12"/>
      <c r="R49" s="12"/>
    </row>
    <row r="50" spans="2:18" ht="17.45" customHeight="1"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2"/>
      <c r="M50" s="12"/>
      <c r="N50" s="12"/>
      <c r="O50" s="12"/>
      <c r="P50" s="12"/>
      <c r="Q50" s="12"/>
      <c r="R50" s="12"/>
    </row>
    <row r="51" spans="2:18" ht="17.45" customHeight="1"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2"/>
      <c r="M51" s="12"/>
      <c r="N51" s="12"/>
      <c r="O51" s="12"/>
      <c r="P51" s="12"/>
      <c r="Q51" s="12"/>
      <c r="R51" s="12"/>
    </row>
    <row r="52" spans="2:18" ht="17.45" customHeight="1"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2"/>
      <c r="M52" s="12"/>
      <c r="N52" s="12"/>
      <c r="O52" s="12"/>
      <c r="P52" s="12"/>
      <c r="Q52" s="12"/>
      <c r="R52" s="12"/>
    </row>
    <row r="53" spans="2:18" ht="17.45" customHeight="1"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2"/>
      <c r="M53" s="12"/>
      <c r="N53" s="12"/>
      <c r="O53" s="12"/>
      <c r="P53" s="12"/>
      <c r="Q53" s="12"/>
      <c r="R53" s="12"/>
    </row>
    <row r="54" spans="2:18" ht="17.45" customHeight="1"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2"/>
      <c r="M54" s="12"/>
      <c r="N54" s="12"/>
      <c r="O54" s="12"/>
      <c r="P54" s="12"/>
      <c r="Q54" s="12"/>
      <c r="R54" s="12"/>
    </row>
    <row r="55" spans="2:18" ht="17.45" customHeight="1"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2"/>
      <c r="M55" s="12"/>
      <c r="N55" s="12"/>
      <c r="O55" s="12"/>
      <c r="P55" s="12"/>
      <c r="Q55" s="12"/>
      <c r="R55" s="12"/>
    </row>
    <row r="56" spans="2:18" ht="17.45" customHeight="1"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2"/>
      <c r="M56" s="12"/>
      <c r="N56" s="12"/>
      <c r="O56" s="12"/>
      <c r="P56" s="12"/>
      <c r="Q56" s="12"/>
      <c r="R56" s="12"/>
    </row>
    <row r="57" spans="2:18" ht="17.45" customHeight="1"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2"/>
      <c r="M57" s="12"/>
      <c r="N57" s="12"/>
      <c r="O57" s="12"/>
      <c r="P57" s="12"/>
      <c r="Q57" s="12"/>
      <c r="R57" s="12"/>
    </row>
    <row r="58" spans="2:18" ht="17.45" customHeight="1"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2"/>
      <c r="M58" s="12"/>
      <c r="N58" s="12"/>
      <c r="O58" s="12"/>
      <c r="P58" s="12"/>
      <c r="Q58" s="12"/>
      <c r="R58" s="12"/>
    </row>
    <row r="59" spans="2:18" ht="17.45" customHeight="1"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2"/>
      <c r="M59" s="12"/>
      <c r="N59" s="12"/>
      <c r="O59" s="12"/>
      <c r="P59" s="12"/>
      <c r="Q59" s="12"/>
      <c r="R59" s="12"/>
    </row>
    <row r="60" spans="2:18" ht="17.45" customHeight="1"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2"/>
      <c r="M60" s="12"/>
      <c r="N60" s="12"/>
      <c r="O60" s="12"/>
      <c r="P60" s="12"/>
      <c r="Q60" s="12"/>
      <c r="R60" s="12"/>
    </row>
    <row r="61" spans="2:18" ht="17.45" customHeight="1"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2"/>
      <c r="M61" s="12"/>
      <c r="N61" s="12"/>
      <c r="O61" s="12"/>
      <c r="P61" s="12"/>
      <c r="Q61" s="12"/>
      <c r="R61" s="12"/>
    </row>
    <row r="62" spans="2:18" ht="17.45" customHeight="1"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2"/>
      <c r="M62" s="12"/>
      <c r="N62" s="12"/>
      <c r="O62" s="12"/>
      <c r="P62" s="12"/>
      <c r="Q62" s="12"/>
      <c r="R62" s="12"/>
    </row>
  </sheetData>
  <sheetProtection algorithmName="SHA-512" hashValue="WMf0YV2Hn9W+xhjZ9TXtfICa2p45/YcbMM48U4J/O5Gk5vw8BZirUYRSZ5IOeUWTsOqUeLMNHGYjNHmcxJihEg==" saltValue="nqLzrZhl/SFv1zATsKf8hw==" spinCount="100000" sheet="1" formatColumns="0" formatRows="0" insertColumns="0" insertRows="0" insertHyperlinks="0" deleteColumns="0" deleteRows="0" sort="0" pivotTables="0"/>
  <mergeCells count="1">
    <mergeCell ref="D3:G3"/>
  </mergeCells>
  <dataValidations count="1">
    <dataValidation type="decimal" operator="greaterThanOrEqual" allowBlank="1" showInputMessage="1" showErrorMessage="1" error="Não aceita números negativos." sqref="D7:D16 D18:D27 D29:D38" xr:uid="{00000000-0002-0000-0600-000000000000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pageSetUpPr fitToPage="1"/>
  </sheetPr>
  <dimension ref="B1:V84"/>
  <sheetViews>
    <sheetView showGridLines="0" showRowColHeaders="0" topLeftCell="A4" workbookViewId="0">
      <selection activeCell="C19" sqref="C19"/>
    </sheetView>
  </sheetViews>
  <sheetFormatPr defaultColWidth="8.875" defaultRowHeight="12.75"/>
  <cols>
    <col min="1" max="1" width="2.625" style="12" customWidth="1"/>
    <col min="2" max="2" width="24.625" style="12" customWidth="1"/>
    <col min="3" max="3" width="7.5" style="12" bestFit="1" customWidth="1"/>
    <col min="4" max="4" width="18.75" style="12" customWidth="1"/>
    <col min="5" max="7" width="10" style="12" customWidth="1"/>
    <col min="8" max="11" width="10" style="80" customWidth="1"/>
    <col min="12" max="17" width="10" style="80" hidden="1" customWidth="1"/>
    <col min="18" max="18" width="0" style="80" hidden="1" customWidth="1"/>
    <col min="19" max="21" width="0" style="12" hidden="1" customWidth="1"/>
    <col min="22" max="16384" width="8.875" style="12"/>
  </cols>
  <sheetData>
    <row r="1" spans="2:22" ht="15" customHeight="1">
      <c r="H1" s="321"/>
      <c r="S1" s="80"/>
    </row>
    <row r="2" spans="2:22" ht="15.75">
      <c r="B2" s="13" t="s">
        <v>154</v>
      </c>
      <c r="C2" s="13"/>
      <c r="D2" s="49"/>
      <c r="E2" s="49"/>
      <c r="F2" s="49"/>
      <c r="G2" s="49"/>
      <c r="H2" s="322"/>
      <c r="I2" s="49"/>
      <c r="J2" s="49"/>
      <c r="K2" s="49"/>
      <c r="L2" s="49"/>
      <c r="M2" s="49"/>
      <c r="S2" s="80"/>
    </row>
    <row r="3" spans="2:22" ht="22.5" customHeight="1">
      <c r="B3" s="207" t="s">
        <v>165</v>
      </c>
      <c r="C3" s="234"/>
      <c r="D3" s="351" t="s">
        <v>158</v>
      </c>
      <c r="E3" s="351"/>
      <c r="F3" s="351"/>
      <c r="G3" s="351"/>
      <c r="H3" s="327"/>
      <c r="I3" s="327"/>
      <c r="J3" s="327"/>
      <c r="K3" s="327"/>
      <c r="L3" s="208" t="s">
        <v>236</v>
      </c>
      <c r="M3" s="208" t="s">
        <v>236</v>
      </c>
      <c r="N3" s="208" t="s">
        <v>236</v>
      </c>
      <c r="O3" s="208" t="s">
        <v>236</v>
      </c>
      <c r="P3" s="208" t="s">
        <v>236</v>
      </c>
      <c r="Q3" s="208" t="s">
        <v>236</v>
      </c>
      <c r="R3" s="208" t="s">
        <v>236</v>
      </c>
      <c r="S3" s="208" t="s">
        <v>236</v>
      </c>
      <c r="T3" s="208" t="s">
        <v>236</v>
      </c>
      <c r="U3" s="208" t="s">
        <v>236</v>
      </c>
      <c r="V3" s="80"/>
    </row>
    <row r="4" spans="2:22" ht="30" customHeight="1">
      <c r="B4" s="234"/>
      <c r="C4" s="235" t="s">
        <v>30</v>
      </c>
      <c r="D4" s="274" t="s">
        <v>201</v>
      </c>
      <c r="E4" s="274" t="s">
        <v>155</v>
      </c>
      <c r="F4" s="274" t="s">
        <v>156</v>
      </c>
      <c r="G4" s="274" t="s">
        <v>157</v>
      </c>
      <c r="H4" s="327"/>
      <c r="I4" s="327"/>
      <c r="J4" s="327"/>
      <c r="K4" s="327"/>
      <c r="L4" s="235">
        <v>1</v>
      </c>
      <c r="M4" s="235">
        <v>2</v>
      </c>
      <c r="N4" s="235">
        <v>3</v>
      </c>
      <c r="O4" s="235">
        <v>4</v>
      </c>
      <c r="P4" s="235">
        <v>5</v>
      </c>
      <c r="Q4" s="235">
        <v>6</v>
      </c>
      <c r="R4" s="235">
        <v>7</v>
      </c>
      <c r="S4" s="235">
        <v>8</v>
      </c>
      <c r="T4" s="235">
        <v>9</v>
      </c>
      <c r="U4" s="235">
        <v>10</v>
      </c>
      <c r="V4" s="80"/>
    </row>
    <row r="5" spans="2:22" ht="12.75" customHeight="1">
      <c r="H5" s="321"/>
      <c r="I5" s="321"/>
      <c r="J5" s="321"/>
      <c r="K5" s="321"/>
      <c r="S5" s="80"/>
      <c r="T5" s="80"/>
      <c r="U5" s="80"/>
      <c r="V5" s="80"/>
    </row>
    <row r="6" spans="2:22" s="20" customFormat="1" ht="17.45" customHeight="1">
      <c r="B6" s="67" t="s">
        <v>159</v>
      </c>
      <c r="C6" s="67"/>
      <c r="D6" s="19"/>
      <c r="E6" s="19"/>
      <c r="F6" s="19"/>
      <c r="G6" s="10">
        <v>2</v>
      </c>
      <c r="H6" s="328"/>
      <c r="I6" s="328"/>
      <c r="J6" s="328"/>
      <c r="K6" s="328"/>
      <c r="L6" s="293">
        <f>SUM(L7:L16)</f>
        <v>0</v>
      </c>
      <c r="M6" s="293">
        <f t="shared" ref="M6:U6" si="0">SUM(M7:M16)</f>
        <v>0</v>
      </c>
      <c r="N6" s="293">
        <f t="shared" si="0"/>
        <v>0</v>
      </c>
      <c r="O6" s="293">
        <f t="shared" si="0"/>
        <v>0</v>
      </c>
      <c r="P6" s="293">
        <f t="shared" si="0"/>
        <v>0</v>
      </c>
      <c r="Q6" s="293">
        <f t="shared" si="0"/>
        <v>0</v>
      </c>
      <c r="R6" s="293">
        <f t="shared" si="0"/>
        <v>0</v>
      </c>
      <c r="S6" s="293">
        <f t="shared" si="0"/>
        <v>0</v>
      </c>
      <c r="T6" s="293">
        <f t="shared" si="0"/>
        <v>0</v>
      </c>
      <c r="U6" s="293">
        <f t="shared" si="0"/>
        <v>0</v>
      </c>
    </row>
    <row r="7" spans="2:22" ht="17.45" customHeight="1">
      <c r="B7" s="72"/>
      <c r="C7" s="73" t="s">
        <v>35</v>
      </c>
      <c r="D7" s="50"/>
      <c r="E7" s="2">
        <v>1</v>
      </c>
      <c r="F7" s="2">
        <v>2</v>
      </c>
      <c r="G7" s="3">
        <v>2</v>
      </c>
      <c r="H7" s="329"/>
      <c r="I7" s="329"/>
      <c r="J7" s="329"/>
      <c r="K7" s="329"/>
      <c r="L7" s="294">
        <f>IF(L$4&lt;$E7,0,IF(OR(L$4=$E7,L$4&lt;=$F7),($D7*((1-Indicadores!$L$4)^(L$4-$E7))/$G$6),0))</f>
        <v>0</v>
      </c>
      <c r="M7" s="294">
        <f>IF(M$4&lt;$E7,0,IF(OR(M$4=$E7,M$4&lt;=$F7),($D7*((1-Indicadores!$L$4)^(M$4-$E7))/$G$6),0))</f>
        <v>0</v>
      </c>
      <c r="N7" s="294">
        <f>IF(N$4&lt;$E7,0,IF(OR(N$4=$E7,N$4&lt;=$F7),($D7*((1-Indicadores!$L$4)^(N$4-$E7))/$G$6),0))</f>
        <v>0</v>
      </c>
      <c r="O7" s="294">
        <f>IF(O$4&lt;$E7,0,IF(OR(O$4=$E7,O$4&lt;=$F7),($D7*((1-Indicadores!$L$4)^(O$4-$E7))/$G$6),0))</f>
        <v>0</v>
      </c>
      <c r="P7" s="294">
        <f>IF(P$4&lt;$E7,0,IF(OR(P$4=$E7,P$4&lt;=$F7),($D7*((1-Indicadores!$L$4)^(P$4-$E7))/$G$6),0))</f>
        <v>0</v>
      </c>
      <c r="Q7" s="294">
        <f>IF(Q$4&lt;$E7,0,IF(OR(Q$4=$E7,Q$4&lt;=$F7),($D7*((1-Indicadores!$L$4)^(Q$4-$E7))/$G$6),0))</f>
        <v>0</v>
      </c>
      <c r="R7" s="294">
        <f>IF(R$4&lt;$E7,0,IF(OR(R$4=$E7,R$4&lt;=$F7),($D7*((1-Indicadores!$L$4)^(R$4-$E7))/$G$6),0))</f>
        <v>0</v>
      </c>
      <c r="S7" s="294">
        <f>IF(S$4&lt;$E7,0,IF(OR(S$4=$E7,S$4&lt;=$F7),($D7*((1-Indicadores!$L$4)^(S$4-$E7))/$G$6),0))</f>
        <v>0</v>
      </c>
      <c r="T7" s="294">
        <f>IF(T$4&lt;$E7,0,IF(OR(T$4=$E7,T$4&lt;=$F7),($D7*((1-Indicadores!$L$4)^(T$4-$E7))/$G$6),0))</f>
        <v>0</v>
      </c>
      <c r="U7" s="294">
        <f>IF(U$4&lt;$E7,0,IF(OR(U$4=$E7,U$4&lt;=$F7),($D7*((1-Indicadores!$L$4)^(U$4-$E7))/$G$6),0))</f>
        <v>0</v>
      </c>
      <c r="V7" s="80"/>
    </row>
    <row r="8" spans="2:22" ht="17.45" customHeight="1">
      <c r="B8" s="72"/>
      <c r="C8" s="73" t="s">
        <v>35</v>
      </c>
      <c r="D8" s="50"/>
      <c r="E8" s="2">
        <v>2</v>
      </c>
      <c r="F8" s="2">
        <v>3</v>
      </c>
      <c r="G8" s="3">
        <v>2</v>
      </c>
      <c r="H8" s="329"/>
      <c r="I8" s="329"/>
      <c r="J8" s="329"/>
      <c r="K8" s="329"/>
      <c r="L8" s="294">
        <f>IF(L$4&lt;$E8,0,IF(OR(L$4=$E8,L$4&lt;=$F8),($D8*((1-Indicadores!$L$4)^(L$4-$E8))/$G$6),0))</f>
        <v>0</v>
      </c>
      <c r="M8" s="294">
        <f>IF(M$4&lt;$E8,0,IF(OR(M$4=$E8,M$4&lt;=$F8),($D8*((1-Indicadores!$L$4)^(M$4-$E8))/$G$6),0))</f>
        <v>0</v>
      </c>
      <c r="N8" s="294">
        <f>IF(N$4&lt;$E8,0,IF(OR(N$4=$E8,N$4&lt;=$F8),($D8*((1-Indicadores!$L$4)^(N$4-$E8))/$G$6),0))</f>
        <v>0</v>
      </c>
      <c r="O8" s="294">
        <f>IF(O$4&lt;$E8,0,IF(OR(O$4=$E8,O$4&lt;=$F8),($D8*((1-Indicadores!$L$4)^(O$4-$E8))/$G$6),0))</f>
        <v>0</v>
      </c>
      <c r="P8" s="294">
        <f>IF(P$4&lt;$E8,0,IF(OR(P$4=$E8,P$4&lt;=$F8),($D8*((1-Indicadores!$L$4)^(P$4-$E8))/$G$6),0))</f>
        <v>0</v>
      </c>
      <c r="Q8" s="294">
        <f>IF(Q$4&lt;$E8,0,IF(OR(Q$4=$E8,Q$4&lt;=$F8),($D8*((1-Indicadores!$L$4)^(Q$4-$E8))/$G$6),0))</f>
        <v>0</v>
      </c>
      <c r="R8" s="294">
        <f>IF(R$4&lt;$E8,0,IF(OR(R$4=$E8,R$4&lt;=$F8),($D8*((1-Indicadores!$L$4)^(R$4-$E8))/$G$6),0))</f>
        <v>0</v>
      </c>
      <c r="S8" s="294">
        <f>IF(S$4&lt;$E8,0,IF(OR(S$4=$E8,S$4&lt;=$F8),($D8*((1-Indicadores!$L$4)^(S$4-$E8))/$G$6),0))</f>
        <v>0</v>
      </c>
      <c r="T8" s="294">
        <f>IF(T$4&lt;$E8,0,IF(OR(T$4=$E8,T$4&lt;=$F8),($D8*((1-Indicadores!$L$4)^(T$4-$E8))/$G$6),0))</f>
        <v>0</v>
      </c>
      <c r="U8" s="294">
        <f>IF(U$4&lt;$E8,0,IF(OR(U$4=$E8,U$4&lt;=$F8),($D8*((1-Indicadores!$L$4)^(U$4-$E8))/$G$6),0))</f>
        <v>0</v>
      </c>
      <c r="V8" s="80"/>
    </row>
    <row r="9" spans="2:22" ht="17.45" customHeight="1">
      <c r="B9" s="72"/>
      <c r="C9" s="73" t="s">
        <v>35</v>
      </c>
      <c r="D9" s="50"/>
      <c r="E9" s="2">
        <v>3</v>
      </c>
      <c r="F9" s="2">
        <v>4</v>
      </c>
      <c r="G9" s="3">
        <v>2</v>
      </c>
      <c r="H9" s="329"/>
      <c r="I9" s="329"/>
      <c r="J9" s="329"/>
      <c r="K9" s="329"/>
      <c r="L9" s="294">
        <f>IF(L$4&lt;$E9,0,IF(OR(L$4=$E9,L$4&lt;=$F9),($D9*((1-Indicadores!$L$4)^(L$4-$E9))/$G$6),0))</f>
        <v>0</v>
      </c>
      <c r="M9" s="294">
        <f>IF(M$4&lt;$E9,0,IF(OR(M$4=$E9,M$4&lt;=$F9),($D9*((1-Indicadores!$L$4)^(M$4-$E9))/$G$6),0))</f>
        <v>0</v>
      </c>
      <c r="N9" s="294">
        <f>IF(N$4&lt;$E9,0,IF(OR(N$4=$E9,N$4&lt;=$F9),($D9*((1-Indicadores!$L$4)^(N$4-$E9))/$G$6),0))</f>
        <v>0</v>
      </c>
      <c r="O9" s="294">
        <f>IF(O$4&lt;$E9,0,IF(OR(O$4=$E9,O$4&lt;=$F9),($D9*((1-Indicadores!$L$4)^(O$4-$E9))/$G$6),0))</f>
        <v>0</v>
      </c>
      <c r="P9" s="294">
        <f>IF(P$4&lt;$E9,0,IF(OR(P$4=$E9,P$4&lt;=$F9),($D9*((1-Indicadores!$L$4)^(P$4-$E9))/$G$6),0))</f>
        <v>0</v>
      </c>
      <c r="Q9" s="294">
        <f>IF(Q$4&lt;$E9,0,IF(OR(Q$4=$E9,Q$4&lt;=$F9),($D9*((1-Indicadores!$L$4)^(Q$4-$E9))/$G$6),0))</f>
        <v>0</v>
      </c>
      <c r="R9" s="294">
        <f>IF(R$4&lt;$E9,0,IF(OR(R$4=$E9,R$4&lt;=$F9),($D9*((1-Indicadores!$L$4)^(R$4-$E9))/$G$6),0))</f>
        <v>0</v>
      </c>
      <c r="S9" s="294">
        <f>IF(S$4&lt;$E9,0,IF(OR(S$4=$E9,S$4&lt;=$F9),($D9*((1-Indicadores!$L$4)^(S$4-$E9))/$G$6),0))</f>
        <v>0</v>
      </c>
      <c r="T9" s="294">
        <f>IF(T$4&lt;$E9,0,IF(OR(T$4=$E9,T$4&lt;=$F9),($D9*((1-Indicadores!$L$4)^(T$4-$E9))/$G$6),0))</f>
        <v>0</v>
      </c>
      <c r="U9" s="294">
        <f>IF(U$4&lt;$E9,0,IF(OR(U$4=$E9,U$4&lt;=$F9),($D9*((1-Indicadores!$L$4)^(U$4-$E9))/$G$6),0))</f>
        <v>0</v>
      </c>
      <c r="V9" s="80"/>
    </row>
    <row r="10" spans="2:22" ht="17.45" customHeight="1">
      <c r="B10" s="72"/>
      <c r="C10" s="73" t="s">
        <v>35</v>
      </c>
      <c r="D10" s="50"/>
      <c r="E10" s="2">
        <v>4</v>
      </c>
      <c r="F10" s="2">
        <v>5</v>
      </c>
      <c r="G10" s="3">
        <v>2</v>
      </c>
      <c r="H10" s="329"/>
      <c r="I10" s="329"/>
      <c r="J10" s="329"/>
      <c r="K10" s="329"/>
      <c r="L10" s="294">
        <f>IF(L$4&lt;$E10,0,IF(OR(L$4=$E10,L$4&lt;=$F10),($D10*((1-Indicadores!$L$4)^(L$4-$E10))/$G$6),0))</f>
        <v>0</v>
      </c>
      <c r="M10" s="294">
        <f>IF(M$4&lt;$E10,0,IF(OR(M$4=$E10,M$4&lt;=$F10),($D10*((1-Indicadores!$L$4)^(M$4-$E10))/$G$6),0))</f>
        <v>0</v>
      </c>
      <c r="N10" s="294">
        <f>IF(N$4&lt;$E10,0,IF(OR(N$4=$E10,N$4&lt;=$F10),($D10*((1-Indicadores!$L$4)^(N$4-$E10))/$G$6),0))</f>
        <v>0</v>
      </c>
      <c r="O10" s="294">
        <f>IF(O$4&lt;$E10,0,IF(OR(O$4=$E10,O$4&lt;=$F10),($D10*((1-Indicadores!$L$4)^(O$4-$E10))/$G$6),0))</f>
        <v>0</v>
      </c>
      <c r="P10" s="294">
        <f>IF(P$4&lt;$E10,0,IF(OR(P$4=$E10,P$4&lt;=$F10),($D10*((1-Indicadores!$L$4)^(P$4-$E10))/$G$6),0))</f>
        <v>0</v>
      </c>
      <c r="Q10" s="294">
        <f>IF(Q$4&lt;$E10,0,IF(OR(Q$4=$E10,Q$4&lt;=$F10),($D10*((1-Indicadores!$L$4)^(Q$4-$E10))/$G$6),0))</f>
        <v>0</v>
      </c>
      <c r="R10" s="294">
        <f>IF(R$4&lt;$E10,0,IF(OR(R$4=$E10,R$4&lt;=$F10),($D10*((1-Indicadores!$L$4)^(R$4-$E10))/$G$6),0))</f>
        <v>0</v>
      </c>
      <c r="S10" s="294">
        <f>IF(S$4&lt;$E10,0,IF(OR(S$4=$E10,S$4&lt;=$F10),($D10*((1-Indicadores!$L$4)^(S$4-$E10))/$G$6),0))</f>
        <v>0</v>
      </c>
      <c r="T10" s="294">
        <f>IF(T$4&lt;$E10,0,IF(OR(T$4=$E10,T$4&lt;=$F10),($D10*((1-Indicadores!$L$4)^(T$4-$E10))/$G$6),0))</f>
        <v>0</v>
      </c>
      <c r="U10" s="294">
        <f>IF(U$4&lt;$E10,0,IF(OR(U$4=$E10,U$4&lt;=$F10),($D10*((1-Indicadores!$L$4)^(U$4-$E10))/$G$6),0))</f>
        <v>0</v>
      </c>
      <c r="V10" s="80"/>
    </row>
    <row r="11" spans="2:22" ht="17.45" customHeight="1">
      <c r="B11" s="72"/>
      <c r="C11" s="73" t="s">
        <v>35</v>
      </c>
      <c r="D11" s="50"/>
      <c r="E11" s="2">
        <v>5</v>
      </c>
      <c r="F11" s="2">
        <v>6</v>
      </c>
      <c r="G11" s="3">
        <v>2</v>
      </c>
      <c r="H11" s="329"/>
      <c r="I11" s="329"/>
      <c r="J11" s="329"/>
      <c r="K11" s="329"/>
      <c r="L11" s="294">
        <f>IF(L$4&lt;$E11,0,IF(OR(L$4=$E11,L$4&lt;=$F11),($D11*((1-Indicadores!$L$4)^(L$4-$E11))/$G$6),0))</f>
        <v>0</v>
      </c>
      <c r="M11" s="294">
        <f>IF(M$4&lt;$E11,0,IF(OR(M$4=$E11,M$4&lt;=$F11),($D11*((1-Indicadores!$L$4)^(M$4-$E11))/$G$6),0))</f>
        <v>0</v>
      </c>
      <c r="N11" s="294">
        <f>IF(N$4&lt;$E11,0,IF(OR(N$4=$E11,N$4&lt;=$F11),($D11*((1-Indicadores!$L$4)^(N$4-$E11))/$G$6),0))</f>
        <v>0</v>
      </c>
      <c r="O11" s="294">
        <f>IF(O$4&lt;$E11,0,IF(OR(O$4=$E11,O$4&lt;=$F11),($D11*((1-Indicadores!$L$4)^(O$4-$E11))/$G$6),0))</f>
        <v>0</v>
      </c>
      <c r="P11" s="294">
        <f>IF(P$4&lt;$E11,0,IF(OR(P$4=$E11,P$4&lt;=$F11),($D11*((1-Indicadores!$L$4)^(P$4-$E11))/$G$6),0))</f>
        <v>0</v>
      </c>
      <c r="Q11" s="294">
        <f>IF(Q$4&lt;$E11,0,IF(OR(Q$4=$E11,Q$4&lt;=$F11),($D11*((1-Indicadores!$L$4)^(Q$4-$E11))/$G$6),0))</f>
        <v>0</v>
      </c>
      <c r="R11" s="294">
        <f>IF(R$4&lt;$E11,0,IF(OR(R$4=$E11,R$4&lt;=$F11),($D11*((1-Indicadores!$L$4)^(R$4-$E11))/$G$6),0))</f>
        <v>0</v>
      </c>
      <c r="S11" s="294">
        <f>IF(S$4&lt;$E11,0,IF(OR(S$4=$E11,S$4&lt;=$F11),($D11*((1-Indicadores!$L$4)^(S$4-$E11))/$G$6),0))</f>
        <v>0</v>
      </c>
      <c r="T11" s="294">
        <f>IF(T$4&lt;$E11,0,IF(OR(T$4=$E11,T$4&lt;=$F11),($D11*((1-Indicadores!$L$4)^(T$4-$E11))/$G$6),0))</f>
        <v>0</v>
      </c>
      <c r="U11" s="294">
        <f>IF(U$4&lt;$E11,0,IF(OR(U$4=$E11,U$4&lt;=$F11),($D11*((1-Indicadores!$L$4)^(U$4-$E11))/$G$6),0))</f>
        <v>0</v>
      </c>
      <c r="V11" s="80"/>
    </row>
    <row r="12" spans="2:22" ht="17.45" customHeight="1">
      <c r="B12" s="72"/>
      <c r="C12" s="73" t="s">
        <v>35</v>
      </c>
      <c r="D12" s="50"/>
      <c r="E12" s="2">
        <v>6</v>
      </c>
      <c r="F12" s="2">
        <v>7</v>
      </c>
      <c r="G12" s="3">
        <v>2</v>
      </c>
      <c r="H12" s="329"/>
      <c r="I12" s="329"/>
      <c r="J12" s="329"/>
      <c r="K12" s="329"/>
      <c r="L12" s="294">
        <f>IF(L$4&lt;$E12,0,IF(OR(L$4=$E12,L$4&lt;=$F12),($D12*((1-Indicadores!$L$4)^(L$4-$E12))/$G$6),0))</f>
        <v>0</v>
      </c>
      <c r="M12" s="294">
        <f>IF(M$4&lt;$E12,0,IF(OR(M$4=$E12,M$4&lt;=$F12),($D12*((1-Indicadores!$L$4)^(M$4-$E12))/$G$6),0))</f>
        <v>0</v>
      </c>
      <c r="N12" s="294">
        <f>IF(N$4&lt;$E12,0,IF(OR(N$4=$E12,N$4&lt;=$F12),($D12*((1-Indicadores!$L$4)^(N$4-$E12))/$G$6),0))</f>
        <v>0</v>
      </c>
      <c r="O12" s="294">
        <f>IF(O$4&lt;$E12,0,IF(OR(O$4=$E12,O$4&lt;=$F12),($D12*((1-Indicadores!$L$4)^(O$4-$E12))/$G$6),0))</f>
        <v>0</v>
      </c>
      <c r="P12" s="294">
        <f>IF(P$4&lt;$E12,0,IF(OR(P$4=$E12,P$4&lt;=$F12),($D12*((1-Indicadores!$L$4)^(P$4-$E12))/$G$6),0))</f>
        <v>0</v>
      </c>
      <c r="Q12" s="294">
        <f>IF(Q$4&lt;$E12,0,IF(OR(Q$4=$E12,Q$4&lt;=$F12),($D12*((1-Indicadores!$L$4)^(Q$4-$E12))/$G$6),0))</f>
        <v>0</v>
      </c>
      <c r="R12" s="294">
        <f>IF(R$4&lt;$E12,0,IF(OR(R$4=$E12,R$4&lt;=$F12),($D12*((1-Indicadores!$L$4)^(R$4-$E12))/$G$6),0))</f>
        <v>0</v>
      </c>
      <c r="S12" s="294">
        <f>IF(S$4&lt;$E12,0,IF(OR(S$4=$E12,S$4&lt;=$F12),($D12*((1-Indicadores!$L$4)^(S$4-$E12))/$G$6),0))</f>
        <v>0</v>
      </c>
      <c r="T12" s="294">
        <f>IF(T$4&lt;$E12,0,IF(OR(T$4=$E12,T$4&lt;=$F12),($D12*((1-Indicadores!$L$4)^(T$4-$E12))/$G$6),0))</f>
        <v>0</v>
      </c>
      <c r="U12" s="294">
        <f>IF(U$4&lt;$E12,0,IF(OR(U$4=$E12,U$4&lt;=$F12),($D12*((1-Indicadores!$L$4)^(U$4-$E12))/$G$6),0))</f>
        <v>0</v>
      </c>
      <c r="V12" s="80"/>
    </row>
    <row r="13" spans="2:22" ht="17.45" customHeight="1">
      <c r="B13" s="72"/>
      <c r="C13" s="73" t="s">
        <v>35</v>
      </c>
      <c r="D13" s="50"/>
      <c r="E13" s="2">
        <v>7</v>
      </c>
      <c r="F13" s="2">
        <v>8</v>
      </c>
      <c r="G13" s="3">
        <v>2</v>
      </c>
      <c r="H13" s="329"/>
      <c r="I13" s="329"/>
      <c r="J13" s="329"/>
      <c r="K13" s="329"/>
      <c r="L13" s="294">
        <f>IF(L$4&lt;$E13,0,IF(OR(L$4=$E13,L$4&lt;=$F13),($D13*((1-Indicadores!$L$4)^(L$4-$E13))/$G$6),0))</f>
        <v>0</v>
      </c>
      <c r="M13" s="294">
        <f>IF(M$4&lt;$E13,0,IF(OR(M$4=$E13,M$4&lt;=$F13),($D13*((1-Indicadores!$L$4)^(M$4-$E13))/$G$6),0))</f>
        <v>0</v>
      </c>
      <c r="N13" s="294">
        <f>IF(N$4&lt;$E13,0,IF(OR(N$4=$E13,N$4&lt;=$F13),($D13*((1-Indicadores!$L$4)^(N$4-$E13))/$G$6),0))</f>
        <v>0</v>
      </c>
      <c r="O13" s="294">
        <f>IF(O$4&lt;$E13,0,IF(OR(O$4=$E13,O$4&lt;=$F13),($D13*((1-Indicadores!$L$4)^(O$4-$E13))/$G$6),0))</f>
        <v>0</v>
      </c>
      <c r="P13" s="294">
        <f>IF(P$4&lt;$E13,0,IF(OR(P$4=$E13,P$4&lt;=$F13),($D13*((1-Indicadores!$L$4)^(P$4-$E13))/$G$6),0))</f>
        <v>0</v>
      </c>
      <c r="Q13" s="294">
        <f>IF(Q$4&lt;$E13,0,IF(OR(Q$4=$E13,Q$4&lt;=$F13),($D13*((1-Indicadores!$L$4)^(Q$4-$E13))/$G$6),0))</f>
        <v>0</v>
      </c>
      <c r="R13" s="294">
        <f>IF(R$4&lt;$E13,0,IF(OR(R$4=$E13,R$4&lt;=$F13),($D13*((1-Indicadores!$L$4)^(R$4-$E13))/$G$6),0))</f>
        <v>0</v>
      </c>
      <c r="S13" s="294">
        <f>IF(S$4&lt;$E13,0,IF(OR(S$4=$E13,S$4&lt;=$F13),($D13*((1-Indicadores!$L$4)^(S$4-$E13))/$G$6),0))</f>
        <v>0</v>
      </c>
      <c r="T13" s="294">
        <f>IF(T$4&lt;$E13,0,IF(OR(T$4=$E13,T$4&lt;=$F13),($D13*((1-Indicadores!$L$4)^(T$4-$E13))/$G$6),0))</f>
        <v>0</v>
      </c>
      <c r="U13" s="294">
        <f>IF(U$4&lt;$E13,0,IF(OR(U$4=$E13,U$4&lt;=$F13),($D13*((1-Indicadores!$L$4)^(U$4-$E13))/$G$6),0))</f>
        <v>0</v>
      </c>
      <c r="V13" s="80"/>
    </row>
    <row r="14" spans="2:22" ht="17.45" customHeight="1">
      <c r="B14" s="72"/>
      <c r="C14" s="73" t="s">
        <v>35</v>
      </c>
      <c r="D14" s="50"/>
      <c r="E14" s="2">
        <v>8</v>
      </c>
      <c r="F14" s="2">
        <v>9</v>
      </c>
      <c r="G14" s="3">
        <v>2</v>
      </c>
      <c r="H14" s="329"/>
      <c r="I14" s="329"/>
      <c r="J14" s="329"/>
      <c r="K14" s="329"/>
      <c r="L14" s="294">
        <f>IF(L$4&lt;$E14,0,IF(OR(L$4=$E14,L$4&lt;=$F14),($D14*((1-Indicadores!$L$4)^(L$4-$E14))/$G$6),0))</f>
        <v>0</v>
      </c>
      <c r="M14" s="294">
        <f>IF(M$4&lt;$E14,0,IF(OR(M$4=$E14,M$4&lt;=$F14),($D14*((1-Indicadores!$L$4)^(M$4-$E14))/$G$6),0))</f>
        <v>0</v>
      </c>
      <c r="N14" s="294">
        <f>IF(N$4&lt;$E14,0,IF(OR(N$4=$E14,N$4&lt;=$F14),($D14*((1-Indicadores!$L$4)^(N$4-$E14))/$G$6),0))</f>
        <v>0</v>
      </c>
      <c r="O14" s="294">
        <f>IF(O$4&lt;$E14,0,IF(OR(O$4=$E14,O$4&lt;=$F14),($D14*((1-Indicadores!$L$4)^(O$4-$E14))/$G$6),0))</f>
        <v>0</v>
      </c>
      <c r="P14" s="294">
        <f>IF(P$4&lt;$E14,0,IF(OR(P$4=$E14,P$4&lt;=$F14),($D14*((1-Indicadores!$L$4)^(P$4-$E14))/$G$6),0))</f>
        <v>0</v>
      </c>
      <c r="Q14" s="294">
        <f>IF(Q$4&lt;$E14,0,IF(OR(Q$4=$E14,Q$4&lt;=$F14),($D14*((1-Indicadores!$L$4)^(Q$4-$E14))/$G$6),0))</f>
        <v>0</v>
      </c>
      <c r="R14" s="294">
        <f>IF(R$4&lt;$E14,0,IF(OR(R$4=$E14,R$4&lt;=$F14),($D14*((1-Indicadores!$L$4)^(R$4-$E14))/$G$6),0))</f>
        <v>0</v>
      </c>
      <c r="S14" s="294">
        <f>IF(S$4&lt;$E14,0,IF(OR(S$4=$E14,S$4&lt;=$F14),($D14*((1-Indicadores!$L$4)^(S$4-$E14))/$G$6),0))</f>
        <v>0</v>
      </c>
      <c r="T14" s="294">
        <f>IF(T$4&lt;$E14,0,IF(OR(T$4=$E14,T$4&lt;=$F14),($D14*((1-Indicadores!$L$4)^(T$4-$E14))/$G$6),0))</f>
        <v>0</v>
      </c>
      <c r="U14" s="294">
        <f>IF(U$4&lt;$E14,0,IF(OR(U$4=$E14,U$4&lt;=$F14),($D14*((1-Indicadores!$L$4)^(U$4-$E14))/$G$6),0))</f>
        <v>0</v>
      </c>
      <c r="V14" s="80"/>
    </row>
    <row r="15" spans="2:22" ht="17.45" customHeight="1">
      <c r="B15" s="72"/>
      <c r="C15" s="73" t="s">
        <v>35</v>
      </c>
      <c r="D15" s="50"/>
      <c r="E15" s="2">
        <v>9</v>
      </c>
      <c r="F15" s="2">
        <v>10</v>
      </c>
      <c r="G15" s="3">
        <v>2</v>
      </c>
      <c r="H15" s="329"/>
      <c r="I15" s="329"/>
      <c r="J15" s="329"/>
      <c r="K15" s="329"/>
      <c r="L15" s="294">
        <f>IF(L$4&lt;$E15,0,IF(OR(L$4=$E15,L$4&lt;=$F15),($D15*((1-Indicadores!$L$4)^(L$4-$E15))/$G$6),0))</f>
        <v>0</v>
      </c>
      <c r="M15" s="294">
        <f>IF(M$4&lt;$E15,0,IF(OR(M$4=$E15,M$4&lt;=$F15),($D15*((1-Indicadores!$L$4)^(M$4-$E15))/$G$6),0))</f>
        <v>0</v>
      </c>
      <c r="N15" s="294">
        <f>IF(N$4&lt;$E15,0,IF(OR(N$4=$E15,N$4&lt;=$F15),($D15*((1-Indicadores!$L$4)^(N$4-$E15))/$G$6),0))</f>
        <v>0</v>
      </c>
      <c r="O15" s="294">
        <f>IF(O$4&lt;$E15,0,IF(OR(O$4=$E15,O$4&lt;=$F15),($D15*((1-Indicadores!$L$4)^(O$4-$E15))/$G$6),0))</f>
        <v>0</v>
      </c>
      <c r="P15" s="294">
        <f>IF(P$4&lt;$E15,0,IF(OR(P$4=$E15,P$4&lt;=$F15),($D15*((1-Indicadores!$L$4)^(P$4-$E15))/$G$6),0))</f>
        <v>0</v>
      </c>
      <c r="Q15" s="294">
        <f>IF(Q$4&lt;$E15,0,IF(OR(Q$4=$E15,Q$4&lt;=$F15),($D15*((1-Indicadores!$L$4)^(Q$4-$E15))/$G$6),0))</f>
        <v>0</v>
      </c>
      <c r="R15" s="294">
        <f>IF(R$4&lt;$E15,0,IF(OR(R$4=$E15,R$4&lt;=$F15),($D15*((1-Indicadores!$L$4)^(R$4-$E15))/$G$6),0))</f>
        <v>0</v>
      </c>
      <c r="S15" s="294">
        <f>IF(S$4&lt;$E15,0,IF(OR(S$4=$E15,S$4&lt;=$F15),($D15*((1-Indicadores!$L$4)^(S$4-$E15))/$G$6),0))</f>
        <v>0</v>
      </c>
      <c r="T15" s="294">
        <f>IF(T$4&lt;$E15,0,IF(OR(T$4=$E15,T$4&lt;=$F15),($D15*((1-Indicadores!$L$4)^(T$4-$E15))/$G$6),0))</f>
        <v>0</v>
      </c>
      <c r="U15" s="294">
        <f>IF(U$4&lt;$E15,0,IF(OR(U$4=$E15,U$4&lt;=$F15),($D15*((1-Indicadores!$L$4)^(U$4-$E15))/$G$6),0))</f>
        <v>0</v>
      </c>
      <c r="V15" s="80"/>
    </row>
    <row r="16" spans="2:22" ht="17.45" customHeight="1">
      <c r="B16" s="74"/>
      <c r="C16" s="75" t="s">
        <v>35</v>
      </c>
      <c r="D16" s="51"/>
      <c r="E16" s="4">
        <v>10</v>
      </c>
      <c r="F16" s="4">
        <v>10</v>
      </c>
      <c r="G16" s="5">
        <v>1</v>
      </c>
      <c r="H16" s="329"/>
      <c r="I16" s="329"/>
      <c r="J16" s="329"/>
      <c r="K16" s="329"/>
      <c r="L16" s="294">
        <f>IF(L$4&lt;$E16,0,IF(OR(L$4=$E16,L$4&lt;=$F16),($D16*((1-Indicadores!$L$4)^(L$4-$E16))/$G$6),0))</f>
        <v>0</v>
      </c>
      <c r="M16" s="294">
        <f>IF(M$4&lt;$E16,0,IF(OR(M$4=$E16,M$4&lt;=$F16),($D16*((1-Indicadores!$L$4)^(M$4-$E16))/$G$6),0))</f>
        <v>0</v>
      </c>
      <c r="N16" s="294">
        <f>IF(N$4&lt;$E16,0,IF(OR(N$4=$E16,N$4&lt;=$F16),($D16*((1-Indicadores!$L$4)^(N$4-$E16))/$G$6),0))</f>
        <v>0</v>
      </c>
      <c r="O16" s="294">
        <f>IF(O$4&lt;$E16,0,IF(OR(O$4=$E16,O$4&lt;=$F16),($D16*((1-Indicadores!$L$4)^(O$4-$E16))/$G$6),0))</f>
        <v>0</v>
      </c>
      <c r="P16" s="294">
        <f>IF(P$4&lt;$E16,0,IF(OR(P$4=$E16,P$4&lt;=$F16),($D16*((1-Indicadores!$L$4)^(P$4-$E16))/$G$6),0))</f>
        <v>0</v>
      </c>
      <c r="Q16" s="294">
        <f>IF(Q$4&lt;$E16,0,IF(OR(Q$4=$E16,Q$4&lt;=$F16),($D16*((1-Indicadores!$L$4)^(Q$4-$E16))/$G$6),0))</f>
        <v>0</v>
      </c>
      <c r="R16" s="294">
        <f>IF(R$4&lt;$E16,0,IF(OR(R$4=$E16,R$4&lt;=$F16),($D16*((1-Indicadores!$L$4)^(R$4-$E16))/$G$6),0))</f>
        <v>0</v>
      </c>
      <c r="S16" s="294">
        <f>IF(S$4&lt;$E16,0,IF(OR(S$4=$E16,S$4&lt;=$F16),($D16*((1-Indicadores!$L$4)^(S$4-$E16))/$G$6),0))</f>
        <v>0</v>
      </c>
      <c r="T16" s="294">
        <f>IF(T$4&lt;$E16,0,IF(OR(T$4=$E16,T$4&lt;=$F16),($D16*((1-Indicadores!$L$4)^(T$4-$E16))/$G$6),0))</f>
        <v>0</v>
      </c>
      <c r="U16" s="294">
        <f>IF(U$4&lt;$E16,0,IF(OR(U$4=$E16,U$4&lt;=$F16),($D16*((1-Indicadores!$L$4)^(U$4-$E16))/$G$6),0))</f>
        <v>0</v>
      </c>
      <c r="V16" s="80"/>
    </row>
    <row r="17" spans="2:22" s="20" customFormat="1" ht="17.45" customHeight="1">
      <c r="B17" s="67" t="s">
        <v>178</v>
      </c>
      <c r="C17" s="67"/>
      <c r="D17" s="295"/>
      <c r="E17" s="9"/>
      <c r="F17" s="9"/>
      <c r="G17" s="10">
        <v>4</v>
      </c>
      <c r="H17" s="328"/>
      <c r="I17" s="328"/>
      <c r="J17" s="328"/>
      <c r="K17" s="328"/>
      <c r="L17" s="296">
        <f t="shared" ref="L17:U17" si="1">SUM(L18:L27)</f>
        <v>0</v>
      </c>
      <c r="M17" s="296">
        <f t="shared" si="1"/>
        <v>0</v>
      </c>
      <c r="N17" s="296">
        <f t="shared" si="1"/>
        <v>0</v>
      </c>
      <c r="O17" s="296">
        <f t="shared" si="1"/>
        <v>0</v>
      </c>
      <c r="P17" s="296">
        <f t="shared" si="1"/>
        <v>0</v>
      </c>
      <c r="Q17" s="296">
        <f t="shared" si="1"/>
        <v>0</v>
      </c>
      <c r="R17" s="296">
        <f t="shared" si="1"/>
        <v>0</v>
      </c>
      <c r="S17" s="296">
        <f t="shared" si="1"/>
        <v>0</v>
      </c>
      <c r="T17" s="296">
        <f t="shared" si="1"/>
        <v>0</v>
      </c>
      <c r="U17" s="296">
        <f t="shared" si="1"/>
        <v>0</v>
      </c>
    </row>
    <row r="18" spans="2:22" ht="17.45" customHeight="1">
      <c r="B18" s="72"/>
      <c r="C18" s="73" t="s">
        <v>35</v>
      </c>
      <c r="D18" s="50"/>
      <c r="E18" s="2">
        <v>1</v>
      </c>
      <c r="F18" s="2">
        <v>4</v>
      </c>
      <c r="G18" s="3">
        <v>4</v>
      </c>
      <c r="H18" s="329"/>
      <c r="I18" s="329"/>
      <c r="J18" s="329"/>
      <c r="K18" s="329"/>
      <c r="L18" s="294">
        <f>IF(L$4&lt;$E18,0,IF(OR(L$4=$E18,L$4&lt;=$F18),($D18*((1-Indicadores!$L$4)^(L$4-$E18))/$G$17),0))</f>
        <v>0</v>
      </c>
      <c r="M18" s="294">
        <f>IF(M$4&lt;$E18,0,IF(OR(M$4=$E18,M$4&lt;=$F18),($D18*((1-Indicadores!$L$4)^(M$4-$E18))/$G$17),0))</f>
        <v>0</v>
      </c>
      <c r="N18" s="294">
        <f>IF(N$4&lt;$E18,0,IF(OR(N$4=$E18,N$4&lt;=$F18),($D18*((1-Indicadores!$L$4)^(N$4-$E18))/$G$17),0))</f>
        <v>0</v>
      </c>
      <c r="O18" s="294">
        <f>IF(O$4&lt;$E18,0,IF(OR(O$4=$E18,O$4&lt;=$F18),($D18*((1-Indicadores!$L$4)^(O$4-$E18))/$G$17),0))</f>
        <v>0</v>
      </c>
      <c r="P18" s="294">
        <f>IF(P$4&lt;$E18,0,IF(OR(P$4=$E18,P$4&lt;=$F18),($D18*((1-Indicadores!$L$4)^(P$4-$E18))/$G$17),0))</f>
        <v>0</v>
      </c>
      <c r="Q18" s="294">
        <f>IF(Q$4&lt;$E18,0,IF(OR(Q$4=$E18,Q$4&lt;=$F18),($D18*((1-Indicadores!$L$4)^(Q$4-$E18))/$G$17),0))</f>
        <v>0</v>
      </c>
      <c r="R18" s="294">
        <f>IF(R$4&lt;$E18,0,IF(OR(R$4=$E18,R$4&lt;=$F18),($D18*((1-Indicadores!$L$4)^(R$4-$E18))/$G$17),0))</f>
        <v>0</v>
      </c>
      <c r="S18" s="294">
        <f>IF(S$4&lt;$E18,0,IF(OR(S$4=$E18,S$4&lt;=$F18),($D18*((1-Indicadores!$L$4)^(S$4-$E18))/$G$17),0))</f>
        <v>0</v>
      </c>
      <c r="T18" s="294">
        <f>IF(T$4&lt;$E18,0,IF(OR(T$4=$E18,T$4&lt;=$F18),($D18*((1-Indicadores!$L$4)^(T$4-$E18))/$G$17),0))</f>
        <v>0</v>
      </c>
      <c r="U18" s="294">
        <f>IF(U$4&lt;$E18,0,IF(OR(U$4=$E18,U$4&lt;=$F18),($D18*((1-Indicadores!$L$4)^(U$4-$E18))/$G$17),0))</f>
        <v>0</v>
      </c>
      <c r="V18" s="80"/>
    </row>
    <row r="19" spans="2:22" ht="17.45" customHeight="1">
      <c r="B19" s="72"/>
      <c r="C19" s="73" t="s">
        <v>35</v>
      </c>
      <c r="D19" s="50"/>
      <c r="E19" s="2">
        <v>2</v>
      </c>
      <c r="F19" s="2">
        <v>5</v>
      </c>
      <c r="G19" s="3">
        <v>4</v>
      </c>
      <c r="H19" s="329"/>
      <c r="I19" s="329"/>
      <c r="J19" s="329"/>
      <c r="K19" s="329"/>
      <c r="L19" s="294">
        <f>IF(L$4&lt;$E19,0,IF(OR(L$4=$E19,L$4&lt;=$F19),($D19*((1-Indicadores!$L$4)^(L$4-$E19))/$G$17),0))</f>
        <v>0</v>
      </c>
      <c r="M19" s="294">
        <f>IF(M$4&lt;$E19,0,IF(OR(M$4=$E19,M$4&lt;=$F19),($D19*((1-Indicadores!$L$4)^(M$4-$E19))/$G$17),0))</f>
        <v>0</v>
      </c>
      <c r="N19" s="294">
        <f>IF(N$4&lt;$E19,0,IF(OR(N$4=$E19,N$4&lt;=$F19),($D19*((1-Indicadores!$L$4)^(N$4-$E19))/$G$17),0))</f>
        <v>0</v>
      </c>
      <c r="O19" s="294">
        <f>IF(O$4&lt;$E19,0,IF(OR(O$4=$E19,O$4&lt;=$F19),($D19*((1-Indicadores!$L$4)^(O$4-$E19))/$G$17),0))</f>
        <v>0</v>
      </c>
      <c r="P19" s="294">
        <f>IF(P$4&lt;$E19,0,IF(OR(P$4=$E19,P$4&lt;=$F19),($D19*((1-Indicadores!$L$4)^(P$4-$E19))/$G$17),0))</f>
        <v>0</v>
      </c>
      <c r="Q19" s="294">
        <f>IF(Q$4&lt;$E19,0,IF(OR(Q$4=$E19,Q$4&lt;=$F19),($D19*((1-Indicadores!$L$4)^(Q$4-$E19))/$G$17),0))</f>
        <v>0</v>
      </c>
      <c r="R19" s="294">
        <f>IF(R$4&lt;$E19,0,IF(OR(R$4=$E19,R$4&lt;=$F19),($D19*((1-Indicadores!$L$4)^(R$4-$E19))/$G$17),0))</f>
        <v>0</v>
      </c>
      <c r="S19" s="294">
        <f>IF(S$4&lt;$E19,0,IF(OR(S$4=$E19,S$4&lt;=$F19),($D19*((1-Indicadores!$L$4)^(S$4-$E19))/$G$17),0))</f>
        <v>0</v>
      </c>
      <c r="T19" s="294">
        <f>IF(T$4&lt;$E19,0,IF(OR(T$4=$E19,T$4&lt;=$F19),($D19*((1-Indicadores!$L$4)^(T$4-$E19))/$G$17),0))</f>
        <v>0</v>
      </c>
      <c r="U19" s="294">
        <f>IF(U$4&lt;$E19,0,IF(OR(U$4=$E19,U$4&lt;=$F19),($D19*((1-Indicadores!$L$4)^(U$4-$E19))/$G$17),0))</f>
        <v>0</v>
      </c>
      <c r="V19" s="80"/>
    </row>
    <row r="20" spans="2:22" ht="17.45" customHeight="1">
      <c r="B20" s="72"/>
      <c r="C20" s="73" t="s">
        <v>35</v>
      </c>
      <c r="D20" s="50"/>
      <c r="E20" s="2">
        <v>3</v>
      </c>
      <c r="F20" s="2">
        <v>6</v>
      </c>
      <c r="G20" s="3">
        <v>4</v>
      </c>
      <c r="H20" s="329"/>
      <c r="I20" s="329"/>
      <c r="J20" s="329"/>
      <c r="K20" s="329"/>
      <c r="L20" s="294">
        <f>IF(L$4&lt;$E20,0,IF(OR(L$4=$E20,L$4&lt;=$F20),($D20*((1-Indicadores!$L$4)^(L$4-$E20))/$G$17),0))</f>
        <v>0</v>
      </c>
      <c r="M20" s="294">
        <f>IF(M$4&lt;$E20,0,IF(OR(M$4=$E20,M$4&lt;=$F20),($D20*((1-Indicadores!$L$4)^(M$4-$E20))/$G$17),0))</f>
        <v>0</v>
      </c>
      <c r="N20" s="294">
        <f>IF(N$4&lt;$E20,0,IF(OR(N$4=$E20,N$4&lt;=$F20),($D20*((1-Indicadores!$L$4)^(N$4-$E20))/$G$17),0))</f>
        <v>0</v>
      </c>
      <c r="O20" s="294">
        <f>IF(O$4&lt;$E20,0,IF(OR(O$4=$E20,O$4&lt;=$F20),($D20*((1-Indicadores!$L$4)^(O$4-$E20))/$G$17),0))</f>
        <v>0</v>
      </c>
      <c r="P20" s="294">
        <f>IF(P$4&lt;$E20,0,IF(OR(P$4=$E20,P$4&lt;=$F20),($D20*((1-Indicadores!$L$4)^(P$4-$E20))/$G$17),0))</f>
        <v>0</v>
      </c>
      <c r="Q20" s="294">
        <f>IF(Q$4&lt;$E20,0,IF(OR(Q$4=$E20,Q$4&lt;=$F20),($D20*((1-Indicadores!$L$4)^(Q$4-$E20))/$G$17),0))</f>
        <v>0</v>
      </c>
      <c r="R20" s="294">
        <f>IF(R$4&lt;$E20,0,IF(OR(R$4=$E20,R$4&lt;=$F20),($D20*((1-Indicadores!$L$4)^(R$4-$E20))/$G$17),0))</f>
        <v>0</v>
      </c>
      <c r="S20" s="294">
        <f>IF(S$4&lt;$E20,0,IF(OR(S$4=$E20,S$4&lt;=$F20),($D20*((1-Indicadores!$L$4)^(S$4-$E20))/$G$17),0))</f>
        <v>0</v>
      </c>
      <c r="T20" s="294">
        <f>IF(T$4&lt;$E20,0,IF(OR(T$4=$E20,T$4&lt;=$F20),($D20*((1-Indicadores!$L$4)^(T$4-$E20))/$G$17),0))</f>
        <v>0</v>
      </c>
      <c r="U20" s="294">
        <f>IF(U$4&lt;$E20,0,IF(OR(U$4=$E20,U$4&lt;=$F20),($D20*((1-Indicadores!$L$4)^(U$4-$E20))/$G$17),0))</f>
        <v>0</v>
      </c>
      <c r="V20" s="80"/>
    </row>
    <row r="21" spans="2:22" ht="17.45" customHeight="1">
      <c r="B21" s="72"/>
      <c r="C21" s="73" t="s">
        <v>35</v>
      </c>
      <c r="D21" s="50"/>
      <c r="E21" s="2">
        <v>4</v>
      </c>
      <c r="F21" s="2">
        <v>7</v>
      </c>
      <c r="G21" s="3">
        <v>4</v>
      </c>
      <c r="H21" s="329"/>
      <c r="I21" s="329"/>
      <c r="J21" s="329"/>
      <c r="K21" s="329"/>
      <c r="L21" s="294">
        <f>IF(L$4&lt;$E21,0,IF(OR(L$4=$E21,L$4&lt;=$F21),($D21*((1-Indicadores!$L$4)^(L$4-$E21))/$G$17),0))</f>
        <v>0</v>
      </c>
      <c r="M21" s="294">
        <f>IF(M$4&lt;$E21,0,IF(OR(M$4=$E21,M$4&lt;=$F21),($D21*((1-Indicadores!$L$4)^(M$4-$E21))/$G$17),0))</f>
        <v>0</v>
      </c>
      <c r="N21" s="294">
        <f>IF(N$4&lt;$E21,0,IF(OR(N$4=$E21,N$4&lt;=$F21),($D21*((1-Indicadores!$L$4)^(N$4-$E21))/$G$17),0))</f>
        <v>0</v>
      </c>
      <c r="O21" s="294">
        <f>IF(O$4&lt;$E21,0,IF(OR(O$4=$E21,O$4&lt;=$F21),($D21*((1-Indicadores!$L$4)^(O$4-$E21))/$G$17),0))</f>
        <v>0</v>
      </c>
      <c r="P21" s="294">
        <f>IF(P$4&lt;$E21,0,IF(OR(P$4=$E21,P$4&lt;=$F21),($D21*((1-Indicadores!$L$4)^(P$4-$E21))/$G$17),0))</f>
        <v>0</v>
      </c>
      <c r="Q21" s="294">
        <f>IF(Q$4&lt;$E21,0,IF(OR(Q$4=$E21,Q$4&lt;=$F21),($D21*((1-Indicadores!$L$4)^(Q$4-$E21))/$G$17),0))</f>
        <v>0</v>
      </c>
      <c r="R21" s="294">
        <f>IF(R$4&lt;$E21,0,IF(OR(R$4=$E21,R$4&lt;=$F21),($D21*((1-Indicadores!$L$4)^(R$4-$E21))/$G$17),0))</f>
        <v>0</v>
      </c>
      <c r="S21" s="294">
        <f>IF(S$4&lt;$E21,0,IF(OR(S$4=$E21,S$4&lt;=$F21),($D21*((1-Indicadores!$L$4)^(S$4-$E21))/$G$17),0))</f>
        <v>0</v>
      </c>
      <c r="T21" s="294">
        <f>IF(T$4&lt;$E21,0,IF(OR(T$4=$E21,T$4&lt;=$F21),($D21*((1-Indicadores!$L$4)^(T$4-$E21))/$G$17),0))</f>
        <v>0</v>
      </c>
      <c r="U21" s="294">
        <f>IF(U$4&lt;$E21,0,IF(OR(U$4=$E21,U$4&lt;=$F21),($D21*((1-Indicadores!$L$4)^(U$4-$E21))/$G$17),0))</f>
        <v>0</v>
      </c>
      <c r="V21" s="80"/>
    </row>
    <row r="22" spans="2:22" ht="17.45" customHeight="1">
      <c r="B22" s="72"/>
      <c r="C22" s="73" t="s">
        <v>35</v>
      </c>
      <c r="D22" s="50"/>
      <c r="E22" s="2">
        <v>5</v>
      </c>
      <c r="F22" s="2">
        <v>8</v>
      </c>
      <c r="G22" s="3">
        <v>4</v>
      </c>
      <c r="H22" s="329"/>
      <c r="I22" s="329"/>
      <c r="J22" s="329"/>
      <c r="K22" s="329"/>
      <c r="L22" s="294">
        <f>IF(L$4&lt;$E22,0,IF(OR(L$4=$E22,L$4&lt;=$F22),($D22*((1-Indicadores!$L$4)^(L$4-$E22))/$G$17),0))</f>
        <v>0</v>
      </c>
      <c r="M22" s="294">
        <f>IF(M$4&lt;$E22,0,IF(OR(M$4=$E22,M$4&lt;=$F22),($D22*((1-Indicadores!$L$4)^(M$4-$E22))/$G$17),0))</f>
        <v>0</v>
      </c>
      <c r="N22" s="294">
        <f>IF(N$4&lt;$E22,0,IF(OR(N$4=$E22,N$4&lt;=$F22),($D22*((1-Indicadores!$L$4)^(N$4-$E22))/$G$17),0))</f>
        <v>0</v>
      </c>
      <c r="O22" s="294">
        <f>IF(O$4&lt;$E22,0,IF(OR(O$4=$E22,O$4&lt;=$F22),($D22*((1-Indicadores!$L$4)^(O$4-$E22))/$G$17),0))</f>
        <v>0</v>
      </c>
      <c r="P22" s="294">
        <f>IF(P$4&lt;$E22,0,IF(OR(P$4=$E22,P$4&lt;=$F22),($D22*((1-Indicadores!$L$4)^(P$4-$E22))/$G$17),0))</f>
        <v>0</v>
      </c>
      <c r="Q22" s="294">
        <f>IF(Q$4&lt;$E22,0,IF(OR(Q$4=$E22,Q$4&lt;=$F22),($D22*((1-Indicadores!$L$4)^(Q$4-$E22))/$G$17),0))</f>
        <v>0</v>
      </c>
      <c r="R22" s="294">
        <f>IF(R$4&lt;$E22,0,IF(OR(R$4=$E22,R$4&lt;=$F22),($D22*((1-Indicadores!$L$4)^(R$4-$E22))/$G$17),0))</f>
        <v>0</v>
      </c>
      <c r="S22" s="294">
        <f>IF(S$4&lt;$E22,0,IF(OR(S$4=$E22,S$4&lt;=$F22),($D22*((1-Indicadores!$L$4)^(S$4-$E22))/$G$17),0))</f>
        <v>0</v>
      </c>
      <c r="T22" s="294">
        <f>IF(T$4&lt;$E22,0,IF(OR(T$4=$E22,T$4&lt;=$F22),($D22*((1-Indicadores!$L$4)^(T$4-$E22))/$G$17),0))</f>
        <v>0</v>
      </c>
      <c r="U22" s="294">
        <f>IF(U$4&lt;$E22,0,IF(OR(U$4=$E22,U$4&lt;=$F22),($D22*((1-Indicadores!$L$4)^(U$4-$E22))/$G$17),0))</f>
        <v>0</v>
      </c>
      <c r="V22" s="80"/>
    </row>
    <row r="23" spans="2:22" ht="17.45" customHeight="1">
      <c r="B23" s="72"/>
      <c r="C23" s="73" t="s">
        <v>35</v>
      </c>
      <c r="D23" s="50"/>
      <c r="E23" s="2">
        <v>6</v>
      </c>
      <c r="F23" s="2">
        <v>9</v>
      </c>
      <c r="G23" s="3">
        <v>4</v>
      </c>
      <c r="H23" s="329"/>
      <c r="I23" s="329"/>
      <c r="J23" s="329"/>
      <c r="K23" s="329"/>
      <c r="L23" s="294">
        <f>IF(L$4&lt;$E23,0,IF(OR(L$4=$E23,L$4&lt;=$F23),($D23*((1-Indicadores!$L$4)^(L$4-$E23))/$G$17),0))</f>
        <v>0</v>
      </c>
      <c r="M23" s="294">
        <f>IF(M$4&lt;$E23,0,IF(OR(M$4=$E23,M$4&lt;=$F23),($D23*((1-Indicadores!$L$4)^(M$4-$E23))/$G$17),0))</f>
        <v>0</v>
      </c>
      <c r="N23" s="294">
        <f>IF(N$4&lt;$E23,0,IF(OR(N$4=$E23,N$4&lt;=$F23),($D23*((1-Indicadores!$L$4)^(N$4-$E23))/$G$17),0))</f>
        <v>0</v>
      </c>
      <c r="O23" s="294">
        <f>IF(O$4&lt;$E23,0,IF(OR(O$4=$E23,O$4&lt;=$F23),($D23*((1-Indicadores!$L$4)^(O$4-$E23))/$G$17),0))</f>
        <v>0</v>
      </c>
      <c r="P23" s="294">
        <f>IF(P$4&lt;$E23,0,IF(OR(P$4=$E23,P$4&lt;=$F23),($D23*((1-Indicadores!$L$4)^(P$4-$E23))/$G$17),0))</f>
        <v>0</v>
      </c>
      <c r="Q23" s="294">
        <f>IF(Q$4&lt;$E23,0,IF(OR(Q$4=$E23,Q$4&lt;=$F23),($D23*((1-Indicadores!$L$4)^(Q$4-$E23))/$G$17),0))</f>
        <v>0</v>
      </c>
      <c r="R23" s="294">
        <f>IF(R$4&lt;$E23,0,IF(OR(R$4=$E23,R$4&lt;=$F23),($D23*((1-Indicadores!$L$4)^(R$4-$E23))/$G$17),0))</f>
        <v>0</v>
      </c>
      <c r="S23" s="294">
        <f>IF(S$4&lt;$E23,0,IF(OR(S$4=$E23,S$4&lt;=$F23),($D23*((1-Indicadores!$L$4)^(S$4-$E23))/$G$17),0))</f>
        <v>0</v>
      </c>
      <c r="T23" s="294">
        <f>IF(T$4&lt;$E23,0,IF(OR(T$4=$E23,T$4&lt;=$F23),($D23*((1-Indicadores!$L$4)^(T$4-$E23))/$G$17),0))</f>
        <v>0</v>
      </c>
      <c r="U23" s="294">
        <f>IF(U$4&lt;$E23,0,IF(OR(U$4=$E23,U$4&lt;=$F23),($D23*((1-Indicadores!$L$4)^(U$4-$E23))/$G$17),0))</f>
        <v>0</v>
      </c>
      <c r="V23" s="80"/>
    </row>
    <row r="24" spans="2:22" ht="17.45" customHeight="1">
      <c r="B24" s="72"/>
      <c r="C24" s="73" t="s">
        <v>35</v>
      </c>
      <c r="D24" s="50"/>
      <c r="E24" s="2">
        <v>7</v>
      </c>
      <c r="F24" s="2">
        <v>10</v>
      </c>
      <c r="G24" s="3">
        <v>4</v>
      </c>
      <c r="H24" s="329"/>
      <c r="I24" s="329"/>
      <c r="J24" s="329"/>
      <c r="K24" s="329"/>
      <c r="L24" s="294">
        <f>IF(L$4&lt;$E24,0,IF(OR(L$4=$E24,L$4&lt;=$F24),($D24*((1-Indicadores!$L$4)^(L$4-$E24))/$G$17),0))</f>
        <v>0</v>
      </c>
      <c r="M24" s="294">
        <f>IF(M$4&lt;$E24,0,IF(OR(M$4=$E24,M$4&lt;=$F24),($D24*((1-Indicadores!$L$4)^(M$4-$E24))/$G$17),0))</f>
        <v>0</v>
      </c>
      <c r="N24" s="294">
        <f>IF(N$4&lt;$E24,0,IF(OR(N$4=$E24,N$4&lt;=$F24),($D24*((1-Indicadores!$L$4)^(N$4-$E24))/$G$17),0))</f>
        <v>0</v>
      </c>
      <c r="O24" s="294">
        <f>IF(O$4&lt;$E24,0,IF(OR(O$4=$E24,O$4&lt;=$F24),($D24*((1-Indicadores!$L$4)^(O$4-$E24))/$G$17),0))</f>
        <v>0</v>
      </c>
      <c r="P24" s="294">
        <f>IF(P$4&lt;$E24,0,IF(OR(P$4=$E24,P$4&lt;=$F24),($D24*((1-Indicadores!$L$4)^(P$4-$E24))/$G$17),0))</f>
        <v>0</v>
      </c>
      <c r="Q24" s="294">
        <f>IF(Q$4&lt;$E24,0,IF(OR(Q$4=$E24,Q$4&lt;=$F24),($D24*((1-Indicadores!$L$4)^(Q$4-$E24))/$G$17),0))</f>
        <v>0</v>
      </c>
      <c r="R24" s="294">
        <f>IF(R$4&lt;$E24,0,IF(OR(R$4=$E24,R$4&lt;=$F24),($D24*((1-Indicadores!$L$4)^(R$4-$E24))/$G$17),0))</f>
        <v>0</v>
      </c>
      <c r="S24" s="294">
        <f>IF(S$4&lt;$E24,0,IF(OR(S$4=$E24,S$4&lt;=$F24),($D24*((1-Indicadores!$L$4)^(S$4-$E24))/$G$17),0))</f>
        <v>0</v>
      </c>
      <c r="T24" s="294">
        <f>IF(T$4&lt;$E24,0,IF(OR(T$4=$E24,T$4&lt;=$F24),($D24*((1-Indicadores!$L$4)^(T$4-$E24))/$G$17),0))</f>
        <v>0</v>
      </c>
      <c r="U24" s="294">
        <f>IF(U$4&lt;$E24,0,IF(OR(U$4=$E24,U$4&lt;=$F24),($D24*((1-Indicadores!$L$4)^(U$4-$E24))/$G$17),0))</f>
        <v>0</v>
      </c>
      <c r="V24" s="80"/>
    </row>
    <row r="25" spans="2:22" ht="17.45" customHeight="1">
      <c r="B25" s="72"/>
      <c r="C25" s="73" t="s">
        <v>35</v>
      </c>
      <c r="D25" s="50"/>
      <c r="E25" s="2">
        <v>8</v>
      </c>
      <c r="F25" s="2">
        <v>10</v>
      </c>
      <c r="G25" s="3">
        <v>3</v>
      </c>
      <c r="H25" s="329"/>
      <c r="I25" s="329"/>
      <c r="J25" s="329"/>
      <c r="K25" s="329"/>
      <c r="L25" s="294">
        <f>IF(L$4&lt;$E25,0,IF(OR(L$4=$E25,L$4&lt;=$F25),($D25*((1-Indicadores!$L$4)^(L$4-$E25))/$G$17),0))</f>
        <v>0</v>
      </c>
      <c r="M25" s="294">
        <f>IF(M$4&lt;$E25,0,IF(OR(M$4=$E25,M$4&lt;=$F25),($D25*((1-Indicadores!$L$4)^(M$4-$E25))/$G$17),0))</f>
        <v>0</v>
      </c>
      <c r="N25" s="294">
        <f>IF(N$4&lt;$E25,0,IF(OR(N$4=$E25,N$4&lt;=$F25),($D25*((1-Indicadores!$L$4)^(N$4-$E25))/$G$17),0))</f>
        <v>0</v>
      </c>
      <c r="O25" s="294">
        <f>IF(O$4&lt;$E25,0,IF(OR(O$4=$E25,O$4&lt;=$F25),($D25*((1-Indicadores!$L$4)^(O$4-$E25))/$G$17),0))</f>
        <v>0</v>
      </c>
      <c r="P25" s="294">
        <f>IF(P$4&lt;$E25,0,IF(OR(P$4=$E25,P$4&lt;=$F25),($D25*((1-Indicadores!$L$4)^(P$4-$E25))/$G$17),0))</f>
        <v>0</v>
      </c>
      <c r="Q25" s="294">
        <f>IF(Q$4&lt;$E25,0,IF(OR(Q$4=$E25,Q$4&lt;=$F25),($D25*((1-Indicadores!$L$4)^(Q$4-$E25))/$G$17),0))</f>
        <v>0</v>
      </c>
      <c r="R25" s="294">
        <f>IF(R$4&lt;$E25,0,IF(OR(R$4=$E25,R$4&lt;=$F25),($D25*((1-Indicadores!$L$4)^(R$4-$E25))/$G$17),0))</f>
        <v>0</v>
      </c>
      <c r="S25" s="294">
        <f>IF(S$4&lt;$E25,0,IF(OR(S$4=$E25,S$4&lt;=$F25),($D25*((1-Indicadores!$L$4)^(S$4-$E25))/$G$17),0))</f>
        <v>0</v>
      </c>
      <c r="T25" s="294">
        <f>IF(T$4&lt;$E25,0,IF(OR(T$4=$E25,T$4&lt;=$F25),($D25*((1-Indicadores!$L$4)^(T$4-$E25))/$G$17),0))</f>
        <v>0</v>
      </c>
      <c r="U25" s="294">
        <f>IF(U$4&lt;$E25,0,IF(OR(U$4=$E25,U$4&lt;=$F25),($D25*((1-Indicadores!$L$4)^(U$4-$E25))/$G$17),0))</f>
        <v>0</v>
      </c>
      <c r="V25" s="80"/>
    </row>
    <row r="26" spans="2:22" ht="17.45" customHeight="1">
      <c r="B26" s="72"/>
      <c r="C26" s="73" t="s">
        <v>35</v>
      </c>
      <c r="D26" s="50"/>
      <c r="E26" s="2">
        <v>9</v>
      </c>
      <c r="F26" s="2">
        <v>10</v>
      </c>
      <c r="G26" s="3">
        <v>2</v>
      </c>
      <c r="H26" s="329"/>
      <c r="I26" s="329"/>
      <c r="J26" s="329"/>
      <c r="K26" s="329"/>
      <c r="L26" s="294">
        <f>IF(L$4&lt;$E26,0,IF(OR(L$4=$E26,L$4&lt;=$F26),($D26*((1-Indicadores!$L$4)^(L$4-$E26))/$G$17),0))</f>
        <v>0</v>
      </c>
      <c r="M26" s="294">
        <f>IF(M$4&lt;$E26,0,IF(OR(M$4=$E26,M$4&lt;=$F26),($D26*((1-Indicadores!$L$4)^(M$4-$E26))/$G$17),0))</f>
        <v>0</v>
      </c>
      <c r="N26" s="294">
        <f>IF(N$4&lt;$E26,0,IF(OR(N$4=$E26,N$4&lt;=$F26),($D26*((1-Indicadores!$L$4)^(N$4-$E26))/$G$17),0))</f>
        <v>0</v>
      </c>
      <c r="O26" s="294">
        <f>IF(O$4&lt;$E26,0,IF(OR(O$4=$E26,O$4&lt;=$F26),($D26*((1-Indicadores!$L$4)^(O$4-$E26))/$G$17),0))</f>
        <v>0</v>
      </c>
      <c r="P26" s="294">
        <f>IF(P$4&lt;$E26,0,IF(OR(P$4=$E26,P$4&lt;=$F26),($D26*((1-Indicadores!$L$4)^(P$4-$E26))/$G$17),0))</f>
        <v>0</v>
      </c>
      <c r="Q26" s="294">
        <f>IF(Q$4&lt;$E26,0,IF(OR(Q$4=$E26,Q$4&lt;=$F26),($D26*((1-Indicadores!$L$4)^(Q$4-$E26))/$G$17),0))</f>
        <v>0</v>
      </c>
      <c r="R26" s="294">
        <f>IF(R$4&lt;$E26,0,IF(OR(R$4=$E26,R$4&lt;=$F26),($D26*((1-Indicadores!$L$4)^(R$4-$E26))/$G$17),0))</f>
        <v>0</v>
      </c>
      <c r="S26" s="294">
        <f>IF(S$4&lt;$E26,0,IF(OR(S$4=$E26,S$4&lt;=$F26),($D26*((1-Indicadores!$L$4)^(S$4-$E26))/$G$17),0))</f>
        <v>0</v>
      </c>
      <c r="T26" s="294">
        <f>IF(T$4&lt;$E26,0,IF(OR(T$4=$E26,T$4&lt;=$F26),($D26*((1-Indicadores!$L$4)^(T$4-$E26))/$G$17),0))</f>
        <v>0</v>
      </c>
      <c r="U26" s="294">
        <f>IF(U$4&lt;$E26,0,IF(OR(U$4=$E26,U$4&lt;=$F26),($D26*((1-Indicadores!$L$4)^(U$4-$E26))/$G$17),0))</f>
        <v>0</v>
      </c>
      <c r="V26" s="80"/>
    </row>
    <row r="27" spans="2:22" ht="17.45" customHeight="1">
      <c r="B27" s="74"/>
      <c r="C27" s="75" t="s">
        <v>35</v>
      </c>
      <c r="D27" s="51"/>
      <c r="E27" s="4">
        <v>10</v>
      </c>
      <c r="F27" s="4">
        <v>10</v>
      </c>
      <c r="G27" s="5">
        <v>1</v>
      </c>
      <c r="H27" s="329"/>
      <c r="I27" s="329"/>
      <c r="J27" s="329"/>
      <c r="K27" s="329"/>
      <c r="L27" s="294">
        <f>IF(L$4&lt;$E27,0,IF(OR(L$4=$E27,L$4&lt;=$F27),($D27*((1-Indicadores!$L$4)^(L$4-$E27))/$G$17),0))</f>
        <v>0</v>
      </c>
      <c r="M27" s="294">
        <f>IF(M$4&lt;$E27,0,IF(OR(M$4=$E27,M$4&lt;=$F27),($D27*((1-Indicadores!$L$4)^(M$4-$E27))/$G$17),0))</f>
        <v>0</v>
      </c>
      <c r="N27" s="294">
        <f>IF(N$4&lt;$E27,0,IF(OR(N$4=$E27,N$4&lt;=$F27),($D27*((1-Indicadores!$L$4)^(N$4-$E27))/$G$17),0))</f>
        <v>0</v>
      </c>
      <c r="O27" s="294">
        <f>IF(O$4&lt;$E27,0,IF(OR(O$4=$E27,O$4&lt;=$F27),($D27*((1-Indicadores!$L$4)^(O$4-$E27))/$G$17),0))</f>
        <v>0</v>
      </c>
      <c r="P27" s="294">
        <f>IF(P$4&lt;$E27,0,IF(OR(P$4=$E27,P$4&lt;=$F27),($D27*((1-Indicadores!$L$4)^(P$4-$E27))/$G$17),0))</f>
        <v>0</v>
      </c>
      <c r="Q27" s="294">
        <f>IF(Q$4&lt;$E27,0,IF(OR(Q$4=$E27,Q$4&lt;=$F27),($D27*((1-Indicadores!$L$4)^(Q$4-$E27))/$G$17),0))</f>
        <v>0</v>
      </c>
      <c r="R27" s="294">
        <f>IF(R$4&lt;$E27,0,IF(OR(R$4=$E27,R$4&lt;=$F27),($D27*((1-Indicadores!$L$4)^(R$4-$E27))/$G$17),0))</f>
        <v>0</v>
      </c>
      <c r="S27" s="294">
        <f>IF(S$4&lt;$E27,0,IF(OR(S$4=$E27,S$4&lt;=$F27),($D27*((1-Indicadores!$L$4)^(S$4-$E27))/$G$17),0))</f>
        <v>0</v>
      </c>
      <c r="T27" s="294">
        <f>IF(T$4&lt;$E27,0,IF(OR(T$4=$E27,T$4&lt;=$F27),($D27*((1-Indicadores!$L$4)^(T$4-$E27))/$G$17),0))</f>
        <v>0</v>
      </c>
      <c r="U27" s="294">
        <f>IF(U$4&lt;$E27,0,IF(OR(U$4=$E27,U$4&lt;=$F27),($D27*((1-Indicadores!$L$4)^(U$4-$E27))/$G$17),0))</f>
        <v>0</v>
      </c>
      <c r="V27" s="80"/>
    </row>
    <row r="28" spans="2:22" s="20" customFormat="1" ht="17.45" customHeight="1">
      <c r="B28" s="67" t="s">
        <v>179</v>
      </c>
      <c r="C28" s="67"/>
      <c r="D28" s="295"/>
      <c r="E28" s="9"/>
      <c r="F28" s="9"/>
      <c r="G28" s="10">
        <v>5</v>
      </c>
      <c r="H28" s="328"/>
      <c r="I28" s="328"/>
      <c r="J28" s="328"/>
      <c r="K28" s="328"/>
      <c r="L28" s="296">
        <f t="shared" ref="L28:U28" si="2">SUM(L29:L38)</f>
        <v>0</v>
      </c>
      <c r="M28" s="296">
        <f t="shared" si="2"/>
        <v>0</v>
      </c>
      <c r="N28" s="296">
        <f t="shared" si="2"/>
        <v>0</v>
      </c>
      <c r="O28" s="296">
        <f t="shared" si="2"/>
        <v>0</v>
      </c>
      <c r="P28" s="296">
        <f t="shared" si="2"/>
        <v>0</v>
      </c>
      <c r="Q28" s="296">
        <f t="shared" si="2"/>
        <v>0</v>
      </c>
      <c r="R28" s="296">
        <f t="shared" si="2"/>
        <v>0</v>
      </c>
      <c r="S28" s="296">
        <f t="shared" si="2"/>
        <v>0</v>
      </c>
      <c r="T28" s="296">
        <f t="shared" si="2"/>
        <v>0</v>
      </c>
      <c r="U28" s="296">
        <f t="shared" si="2"/>
        <v>0</v>
      </c>
    </row>
    <row r="29" spans="2:22" ht="17.45" customHeight="1">
      <c r="B29" s="72"/>
      <c r="C29" s="73" t="s">
        <v>35</v>
      </c>
      <c r="D29" s="50"/>
      <c r="E29" s="2">
        <v>1</v>
      </c>
      <c r="F29" s="2">
        <v>5</v>
      </c>
      <c r="G29" s="3">
        <v>5</v>
      </c>
      <c r="H29" s="329"/>
      <c r="I29" s="329"/>
      <c r="J29" s="329"/>
      <c r="K29" s="329"/>
      <c r="L29" s="294">
        <f>IF(L$4&lt;$E29,0,IF(OR(L$4=$E29,L$4&lt;=$F29),($D29*((1-Indicadores!$L$4)^(L$4-$E29))/$G$28),0))</f>
        <v>0</v>
      </c>
      <c r="M29" s="294">
        <f>IF(M$4&lt;$E29,0,IF(OR(M$4=$E29,M$4&lt;=$F29),($D29*((1-Indicadores!$L$4)^(M$4-$E29))/$G$28),0))</f>
        <v>0</v>
      </c>
      <c r="N29" s="294">
        <f>IF(N$4&lt;$E29,0,IF(OR(N$4=$E29,N$4&lt;=$F29),($D29*((1-Indicadores!$L$4)^(N$4-$E29))/$G$28),0))</f>
        <v>0</v>
      </c>
      <c r="O29" s="294">
        <f>IF(O$4&lt;$E29,0,IF(OR(O$4=$E29,O$4&lt;=$F29),($D29*((1-Indicadores!$L$4)^(O$4-$E29))/$G$28),0))</f>
        <v>0</v>
      </c>
      <c r="P29" s="294">
        <f>IF(P$4&lt;$E29,0,IF(OR(P$4=$E29,P$4&lt;=$F29),($D29*((1-Indicadores!$L$4)^(P$4-$E29))/$G$28),0))</f>
        <v>0</v>
      </c>
      <c r="Q29" s="294">
        <f>IF(Q$4&lt;$E29,0,IF(OR(Q$4=$E29,Q$4&lt;=$F29),($D29*((1-Indicadores!$L$4)^(Q$4-$E29))/$G$28),0))</f>
        <v>0</v>
      </c>
      <c r="R29" s="294">
        <f>IF(R$4&lt;$E29,0,IF(OR(R$4=$E29,R$4&lt;=$F29),($D29*((1-Indicadores!$L$4)^(R$4-$E29))/$G$28),0))</f>
        <v>0</v>
      </c>
      <c r="S29" s="294">
        <f>IF(S$4&lt;$E29,0,IF(OR(S$4=$E29,S$4&lt;=$F29),($D29*((1-Indicadores!$L$4)^(S$4-$E29))/$G$28),0))</f>
        <v>0</v>
      </c>
      <c r="T29" s="294">
        <f>IF(T$4&lt;$E29,0,IF(OR(T$4=$E29,T$4&lt;=$F29),($D29*((1-Indicadores!$L$4)^(T$4-$E29))/$G$28),0))</f>
        <v>0</v>
      </c>
      <c r="U29" s="294">
        <f>IF(U$4&lt;$E29,0,IF(OR(U$4=$E29,U$4&lt;=$F29),($D29*((1-Indicadores!$L$4)^(U$4-$E29))/$G$28),0))</f>
        <v>0</v>
      </c>
      <c r="V29" s="298"/>
    </row>
    <row r="30" spans="2:22" ht="17.45" customHeight="1">
      <c r="B30" s="72"/>
      <c r="C30" s="73" t="s">
        <v>35</v>
      </c>
      <c r="D30" s="50"/>
      <c r="E30" s="2">
        <v>2</v>
      </c>
      <c r="F30" s="2">
        <v>6</v>
      </c>
      <c r="G30" s="3">
        <v>5</v>
      </c>
      <c r="H30" s="329"/>
      <c r="I30" s="329"/>
      <c r="J30" s="329"/>
      <c r="K30" s="329"/>
      <c r="L30" s="294">
        <f>IF(L$4&lt;$E30,0,IF(OR(L$4=$E30,L$4&lt;=$F30),($D30*((1-Indicadores!$L$4)^(L$4-$E30))/$G$28),0))</f>
        <v>0</v>
      </c>
      <c r="M30" s="294">
        <f>IF(M$4&lt;$E30,0,IF(OR(M$4=$E30,M$4&lt;=$F30),($D30*((1-Indicadores!$L$4)^(M$4-$E30))/$G$28),0))</f>
        <v>0</v>
      </c>
      <c r="N30" s="294">
        <f>IF(N$4&lt;$E30,0,IF(OR(N$4=$E30,N$4&lt;=$F30),($D30*((1-Indicadores!$L$4)^(N$4-$E30))/$G$28),0))</f>
        <v>0</v>
      </c>
      <c r="O30" s="294">
        <f>IF(O$4&lt;$E30,0,IF(OR(O$4=$E30,O$4&lt;=$F30),($D30*((1-Indicadores!$L$4)^(O$4-$E30))/$G$28),0))</f>
        <v>0</v>
      </c>
      <c r="P30" s="294">
        <f>IF(P$4&lt;$E30,0,IF(OR(P$4=$E30,P$4&lt;=$F30),($D30*((1-Indicadores!$L$4)^(P$4-$E30))/$G$28),0))</f>
        <v>0</v>
      </c>
      <c r="Q30" s="294">
        <f>IF(Q$4&lt;$E30,0,IF(OR(Q$4=$E30,Q$4&lt;=$F30),($D30*((1-Indicadores!$L$4)^(Q$4-$E30))/$G$28),0))</f>
        <v>0</v>
      </c>
      <c r="R30" s="294">
        <f>IF(R$4&lt;$E30,0,IF(OR(R$4=$E30,R$4&lt;=$F30),($D30*((1-Indicadores!$L$4)^(R$4-$E30))/$G$28),0))</f>
        <v>0</v>
      </c>
      <c r="S30" s="294">
        <f>IF(S$4&lt;$E30,0,IF(OR(S$4=$E30,S$4&lt;=$F30),($D30*((1-Indicadores!$L$4)^(S$4-$E30))/$G$28),0))</f>
        <v>0</v>
      </c>
      <c r="T30" s="294">
        <f>IF(T$4&lt;$E30,0,IF(OR(T$4=$E30,T$4&lt;=$F30),($D30*((1-Indicadores!$L$4)^(T$4-$E30))/$G$28),0))</f>
        <v>0</v>
      </c>
      <c r="U30" s="294">
        <f>IF(U$4&lt;$E30,0,IF(OR(U$4=$E30,U$4&lt;=$F30),($D30*((1-Indicadores!$L$4)^(U$4-$E30))/$G$28),0))</f>
        <v>0</v>
      </c>
      <c r="V30" s="80"/>
    </row>
    <row r="31" spans="2:22" ht="17.45" customHeight="1">
      <c r="B31" s="72"/>
      <c r="C31" s="73" t="s">
        <v>35</v>
      </c>
      <c r="D31" s="50"/>
      <c r="E31" s="2">
        <v>3</v>
      </c>
      <c r="F31" s="2">
        <v>7</v>
      </c>
      <c r="G31" s="3">
        <v>5</v>
      </c>
      <c r="H31" s="329"/>
      <c r="I31" s="329"/>
      <c r="J31" s="329"/>
      <c r="K31" s="329"/>
      <c r="L31" s="294">
        <f>IF(L$4&lt;$E31,0,IF(OR(L$4=$E31,L$4&lt;=$F31),($D31*((1-Indicadores!$L$4)^(L$4-$E31))/$G$28),0))</f>
        <v>0</v>
      </c>
      <c r="M31" s="294">
        <f>IF(M$4&lt;$E31,0,IF(OR(M$4=$E31,M$4&lt;=$F31),($D31*((1-Indicadores!$L$4)^(M$4-$E31))/$G$28),0))</f>
        <v>0</v>
      </c>
      <c r="N31" s="294">
        <f>IF(N$4&lt;$E31,0,IF(OR(N$4=$E31,N$4&lt;=$F31),($D31*((1-Indicadores!$L$4)^(N$4-$E31))/$G$28),0))</f>
        <v>0</v>
      </c>
      <c r="O31" s="294">
        <f>IF(O$4&lt;$E31,0,IF(OR(O$4=$E31,O$4&lt;=$F31),($D31*((1-Indicadores!$L$4)^(O$4-$E31))/$G$28),0))</f>
        <v>0</v>
      </c>
      <c r="P31" s="294">
        <f>IF(P$4&lt;$E31,0,IF(OR(P$4=$E31,P$4&lt;=$F31),($D31*((1-Indicadores!$L$4)^(P$4-$E31))/$G$28),0))</f>
        <v>0</v>
      </c>
      <c r="Q31" s="294">
        <f>IF(Q$4&lt;$E31,0,IF(OR(Q$4=$E31,Q$4&lt;=$F31),($D31*((1-Indicadores!$L$4)^(Q$4-$E31))/$G$28),0))</f>
        <v>0</v>
      </c>
      <c r="R31" s="294">
        <f>IF(R$4&lt;$E31,0,IF(OR(R$4=$E31,R$4&lt;=$F31),($D31*((1-Indicadores!$L$4)^(R$4-$E31))/$G$28),0))</f>
        <v>0</v>
      </c>
      <c r="S31" s="294">
        <f>IF(S$4&lt;$E31,0,IF(OR(S$4=$E31,S$4&lt;=$F31),($D31*((1-Indicadores!$L$4)^(S$4-$E31))/$G$28),0))</f>
        <v>0</v>
      </c>
      <c r="T31" s="294">
        <f>IF(T$4&lt;$E31,0,IF(OR(T$4=$E31,T$4&lt;=$F31),($D31*((1-Indicadores!$L$4)^(T$4-$E31))/$G$28),0))</f>
        <v>0</v>
      </c>
      <c r="U31" s="294">
        <f>IF(U$4&lt;$E31,0,IF(OR(U$4=$E31,U$4&lt;=$F31),($D31*((1-Indicadores!$L$4)^(U$4-$E31))/$G$28),0))</f>
        <v>0</v>
      </c>
      <c r="V31" s="80"/>
    </row>
    <row r="32" spans="2:22" ht="17.45" customHeight="1">
      <c r="B32" s="72"/>
      <c r="C32" s="73" t="s">
        <v>35</v>
      </c>
      <c r="D32" s="50"/>
      <c r="E32" s="2">
        <v>4</v>
      </c>
      <c r="F32" s="2">
        <v>8</v>
      </c>
      <c r="G32" s="3">
        <v>5</v>
      </c>
      <c r="H32" s="329"/>
      <c r="I32" s="329"/>
      <c r="J32" s="329"/>
      <c r="K32" s="329"/>
      <c r="L32" s="294">
        <f>IF(L$4&lt;$E32,0,IF(OR(L$4=$E32,L$4&lt;=$F32),($D32*((1-Indicadores!$L$4)^(L$4-$E32))/$G$28),0))</f>
        <v>0</v>
      </c>
      <c r="M32" s="294">
        <f>IF(M$4&lt;$E32,0,IF(OR(M$4=$E32,M$4&lt;=$F32),($D32*((1-Indicadores!$L$4)^(M$4-$E32))/$G$28),0))</f>
        <v>0</v>
      </c>
      <c r="N32" s="294">
        <f>IF(N$4&lt;$E32,0,IF(OR(N$4=$E32,N$4&lt;=$F32),($D32*((1-Indicadores!$L$4)^(N$4-$E32))/$G$28),0))</f>
        <v>0</v>
      </c>
      <c r="O32" s="294">
        <f>IF(O$4&lt;$E32,0,IF(OR(O$4=$E32,O$4&lt;=$F32),($D32*((1-Indicadores!$L$4)^(O$4-$E32))/$G$28),0))</f>
        <v>0</v>
      </c>
      <c r="P32" s="294">
        <f>IF(P$4&lt;$E32,0,IF(OR(P$4=$E32,P$4&lt;=$F32),($D32*((1-Indicadores!$L$4)^(P$4-$E32))/$G$28),0))</f>
        <v>0</v>
      </c>
      <c r="Q32" s="294">
        <f>IF(Q$4&lt;$E32,0,IF(OR(Q$4=$E32,Q$4&lt;=$F32),($D32*((1-Indicadores!$L$4)^(Q$4-$E32))/$G$28),0))</f>
        <v>0</v>
      </c>
      <c r="R32" s="294">
        <f>IF(R$4&lt;$E32,0,IF(OR(R$4=$E32,R$4&lt;=$F32),($D32*((1-Indicadores!$L$4)^(R$4-$E32))/$G$28),0))</f>
        <v>0</v>
      </c>
      <c r="S32" s="294">
        <f>IF(S$4&lt;$E32,0,IF(OR(S$4=$E32,S$4&lt;=$F32),($D32*((1-Indicadores!$L$4)^(S$4-$E32))/$G$28),0))</f>
        <v>0</v>
      </c>
      <c r="T32" s="294">
        <f>IF(T$4&lt;$E32,0,IF(OR(T$4=$E32,T$4&lt;=$F32),($D32*((1-Indicadores!$L$4)^(T$4-$E32))/$G$28),0))</f>
        <v>0</v>
      </c>
      <c r="U32" s="294">
        <f>IF(U$4&lt;$E32,0,IF(OR(U$4=$E32,U$4&lt;=$F32),($D32*((1-Indicadores!$L$4)^(U$4-$E32))/$G$28),0))</f>
        <v>0</v>
      </c>
      <c r="V32" s="80"/>
    </row>
    <row r="33" spans="2:22" ht="17.45" customHeight="1">
      <c r="B33" s="72"/>
      <c r="C33" s="73" t="s">
        <v>35</v>
      </c>
      <c r="D33" s="50"/>
      <c r="E33" s="2">
        <v>5</v>
      </c>
      <c r="F33" s="2">
        <v>9</v>
      </c>
      <c r="G33" s="3">
        <v>5</v>
      </c>
      <c r="H33" s="329"/>
      <c r="I33" s="329"/>
      <c r="J33" s="329"/>
      <c r="K33" s="329"/>
      <c r="L33" s="294">
        <f>IF(L$4&lt;$E33,0,IF(OR(L$4=$E33,L$4&lt;=$F33),($D33*((1-Indicadores!$L$4)^(L$4-$E33))/$G$28),0))</f>
        <v>0</v>
      </c>
      <c r="M33" s="294">
        <f>IF(M$4&lt;$E33,0,IF(OR(M$4=$E33,M$4&lt;=$F33),($D33*((1-Indicadores!$L$4)^(M$4-$E33))/$G$28),0))</f>
        <v>0</v>
      </c>
      <c r="N33" s="294">
        <f>IF(N$4&lt;$E33,0,IF(OR(N$4=$E33,N$4&lt;=$F33),($D33*((1-Indicadores!$L$4)^(N$4-$E33))/$G$28),0))</f>
        <v>0</v>
      </c>
      <c r="O33" s="294">
        <f>IF(O$4&lt;$E33,0,IF(OR(O$4=$E33,O$4&lt;=$F33),($D33*((1-Indicadores!$L$4)^(O$4-$E33))/$G$28),0))</f>
        <v>0</v>
      </c>
      <c r="P33" s="294">
        <f>IF(P$4&lt;$E33,0,IF(OR(P$4=$E33,P$4&lt;=$F33),($D33*((1-Indicadores!$L$4)^(P$4-$E33))/$G$28),0))</f>
        <v>0</v>
      </c>
      <c r="Q33" s="294">
        <f>IF(Q$4&lt;$E33,0,IF(OR(Q$4=$E33,Q$4&lt;=$F33),($D33*((1-Indicadores!$L$4)^(Q$4-$E33))/$G$28),0))</f>
        <v>0</v>
      </c>
      <c r="R33" s="294">
        <f>IF(R$4&lt;$E33,0,IF(OR(R$4=$E33,R$4&lt;=$F33),($D33*((1-Indicadores!$L$4)^(R$4-$E33))/$G$28),0))</f>
        <v>0</v>
      </c>
      <c r="S33" s="294">
        <f>IF(S$4&lt;$E33,0,IF(OR(S$4=$E33,S$4&lt;=$F33),($D33*((1-Indicadores!$L$4)^(S$4-$E33))/$G$28),0))</f>
        <v>0</v>
      </c>
      <c r="T33" s="294">
        <f>IF(T$4&lt;$E33,0,IF(OR(T$4=$E33,T$4&lt;=$F33),($D33*((1-Indicadores!$L$4)^(T$4-$E33))/$G$28),0))</f>
        <v>0</v>
      </c>
      <c r="U33" s="294">
        <f>IF(U$4&lt;$E33,0,IF(OR(U$4=$E33,U$4&lt;=$F33),($D33*((1-Indicadores!$L$4)^(U$4-$E33))/$G$28),0))</f>
        <v>0</v>
      </c>
      <c r="V33" s="80"/>
    </row>
    <row r="34" spans="2:22" ht="17.45" customHeight="1">
      <c r="B34" s="72"/>
      <c r="C34" s="73" t="s">
        <v>35</v>
      </c>
      <c r="D34" s="50"/>
      <c r="E34" s="2">
        <v>6</v>
      </c>
      <c r="F34" s="2">
        <v>10</v>
      </c>
      <c r="G34" s="3">
        <v>5</v>
      </c>
      <c r="H34" s="329"/>
      <c r="I34" s="329"/>
      <c r="J34" s="329"/>
      <c r="K34" s="329"/>
      <c r="L34" s="294">
        <f>IF(L$4&lt;$E34,0,IF(OR(L$4=$E34,L$4&lt;=$F34),($D34*((1-Indicadores!$L$4)^(L$4-$E34))/$G$28),0))</f>
        <v>0</v>
      </c>
      <c r="M34" s="294">
        <f>IF(M$4&lt;$E34,0,IF(OR(M$4=$E34,M$4&lt;=$F34),($D34*((1-Indicadores!$L$4)^(M$4-$E34))/$G$28),0))</f>
        <v>0</v>
      </c>
      <c r="N34" s="294">
        <f>IF(N$4&lt;$E34,0,IF(OR(N$4=$E34,N$4&lt;=$F34),($D34*((1-Indicadores!$L$4)^(N$4-$E34))/$G$28),0))</f>
        <v>0</v>
      </c>
      <c r="O34" s="294">
        <f>IF(O$4&lt;$E34,0,IF(OR(O$4=$E34,O$4&lt;=$F34),($D34*((1-Indicadores!$L$4)^(O$4-$E34))/$G$28),0))</f>
        <v>0</v>
      </c>
      <c r="P34" s="294">
        <f>IF(P$4&lt;$E34,0,IF(OR(P$4=$E34,P$4&lt;=$F34),($D34*((1-Indicadores!$L$4)^(P$4-$E34))/$G$28),0))</f>
        <v>0</v>
      </c>
      <c r="Q34" s="294">
        <f>IF(Q$4&lt;$E34,0,IF(OR(Q$4=$E34,Q$4&lt;=$F34),($D34*((1-Indicadores!$L$4)^(Q$4-$E34))/$G$28),0))</f>
        <v>0</v>
      </c>
      <c r="R34" s="294">
        <f>IF(R$4&lt;$E34,0,IF(OR(R$4=$E34,R$4&lt;=$F34),($D34*((1-Indicadores!$L$4)^(R$4-$E34))/$G$28),0))</f>
        <v>0</v>
      </c>
      <c r="S34" s="294">
        <f>IF(S$4&lt;$E34,0,IF(OR(S$4=$E34,S$4&lt;=$F34),($D34*((1-Indicadores!$L$4)^(S$4-$E34))/$G$28),0))</f>
        <v>0</v>
      </c>
      <c r="T34" s="294">
        <f>IF(T$4&lt;$E34,0,IF(OR(T$4=$E34,T$4&lt;=$F34),($D34*((1-Indicadores!$L$4)^(T$4-$E34))/$G$28),0))</f>
        <v>0</v>
      </c>
      <c r="U34" s="294">
        <f>IF(U$4&lt;$E34,0,IF(OR(U$4=$E34,U$4&lt;=$F34),($D34*((1-Indicadores!$L$4)^(U$4-$E34))/$G$28),0))</f>
        <v>0</v>
      </c>
      <c r="V34" s="80"/>
    </row>
    <row r="35" spans="2:22" ht="17.45" customHeight="1">
      <c r="B35" s="72"/>
      <c r="C35" s="73" t="s">
        <v>35</v>
      </c>
      <c r="D35" s="50"/>
      <c r="E35" s="2">
        <v>7</v>
      </c>
      <c r="F35" s="2">
        <v>10</v>
      </c>
      <c r="G35" s="3">
        <v>4</v>
      </c>
      <c r="H35" s="329"/>
      <c r="I35" s="329"/>
      <c r="J35" s="329"/>
      <c r="K35" s="329"/>
      <c r="L35" s="294">
        <f>IF(L$4&lt;$E35,0,IF(OR(L$4=$E35,L$4&lt;=$F35),($D35*((1-Indicadores!$L$4)^(L$4-$E35))/$G$28),0))</f>
        <v>0</v>
      </c>
      <c r="M35" s="294">
        <f>IF(M$4&lt;$E35,0,IF(OR(M$4=$E35,M$4&lt;=$F35),($D35*((1-Indicadores!$L$4)^(M$4-$E35))/$G$28),0))</f>
        <v>0</v>
      </c>
      <c r="N35" s="294">
        <f>IF(N$4&lt;$E35,0,IF(OR(N$4=$E35,N$4&lt;=$F35),($D35*((1-Indicadores!$L$4)^(N$4-$E35))/$G$28),0))</f>
        <v>0</v>
      </c>
      <c r="O35" s="294">
        <f>IF(O$4&lt;$E35,0,IF(OR(O$4=$E35,O$4&lt;=$F35),($D35*((1-Indicadores!$L$4)^(O$4-$E35))/$G$28),0))</f>
        <v>0</v>
      </c>
      <c r="P35" s="294">
        <f>IF(P$4&lt;$E35,0,IF(OR(P$4=$E35,P$4&lt;=$F35),($D35*((1-Indicadores!$L$4)^(P$4-$E35))/$G$28),0))</f>
        <v>0</v>
      </c>
      <c r="Q35" s="294">
        <f>IF(Q$4&lt;$E35,0,IF(OR(Q$4=$E35,Q$4&lt;=$F35),($D35*((1-Indicadores!$L$4)^(Q$4-$E35))/$G$28),0))</f>
        <v>0</v>
      </c>
      <c r="R35" s="294">
        <f>IF(R$4&lt;$E35,0,IF(OR(R$4=$E35,R$4&lt;=$F35),($D35*((1-Indicadores!$L$4)^(R$4-$E35))/$G$28),0))</f>
        <v>0</v>
      </c>
      <c r="S35" s="294">
        <f>IF(S$4&lt;$E35,0,IF(OR(S$4=$E35,S$4&lt;=$F35),($D35*((1-Indicadores!$L$4)^(S$4-$E35))/$G$28),0))</f>
        <v>0</v>
      </c>
      <c r="T35" s="294">
        <f>IF(T$4&lt;$E35,0,IF(OR(T$4=$E35,T$4&lt;=$F35),($D35*((1-Indicadores!$L$4)^(T$4-$E35))/$G$28),0))</f>
        <v>0</v>
      </c>
      <c r="U35" s="294">
        <f>IF(U$4&lt;$E35,0,IF(OR(U$4=$E35,U$4&lt;=$F35),($D35*((1-Indicadores!$L$4)^(U$4-$E35))/$G$28),0))</f>
        <v>0</v>
      </c>
      <c r="V35" s="80"/>
    </row>
    <row r="36" spans="2:22" ht="17.45" customHeight="1">
      <c r="B36" s="72"/>
      <c r="C36" s="73" t="s">
        <v>35</v>
      </c>
      <c r="D36" s="50"/>
      <c r="E36" s="2">
        <v>8</v>
      </c>
      <c r="F36" s="2">
        <v>10</v>
      </c>
      <c r="G36" s="3">
        <v>3</v>
      </c>
      <c r="H36" s="329"/>
      <c r="I36" s="329"/>
      <c r="J36" s="329"/>
      <c r="K36" s="329"/>
      <c r="L36" s="294">
        <f>IF(L$4&lt;$E36,0,IF(OR(L$4=$E36,L$4&lt;=$F36),($D36*((1-Indicadores!$L$4)^(L$4-$E36))/$G$28),0))</f>
        <v>0</v>
      </c>
      <c r="M36" s="294">
        <f>IF(M$4&lt;$E36,0,IF(OR(M$4=$E36,M$4&lt;=$F36),($D36*((1-Indicadores!$L$4)^(M$4-$E36))/$G$28),0))</f>
        <v>0</v>
      </c>
      <c r="N36" s="294">
        <f>IF(N$4&lt;$E36,0,IF(OR(N$4=$E36,N$4&lt;=$F36),($D36*((1-Indicadores!$L$4)^(N$4-$E36))/$G$28),0))</f>
        <v>0</v>
      </c>
      <c r="O36" s="294">
        <f>IF(O$4&lt;$E36,0,IF(OR(O$4=$E36,O$4&lt;=$F36),($D36*((1-Indicadores!$L$4)^(O$4-$E36))/$G$28),0))</f>
        <v>0</v>
      </c>
      <c r="P36" s="294">
        <f>IF(P$4&lt;$E36,0,IF(OR(P$4=$E36,P$4&lt;=$F36),($D36*((1-Indicadores!$L$4)^(P$4-$E36))/$G$28),0))</f>
        <v>0</v>
      </c>
      <c r="Q36" s="294">
        <f>IF(Q$4&lt;$E36,0,IF(OR(Q$4=$E36,Q$4&lt;=$F36),($D36*((1-Indicadores!$L$4)^(Q$4-$E36))/$G$28),0))</f>
        <v>0</v>
      </c>
      <c r="R36" s="294">
        <f>IF(R$4&lt;$E36,0,IF(OR(R$4=$E36,R$4&lt;=$F36),($D36*((1-Indicadores!$L$4)^(R$4-$E36))/$G$28),0))</f>
        <v>0</v>
      </c>
      <c r="S36" s="294">
        <f>IF(S$4&lt;$E36,0,IF(OR(S$4=$E36,S$4&lt;=$F36),($D36*((1-Indicadores!$L$4)^(S$4-$E36))/$G$28),0))</f>
        <v>0</v>
      </c>
      <c r="T36" s="294">
        <f>IF(T$4&lt;$E36,0,IF(OR(T$4=$E36,T$4&lt;=$F36),($D36*((1-Indicadores!$L$4)^(T$4-$E36))/$G$28),0))</f>
        <v>0</v>
      </c>
      <c r="U36" s="294">
        <f>IF(U$4&lt;$E36,0,IF(OR(U$4=$E36,U$4&lt;=$F36),($D36*((1-Indicadores!$L$4)^(U$4-$E36))/$G$28),0))</f>
        <v>0</v>
      </c>
      <c r="V36" s="80"/>
    </row>
    <row r="37" spans="2:22" ht="17.45" customHeight="1">
      <c r="B37" s="72"/>
      <c r="C37" s="73" t="s">
        <v>35</v>
      </c>
      <c r="D37" s="50"/>
      <c r="E37" s="2">
        <v>9</v>
      </c>
      <c r="F37" s="2">
        <v>10</v>
      </c>
      <c r="G37" s="3">
        <v>2</v>
      </c>
      <c r="H37" s="329"/>
      <c r="I37" s="329"/>
      <c r="J37" s="329"/>
      <c r="K37" s="329"/>
      <c r="L37" s="294">
        <f>IF(L$4&lt;$E37,0,IF(OR(L$4=$E37,L$4&lt;=$F37),($D37*((1-Indicadores!$L$4)^(L$4-$E37))/$G$28),0))</f>
        <v>0</v>
      </c>
      <c r="M37" s="294">
        <f>IF(M$4&lt;$E37,0,IF(OR(M$4=$E37,M$4&lt;=$F37),($D37*((1-Indicadores!$L$4)^(M$4-$E37))/$G$28),0))</f>
        <v>0</v>
      </c>
      <c r="N37" s="294">
        <f>IF(N$4&lt;$E37,0,IF(OR(N$4=$E37,N$4&lt;=$F37),($D37*((1-Indicadores!$L$4)^(N$4-$E37))/$G$28),0))</f>
        <v>0</v>
      </c>
      <c r="O37" s="294">
        <f>IF(O$4&lt;$E37,0,IF(OR(O$4=$E37,O$4&lt;=$F37),($D37*((1-Indicadores!$L$4)^(O$4-$E37))/$G$28),0))</f>
        <v>0</v>
      </c>
      <c r="P37" s="294">
        <f>IF(P$4&lt;$E37,0,IF(OR(P$4=$E37,P$4&lt;=$F37),($D37*((1-Indicadores!$L$4)^(P$4-$E37))/$G$28),0))</f>
        <v>0</v>
      </c>
      <c r="Q37" s="294">
        <f>IF(Q$4&lt;$E37,0,IF(OR(Q$4=$E37,Q$4&lt;=$F37),($D37*((1-Indicadores!$L$4)^(Q$4-$E37))/$G$28),0))</f>
        <v>0</v>
      </c>
      <c r="R37" s="294">
        <f>IF(R$4&lt;$E37,0,IF(OR(R$4=$E37,R$4&lt;=$F37),($D37*((1-Indicadores!$L$4)^(R$4-$E37))/$G$28),0))</f>
        <v>0</v>
      </c>
      <c r="S37" s="294">
        <f>IF(S$4&lt;$E37,0,IF(OR(S$4=$E37,S$4&lt;=$F37),($D37*((1-Indicadores!$L$4)^(S$4-$E37))/$G$28),0))</f>
        <v>0</v>
      </c>
      <c r="T37" s="294">
        <f>IF(T$4&lt;$E37,0,IF(OR(T$4=$E37,T$4&lt;=$F37),($D37*((1-Indicadores!$L$4)^(T$4-$E37))/$G$28),0))</f>
        <v>0</v>
      </c>
      <c r="U37" s="294">
        <f>IF(U$4&lt;$E37,0,IF(OR(U$4=$E37,U$4&lt;=$F37),($D37*((1-Indicadores!$L$4)^(U$4-$E37))/$G$28),0))</f>
        <v>0</v>
      </c>
      <c r="V37" s="80"/>
    </row>
    <row r="38" spans="2:22" ht="17.45" customHeight="1">
      <c r="B38" s="74"/>
      <c r="C38" s="75" t="s">
        <v>35</v>
      </c>
      <c r="D38" s="51"/>
      <c r="E38" s="4">
        <v>10</v>
      </c>
      <c r="F38" s="4">
        <v>10</v>
      </c>
      <c r="G38" s="5">
        <v>1</v>
      </c>
      <c r="H38" s="329"/>
      <c r="I38" s="329"/>
      <c r="J38" s="329"/>
      <c r="K38" s="329"/>
      <c r="L38" s="294">
        <f>IF(L$4&lt;$E38,0,IF(OR(L$4=$E38,L$4&lt;=$F38),($D38*((1-Indicadores!$L$4)^(L$4-$E38))/$G$28),0))</f>
        <v>0</v>
      </c>
      <c r="M38" s="294">
        <f>IF(M$4&lt;$E38,0,IF(OR(M$4=$E38,M$4&lt;=$F38),($D38*((1-Indicadores!$L$4)^(M$4-$E38))/$G$28),0))</f>
        <v>0</v>
      </c>
      <c r="N38" s="294">
        <f>IF(N$4&lt;$E38,0,IF(OR(N$4=$E38,N$4&lt;=$F38),($D38*((1-Indicadores!$L$4)^(N$4-$E38))/$G$28),0))</f>
        <v>0</v>
      </c>
      <c r="O38" s="294">
        <f>IF(O$4&lt;$E38,0,IF(OR(O$4=$E38,O$4&lt;=$F38),($D38*((1-Indicadores!$L$4)^(O$4-$E38))/$G$28),0))</f>
        <v>0</v>
      </c>
      <c r="P38" s="294">
        <f>IF(P$4&lt;$E38,0,IF(OR(P$4=$E38,P$4&lt;=$F38),($D38*((1-Indicadores!$L$4)^(P$4-$E38))/$G$28),0))</f>
        <v>0</v>
      </c>
      <c r="Q38" s="294">
        <f>IF(Q$4&lt;$E38,0,IF(OR(Q$4=$E38,Q$4&lt;=$F38),($D38*((1-Indicadores!$L$4)^(Q$4-$E38))/$G$28),0))</f>
        <v>0</v>
      </c>
      <c r="R38" s="294">
        <f>IF(R$4&lt;$E38,0,IF(OR(R$4=$E38,R$4&lt;=$F38),($D38*((1-Indicadores!$L$4)^(R$4-$E38))/$G$28),0))</f>
        <v>0</v>
      </c>
      <c r="S38" s="294">
        <f>IF(S$4&lt;$E38,0,IF(OR(S$4=$E38,S$4&lt;=$F38),($D38*((1-Indicadores!$L$4)^(S$4-$E38))/$G$28),0))</f>
        <v>0</v>
      </c>
      <c r="T38" s="294">
        <f>IF(T$4&lt;$E38,0,IF(OR(T$4=$E38,T$4&lt;=$F38),($D38*((1-Indicadores!$L$4)^(T$4-$E38))/$G$28),0))</f>
        <v>0</v>
      </c>
      <c r="U38" s="294">
        <f>IF(U$4&lt;$E38,0,IF(OR(U$4=$E38,U$4&lt;=$F38),($D38*((1-Indicadores!$L$4)^(U$4-$E38))/$G$28),0))</f>
        <v>0</v>
      </c>
      <c r="V38" s="80"/>
    </row>
    <row r="39" spans="2:22" s="20" customFormat="1" ht="17.45" customHeight="1">
      <c r="B39" s="67" t="s">
        <v>180</v>
      </c>
      <c r="C39" s="67"/>
      <c r="D39" s="295"/>
      <c r="E39" s="9"/>
      <c r="F39" s="9"/>
      <c r="G39" s="10">
        <v>10</v>
      </c>
      <c r="H39" s="328"/>
      <c r="I39" s="328"/>
      <c r="J39" s="328"/>
      <c r="K39" s="328"/>
      <c r="L39" s="296">
        <f t="shared" ref="L39:U39" si="3">SUM(L40:L49)</f>
        <v>0</v>
      </c>
      <c r="M39" s="296">
        <f t="shared" si="3"/>
        <v>0</v>
      </c>
      <c r="N39" s="296">
        <f t="shared" si="3"/>
        <v>0</v>
      </c>
      <c r="O39" s="296">
        <f t="shared" si="3"/>
        <v>0</v>
      </c>
      <c r="P39" s="296">
        <f t="shared" si="3"/>
        <v>0</v>
      </c>
      <c r="Q39" s="296">
        <f t="shared" si="3"/>
        <v>0</v>
      </c>
      <c r="R39" s="296">
        <f t="shared" si="3"/>
        <v>0</v>
      </c>
      <c r="S39" s="296">
        <f t="shared" si="3"/>
        <v>0</v>
      </c>
      <c r="T39" s="296">
        <f t="shared" si="3"/>
        <v>0</v>
      </c>
      <c r="U39" s="296">
        <f t="shared" si="3"/>
        <v>0</v>
      </c>
    </row>
    <row r="40" spans="2:22" ht="17.45" customHeight="1">
      <c r="B40" s="72"/>
      <c r="C40" s="73" t="s">
        <v>35</v>
      </c>
      <c r="D40" s="50"/>
      <c r="E40" s="2">
        <v>1</v>
      </c>
      <c r="F40" s="2">
        <f>E40+G40-1</f>
        <v>10</v>
      </c>
      <c r="G40" s="3">
        <v>10</v>
      </c>
      <c r="H40" s="329"/>
      <c r="I40" s="329"/>
      <c r="J40" s="329"/>
      <c r="K40" s="329"/>
      <c r="L40" s="294">
        <f>IF(L$4&lt;$E40,0,IF(OR(L$4=$E40,L$4&lt;=$F40),($D40*((1-Indicadores!$L$4)^(L$4-$E40))/$G$39),0))</f>
        <v>0</v>
      </c>
      <c r="M40" s="294">
        <f>IF(M$4&lt;$E40,0,IF(OR(M$4=$E40,M$4&lt;=$F40),($D40*((1-Indicadores!$L$4)^(M$4-$E40))/$G$39),0))</f>
        <v>0</v>
      </c>
      <c r="N40" s="294">
        <f>IF(N$4&lt;$E40,0,IF(OR(N$4=$E40,N$4&lt;=$F40),($D40*((1-Indicadores!$L$4)^(N$4-$E40))/$G$39),0))</f>
        <v>0</v>
      </c>
      <c r="O40" s="294">
        <f>IF(O$4&lt;$E40,0,IF(OR(O$4=$E40,O$4&lt;=$F40),($D40*((1-Indicadores!$L$4)^(O$4-$E40))/$G$39),0))</f>
        <v>0</v>
      </c>
      <c r="P40" s="294">
        <f>IF(P$4&lt;$E40,0,IF(OR(P$4=$E40,P$4&lt;=$F40),($D40*((1-Indicadores!$L$4)^(P$4-$E40))/$G$39),0))</f>
        <v>0</v>
      </c>
      <c r="Q40" s="294">
        <f>IF(Q$4&lt;$E40,0,IF(OR(Q$4=$E40,Q$4&lt;=$F40),($D40*((1-Indicadores!$L$4)^(Q$4-$E40))/$G$39),0))</f>
        <v>0</v>
      </c>
      <c r="R40" s="294">
        <f>IF(R$4&lt;$E40,0,IF(OR(R$4=$E40,R$4&lt;=$F40),($D40*((1-Indicadores!$L$4)^(R$4-$E40))/$G$39),0))</f>
        <v>0</v>
      </c>
      <c r="S40" s="294">
        <f>IF(S$4&lt;$E40,0,IF(OR(S$4=$E40,S$4&lt;=$F40),($D40*((1-Indicadores!$L$4)^(S$4-$E40))/$G$39),0))</f>
        <v>0</v>
      </c>
      <c r="T40" s="294">
        <f>IF(T$4&lt;$E40,0,IF(OR(T$4=$E40,T$4&lt;=$F40),($D40*((1-Indicadores!$L$4)^(T$4-$E40))/$G$39),0))</f>
        <v>0</v>
      </c>
      <c r="U40" s="294">
        <f>IF(U$4&lt;$E40,0,IF(OR(U$4=$E40,U$4&lt;=$F40),($D40*((1-Indicadores!$L$4)^(U$4-$E40))/$G$39),0))</f>
        <v>0</v>
      </c>
      <c r="V40" s="298"/>
    </row>
    <row r="41" spans="2:22" ht="17.45" customHeight="1">
      <c r="B41" s="72"/>
      <c r="C41" s="73" t="s">
        <v>35</v>
      </c>
      <c r="D41" s="50"/>
      <c r="E41" s="2">
        <v>2</v>
      </c>
      <c r="F41" s="2">
        <v>10</v>
      </c>
      <c r="G41" s="3">
        <v>9</v>
      </c>
      <c r="H41" s="329"/>
      <c r="I41" s="329"/>
      <c r="J41" s="329"/>
      <c r="K41" s="329"/>
      <c r="L41" s="294">
        <f>IF(L$4&lt;$E41,0,IF(OR(L$4=$E41,L$4&lt;=$F41),($D41*((1-Indicadores!$L$4)^(L$4-$E41))/$G$39),0))</f>
        <v>0</v>
      </c>
      <c r="M41" s="294">
        <f>IF(M$4&lt;$E41,0,IF(OR(M$4=$E41,M$4&lt;=$F41),($D41*((1-Indicadores!$L$4)^(M$4-$E41))/$G$39),0))</f>
        <v>0</v>
      </c>
      <c r="N41" s="294">
        <f>IF(N$4&lt;$E41,0,IF(OR(N$4=$E41,N$4&lt;=$F41),($D41*((1-Indicadores!$L$4)^(N$4-$E41))/$G$39),0))</f>
        <v>0</v>
      </c>
      <c r="O41" s="294">
        <f>IF(O$4&lt;$E41,0,IF(OR(O$4=$E41,O$4&lt;=$F41),($D41*((1-Indicadores!$L$4)^(O$4-$E41))/$G$39),0))</f>
        <v>0</v>
      </c>
      <c r="P41" s="294">
        <f>IF(P$4&lt;$E41,0,IF(OR(P$4=$E41,P$4&lt;=$F41),($D41*((1-Indicadores!$L$4)^(P$4-$E41))/$G$39),0))</f>
        <v>0</v>
      </c>
      <c r="Q41" s="294">
        <f>IF(Q$4&lt;$E41,0,IF(OR(Q$4=$E41,Q$4&lt;=$F41),($D41*((1-Indicadores!$L$4)^(Q$4-$E41))/$G$39),0))</f>
        <v>0</v>
      </c>
      <c r="R41" s="294">
        <f>IF(R$4&lt;$E41,0,IF(OR(R$4=$E41,R$4&lt;=$F41),($D41*((1-Indicadores!$L$4)^(R$4-$E41))/$G$39),0))</f>
        <v>0</v>
      </c>
      <c r="S41" s="294">
        <f>IF(S$4&lt;$E41,0,IF(OR(S$4=$E41,S$4&lt;=$F41),($D41*((1-Indicadores!$L$4)^(S$4-$E41))/$G$39),0))</f>
        <v>0</v>
      </c>
      <c r="T41" s="294">
        <f>IF(T$4&lt;$E41,0,IF(OR(T$4=$E41,T$4&lt;=$F41),($D41*((1-Indicadores!$L$4)^(T$4-$E41))/$G$39),0))</f>
        <v>0</v>
      </c>
      <c r="U41" s="294">
        <f>IF(U$4&lt;$E41,0,IF(OR(U$4=$E41,U$4&lt;=$F41),($D41*((1-Indicadores!$L$4)^(U$4-$E41))/$G$39),0))</f>
        <v>0</v>
      </c>
      <c r="V41" s="80"/>
    </row>
    <row r="42" spans="2:22" ht="17.45" customHeight="1">
      <c r="B42" s="72"/>
      <c r="C42" s="73" t="s">
        <v>35</v>
      </c>
      <c r="D42" s="50"/>
      <c r="E42" s="2">
        <v>3</v>
      </c>
      <c r="F42" s="2">
        <v>10</v>
      </c>
      <c r="G42" s="3">
        <v>8</v>
      </c>
      <c r="H42" s="329"/>
      <c r="I42" s="329"/>
      <c r="J42" s="329"/>
      <c r="K42" s="329"/>
      <c r="L42" s="294">
        <f>IF(L$4&lt;$E42,0,IF(OR(L$4=$E42,L$4&lt;=$F42),($D42*((1-Indicadores!$L$4)^(L$4-$E42))/$G$39),0))</f>
        <v>0</v>
      </c>
      <c r="M42" s="294">
        <f>IF(M$4&lt;$E42,0,IF(OR(M$4=$E42,M$4&lt;=$F42),($D42*((1-Indicadores!$L$4)^(M$4-$E42))/$G$39),0))</f>
        <v>0</v>
      </c>
      <c r="N42" s="294">
        <f>IF(N$4&lt;$E42,0,IF(OR(N$4=$E42,N$4&lt;=$F42),($D42*((1-Indicadores!$L$4)^(N$4-$E42))/$G$39),0))</f>
        <v>0</v>
      </c>
      <c r="O42" s="294">
        <f>IF(O$4&lt;$E42,0,IF(OR(O$4=$E42,O$4&lt;=$F42),($D42*((1-Indicadores!$L$4)^(O$4-$E42))/$G$39),0))</f>
        <v>0</v>
      </c>
      <c r="P42" s="294">
        <f>IF(P$4&lt;$E42,0,IF(OR(P$4=$E42,P$4&lt;=$F42),($D42*((1-Indicadores!$L$4)^(P$4-$E42))/$G$39),0))</f>
        <v>0</v>
      </c>
      <c r="Q42" s="294">
        <f>IF(Q$4&lt;$E42,0,IF(OR(Q$4=$E42,Q$4&lt;=$F42),($D42*((1-Indicadores!$L$4)^(Q$4-$E42))/$G$39),0))</f>
        <v>0</v>
      </c>
      <c r="R42" s="294">
        <f>IF(R$4&lt;$E42,0,IF(OR(R$4=$E42,R$4&lt;=$F42),($D42*((1-Indicadores!$L$4)^(R$4-$E42))/$G$39),0))</f>
        <v>0</v>
      </c>
      <c r="S42" s="294">
        <f>IF(S$4&lt;$E42,0,IF(OR(S$4=$E42,S$4&lt;=$F42),($D42*((1-Indicadores!$L$4)^(S$4-$E42))/$G$39),0))</f>
        <v>0</v>
      </c>
      <c r="T42" s="294">
        <f>IF(T$4&lt;$E42,0,IF(OR(T$4=$E42,T$4&lt;=$F42),($D42*((1-Indicadores!$L$4)^(T$4-$E42))/$G$39),0))</f>
        <v>0</v>
      </c>
      <c r="U42" s="294">
        <f>IF(U$4&lt;$E42,0,IF(OR(U$4=$E42,U$4&lt;=$F42),($D42*((1-Indicadores!$L$4)^(U$4-$E42))/$G$39),0))</f>
        <v>0</v>
      </c>
      <c r="V42" s="80"/>
    </row>
    <row r="43" spans="2:22" ht="17.45" customHeight="1">
      <c r="B43" s="72"/>
      <c r="C43" s="73" t="s">
        <v>35</v>
      </c>
      <c r="D43" s="50"/>
      <c r="E43" s="2">
        <v>4</v>
      </c>
      <c r="F43" s="2">
        <v>10</v>
      </c>
      <c r="G43" s="3">
        <v>7</v>
      </c>
      <c r="H43" s="329"/>
      <c r="I43" s="329"/>
      <c r="J43" s="329"/>
      <c r="K43" s="329"/>
      <c r="L43" s="294">
        <f>IF(L$4&lt;$E43,0,IF(OR(L$4=$E43,L$4&lt;=$F43),($D43*((1-Indicadores!$L$4)^(L$4-$E43))/$G$39),0))</f>
        <v>0</v>
      </c>
      <c r="M43" s="294">
        <f>IF(M$4&lt;$E43,0,IF(OR(M$4=$E43,M$4&lt;=$F43),($D43*((1-Indicadores!$L$4)^(M$4-$E43))/$G$39),0))</f>
        <v>0</v>
      </c>
      <c r="N43" s="294">
        <f>IF(N$4&lt;$E43,0,IF(OR(N$4=$E43,N$4&lt;=$F43),($D43*((1-Indicadores!$L$4)^(N$4-$E43))/$G$39),0))</f>
        <v>0</v>
      </c>
      <c r="O43" s="294">
        <f>IF(O$4&lt;$E43,0,IF(OR(O$4=$E43,O$4&lt;=$F43),($D43*((1-Indicadores!$L$4)^(O$4-$E43))/$G$39),0))</f>
        <v>0</v>
      </c>
      <c r="P43" s="294">
        <f>IF(P$4&lt;$E43,0,IF(OR(P$4=$E43,P$4&lt;=$F43),($D43*((1-Indicadores!$L$4)^(P$4-$E43))/$G$39),0))</f>
        <v>0</v>
      </c>
      <c r="Q43" s="294">
        <f>IF(Q$4&lt;$E43,0,IF(OR(Q$4=$E43,Q$4&lt;=$F43),($D43*((1-Indicadores!$L$4)^(Q$4-$E43))/$G$39),0))</f>
        <v>0</v>
      </c>
      <c r="R43" s="294">
        <f>IF(R$4&lt;$E43,0,IF(OR(R$4=$E43,R$4&lt;=$F43),($D43*((1-Indicadores!$L$4)^(R$4-$E43))/$G$39),0))</f>
        <v>0</v>
      </c>
      <c r="S43" s="294">
        <f>IF(S$4&lt;$E43,0,IF(OR(S$4=$E43,S$4&lt;=$F43),($D43*((1-Indicadores!$L$4)^(S$4-$E43))/$G$39),0))</f>
        <v>0</v>
      </c>
      <c r="T43" s="294">
        <f>IF(T$4&lt;$E43,0,IF(OR(T$4=$E43,T$4&lt;=$F43),($D43*((1-Indicadores!$L$4)^(T$4-$E43))/$G$39),0))</f>
        <v>0</v>
      </c>
      <c r="U43" s="294">
        <f>IF(U$4&lt;$E43,0,IF(OR(U$4=$E43,U$4&lt;=$F43),($D43*((1-Indicadores!$L$4)^(U$4-$E43))/$G$39),0))</f>
        <v>0</v>
      </c>
      <c r="V43" s="80"/>
    </row>
    <row r="44" spans="2:22" ht="17.45" customHeight="1">
      <c r="B44" s="72"/>
      <c r="C44" s="73" t="s">
        <v>35</v>
      </c>
      <c r="D44" s="50"/>
      <c r="E44" s="2">
        <v>5</v>
      </c>
      <c r="F44" s="2">
        <v>10</v>
      </c>
      <c r="G44" s="3">
        <v>6</v>
      </c>
      <c r="H44" s="329"/>
      <c r="I44" s="329"/>
      <c r="J44" s="329"/>
      <c r="K44" s="329"/>
      <c r="L44" s="294">
        <f>IF(L$4&lt;$E44,0,IF(OR(L$4=$E44,L$4&lt;=$F44),($D44*((1-Indicadores!$L$4)^(L$4-$E44))/$G$39),0))</f>
        <v>0</v>
      </c>
      <c r="M44" s="294">
        <f>IF(M$4&lt;$E44,0,IF(OR(M$4=$E44,M$4&lt;=$F44),($D44*((1-Indicadores!$L$4)^(M$4-$E44))/$G$39),0))</f>
        <v>0</v>
      </c>
      <c r="N44" s="294">
        <f>IF(N$4&lt;$E44,0,IF(OR(N$4=$E44,N$4&lt;=$F44),($D44*((1-Indicadores!$L$4)^(N$4-$E44))/$G$39),0))</f>
        <v>0</v>
      </c>
      <c r="O44" s="294">
        <f>IF(O$4&lt;$E44,0,IF(OR(O$4=$E44,O$4&lt;=$F44),($D44*((1-Indicadores!$L$4)^(O$4-$E44))/$G$39),0))</f>
        <v>0</v>
      </c>
      <c r="P44" s="294">
        <f>IF(P$4&lt;$E44,0,IF(OR(P$4=$E44,P$4&lt;=$F44),($D44*((1-Indicadores!$L$4)^(P$4-$E44))/$G$39),0))</f>
        <v>0</v>
      </c>
      <c r="Q44" s="294">
        <f>IF(Q$4&lt;$E44,0,IF(OR(Q$4=$E44,Q$4&lt;=$F44),($D44*((1-Indicadores!$L$4)^(Q$4-$E44))/$G$39),0))</f>
        <v>0</v>
      </c>
      <c r="R44" s="294">
        <f>IF(R$4&lt;$E44,0,IF(OR(R$4=$E44,R$4&lt;=$F44),($D44*((1-Indicadores!$L$4)^(R$4-$E44))/$G$39),0))</f>
        <v>0</v>
      </c>
      <c r="S44" s="294">
        <f>IF(S$4&lt;$E44,0,IF(OR(S$4=$E44,S$4&lt;=$F44),($D44*((1-Indicadores!$L$4)^(S$4-$E44))/$G$39),0))</f>
        <v>0</v>
      </c>
      <c r="T44" s="294">
        <f>IF(T$4&lt;$E44,0,IF(OR(T$4=$E44,T$4&lt;=$F44),($D44*((1-Indicadores!$L$4)^(T$4-$E44))/$G$39),0))</f>
        <v>0</v>
      </c>
      <c r="U44" s="294">
        <f>IF(U$4&lt;$E44,0,IF(OR(U$4=$E44,U$4&lt;=$F44),($D44*((1-Indicadores!$L$4)^(U$4-$E44))/$G$39),0))</f>
        <v>0</v>
      </c>
      <c r="V44" s="80"/>
    </row>
    <row r="45" spans="2:22" ht="17.45" customHeight="1">
      <c r="B45" s="72"/>
      <c r="C45" s="73" t="s">
        <v>35</v>
      </c>
      <c r="D45" s="50"/>
      <c r="E45" s="2">
        <v>6</v>
      </c>
      <c r="F45" s="2">
        <v>10</v>
      </c>
      <c r="G45" s="3">
        <v>5</v>
      </c>
      <c r="H45" s="329"/>
      <c r="I45" s="329"/>
      <c r="J45" s="329"/>
      <c r="K45" s="329"/>
      <c r="L45" s="294">
        <f>IF(L$4&lt;$E45,0,IF(OR(L$4=$E45,L$4&lt;=$F45),($D45*((1-Indicadores!$L$4)^(L$4-$E45))/$G$39),0))</f>
        <v>0</v>
      </c>
      <c r="M45" s="294">
        <f>IF(M$4&lt;$E45,0,IF(OR(M$4=$E45,M$4&lt;=$F45),($D45*((1-Indicadores!$L$4)^(M$4-$E45))/$G$39),0))</f>
        <v>0</v>
      </c>
      <c r="N45" s="294">
        <f>IF(N$4&lt;$E45,0,IF(OR(N$4=$E45,N$4&lt;=$F45),($D45*((1-Indicadores!$L$4)^(N$4-$E45))/$G$39),0))</f>
        <v>0</v>
      </c>
      <c r="O45" s="294">
        <f>IF(O$4&lt;$E45,0,IF(OR(O$4=$E45,O$4&lt;=$F45),($D45*((1-Indicadores!$L$4)^(O$4-$E45))/$G$39),0))</f>
        <v>0</v>
      </c>
      <c r="P45" s="294">
        <f>IF(P$4&lt;$E45,0,IF(OR(P$4=$E45,P$4&lt;=$F45),($D45*((1-Indicadores!$L$4)^(P$4-$E45))/$G$39),0))</f>
        <v>0</v>
      </c>
      <c r="Q45" s="294">
        <f>IF(Q$4&lt;$E45,0,IF(OR(Q$4=$E45,Q$4&lt;=$F45),($D45*((1-Indicadores!$L$4)^(Q$4-$E45))/$G$39),0))</f>
        <v>0</v>
      </c>
      <c r="R45" s="294">
        <f>IF(R$4&lt;$E45,0,IF(OR(R$4=$E45,R$4&lt;=$F45),($D45*((1-Indicadores!$L$4)^(R$4-$E45))/$G$39),0))</f>
        <v>0</v>
      </c>
      <c r="S45" s="294">
        <f>IF(S$4&lt;$E45,0,IF(OR(S$4=$E45,S$4&lt;=$F45),($D45*((1-Indicadores!$L$4)^(S$4-$E45))/$G$39),0))</f>
        <v>0</v>
      </c>
      <c r="T45" s="294">
        <f>IF(T$4&lt;$E45,0,IF(OR(T$4=$E45,T$4&lt;=$F45),($D45*((1-Indicadores!$L$4)^(T$4-$E45))/$G$39),0))</f>
        <v>0</v>
      </c>
      <c r="U45" s="294">
        <f>IF(U$4&lt;$E45,0,IF(OR(U$4=$E45,U$4&lt;=$F45),($D45*((1-Indicadores!$L$4)^(U$4-$E45))/$G$39),0))</f>
        <v>0</v>
      </c>
      <c r="V45" s="80"/>
    </row>
    <row r="46" spans="2:22" ht="17.45" customHeight="1">
      <c r="B46" s="72"/>
      <c r="C46" s="73" t="s">
        <v>35</v>
      </c>
      <c r="D46" s="50"/>
      <c r="E46" s="2">
        <v>7</v>
      </c>
      <c r="F46" s="2">
        <v>10</v>
      </c>
      <c r="G46" s="3">
        <v>4</v>
      </c>
      <c r="H46" s="329"/>
      <c r="I46" s="329"/>
      <c r="J46" s="329"/>
      <c r="K46" s="329"/>
      <c r="L46" s="294">
        <f>IF(L$4&lt;$E46,0,IF(OR(L$4=$E46,L$4&lt;=$F46),($D46*((1-Indicadores!$L$4)^(L$4-$E46))/$G$39),0))</f>
        <v>0</v>
      </c>
      <c r="M46" s="294">
        <f>IF(M$4&lt;$E46,0,IF(OR(M$4=$E46,M$4&lt;=$F46),($D46*((1-Indicadores!$L$4)^(M$4-$E46))/$G$39),0))</f>
        <v>0</v>
      </c>
      <c r="N46" s="294">
        <f>IF(N$4&lt;$E46,0,IF(OR(N$4=$E46,N$4&lt;=$F46),($D46*((1-Indicadores!$L$4)^(N$4-$E46))/$G$39),0))</f>
        <v>0</v>
      </c>
      <c r="O46" s="294">
        <f>IF(O$4&lt;$E46,0,IF(OR(O$4=$E46,O$4&lt;=$F46),($D46*((1-Indicadores!$L$4)^(O$4-$E46))/$G$39),0))</f>
        <v>0</v>
      </c>
      <c r="P46" s="294">
        <f>IF(P$4&lt;$E46,0,IF(OR(P$4=$E46,P$4&lt;=$F46),($D46*((1-Indicadores!$L$4)^(P$4-$E46))/$G$39),0))</f>
        <v>0</v>
      </c>
      <c r="Q46" s="294">
        <f>IF(Q$4&lt;$E46,0,IF(OR(Q$4=$E46,Q$4&lt;=$F46),($D46*((1-Indicadores!$L$4)^(Q$4-$E46))/$G$39),0))</f>
        <v>0</v>
      </c>
      <c r="R46" s="294">
        <f>IF(R$4&lt;$E46,0,IF(OR(R$4=$E46,R$4&lt;=$F46),($D46*((1-Indicadores!$L$4)^(R$4-$E46))/$G$39),0))</f>
        <v>0</v>
      </c>
      <c r="S46" s="294">
        <f>IF(S$4&lt;$E46,0,IF(OR(S$4=$E46,S$4&lt;=$F46),($D46*((1-Indicadores!$L$4)^(S$4-$E46))/$G$39),0))</f>
        <v>0</v>
      </c>
      <c r="T46" s="294">
        <f>IF(T$4&lt;$E46,0,IF(OR(T$4=$E46,T$4&lt;=$F46),($D46*((1-Indicadores!$L$4)^(T$4-$E46))/$G$39),0))</f>
        <v>0</v>
      </c>
      <c r="U46" s="294">
        <f>IF(U$4&lt;$E46,0,IF(OR(U$4=$E46,U$4&lt;=$F46),($D46*((1-Indicadores!$L$4)^(U$4-$E46))/$G$39),0))</f>
        <v>0</v>
      </c>
      <c r="V46" s="80"/>
    </row>
    <row r="47" spans="2:22" ht="17.45" customHeight="1">
      <c r="B47" s="72"/>
      <c r="C47" s="73" t="s">
        <v>35</v>
      </c>
      <c r="D47" s="50"/>
      <c r="E47" s="2">
        <v>8</v>
      </c>
      <c r="F47" s="2">
        <v>10</v>
      </c>
      <c r="G47" s="3">
        <v>3</v>
      </c>
      <c r="H47" s="329"/>
      <c r="I47" s="329"/>
      <c r="J47" s="329"/>
      <c r="K47" s="329"/>
      <c r="L47" s="294">
        <f>IF(L$4&lt;$E47,0,IF(OR(L$4=$E47,L$4&lt;=$F47),($D47*((1-Indicadores!$L$4)^(L$4-$E47))/$G$39),0))</f>
        <v>0</v>
      </c>
      <c r="M47" s="294">
        <f>IF(M$4&lt;$E47,0,IF(OR(M$4=$E47,M$4&lt;=$F47),($D47*((1-Indicadores!$L$4)^(M$4-$E47))/$G$39),0))</f>
        <v>0</v>
      </c>
      <c r="N47" s="294">
        <f>IF(N$4&lt;$E47,0,IF(OR(N$4=$E47,N$4&lt;=$F47),($D47*((1-Indicadores!$L$4)^(N$4-$E47))/$G$39),0))</f>
        <v>0</v>
      </c>
      <c r="O47" s="294">
        <f>IF(O$4&lt;$E47,0,IF(OR(O$4=$E47,O$4&lt;=$F47),($D47*((1-Indicadores!$L$4)^(O$4-$E47))/$G$39),0))</f>
        <v>0</v>
      </c>
      <c r="P47" s="294">
        <f>IF(P$4&lt;$E47,0,IF(OR(P$4=$E47,P$4&lt;=$F47),($D47*((1-Indicadores!$L$4)^(P$4-$E47))/$G$39),0))</f>
        <v>0</v>
      </c>
      <c r="Q47" s="294">
        <f>IF(Q$4&lt;$E47,0,IF(OR(Q$4=$E47,Q$4&lt;=$F47),($D47*((1-Indicadores!$L$4)^(Q$4-$E47))/$G$39),0))</f>
        <v>0</v>
      </c>
      <c r="R47" s="294">
        <f>IF(R$4&lt;$E47,0,IF(OR(R$4=$E47,R$4&lt;=$F47),($D47*((1-Indicadores!$L$4)^(R$4-$E47))/$G$39),0))</f>
        <v>0</v>
      </c>
      <c r="S47" s="294">
        <f>IF(S$4&lt;$E47,0,IF(OR(S$4=$E47,S$4&lt;=$F47),($D47*((1-Indicadores!$L$4)^(S$4-$E47))/$G$39),0))</f>
        <v>0</v>
      </c>
      <c r="T47" s="294">
        <f>IF(T$4&lt;$E47,0,IF(OR(T$4=$E47,T$4&lt;=$F47),($D47*((1-Indicadores!$L$4)^(T$4-$E47))/$G$39),0))</f>
        <v>0</v>
      </c>
      <c r="U47" s="294">
        <f>IF(U$4&lt;$E47,0,IF(OR(U$4=$E47,U$4&lt;=$F47),($D47*((1-Indicadores!$L$4)^(U$4-$E47))/$G$39),0))</f>
        <v>0</v>
      </c>
      <c r="V47" s="80"/>
    </row>
    <row r="48" spans="2:22" ht="17.45" customHeight="1">
      <c r="B48" s="72"/>
      <c r="C48" s="73" t="s">
        <v>35</v>
      </c>
      <c r="D48" s="50"/>
      <c r="E48" s="2">
        <v>9</v>
      </c>
      <c r="F48" s="2">
        <v>10</v>
      </c>
      <c r="G48" s="3">
        <v>2</v>
      </c>
      <c r="H48" s="329"/>
      <c r="I48" s="329"/>
      <c r="J48" s="329"/>
      <c r="K48" s="329"/>
      <c r="L48" s="294">
        <f>IF(L$4&lt;$E48,0,IF(OR(L$4=$E48,L$4&lt;=$F48),($D48*((1-Indicadores!$L$4)^(L$4-$E48))/$G$39),0))</f>
        <v>0</v>
      </c>
      <c r="M48" s="294">
        <f>IF(M$4&lt;$E48,0,IF(OR(M$4=$E48,M$4&lt;=$F48),($D48*((1-Indicadores!$L$4)^(M$4-$E48))/$G$39),0))</f>
        <v>0</v>
      </c>
      <c r="N48" s="294">
        <f>IF(N$4&lt;$E48,0,IF(OR(N$4=$E48,N$4&lt;=$F48),($D48*((1-Indicadores!$L$4)^(N$4-$E48))/$G$39),0))</f>
        <v>0</v>
      </c>
      <c r="O48" s="294">
        <f>IF(O$4&lt;$E48,0,IF(OR(O$4=$E48,O$4&lt;=$F48),($D48*((1-Indicadores!$L$4)^(O$4-$E48))/$G$39),0))</f>
        <v>0</v>
      </c>
      <c r="P48" s="294">
        <f>IF(P$4&lt;$E48,0,IF(OR(P$4=$E48,P$4&lt;=$F48),($D48*((1-Indicadores!$L$4)^(P$4-$E48))/$G$39),0))</f>
        <v>0</v>
      </c>
      <c r="Q48" s="294">
        <f>IF(Q$4&lt;$E48,0,IF(OR(Q$4=$E48,Q$4&lt;=$F48),($D48*((1-Indicadores!$L$4)^(Q$4-$E48))/$G$39),0))</f>
        <v>0</v>
      </c>
      <c r="R48" s="294">
        <f>IF(R$4&lt;$E48,0,IF(OR(R$4=$E48,R$4&lt;=$F48),($D48*((1-Indicadores!$L$4)^(R$4-$E48))/$G$39),0))</f>
        <v>0</v>
      </c>
      <c r="S48" s="294">
        <f>IF(S$4&lt;$E48,0,IF(OR(S$4=$E48,S$4&lt;=$F48),($D48*((1-Indicadores!$L$4)^(S$4-$E48))/$G$39),0))</f>
        <v>0</v>
      </c>
      <c r="T48" s="294">
        <f>IF(T$4&lt;$E48,0,IF(OR(T$4=$E48,T$4&lt;=$F48),($D48*((1-Indicadores!$L$4)^(T$4-$E48))/$G$39),0))</f>
        <v>0</v>
      </c>
      <c r="U48" s="294">
        <f>IF(U$4&lt;$E48,0,IF(OR(U$4=$E48,U$4&lt;=$F48),($D48*((1-Indicadores!$L$4)^(U$4-$E48))/$G$39),0))</f>
        <v>0</v>
      </c>
      <c r="V48" s="80"/>
    </row>
    <row r="49" spans="2:22" ht="17.45" customHeight="1">
      <c r="B49" s="74"/>
      <c r="C49" s="75" t="s">
        <v>35</v>
      </c>
      <c r="D49" s="51"/>
      <c r="E49" s="4">
        <v>10</v>
      </c>
      <c r="F49" s="4">
        <v>10</v>
      </c>
      <c r="G49" s="5">
        <v>1</v>
      </c>
      <c r="H49" s="329"/>
      <c r="I49" s="329"/>
      <c r="J49" s="329"/>
      <c r="K49" s="329"/>
      <c r="L49" s="294">
        <f>IF(L$4&lt;$E49,0,IF(OR(L$4=$E49,L$4&lt;=$F49),($D49*((1-Indicadores!$L$4)^(L$4-$E49))/$G$39),0))</f>
        <v>0</v>
      </c>
      <c r="M49" s="294">
        <f>IF(M$4&lt;$E49,0,IF(OR(M$4=$E49,M$4&lt;=$F49),($D49*((1-Indicadores!$L$4)^(M$4-$E49))/$G$39),0))</f>
        <v>0</v>
      </c>
      <c r="N49" s="294">
        <f>IF(N$4&lt;$E49,0,IF(OR(N$4=$E49,N$4&lt;=$F49),($D49*((1-Indicadores!$L$4)^(N$4-$E49))/$G$39),0))</f>
        <v>0</v>
      </c>
      <c r="O49" s="294">
        <f>IF(O$4&lt;$E49,0,IF(OR(O$4=$E49,O$4&lt;=$F49),($D49*((1-Indicadores!$L$4)^(O$4-$E49))/$G$39),0))</f>
        <v>0</v>
      </c>
      <c r="P49" s="294">
        <f>IF(P$4&lt;$E49,0,IF(OR(P$4=$E49,P$4&lt;=$F49),($D49*((1-Indicadores!$L$4)^(P$4-$E49))/$G$39),0))</f>
        <v>0</v>
      </c>
      <c r="Q49" s="294">
        <f>IF(Q$4&lt;$E49,0,IF(OR(Q$4=$E49,Q$4&lt;=$F49),($D49*((1-Indicadores!$L$4)^(Q$4-$E49))/$G$39),0))</f>
        <v>0</v>
      </c>
      <c r="R49" s="294">
        <f>IF(R$4&lt;$E49,0,IF(OR(R$4=$E49,R$4&lt;=$F49),($D49*((1-Indicadores!$L$4)^(R$4-$E49))/$G$39),0))</f>
        <v>0</v>
      </c>
      <c r="S49" s="294">
        <f>IF(S$4&lt;$E49,0,IF(OR(S$4=$E49,S$4&lt;=$F49),($D49*((1-Indicadores!$L$4)^(S$4-$E49))/$G$39),0))</f>
        <v>0</v>
      </c>
      <c r="T49" s="294">
        <f>IF(T$4&lt;$E49,0,IF(OR(T$4=$E49,T$4&lt;=$F49),($D49*((1-Indicadores!$L$4)^(T$4-$E49))/$G$39),0))</f>
        <v>0</v>
      </c>
      <c r="U49" s="294">
        <f>IF(U$4&lt;$E49,0,IF(OR(U$4=$E49,U$4&lt;=$F49),($D49*((1-Indicadores!$L$4)^(U$4-$E49))/$G$39),0))</f>
        <v>0</v>
      </c>
      <c r="V49" s="80"/>
    </row>
    <row r="50" spans="2:22" s="20" customFormat="1" ht="17.45" customHeight="1">
      <c r="B50" s="67" t="s">
        <v>181</v>
      </c>
      <c r="C50" s="67"/>
      <c r="D50" s="295"/>
      <c r="E50" s="9"/>
      <c r="F50" s="9"/>
      <c r="G50" s="10">
        <v>25</v>
      </c>
      <c r="H50" s="328"/>
      <c r="I50" s="328"/>
      <c r="J50" s="328"/>
      <c r="K50" s="328"/>
      <c r="L50" s="296">
        <f t="shared" ref="L50:U50" si="4">SUM(L51:L60)</f>
        <v>0</v>
      </c>
      <c r="M50" s="296">
        <f t="shared" si="4"/>
        <v>0</v>
      </c>
      <c r="N50" s="296">
        <f t="shared" si="4"/>
        <v>0</v>
      </c>
      <c r="O50" s="296">
        <f t="shared" si="4"/>
        <v>0</v>
      </c>
      <c r="P50" s="296">
        <f t="shared" si="4"/>
        <v>0</v>
      </c>
      <c r="Q50" s="296">
        <f t="shared" si="4"/>
        <v>0</v>
      </c>
      <c r="R50" s="296">
        <f t="shared" si="4"/>
        <v>0</v>
      </c>
      <c r="S50" s="296">
        <f t="shared" si="4"/>
        <v>0</v>
      </c>
      <c r="T50" s="296">
        <f t="shared" si="4"/>
        <v>0</v>
      </c>
      <c r="U50" s="296">
        <f t="shared" si="4"/>
        <v>0</v>
      </c>
    </row>
    <row r="51" spans="2:22" ht="17.45" customHeight="1">
      <c r="B51" s="72"/>
      <c r="C51" s="73" t="s">
        <v>35</v>
      </c>
      <c r="D51" s="50"/>
      <c r="E51" s="2">
        <v>1</v>
      </c>
      <c r="F51" s="2">
        <v>10</v>
      </c>
      <c r="G51" s="3">
        <v>10</v>
      </c>
      <c r="H51" s="329"/>
      <c r="I51" s="329"/>
      <c r="J51" s="329"/>
      <c r="K51" s="329"/>
      <c r="L51" s="294">
        <f>IF(L$4&lt;$E51,0,IF(OR(L$4=$E51,L$4&lt;=$F51),($D51*((1-Indicadores!$L$4)^(L$4-$E51))/$G$50),0))</f>
        <v>0</v>
      </c>
      <c r="M51" s="294">
        <f>IF(M$4&lt;$E51,0,IF(OR(M$4=$E51,M$4&lt;=$F51),($D51*((1-Indicadores!$L$4)^(M$4-$E51))/$G$50),0))</f>
        <v>0</v>
      </c>
      <c r="N51" s="294">
        <f>IF(N$4&lt;$E51,0,IF(OR(N$4=$E51,N$4&lt;=$F51),($D51*((1-Indicadores!$L$4)^(N$4-$E51))/$G$50),0))</f>
        <v>0</v>
      </c>
      <c r="O51" s="294">
        <f>IF(O$4&lt;$E51,0,IF(OR(O$4=$E51,O$4&lt;=$F51),($D51*((1-Indicadores!$L$4)^(O$4-$E51))/$G$50),0))</f>
        <v>0</v>
      </c>
      <c r="P51" s="294">
        <f>IF(P$4&lt;$E51,0,IF(OR(P$4=$E51,P$4&lt;=$F51),($D51*((1-Indicadores!$L$4)^(P$4-$E51))/$G$50),0))</f>
        <v>0</v>
      </c>
      <c r="Q51" s="294">
        <f>IF(Q$4&lt;$E51,0,IF(OR(Q$4=$E51,Q$4&lt;=$F51),($D51*((1-Indicadores!$L$4)^(Q$4-$E51))/$G$50),0))</f>
        <v>0</v>
      </c>
      <c r="R51" s="294">
        <f>IF(R$4&lt;$E51,0,IF(OR(R$4=$E51,R$4&lt;=$F51),($D51*((1-Indicadores!$L$4)^(R$4-$E51))/$G$50),0))</f>
        <v>0</v>
      </c>
      <c r="S51" s="294">
        <f>IF(S$4&lt;$E51,0,IF(OR(S$4=$E51,S$4&lt;=$F51),($D51*((1-Indicadores!$L$4)^(S$4-$E51))/$G$50),0))</f>
        <v>0</v>
      </c>
      <c r="T51" s="294">
        <f>IF(T$4&lt;$E51,0,IF(OR(T$4=$E51,T$4&lt;=$F51),($D51*((1-Indicadores!$L$4)^(T$4-$E51))/$G$50),0))</f>
        <v>0</v>
      </c>
      <c r="U51" s="294">
        <f>IF(U$4&lt;$E51,0,IF(OR(U$4=$E51,U$4&lt;=$F51),($D51*((1-Indicadores!$L$4)^(U$4-$E51))/$G$50),0))</f>
        <v>0</v>
      </c>
      <c r="V51" s="298"/>
    </row>
    <row r="52" spans="2:22" ht="17.45" customHeight="1">
      <c r="B52" s="72"/>
      <c r="C52" s="73" t="s">
        <v>35</v>
      </c>
      <c r="D52" s="50"/>
      <c r="E52" s="2">
        <v>2</v>
      </c>
      <c r="F52" s="2">
        <v>10</v>
      </c>
      <c r="G52" s="3">
        <v>9</v>
      </c>
      <c r="H52" s="329"/>
      <c r="I52" s="329"/>
      <c r="J52" s="329"/>
      <c r="K52" s="329"/>
      <c r="L52" s="294">
        <f>IF(L$4&lt;$E52,0,IF(OR(L$4=$E52,L$4&lt;=$F52),($D52*((1-Indicadores!$L$4)^(L$4-$E52))/$G$50),0))</f>
        <v>0</v>
      </c>
      <c r="M52" s="294">
        <f>IF(M$4&lt;$E52,0,IF(OR(M$4=$E52,M$4&lt;=$F52),($D52*((1-Indicadores!$L$4)^(M$4-$E52))/$G$50),0))</f>
        <v>0</v>
      </c>
      <c r="N52" s="294">
        <f>IF(N$4&lt;$E52,0,IF(OR(N$4=$E52,N$4&lt;=$F52),($D52*((1-Indicadores!$L$4)^(N$4-$E52))/$G$50),0))</f>
        <v>0</v>
      </c>
      <c r="O52" s="294">
        <f>IF(O$4&lt;$E52,0,IF(OR(O$4=$E52,O$4&lt;=$F52),($D52*((1-Indicadores!$L$4)^(O$4-$E52))/$G$50),0))</f>
        <v>0</v>
      </c>
      <c r="P52" s="294">
        <f>IF(P$4&lt;$E52,0,IF(OR(P$4=$E52,P$4&lt;=$F52),($D52*((1-Indicadores!$L$4)^(P$4-$E52))/$G$50),0))</f>
        <v>0</v>
      </c>
      <c r="Q52" s="294">
        <f>IF(Q$4&lt;$E52,0,IF(OR(Q$4=$E52,Q$4&lt;=$F52),($D52*((1-Indicadores!$L$4)^(Q$4-$E52))/$G$50),0))</f>
        <v>0</v>
      </c>
      <c r="R52" s="294">
        <f>IF(R$4&lt;$E52,0,IF(OR(R$4=$E52,R$4&lt;=$F52),($D52*((1-Indicadores!$L$4)^(R$4-$E52))/$G$50),0))</f>
        <v>0</v>
      </c>
      <c r="S52" s="294">
        <f>IF(S$4&lt;$E52,0,IF(OR(S$4=$E52,S$4&lt;=$F52),($D52*((1-Indicadores!$L$4)^(S$4-$E52))/$G$50),0))</f>
        <v>0</v>
      </c>
      <c r="T52" s="294">
        <f>IF(T$4&lt;$E52,0,IF(OR(T$4=$E52,T$4&lt;=$F52),($D52*((1-Indicadores!$L$4)^(T$4-$E52))/$G$50),0))</f>
        <v>0</v>
      </c>
      <c r="U52" s="294">
        <f>IF(U$4&lt;$E52,0,IF(OR(U$4=$E52,U$4&lt;=$F52),($D52*((1-Indicadores!$L$4)^(U$4-$E52))/$G$50),0))</f>
        <v>0</v>
      </c>
      <c r="V52" s="80"/>
    </row>
    <row r="53" spans="2:22" ht="17.45" customHeight="1">
      <c r="B53" s="72"/>
      <c r="C53" s="73" t="s">
        <v>35</v>
      </c>
      <c r="D53" s="50"/>
      <c r="E53" s="2">
        <v>3</v>
      </c>
      <c r="F53" s="2">
        <v>10</v>
      </c>
      <c r="G53" s="3">
        <v>8</v>
      </c>
      <c r="H53" s="329"/>
      <c r="I53" s="329"/>
      <c r="J53" s="329"/>
      <c r="K53" s="329"/>
      <c r="L53" s="294">
        <f>IF(L$4&lt;$E53,0,IF(OR(L$4=$E53,L$4&lt;=$F53),($D53*((1-Indicadores!$L$4)^(L$4-$E53))/$G$50),0))</f>
        <v>0</v>
      </c>
      <c r="M53" s="294">
        <f>IF(M$4&lt;$E53,0,IF(OR(M$4=$E53,M$4&lt;=$F53),($D53*((1-Indicadores!$L$4)^(M$4-$E53))/$G$50),0))</f>
        <v>0</v>
      </c>
      <c r="N53" s="294">
        <f>IF(N$4&lt;$E53,0,IF(OR(N$4=$E53,N$4&lt;=$F53),($D53*((1-Indicadores!$L$4)^(N$4-$E53))/$G$50),0))</f>
        <v>0</v>
      </c>
      <c r="O53" s="294">
        <f>IF(O$4&lt;$E53,0,IF(OR(O$4=$E53,O$4&lt;=$F53),($D53*((1-Indicadores!$L$4)^(O$4-$E53))/$G$50),0))</f>
        <v>0</v>
      </c>
      <c r="P53" s="294">
        <f>IF(P$4&lt;$E53,0,IF(OR(P$4=$E53,P$4&lt;=$F53),($D53*((1-Indicadores!$L$4)^(P$4-$E53))/$G$50),0))</f>
        <v>0</v>
      </c>
      <c r="Q53" s="294">
        <f>IF(Q$4&lt;$E53,0,IF(OR(Q$4=$E53,Q$4&lt;=$F53),($D53*((1-Indicadores!$L$4)^(Q$4-$E53))/$G$50),0))</f>
        <v>0</v>
      </c>
      <c r="R53" s="294">
        <f>IF(R$4&lt;$E53,0,IF(OR(R$4=$E53,R$4&lt;=$F53),($D53*((1-Indicadores!$L$4)^(R$4-$E53))/$G$50),0))</f>
        <v>0</v>
      </c>
      <c r="S53" s="294">
        <f>IF(S$4&lt;$E53,0,IF(OR(S$4=$E53,S$4&lt;=$F53),($D53*((1-Indicadores!$L$4)^(S$4-$E53))/$G$50),0))</f>
        <v>0</v>
      </c>
      <c r="T53" s="294">
        <f>IF(T$4&lt;$E53,0,IF(OR(T$4=$E53,T$4&lt;=$F53),($D53*((1-Indicadores!$L$4)^(T$4-$E53))/$G$50),0))</f>
        <v>0</v>
      </c>
      <c r="U53" s="294">
        <f>IF(U$4&lt;$E53,0,IF(OR(U$4=$E53,U$4&lt;=$F53),($D53*((1-Indicadores!$L$4)^(U$4-$E53))/$G$50),0))</f>
        <v>0</v>
      </c>
      <c r="V53" s="80"/>
    </row>
    <row r="54" spans="2:22" ht="17.45" customHeight="1">
      <c r="B54" s="72"/>
      <c r="C54" s="73" t="s">
        <v>35</v>
      </c>
      <c r="D54" s="50"/>
      <c r="E54" s="2">
        <v>4</v>
      </c>
      <c r="F54" s="2">
        <v>10</v>
      </c>
      <c r="G54" s="3">
        <v>7</v>
      </c>
      <c r="H54" s="329"/>
      <c r="I54" s="329"/>
      <c r="J54" s="329"/>
      <c r="K54" s="329"/>
      <c r="L54" s="294">
        <f>IF(L$4&lt;$E54,0,IF(OR(L$4=$E54,L$4&lt;=$F54),($D54*((1-Indicadores!$L$4)^(L$4-$E54))/$G$50),0))</f>
        <v>0</v>
      </c>
      <c r="M54" s="294">
        <f>IF(M$4&lt;$E54,0,IF(OR(M$4=$E54,M$4&lt;=$F54),($D54*((1-Indicadores!$L$4)^(M$4-$E54))/$G$50),0))</f>
        <v>0</v>
      </c>
      <c r="N54" s="294">
        <f>IF(N$4&lt;$E54,0,IF(OR(N$4=$E54,N$4&lt;=$F54),($D54*((1-Indicadores!$L$4)^(N$4-$E54))/$G$50),0))</f>
        <v>0</v>
      </c>
      <c r="O54" s="294">
        <f>IF(O$4&lt;$E54,0,IF(OR(O$4=$E54,O$4&lt;=$F54),($D54*((1-Indicadores!$L$4)^(O$4-$E54))/$G$50),0))</f>
        <v>0</v>
      </c>
      <c r="P54" s="294">
        <f>IF(P$4&lt;$E54,0,IF(OR(P$4=$E54,P$4&lt;=$F54),($D54*((1-Indicadores!$L$4)^(P$4-$E54))/$G$50),0))</f>
        <v>0</v>
      </c>
      <c r="Q54" s="294">
        <f>IF(Q$4&lt;$E54,0,IF(OR(Q$4=$E54,Q$4&lt;=$F54),($D54*((1-Indicadores!$L$4)^(Q$4-$E54))/$G$50),0))</f>
        <v>0</v>
      </c>
      <c r="R54" s="294">
        <f>IF(R$4&lt;$E54,0,IF(OR(R$4=$E54,R$4&lt;=$F54),($D54*((1-Indicadores!$L$4)^(R$4-$E54))/$G$50),0))</f>
        <v>0</v>
      </c>
      <c r="S54" s="294">
        <f>IF(S$4&lt;$E54,0,IF(OR(S$4=$E54,S$4&lt;=$F54),($D54*((1-Indicadores!$L$4)^(S$4-$E54))/$G$50),0))</f>
        <v>0</v>
      </c>
      <c r="T54" s="294">
        <f>IF(T$4&lt;$E54,0,IF(OR(T$4=$E54,T$4&lt;=$F54),($D54*((1-Indicadores!$L$4)^(T$4-$E54))/$G$50),0))</f>
        <v>0</v>
      </c>
      <c r="U54" s="294">
        <f>IF(U$4&lt;$E54,0,IF(OR(U$4=$E54,U$4&lt;=$F54),($D54*((1-Indicadores!$L$4)^(U$4-$E54))/$G$50),0))</f>
        <v>0</v>
      </c>
      <c r="V54" s="80"/>
    </row>
    <row r="55" spans="2:22" ht="17.45" customHeight="1">
      <c r="B55" s="72"/>
      <c r="C55" s="73" t="s">
        <v>35</v>
      </c>
      <c r="D55" s="50"/>
      <c r="E55" s="2">
        <v>5</v>
      </c>
      <c r="F55" s="2">
        <v>10</v>
      </c>
      <c r="G55" s="3">
        <v>6</v>
      </c>
      <c r="H55" s="329"/>
      <c r="I55" s="329"/>
      <c r="J55" s="329"/>
      <c r="K55" s="329"/>
      <c r="L55" s="294">
        <f>IF(L$4&lt;$E55,0,IF(OR(L$4=$E55,L$4&lt;=$F55),($D55*((1-Indicadores!$L$4)^(L$4-$E55))/$G$50),0))</f>
        <v>0</v>
      </c>
      <c r="M55" s="294">
        <f>IF(M$4&lt;$E55,0,IF(OR(M$4=$E55,M$4&lt;=$F55),($D55*((1-Indicadores!$L$4)^(M$4-$E55))/$G$50),0))</f>
        <v>0</v>
      </c>
      <c r="N55" s="294">
        <f>IF(N$4&lt;$E55,0,IF(OR(N$4=$E55,N$4&lt;=$F55),($D55*((1-Indicadores!$L$4)^(N$4-$E55))/$G$50),0))</f>
        <v>0</v>
      </c>
      <c r="O55" s="294">
        <f>IF(O$4&lt;$E55,0,IF(OR(O$4=$E55,O$4&lt;=$F55),($D55*((1-Indicadores!$L$4)^(O$4-$E55))/$G$50),0))</f>
        <v>0</v>
      </c>
      <c r="P55" s="294">
        <f>IF(P$4&lt;$E55,0,IF(OR(P$4=$E55,P$4&lt;=$F55),($D55*((1-Indicadores!$L$4)^(P$4-$E55))/$G$50),0))</f>
        <v>0</v>
      </c>
      <c r="Q55" s="294">
        <f>IF(Q$4&lt;$E55,0,IF(OR(Q$4=$E55,Q$4&lt;=$F55),($D55*((1-Indicadores!$L$4)^(Q$4-$E55))/$G$50),0))</f>
        <v>0</v>
      </c>
      <c r="R55" s="294">
        <f>IF(R$4&lt;$E55,0,IF(OR(R$4=$E55,R$4&lt;=$F55),($D55*((1-Indicadores!$L$4)^(R$4-$E55))/$G$50),0))</f>
        <v>0</v>
      </c>
      <c r="S55" s="294">
        <f>IF(S$4&lt;$E55,0,IF(OR(S$4=$E55,S$4&lt;=$F55),($D55*((1-Indicadores!$L$4)^(S$4-$E55))/$G$50),0))</f>
        <v>0</v>
      </c>
      <c r="T55" s="294">
        <f>IF(T$4&lt;$E55,0,IF(OR(T$4=$E55,T$4&lt;=$F55),($D55*((1-Indicadores!$L$4)^(T$4-$E55))/$G$50),0))</f>
        <v>0</v>
      </c>
      <c r="U55" s="294">
        <f>IF(U$4&lt;$E55,0,IF(OR(U$4=$E55,U$4&lt;=$F55),($D55*((1-Indicadores!$L$4)^(U$4-$E55))/$G$50),0))</f>
        <v>0</v>
      </c>
      <c r="V55" s="80"/>
    </row>
    <row r="56" spans="2:22" ht="17.45" customHeight="1">
      <c r="B56" s="72"/>
      <c r="C56" s="73" t="s">
        <v>35</v>
      </c>
      <c r="D56" s="50"/>
      <c r="E56" s="2">
        <v>6</v>
      </c>
      <c r="F56" s="2">
        <v>10</v>
      </c>
      <c r="G56" s="3">
        <v>5</v>
      </c>
      <c r="H56" s="329"/>
      <c r="I56" s="329"/>
      <c r="J56" s="329"/>
      <c r="K56" s="329"/>
      <c r="L56" s="294">
        <f>IF(L$4&lt;$E56,0,IF(OR(L$4=$E56,L$4&lt;=$F56),($D56*((1-Indicadores!$L$4)^(L$4-$E56))/$G$50),0))</f>
        <v>0</v>
      </c>
      <c r="M56" s="294">
        <f>IF(M$4&lt;$E56,0,IF(OR(M$4=$E56,M$4&lt;=$F56),($D56*((1-Indicadores!$L$4)^(M$4-$E56))/$G$50),0))</f>
        <v>0</v>
      </c>
      <c r="N56" s="294">
        <f>IF(N$4&lt;$E56,0,IF(OR(N$4=$E56,N$4&lt;=$F56),($D56*((1-Indicadores!$L$4)^(N$4-$E56))/$G$50),0))</f>
        <v>0</v>
      </c>
      <c r="O56" s="294">
        <f>IF(O$4&lt;$E56,0,IF(OR(O$4=$E56,O$4&lt;=$F56),($D56*((1-Indicadores!$L$4)^(O$4-$E56))/$G$50),0))</f>
        <v>0</v>
      </c>
      <c r="P56" s="294">
        <f>IF(P$4&lt;$E56,0,IF(OR(P$4=$E56,P$4&lt;=$F56),($D56*((1-Indicadores!$L$4)^(P$4-$E56))/$G$50),0))</f>
        <v>0</v>
      </c>
      <c r="Q56" s="294">
        <f>IF(Q$4&lt;$E56,0,IF(OR(Q$4=$E56,Q$4&lt;=$F56),($D56*((1-Indicadores!$L$4)^(Q$4-$E56))/$G$50),0))</f>
        <v>0</v>
      </c>
      <c r="R56" s="294">
        <f>IF(R$4&lt;$E56,0,IF(OR(R$4=$E56,R$4&lt;=$F56),($D56*((1-Indicadores!$L$4)^(R$4-$E56))/$G$50),0))</f>
        <v>0</v>
      </c>
      <c r="S56" s="294">
        <f>IF(S$4&lt;$E56,0,IF(OR(S$4=$E56,S$4&lt;=$F56),($D56*((1-Indicadores!$L$4)^(S$4-$E56))/$G$50),0))</f>
        <v>0</v>
      </c>
      <c r="T56" s="294">
        <f>IF(T$4&lt;$E56,0,IF(OR(T$4=$E56,T$4&lt;=$F56),($D56*((1-Indicadores!$L$4)^(T$4-$E56))/$G$50),0))</f>
        <v>0</v>
      </c>
      <c r="U56" s="294">
        <f>IF(U$4&lt;$E56,0,IF(OR(U$4=$E56,U$4&lt;=$F56),($D56*((1-Indicadores!$L$4)^(U$4-$E56))/$G$50),0))</f>
        <v>0</v>
      </c>
      <c r="V56" s="80"/>
    </row>
    <row r="57" spans="2:22" ht="17.45" customHeight="1">
      <c r="B57" s="72"/>
      <c r="C57" s="73" t="s">
        <v>35</v>
      </c>
      <c r="D57" s="50"/>
      <c r="E57" s="2">
        <v>7</v>
      </c>
      <c r="F57" s="2">
        <v>10</v>
      </c>
      <c r="G57" s="3">
        <v>4</v>
      </c>
      <c r="H57" s="329"/>
      <c r="I57" s="329"/>
      <c r="J57" s="329"/>
      <c r="K57" s="329"/>
      <c r="L57" s="294">
        <f>IF(L$4&lt;$E57,0,IF(OR(L$4=$E57,L$4&lt;=$F57),($D57*((1-Indicadores!$L$4)^(L$4-$E57))/$G$50),0))</f>
        <v>0</v>
      </c>
      <c r="M57" s="294">
        <f>IF(M$4&lt;$E57,0,IF(OR(M$4=$E57,M$4&lt;=$F57),($D57*((1-Indicadores!$L$4)^(M$4-$E57))/$G$50),0))</f>
        <v>0</v>
      </c>
      <c r="N57" s="294">
        <f>IF(N$4&lt;$E57,0,IF(OR(N$4=$E57,N$4&lt;=$F57),($D57*((1-Indicadores!$L$4)^(N$4-$E57))/$G$50),0))</f>
        <v>0</v>
      </c>
      <c r="O57" s="294">
        <f>IF(O$4&lt;$E57,0,IF(OR(O$4=$E57,O$4&lt;=$F57),($D57*((1-Indicadores!$L$4)^(O$4-$E57))/$G$50),0))</f>
        <v>0</v>
      </c>
      <c r="P57" s="294">
        <f>IF(P$4&lt;$E57,0,IF(OR(P$4=$E57,P$4&lt;=$F57),($D57*((1-Indicadores!$L$4)^(P$4-$E57))/$G$50),0))</f>
        <v>0</v>
      </c>
      <c r="Q57" s="294">
        <f>IF(Q$4&lt;$E57,0,IF(OR(Q$4=$E57,Q$4&lt;=$F57),($D57*((1-Indicadores!$L$4)^(Q$4-$E57))/$G$50),0))</f>
        <v>0</v>
      </c>
      <c r="R57" s="294">
        <f>IF(R$4&lt;$E57,0,IF(OR(R$4=$E57,R$4&lt;=$F57),($D57*((1-Indicadores!$L$4)^(R$4-$E57))/$G$50),0))</f>
        <v>0</v>
      </c>
      <c r="S57" s="294">
        <f>IF(S$4&lt;$E57,0,IF(OR(S$4=$E57,S$4&lt;=$F57),($D57*((1-Indicadores!$L$4)^(S$4-$E57))/$G$50),0))</f>
        <v>0</v>
      </c>
      <c r="T57" s="294">
        <f>IF(T$4&lt;$E57,0,IF(OR(T$4=$E57,T$4&lt;=$F57),($D57*((1-Indicadores!$L$4)^(T$4-$E57))/$G$50),0))</f>
        <v>0</v>
      </c>
      <c r="U57" s="294">
        <f>IF(U$4&lt;$E57,0,IF(OR(U$4=$E57,U$4&lt;=$F57),($D57*((1-Indicadores!$L$4)^(U$4-$E57))/$G$50),0))</f>
        <v>0</v>
      </c>
      <c r="V57" s="80"/>
    </row>
    <row r="58" spans="2:22" ht="17.45" customHeight="1">
      <c r="B58" s="72"/>
      <c r="C58" s="73" t="s">
        <v>35</v>
      </c>
      <c r="D58" s="50"/>
      <c r="E58" s="2">
        <v>8</v>
      </c>
      <c r="F58" s="2">
        <v>10</v>
      </c>
      <c r="G58" s="3">
        <v>3</v>
      </c>
      <c r="H58" s="329"/>
      <c r="I58" s="329"/>
      <c r="J58" s="329"/>
      <c r="K58" s="329"/>
      <c r="L58" s="294">
        <f>IF(L$4&lt;$E58,0,IF(OR(L$4=$E58,L$4&lt;=$F58),($D58*((1-Indicadores!$L$4)^(L$4-$E58))/$G$50),0))</f>
        <v>0</v>
      </c>
      <c r="M58" s="294">
        <f>IF(M$4&lt;$E58,0,IF(OR(M$4=$E58,M$4&lt;=$F58),($D58*((1-Indicadores!$L$4)^(M$4-$E58))/$G$50),0))</f>
        <v>0</v>
      </c>
      <c r="N58" s="294">
        <f>IF(N$4&lt;$E58,0,IF(OR(N$4=$E58,N$4&lt;=$F58),($D58*((1-Indicadores!$L$4)^(N$4-$E58))/$G$50),0))</f>
        <v>0</v>
      </c>
      <c r="O58" s="294">
        <f>IF(O$4&lt;$E58,0,IF(OR(O$4=$E58,O$4&lt;=$F58),($D58*((1-Indicadores!$L$4)^(O$4-$E58))/$G$50),0))</f>
        <v>0</v>
      </c>
      <c r="P58" s="294">
        <f>IF(P$4&lt;$E58,0,IF(OR(P$4=$E58,P$4&lt;=$F58),($D58*((1-Indicadores!$L$4)^(P$4-$E58))/$G$50),0))</f>
        <v>0</v>
      </c>
      <c r="Q58" s="294">
        <f>IF(Q$4&lt;$E58,0,IF(OR(Q$4=$E58,Q$4&lt;=$F58),($D58*((1-Indicadores!$L$4)^(Q$4-$E58))/$G$50),0))</f>
        <v>0</v>
      </c>
      <c r="R58" s="294">
        <f>IF(R$4&lt;$E58,0,IF(OR(R$4=$E58,R$4&lt;=$F58),($D58*((1-Indicadores!$L$4)^(R$4-$E58))/$G$50),0))</f>
        <v>0</v>
      </c>
      <c r="S58" s="294">
        <f>IF(S$4&lt;$E58,0,IF(OR(S$4=$E58,S$4&lt;=$F58),($D58*((1-Indicadores!$L$4)^(S$4-$E58))/$G$50),0))</f>
        <v>0</v>
      </c>
      <c r="T58" s="294">
        <f>IF(T$4&lt;$E58,0,IF(OR(T$4=$E58,T$4&lt;=$F58),($D58*((1-Indicadores!$L$4)^(T$4-$E58))/$G$50),0))</f>
        <v>0</v>
      </c>
      <c r="U58" s="294">
        <f>IF(U$4&lt;$E58,0,IF(OR(U$4=$E58,U$4&lt;=$F58),($D58*((1-Indicadores!$L$4)^(U$4-$E58))/$G$50),0))</f>
        <v>0</v>
      </c>
      <c r="V58" s="80"/>
    </row>
    <row r="59" spans="2:22" ht="17.45" customHeight="1">
      <c r="B59" s="72"/>
      <c r="C59" s="73" t="s">
        <v>35</v>
      </c>
      <c r="D59" s="50"/>
      <c r="E59" s="2">
        <v>9</v>
      </c>
      <c r="F59" s="2">
        <v>10</v>
      </c>
      <c r="G59" s="3">
        <v>2</v>
      </c>
      <c r="H59" s="329"/>
      <c r="I59" s="329"/>
      <c r="J59" s="329"/>
      <c r="K59" s="329"/>
      <c r="L59" s="294">
        <f>IF(L$4&lt;$E59,0,IF(OR(L$4=$E59,L$4&lt;=$F59),($D59*((1-Indicadores!$L$4)^(L$4-$E59))/$G$50),0))</f>
        <v>0</v>
      </c>
      <c r="M59" s="294">
        <f>IF(M$4&lt;$E59,0,IF(OR(M$4=$E59,M$4&lt;=$F59),($D59*((1-Indicadores!$L$4)^(M$4-$E59))/$G$50),0))</f>
        <v>0</v>
      </c>
      <c r="N59" s="294">
        <f>IF(N$4&lt;$E59,0,IF(OR(N$4=$E59,N$4&lt;=$F59),($D59*((1-Indicadores!$L$4)^(N$4-$E59))/$G$50),0))</f>
        <v>0</v>
      </c>
      <c r="O59" s="294">
        <f>IF(O$4&lt;$E59,0,IF(OR(O$4=$E59,O$4&lt;=$F59),($D59*((1-Indicadores!$L$4)^(O$4-$E59))/$G$50),0))</f>
        <v>0</v>
      </c>
      <c r="P59" s="294">
        <f>IF(P$4&lt;$E59,0,IF(OR(P$4=$E59,P$4&lt;=$F59),($D59*((1-Indicadores!$L$4)^(P$4-$E59))/$G$50),0))</f>
        <v>0</v>
      </c>
      <c r="Q59" s="294">
        <f>IF(Q$4&lt;$E59,0,IF(OR(Q$4=$E59,Q$4&lt;=$F59),($D59*((1-Indicadores!$L$4)^(Q$4-$E59))/$G$50),0))</f>
        <v>0</v>
      </c>
      <c r="R59" s="294">
        <f>IF(R$4&lt;$E59,0,IF(OR(R$4=$E59,R$4&lt;=$F59),($D59*((1-Indicadores!$L$4)^(R$4-$E59))/$G$50),0))</f>
        <v>0</v>
      </c>
      <c r="S59" s="294">
        <f>IF(S$4&lt;$E59,0,IF(OR(S$4=$E59,S$4&lt;=$F59),($D59*((1-Indicadores!$L$4)^(S$4-$E59))/$G$50),0))</f>
        <v>0</v>
      </c>
      <c r="T59" s="294">
        <f>IF(T$4&lt;$E59,0,IF(OR(T$4=$E59,T$4&lt;=$F59),($D59*((1-Indicadores!$L$4)^(T$4-$E59))/$G$50),0))</f>
        <v>0</v>
      </c>
      <c r="U59" s="294">
        <f>IF(U$4&lt;$E59,0,IF(OR(U$4=$E59,U$4&lt;=$F59),($D59*((1-Indicadores!$L$4)^(U$4-$E59))/$G$50),0))</f>
        <v>0</v>
      </c>
      <c r="V59" s="80"/>
    </row>
    <row r="60" spans="2:22" ht="17.45" customHeight="1">
      <c r="B60" s="74"/>
      <c r="C60" s="75" t="s">
        <v>35</v>
      </c>
      <c r="D60" s="51"/>
      <c r="E60" s="4">
        <v>10</v>
      </c>
      <c r="F60" s="4">
        <v>10</v>
      </c>
      <c r="G60" s="5">
        <v>1</v>
      </c>
      <c r="H60" s="329"/>
      <c r="I60" s="329"/>
      <c r="J60" s="329"/>
      <c r="K60" s="329"/>
      <c r="L60" s="294">
        <f>IF(L$4&lt;$E60,0,IF(OR(L$4=$E60,L$4&lt;=$F60),($D60*((1-Indicadores!$L$4)^(L$4-$E60))/$G$50),0))</f>
        <v>0</v>
      </c>
      <c r="M60" s="294">
        <f>IF(M$4&lt;$E60,0,IF(OR(M$4=$E60,M$4&lt;=$F60),($D60*((1-Indicadores!$L$4)^(M$4-$E60))/$G$50),0))</f>
        <v>0</v>
      </c>
      <c r="N60" s="294">
        <f>IF(N$4&lt;$E60,0,IF(OR(N$4=$E60,N$4&lt;=$F60),($D60*((1-Indicadores!$L$4)^(N$4-$E60))/$G$50),0))</f>
        <v>0</v>
      </c>
      <c r="O60" s="294">
        <f>IF(O$4&lt;$E60,0,IF(OR(O$4=$E60,O$4&lt;=$F60),($D60*((1-Indicadores!$L$4)^(O$4-$E60))/$G$50),0))</f>
        <v>0</v>
      </c>
      <c r="P60" s="294">
        <f>IF(P$4&lt;$E60,0,IF(OR(P$4=$E60,P$4&lt;=$F60),($D60*((1-Indicadores!$L$4)^(P$4-$E60))/$G$50),0))</f>
        <v>0</v>
      </c>
      <c r="Q60" s="294">
        <f>IF(Q$4&lt;$E60,0,IF(OR(Q$4=$E60,Q$4&lt;=$F60),($D60*((1-Indicadores!$L$4)^(Q$4-$E60))/$G$50),0))</f>
        <v>0</v>
      </c>
      <c r="R60" s="294">
        <f>IF(R$4&lt;$E60,0,IF(OR(R$4=$E60,R$4&lt;=$F60),($D60*((1-Indicadores!$L$4)^(R$4-$E60))/$G$50),0))</f>
        <v>0</v>
      </c>
      <c r="S60" s="294">
        <f>IF(S$4&lt;$E60,0,IF(OR(S$4=$E60,S$4&lt;=$F60),($D60*((1-Indicadores!$L$4)^(S$4-$E60))/$G$50),0))</f>
        <v>0</v>
      </c>
      <c r="T60" s="294">
        <f>IF(T$4&lt;$E60,0,IF(OR(T$4=$E60,T$4&lt;=$F60),($D60*((1-Indicadores!$L$4)^(T$4-$E60))/$G$50),0))</f>
        <v>0</v>
      </c>
      <c r="U60" s="294">
        <f>IF(U$4&lt;$E60,0,IF(OR(U$4=$E60,U$4&lt;=$F60),($D60*((1-Indicadores!$L$4)^(U$4-$E60))/$G$50),0))</f>
        <v>0</v>
      </c>
      <c r="V60" s="80"/>
    </row>
    <row r="61" spans="2:22" ht="17.45" customHeight="1">
      <c r="H61" s="321"/>
      <c r="I61" s="321"/>
      <c r="J61" s="321"/>
      <c r="K61" s="321"/>
      <c r="L61" s="299">
        <f t="shared" ref="L61:U61" si="5">L6+L17+L28+L39+L50</f>
        <v>0</v>
      </c>
      <c r="M61" s="299">
        <f t="shared" si="5"/>
        <v>0</v>
      </c>
      <c r="N61" s="299">
        <f t="shared" si="5"/>
        <v>0</v>
      </c>
      <c r="O61" s="299">
        <f t="shared" si="5"/>
        <v>0</v>
      </c>
      <c r="P61" s="299">
        <f t="shared" si="5"/>
        <v>0</v>
      </c>
      <c r="Q61" s="299">
        <f t="shared" si="5"/>
        <v>0</v>
      </c>
      <c r="R61" s="299">
        <f t="shared" si="5"/>
        <v>0</v>
      </c>
      <c r="S61" s="299">
        <f t="shared" si="5"/>
        <v>0</v>
      </c>
      <c r="T61" s="299">
        <f t="shared" si="5"/>
        <v>0</v>
      </c>
      <c r="U61" s="299">
        <f t="shared" si="5"/>
        <v>0</v>
      </c>
      <c r="V61" s="80"/>
    </row>
    <row r="64" spans="2:22" ht="26.45" customHeight="1">
      <c r="B64" s="207" t="s">
        <v>296</v>
      </c>
      <c r="C64" s="207"/>
      <c r="D64" s="207"/>
      <c r="E64" s="207"/>
      <c r="F64" s="207"/>
      <c r="G64" s="207"/>
      <c r="H64" s="207"/>
      <c r="I64" s="207"/>
      <c r="J64" s="207"/>
      <c r="K64" s="207"/>
      <c r="L64" s="12"/>
      <c r="M64" s="12"/>
      <c r="N64" s="12"/>
      <c r="O64" s="12"/>
      <c r="P64" s="12"/>
      <c r="Q64" s="12"/>
      <c r="R64" s="12"/>
    </row>
    <row r="65" spans="2:18" ht="17.45" customHeight="1"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2"/>
      <c r="M65" s="12"/>
      <c r="N65" s="12"/>
      <c r="O65" s="12"/>
      <c r="P65" s="12"/>
      <c r="Q65" s="12"/>
      <c r="R65" s="12"/>
    </row>
    <row r="66" spans="2:18" ht="17.45" customHeight="1"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2"/>
      <c r="M66" s="12"/>
      <c r="N66" s="12"/>
      <c r="O66" s="12"/>
      <c r="P66" s="12"/>
      <c r="Q66" s="12"/>
      <c r="R66" s="12"/>
    </row>
    <row r="67" spans="2:18" ht="17.45" customHeight="1"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2"/>
      <c r="M67" s="12"/>
      <c r="N67" s="12"/>
      <c r="O67" s="12"/>
      <c r="P67" s="12"/>
      <c r="Q67" s="12"/>
      <c r="R67" s="12"/>
    </row>
    <row r="68" spans="2:18" ht="17.45" customHeight="1"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2"/>
      <c r="M68" s="12"/>
      <c r="N68" s="12"/>
      <c r="O68" s="12"/>
      <c r="P68" s="12"/>
      <c r="Q68" s="12"/>
      <c r="R68" s="12"/>
    </row>
    <row r="69" spans="2:18" ht="17.45" customHeight="1"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2"/>
      <c r="M69" s="12"/>
      <c r="N69" s="12"/>
      <c r="O69" s="12"/>
      <c r="P69" s="12"/>
      <c r="Q69" s="12"/>
      <c r="R69" s="12"/>
    </row>
    <row r="70" spans="2:18" ht="17.45" customHeight="1"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2"/>
      <c r="M70" s="12"/>
      <c r="N70" s="12"/>
      <c r="O70" s="12"/>
      <c r="P70" s="12"/>
      <c r="Q70" s="12"/>
      <c r="R70" s="12"/>
    </row>
    <row r="71" spans="2:18" ht="17.45" customHeight="1"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2"/>
      <c r="M71" s="12"/>
      <c r="N71" s="12"/>
      <c r="O71" s="12"/>
      <c r="P71" s="12"/>
      <c r="Q71" s="12"/>
      <c r="R71" s="12"/>
    </row>
    <row r="72" spans="2:18" ht="17.45" customHeight="1"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2"/>
      <c r="M72" s="12"/>
      <c r="N72" s="12"/>
      <c r="O72" s="12"/>
      <c r="P72" s="12"/>
      <c r="Q72" s="12"/>
      <c r="R72" s="12"/>
    </row>
    <row r="73" spans="2:18" ht="17.45" customHeight="1"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2"/>
      <c r="M73" s="12"/>
      <c r="N73" s="12"/>
      <c r="O73" s="12"/>
      <c r="P73" s="12"/>
      <c r="Q73" s="12"/>
      <c r="R73" s="12"/>
    </row>
    <row r="74" spans="2:18" ht="17.45" customHeight="1"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2"/>
      <c r="M74" s="12"/>
      <c r="N74" s="12"/>
      <c r="O74" s="12"/>
      <c r="P74" s="12"/>
      <c r="Q74" s="12"/>
      <c r="R74" s="12"/>
    </row>
    <row r="75" spans="2:18" ht="17.45" customHeight="1"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2"/>
      <c r="M75" s="12"/>
      <c r="N75" s="12"/>
      <c r="O75" s="12"/>
      <c r="P75" s="12"/>
      <c r="Q75" s="12"/>
      <c r="R75" s="12"/>
    </row>
    <row r="76" spans="2:18" ht="17.45" customHeight="1"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2"/>
      <c r="M76" s="12"/>
      <c r="N76" s="12"/>
      <c r="O76" s="12"/>
      <c r="P76" s="12"/>
      <c r="Q76" s="12"/>
      <c r="R76" s="12"/>
    </row>
    <row r="77" spans="2:18" ht="17.45" customHeight="1"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2"/>
      <c r="M77" s="12"/>
      <c r="N77" s="12"/>
      <c r="O77" s="12"/>
      <c r="P77" s="12"/>
      <c r="Q77" s="12"/>
      <c r="R77" s="12"/>
    </row>
    <row r="78" spans="2:18" ht="17.45" customHeight="1"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2"/>
      <c r="M78" s="12"/>
      <c r="N78" s="12"/>
      <c r="O78" s="12"/>
      <c r="P78" s="12"/>
      <c r="Q78" s="12"/>
      <c r="R78" s="12"/>
    </row>
    <row r="79" spans="2:18" ht="17.45" customHeight="1"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2"/>
      <c r="M79" s="12"/>
      <c r="N79" s="12"/>
      <c r="O79" s="12"/>
      <c r="P79" s="12"/>
      <c r="Q79" s="12"/>
      <c r="R79" s="12"/>
    </row>
    <row r="80" spans="2:18" ht="17.45" customHeight="1"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2"/>
      <c r="M80" s="12"/>
      <c r="N80" s="12"/>
      <c r="O80" s="12"/>
      <c r="P80" s="12"/>
      <c r="Q80" s="12"/>
      <c r="R80" s="12"/>
    </row>
    <row r="81" spans="2:18" ht="17.45" customHeight="1"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2"/>
      <c r="M81" s="12"/>
      <c r="N81" s="12"/>
      <c r="O81" s="12"/>
      <c r="P81" s="12"/>
      <c r="Q81" s="12"/>
      <c r="R81" s="12"/>
    </row>
    <row r="82" spans="2:18" ht="17.45" customHeight="1"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2"/>
      <c r="M82" s="12"/>
      <c r="N82" s="12"/>
      <c r="O82" s="12"/>
      <c r="P82" s="12"/>
      <c r="Q82" s="12"/>
      <c r="R82" s="12"/>
    </row>
    <row r="83" spans="2:18" ht="17.45" customHeight="1"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2"/>
      <c r="M83" s="12"/>
      <c r="N83" s="12"/>
      <c r="O83" s="12"/>
      <c r="P83" s="12"/>
      <c r="Q83" s="12"/>
      <c r="R83" s="12"/>
    </row>
    <row r="84" spans="2:18" ht="17.45" customHeight="1"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2"/>
      <c r="M84" s="12"/>
      <c r="N84" s="12"/>
      <c r="O84" s="12"/>
      <c r="P84" s="12"/>
      <c r="Q84" s="12"/>
      <c r="R84" s="12"/>
    </row>
  </sheetData>
  <sheetProtection algorithmName="SHA-512" hashValue="GEn4hL2Ms2IPfrrTuq4OoCqejuqrwwK6Xa/yZ8CApNUyeH5oxJGVVDmyMCMrzQftpXg32Qs6YiQOXRt7Mue17g==" saltValue="HFDcNSPMysCZm1gX2xwS5g==" spinCount="100000" sheet="1" formatColumns="0" formatRows="0" insertColumns="0" insertRows="0" insertHyperlinks="0" deleteColumns="0" deleteRows="0" sort="0" pivotTables="0"/>
  <mergeCells count="1">
    <mergeCell ref="D3:G3"/>
  </mergeCells>
  <dataValidations count="1">
    <dataValidation type="decimal" operator="greaterThanOrEqual" allowBlank="1" showInputMessage="1" showErrorMessage="1" error="Não aceita números negativos." sqref="D7:D16 D18:D27 D29:D38 D40:D49 D51:D60" xr:uid="{00000000-0002-0000-0700-000000000000}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fitToHeight="2" orientation="portrait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4">
    <pageSetUpPr fitToPage="1"/>
  </sheetPr>
  <dimension ref="A1:M128"/>
  <sheetViews>
    <sheetView showGridLines="0" showRowColHeaders="0" topLeftCell="A27" zoomScaleNormal="100" workbookViewId="0">
      <selection activeCell="E14" sqref="E14"/>
    </sheetView>
  </sheetViews>
  <sheetFormatPr defaultColWidth="8.875" defaultRowHeight="12.75"/>
  <cols>
    <col min="1" max="1" width="2.625" style="11" customWidth="1"/>
    <col min="2" max="2" width="48.625" style="80" customWidth="1"/>
    <col min="3" max="3" width="12.5" style="80" customWidth="1"/>
    <col min="4" max="13" width="15.375" style="80" customWidth="1"/>
    <col min="14" max="16384" width="8.875" style="80"/>
  </cols>
  <sheetData>
    <row r="1" spans="1:13" ht="15" customHeight="1">
      <c r="C1" s="241"/>
    </row>
    <row r="2" spans="1:13" ht="15" customHeight="1">
      <c r="B2" s="13" t="s">
        <v>42</v>
      </c>
      <c r="C2" s="99"/>
    </row>
    <row r="3" spans="1:13" s="109" customFormat="1" ht="26.1" customHeight="1">
      <c r="A3" s="55"/>
      <c r="B3" s="207" t="s">
        <v>165</v>
      </c>
      <c r="C3" s="208" t="s">
        <v>30</v>
      </c>
      <c r="D3" s="208" t="s">
        <v>1</v>
      </c>
      <c r="E3" s="208" t="s">
        <v>2</v>
      </c>
      <c r="F3" s="208" t="s">
        <v>3</v>
      </c>
      <c r="G3" s="208" t="s">
        <v>4</v>
      </c>
      <c r="H3" s="208" t="s">
        <v>5</v>
      </c>
      <c r="I3" s="208" t="s">
        <v>6</v>
      </c>
      <c r="J3" s="208" t="s">
        <v>7</v>
      </c>
      <c r="K3" s="208" t="s">
        <v>8</v>
      </c>
      <c r="L3" s="208" t="s">
        <v>9</v>
      </c>
      <c r="M3" s="208" t="s">
        <v>10</v>
      </c>
    </row>
    <row r="4" spans="1:13" s="94" customFormat="1" ht="17.45" customHeight="1">
      <c r="A4" s="56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s="20" customFormat="1" ht="17.45" customHeight="1">
      <c r="A5" s="11"/>
      <c r="B5" s="19" t="s">
        <v>128</v>
      </c>
      <c r="C5" s="111" t="s">
        <v>35</v>
      </c>
      <c r="D5" s="251">
        <f>+D6+D24+D36+D48+D51+D59+D63+D66+D67+D72+D73+D74+D75+D81+D84+D85</f>
        <v>0</v>
      </c>
      <c r="E5" s="251">
        <f t="shared" ref="E5:M5" si="0">+E6+E24+E36+E48+E51+E59+E63+E66+E67+E72+E73+E74+E75+E81+E84+E85</f>
        <v>0</v>
      </c>
      <c r="F5" s="251">
        <f t="shared" si="0"/>
        <v>0</v>
      </c>
      <c r="G5" s="251">
        <f t="shared" si="0"/>
        <v>0</v>
      </c>
      <c r="H5" s="251">
        <f t="shared" si="0"/>
        <v>0</v>
      </c>
      <c r="I5" s="251">
        <f t="shared" si="0"/>
        <v>0</v>
      </c>
      <c r="J5" s="251">
        <f t="shared" si="0"/>
        <v>0</v>
      </c>
      <c r="K5" s="251">
        <f t="shared" si="0"/>
        <v>0</v>
      </c>
      <c r="L5" s="251">
        <f t="shared" si="0"/>
        <v>0</v>
      </c>
      <c r="M5" s="251">
        <f t="shared" si="0"/>
        <v>0</v>
      </c>
    </row>
    <row r="6" spans="1:13" ht="17.45" customHeight="1">
      <c r="B6" s="107" t="s">
        <v>51</v>
      </c>
      <c r="C6" s="112" t="s">
        <v>35</v>
      </c>
      <c r="D6" s="240">
        <f>+D7+D10+D13+SUM(D16:D23)</f>
        <v>0</v>
      </c>
      <c r="E6" s="240">
        <f t="shared" ref="E6:M6" si="1">+E7+E10+E13+SUM(E16:E23)</f>
        <v>0</v>
      </c>
      <c r="F6" s="240">
        <f t="shared" si="1"/>
        <v>0</v>
      </c>
      <c r="G6" s="240">
        <f t="shared" si="1"/>
        <v>0</v>
      </c>
      <c r="H6" s="240">
        <f t="shared" si="1"/>
        <v>0</v>
      </c>
      <c r="I6" s="240">
        <f t="shared" si="1"/>
        <v>0</v>
      </c>
      <c r="J6" s="240">
        <f t="shared" si="1"/>
        <v>0</v>
      </c>
      <c r="K6" s="240">
        <f t="shared" si="1"/>
        <v>0</v>
      </c>
      <c r="L6" s="240">
        <f t="shared" si="1"/>
        <v>0</v>
      </c>
      <c r="M6" s="240">
        <f t="shared" si="1"/>
        <v>0</v>
      </c>
    </row>
    <row r="7" spans="1:13" ht="17.45" customHeight="1">
      <c r="B7" s="18" t="s">
        <v>78</v>
      </c>
      <c r="C7" s="16" t="s">
        <v>35</v>
      </c>
      <c r="D7" s="240">
        <f>+D8*D9</f>
        <v>0</v>
      </c>
      <c r="E7" s="240">
        <f t="shared" ref="E7:M7" si="2">+E8*E9</f>
        <v>0</v>
      </c>
      <c r="F7" s="240">
        <f t="shared" si="2"/>
        <v>0</v>
      </c>
      <c r="G7" s="240">
        <f t="shared" si="2"/>
        <v>0</v>
      </c>
      <c r="H7" s="240">
        <f t="shared" si="2"/>
        <v>0</v>
      </c>
      <c r="I7" s="240">
        <f t="shared" si="2"/>
        <v>0</v>
      </c>
      <c r="J7" s="240">
        <f t="shared" si="2"/>
        <v>0</v>
      </c>
      <c r="K7" s="240">
        <f t="shared" si="2"/>
        <v>0</v>
      </c>
      <c r="L7" s="240">
        <f t="shared" si="2"/>
        <v>0</v>
      </c>
      <c r="M7" s="240">
        <f t="shared" si="2"/>
        <v>0</v>
      </c>
    </row>
    <row r="8" spans="1:13" ht="17.45" customHeight="1">
      <c r="B8" s="242" t="s">
        <v>272</v>
      </c>
      <c r="C8" s="16" t="s">
        <v>73</v>
      </c>
      <c r="D8" s="252"/>
      <c r="E8" s="252"/>
      <c r="F8" s="252"/>
      <c r="G8" s="253"/>
      <c r="H8" s="252"/>
      <c r="I8" s="252"/>
      <c r="J8" s="252"/>
      <c r="K8" s="252"/>
      <c r="L8" s="252"/>
      <c r="M8" s="252"/>
    </row>
    <row r="9" spans="1:13" ht="17.45" customHeight="1">
      <c r="B9" s="242" t="s">
        <v>74</v>
      </c>
      <c r="C9" s="16" t="s">
        <v>76</v>
      </c>
      <c r="D9" s="252"/>
      <c r="E9" s="252"/>
      <c r="F9" s="252"/>
      <c r="G9" s="252"/>
      <c r="H9" s="252"/>
      <c r="I9" s="252"/>
      <c r="J9" s="252"/>
      <c r="K9" s="252"/>
      <c r="L9" s="252"/>
      <c r="M9" s="252"/>
    </row>
    <row r="10" spans="1:13" ht="17.45" customHeight="1">
      <c r="B10" s="18" t="s">
        <v>79</v>
      </c>
      <c r="C10" s="16" t="s">
        <v>35</v>
      </c>
      <c r="D10" s="240">
        <f>+D11*D12</f>
        <v>0</v>
      </c>
      <c r="E10" s="240">
        <f t="shared" ref="E10:M10" si="3">+E11*E12</f>
        <v>0</v>
      </c>
      <c r="F10" s="240">
        <f t="shared" si="3"/>
        <v>0</v>
      </c>
      <c r="G10" s="240">
        <f t="shared" si="3"/>
        <v>0</v>
      </c>
      <c r="H10" s="240">
        <f t="shared" si="3"/>
        <v>0</v>
      </c>
      <c r="I10" s="240">
        <f t="shared" si="3"/>
        <v>0</v>
      </c>
      <c r="J10" s="240">
        <f t="shared" si="3"/>
        <v>0</v>
      </c>
      <c r="K10" s="240">
        <f t="shared" si="3"/>
        <v>0</v>
      </c>
      <c r="L10" s="240">
        <f t="shared" si="3"/>
        <v>0</v>
      </c>
      <c r="M10" s="240">
        <f t="shared" si="3"/>
        <v>0</v>
      </c>
    </row>
    <row r="11" spans="1:13" ht="17.45" customHeight="1">
      <c r="B11" s="242" t="s">
        <v>272</v>
      </c>
      <c r="C11" s="16" t="s">
        <v>73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</row>
    <row r="12" spans="1:13" ht="17.45" customHeight="1">
      <c r="B12" s="242" t="s">
        <v>74</v>
      </c>
      <c r="C12" s="16" t="s">
        <v>76</v>
      </c>
      <c r="D12" s="252"/>
      <c r="E12" s="252"/>
      <c r="F12" s="252"/>
      <c r="G12" s="252"/>
      <c r="H12" s="252"/>
      <c r="I12" s="252"/>
      <c r="J12" s="252"/>
      <c r="K12" s="252"/>
      <c r="L12" s="252"/>
      <c r="M12" s="252"/>
    </row>
    <row r="13" spans="1:13" ht="17.45" customHeight="1">
      <c r="B13" s="18" t="s">
        <v>94</v>
      </c>
      <c r="C13" s="16" t="s">
        <v>35</v>
      </c>
      <c r="D13" s="240">
        <f>+D14*D15</f>
        <v>0</v>
      </c>
      <c r="E13" s="240">
        <f t="shared" ref="E13:M13" si="4">+E14*E15</f>
        <v>0</v>
      </c>
      <c r="F13" s="240">
        <f t="shared" si="4"/>
        <v>0</v>
      </c>
      <c r="G13" s="240">
        <f t="shared" si="4"/>
        <v>0</v>
      </c>
      <c r="H13" s="240">
        <f t="shared" si="4"/>
        <v>0</v>
      </c>
      <c r="I13" s="240">
        <f t="shared" si="4"/>
        <v>0</v>
      </c>
      <c r="J13" s="240">
        <f t="shared" si="4"/>
        <v>0</v>
      </c>
      <c r="K13" s="240">
        <f t="shared" si="4"/>
        <v>0</v>
      </c>
      <c r="L13" s="240">
        <f t="shared" si="4"/>
        <v>0</v>
      </c>
      <c r="M13" s="240">
        <f t="shared" si="4"/>
        <v>0</v>
      </c>
    </row>
    <row r="14" spans="1:13" ht="17.45" customHeight="1">
      <c r="B14" s="242" t="s">
        <v>272</v>
      </c>
      <c r="C14" s="16" t="s">
        <v>73</v>
      </c>
      <c r="D14" s="252"/>
      <c r="E14" s="252"/>
      <c r="F14" s="252"/>
      <c r="G14" s="253"/>
      <c r="H14" s="252"/>
      <c r="I14" s="252"/>
      <c r="J14" s="252"/>
      <c r="K14" s="252"/>
      <c r="L14" s="252"/>
      <c r="M14" s="252"/>
    </row>
    <row r="15" spans="1:13" ht="17.45" customHeight="1">
      <c r="B15" s="242" t="s">
        <v>74</v>
      </c>
      <c r="C15" s="16" t="s">
        <v>76</v>
      </c>
      <c r="D15" s="252"/>
      <c r="E15" s="252"/>
      <c r="F15" s="252"/>
      <c r="G15" s="252"/>
      <c r="H15" s="252"/>
      <c r="I15" s="252"/>
      <c r="J15" s="252"/>
      <c r="K15" s="252"/>
      <c r="L15" s="252"/>
      <c r="M15" s="252"/>
    </row>
    <row r="16" spans="1:13" ht="17.45" customHeight="1">
      <c r="B16" s="18" t="s">
        <v>47</v>
      </c>
      <c r="C16" s="16" t="s">
        <v>35</v>
      </c>
      <c r="D16" s="254"/>
      <c r="E16" s="254"/>
      <c r="F16" s="254"/>
      <c r="G16" s="253"/>
      <c r="H16" s="254"/>
      <c r="I16" s="254"/>
      <c r="J16" s="254"/>
      <c r="K16" s="254"/>
      <c r="L16" s="254"/>
      <c r="M16" s="254"/>
    </row>
    <row r="17" spans="2:13" ht="17.45" customHeight="1">
      <c r="B17" s="18" t="s">
        <v>48</v>
      </c>
      <c r="C17" s="16" t="s">
        <v>35</v>
      </c>
      <c r="D17" s="254"/>
      <c r="E17" s="254"/>
      <c r="F17" s="254"/>
      <c r="G17" s="253"/>
      <c r="H17" s="254"/>
      <c r="I17" s="254"/>
      <c r="J17" s="254"/>
      <c r="K17" s="254"/>
      <c r="L17" s="254"/>
      <c r="M17" s="254"/>
    </row>
    <row r="18" spans="2:13" ht="17.45" customHeight="1">
      <c r="B18" s="18" t="s">
        <v>49</v>
      </c>
      <c r="C18" s="16" t="s">
        <v>35</v>
      </c>
      <c r="D18" s="254"/>
      <c r="E18" s="254"/>
      <c r="F18" s="254"/>
      <c r="G18" s="253"/>
      <c r="H18" s="254"/>
      <c r="I18" s="254"/>
      <c r="J18" s="254"/>
      <c r="K18" s="254"/>
      <c r="L18" s="254"/>
      <c r="M18" s="254"/>
    </row>
    <row r="19" spans="2:13" ht="17.45" customHeight="1">
      <c r="B19" s="18" t="s">
        <v>50</v>
      </c>
      <c r="C19" s="16" t="s">
        <v>35</v>
      </c>
      <c r="D19" s="254"/>
      <c r="E19" s="254"/>
      <c r="F19" s="254"/>
      <c r="G19" s="253"/>
      <c r="H19" s="254"/>
      <c r="I19" s="254"/>
      <c r="J19" s="254"/>
      <c r="K19" s="254"/>
      <c r="L19" s="254"/>
      <c r="M19" s="254"/>
    </row>
    <row r="20" spans="2:13" ht="17.45" customHeight="1">
      <c r="B20" s="18" t="s">
        <v>52</v>
      </c>
      <c r="C20" s="16" t="s">
        <v>35</v>
      </c>
      <c r="D20" s="254"/>
      <c r="E20" s="254"/>
      <c r="F20" s="254"/>
      <c r="G20" s="253"/>
      <c r="H20" s="254"/>
      <c r="I20" s="254"/>
      <c r="J20" s="254"/>
      <c r="K20" s="254"/>
      <c r="L20" s="254"/>
      <c r="M20" s="254"/>
    </row>
    <row r="21" spans="2:13" ht="17.45" customHeight="1">
      <c r="B21" s="18" t="s">
        <v>72</v>
      </c>
      <c r="C21" s="16" t="s">
        <v>35</v>
      </c>
      <c r="D21" s="254"/>
      <c r="E21" s="254"/>
      <c r="F21" s="254"/>
      <c r="G21" s="253"/>
      <c r="H21" s="254"/>
      <c r="I21" s="254"/>
      <c r="J21" s="254"/>
      <c r="K21" s="254"/>
      <c r="L21" s="254"/>
      <c r="M21" s="254"/>
    </row>
    <row r="22" spans="2:13" ht="17.45" customHeight="1">
      <c r="B22" s="18" t="s">
        <v>53</v>
      </c>
      <c r="C22" s="16" t="s">
        <v>35</v>
      </c>
      <c r="D22" s="254"/>
      <c r="E22" s="254"/>
      <c r="F22" s="254"/>
      <c r="G22" s="253"/>
      <c r="H22" s="254"/>
      <c r="I22" s="254"/>
      <c r="J22" s="254"/>
      <c r="K22" s="254"/>
      <c r="L22" s="254"/>
      <c r="M22" s="254"/>
    </row>
    <row r="23" spans="2:13" ht="17.45" customHeight="1">
      <c r="B23" s="18" t="s">
        <v>37</v>
      </c>
      <c r="C23" s="16" t="s">
        <v>35</v>
      </c>
      <c r="D23" s="254"/>
      <c r="E23" s="254"/>
      <c r="F23" s="254"/>
      <c r="G23" s="254"/>
      <c r="H23" s="254"/>
      <c r="I23" s="254"/>
      <c r="J23" s="254"/>
      <c r="K23" s="254"/>
      <c r="L23" s="254"/>
      <c r="M23" s="254"/>
    </row>
    <row r="24" spans="2:13" ht="17.45" customHeight="1">
      <c r="B24" s="107" t="s">
        <v>135</v>
      </c>
      <c r="C24" s="16" t="s">
        <v>35</v>
      </c>
      <c r="D24" s="240">
        <f>+D25+SUM(D28:D35)</f>
        <v>0</v>
      </c>
      <c r="E24" s="240">
        <f t="shared" ref="E24:M24" si="5">+E25+SUM(E28:E35)</f>
        <v>0</v>
      </c>
      <c r="F24" s="240">
        <f t="shared" si="5"/>
        <v>0</v>
      </c>
      <c r="G24" s="240">
        <f t="shared" si="5"/>
        <v>0</v>
      </c>
      <c r="H24" s="240">
        <f t="shared" si="5"/>
        <v>0</v>
      </c>
      <c r="I24" s="240">
        <f t="shared" si="5"/>
        <v>0</v>
      </c>
      <c r="J24" s="240">
        <f t="shared" si="5"/>
        <v>0</v>
      </c>
      <c r="K24" s="240">
        <f t="shared" si="5"/>
        <v>0</v>
      </c>
      <c r="L24" s="240">
        <f t="shared" si="5"/>
        <v>0</v>
      </c>
      <c r="M24" s="240">
        <f t="shared" si="5"/>
        <v>0</v>
      </c>
    </row>
    <row r="25" spans="2:13" ht="17.45" customHeight="1">
      <c r="B25" s="18" t="s">
        <v>62</v>
      </c>
      <c r="C25" s="16" t="s">
        <v>35</v>
      </c>
      <c r="D25" s="240">
        <f>+D26*D27</f>
        <v>0</v>
      </c>
      <c r="E25" s="240">
        <f t="shared" ref="E25:M25" si="6">+E26*E27</f>
        <v>0</v>
      </c>
      <c r="F25" s="240">
        <f t="shared" si="6"/>
        <v>0</v>
      </c>
      <c r="G25" s="240">
        <f t="shared" si="6"/>
        <v>0</v>
      </c>
      <c r="H25" s="240">
        <f t="shared" si="6"/>
        <v>0</v>
      </c>
      <c r="I25" s="240">
        <f t="shared" si="6"/>
        <v>0</v>
      </c>
      <c r="J25" s="240">
        <f t="shared" si="6"/>
        <v>0</v>
      </c>
      <c r="K25" s="240">
        <f t="shared" si="6"/>
        <v>0</v>
      </c>
      <c r="L25" s="240">
        <f t="shared" si="6"/>
        <v>0</v>
      </c>
      <c r="M25" s="240">
        <f t="shared" si="6"/>
        <v>0</v>
      </c>
    </row>
    <row r="26" spans="2:13" ht="17.45" customHeight="1">
      <c r="B26" s="242" t="s">
        <v>272</v>
      </c>
      <c r="C26" s="16" t="s">
        <v>75</v>
      </c>
      <c r="D26" s="252"/>
      <c r="E26" s="252"/>
      <c r="F26" s="252"/>
      <c r="G26" s="253"/>
      <c r="H26" s="252"/>
      <c r="I26" s="252"/>
      <c r="J26" s="252"/>
      <c r="K26" s="252"/>
      <c r="L26" s="252"/>
      <c r="M26" s="252"/>
    </row>
    <row r="27" spans="2:13" ht="17.45" customHeight="1">
      <c r="B27" s="242" t="s">
        <v>44</v>
      </c>
      <c r="C27" s="16" t="s">
        <v>77</v>
      </c>
      <c r="D27" s="252"/>
      <c r="E27" s="252"/>
      <c r="F27" s="252"/>
      <c r="G27" s="253"/>
      <c r="H27" s="252"/>
      <c r="I27" s="252"/>
      <c r="J27" s="252"/>
      <c r="K27" s="252"/>
      <c r="L27" s="252"/>
      <c r="M27" s="252"/>
    </row>
    <row r="28" spans="2:13" ht="17.45" customHeight="1">
      <c r="B28" s="18" t="s">
        <v>47</v>
      </c>
      <c r="C28" s="16" t="s">
        <v>35</v>
      </c>
      <c r="D28" s="254"/>
      <c r="E28" s="254"/>
      <c r="F28" s="254"/>
      <c r="G28" s="253"/>
      <c r="H28" s="254"/>
      <c r="I28" s="254"/>
      <c r="J28" s="254"/>
      <c r="K28" s="254"/>
      <c r="L28" s="254"/>
      <c r="M28" s="254"/>
    </row>
    <row r="29" spans="2:13" ht="17.45" customHeight="1">
      <c r="B29" s="18" t="s">
        <v>48</v>
      </c>
      <c r="C29" s="16" t="s">
        <v>35</v>
      </c>
      <c r="D29" s="254"/>
      <c r="E29" s="254"/>
      <c r="F29" s="254"/>
      <c r="G29" s="253"/>
      <c r="H29" s="254"/>
      <c r="I29" s="254"/>
      <c r="J29" s="254"/>
      <c r="K29" s="254"/>
      <c r="L29" s="254"/>
      <c r="M29" s="254"/>
    </row>
    <row r="30" spans="2:13" ht="17.45" customHeight="1">
      <c r="B30" s="18" t="s">
        <v>49</v>
      </c>
      <c r="C30" s="16" t="s">
        <v>35</v>
      </c>
      <c r="D30" s="254"/>
      <c r="E30" s="254"/>
      <c r="F30" s="254"/>
      <c r="G30" s="253"/>
      <c r="H30" s="254"/>
      <c r="I30" s="254"/>
      <c r="J30" s="254"/>
      <c r="K30" s="254"/>
      <c r="L30" s="254"/>
      <c r="M30" s="254"/>
    </row>
    <row r="31" spans="2:13" ht="17.45" customHeight="1">
      <c r="B31" s="18" t="s">
        <v>50</v>
      </c>
      <c r="C31" s="16" t="s">
        <v>35</v>
      </c>
      <c r="D31" s="254"/>
      <c r="E31" s="254"/>
      <c r="F31" s="254"/>
      <c r="G31" s="253"/>
      <c r="H31" s="254"/>
      <c r="I31" s="254"/>
      <c r="J31" s="254"/>
      <c r="K31" s="254"/>
      <c r="L31" s="254"/>
      <c r="M31" s="254"/>
    </row>
    <row r="32" spans="2:13" ht="17.45" customHeight="1">
      <c r="B32" s="18" t="s">
        <v>52</v>
      </c>
      <c r="C32" s="16" t="s">
        <v>35</v>
      </c>
      <c r="D32" s="254"/>
      <c r="E32" s="254"/>
      <c r="F32" s="254"/>
      <c r="G32" s="253"/>
      <c r="H32" s="254"/>
      <c r="I32" s="254"/>
      <c r="J32" s="254"/>
      <c r="K32" s="254"/>
      <c r="L32" s="254"/>
      <c r="M32" s="254"/>
    </row>
    <row r="33" spans="2:13" ht="17.45" customHeight="1">
      <c r="B33" s="18" t="s">
        <v>72</v>
      </c>
      <c r="C33" s="16" t="s">
        <v>35</v>
      </c>
      <c r="D33" s="254"/>
      <c r="E33" s="254"/>
      <c r="F33" s="254"/>
      <c r="G33" s="253"/>
      <c r="H33" s="254"/>
      <c r="I33" s="254"/>
      <c r="J33" s="254"/>
      <c r="K33" s="254"/>
      <c r="L33" s="254"/>
      <c r="M33" s="254"/>
    </row>
    <row r="34" spans="2:13" ht="17.45" customHeight="1">
      <c r="B34" s="18" t="s">
        <v>53</v>
      </c>
      <c r="C34" s="16" t="s">
        <v>35</v>
      </c>
      <c r="D34" s="254"/>
      <c r="E34" s="254"/>
      <c r="F34" s="254"/>
      <c r="G34" s="253"/>
      <c r="H34" s="254"/>
      <c r="I34" s="254"/>
      <c r="J34" s="254"/>
      <c r="K34" s="254"/>
      <c r="L34" s="254"/>
      <c r="M34" s="254"/>
    </row>
    <row r="35" spans="2:13" ht="17.45" customHeight="1">
      <c r="B35" s="18" t="s">
        <v>37</v>
      </c>
      <c r="C35" s="16" t="s">
        <v>35</v>
      </c>
      <c r="D35" s="254"/>
      <c r="E35" s="254"/>
      <c r="F35" s="254"/>
      <c r="G35" s="254"/>
      <c r="H35" s="254"/>
      <c r="I35" s="254"/>
      <c r="J35" s="254"/>
      <c r="K35" s="254"/>
      <c r="L35" s="254"/>
      <c r="M35" s="254"/>
    </row>
    <row r="36" spans="2:13" ht="17.45" customHeight="1">
      <c r="B36" s="124" t="s">
        <v>136</v>
      </c>
      <c r="C36" s="16" t="s">
        <v>35</v>
      </c>
      <c r="D36" s="240">
        <f>+D37+SUM(D40:D47)</f>
        <v>0</v>
      </c>
      <c r="E36" s="240">
        <f t="shared" ref="E36:M36" si="7">+E37+SUM(E40:E47)</f>
        <v>0</v>
      </c>
      <c r="F36" s="240">
        <f t="shared" si="7"/>
        <v>0</v>
      </c>
      <c r="G36" s="240">
        <f t="shared" si="7"/>
        <v>0</v>
      </c>
      <c r="H36" s="240">
        <f t="shared" si="7"/>
        <v>0</v>
      </c>
      <c r="I36" s="240">
        <f t="shared" si="7"/>
        <v>0</v>
      </c>
      <c r="J36" s="240">
        <f t="shared" si="7"/>
        <v>0</v>
      </c>
      <c r="K36" s="240">
        <f t="shared" si="7"/>
        <v>0</v>
      </c>
      <c r="L36" s="240">
        <f t="shared" si="7"/>
        <v>0</v>
      </c>
      <c r="M36" s="240">
        <f t="shared" si="7"/>
        <v>0</v>
      </c>
    </row>
    <row r="37" spans="2:13" ht="17.45" customHeight="1">
      <c r="B37" s="17" t="s">
        <v>62</v>
      </c>
      <c r="C37" s="16" t="s">
        <v>35</v>
      </c>
      <c r="D37" s="240">
        <f>+D38*D39</f>
        <v>0</v>
      </c>
      <c r="E37" s="240">
        <f t="shared" ref="E37:M37" si="8">+E38*E39</f>
        <v>0</v>
      </c>
      <c r="F37" s="240">
        <f t="shared" si="8"/>
        <v>0</v>
      </c>
      <c r="G37" s="240">
        <f t="shared" si="8"/>
        <v>0</v>
      </c>
      <c r="H37" s="240">
        <f t="shared" si="8"/>
        <v>0</v>
      </c>
      <c r="I37" s="240">
        <f t="shared" si="8"/>
        <v>0</v>
      </c>
      <c r="J37" s="240">
        <f t="shared" si="8"/>
        <v>0</v>
      </c>
      <c r="K37" s="240">
        <f t="shared" si="8"/>
        <v>0</v>
      </c>
      <c r="L37" s="240">
        <f t="shared" si="8"/>
        <v>0</v>
      </c>
      <c r="M37" s="240">
        <f t="shared" si="8"/>
        <v>0</v>
      </c>
    </row>
    <row r="38" spans="2:13" ht="17.45" customHeight="1">
      <c r="B38" s="242" t="s">
        <v>272</v>
      </c>
      <c r="C38" s="64" t="s">
        <v>75</v>
      </c>
      <c r="D38" s="252"/>
      <c r="E38" s="252"/>
      <c r="F38" s="252"/>
      <c r="G38" s="253"/>
      <c r="H38" s="252"/>
      <c r="I38" s="252"/>
      <c r="J38" s="252"/>
      <c r="K38" s="252"/>
      <c r="L38" s="252"/>
      <c r="M38" s="252"/>
    </row>
    <row r="39" spans="2:13" ht="17.45" customHeight="1">
      <c r="B39" s="243" t="s">
        <v>44</v>
      </c>
      <c r="C39" s="64" t="s">
        <v>77</v>
      </c>
      <c r="D39" s="252"/>
      <c r="E39" s="252"/>
      <c r="F39" s="252"/>
      <c r="G39" s="253"/>
      <c r="H39" s="252"/>
      <c r="I39" s="252"/>
      <c r="J39" s="252"/>
      <c r="K39" s="252"/>
      <c r="L39" s="252"/>
      <c r="M39" s="252"/>
    </row>
    <row r="40" spans="2:13" ht="17.45" customHeight="1">
      <c r="B40" s="17" t="s">
        <v>47</v>
      </c>
      <c r="C40" s="64" t="s">
        <v>35</v>
      </c>
      <c r="D40" s="254"/>
      <c r="E40" s="254"/>
      <c r="F40" s="254"/>
      <c r="G40" s="253"/>
      <c r="H40" s="254"/>
      <c r="I40" s="254"/>
      <c r="J40" s="254"/>
      <c r="K40" s="254"/>
      <c r="L40" s="254"/>
      <c r="M40" s="254"/>
    </row>
    <row r="41" spans="2:13" ht="17.45" customHeight="1">
      <c r="B41" s="17" t="s">
        <v>48</v>
      </c>
      <c r="C41" s="64" t="s">
        <v>35</v>
      </c>
      <c r="D41" s="254"/>
      <c r="E41" s="254"/>
      <c r="F41" s="254"/>
      <c r="G41" s="253"/>
      <c r="H41" s="254"/>
      <c r="I41" s="254"/>
      <c r="J41" s="254"/>
      <c r="K41" s="254"/>
      <c r="L41" s="254"/>
      <c r="M41" s="254"/>
    </row>
    <row r="42" spans="2:13" ht="17.45" customHeight="1">
      <c r="B42" s="17" t="s">
        <v>49</v>
      </c>
      <c r="C42" s="64" t="s">
        <v>35</v>
      </c>
      <c r="D42" s="254"/>
      <c r="E42" s="254"/>
      <c r="F42" s="254"/>
      <c r="G42" s="253"/>
      <c r="H42" s="254"/>
      <c r="I42" s="254"/>
      <c r="J42" s="254"/>
      <c r="K42" s="254"/>
      <c r="L42" s="254"/>
      <c r="M42" s="254"/>
    </row>
    <row r="43" spans="2:13" ht="17.45" customHeight="1">
      <c r="B43" s="17" t="s">
        <v>50</v>
      </c>
      <c r="C43" s="64" t="s">
        <v>35</v>
      </c>
      <c r="D43" s="254"/>
      <c r="E43" s="254"/>
      <c r="F43" s="254"/>
      <c r="G43" s="253"/>
      <c r="H43" s="254"/>
      <c r="I43" s="254"/>
      <c r="J43" s="254"/>
      <c r="K43" s="254"/>
      <c r="L43" s="254"/>
      <c r="M43" s="254"/>
    </row>
    <row r="44" spans="2:13" ht="17.45" customHeight="1">
      <c r="B44" s="17" t="s">
        <v>52</v>
      </c>
      <c r="C44" s="64" t="s">
        <v>35</v>
      </c>
      <c r="D44" s="254"/>
      <c r="E44" s="254"/>
      <c r="F44" s="254"/>
      <c r="G44" s="253"/>
      <c r="H44" s="254"/>
      <c r="I44" s="254"/>
      <c r="J44" s="254"/>
      <c r="K44" s="254"/>
      <c r="L44" s="254"/>
      <c r="M44" s="254"/>
    </row>
    <row r="45" spans="2:13" ht="17.45" customHeight="1">
      <c r="B45" s="17" t="s">
        <v>72</v>
      </c>
      <c r="C45" s="64" t="s">
        <v>35</v>
      </c>
      <c r="D45" s="254"/>
      <c r="E45" s="254"/>
      <c r="F45" s="254"/>
      <c r="G45" s="253"/>
      <c r="H45" s="254"/>
      <c r="I45" s="254"/>
      <c r="J45" s="254"/>
      <c r="K45" s="254"/>
      <c r="L45" s="254"/>
      <c r="M45" s="254"/>
    </row>
    <row r="46" spans="2:13" ht="17.45" customHeight="1">
      <c r="B46" s="17" t="s">
        <v>53</v>
      </c>
      <c r="C46" s="64" t="s">
        <v>35</v>
      </c>
      <c r="D46" s="254"/>
      <c r="E46" s="254"/>
      <c r="F46" s="254"/>
      <c r="G46" s="253"/>
      <c r="H46" s="254"/>
      <c r="I46" s="254"/>
      <c r="J46" s="254"/>
      <c r="K46" s="254"/>
      <c r="L46" s="254"/>
      <c r="M46" s="254"/>
    </row>
    <row r="47" spans="2:13" ht="17.45" customHeight="1">
      <c r="B47" s="17" t="s">
        <v>37</v>
      </c>
      <c r="C47" s="64" t="s">
        <v>35</v>
      </c>
      <c r="D47" s="254"/>
      <c r="E47" s="254"/>
      <c r="F47" s="254"/>
      <c r="G47" s="254"/>
      <c r="H47" s="254"/>
      <c r="I47" s="254"/>
      <c r="J47" s="254"/>
      <c r="K47" s="254"/>
      <c r="L47" s="254"/>
      <c r="M47" s="254"/>
    </row>
    <row r="48" spans="2:13" ht="17.45" customHeight="1">
      <c r="B48" s="124" t="s">
        <v>17</v>
      </c>
      <c r="C48" s="64" t="s">
        <v>35</v>
      </c>
      <c r="D48" s="255">
        <f>+D49+D50</f>
        <v>0</v>
      </c>
      <c r="E48" s="255">
        <f t="shared" ref="E48:M48" si="9">+E49+E50</f>
        <v>0</v>
      </c>
      <c r="F48" s="255">
        <f t="shared" si="9"/>
        <v>0</v>
      </c>
      <c r="G48" s="255">
        <f t="shared" si="9"/>
        <v>0</v>
      </c>
      <c r="H48" s="255">
        <f t="shared" si="9"/>
        <v>0</v>
      </c>
      <c r="I48" s="255">
        <f t="shared" si="9"/>
        <v>0</v>
      </c>
      <c r="J48" s="255">
        <f t="shared" si="9"/>
        <v>0</v>
      </c>
      <c r="K48" s="255">
        <f t="shared" si="9"/>
        <v>0</v>
      </c>
      <c r="L48" s="255">
        <f t="shared" si="9"/>
        <v>0</v>
      </c>
      <c r="M48" s="255">
        <f t="shared" si="9"/>
        <v>0</v>
      </c>
    </row>
    <row r="49" spans="2:13" ht="17.45" customHeight="1">
      <c r="B49" s="17" t="s">
        <v>43</v>
      </c>
      <c r="C49" s="64" t="s">
        <v>35</v>
      </c>
      <c r="D49" s="254"/>
      <c r="E49" s="254"/>
      <c r="F49" s="254"/>
      <c r="G49" s="253"/>
      <c r="H49" s="254"/>
      <c r="I49" s="254"/>
      <c r="J49" s="254"/>
      <c r="K49" s="254"/>
      <c r="L49" s="254"/>
      <c r="M49" s="254"/>
    </row>
    <row r="50" spans="2:13" ht="17.45" customHeight="1">
      <c r="B50" s="17" t="s">
        <v>95</v>
      </c>
      <c r="C50" s="64" t="s">
        <v>35</v>
      </c>
      <c r="D50" s="254"/>
      <c r="E50" s="254"/>
      <c r="F50" s="254"/>
      <c r="G50" s="253"/>
      <c r="H50" s="254"/>
      <c r="I50" s="254"/>
      <c r="J50" s="254"/>
      <c r="K50" s="254"/>
      <c r="L50" s="254"/>
      <c r="M50" s="254"/>
    </row>
    <row r="51" spans="2:13" ht="17.45" customHeight="1">
      <c r="B51" s="124" t="s">
        <v>70</v>
      </c>
      <c r="C51" s="64" t="s">
        <v>35</v>
      </c>
      <c r="D51" s="255">
        <f>+SUM(D52:D58)</f>
        <v>0</v>
      </c>
      <c r="E51" s="255">
        <f t="shared" ref="E51:M51" si="10">+SUM(E52:E58)</f>
        <v>0</v>
      </c>
      <c r="F51" s="255">
        <f t="shared" si="10"/>
        <v>0</v>
      </c>
      <c r="G51" s="255">
        <f t="shared" si="10"/>
        <v>0</v>
      </c>
      <c r="H51" s="255">
        <f t="shared" si="10"/>
        <v>0</v>
      </c>
      <c r="I51" s="255">
        <f t="shared" si="10"/>
        <v>0</v>
      </c>
      <c r="J51" s="255">
        <f t="shared" si="10"/>
        <v>0</v>
      </c>
      <c r="K51" s="255">
        <f t="shared" si="10"/>
        <v>0</v>
      </c>
      <c r="L51" s="255">
        <f t="shared" si="10"/>
        <v>0</v>
      </c>
      <c r="M51" s="255">
        <f t="shared" si="10"/>
        <v>0</v>
      </c>
    </row>
    <row r="52" spans="2:13" ht="17.45" customHeight="1">
      <c r="B52" s="18" t="s">
        <v>67</v>
      </c>
      <c r="C52" s="16" t="s">
        <v>35</v>
      </c>
      <c r="D52" s="254"/>
      <c r="E52" s="254"/>
      <c r="F52" s="254"/>
      <c r="G52" s="253"/>
      <c r="H52" s="254"/>
      <c r="I52" s="254"/>
      <c r="J52" s="254"/>
      <c r="K52" s="254"/>
      <c r="L52" s="254"/>
      <c r="M52" s="254"/>
    </row>
    <row r="53" spans="2:13" ht="17.45" customHeight="1">
      <c r="B53" s="18" t="s">
        <v>68</v>
      </c>
      <c r="C53" s="16" t="s">
        <v>35</v>
      </c>
      <c r="D53" s="254"/>
      <c r="E53" s="254"/>
      <c r="F53" s="254"/>
      <c r="G53" s="253"/>
      <c r="H53" s="254"/>
      <c r="I53" s="254"/>
      <c r="J53" s="254"/>
      <c r="K53" s="254"/>
      <c r="L53" s="254"/>
      <c r="M53" s="254"/>
    </row>
    <row r="54" spans="2:13" ht="17.45" customHeight="1">
      <c r="B54" s="18" t="s">
        <v>69</v>
      </c>
      <c r="C54" s="16" t="s">
        <v>35</v>
      </c>
      <c r="D54" s="254"/>
      <c r="E54" s="254"/>
      <c r="F54" s="254"/>
      <c r="G54" s="253"/>
      <c r="H54" s="254"/>
      <c r="I54" s="254"/>
      <c r="J54" s="254"/>
      <c r="K54" s="254"/>
      <c r="L54" s="254"/>
      <c r="M54" s="254"/>
    </row>
    <row r="55" spans="2:13" ht="17.45" customHeight="1">
      <c r="B55" s="18" t="s">
        <v>138</v>
      </c>
      <c r="C55" s="16" t="s">
        <v>35</v>
      </c>
      <c r="D55" s="254"/>
      <c r="E55" s="254"/>
      <c r="F55" s="254"/>
      <c r="G55" s="253"/>
      <c r="H55" s="254"/>
      <c r="I55" s="254"/>
      <c r="J55" s="254"/>
      <c r="K55" s="254"/>
      <c r="L55" s="254"/>
      <c r="M55" s="254"/>
    </row>
    <row r="56" spans="2:13" ht="17.45" customHeight="1">
      <c r="B56" s="18" t="s">
        <v>66</v>
      </c>
      <c r="C56" s="16" t="s">
        <v>35</v>
      </c>
      <c r="D56" s="254"/>
      <c r="E56" s="254"/>
      <c r="F56" s="254"/>
      <c r="G56" s="253"/>
      <c r="H56" s="254"/>
      <c r="I56" s="254"/>
      <c r="J56" s="254"/>
      <c r="K56" s="254"/>
      <c r="L56" s="254"/>
      <c r="M56" s="254"/>
    </row>
    <row r="57" spans="2:13" ht="17.45" customHeight="1">
      <c r="B57" s="18" t="s">
        <v>139</v>
      </c>
      <c r="C57" s="16" t="s">
        <v>35</v>
      </c>
      <c r="D57" s="254"/>
      <c r="E57" s="254"/>
      <c r="F57" s="254"/>
      <c r="G57" s="253"/>
      <c r="H57" s="254"/>
      <c r="I57" s="254"/>
      <c r="J57" s="254"/>
      <c r="K57" s="254"/>
      <c r="L57" s="254"/>
      <c r="M57" s="254"/>
    </row>
    <row r="58" spans="2:13" ht="17.45" customHeight="1">
      <c r="B58" s="18" t="s">
        <v>37</v>
      </c>
      <c r="C58" s="16" t="s">
        <v>35</v>
      </c>
      <c r="D58" s="254"/>
      <c r="E58" s="254"/>
      <c r="F58" s="254"/>
      <c r="G58" s="254"/>
      <c r="H58" s="254"/>
      <c r="I58" s="254"/>
      <c r="J58" s="254"/>
      <c r="K58" s="254"/>
      <c r="L58" s="254"/>
      <c r="M58" s="254"/>
    </row>
    <row r="59" spans="2:13" ht="17.45" customHeight="1">
      <c r="B59" s="107" t="s">
        <v>60</v>
      </c>
      <c r="C59" s="16" t="s">
        <v>35</v>
      </c>
      <c r="D59" s="240">
        <f>+SUM(D60:D62)</f>
        <v>0</v>
      </c>
      <c r="E59" s="240">
        <f t="shared" ref="E59:M59" si="11">+SUM(E60:E62)</f>
        <v>0</v>
      </c>
      <c r="F59" s="240">
        <f t="shared" si="11"/>
        <v>0</v>
      </c>
      <c r="G59" s="240">
        <f t="shared" si="11"/>
        <v>0</v>
      </c>
      <c r="H59" s="240">
        <f t="shared" si="11"/>
        <v>0</v>
      </c>
      <c r="I59" s="240">
        <f t="shared" si="11"/>
        <v>0</v>
      </c>
      <c r="J59" s="240">
        <f t="shared" si="11"/>
        <v>0</v>
      </c>
      <c r="K59" s="240">
        <f t="shared" si="11"/>
        <v>0</v>
      </c>
      <c r="L59" s="240">
        <f t="shared" si="11"/>
        <v>0</v>
      </c>
      <c r="M59" s="240">
        <f t="shared" si="11"/>
        <v>0</v>
      </c>
    </row>
    <row r="60" spans="2:13" ht="17.45" customHeight="1">
      <c r="B60" s="18" t="s">
        <v>54</v>
      </c>
      <c r="C60" s="16" t="s">
        <v>35</v>
      </c>
      <c r="D60" s="254"/>
      <c r="E60" s="254"/>
      <c r="F60" s="254"/>
      <c r="G60" s="254"/>
      <c r="H60" s="254"/>
      <c r="I60" s="254"/>
      <c r="J60" s="254"/>
      <c r="K60" s="254"/>
      <c r="L60" s="254"/>
      <c r="M60" s="254"/>
    </row>
    <row r="61" spans="2:13" ht="17.45" customHeight="1">
      <c r="B61" s="18" t="s">
        <v>55</v>
      </c>
      <c r="C61" s="16" t="s">
        <v>35</v>
      </c>
      <c r="D61" s="254"/>
      <c r="E61" s="254"/>
      <c r="F61" s="254"/>
      <c r="G61" s="254"/>
      <c r="H61" s="254"/>
      <c r="I61" s="254"/>
      <c r="J61" s="254"/>
      <c r="K61" s="254"/>
      <c r="L61" s="254"/>
      <c r="M61" s="254"/>
    </row>
    <row r="62" spans="2:13" ht="17.45" customHeight="1">
      <c r="B62" s="18" t="s">
        <v>37</v>
      </c>
      <c r="C62" s="16" t="s">
        <v>35</v>
      </c>
      <c r="D62" s="254"/>
      <c r="E62" s="254"/>
      <c r="F62" s="254"/>
      <c r="G62" s="254"/>
      <c r="H62" s="254"/>
      <c r="I62" s="254"/>
      <c r="J62" s="254"/>
      <c r="K62" s="254"/>
      <c r="L62" s="254"/>
      <c r="M62" s="254"/>
    </row>
    <row r="63" spans="2:13" ht="17.45" customHeight="1">
      <c r="B63" s="124" t="s">
        <v>18</v>
      </c>
      <c r="C63" s="16" t="s">
        <v>35</v>
      </c>
      <c r="D63" s="255">
        <f>+D64+D65</f>
        <v>0</v>
      </c>
      <c r="E63" s="255">
        <f t="shared" ref="E63:M63" si="12">+E64+E65</f>
        <v>0</v>
      </c>
      <c r="F63" s="255">
        <f t="shared" si="12"/>
        <v>0</v>
      </c>
      <c r="G63" s="255">
        <f t="shared" si="12"/>
        <v>0</v>
      </c>
      <c r="H63" s="255">
        <f t="shared" si="12"/>
        <v>0</v>
      </c>
      <c r="I63" s="255">
        <f t="shared" si="12"/>
        <v>0</v>
      </c>
      <c r="J63" s="255">
        <f t="shared" si="12"/>
        <v>0</v>
      </c>
      <c r="K63" s="255">
        <f t="shared" si="12"/>
        <v>0</v>
      </c>
      <c r="L63" s="255">
        <f t="shared" si="12"/>
        <v>0</v>
      </c>
      <c r="M63" s="255">
        <f t="shared" si="12"/>
        <v>0</v>
      </c>
    </row>
    <row r="64" spans="2:13" ht="17.45" customHeight="1">
      <c r="B64" s="17" t="s">
        <v>133</v>
      </c>
      <c r="C64" s="64" t="s">
        <v>35</v>
      </c>
      <c r="D64" s="254"/>
      <c r="E64" s="254"/>
      <c r="F64" s="254"/>
      <c r="G64" s="254"/>
      <c r="H64" s="254"/>
      <c r="I64" s="254"/>
      <c r="J64" s="254"/>
      <c r="K64" s="254"/>
      <c r="L64" s="254"/>
      <c r="M64" s="254"/>
    </row>
    <row r="65" spans="2:13" ht="17.45" customHeight="1">
      <c r="B65" s="17" t="s">
        <v>37</v>
      </c>
      <c r="C65" s="64" t="s">
        <v>35</v>
      </c>
      <c r="D65" s="254"/>
      <c r="E65" s="254"/>
      <c r="F65" s="254"/>
      <c r="G65" s="254"/>
      <c r="H65" s="254"/>
      <c r="I65" s="254"/>
      <c r="J65" s="254"/>
      <c r="K65" s="254"/>
      <c r="L65" s="254"/>
      <c r="M65" s="254"/>
    </row>
    <row r="66" spans="2:13" ht="17.45" customHeight="1">
      <c r="B66" s="124" t="s">
        <v>163</v>
      </c>
      <c r="C66" s="64" t="s">
        <v>35</v>
      </c>
      <c r="D66" s="256"/>
      <c r="E66" s="256"/>
      <c r="F66" s="256"/>
      <c r="G66" s="256"/>
      <c r="H66" s="256"/>
      <c r="I66" s="256"/>
      <c r="J66" s="256"/>
      <c r="K66" s="256"/>
      <c r="L66" s="256"/>
      <c r="M66" s="256"/>
    </row>
    <row r="67" spans="2:13" ht="17.45" customHeight="1">
      <c r="B67" s="107" t="s">
        <v>16</v>
      </c>
      <c r="C67" s="64" t="s">
        <v>35</v>
      </c>
      <c r="D67" s="240">
        <f>+SUM(D68:D71)</f>
        <v>0</v>
      </c>
      <c r="E67" s="240">
        <f t="shared" ref="E67:M67" si="13">+SUM(E68:E71)</f>
        <v>0</v>
      </c>
      <c r="F67" s="240">
        <f t="shared" si="13"/>
        <v>0</v>
      </c>
      <c r="G67" s="240">
        <f t="shared" si="13"/>
        <v>0</v>
      </c>
      <c r="H67" s="240">
        <f t="shared" si="13"/>
        <v>0</v>
      </c>
      <c r="I67" s="240">
        <f t="shared" si="13"/>
        <v>0</v>
      </c>
      <c r="J67" s="240">
        <f t="shared" si="13"/>
        <v>0</v>
      </c>
      <c r="K67" s="240">
        <f t="shared" si="13"/>
        <v>0</v>
      </c>
      <c r="L67" s="240">
        <f t="shared" si="13"/>
        <v>0</v>
      </c>
      <c r="M67" s="240">
        <f t="shared" si="13"/>
        <v>0</v>
      </c>
    </row>
    <row r="68" spans="2:13" ht="17.45" customHeight="1">
      <c r="B68" s="18" t="s">
        <v>61</v>
      </c>
      <c r="C68" s="16" t="s">
        <v>35</v>
      </c>
      <c r="D68" s="254"/>
      <c r="E68" s="254"/>
      <c r="F68" s="254"/>
      <c r="G68" s="253"/>
      <c r="H68" s="254"/>
      <c r="I68" s="254"/>
      <c r="J68" s="254"/>
      <c r="K68" s="254"/>
      <c r="L68" s="254"/>
      <c r="M68" s="254"/>
    </row>
    <row r="69" spans="2:13" ht="17.45" customHeight="1">
      <c r="B69" s="17" t="s">
        <v>127</v>
      </c>
      <c r="C69" s="64" t="s">
        <v>35</v>
      </c>
      <c r="D69" s="254"/>
      <c r="E69" s="254"/>
      <c r="F69" s="254"/>
      <c r="G69" s="253"/>
      <c r="H69" s="254"/>
      <c r="I69" s="254"/>
      <c r="J69" s="254"/>
      <c r="K69" s="254"/>
      <c r="L69" s="254"/>
      <c r="M69" s="254"/>
    </row>
    <row r="70" spans="2:13" ht="17.45" customHeight="1">
      <c r="B70" s="18" t="s">
        <v>57</v>
      </c>
      <c r="C70" s="16" t="s">
        <v>35</v>
      </c>
      <c r="D70" s="254"/>
      <c r="E70" s="254"/>
      <c r="F70" s="254"/>
      <c r="G70" s="253"/>
      <c r="H70" s="254"/>
      <c r="I70" s="254"/>
      <c r="J70" s="254"/>
      <c r="K70" s="254"/>
      <c r="L70" s="254"/>
      <c r="M70" s="254"/>
    </row>
    <row r="71" spans="2:13" ht="17.45" customHeight="1">
      <c r="B71" s="18" t="s">
        <v>37</v>
      </c>
      <c r="C71" s="16" t="s">
        <v>35</v>
      </c>
      <c r="D71" s="254"/>
      <c r="E71" s="254"/>
      <c r="F71" s="254"/>
      <c r="G71" s="254"/>
      <c r="H71" s="254"/>
      <c r="I71" s="254"/>
      <c r="J71" s="254"/>
      <c r="K71" s="254"/>
      <c r="L71" s="254"/>
      <c r="M71" s="254"/>
    </row>
    <row r="72" spans="2:13" ht="17.45" customHeight="1">
      <c r="B72" s="124" t="s">
        <v>130</v>
      </c>
      <c r="C72" s="16" t="s">
        <v>35</v>
      </c>
      <c r="D72" s="256"/>
      <c r="E72" s="256"/>
      <c r="F72" s="256"/>
      <c r="G72" s="253"/>
      <c r="H72" s="256"/>
      <c r="I72" s="256"/>
      <c r="J72" s="256"/>
      <c r="K72" s="256"/>
      <c r="L72" s="256"/>
      <c r="M72" s="256"/>
    </row>
    <row r="73" spans="2:13" ht="17.45" customHeight="1">
      <c r="B73" s="124" t="s">
        <v>131</v>
      </c>
      <c r="C73" s="16" t="s">
        <v>35</v>
      </c>
      <c r="D73" s="256"/>
      <c r="E73" s="256"/>
      <c r="F73" s="256"/>
      <c r="G73" s="253"/>
      <c r="H73" s="256"/>
      <c r="I73" s="256"/>
      <c r="J73" s="256"/>
      <c r="K73" s="256"/>
      <c r="L73" s="256"/>
      <c r="M73" s="256"/>
    </row>
    <row r="74" spans="2:13" ht="17.45" customHeight="1">
      <c r="B74" s="124" t="s">
        <v>271</v>
      </c>
      <c r="C74" s="16" t="s">
        <v>35</v>
      </c>
      <c r="D74" s="256"/>
      <c r="E74" s="256"/>
      <c r="F74" s="256"/>
      <c r="G74" s="253"/>
      <c r="H74" s="256"/>
      <c r="I74" s="256"/>
      <c r="J74" s="256"/>
      <c r="K74" s="256"/>
      <c r="L74" s="256"/>
      <c r="M74" s="256"/>
    </row>
    <row r="75" spans="2:13" ht="17.45" customHeight="1">
      <c r="B75" s="107" t="s">
        <v>162</v>
      </c>
      <c r="C75" s="16" t="s">
        <v>35</v>
      </c>
      <c r="D75" s="240">
        <f>+SUM(D76:D80)</f>
        <v>0</v>
      </c>
      <c r="E75" s="240">
        <f t="shared" ref="E75:M75" si="14">+SUM(E76:E80)</f>
        <v>0</v>
      </c>
      <c r="F75" s="240">
        <f t="shared" si="14"/>
        <v>0</v>
      </c>
      <c r="G75" s="240">
        <f t="shared" si="14"/>
        <v>0</v>
      </c>
      <c r="H75" s="240">
        <f t="shared" si="14"/>
        <v>0</v>
      </c>
      <c r="I75" s="240">
        <f t="shared" si="14"/>
        <v>0</v>
      </c>
      <c r="J75" s="240">
        <f t="shared" si="14"/>
        <v>0</v>
      </c>
      <c r="K75" s="240">
        <f t="shared" si="14"/>
        <v>0</v>
      </c>
      <c r="L75" s="240">
        <f t="shared" si="14"/>
        <v>0</v>
      </c>
      <c r="M75" s="240">
        <f t="shared" si="14"/>
        <v>0</v>
      </c>
    </row>
    <row r="76" spans="2:13" ht="17.45" customHeight="1">
      <c r="B76" s="18" t="s">
        <v>58</v>
      </c>
      <c r="C76" s="16" t="s">
        <v>35</v>
      </c>
      <c r="D76" s="254"/>
      <c r="E76" s="254"/>
      <c r="F76" s="254"/>
      <c r="G76" s="254"/>
      <c r="H76" s="254"/>
      <c r="I76" s="254"/>
      <c r="J76" s="254"/>
      <c r="K76" s="254"/>
      <c r="L76" s="254"/>
      <c r="M76" s="254"/>
    </row>
    <row r="77" spans="2:13" ht="17.45" customHeight="1">
      <c r="B77" s="18" t="s">
        <v>59</v>
      </c>
      <c r="C77" s="16" t="s">
        <v>35</v>
      </c>
      <c r="D77" s="254"/>
      <c r="E77" s="254"/>
      <c r="F77" s="254"/>
      <c r="G77" s="254"/>
      <c r="H77" s="254"/>
      <c r="I77" s="254"/>
      <c r="J77" s="254"/>
      <c r="K77" s="254"/>
      <c r="L77" s="254"/>
      <c r="M77" s="254"/>
    </row>
    <row r="78" spans="2:13" ht="17.45" customHeight="1">
      <c r="B78" s="18" t="s">
        <v>64</v>
      </c>
      <c r="C78" s="16" t="s">
        <v>35</v>
      </c>
      <c r="D78" s="254"/>
      <c r="E78" s="254"/>
      <c r="F78" s="254"/>
      <c r="G78" s="254"/>
      <c r="H78" s="254"/>
      <c r="I78" s="254"/>
      <c r="J78" s="254"/>
      <c r="K78" s="254"/>
      <c r="L78" s="254"/>
      <c r="M78" s="254"/>
    </row>
    <row r="79" spans="2:13" ht="17.45" customHeight="1">
      <c r="B79" s="18" t="s">
        <v>65</v>
      </c>
      <c r="C79" s="16" t="s">
        <v>35</v>
      </c>
      <c r="D79" s="254"/>
      <c r="E79" s="254"/>
      <c r="F79" s="254"/>
      <c r="G79" s="254"/>
      <c r="H79" s="254"/>
      <c r="I79" s="254"/>
      <c r="J79" s="254"/>
      <c r="K79" s="254"/>
      <c r="L79" s="254"/>
      <c r="M79" s="254"/>
    </row>
    <row r="80" spans="2:13" ht="17.45" customHeight="1">
      <c r="B80" s="18" t="s">
        <v>37</v>
      </c>
      <c r="C80" s="16" t="s">
        <v>35</v>
      </c>
      <c r="D80" s="254"/>
      <c r="E80" s="254"/>
      <c r="F80" s="254"/>
      <c r="G80" s="254"/>
      <c r="H80" s="254"/>
      <c r="I80" s="254"/>
      <c r="J80" s="254"/>
      <c r="K80" s="254"/>
      <c r="L80" s="254"/>
      <c r="M80" s="254"/>
    </row>
    <row r="81" spans="1:13" ht="17.45" customHeight="1">
      <c r="B81" s="107" t="s">
        <v>63</v>
      </c>
      <c r="C81" s="16" t="s">
        <v>35</v>
      </c>
      <c r="D81" s="257">
        <f>+D82+D83</f>
        <v>0</v>
      </c>
      <c r="E81" s="257">
        <f t="shared" ref="E81:M81" si="15">+E82+E83</f>
        <v>0</v>
      </c>
      <c r="F81" s="257">
        <f t="shared" si="15"/>
        <v>0</v>
      </c>
      <c r="G81" s="257">
        <f t="shared" si="15"/>
        <v>0</v>
      </c>
      <c r="H81" s="257">
        <f t="shared" si="15"/>
        <v>0</v>
      </c>
      <c r="I81" s="257">
        <f t="shared" si="15"/>
        <v>0</v>
      </c>
      <c r="J81" s="257">
        <f t="shared" si="15"/>
        <v>0</v>
      </c>
      <c r="K81" s="257">
        <f t="shared" si="15"/>
        <v>0</v>
      </c>
      <c r="L81" s="257">
        <f t="shared" si="15"/>
        <v>0</v>
      </c>
      <c r="M81" s="257">
        <f t="shared" si="15"/>
        <v>0</v>
      </c>
    </row>
    <row r="82" spans="1:13" ht="17.45" customHeight="1">
      <c r="B82" s="18" t="s">
        <v>161</v>
      </c>
      <c r="C82" s="16" t="s">
        <v>35</v>
      </c>
      <c r="D82" s="254"/>
      <c r="E82" s="254"/>
      <c r="F82" s="254"/>
      <c r="G82" s="254"/>
      <c r="H82" s="254"/>
      <c r="I82" s="254"/>
      <c r="J82" s="254"/>
      <c r="K82" s="254"/>
      <c r="L82" s="254"/>
      <c r="M82" s="254"/>
    </row>
    <row r="83" spans="1:13" ht="17.45" customHeight="1">
      <c r="B83" s="18" t="s">
        <v>37</v>
      </c>
      <c r="C83" s="16" t="s">
        <v>35</v>
      </c>
      <c r="D83" s="254"/>
      <c r="E83" s="254"/>
      <c r="F83" s="254"/>
      <c r="G83" s="254"/>
      <c r="H83" s="254"/>
      <c r="I83" s="254"/>
      <c r="J83" s="254"/>
      <c r="K83" s="254"/>
      <c r="L83" s="254"/>
      <c r="M83" s="254"/>
    </row>
    <row r="84" spans="1:13" ht="17.45" customHeight="1">
      <c r="B84" s="124" t="s">
        <v>81</v>
      </c>
      <c r="C84" s="16" t="s">
        <v>35</v>
      </c>
      <c r="D84" s="256"/>
      <c r="E84" s="256"/>
      <c r="F84" s="256"/>
      <c r="G84" s="256"/>
      <c r="H84" s="256"/>
      <c r="I84" s="256"/>
      <c r="J84" s="256"/>
      <c r="K84" s="256"/>
      <c r="L84" s="256"/>
      <c r="M84" s="256"/>
    </row>
    <row r="85" spans="1:13" ht="17.45" customHeight="1">
      <c r="B85" s="124" t="s">
        <v>118</v>
      </c>
      <c r="C85" s="16" t="s">
        <v>35</v>
      </c>
      <c r="D85" s="255">
        <f>+SUM(D86:D90)</f>
        <v>0</v>
      </c>
      <c r="E85" s="255">
        <f t="shared" ref="E85:M85" si="16">+SUM(E86:E90)</f>
        <v>0</v>
      </c>
      <c r="F85" s="255">
        <f t="shared" si="16"/>
        <v>0</v>
      </c>
      <c r="G85" s="255">
        <f t="shared" si="16"/>
        <v>0</v>
      </c>
      <c r="H85" s="255">
        <f t="shared" si="16"/>
        <v>0</v>
      </c>
      <c r="I85" s="255">
        <f t="shared" si="16"/>
        <v>0</v>
      </c>
      <c r="J85" s="255">
        <f t="shared" si="16"/>
        <v>0</v>
      </c>
      <c r="K85" s="255">
        <f t="shared" si="16"/>
        <v>0</v>
      </c>
      <c r="L85" s="255">
        <f t="shared" si="16"/>
        <v>0</v>
      </c>
      <c r="M85" s="255">
        <f t="shared" si="16"/>
        <v>0</v>
      </c>
    </row>
    <row r="86" spans="1:13" ht="17.45" customHeight="1">
      <c r="B86" s="17" t="s">
        <v>96</v>
      </c>
      <c r="C86" s="16" t="s">
        <v>35</v>
      </c>
      <c r="D86" s="254"/>
      <c r="E86" s="254"/>
      <c r="F86" s="254"/>
      <c r="G86" s="254"/>
      <c r="H86" s="254"/>
      <c r="I86" s="254"/>
      <c r="J86" s="254"/>
      <c r="K86" s="254"/>
      <c r="L86" s="254"/>
      <c r="M86" s="254"/>
    </row>
    <row r="87" spans="1:13" ht="17.45" customHeight="1">
      <c r="B87" s="17" t="s">
        <v>97</v>
      </c>
      <c r="C87" s="64" t="s">
        <v>35</v>
      </c>
      <c r="D87" s="254"/>
      <c r="E87" s="254"/>
      <c r="F87" s="254"/>
      <c r="G87" s="254"/>
      <c r="H87" s="254"/>
      <c r="I87" s="254"/>
      <c r="J87" s="254"/>
      <c r="K87" s="254"/>
      <c r="L87" s="254"/>
      <c r="M87" s="254"/>
    </row>
    <row r="88" spans="1:13" ht="17.45" customHeight="1">
      <c r="B88" s="17" t="s">
        <v>137</v>
      </c>
      <c r="C88" s="64" t="s">
        <v>35</v>
      </c>
      <c r="D88" s="254"/>
      <c r="E88" s="254"/>
      <c r="F88" s="254"/>
      <c r="G88" s="254"/>
      <c r="H88" s="254"/>
      <c r="I88" s="254"/>
      <c r="J88" s="254"/>
      <c r="K88" s="254"/>
      <c r="L88" s="254"/>
      <c r="M88" s="254"/>
    </row>
    <row r="89" spans="1:13" ht="17.45" customHeight="1">
      <c r="B89" s="17" t="s">
        <v>71</v>
      </c>
      <c r="C89" s="64" t="s">
        <v>35</v>
      </c>
      <c r="D89" s="254"/>
      <c r="E89" s="254"/>
      <c r="F89" s="254"/>
      <c r="G89" s="254"/>
      <c r="H89" s="254"/>
      <c r="I89" s="254"/>
      <c r="J89" s="254"/>
      <c r="K89" s="254"/>
      <c r="L89" s="254"/>
      <c r="M89" s="254"/>
    </row>
    <row r="90" spans="1:13" ht="17.45" customHeight="1">
      <c r="B90" s="65" t="s">
        <v>37</v>
      </c>
      <c r="C90" s="69" t="s">
        <v>35</v>
      </c>
      <c r="D90" s="258"/>
      <c r="E90" s="258"/>
      <c r="F90" s="258"/>
      <c r="G90" s="258"/>
      <c r="H90" s="258"/>
      <c r="I90" s="258"/>
      <c r="J90" s="258"/>
      <c r="K90" s="258"/>
      <c r="L90" s="258"/>
      <c r="M90" s="258"/>
    </row>
    <row r="91" spans="1:13" s="202" customFormat="1" ht="17.45" customHeight="1">
      <c r="A91" s="249"/>
      <c r="B91" s="250"/>
      <c r="C91" s="163"/>
      <c r="D91" s="300"/>
      <c r="E91" s="300"/>
      <c r="F91" s="300"/>
      <c r="G91" s="300"/>
      <c r="H91" s="300"/>
      <c r="I91" s="300"/>
      <c r="J91" s="300"/>
      <c r="K91" s="300"/>
      <c r="L91" s="300"/>
      <c r="M91" s="300"/>
    </row>
    <row r="92" spans="1:13" s="20" customFormat="1" ht="17.45" customHeight="1">
      <c r="A92" s="11"/>
      <c r="B92" s="19" t="s">
        <v>124</v>
      </c>
      <c r="C92" s="24" t="s">
        <v>35</v>
      </c>
      <c r="D92" s="251">
        <f>+D93+D96+SUM(D101:D104)</f>
        <v>0</v>
      </c>
      <c r="E92" s="251">
        <f t="shared" ref="E92:M92" si="17">+E93+E96+SUM(E101:E104)</f>
        <v>0</v>
      </c>
      <c r="F92" s="251">
        <f t="shared" si="17"/>
        <v>0</v>
      </c>
      <c r="G92" s="251">
        <f t="shared" si="17"/>
        <v>0</v>
      </c>
      <c r="H92" s="251">
        <f t="shared" si="17"/>
        <v>0</v>
      </c>
      <c r="I92" s="251">
        <f t="shared" si="17"/>
        <v>0</v>
      </c>
      <c r="J92" s="251">
        <f t="shared" si="17"/>
        <v>0</v>
      </c>
      <c r="K92" s="251">
        <f t="shared" si="17"/>
        <v>0</v>
      </c>
      <c r="L92" s="251">
        <f t="shared" si="17"/>
        <v>0</v>
      </c>
      <c r="M92" s="251">
        <f t="shared" si="17"/>
        <v>0</v>
      </c>
    </row>
    <row r="93" spans="1:13" ht="17.45" customHeight="1">
      <c r="B93" s="124" t="s">
        <v>41</v>
      </c>
      <c r="C93" s="64" t="s">
        <v>35</v>
      </c>
      <c r="D93" s="255">
        <f>+D94+D95</f>
        <v>0</v>
      </c>
      <c r="E93" s="255">
        <f t="shared" ref="E93:M93" si="18">+E94+E95</f>
        <v>0</v>
      </c>
      <c r="F93" s="255">
        <f t="shared" si="18"/>
        <v>0</v>
      </c>
      <c r="G93" s="255">
        <f t="shared" si="18"/>
        <v>0</v>
      </c>
      <c r="H93" s="255">
        <f t="shared" si="18"/>
        <v>0</v>
      </c>
      <c r="I93" s="255">
        <f t="shared" si="18"/>
        <v>0</v>
      </c>
      <c r="J93" s="255">
        <f t="shared" si="18"/>
        <v>0</v>
      </c>
      <c r="K93" s="255">
        <f t="shared" si="18"/>
        <v>0</v>
      </c>
      <c r="L93" s="255">
        <f t="shared" si="18"/>
        <v>0</v>
      </c>
      <c r="M93" s="255">
        <f t="shared" si="18"/>
        <v>0</v>
      </c>
    </row>
    <row r="94" spans="1:13" ht="17.45" customHeight="1">
      <c r="B94" s="17" t="s">
        <v>56</v>
      </c>
      <c r="C94" s="64" t="s">
        <v>35</v>
      </c>
      <c r="D94" s="254"/>
      <c r="E94" s="254"/>
      <c r="F94" s="254"/>
      <c r="G94" s="254"/>
      <c r="H94" s="254"/>
      <c r="I94" s="254"/>
      <c r="J94" s="254"/>
      <c r="K94" s="254"/>
      <c r="L94" s="254"/>
      <c r="M94" s="254"/>
    </row>
    <row r="95" spans="1:13" ht="17.45" customHeight="1">
      <c r="B95" s="17" t="s">
        <v>37</v>
      </c>
      <c r="C95" s="64" t="s">
        <v>35</v>
      </c>
      <c r="D95" s="254"/>
      <c r="E95" s="254"/>
      <c r="F95" s="254"/>
      <c r="G95" s="254"/>
      <c r="H95" s="254"/>
      <c r="I95" s="254"/>
      <c r="J95" s="254"/>
      <c r="K95" s="254"/>
      <c r="L95" s="254"/>
      <c r="M95" s="254"/>
    </row>
    <row r="96" spans="1:13" ht="17.45" customHeight="1">
      <c r="B96" s="107" t="s">
        <v>104</v>
      </c>
      <c r="C96" s="64" t="s">
        <v>35</v>
      </c>
      <c r="D96" s="240">
        <f>+SUM(D97:D100)</f>
        <v>0</v>
      </c>
      <c r="E96" s="240">
        <f t="shared" ref="E96:M96" si="19">+SUM(E97:E100)</f>
        <v>0</v>
      </c>
      <c r="F96" s="240">
        <f t="shared" si="19"/>
        <v>0</v>
      </c>
      <c r="G96" s="240">
        <f t="shared" si="19"/>
        <v>0</v>
      </c>
      <c r="H96" s="240">
        <f t="shared" si="19"/>
        <v>0</v>
      </c>
      <c r="I96" s="240">
        <f t="shared" si="19"/>
        <v>0</v>
      </c>
      <c r="J96" s="240">
        <f t="shared" si="19"/>
        <v>0</v>
      </c>
      <c r="K96" s="240">
        <f t="shared" si="19"/>
        <v>0</v>
      </c>
      <c r="L96" s="240">
        <f t="shared" si="19"/>
        <v>0</v>
      </c>
      <c r="M96" s="240">
        <f t="shared" si="19"/>
        <v>0</v>
      </c>
    </row>
    <row r="97" spans="2:13" ht="17.45" customHeight="1">
      <c r="B97" s="18" t="s">
        <v>98</v>
      </c>
      <c r="C97" s="16" t="s">
        <v>35</v>
      </c>
      <c r="D97" s="254"/>
      <c r="E97" s="254"/>
      <c r="F97" s="254"/>
      <c r="G97" s="254"/>
      <c r="H97" s="254"/>
      <c r="I97" s="254"/>
      <c r="J97" s="254"/>
      <c r="K97" s="254"/>
      <c r="L97" s="254"/>
      <c r="M97" s="254"/>
    </row>
    <row r="98" spans="2:13" ht="17.45" customHeight="1">
      <c r="B98" s="18" t="s">
        <v>99</v>
      </c>
      <c r="C98" s="16" t="s">
        <v>35</v>
      </c>
      <c r="D98" s="254"/>
      <c r="E98" s="254"/>
      <c r="F98" s="254"/>
      <c r="G98" s="254"/>
      <c r="H98" s="254"/>
      <c r="I98" s="254"/>
      <c r="J98" s="254"/>
      <c r="K98" s="254"/>
      <c r="L98" s="254"/>
      <c r="M98" s="254"/>
    </row>
    <row r="99" spans="2:13" ht="17.45" customHeight="1">
      <c r="B99" s="18" t="s">
        <v>100</v>
      </c>
      <c r="C99" s="16" t="s">
        <v>35</v>
      </c>
      <c r="D99" s="254"/>
      <c r="E99" s="254"/>
      <c r="F99" s="254"/>
      <c r="G99" s="254"/>
      <c r="H99" s="254"/>
      <c r="I99" s="254"/>
      <c r="J99" s="254"/>
      <c r="K99" s="254"/>
      <c r="L99" s="254"/>
      <c r="M99" s="254"/>
    </row>
    <row r="100" spans="2:13" ht="17.45" customHeight="1">
      <c r="B100" s="18" t="s">
        <v>101</v>
      </c>
      <c r="C100" s="16" t="s">
        <v>35</v>
      </c>
      <c r="D100" s="254"/>
      <c r="E100" s="254"/>
      <c r="F100" s="254"/>
      <c r="G100" s="254"/>
      <c r="H100" s="254"/>
      <c r="I100" s="254"/>
      <c r="J100" s="254"/>
      <c r="K100" s="254"/>
      <c r="L100" s="254"/>
      <c r="M100" s="254"/>
    </row>
    <row r="101" spans="2:13" ht="17.45" customHeight="1">
      <c r="B101" s="124" t="s">
        <v>20</v>
      </c>
      <c r="C101" s="16" t="s">
        <v>35</v>
      </c>
      <c r="D101" s="256"/>
      <c r="E101" s="256"/>
      <c r="F101" s="256"/>
      <c r="G101" s="256"/>
      <c r="H101" s="256"/>
      <c r="I101" s="256"/>
      <c r="J101" s="256"/>
      <c r="K101" s="256"/>
      <c r="L101" s="256"/>
      <c r="M101" s="256"/>
    </row>
    <row r="102" spans="2:13" ht="17.45" customHeight="1">
      <c r="B102" s="124" t="s">
        <v>19</v>
      </c>
      <c r="C102" s="16" t="s">
        <v>35</v>
      </c>
      <c r="D102" s="256"/>
      <c r="E102" s="256"/>
      <c r="F102" s="256"/>
      <c r="G102" s="256"/>
      <c r="H102" s="256"/>
      <c r="I102" s="256"/>
      <c r="J102" s="256"/>
      <c r="K102" s="256"/>
      <c r="L102" s="256"/>
      <c r="M102" s="256"/>
    </row>
    <row r="103" spans="2:13" ht="17.45" customHeight="1">
      <c r="B103" s="124" t="s">
        <v>134</v>
      </c>
      <c r="C103" s="64" t="s">
        <v>35</v>
      </c>
      <c r="D103" s="256"/>
      <c r="E103" s="256"/>
      <c r="F103" s="256"/>
      <c r="G103" s="256"/>
      <c r="H103" s="256"/>
      <c r="I103" s="256"/>
      <c r="J103" s="256"/>
      <c r="K103" s="256"/>
      <c r="L103" s="256"/>
      <c r="M103" s="256"/>
    </row>
    <row r="104" spans="2:13" ht="17.45" customHeight="1">
      <c r="B104" s="100" t="s">
        <v>129</v>
      </c>
      <c r="C104" s="69" t="s">
        <v>35</v>
      </c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</row>
    <row r="108" spans="2:13" s="12" customFormat="1" ht="26.45" customHeight="1">
      <c r="B108" s="207" t="s">
        <v>296</v>
      </c>
      <c r="C108" s="207"/>
      <c r="D108" s="207"/>
      <c r="E108" s="207"/>
      <c r="F108" s="207"/>
      <c r="G108" s="207"/>
      <c r="H108" s="207"/>
      <c r="I108" s="207"/>
      <c r="J108" s="207"/>
      <c r="K108" s="207"/>
    </row>
    <row r="109" spans="2:13" s="12" customFormat="1" ht="17.45" customHeight="1"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</row>
    <row r="110" spans="2:13" s="12" customFormat="1" ht="17.45" customHeight="1"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</row>
    <row r="111" spans="2:13" s="12" customFormat="1" ht="17.45" customHeight="1"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</row>
    <row r="112" spans="2:13" s="12" customFormat="1" ht="17.45" customHeight="1"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</row>
    <row r="113" spans="2:11" s="12" customFormat="1" ht="17.45" customHeight="1"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</row>
    <row r="114" spans="2:11" s="12" customFormat="1" ht="17.45" customHeight="1"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</row>
    <row r="115" spans="2:11" s="12" customFormat="1" ht="17.45" customHeight="1"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</row>
    <row r="116" spans="2:11" s="12" customFormat="1" ht="17.45" customHeight="1"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</row>
    <row r="117" spans="2:11" s="12" customFormat="1" ht="17.45" customHeight="1">
      <c r="B117" s="180"/>
      <c r="C117" s="180"/>
      <c r="D117" s="180"/>
      <c r="E117" s="180"/>
      <c r="F117" s="180"/>
      <c r="G117" s="180"/>
      <c r="H117" s="180"/>
      <c r="I117" s="180"/>
      <c r="J117" s="180"/>
      <c r="K117" s="180"/>
    </row>
    <row r="118" spans="2:11" s="12" customFormat="1" ht="17.45" customHeight="1"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</row>
    <row r="119" spans="2:11" s="12" customFormat="1" ht="17.45" customHeight="1"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</row>
    <row r="120" spans="2:11" s="12" customFormat="1" ht="17.45" customHeight="1"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</row>
    <row r="121" spans="2:11" s="12" customFormat="1" ht="17.45" customHeight="1"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</row>
    <row r="122" spans="2:11" s="12" customFormat="1" ht="17.45" customHeight="1"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</row>
    <row r="123" spans="2:11" s="12" customFormat="1" ht="17.45" customHeight="1"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</row>
    <row r="124" spans="2:11" s="12" customFormat="1" ht="17.45" customHeight="1"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</row>
    <row r="125" spans="2:11" s="12" customFormat="1" ht="17.45" customHeight="1"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</row>
    <row r="126" spans="2:11" s="12" customFormat="1" ht="17.45" customHeight="1">
      <c r="B126" s="180"/>
      <c r="C126" s="180"/>
      <c r="D126" s="180"/>
      <c r="E126" s="180"/>
      <c r="F126" s="180"/>
      <c r="G126" s="180"/>
      <c r="H126" s="180"/>
      <c r="I126" s="180"/>
      <c r="J126" s="180"/>
      <c r="K126" s="180"/>
    </row>
    <row r="127" spans="2:11" s="12" customFormat="1" ht="17.45" customHeight="1">
      <c r="B127" s="180"/>
      <c r="C127" s="180"/>
      <c r="D127" s="180"/>
      <c r="E127" s="180"/>
      <c r="F127" s="180"/>
      <c r="G127" s="180"/>
      <c r="H127" s="180"/>
      <c r="I127" s="180"/>
      <c r="J127" s="180"/>
      <c r="K127" s="180"/>
    </row>
    <row r="128" spans="2:11" s="12" customFormat="1" ht="17.45" customHeight="1"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</row>
  </sheetData>
  <sheetProtection algorithmName="SHA-512" hashValue="10yFqawxponHORonlkzu/jBA1W0/m7TKAfvZra4BxfN5tdw+7dyTyRHb2b4fJwWtp7U0/VHncdHGQM7f3ttSnQ==" saltValue="i7UelVkObrxGLt9PHRLOYA==" spinCount="100000" sheet="1" formatColumns="0" formatRows="0" insertColumns="0" insertRows="0" insertHyperlinks="0" deleteColumns="0" deleteRows="0" sort="0" pivotTables="0"/>
  <dataValidations count="3">
    <dataValidation type="decimal" operator="greaterThanOrEqual" allowBlank="1" showInputMessage="1" showErrorMessage="1" error="Não aceita números negativos." sqref="D94:M94 D8:M8 D11:M11 D16:M22 D26:M34 D49:M50 D38:M46 D52:M57 D60:M61 D66:M66 D72:M74 D76:M79 D84:M84 D91:M91 D14:M14 D64:M64 D68:M70 D82:M82 D86:M89 D97:M103" xr:uid="{00000000-0002-0000-0800-000000000000}">
      <formula1>0</formula1>
    </dataValidation>
    <dataValidation type="decimal" operator="greaterThanOrEqual" allowBlank="1" showInputMessage="1" showErrorMessage="1" error="Não aceita números negativos." promptTitle="Orientação de preenchimento" prompt="Atentar para a relação entre o número de professores e o número de alunos." sqref="D9:M9 D12:M12 D15:M15" xr:uid="{00000000-0002-0000-0800-000001000000}">
      <formula1>0</formula1>
    </dataValidation>
    <dataValidation type="decimal" operator="greaterThanOrEqual" allowBlank="1" showInputMessage="1" showErrorMessage="1" error="Não aceita números negativos." promptTitle="Orientação de preenchimento" prompt="Discriminar os itens considerados no quadro localizado ao final desta aba." sqref="D23:M23 D35:M35 D47:M47 D58:M58 D62:M62 D65:M65 D71:M71 D80:M80 D83:M83 D104:M104 D95:M95 D90:M90" xr:uid="{00000000-0002-0000-0800-000002000000}">
      <formula1>0</formula1>
    </dataValidation>
  </dataValidations>
  <pageMargins left="0.11811023622047245" right="0.11811023622047245" top="0.78740157480314965" bottom="0.78740157480314965" header="0.31496062992125984" footer="0.31496062992125984"/>
  <pageSetup paperSize="9" scale="4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</vt:i4>
      </vt:variant>
    </vt:vector>
  </HeadingPairs>
  <TitlesOfParts>
    <vt:vector size="14" baseType="lpstr">
      <vt:lpstr>Início</vt:lpstr>
      <vt:lpstr>Lista_Municipios</vt:lpstr>
      <vt:lpstr>Indicadores</vt:lpstr>
      <vt:lpstr>DRE_Stress</vt:lpstr>
      <vt:lpstr>Fontes de Financiamento</vt:lpstr>
      <vt:lpstr>Desp pre-operac Investimentos</vt:lpstr>
      <vt:lpstr>Amortização</vt:lpstr>
      <vt:lpstr>Depreciação</vt:lpstr>
      <vt:lpstr>Custos e Despesas</vt:lpstr>
      <vt:lpstr>Receita Operacional</vt:lpstr>
      <vt:lpstr>Capital de Giro</vt:lpstr>
      <vt:lpstr>IR CSLL</vt:lpstr>
      <vt:lpstr>DRE</vt:lpstr>
      <vt:lpstr>Municípios</vt:lpstr>
    </vt:vector>
  </TitlesOfParts>
  <Company>FGV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Evandro Faulin</dc:creator>
  <cp:lastModifiedBy>Clarissa Tagliari Santos (GAB/SERES)</cp:lastModifiedBy>
  <cp:lastPrinted>2015-02-06T16:51:01Z</cp:lastPrinted>
  <dcterms:created xsi:type="dcterms:W3CDTF">2013-08-27T17:17:24Z</dcterms:created>
  <dcterms:modified xsi:type="dcterms:W3CDTF">2023-10-16T17:57:04Z</dcterms:modified>
</cp:coreProperties>
</file>