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showInkAnnotation="0" codeName="EstaPastaDeTrabalho" autoCompressPictures="0"/>
  <mc:AlternateContent xmlns:mc="http://schemas.openxmlformats.org/markup-compatibility/2006">
    <mc:Choice Requires="x15">
      <x15ac:absPath xmlns:x15ac="http://schemas.microsoft.com/office/spreadsheetml/2010/11/ac" url="https://fgvbr-my.sharepoint.com/personal/raquel_almeida_fgv_br/Documents/Captação/MEC_2023/"/>
    </mc:Choice>
  </mc:AlternateContent>
  <xr:revisionPtr revIDLastSave="121" documentId="8_{F2BB0F8B-BAFC-414A-939F-61D6FA90F127}" xr6:coauthVersionLast="47" xr6:coauthVersionMax="47" xr10:uidLastSave="{1236FDDA-BA33-42E0-BD97-E8A45A764F49}"/>
  <workbookProtection workbookAlgorithmName="SHA-512" workbookHashValue="ZNVg8eL9TKrkoppap3B36gM+Zy5isHq4A5htEDlh0lxUaT08AbHjFFZJaJyFlnxMynNtItA4Y4vQ9hx1YFXqYg==" workbookSaltValue="DYmmVrCg91hjOEayVLtK/A==" workbookSpinCount="100000" lockStructure="1"/>
  <bookViews>
    <workbookView xWindow="-120" yWindow="-120" windowWidth="20730" windowHeight="11160" tabRatio="860" xr2:uid="{00000000-000D-0000-FFFF-FFFF00000000}"/>
  </bookViews>
  <sheets>
    <sheet name="Início" sheetId="63" r:id="rId1"/>
    <sheet name="Lista_Municipios" sheetId="65" state="hidden" r:id="rId2"/>
    <sheet name="Indicadores" sheetId="61" state="hidden" r:id="rId3"/>
    <sheet name="DRE_Stress" sheetId="60" state="hidden" r:id="rId4"/>
    <sheet name="Fontes de Financiamento" sheetId="56" r:id="rId5"/>
    <sheet name="Desp pre-operac Investimentos" sheetId="58" r:id="rId6"/>
    <sheet name="Amortização" sheetId="57" r:id="rId7"/>
    <sheet name="Depreciação" sheetId="55" r:id="rId8"/>
    <sheet name="Custos e Despesas" sheetId="52" r:id="rId9"/>
    <sheet name="Receita Operacional" sheetId="50" r:id="rId10"/>
    <sheet name="Capital de Giro" sheetId="54" r:id="rId11"/>
    <sheet name="IR CSLL" sheetId="53" r:id="rId12"/>
    <sheet name="DRE" sheetId="48" r:id="rId13"/>
  </sheets>
  <definedNames>
    <definedName name="__FDS_HYPERLINK_TOGGLE_STATE__" hidden="1">"ON"</definedName>
    <definedName name="__FDS_UNIQUE_RANGE_ID_GENERATOR_COUNTER" hidden="1">1</definedName>
    <definedName name="_Order1" hidden="1">255</definedName>
    <definedName name="_Order2" hidden="1">255</definedName>
    <definedName name="ferme" localSheetId="2" hidden="1">{#N/A,#N/A,FALSE,"Saída2";#N/A,#N/A,FALSE,"Fluxograma"}</definedName>
    <definedName name="ferme" hidden="1">{#N/A,#N/A,FALSE,"Saída2";#N/A,#N/A,FALSE,"Fluxograma"}</definedName>
    <definedName name="fff" localSheetId="2" hidden="1">{#N/A,#N/A,FALSE,"Saída2";#N/A,#N/A,FALSE,"Fluxograma"}</definedName>
    <definedName name="fff" hidden="1">{#N/A,#N/A,FALSE,"Saída2";#N/A,#N/A,FALSE,"Fluxograma"}</definedName>
    <definedName name="ggg" localSheetId="2" hidden="1">{#N/A,#N/A,FALSE,"BG1"}</definedName>
    <definedName name="ggg" hidden="1">{#N/A,#N/A,FALSE,"BG1"}</definedName>
    <definedName name="Municípios">Lista_Municipios!$B$4:$B$1722</definedName>
    <definedName name="wrn.Balanço._.Geral." localSheetId="2" hidden="1">{#N/A,#N/A,FALSE,"BG1"}</definedName>
    <definedName name="wrn.Balanço._.Geral." hidden="1">{#N/A,#N/A,FALSE,"BG1"}</definedName>
    <definedName name="wrn.Fluxograma." localSheetId="2" hidden="1">{#N/A,#N/A,FALSE,"Saída2";#N/A,#N/A,FALSE,"Fluxograma"}</definedName>
    <definedName name="wrn.Fluxograma." hidden="1">{#N/A,#N/A,FALSE,"Saída2";#N/A,#N/A,FALSE,"Fluxograma"}</definedName>
    <definedName name="wrn.Manual_UFRA." localSheetId="2" hidden="1">{#N/A,#N/A,FALSE,"Capa";#N/A,#N/A,FALSE,"Índice";#N/A,#N/A,FALSE,"Anexo_1";#N/A,#N/A,FALSE,"Anexo - 1";#N/A,#N/A,FALSE,"Anexo_2";#N/A,#N/A,FALSE,"Anexo - 2";#N/A,#N/A,FALSE,"Anexo_3";#N/A,#N/A,FALSE,"Anexo - 3";#N/A,#N/A,FALSE,"Anexo_4";#N/A,#N/A,FALSE,"Anexo - 4";#N/A,#N/A,FALSE,"Anexo_5";#N/A,#N/A,FALSE,"Anexo - 5";#N/A,#N/A,FALSE,"Anexo_6";#N/A,#N/A,FALSE,"Anexo - 6";#N/A,#N/A,FALSE,"Anexo_7";#N/A,#N/A,FALSE,"Anexo - 7";#N/A,#N/A,FALSE,"Anexo_8";#N/A,#N/A,FALSE,"Anexo - 8";#N/A,#N/A,FALSE,"Anexo_9";#N/A,#N/A,FALSE,"Anexo - 9";#N/A,#N/A,FALSE,"Anexo_10";#N/A,#N/A,FALSE,"Anexo - 10";#N/A,#N/A,FALSE,"Anexo_11";#N/A,#N/A,FALSE,"Anexo - 11";#N/A,#N/A,FALSE,"Anexo_12";#N/A,#N/A,FALSE,"Anexo - 12";#N/A,#N/A,FALSE,"Anexo_13";#N/A,#N/A,FALSE,"Anexo - 13";#N/A,#N/A,FALSE,"Anexo_14";#N/A,#N/A,FALSE,"Anexo - 14";#N/A,#N/A,FALSE,"Anexo_15";#N/A,#N/A,FALSE,"Anexo - 15";#N/A,#N/A,FALSE,"Anexo_16";#N/A,#N/A,FALSE,"Anexo - 16";#N/A,#N/A,FALSE,"Anexo - 17";#N/A,#N/A,FALSE,"Anexo_17";#N/A,#N/A,FALSE,"Anexo - 18";#N/A,#N/A,FALSE,"Anexo_18";#N/A,#N/A,FALSE,"Anexo - 19";#N/A,#N/A,FALSE,"Anexo_19"}</definedName>
    <definedName name="wrn.Manual_UFRA." hidden="1">{#N/A,#N/A,FALSE,"Capa";#N/A,#N/A,FALSE,"Índice";#N/A,#N/A,FALSE,"Anexo_1";#N/A,#N/A,FALSE,"Anexo - 1";#N/A,#N/A,FALSE,"Anexo_2";#N/A,#N/A,FALSE,"Anexo - 2";#N/A,#N/A,FALSE,"Anexo_3";#N/A,#N/A,FALSE,"Anexo - 3";#N/A,#N/A,FALSE,"Anexo_4";#N/A,#N/A,FALSE,"Anexo - 4";#N/A,#N/A,FALSE,"Anexo_5";#N/A,#N/A,FALSE,"Anexo - 5";#N/A,#N/A,FALSE,"Anexo_6";#N/A,#N/A,FALSE,"Anexo - 6";#N/A,#N/A,FALSE,"Anexo_7";#N/A,#N/A,FALSE,"Anexo - 7";#N/A,#N/A,FALSE,"Anexo_8";#N/A,#N/A,FALSE,"Anexo - 8";#N/A,#N/A,FALSE,"Anexo_9";#N/A,#N/A,FALSE,"Anexo - 9";#N/A,#N/A,FALSE,"Anexo_10";#N/A,#N/A,FALSE,"Anexo - 10";#N/A,#N/A,FALSE,"Anexo_11";#N/A,#N/A,FALSE,"Anexo - 11";#N/A,#N/A,FALSE,"Anexo_12";#N/A,#N/A,FALSE,"Anexo - 12";#N/A,#N/A,FALSE,"Anexo_13";#N/A,#N/A,FALSE,"Anexo - 13";#N/A,#N/A,FALSE,"Anexo_14";#N/A,#N/A,FALSE,"Anexo - 14";#N/A,#N/A,FALSE,"Anexo_15";#N/A,#N/A,FALSE,"Anexo - 15";#N/A,#N/A,FALSE,"Anexo_16";#N/A,#N/A,FALSE,"Anexo - 16";#N/A,#N/A,FALSE,"Anexo - 17";#N/A,#N/A,FALSE,"Anexo_17";#N/A,#N/A,FALSE,"Anexo - 18";#N/A,#N/A,FALSE,"Anexo_18";#N/A,#N/A,FALSE,"Anexo - 19";#N/A,#N/A,FALSE,"Anexo_19"}</definedName>
    <definedName name="wrn.Manual_USA." localSheetId="2" hidden="1">{#N/A,#N/A,FALSE,"Capa";#N/A,#N/A,FALSE,"Índice";#N/A,#N/A,FALSE,"Anexo_1";#N/A,#N/A,FALSE,"Anexo - 1";#N/A,#N/A,FALSE,"Anexo_2";#N/A,#N/A,FALSE,"Anexo - 2";#N/A,#N/A,FALSE,"Anexo_3";#N/A,#N/A,FALSE,"Anexo - 3";#N/A,#N/A,FALSE,"Anexo_4";#N/A,#N/A,FALSE,"Anexo - 4";#N/A,#N/A,FALSE,"Anexo_5";#N/A,#N/A,FALSE,"Anexo - 5";#N/A,#N/A,FALSE,"Anexo_6";#N/A,#N/A,FALSE,"Anexo - 6";#N/A,#N/A,FALSE,"Anexo_7";#N/A,#N/A,FALSE,"Anexo - 7";#N/A,#N/A,FALSE,"Anexo_8";#N/A,#N/A,FALSE,"Anexo - 8";#N/A,#N/A,FALSE,"Anexo_9";#N/A,#N/A,FALSE,"Anexo - 9";#N/A,#N/A,FALSE,"Anexo_10";#N/A,#N/A,FALSE,"Anexo - 10";#N/A,#N/A,FALSE,"Anexo_10.1";#N/A,#N/A,FALSE,"Anexo - 10.1";#N/A,#N/A,FALSE,"Anexo_11";#N/A,#N/A,FALSE,"Anexo - 11";#N/A,#N/A,FALSE,"Anexo_12";#N/A,#N/A,FALSE,"Anexo - 12";#N/A,#N/A,FALSE,"Anexo_13";#N/A,#N/A,FALSE,"Anexo - 13";#N/A,#N/A,FALSE,"Anexo_14";#N/A,#N/A,FALSE,"Anexo - 14";#N/A,#N/A,FALSE,"Anexo_15";#N/A,#N/A,FALSE,"Anexo - 15";#N/A,#N/A,FALSE,"Anexo_16";#N/A,#N/A,FALSE,"Anexo - 16";#N/A,#N/A,FALSE,"Anexo_17";#N/A,#N/A,FALSE,"Anexo - 17";#N/A,#N/A,FALSE,"Anexo_18";#N/A,#N/A,FALSE,"Anexo - 18"}</definedName>
    <definedName name="wrn.Manual_USA." hidden="1">{#N/A,#N/A,FALSE,"Capa";#N/A,#N/A,FALSE,"Índice";#N/A,#N/A,FALSE,"Anexo_1";#N/A,#N/A,FALSE,"Anexo - 1";#N/A,#N/A,FALSE,"Anexo_2";#N/A,#N/A,FALSE,"Anexo - 2";#N/A,#N/A,FALSE,"Anexo_3";#N/A,#N/A,FALSE,"Anexo - 3";#N/A,#N/A,FALSE,"Anexo_4";#N/A,#N/A,FALSE,"Anexo - 4";#N/A,#N/A,FALSE,"Anexo_5";#N/A,#N/A,FALSE,"Anexo - 5";#N/A,#N/A,FALSE,"Anexo_6";#N/A,#N/A,FALSE,"Anexo - 6";#N/A,#N/A,FALSE,"Anexo_7";#N/A,#N/A,FALSE,"Anexo - 7";#N/A,#N/A,FALSE,"Anexo_8";#N/A,#N/A,FALSE,"Anexo - 8";#N/A,#N/A,FALSE,"Anexo_9";#N/A,#N/A,FALSE,"Anexo - 9";#N/A,#N/A,FALSE,"Anexo_10";#N/A,#N/A,FALSE,"Anexo - 10";#N/A,#N/A,FALSE,"Anexo_10.1";#N/A,#N/A,FALSE,"Anexo - 10.1";#N/A,#N/A,FALSE,"Anexo_11";#N/A,#N/A,FALSE,"Anexo - 11";#N/A,#N/A,FALSE,"Anexo_12";#N/A,#N/A,FALSE,"Anexo - 12";#N/A,#N/A,FALSE,"Anexo_13";#N/A,#N/A,FALSE,"Anexo - 13";#N/A,#N/A,FALSE,"Anexo_14";#N/A,#N/A,FALSE,"Anexo - 14";#N/A,#N/A,FALSE,"Anexo_15";#N/A,#N/A,FALSE,"Anexo - 15";#N/A,#N/A,FALSE,"Anexo_16";#N/A,#N/A,FALSE,"Anexo - 16";#N/A,#N/A,FALSE,"Anexo_17";#N/A,#N/A,FALSE,"Anexo - 17";#N/A,#N/A,FALSE,"Anexo_18";#N/A,#N/A,FALSE,"Anexo - 18"}</definedName>
    <definedName name="wrn.Relatório_Geral." localSheetId="2" hidden="1">{#N/A,#N/A,FALSE,"Capa";#N/A,#N/A,FALSE,"Índice";#N/A,#N/A,FALSE,"Anexo_1";#N/A,#N/A,FALSE,"Anexo - 1";#N/A,#N/A,FALSE,"Anexo_2";#N/A,#N/A,FALSE,"Anexo - 2";#N/A,#N/A,FALSE,"Anexo_3";#N/A,#N/A,FALSE,"Anexo - 3";#N/A,#N/A,FALSE,"Anexo_4";#N/A,#N/A,FALSE,"Anexo - 4";#N/A,#N/A,FALSE,"Anexo_5";#N/A,#N/A,FALSE,"Anexo - 5";#N/A,#N/A,FALSE,"Anexo_6";#N/A,#N/A,FALSE,"Anexo - 6";#N/A,#N/A,FALSE,"Anexo_7";#N/A,#N/A,FALSE,"Anexo - 7";#N/A,#N/A,FALSE,"Anexo_8";#N/A,#N/A,FALSE,"Anexo_8.1";#N/A,#N/A,FALSE,"Anexo - 8.1";#N/A,#N/A,FALSE,"Anexo_8.2";#N/A,#N/A,FALSE,"Anexo - 8.2";#N/A,#N/A,FALSE,"Anexo_8.3";#N/A,#N/A,FALSE,"Anexo - 8.3";#N/A,#N/A,FALSE,"Anexo_8.4";#N/A,#N/A,FALSE,"Anexo - 8.4";#N/A,#N/A,FALSE,"Anexo_9";#N/A,#N/A,FALSE,"Anexo_9.1";#N/A,#N/A,FALSE,"Anexo - 9.1";#N/A,#N/A,FALSE,"Anexo_9.2";#N/A,#N/A,FALSE,"Anexo - 9.2";#N/A,#N/A,FALSE,"Anexo_9.3";#N/A,#N/A,FALSE,"Anexo - 9.3";#N/A,#N/A,FALSE,"Anexo_10";#N/A,#N/A,FALSE,"Anexo_10.1";#N/A,#N/A,FALSE,"Anexo - 10.1";#N/A,#N/A,FALSE,"Anexo_10.2";#N/A,#N/A,FALSE,"Anexo - 10.2";#N/A,#N/A,FALSE,"Anexo_11";#N/A,#N/A,FALSE,"Anexo_11.1";#N/A,#N/A,FALSE,"Anexo - 11.1";#N/A,#N/A,FALSE,"Anexo_11.2";#N/A,#N/A,FALSE,"Anexo - 11.2";#N/A,#N/A,FALSE,"Anexo_11.2.1";#N/A,#N/A,FALSE,"Anexo - 11.2.1";#N/A,#N/A,FALSE,"Anexo_11.3";#N/A,#N/A,FALSE,"Anexo - 11.3";#N/A,#N/A,FALSE,"Anexo_11.3.1";#N/A,#N/A,FALSE,"Anexo - 11.3.1";#N/A,#N/A,FALSE,"Anexo_11.4";#N/A,#N/A,FALSE,"Anexo - 11.4";#N/A,#N/A,FALSE,"Anexo_11.5";#N/A,#N/A,FALSE,"Anexo - 11.5";#N/A,#N/A,FALSE,"Anexo_11.6";#N/A,#N/A,FALSE,"Anexo - 11.6";#N/A,#N/A,FALSE,"Anexo_11.7";#N/A,#N/A,FALSE,"Anexo - 11.7";#N/A,#N/A,FALSE,"Anexo_11.8";#N/A,#N/A,FALSE,"Anexo - 11.8";#N/A,#N/A,FALSE,"Anexo_12";#N/A,#N/A,FALSE,"Anexo_12.1";#N/A,#N/A,FALSE,"Anexo - 12.1";#N/A,#N/A,FALSE,"Anexo_12.2";#N/A,#N/A,FALSE,"Anexo_12.2.1";#N/A,#N/A,FALSE,"Anexo - 12.2.1";#N/A,#N/A,FALSE,"Anexo_12.2.2";#N/A,#N/A,FALSE,"Anexo - 12.2.2";#N/A,#N/A,FALSE,"Anexo_12.2.3";#N/A,#N/A,FALSE,"Anexo - 12.2.3";#N/A,#N/A,FALSE,"Anexo_12.3";#N/A,#N/A,FALSE,"Anexo - 12.3";#N/A,#N/A,FALSE,"Anexo_13";#N/A,#N/A,FALSE,"Anexo_13.1";#N/A,#N/A,FALSE,"Anexo - 13.1";#N/A,#N/A,FALSE,"Anexo_13.2";#N/A,#N/A,FALSE,"Anexo - 13.2";#N/A,#N/A,FALSE,"Anexo_14";#N/A,#N/A,FALSE,"Anexo_14.1";#N/A,#N/A,FALSE,"Anexo - 14.1";#N/A,#N/A,FALSE,"Anexo_14.2";#N/A,#N/A,FALSE,"Anexo - 14.2";#N/A,#N/A,FALSE,"Anexo_15";#N/A,#N/A,FALSE,"Anexo_15.1";#N/A,#N/A,FALSE,"Anexo - 15.1"}</definedName>
    <definedName name="wrn.Relatório_Geral." hidden="1">{#N/A,#N/A,FALSE,"Capa";#N/A,#N/A,FALSE,"Índice";#N/A,#N/A,FALSE,"Anexo_1";#N/A,#N/A,FALSE,"Anexo - 1";#N/A,#N/A,FALSE,"Anexo_2";#N/A,#N/A,FALSE,"Anexo - 2";#N/A,#N/A,FALSE,"Anexo_3";#N/A,#N/A,FALSE,"Anexo - 3";#N/A,#N/A,FALSE,"Anexo_4";#N/A,#N/A,FALSE,"Anexo - 4";#N/A,#N/A,FALSE,"Anexo_5";#N/A,#N/A,FALSE,"Anexo - 5";#N/A,#N/A,FALSE,"Anexo_6";#N/A,#N/A,FALSE,"Anexo - 6";#N/A,#N/A,FALSE,"Anexo_7";#N/A,#N/A,FALSE,"Anexo - 7";#N/A,#N/A,FALSE,"Anexo_8";#N/A,#N/A,FALSE,"Anexo_8.1";#N/A,#N/A,FALSE,"Anexo - 8.1";#N/A,#N/A,FALSE,"Anexo_8.2";#N/A,#N/A,FALSE,"Anexo - 8.2";#N/A,#N/A,FALSE,"Anexo_8.3";#N/A,#N/A,FALSE,"Anexo - 8.3";#N/A,#N/A,FALSE,"Anexo_8.4";#N/A,#N/A,FALSE,"Anexo - 8.4";#N/A,#N/A,FALSE,"Anexo_9";#N/A,#N/A,FALSE,"Anexo_9.1";#N/A,#N/A,FALSE,"Anexo - 9.1";#N/A,#N/A,FALSE,"Anexo_9.2";#N/A,#N/A,FALSE,"Anexo - 9.2";#N/A,#N/A,FALSE,"Anexo_9.3";#N/A,#N/A,FALSE,"Anexo - 9.3";#N/A,#N/A,FALSE,"Anexo_10";#N/A,#N/A,FALSE,"Anexo_10.1";#N/A,#N/A,FALSE,"Anexo - 10.1";#N/A,#N/A,FALSE,"Anexo_10.2";#N/A,#N/A,FALSE,"Anexo - 10.2";#N/A,#N/A,FALSE,"Anexo_11";#N/A,#N/A,FALSE,"Anexo_11.1";#N/A,#N/A,FALSE,"Anexo - 11.1";#N/A,#N/A,FALSE,"Anexo_11.2";#N/A,#N/A,FALSE,"Anexo - 11.2";#N/A,#N/A,FALSE,"Anexo_11.2.1";#N/A,#N/A,FALSE,"Anexo - 11.2.1";#N/A,#N/A,FALSE,"Anexo_11.3";#N/A,#N/A,FALSE,"Anexo - 11.3";#N/A,#N/A,FALSE,"Anexo_11.3.1";#N/A,#N/A,FALSE,"Anexo - 11.3.1";#N/A,#N/A,FALSE,"Anexo_11.4";#N/A,#N/A,FALSE,"Anexo - 11.4";#N/A,#N/A,FALSE,"Anexo_11.5";#N/A,#N/A,FALSE,"Anexo - 11.5";#N/A,#N/A,FALSE,"Anexo_11.6";#N/A,#N/A,FALSE,"Anexo - 11.6";#N/A,#N/A,FALSE,"Anexo_11.7";#N/A,#N/A,FALSE,"Anexo - 11.7";#N/A,#N/A,FALSE,"Anexo_11.8";#N/A,#N/A,FALSE,"Anexo - 11.8";#N/A,#N/A,FALSE,"Anexo_12";#N/A,#N/A,FALSE,"Anexo_12.1";#N/A,#N/A,FALSE,"Anexo - 12.1";#N/A,#N/A,FALSE,"Anexo_12.2";#N/A,#N/A,FALSE,"Anexo_12.2.1";#N/A,#N/A,FALSE,"Anexo - 12.2.1";#N/A,#N/A,FALSE,"Anexo_12.2.2";#N/A,#N/A,FALSE,"Anexo - 12.2.2";#N/A,#N/A,FALSE,"Anexo_12.2.3";#N/A,#N/A,FALSE,"Anexo - 12.2.3";#N/A,#N/A,FALSE,"Anexo_12.3";#N/A,#N/A,FALSE,"Anexo - 12.3";#N/A,#N/A,FALSE,"Anexo_13";#N/A,#N/A,FALSE,"Anexo_13.1";#N/A,#N/A,FALSE,"Anexo - 13.1";#N/A,#N/A,FALSE,"Anexo_13.2";#N/A,#N/A,FALSE,"Anexo - 13.2";#N/A,#N/A,FALSE,"Anexo_14";#N/A,#N/A,FALSE,"Anexo_14.1";#N/A,#N/A,FALSE,"Anexo - 14.1";#N/A,#N/A,FALSE,"Anexo_14.2";#N/A,#N/A,FALSE,"Anexo - 14.2";#N/A,#N/A,FALSE,"Anexo_15";#N/A,#N/A,FALSE,"Anexo_15.1";#N/A,#N/A,FALSE,"Anexo - 15.1"}</definedName>
    <definedName name="wrx.flugrama1" localSheetId="2" hidden="1">{#N/A,#N/A,FALSE,"Saída2";#N/A,#N/A,FALSE,"Fluxograma"}</definedName>
    <definedName name="wrx.flugrama1" hidden="1">{#N/A,#N/A,FALSE,"Saída2";#N/A,#N/A,FALSE,"Fluxograma"}</definedName>
    <definedName name="www" localSheetId="2" hidden="1">{#N/A,#N/A,FALSE,"Saída2";#N/A,#N/A,FALSE,"Fluxograma"}</definedName>
    <definedName name="www" hidden="1">{#N/A,#N/A,FALSE,"Saída2";#N/A,#N/A,FALSE,"Fluxograma"}</definedName>
    <definedName name="wwww" localSheetId="2" hidden="1">{#N/A,#N/A,FALSE,"Saída2";#N/A,#N/A,FALSE,"Fluxograma"}</definedName>
    <definedName name="wwww" hidden="1">{#N/A,#N/A,FALSE,"Saída2";#N/A,#N/A,FALSE,"Fluxograma"}</definedName>
    <definedName name="wwwwww" localSheetId="2" hidden="1">{#N/A,#N/A,FALSE,"Saída2";#N/A,#N/A,FALSE,"Fluxograma"}</definedName>
    <definedName name="wwwwww" hidden="1">{#N/A,#N/A,FALSE,"Saída2";#N/A,#N/A,FALSE,"Fluxograma"}</definedName>
    <definedName name="xxx" localSheetId="2" hidden="1">{#N/A,#N/A,FALSE,"Saída2";#N/A,#N/A,FALSE,"Fluxograma"}</definedName>
    <definedName name="xxx" hidden="1">{#N/A,#N/A,FALSE,"Saída2";#N/A,#N/A,FALSE,"Fluxograma"}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65" l="1"/>
  <c r="B6" i="65"/>
  <c r="B7" i="65"/>
  <c r="B8" i="65"/>
  <c r="B9" i="65"/>
  <c r="B10" i="65"/>
  <c r="B11" i="65"/>
  <c r="B12" i="65"/>
  <c r="B13" i="65"/>
  <c r="B14" i="65"/>
  <c r="B15" i="65"/>
  <c r="B16" i="65"/>
  <c r="B17" i="65"/>
  <c r="B18" i="65"/>
  <c r="B19" i="65"/>
  <c r="B20" i="65"/>
  <c r="B21" i="65"/>
  <c r="B22" i="65"/>
  <c r="B23" i="65"/>
  <c r="B24" i="65"/>
  <c r="B25" i="65"/>
  <c r="B26" i="65"/>
  <c r="B27" i="65"/>
  <c r="B28" i="65"/>
  <c r="B29" i="65"/>
  <c r="B30" i="65"/>
  <c r="B31" i="65"/>
  <c r="B32" i="65"/>
  <c r="B33" i="65"/>
  <c r="B34" i="65"/>
  <c r="B35" i="65"/>
  <c r="B36" i="65"/>
  <c r="B37" i="65"/>
  <c r="B38" i="65"/>
  <c r="B39" i="65"/>
  <c r="B40" i="65"/>
  <c r="B41" i="65"/>
  <c r="B42" i="65"/>
  <c r="B43" i="65"/>
  <c r="B44" i="65"/>
  <c r="B45" i="65"/>
  <c r="B46" i="65"/>
  <c r="B47" i="65"/>
  <c r="B48" i="65"/>
  <c r="B49" i="65"/>
  <c r="B50" i="65"/>
  <c r="B51" i="65"/>
  <c r="B52" i="65"/>
  <c r="B53" i="65"/>
  <c r="B54" i="65"/>
  <c r="B55" i="65"/>
  <c r="B56" i="65"/>
  <c r="B57" i="65"/>
  <c r="B58" i="65"/>
  <c r="B59" i="65"/>
  <c r="B60" i="65"/>
  <c r="B61" i="65"/>
  <c r="B62" i="65"/>
  <c r="B63" i="65"/>
  <c r="B64" i="65"/>
  <c r="B65" i="65"/>
  <c r="B66" i="65"/>
  <c r="B67" i="65"/>
  <c r="B68" i="65"/>
  <c r="B69" i="65"/>
  <c r="B70" i="65"/>
  <c r="B71" i="65"/>
  <c r="B72" i="65"/>
  <c r="B73" i="65"/>
  <c r="B74" i="65"/>
  <c r="B75" i="65"/>
  <c r="B76" i="65"/>
  <c r="B77" i="65"/>
  <c r="B78" i="65"/>
  <c r="B79" i="65"/>
  <c r="B80" i="65"/>
  <c r="B81" i="65"/>
  <c r="B82" i="65"/>
  <c r="B83" i="65"/>
  <c r="B84" i="65"/>
  <c r="B85" i="65"/>
  <c r="B86" i="65"/>
  <c r="B87" i="65"/>
  <c r="B88" i="65"/>
  <c r="B89" i="65"/>
  <c r="B90" i="65"/>
  <c r="B91" i="65"/>
  <c r="B92" i="65"/>
  <c r="B93" i="65"/>
  <c r="B94" i="65"/>
  <c r="B95" i="65"/>
  <c r="B96" i="65"/>
  <c r="B97" i="65"/>
  <c r="B98" i="65"/>
  <c r="B99" i="65"/>
  <c r="B100" i="65"/>
  <c r="B101" i="65"/>
  <c r="B102" i="65"/>
  <c r="B103" i="65"/>
  <c r="B104" i="65"/>
  <c r="B105" i="65"/>
  <c r="B106" i="65"/>
  <c r="B107" i="65"/>
  <c r="B108" i="65"/>
  <c r="B109" i="65"/>
  <c r="B110" i="65"/>
  <c r="B111" i="65"/>
  <c r="B112" i="65"/>
  <c r="B113" i="65"/>
  <c r="B114" i="65"/>
  <c r="B115" i="65"/>
  <c r="B116" i="65"/>
  <c r="B117" i="65"/>
  <c r="B118" i="65"/>
  <c r="B119" i="65"/>
  <c r="B120" i="65"/>
  <c r="B121" i="65"/>
  <c r="B122" i="65"/>
  <c r="B123" i="65"/>
  <c r="B124" i="65"/>
  <c r="B125" i="65"/>
  <c r="B126" i="65"/>
  <c r="B127" i="65"/>
  <c r="B128" i="65"/>
  <c r="B129" i="65"/>
  <c r="B130" i="65"/>
  <c r="B131" i="65"/>
  <c r="B132" i="65"/>
  <c r="B133" i="65"/>
  <c r="B134" i="65"/>
  <c r="B135" i="65"/>
  <c r="B136" i="65"/>
  <c r="B137" i="65"/>
  <c r="B138" i="65"/>
  <c r="B139" i="65"/>
  <c r="B140" i="65"/>
  <c r="B141" i="65"/>
  <c r="B142" i="65"/>
  <c r="B143" i="65"/>
  <c r="B144" i="65"/>
  <c r="B145" i="65"/>
  <c r="B146" i="65"/>
  <c r="B147" i="65"/>
  <c r="B148" i="65"/>
  <c r="B149" i="65"/>
  <c r="B150" i="65"/>
  <c r="B151" i="65"/>
  <c r="B152" i="65"/>
  <c r="B153" i="65"/>
  <c r="B154" i="65"/>
  <c r="B155" i="65"/>
  <c r="B156" i="65"/>
  <c r="B157" i="65"/>
  <c r="B158" i="65"/>
  <c r="B159" i="65"/>
  <c r="B160" i="65"/>
  <c r="B161" i="65"/>
  <c r="B162" i="65"/>
  <c r="B163" i="65"/>
  <c r="B164" i="65"/>
  <c r="B165" i="65"/>
  <c r="B166" i="65"/>
  <c r="B167" i="65"/>
  <c r="B168" i="65"/>
  <c r="B169" i="65"/>
  <c r="B170" i="65"/>
  <c r="B171" i="65"/>
  <c r="B172" i="65"/>
  <c r="B173" i="65"/>
  <c r="B174" i="65"/>
  <c r="B175" i="65"/>
  <c r="B176" i="65"/>
  <c r="B177" i="65"/>
  <c r="B178" i="65"/>
  <c r="B179" i="65"/>
  <c r="B180" i="65"/>
  <c r="B181" i="65"/>
  <c r="B182" i="65"/>
  <c r="B183" i="65"/>
  <c r="B184" i="65"/>
  <c r="B185" i="65"/>
  <c r="B186" i="65"/>
  <c r="B187" i="65"/>
  <c r="B188" i="65"/>
  <c r="B189" i="65"/>
  <c r="B190" i="65"/>
  <c r="B191" i="65"/>
  <c r="B192" i="65"/>
  <c r="B193" i="65"/>
  <c r="B194" i="65"/>
  <c r="B195" i="65"/>
  <c r="B196" i="65"/>
  <c r="B197" i="65"/>
  <c r="B198" i="65"/>
  <c r="B199" i="65"/>
  <c r="B200" i="65"/>
  <c r="B201" i="65"/>
  <c r="B202" i="65"/>
  <c r="B203" i="65"/>
  <c r="B204" i="65"/>
  <c r="B205" i="65"/>
  <c r="B206" i="65"/>
  <c r="B207" i="65"/>
  <c r="B208" i="65"/>
  <c r="B209" i="65"/>
  <c r="B210" i="65"/>
  <c r="B211" i="65"/>
  <c r="B212" i="65"/>
  <c r="B213" i="65"/>
  <c r="B214" i="65"/>
  <c r="B215" i="65"/>
  <c r="B216" i="65"/>
  <c r="B217" i="65"/>
  <c r="B218" i="65"/>
  <c r="B219" i="65"/>
  <c r="B220" i="65"/>
  <c r="B221" i="65"/>
  <c r="B222" i="65"/>
  <c r="B223" i="65"/>
  <c r="B224" i="65"/>
  <c r="B225" i="65"/>
  <c r="B226" i="65"/>
  <c r="B227" i="65"/>
  <c r="B228" i="65"/>
  <c r="B229" i="65"/>
  <c r="B230" i="65"/>
  <c r="B231" i="65"/>
  <c r="B232" i="65"/>
  <c r="B233" i="65"/>
  <c r="B234" i="65"/>
  <c r="B235" i="65"/>
  <c r="B236" i="65"/>
  <c r="B237" i="65"/>
  <c r="B238" i="65"/>
  <c r="B239" i="65"/>
  <c r="B240" i="65"/>
  <c r="B241" i="65"/>
  <c r="B242" i="65"/>
  <c r="B243" i="65"/>
  <c r="B244" i="65"/>
  <c r="B245" i="65"/>
  <c r="B246" i="65"/>
  <c r="B247" i="65"/>
  <c r="B248" i="65"/>
  <c r="B249" i="65"/>
  <c r="B250" i="65"/>
  <c r="B251" i="65"/>
  <c r="B252" i="65"/>
  <c r="B253" i="65"/>
  <c r="B254" i="65"/>
  <c r="B255" i="65"/>
  <c r="B256" i="65"/>
  <c r="B257" i="65"/>
  <c r="B258" i="65"/>
  <c r="B259" i="65"/>
  <c r="B260" i="65"/>
  <c r="B261" i="65"/>
  <c r="B262" i="65"/>
  <c r="B263" i="65"/>
  <c r="B264" i="65"/>
  <c r="B265" i="65"/>
  <c r="B266" i="65"/>
  <c r="B267" i="65"/>
  <c r="B268" i="65"/>
  <c r="B269" i="65"/>
  <c r="B270" i="65"/>
  <c r="B271" i="65"/>
  <c r="B272" i="65"/>
  <c r="B273" i="65"/>
  <c r="B274" i="65"/>
  <c r="B275" i="65"/>
  <c r="B276" i="65"/>
  <c r="B277" i="65"/>
  <c r="B278" i="65"/>
  <c r="B279" i="65"/>
  <c r="B280" i="65"/>
  <c r="B281" i="65"/>
  <c r="B282" i="65"/>
  <c r="B283" i="65"/>
  <c r="B284" i="65"/>
  <c r="B285" i="65"/>
  <c r="B286" i="65"/>
  <c r="B287" i="65"/>
  <c r="B288" i="65"/>
  <c r="B289" i="65"/>
  <c r="B290" i="65"/>
  <c r="B291" i="65"/>
  <c r="B292" i="65"/>
  <c r="B293" i="65"/>
  <c r="B294" i="65"/>
  <c r="B295" i="65"/>
  <c r="B296" i="65"/>
  <c r="B297" i="65"/>
  <c r="B298" i="65"/>
  <c r="B299" i="65"/>
  <c r="B300" i="65"/>
  <c r="B301" i="65"/>
  <c r="B302" i="65"/>
  <c r="B303" i="65"/>
  <c r="B304" i="65"/>
  <c r="B305" i="65"/>
  <c r="B306" i="65"/>
  <c r="B307" i="65"/>
  <c r="B308" i="65"/>
  <c r="B309" i="65"/>
  <c r="B310" i="65"/>
  <c r="B311" i="65"/>
  <c r="B312" i="65"/>
  <c r="B313" i="65"/>
  <c r="B314" i="65"/>
  <c r="B315" i="65"/>
  <c r="B316" i="65"/>
  <c r="B317" i="65"/>
  <c r="B318" i="65"/>
  <c r="B319" i="65"/>
  <c r="B320" i="65"/>
  <c r="B321" i="65"/>
  <c r="B322" i="65"/>
  <c r="B323" i="65"/>
  <c r="B324" i="65"/>
  <c r="B325" i="65"/>
  <c r="B326" i="65"/>
  <c r="B327" i="65"/>
  <c r="B328" i="65"/>
  <c r="B329" i="65"/>
  <c r="B330" i="65"/>
  <c r="B331" i="65"/>
  <c r="B332" i="65"/>
  <c r="B333" i="65"/>
  <c r="B334" i="65"/>
  <c r="B335" i="65"/>
  <c r="B336" i="65"/>
  <c r="B337" i="65"/>
  <c r="B338" i="65"/>
  <c r="B339" i="65"/>
  <c r="B340" i="65"/>
  <c r="B341" i="65"/>
  <c r="B342" i="65"/>
  <c r="B343" i="65"/>
  <c r="B344" i="65"/>
  <c r="B345" i="65"/>
  <c r="B346" i="65"/>
  <c r="B347" i="65"/>
  <c r="B348" i="65"/>
  <c r="B349" i="65"/>
  <c r="B350" i="65"/>
  <c r="B351" i="65"/>
  <c r="B352" i="65"/>
  <c r="B353" i="65"/>
  <c r="B354" i="65"/>
  <c r="B355" i="65"/>
  <c r="B356" i="65"/>
  <c r="B357" i="65"/>
  <c r="B358" i="65"/>
  <c r="B359" i="65"/>
  <c r="B360" i="65"/>
  <c r="B361" i="65"/>
  <c r="B362" i="65"/>
  <c r="B363" i="65"/>
  <c r="B364" i="65"/>
  <c r="B365" i="65"/>
  <c r="B366" i="65"/>
  <c r="B367" i="65"/>
  <c r="B368" i="65"/>
  <c r="B369" i="65"/>
  <c r="B370" i="65"/>
  <c r="B371" i="65"/>
  <c r="B372" i="65"/>
  <c r="B373" i="65"/>
  <c r="B374" i="65"/>
  <c r="B375" i="65"/>
  <c r="B376" i="65"/>
  <c r="B377" i="65"/>
  <c r="B378" i="65"/>
  <c r="B379" i="65"/>
  <c r="B380" i="65"/>
  <c r="B381" i="65"/>
  <c r="B382" i="65"/>
  <c r="B383" i="65"/>
  <c r="B384" i="65"/>
  <c r="B385" i="65"/>
  <c r="B386" i="65"/>
  <c r="B387" i="65"/>
  <c r="B388" i="65"/>
  <c r="B389" i="65"/>
  <c r="B390" i="65"/>
  <c r="B391" i="65"/>
  <c r="B392" i="65"/>
  <c r="B393" i="65"/>
  <c r="B394" i="65"/>
  <c r="B395" i="65"/>
  <c r="B396" i="65"/>
  <c r="B397" i="65"/>
  <c r="B398" i="65"/>
  <c r="B399" i="65"/>
  <c r="B400" i="65"/>
  <c r="B401" i="65"/>
  <c r="B402" i="65"/>
  <c r="B403" i="65"/>
  <c r="B404" i="65"/>
  <c r="B405" i="65"/>
  <c r="B406" i="65"/>
  <c r="B407" i="65"/>
  <c r="B408" i="65"/>
  <c r="B409" i="65"/>
  <c r="B410" i="65"/>
  <c r="B411" i="65"/>
  <c r="B412" i="65"/>
  <c r="B413" i="65"/>
  <c r="B414" i="65"/>
  <c r="B415" i="65"/>
  <c r="B416" i="65"/>
  <c r="B417" i="65"/>
  <c r="B418" i="65"/>
  <c r="B419" i="65"/>
  <c r="B420" i="65"/>
  <c r="B421" i="65"/>
  <c r="B422" i="65"/>
  <c r="B423" i="65"/>
  <c r="B424" i="65"/>
  <c r="B425" i="65"/>
  <c r="B426" i="65"/>
  <c r="B427" i="65"/>
  <c r="B428" i="65"/>
  <c r="B429" i="65"/>
  <c r="B430" i="65"/>
  <c r="B431" i="65"/>
  <c r="B432" i="65"/>
  <c r="B433" i="65"/>
  <c r="B434" i="65"/>
  <c r="B435" i="65"/>
  <c r="B436" i="65"/>
  <c r="B437" i="65"/>
  <c r="B438" i="65"/>
  <c r="B439" i="65"/>
  <c r="B440" i="65"/>
  <c r="B441" i="65"/>
  <c r="B442" i="65"/>
  <c r="B443" i="65"/>
  <c r="B444" i="65"/>
  <c r="B445" i="65"/>
  <c r="B446" i="65"/>
  <c r="B447" i="65"/>
  <c r="B448" i="65"/>
  <c r="B449" i="65"/>
  <c r="B450" i="65"/>
  <c r="B451" i="65"/>
  <c r="B452" i="65"/>
  <c r="B453" i="65"/>
  <c r="B454" i="65"/>
  <c r="B455" i="65"/>
  <c r="B456" i="65"/>
  <c r="B457" i="65"/>
  <c r="B458" i="65"/>
  <c r="B459" i="65"/>
  <c r="B460" i="65"/>
  <c r="B461" i="65"/>
  <c r="B462" i="65"/>
  <c r="B463" i="65"/>
  <c r="B464" i="65"/>
  <c r="B465" i="65"/>
  <c r="B466" i="65"/>
  <c r="B467" i="65"/>
  <c r="B468" i="65"/>
  <c r="B469" i="65"/>
  <c r="B470" i="65"/>
  <c r="B471" i="65"/>
  <c r="B472" i="65"/>
  <c r="B473" i="65"/>
  <c r="B474" i="65"/>
  <c r="B475" i="65"/>
  <c r="B476" i="65"/>
  <c r="B477" i="65"/>
  <c r="B478" i="65"/>
  <c r="B479" i="65"/>
  <c r="B480" i="65"/>
  <c r="B481" i="65"/>
  <c r="B482" i="65"/>
  <c r="B483" i="65"/>
  <c r="B484" i="65"/>
  <c r="B485" i="65"/>
  <c r="B486" i="65"/>
  <c r="B487" i="65"/>
  <c r="B488" i="65"/>
  <c r="B489" i="65"/>
  <c r="B490" i="65"/>
  <c r="B491" i="65"/>
  <c r="B492" i="65"/>
  <c r="B493" i="65"/>
  <c r="B494" i="65"/>
  <c r="B495" i="65"/>
  <c r="B496" i="65"/>
  <c r="B497" i="65"/>
  <c r="B498" i="65"/>
  <c r="B499" i="65"/>
  <c r="B500" i="65"/>
  <c r="B501" i="65"/>
  <c r="B502" i="65"/>
  <c r="B503" i="65"/>
  <c r="B504" i="65"/>
  <c r="B505" i="65"/>
  <c r="B506" i="65"/>
  <c r="B507" i="65"/>
  <c r="B508" i="65"/>
  <c r="B509" i="65"/>
  <c r="B510" i="65"/>
  <c r="B511" i="65"/>
  <c r="B512" i="65"/>
  <c r="B513" i="65"/>
  <c r="B514" i="65"/>
  <c r="B515" i="65"/>
  <c r="B516" i="65"/>
  <c r="B517" i="65"/>
  <c r="B518" i="65"/>
  <c r="B519" i="65"/>
  <c r="B520" i="65"/>
  <c r="B521" i="65"/>
  <c r="B522" i="65"/>
  <c r="B523" i="65"/>
  <c r="B524" i="65"/>
  <c r="B525" i="65"/>
  <c r="B526" i="65"/>
  <c r="B527" i="65"/>
  <c r="B528" i="65"/>
  <c r="B529" i="65"/>
  <c r="B530" i="65"/>
  <c r="B531" i="65"/>
  <c r="B532" i="65"/>
  <c r="B533" i="65"/>
  <c r="B534" i="65"/>
  <c r="B535" i="65"/>
  <c r="B536" i="65"/>
  <c r="B537" i="65"/>
  <c r="B538" i="65"/>
  <c r="B539" i="65"/>
  <c r="B540" i="65"/>
  <c r="B541" i="65"/>
  <c r="B542" i="65"/>
  <c r="B543" i="65"/>
  <c r="B544" i="65"/>
  <c r="B545" i="65"/>
  <c r="B546" i="65"/>
  <c r="B547" i="65"/>
  <c r="B548" i="65"/>
  <c r="B549" i="65"/>
  <c r="B550" i="65"/>
  <c r="B551" i="65"/>
  <c r="B552" i="65"/>
  <c r="B553" i="65"/>
  <c r="B554" i="65"/>
  <c r="B555" i="65"/>
  <c r="B556" i="65"/>
  <c r="B557" i="65"/>
  <c r="B558" i="65"/>
  <c r="B559" i="65"/>
  <c r="B560" i="65"/>
  <c r="B561" i="65"/>
  <c r="B562" i="65"/>
  <c r="B563" i="65"/>
  <c r="B564" i="65"/>
  <c r="B565" i="65"/>
  <c r="B566" i="65"/>
  <c r="B567" i="65"/>
  <c r="B568" i="65"/>
  <c r="B569" i="65"/>
  <c r="B570" i="65"/>
  <c r="B571" i="65"/>
  <c r="B572" i="65"/>
  <c r="B573" i="65"/>
  <c r="B574" i="65"/>
  <c r="B575" i="65"/>
  <c r="B576" i="65"/>
  <c r="B577" i="65"/>
  <c r="B578" i="65"/>
  <c r="B579" i="65"/>
  <c r="B580" i="65"/>
  <c r="B581" i="65"/>
  <c r="B582" i="65"/>
  <c r="B583" i="65"/>
  <c r="B584" i="65"/>
  <c r="B585" i="65"/>
  <c r="B586" i="65"/>
  <c r="B587" i="65"/>
  <c r="B588" i="65"/>
  <c r="B589" i="65"/>
  <c r="B590" i="65"/>
  <c r="B591" i="65"/>
  <c r="B592" i="65"/>
  <c r="B593" i="65"/>
  <c r="B594" i="65"/>
  <c r="B595" i="65"/>
  <c r="B596" i="65"/>
  <c r="B597" i="65"/>
  <c r="B598" i="65"/>
  <c r="B599" i="65"/>
  <c r="B600" i="65"/>
  <c r="B601" i="65"/>
  <c r="B602" i="65"/>
  <c r="B603" i="65"/>
  <c r="B604" i="65"/>
  <c r="B605" i="65"/>
  <c r="B606" i="65"/>
  <c r="B607" i="65"/>
  <c r="B608" i="65"/>
  <c r="B609" i="65"/>
  <c r="B610" i="65"/>
  <c r="B611" i="65"/>
  <c r="B612" i="65"/>
  <c r="B613" i="65"/>
  <c r="B614" i="65"/>
  <c r="B615" i="65"/>
  <c r="B616" i="65"/>
  <c r="B617" i="65"/>
  <c r="B618" i="65"/>
  <c r="B619" i="65"/>
  <c r="B620" i="65"/>
  <c r="B621" i="65"/>
  <c r="B622" i="65"/>
  <c r="B623" i="65"/>
  <c r="B624" i="65"/>
  <c r="B625" i="65"/>
  <c r="B626" i="65"/>
  <c r="B627" i="65"/>
  <c r="B628" i="65"/>
  <c r="B629" i="65"/>
  <c r="B630" i="65"/>
  <c r="B631" i="65"/>
  <c r="B632" i="65"/>
  <c r="B633" i="65"/>
  <c r="B634" i="65"/>
  <c r="B635" i="65"/>
  <c r="B636" i="65"/>
  <c r="B637" i="65"/>
  <c r="B638" i="65"/>
  <c r="B639" i="65"/>
  <c r="B640" i="65"/>
  <c r="B641" i="65"/>
  <c r="B642" i="65"/>
  <c r="B643" i="65"/>
  <c r="B644" i="65"/>
  <c r="B645" i="65"/>
  <c r="B646" i="65"/>
  <c r="B647" i="65"/>
  <c r="B648" i="65"/>
  <c r="B649" i="65"/>
  <c r="B650" i="65"/>
  <c r="B651" i="65"/>
  <c r="B652" i="65"/>
  <c r="B653" i="65"/>
  <c r="B654" i="65"/>
  <c r="B655" i="65"/>
  <c r="B656" i="65"/>
  <c r="B657" i="65"/>
  <c r="B658" i="65"/>
  <c r="B659" i="65"/>
  <c r="B660" i="65"/>
  <c r="B661" i="65"/>
  <c r="B662" i="65"/>
  <c r="B663" i="65"/>
  <c r="B664" i="65"/>
  <c r="B665" i="65"/>
  <c r="B666" i="65"/>
  <c r="B667" i="65"/>
  <c r="B668" i="65"/>
  <c r="B669" i="65"/>
  <c r="B670" i="65"/>
  <c r="B671" i="65"/>
  <c r="B672" i="65"/>
  <c r="B673" i="65"/>
  <c r="B674" i="65"/>
  <c r="B675" i="65"/>
  <c r="B676" i="65"/>
  <c r="B677" i="65"/>
  <c r="B678" i="65"/>
  <c r="B679" i="65"/>
  <c r="B680" i="65"/>
  <c r="B681" i="65"/>
  <c r="B682" i="65"/>
  <c r="B683" i="65"/>
  <c r="B684" i="65"/>
  <c r="B685" i="65"/>
  <c r="B686" i="65"/>
  <c r="B687" i="65"/>
  <c r="B688" i="65"/>
  <c r="B689" i="65"/>
  <c r="B690" i="65"/>
  <c r="B691" i="65"/>
  <c r="B692" i="65"/>
  <c r="B693" i="65"/>
  <c r="B694" i="65"/>
  <c r="B695" i="65"/>
  <c r="B696" i="65"/>
  <c r="B697" i="65"/>
  <c r="B698" i="65"/>
  <c r="B699" i="65"/>
  <c r="B700" i="65"/>
  <c r="B701" i="65"/>
  <c r="B702" i="65"/>
  <c r="B703" i="65"/>
  <c r="B704" i="65"/>
  <c r="B705" i="65"/>
  <c r="B706" i="65"/>
  <c r="B707" i="65"/>
  <c r="B708" i="65"/>
  <c r="B709" i="65"/>
  <c r="B710" i="65"/>
  <c r="B711" i="65"/>
  <c r="B712" i="65"/>
  <c r="B713" i="65"/>
  <c r="B714" i="65"/>
  <c r="B715" i="65"/>
  <c r="B716" i="65"/>
  <c r="B717" i="65"/>
  <c r="B718" i="65"/>
  <c r="B719" i="65"/>
  <c r="B720" i="65"/>
  <c r="B721" i="65"/>
  <c r="B722" i="65"/>
  <c r="B723" i="65"/>
  <c r="B724" i="65"/>
  <c r="B725" i="65"/>
  <c r="B726" i="65"/>
  <c r="B727" i="65"/>
  <c r="B728" i="65"/>
  <c r="B729" i="65"/>
  <c r="B730" i="65"/>
  <c r="B731" i="65"/>
  <c r="B732" i="65"/>
  <c r="B733" i="65"/>
  <c r="B734" i="65"/>
  <c r="B735" i="65"/>
  <c r="B736" i="65"/>
  <c r="B737" i="65"/>
  <c r="B738" i="65"/>
  <c r="B739" i="65"/>
  <c r="B740" i="65"/>
  <c r="B741" i="65"/>
  <c r="B742" i="65"/>
  <c r="B743" i="65"/>
  <c r="B744" i="65"/>
  <c r="B745" i="65"/>
  <c r="B746" i="65"/>
  <c r="B747" i="65"/>
  <c r="B748" i="65"/>
  <c r="B749" i="65"/>
  <c r="B750" i="65"/>
  <c r="B751" i="65"/>
  <c r="B752" i="65"/>
  <c r="B753" i="65"/>
  <c r="B754" i="65"/>
  <c r="B755" i="65"/>
  <c r="B756" i="65"/>
  <c r="B757" i="65"/>
  <c r="B758" i="65"/>
  <c r="B759" i="65"/>
  <c r="B760" i="65"/>
  <c r="B761" i="65"/>
  <c r="B762" i="65"/>
  <c r="B763" i="65"/>
  <c r="B764" i="65"/>
  <c r="B765" i="65"/>
  <c r="B766" i="65"/>
  <c r="B767" i="65"/>
  <c r="B768" i="65"/>
  <c r="B769" i="65"/>
  <c r="B770" i="65"/>
  <c r="B771" i="65"/>
  <c r="B772" i="65"/>
  <c r="B773" i="65"/>
  <c r="B774" i="65"/>
  <c r="B775" i="65"/>
  <c r="B776" i="65"/>
  <c r="B777" i="65"/>
  <c r="B778" i="65"/>
  <c r="B779" i="65"/>
  <c r="B780" i="65"/>
  <c r="B781" i="65"/>
  <c r="B782" i="65"/>
  <c r="B783" i="65"/>
  <c r="B784" i="65"/>
  <c r="B785" i="65"/>
  <c r="B786" i="65"/>
  <c r="B787" i="65"/>
  <c r="B788" i="65"/>
  <c r="B789" i="65"/>
  <c r="B790" i="65"/>
  <c r="B791" i="65"/>
  <c r="B792" i="65"/>
  <c r="B793" i="65"/>
  <c r="B794" i="65"/>
  <c r="B795" i="65"/>
  <c r="B796" i="65"/>
  <c r="B797" i="65"/>
  <c r="B798" i="65"/>
  <c r="B799" i="65"/>
  <c r="B800" i="65"/>
  <c r="B801" i="65"/>
  <c r="B802" i="65"/>
  <c r="B803" i="65"/>
  <c r="B804" i="65"/>
  <c r="B805" i="65"/>
  <c r="B806" i="65"/>
  <c r="B807" i="65"/>
  <c r="B808" i="65"/>
  <c r="B809" i="65"/>
  <c r="B810" i="65"/>
  <c r="B811" i="65"/>
  <c r="B812" i="65"/>
  <c r="B813" i="65"/>
  <c r="B814" i="65"/>
  <c r="B815" i="65"/>
  <c r="B816" i="65"/>
  <c r="B817" i="65"/>
  <c r="B818" i="65"/>
  <c r="B819" i="65"/>
  <c r="B820" i="65"/>
  <c r="B821" i="65"/>
  <c r="B822" i="65"/>
  <c r="B823" i="65"/>
  <c r="B824" i="65"/>
  <c r="B825" i="65"/>
  <c r="B826" i="65"/>
  <c r="B827" i="65"/>
  <c r="B828" i="65"/>
  <c r="B829" i="65"/>
  <c r="B830" i="65"/>
  <c r="B831" i="65"/>
  <c r="B832" i="65"/>
  <c r="B833" i="65"/>
  <c r="B834" i="65"/>
  <c r="B835" i="65"/>
  <c r="B836" i="65"/>
  <c r="B837" i="65"/>
  <c r="B838" i="65"/>
  <c r="B839" i="65"/>
  <c r="B840" i="65"/>
  <c r="B841" i="65"/>
  <c r="B842" i="65"/>
  <c r="B843" i="65"/>
  <c r="B844" i="65"/>
  <c r="B845" i="65"/>
  <c r="B846" i="65"/>
  <c r="B847" i="65"/>
  <c r="B848" i="65"/>
  <c r="B849" i="65"/>
  <c r="B850" i="65"/>
  <c r="B851" i="65"/>
  <c r="B852" i="65"/>
  <c r="B853" i="65"/>
  <c r="B854" i="65"/>
  <c r="B855" i="65"/>
  <c r="B856" i="65"/>
  <c r="B857" i="65"/>
  <c r="B858" i="65"/>
  <c r="B859" i="65"/>
  <c r="B860" i="65"/>
  <c r="B861" i="65"/>
  <c r="B862" i="65"/>
  <c r="B863" i="65"/>
  <c r="B864" i="65"/>
  <c r="B865" i="65"/>
  <c r="B866" i="65"/>
  <c r="B867" i="65"/>
  <c r="B868" i="65"/>
  <c r="B869" i="65"/>
  <c r="B870" i="65"/>
  <c r="B871" i="65"/>
  <c r="B872" i="65"/>
  <c r="B873" i="65"/>
  <c r="B874" i="65"/>
  <c r="B875" i="65"/>
  <c r="B876" i="65"/>
  <c r="B877" i="65"/>
  <c r="B878" i="65"/>
  <c r="B879" i="65"/>
  <c r="B880" i="65"/>
  <c r="B881" i="65"/>
  <c r="B882" i="65"/>
  <c r="B883" i="65"/>
  <c r="B884" i="65"/>
  <c r="B885" i="65"/>
  <c r="B886" i="65"/>
  <c r="B887" i="65"/>
  <c r="B888" i="65"/>
  <c r="B889" i="65"/>
  <c r="B890" i="65"/>
  <c r="B891" i="65"/>
  <c r="B892" i="65"/>
  <c r="B893" i="65"/>
  <c r="B894" i="65"/>
  <c r="B895" i="65"/>
  <c r="B896" i="65"/>
  <c r="B897" i="65"/>
  <c r="B898" i="65"/>
  <c r="B899" i="65"/>
  <c r="B900" i="65"/>
  <c r="B901" i="65"/>
  <c r="B902" i="65"/>
  <c r="B903" i="65"/>
  <c r="B904" i="65"/>
  <c r="B905" i="65"/>
  <c r="B906" i="65"/>
  <c r="B907" i="65"/>
  <c r="B908" i="65"/>
  <c r="B909" i="65"/>
  <c r="B910" i="65"/>
  <c r="B911" i="65"/>
  <c r="B912" i="65"/>
  <c r="B913" i="65"/>
  <c r="B914" i="65"/>
  <c r="B915" i="65"/>
  <c r="B916" i="65"/>
  <c r="B917" i="65"/>
  <c r="B918" i="65"/>
  <c r="B919" i="65"/>
  <c r="B920" i="65"/>
  <c r="B921" i="65"/>
  <c r="B922" i="65"/>
  <c r="B923" i="65"/>
  <c r="B924" i="65"/>
  <c r="B925" i="65"/>
  <c r="B926" i="65"/>
  <c r="B927" i="65"/>
  <c r="B928" i="65"/>
  <c r="B929" i="65"/>
  <c r="B930" i="65"/>
  <c r="B931" i="65"/>
  <c r="B932" i="65"/>
  <c r="B933" i="65"/>
  <c r="B934" i="65"/>
  <c r="B935" i="65"/>
  <c r="B936" i="65"/>
  <c r="B937" i="65"/>
  <c r="B938" i="65"/>
  <c r="B939" i="65"/>
  <c r="B940" i="65"/>
  <c r="B941" i="65"/>
  <c r="B942" i="65"/>
  <c r="B943" i="65"/>
  <c r="B944" i="65"/>
  <c r="B945" i="65"/>
  <c r="B946" i="65"/>
  <c r="B947" i="65"/>
  <c r="B948" i="65"/>
  <c r="B949" i="65"/>
  <c r="B950" i="65"/>
  <c r="B951" i="65"/>
  <c r="B952" i="65"/>
  <c r="B953" i="65"/>
  <c r="B954" i="65"/>
  <c r="B955" i="65"/>
  <c r="B956" i="65"/>
  <c r="B957" i="65"/>
  <c r="B958" i="65"/>
  <c r="B959" i="65"/>
  <c r="B960" i="65"/>
  <c r="B961" i="65"/>
  <c r="B962" i="65"/>
  <c r="B963" i="65"/>
  <c r="B964" i="65"/>
  <c r="B965" i="65"/>
  <c r="B966" i="65"/>
  <c r="B967" i="65"/>
  <c r="B968" i="65"/>
  <c r="B969" i="65"/>
  <c r="B970" i="65"/>
  <c r="B971" i="65"/>
  <c r="B972" i="65"/>
  <c r="B973" i="65"/>
  <c r="B974" i="65"/>
  <c r="B975" i="65"/>
  <c r="B976" i="65"/>
  <c r="B977" i="65"/>
  <c r="B978" i="65"/>
  <c r="B979" i="65"/>
  <c r="B980" i="65"/>
  <c r="B981" i="65"/>
  <c r="B982" i="65"/>
  <c r="B983" i="65"/>
  <c r="B984" i="65"/>
  <c r="B985" i="65"/>
  <c r="B986" i="65"/>
  <c r="B987" i="65"/>
  <c r="B988" i="65"/>
  <c r="B989" i="65"/>
  <c r="B990" i="65"/>
  <c r="B991" i="65"/>
  <c r="B992" i="65"/>
  <c r="B993" i="65"/>
  <c r="B994" i="65"/>
  <c r="B995" i="65"/>
  <c r="B996" i="65"/>
  <c r="B997" i="65"/>
  <c r="B998" i="65"/>
  <c r="B999" i="65"/>
  <c r="B1000" i="65"/>
  <c r="B1001" i="65"/>
  <c r="B1002" i="65"/>
  <c r="B1003" i="65"/>
  <c r="B1004" i="65"/>
  <c r="B1005" i="65"/>
  <c r="B1006" i="65"/>
  <c r="B1007" i="65"/>
  <c r="B1008" i="65"/>
  <c r="B1009" i="65"/>
  <c r="B1010" i="65"/>
  <c r="B1011" i="65"/>
  <c r="B1012" i="65"/>
  <c r="B1013" i="65"/>
  <c r="B1014" i="65"/>
  <c r="B1015" i="65"/>
  <c r="B1016" i="65"/>
  <c r="B1017" i="65"/>
  <c r="B1018" i="65"/>
  <c r="B1019" i="65"/>
  <c r="B1020" i="65"/>
  <c r="B1021" i="65"/>
  <c r="B1022" i="65"/>
  <c r="B1023" i="65"/>
  <c r="B1024" i="65"/>
  <c r="B1025" i="65"/>
  <c r="B1026" i="65"/>
  <c r="B1027" i="65"/>
  <c r="B1028" i="65"/>
  <c r="B1029" i="65"/>
  <c r="B1030" i="65"/>
  <c r="B1031" i="65"/>
  <c r="B1032" i="65"/>
  <c r="B1033" i="65"/>
  <c r="B1034" i="65"/>
  <c r="B1035" i="65"/>
  <c r="B1036" i="65"/>
  <c r="B1037" i="65"/>
  <c r="B1038" i="65"/>
  <c r="B1039" i="65"/>
  <c r="B1040" i="65"/>
  <c r="B1041" i="65"/>
  <c r="B1042" i="65"/>
  <c r="B1043" i="65"/>
  <c r="B1044" i="65"/>
  <c r="B1045" i="65"/>
  <c r="B1046" i="65"/>
  <c r="B1047" i="65"/>
  <c r="B1048" i="65"/>
  <c r="B1049" i="65"/>
  <c r="B1050" i="65"/>
  <c r="B1051" i="65"/>
  <c r="B1052" i="65"/>
  <c r="B1053" i="65"/>
  <c r="B1054" i="65"/>
  <c r="B1055" i="65"/>
  <c r="B1056" i="65"/>
  <c r="B1057" i="65"/>
  <c r="B1058" i="65"/>
  <c r="B1059" i="65"/>
  <c r="B1060" i="65"/>
  <c r="B1061" i="65"/>
  <c r="B1062" i="65"/>
  <c r="B1063" i="65"/>
  <c r="B1064" i="65"/>
  <c r="B1065" i="65"/>
  <c r="B1066" i="65"/>
  <c r="B1067" i="65"/>
  <c r="B1068" i="65"/>
  <c r="B1069" i="65"/>
  <c r="B1070" i="65"/>
  <c r="B1071" i="65"/>
  <c r="B1072" i="65"/>
  <c r="B1073" i="65"/>
  <c r="B1074" i="65"/>
  <c r="B1075" i="65"/>
  <c r="B1076" i="65"/>
  <c r="B1077" i="65"/>
  <c r="B1078" i="65"/>
  <c r="B1079" i="65"/>
  <c r="B1080" i="65"/>
  <c r="B1081" i="65"/>
  <c r="B1082" i="65"/>
  <c r="B1083" i="65"/>
  <c r="B1084" i="65"/>
  <c r="B1085" i="65"/>
  <c r="B1086" i="65"/>
  <c r="B1087" i="65"/>
  <c r="B1088" i="65"/>
  <c r="B1089" i="65"/>
  <c r="B1090" i="65"/>
  <c r="B1091" i="65"/>
  <c r="B1092" i="65"/>
  <c r="B1093" i="65"/>
  <c r="B1094" i="65"/>
  <c r="B1095" i="65"/>
  <c r="B1096" i="65"/>
  <c r="B1097" i="65"/>
  <c r="B1098" i="65"/>
  <c r="B1099" i="65"/>
  <c r="B1100" i="65"/>
  <c r="B1101" i="65"/>
  <c r="B1102" i="65"/>
  <c r="B1103" i="65"/>
  <c r="B1104" i="65"/>
  <c r="B1105" i="65"/>
  <c r="B1106" i="65"/>
  <c r="B1107" i="65"/>
  <c r="B1108" i="65"/>
  <c r="B1109" i="65"/>
  <c r="B1110" i="65"/>
  <c r="B1111" i="65"/>
  <c r="B1112" i="65"/>
  <c r="B1113" i="65"/>
  <c r="B1114" i="65"/>
  <c r="B1115" i="65"/>
  <c r="B1116" i="65"/>
  <c r="B1117" i="65"/>
  <c r="B1118" i="65"/>
  <c r="B1119" i="65"/>
  <c r="B1120" i="65"/>
  <c r="B1121" i="65"/>
  <c r="B1122" i="65"/>
  <c r="B1123" i="65"/>
  <c r="B1124" i="65"/>
  <c r="B1125" i="65"/>
  <c r="B1126" i="65"/>
  <c r="B1127" i="65"/>
  <c r="B1128" i="65"/>
  <c r="B1129" i="65"/>
  <c r="B1130" i="65"/>
  <c r="B1131" i="65"/>
  <c r="B1132" i="65"/>
  <c r="B1133" i="65"/>
  <c r="B1134" i="65"/>
  <c r="B1135" i="65"/>
  <c r="B1136" i="65"/>
  <c r="B1137" i="65"/>
  <c r="B1138" i="65"/>
  <c r="B1139" i="65"/>
  <c r="B1140" i="65"/>
  <c r="B1141" i="65"/>
  <c r="B1142" i="65"/>
  <c r="B1143" i="65"/>
  <c r="B1144" i="65"/>
  <c r="B1145" i="65"/>
  <c r="B1146" i="65"/>
  <c r="B1147" i="65"/>
  <c r="B1148" i="65"/>
  <c r="B1149" i="65"/>
  <c r="B1150" i="65"/>
  <c r="B1151" i="65"/>
  <c r="B1152" i="65"/>
  <c r="B1153" i="65"/>
  <c r="B1154" i="65"/>
  <c r="B1155" i="65"/>
  <c r="B1156" i="65"/>
  <c r="B1157" i="65"/>
  <c r="B1158" i="65"/>
  <c r="B1159" i="65"/>
  <c r="B1160" i="65"/>
  <c r="B1161" i="65"/>
  <c r="B1162" i="65"/>
  <c r="B1163" i="65"/>
  <c r="B1164" i="65"/>
  <c r="B1165" i="65"/>
  <c r="B1166" i="65"/>
  <c r="B1167" i="65"/>
  <c r="B1168" i="65"/>
  <c r="B1169" i="65"/>
  <c r="B1170" i="65"/>
  <c r="B1171" i="65"/>
  <c r="B1172" i="65"/>
  <c r="B1173" i="65"/>
  <c r="B1174" i="65"/>
  <c r="B1175" i="65"/>
  <c r="B1176" i="65"/>
  <c r="B1177" i="65"/>
  <c r="B1178" i="65"/>
  <c r="B1179" i="65"/>
  <c r="B1180" i="65"/>
  <c r="B1181" i="65"/>
  <c r="B1182" i="65"/>
  <c r="B1183" i="65"/>
  <c r="B1184" i="65"/>
  <c r="B1185" i="65"/>
  <c r="B1186" i="65"/>
  <c r="B1187" i="65"/>
  <c r="B1188" i="65"/>
  <c r="B1189" i="65"/>
  <c r="B1190" i="65"/>
  <c r="B1191" i="65"/>
  <c r="B1192" i="65"/>
  <c r="B1193" i="65"/>
  <c r="B1194" i="65"/>
  <c r="B1195" i="65"/>
  <c r="B1196" i="65"/>
  <c r="B1197" i="65"/>
  <c r="B1198" i="65"/>
  <c r="B1199" i="65"/>
  <c r="B1200" i="65"/>
  <c r="B1201" i="65"/>
  <c r="B1202" i="65"/>
  <c r="B1203" i="65"/>
  <c r="B1204" i="65"/>
  <c r="B1205" i="65"/>
  <c r="B1206" i="65"/>
  <c r="B1207" i="65"/>
  <c r="B1208" i="65"/>
  <c r="B1209" i="65"/>
  <c r="B1210" i="65"/>
  <c r="B1211" i="65"/>
  <c r="B1212" i="65"/>
  <c r="B1213" i="65"/>
  <c r="B1214" i="65"/>
  <c r="B1215" i="65"/>
  <c r="B1216" i="65"/>
  <c r="B1217" i="65"/>
  <c r="B1218" i="65"/>
  <c r="B1219" i="65"/>
  <c r="B1220" i="65"/>
  <c r="B1221" i="65"/>
  <c r="B1222" i="65"/>
  <c r="B1223" i="65"/>
  <c r="B1224" i="65"/>
  <c r="B1225" i="65"/>
  <c r="B1226" i="65"/>
  <c r="B1227" i="65"/>
  <c r="B1228" i="65"/>
  <c r="B1229" i="65"/>
  <c r="B1230" i="65"/>
  <c r="B1231" i="65"/>
  <c r="B1232" i="65"/>
  <c r="B1233" i="65"/>
  <c r="B1234" i="65"/>
  <c r="B1235" i="65"/>
  <c r="B1236" i="65"/>
  <c r="B1237" i="65"/>
  <c r="B1238" i="65"/>
  <c r="B1239" i="65"/>
  <c r="B1240" i="65"/>
  <c r="B1241" i="65"/>
  <c r="B1242" i="65"/>
  <c r="B1243" i="65"/>
  <c r="B1244" i="65"/>
  <c r="B1245" i="65"/>
  <c r="B1246" i="65"/>
  <c r="B1247" i="65"/>
  <c r="B1248" i="65"/>
  <c r="B1249" i="65"/>
  <c r="B1250" i="65"/>
  <c r="B1251" i="65"/>
  <c r="B1252" i="65"/>
  <c r="B1253" i="65"/>
  <c r="B1254" i="65"/>
  <c r="B1255" i="65"/>
  <c r="B1256" i="65"/>
  <c r="B1257" i="65"/>
  <c r="B1258" i="65"/>
  <c r="B1259" i="65"/>
  <c r="B1260" i="65"/>
  <c r="B1261" i="65"/>
  <c r="B1262" i="65"/>
  <c r="B1263" i="65"/>
  <c r="B1264" i="65"/>
  <c r="B1265" i="65"/>
  <c r="B1266" i="65"/>
  <c r="B1267" i="65"/>
  <c r="B1268" i="65"/>
  <c r="B1269" i="65"/>
  <c r="B1270" i="65"/>
  <c r="B1271" i="65"/>
  <c r="B1272" i="65"/>
  <c r="B1273" i="65"/>
  <c r="B1274" i="65"/>
  <c r="B1275" i="65"/>
  <c r="B1276" i="65"/>
  <c r="B1277" i="65"/>
  <c r="B1278" i="65"/>
  <c r="B1279" i="65"/>
  <c r="B1280" i="65"/>
  <c r="B1281" i="65"/>
  <c r="B1282" i="65"/>
  <c r="B1283" i="65"/>
  <c r="B1284" i="65"/>
  <c r="B1285" i="65"/>
  <c r="B1286" i="65"/>
  <c r="B1287" i="65"/>
  <c r="B1288" i="65"/>
  <c r="B1289" i="65"/>
  <c r="B1290" i="65"/>
  <c r="B1291" i="65"/>
  <c r="B1292" i="65"/>
  <c r="B1293" i="65"/>
  <c r="B1294" i="65"/>
  <c r="B1295" i="65"/>
  <c r="B1296" i="65"/>
  <c r="B1297" i="65"/>
  <c r="B1298" i="65"/>
  <c r="B1299" i="65"/>
  <c r="B1300" i="65"/>
  <c r="B1301" i="65"/>
  <c r="B1302" i="65"/>
  <c r="B1303" i="65"/>
  <c r="B1304" i="65"/>
  <c r="B1305" i="65"/>
  <c r="B1306" i="65"/>
  <c r="B1307" i="65"/>
  <c r="B1308" i="65"/>
  <c r="B1309" i="65"/>
  <c r="B1310" i="65"/>
  <c r="B1311" i="65"/>
  <c r="B1312" i="65"/>
  <c r="B1313" i="65"/>
  <c r="B1314" i="65"/>
  <c r="B1315" i="65"/>
  <c r="B1316" i="65"/>
  <c r="B1317" i="65"/>
  <c r="B1318" i="65"/>
  <c r="B1319" i="65"/>
  <c r="B1320" i="65"/>
  <c r="B1321" i="65"/>
  <c r="B1322" i="65"/>
  <c r="B1323" i="65"/>
  <c r="B1324" i="65"/>
  <c r="B1325" i="65"/>
  <c r="B1326" i="65"/>
  <c r="B1327" i="65"/>
  <c r="B1328" i="65"/>
  <c r="B1329" i="65"/>
  <c r="B1330" i="65"/>
  <c r="B1331" i="65"/>
  <c r="B1332" i="65"/>
  <c r="B1333" i="65"/>
  <c r="B1334" i="65"/>
  <c r="B1335" i="65"/>
  <c r="B1336" i="65"/>
  <c r="B1337" i="65"/>
  <c r="B1338" i="65"/>
  <c r="B1339" i="65"/>
  <c r="B1340" i="65"/>
  <c r="B1341" i="65"/>
  <c r="B1342" i="65"/>
  <c r="B1343" i="65"/>
  <c r="B1344" i="65"/>
  <c r="B1345" i="65"/>
  <c r="B1346" i="65"/>
  <c r="B1347" i="65"/>
  <c r="B1348" i="65"/>
  <c r="B1349" i="65"/>
  <c r="B1350" i="65"/>
  <c r="B1351" i="65"/>
  <c r="B1352" i="65"/>
  <c r="B1353" i="65"/>
  <c r="B1354" i="65"/>
  <c r="B1355" i="65"/>
  <c r="B1356" i="65"/>
  <c r="B1357" i="65"/>
  <c r="B1358" i="65"/>
  <c r="B1359" i="65"/>
  <c r="B1360" i="65"/>
  <c r="B1361" i="65"/>
  <c r="B1362" i="65"/>
  <c r="B1363" i="65"/>
  <c r="B1364" i="65"/>
  <c r="B1365" i="65"/>
  <c r="B1366" i="65"/>
  <c r="B1367" i="65"/>
  <c r="B1368" i="65"/>
  <c r="B1369" i="65"/>
  <c r="B1370" i="65"/>
  <c r="B1371" i="65"/>
  <c r="B1372" i="65"/>
  <c r="B1373" i="65"/>
  <c r="B1374" i="65"/>
  <c r="B1375" i="65"/>
  <c r="B1376" i="65"/>
  <c r="B1377" i="65"/>
  <c r="B1378" i="65"/>
  <c r="B1379" i="65"/>
  <c r="B1380" i="65"/>
  <c r="B1381" i="65"/>
  <c r="B1382" i="65"/>
  <c r="B1383" i="65"/>
  <c r="B1384" i="65"/>
  <c r="B1385" i="65"/>
  <c r="B1386" i="65"/>
  <c r="B1387" i="65"/>
  <c r="B1388" i="65"/>
  <c r="B1389" i="65"/>
  <c r="B1390" i="65"/>
  <c r="B1391" i="65"/>
  <c r="B1392" i="65"/>
  <c r="B1393" i="65"/>
  <c r="B1394" i="65"/>
  <c r="B1395" i="65"/>
  <c r="B1396" i="65"/>
  <c r="B1397" i="65"/>
  <c r="B1398" i="65"/>
  <c r="B1399" i="65"/>
  <c r="B1400" i="65"/>
  <c r="B1401" i="65"/>
  <c r="B1402" i="65"/>
  <c r="B1403" i="65"/>
  <c r="B1404" i="65"/>
  <c r="B1405" i="65"/>
  <c r="B1406" i="65"/>
  <c r="B1407" i="65"/>
  <c r="B1408" i="65"/>
  <c r="B1409" i="65"/>
  <c r="B1410" i="65"/>
  <c r="B1411" i="65"/>
  <c r="B1412" i="65"/>
  <c r="B1413" i="65"/>
  <c r="B1414" i="65"/>
  <c r="B1415" i="65"/>
  <c r="B1416" i="65"/>
  <c r="B1417" i="65"/>
  <c r="B1418" i="65"/>
  <c r="B1419" i="65"/>
  <c r="B1420" i="65"/>
  <c r="B1421" i="65"/>
  <c r="B1422" i="65"/>
  <c r="B1423" i="65"/>
  <c r="B1424" i="65"/>
  <c r="B1425" i="65"/>
  <c r="B1426" i="65"/>
  <c r="B1427" i="65"/>
  <c r="B1428" i="65"/>
  <c r="B1429" i="65"/>
  <c r="B1430" i="65"/>
  <c r="B1431" i="65"/>
  <c r="B1432" i="65"/>
  <c r="B1433" i="65"/>
  <c r="B1434" i="65"/>
  <c r="B1435" i="65"/>
  <c r="B1436" i="65"/>
  <c r="B1437" i="65"/>
  <c r="B1438" i="65"/>
  <c r="B1439" i="65"/>
  <c r="B1440" i="65"/>
  <c r="B1441" i="65"/>
  <c r="B1442" i="65"/>
  <c r="B1443" i="65"/>
  <c r="B1444" i="65"/>
  <c r="B1445" i="65"/>
  <c r="B1446" i="65"/>
  <c r="B1447" i="65"/>
  <c r="B1448" i="65"/>
  <c r="B1449" i="65"/>
  <c r="B1450" i="65"/>
  <c r="B1451" i="65"/>
  <c r="B1452" i="65"/>
  <c r="B1453" i="65"/>
  <c r="B1454" i="65"/>
  <c r="B1455" i="65"/>
  <c r="B1456" i="65"/>
  <c r="B1457" i="65"/>
  <c r="B1458" i="65"/>
  <c r="B1459" i="65"/>
  <c r="B1460" i="65"/>
  <c r="B1461" i="65"/>
  <c r="B1462" i="65"/>
  <c r="B1463" i="65"/>
  <c r="B1464" i="65"/>
  <c r="B1465" i="65"/>
  <c r="B1466" i="65"/>
  <c r="B1467" i="65"/>
  <c r="B1468" i="65"/>
  <c r="B1469" i="65"/>
  <c r="B1470" i="65"/>
  <c r="B1471" i="65"/>
  <c r="B1472" i="65"/>
  <c r="B1473" i="65"/>
  <c r="B1474" i="65"/>
  <c r="B1475" i="65"/>
  <c r="B1476" i="65"/>
  <c r="B1477" i="65"/>
  <c r="B1478" i="65"/>
  <c r="B1479" i="65"/>
  <c r="B1480" i="65"/>
  <c r="B1481" i="65"/>
  <c r="B1482" i="65"/>
  <c r="B1483" i="65"/>
  <c r="B1484" i="65"/>
  <c r="B1485" i="65"/>
  <c r="B1486" i="65"/>
  <c r="B1487" i="65"/>
  <c r="B1488" i="65"/>
  <c r="B1489" i="65"/>
  <c r="B1490" i="65"/>
  <c r="B1491" i="65"/>
  <c r="B1492" i="65"/>
  <c r="B1493" i="65"/>
  <c r="B1494" i="65"/>
  <c r="B1495" i="65"/>
  <c r="B1496" i="65"/>
  <c r="B1497" i="65"/>
  <c r="B1498" i="65"/>
  <c r="B1499" i="65"/>
  <c r="B1500" i="65"/>
  <c r="B1501" i="65"/>
  <c r="B1502" i="65"/>
  <c r="B1503" i="65"/>
  <c r="B1504" i="65"/>
  <c r="B1505" i="65"/>
  <c r="B1506" i="65"/>
  <c r="B1507" i="65"/>
  <c r="B1508" i="65"/>
  <c r="B1509" i="65"/>
  <c r="B1510" i="65"/>
  <c r="B1511" i="65"/>
  <c r="B1512" i="65"/>
  <c r="B1513" i="65"/>
  <c r="B1514" i="65"/>
  <c r="B1515" i="65"/>
  <c r="B1516" i="65"/>
  <c r="B1517" i="65"/>
  <c r="B1518" i="65"/>
  <c r="B1519" i="65"/>
  <c r="B1520" i="65"/>
  <c r="B1521" i="65"/>
  <c r="B1522" i="65"/>
  <c r="B1523" i="65"/>
  <c r="B1524" i="65"/>
  <c r="B1525" i="65"/>
  <c r="B1526" i="65"/>
  <c r="B1527" i="65"/>
  <c r="B1528" i="65"/>
  <c r="B1529" i="65"/>
  <c r="B1530" i="65"/>
  <c r="B1531" i="65"/>
  <c r="B1532" i="65"/>
  <c r="B1533" i="65"/>
  <c r="B1534" i="65"/>
  <c r="B1535" i="65"/>
  <c r="B1536" i="65"/>
  <c r="B1537" i="65"/>
  <c r="B1538" i="65"/>
  <c r="B1539" i="65"/>
  <c r="B1540" i="65"/>
  <c r="B1541" i="65"/>
  <c r="B1542" i="65"/>
  <c r="B1543" i="65"/>
  <c r="B1544" i="65"/>
  <c r="B1545" i="65"/>
  <c r="B1546" i="65"/>
  <c r="B1547" i="65"/>
  <c r="B1548" i="65"/>
  <c r="B1549" i="65"/>
  <c r="B1550" i="65"/>
  <c r="B1551" i="65"/>
  <c r="B1552" i="65"/>
  <c r="B1553" i="65"/>
  <c r="B1554" i="65"/>
  <c r="B1555" i="65"/>
  <c r="B1556" i="65"/>
  <c r="B1557" i="65"/>
  <c r="B1558" i="65"/>
  <c r="B1559" i="65"/>
  <c r="B1560" i="65"/>
  <c r="B1561" i="65"/>
  <c r="B1562" i="65"/>
  <c r="B1563" i="65"/>
  <c r="B1564" i="65"/>
  <c r="B1565" i="65"/>
  <c r="B1566" i="65"/>
  <c r="B1567" i="65"/>
  <c r="B1568" i="65"/>
  <c r="B1569" i="65"/>
  <c r="B1570" i="65"/>
  <c r="B1571" i="65"/>
  <c r="B1572" i="65"/>
  <c r="B1573" i="65"/>
  <c r="B1574" i="65"/>
  <c r="B1575" i="65"/>
  <c r="B1576" i="65"/>
  <c r="B1577" i="65"/>
  <c r="B1578" i="65"/>
  <c r="B1579" i="65"/>
  <c r="B1580" i="65"/>
  <c r="B1581" i="65"/>
  <c r="B1582" i="65"/>
  <c r="B1583" i="65"/>
  <c r="B1584" i="65"/>
  <c r="B1585" i="65"/>
  <c r="B1586" i="65"/>
  <c r="B1587" i="65"/>
  <c r="B1588" i="65"/>
  <c r="B1589" i="65"/>
  <c r="B1590" i="65"/>
  <c r="B1591" i="65"/>
  <c r="B1592" i="65"/>
  <c r="B1593" i="65"/>
  <c r="B1594" i="65"/>
  <c r="B1595" i="65"/>
  <c r="B1596" i="65"/>
  <c r="B1597" i="65"/>
  <c r="B1598" i="65"/>
  <c r="B1599" i="65"/>
  <c r="B1600" i="65"/>
  <c r="B1601" i="65"/>
  <c r="B1602" i="65"/>
  <c r="B1603" i="65"/>
  <c r="B1604" i="65"/>
  <c r="B1605" i="65"/>
  <c r="B1606" i="65"/>
  <c r="B1607" i="65"/>
  <c r="B1608" i="65"/>
  <c r="B1609" i="65"/>
  <c r="B1610" i="65"/>
  <c r="B1611" i="65"/>
  <c r="B1612" i="65"/>
  <c r="B1613" i="65"/>
  <c r="B1614" i="65"/>
  <c r="B1615" i="65"/>
  <c r="B1616" i="65"/>
  <c r="B1617" i="65"/>
  <c r="B1618" i="65"/>
  <c r="B1619" i="65"/>
  <c r="B1620" i="65"/>
  <c r="B1621" i="65"/>
  <c r="B1622" i="65"/>
  <c r="B1623" i="65"/>
  <c r="B1624" i="65"/>
  <c r="B1625" i="65"/>
  <c r="B1626" i="65"/>
  <c r="B1627" i="65"/>
  <c r="B1628" i="65"/>
  <c r="B1629" i="65"/>
  <c r="B1630" i="65"/>
  <c r="B1631" i="65"/>
  <c r="B1632" i="65"/>
  <c r="B1633" i="65"/>
  <c r="B1634" i="65"/>
  <c r="B1635" i="65"/>
  <c r="B1636" i="65"/>
  <c r="B1637" i="65"/>
  <c r="B1638" i="65"/>
  <c r="B1639" i="65"/>
  <c r="B1640" i="65"/>
  <c r="B1641" i="65"/>
  <c r="B1642" i="65"/>
  <c r="B1643" i="65"/>
  <c r="B1644" i="65"/>
  <c r="B1645" i="65"/>
  <c r="B1646" i="65"/>
  <c r="B1647" i="65"/>
  <c r="B1648" i="65"/>
  <c r="B1649" i="65"/>
  <c r="B1650" i="65"/>
  <c r="B1651" i="65"/>
  <c r="B1652" i="65"/>
  <c r="B1653" i="65"/>
  <c r="B1654" i="65"/>
  <c r="B1655" i="65"/>
  <c r="B1656" i="65"/>
  <c r="B1657" i="65"/>
  <c r="B1658" i="65"/>
  <c r="B1659" i="65"/>
  <c r="B1660" i="65"/>
  <c r="B1661" i="65"/>
  <c r="B1662" i="65"/>
  <c r="B1663" i="65"/>
  <c r="B1664" i="65"/>
  <c r="B1665" i="65"/>
  <c r="B1666" i="65"/>
  <c r="B1667" i="65"/>
  <c r="B1668" i="65"/>
  <c r="B1669" i="65"/>
  <c r="B1670" i="65"/>
  <c r="B1671" i="65"/>
  <c r="B1672" i="65"/>
  <c r="B1673" i="65"/>
  <c r="B1674" i="65"/>
  <c r="B1675" i="65"/>
  <c r="B1676" i="65"/>
  <c r="B1677" i="65"/>
  <c r="B1678" i="65"/>
  <c r="B1679" i="65"/>
  <c r="B1680" i="65"/>
  <c r="B1681" i="65"/>
  <c r="B1682" i="65"/>
  <c r="B1683" i="65"/>
  <c r="B1684" i="65"/>
  <c r="B1685" i="65"/>
  <c r="B1686" i="65"/>
  <c r="B1687" i="65"/>
  <c r="B1688" i="65"/>
  <c r="B1689" i="65"/>
  <c r="B1690" i="65"/>
  <c r="B1691" i="65"/>
  <c r="B1692" i="65"/>
  <c r="B1693" i="65"/>
  <c r="B1694" i="65"/>
  <c r="B1695" i="65"/>
  <c r="B1696" i="65"/>
  <c r="B1697" i="65"/>
  <c r="B1698" i="65"/>
  <c r="B1699" i="65"/>
  <c r="B1700" i="65"/>
  <c r="B1701" i="65"/>
  <c r="B1702" i="65"/>
  <c r="B1703" i="65"/>
  <c r="B1704" i="65"/>
  <c r="B1705" i="65"/>
  <c r="B1706" i="65"/>
  <c r="B1707" i="65"/>
  <c r="B1708" i="65"/>
  <c r="B1709" i="65"/>
  <c r="B1710" i="65"/>
  <c r="B1711" i="65"/>
  <c r="B1712" i="65"/>
  <c r="B1713" i="65"/>
  <c r="B1714" i="65"/>
  <c r="B1715" i="65"/>
  <c r="B1716" i="65"/>
  <c r="B1717" i="65"/>
  <c r="B1718" i="65"/>
  <c r="B1719" i="65"/>
  <c r="B1720" i="65"/>
  <c r="B1721" i="65"/>
  <c r="B1722" i="65"/>
  <c r="B4" i="65"/>
  <c r="D10" i="50"/>
  <c r="K32" i="65"/>
  <c r="L32" i="65"/>
  <c r="M32" i="65"/>
  <c r="N32" i="65"/>
  <c r="K33" i="65"/>
  <c r="L33" i="65"/>
  <c r="M33" i="65"/>
  <c r="N33" i="65"/>
  <c r="K34" i="65"/>
  <c r="L34" i="65"/>
  <c r="M34" i="65"/>
  <c r="N34" i="65"/>
  <c r="K35" i="65"/>
  <c r="L35" i="65"/>
  <c r="M35" i="65"/>
  <c r="N35" i="65"/>
  <c r="K36" i="65"/>
  <c r="L36" i="65"/>
  <c r="M36" i="65"/>
  <c r="N36" i="65"/>
  <c r="K37" i="65"/>
  <c r="L37" i="65"/>
  <c r="M37" i="65"/>
  <c r="N37" i="65"/>
  <c r="K38" i="65"/>
  <c r="L38" i="65"/>
  <c r="M38" i="65"/>
  <c r="N38" i="65"/>
  <c r="K39" i="65"/>
  <c r="L39" i="65"/>
  <c r="M39" i="65"/>
  <c r="N39" i="65"/>
  <c r="K40" i="65"/>
  <c r="L40" i="65"/>
  <c r="M40" i="65"/>
  <c r="N40" i="65"/>
  <c r="K41" i="65"/>
  <c r="L41" i="65"/>
  <c r="M41" i="65"/>
  <c r="N41" i="65"/>
  <c r="K42" i="65"/>
  <c r="L42" i="65"/>
  <c r="M42" i="65"/>
  <c r="N42" i="65"/>
  <c r="K43" i="65"/>
  <c r="L43" i="65"/>
  <c r="M43" i="65"/>
  <c r="N43" i="65"/>
  <c r="K44" i="65"/>
  <c r="L44" i="65"/>
  <c r="M44" i="65"/>
  <c r="N44" i="65"/>
  <c r="K45" i="65"/>
  <c r="L45" i="65"/>
  <c r="M45" i="65"/>
  <c r="N45" i="65"/>
  <c r="K46" i="65"/>
  <c r="L46" i="65"/>
  <c r="M46" i="65"/>
  <c r="N46" i="65"/>
  <c r="K47" i="65"/>
  <c r="L47" i="65"/>
  <c r="M47" i="65"/>
  <c r="N47" i="65"/>
  <c r="K48" i="65"/>
  <c r="L48" i="65"/>
  <c r="M48" i="65"/>
  <c r="N48" i="65"/>
  <c r="K49" i="65"/>
  <c r="L49" i="65"/>
  <c r="M49" i="65"/>
  <c r="N49" i="65"/>
  <c r="K50" i="65"/>
  <c r="L50" i="65"/>
  <c r="M50" i="65"/>
  <c r="N50" i="65"/>
  <c r="K51" i="65"/>
  <c r="L51" i="65"/>
  <c r="M51" i="65"/>
  <c r="N51" i="65"/>
  <c r="K52" i="65"/>
  <c r="L52" i="65"/>
  <c r="M52" i="65"/>
  <c r="N52" i="65"/>
  <c r="K53" i="65"/>
  <c r="L53" i="65"/>
  <c r="M53" i="65"/>
  <c r="N53" i="65"/>
  <c r="K54" i="65"/>
  <c r="L54" i="65"/>
  <c r="M54" i="65"/>
  <c r="N54" i="65"/>
  <c r="K55" i="65"/>
  <c r="L55" i="65"/>
  <c r="M55" i="65"/>
  <c r="N55" i="65"/>
  <c r="K56" i="65"/>
  <c r="L56" i="65"/>
  <c r="M56" i="65"/>
  <c r="N56" i="65"/>
  <c r="K57" i="65"/>
  <c r="L57" i="65"/>
  <c r="M57" i="65"/>
  <c r="N57" i="65"/>
  <c r="K58" i="65"/>
  <c r="L58" i="65"/>
  <c r="M58" i="65"/>
  <c r="N58" i="65"/>
  <c r="K59" i="65"/>
  <c r="L59" i="65"/>
  <c r="M59" i="65"/>
  <c r="N59" i="65"/>
  <c r="K60" i="65"/>
  <c r="L60" i="65"/>
  <c r="M60" i="65"/>
  <c r="N60" i="65"/>
  <c r="K61" i="65"/>
  <c r="L61" i="65"/>
  <c r="M61" i="65"/>
  <c r="N61" i="65"/>
  <c r="K62" i="65"/>
  <c r="L62" i="65"/>
  <c r="M62" i="65"/>
  <c r="N62" i="65"/>
  <c r="K63" i="65"/>
  <c r="L63" i="65"/>
  <c r="M63" i="65"/>
  <c r="N63" i="65"/>
  <c r="K64" i="65"/>
  <c r="L64" i="65"/>
  <c r="M64" i="65"/>
  <c r="N64" i="65"/>
  <c r="K65" i="65"/>
  <c r="L65" i="65"/>
  <c r="M65" i="65"/>
  <c r="N65" i="65"/>
  <c r="K66" i="65"/>
  <c r="L66" i="65"/>
  <c r="M66" i="65"/>
  <c r="N66" i="65"/>
  <c r="K67" i="65"/>
  <c r="L67" i="65"/>
  <c r="M67" i="65"/>
  <c r="N67" i="65"/>
  <c r="K68" i="65"/>
  <c r="L68" i="65"/>
  <c r="M68" i="65"/>
  <c r="N68" i="65"/>
  <c r="K69" i="65"/>
  <c r="L69" i="65"/>
  <c r="M69" i="65"/>
  <c r="N69" i="65"/>
  <c r="K70" i="65"/>
  <c r="L70" i="65"/>
  <c r="M70" i="65"/>
  <c r="N70" i="65"/>
  <c r="K71" i="65"/>
  <c r="L71" i="65"/>
  <c r="M71" i="65"/>
  <c r="N71" i="65"/>
  <c r="K72" i="65"/>
  <c r="L72" i="65"/>
  <c r="M72" i="65"/>
  <c r="N72" i="65"/>
  <c r="K73" i="65"/>
  <c r="L73" i="65"/>
  <c r="M73" i="65"/>
  <c r="N73" i="65"/>
  <c r="K74" i="65"/>
  <c r="L74" i="65"/>
  <c r="M74" i="65"/>
  <c r="N74" i="65"/>
  <c r="K75" i="65"/>
  <c r="L75" i="65"/>
  <c r="M75" i="65"/>
  <c r="N75" i="65"/>
  <c r="K76" i="65"/>
  <c r="L76" i="65"/>
  <c r="M76" i="65"/>
  <c r="N76" i="65"/>
  <c r="K77" i="65"/>
  <c r="L77" i="65"/>
  <c r="M77" i="65"/>
  <c r="N77" i="65"/>
  <c r="K78" i="65"/>
  <c r="L78" i="65"/>
  <c r="M78" i="65"/>
  <c r="N78" i="65"/>
  <c r="K79" i="65"/>
  <c r="L79" i="65"/>
  <c r="M79" i="65"/>
  <c r="N79" i="65"/>
  <c r="K80" i="65"/>
  <c r="L80" i="65"/>
  <c r="M80" i="65"/>
  <c r="N80" i="65"/>
  <c r="K81" i="65"/>
  <c r="L81" i="65"/>
  <c r="M81" i="65"/>
  <c r="N81" i="65"/>
  <c r="K82" i="65"/>
  <c r="L82" i="65"/>
  <c r="M82" i="65"/>
  <c r="N82" i="65"/>
  <c r="K83" i="65"/>
  <c r="L83" i="65"/>
  <c r="M83" i="65"/>
  <c r="N83" i="65"/>
  <c r="K84" i="65"/>
  <c r="L84" i="65"/>
  <c r="M84" i="65"/>
  <c r="N84" i="65"/>
  <c r="K85" i="65"/>
  <c r="L85" i="65"/>
  <c r="M85" i="65"/>
  <c r="N85" i="65"/>
  <c r="K86" i="65"/>
  <c r="L86" i="65"/>
  <c r="M86" i="65"/>
  <c r="N86" i="65"/>
  <c r="K87" i="65"/>
  <c r="L87" i="65"/>
  <c r="M87" i="65"/>
  <c r="N87" i="65"/>
  <c r="K88" i="65"/>
  <c r="L88" i="65"/>
  <c r="M88" i="65"/>
  <c r="N88" i="65"/>
  <c r="K89" i="65"/>
  <c r="L89" i="65"/>
  <c r="M89" i="65"/>
  <c r="N89" i="65"/>
  <c r="K90" i="65"/>
  <c r="L90" i="65"/>
  <c r="M90" i="65"/>
  <c r="N90" i="65"/>
  <c r="K91" i="65"/>
  <c r="L91" i="65"/>
  <c r="M91" i="65"/>
  <c r="N91" i="65"/>
  <c r="K92" i="65"/>
  <c r="L92" i="65"/>
  <c r="M92" i="65"/>
  <c r="N92" i="65"/>
  <c r="K93" i="65"/>
  <c r="L93" i="65"/>
  <c r="M93" i="65"/>
  <c r="N93" i="65"/>
  <c r="K94" i="65"/>
  <c r="L94" i="65"/>
  <c r="M94" i="65"/>
  <c r="N94" i="65"/>
  <c r="K95" i="65"/>
  <c r="L95" i="65"/>
  <c r="M95" i="65"/>
  <c r="N95" i="65"/>
  <c r="K96" i="65"/>
  <c r="L96" i="65"/>
  <c r="M96" i="65"/>
  <c r="N96" i="65"/>
  <c r="K97" i="65"/>
  <c r="L97" i="65"/>
  <c r="M97" i="65"/>
  <c r="N97" i="65"/>
  <c r="K98" i="65"/>
  <c r="L98" i="65"/>
  <c r="M98" i="65"/>
  <c r="N98" i="65"/>
  <c r="K99" i="65"/>
  <c r="L99" i="65"/>
  <c r="M99" i="65"/>
  <c r="N99" i="65"/>
  <c r="K100" i="65"/>
  <c r="L100" i="65"/>
  <c r="M100" i="65"/>
  <c r="N100" i="65"/>
  <c r="K101" i="65"/>
  <c r="L101" i="65"/>
  <c r="M101" i="65"/>
  <c r="N101" i="65"/>
  <c r="K102" i="65"/>
  <c r="L102" i="65"/>
  <c r="M102" i="65"/>
  <c r="N102" i="65"/>
  <c r="K103" i="65"/>
  <c r="L103" i="65"/>
  <c r="M103" i="65"/>
  <c r="N103" i="65"/>
  <c r="K104" i="65"/>
  <c r="L104" i="65"/>
  <c r="M104" i="65"/>
  <c r="N104" i="65"/>
  <c r="K105" i="65"/>
  <c r="L105" i="65"/>
  <c r="M105" i="65"/>
  <c r="N105" i="65"/>
  <c r="K106" i="65"/>
  <c r="L106" i="65"/>
  <c r="M106" i="65"/>
  <c r="N106" i="65"/>
  <c r="K107" i="65"/>
  <c r="L107" i="65"/>
  <c r="M107" i="65"/>
  <c r="N107" i="65"/>
  <c r="K108" i="65"/>
  <c r="L108" i="65"/>
  <c r="M108" i="65"/>
  <c r="N108" i="65"/>
  <c r="K109" i="65"/>
  <c r="L109" i="65"/>
  <c r="M109" i="65"/>
  <c r="N109" i="65"/>
  <c r="K110" i="65"/>
  <c r="L110" i="65"/>
  <c r="M110" i="65"/>
  <c r="N110" i="65"/>
  <c r="K111" i="65"/>
  <c r="L111" i="65"/>
  <c r="M111" i="65"/>
  <c r="N111" i="65"/>
  <c r="K112" i="65"/>
  <c r="L112" i="65"/>
  <c r="M112" i="65"/>
  <c r="N112" i="65"/>
  <c r="K113" i="65"/>
  <c r="L113" i="65"/>
  <c r="M113" i="65"/>
  <c r="N113" i="65"/>
  <c r="K114" i="65"/>
  <c r="L114" i="65"/>
  <c r="M114" i="65"/>
  <c r="N114" i="65"/>
  <c r="K115" i="65"/>
  <c r="L115" i="65"/>
  <c r="M115" i="65"/>
  <c r="N115" i="65"/>
  <c r="K116" i="65"/>
  <c r="L116" i="65"/>
  <c r="M116" i="65"/>
  <c r="N116" i="65"/>
  <c r="K117" i="65"/>
  <c r="L117" i="65"/>
  <c r="M117" i="65"/>
  <c r="N117" i="65"/>
  <c r="K118" i="65"/>
  <c r="L118" i="65"/>
  <c r="M118" i="65"/>
  <c r="N118" i="65"/>
  <c r="K119" i="65"/>
  <c r="L119" i="65"/>
  <c r="M119" i="65"/>
  <c r="N119" i="65"/>
  <c r="K120" i="65"/>
  <c r="L120" i="65"/>
  <c r="M120" i="65"/>
  <c r="N120" i="65"/>
  <c r="K121" i="65"/>
  <c r="L121" i="65"/>
  <c r="M121" i="65"/>
  <c r="N121" i="65"/>
  <c r="K122" i="65"/>
  <c r="L122" i="65"/>
  <c r="M122" i="65"/>
  <c r="N122" i="65"/>
  <c r="K123" i="65"/>
  <c r="L123" i="65"/>
  <c r="M123" i="65"/>
  <c r="N123" i="65"/>
  <c r="K124" i="65"/>
  <c r="L124" i="65"/>
  <c r="M124" i="65"/>
  <c r="N124" i="65"/>
  <c r="K125" i="65"/>
  <c r="L125" i="65"/>
  <c r="M125" i="65"/>
  <c r="N125" i="65"/>
  <c r="K126" i="65"/>
  <c r="L126" i="65"/>
  <c r="M126" i="65"/>
  <c r="N126" i="65"/>
  <c r="K127" i="65"/>
  <c r="L127" i="65"/>
  <c r="M127" i="65"/>
  <c r="N127" i="65"/>
  <c r="K128" i="65"/>
  <c r="L128" i="65"/>
  <c r="M128" i="65"/>
  <c r="N128" i="65"/>
  <c r="K129" i="65"/>
  <c r="L129" i="65"/>
  <c r="M129" i="65"/>
  <c r="N129" i="65"/>
  <c r="K130" i="65"/>
  <c r="L130" i="65"/>
  <c r="M130" i="65"/>
  <c r="N130" i="65"/>
  <c r="K131" i="65"/>
  <c r="L131" i="65"/>
  <c r="M131" i="65"/>
  <c r="N131" i="65"/>
  <c r="K132" i="65"/>
  <c r="L132" i="65"/>
  <c r="M132" i="65"/>
  <c r="N132" i="65"/>
  <c r="K133" i="65"/>
  <c r="L133" i="65"/>
  <c r="M133" i="65"/>
  <c r="N133" i="65"/>
  <c r="K134" i="65"/>
  <c r="L134" i="65"/>
  <c r="M134" i="65"/>
  <c r="N134" i="65"/>
  <c r="K135" i="65"/>
  <c r="L135" i="65"/>
  <c r="M135" i="65"/>
  <c r="N135" i="65"/>
  <c r="K136" i="65"/>
  <c r="L136" i="65"/>
  <c r="M136" i="65"/>
  <c r="N136" i="65"/>
  <c r="K137" i="65"/>
  <c r="L137" i="65"/>
  <c r="M137" i="65"/>
  <c r="N137" i="65"/>
  <c r="K138" i="65"/>
  <c r="L138" i="65"/>
  <c r="M138" i="65"/>
  <c r="N138" i="65"/>
  <c r="K139" i="65"/>
  <c r="L139" i="65"/>
  <c r="M139" i="65"/>
  <c r="N139" i="65"/>
  <c r="K140" i="65"/>
  <c r="L140" i="65"/>
  <c r="M140" i="65"/>
  <c r="N140" i="65"/>
  <c r="K141" i="65"/>
  <c r="L141" i="65"/>
  <c r="M141" i="65"/>
  <c r="N141" i="65"/>
  <c r="K142" i="65"/>
  <c r="L142" i="65"/>
  <c r="M142" i="65"/>
  <c r="N142" i="65"/>
  <c r="K143" i="65"/>
  <c r="L143" i="65"/>
  <c r="M143" i="65"/>
  <c r="N143" i="65"/>
  <c r="K144" i="65"/>
  <c r="L144" i="65"/>
  <c r="M144" i="65"/>
  <c r="N144" i="65"/>
  <c r="K145" i="65"/>
  <c r="L145" i="65"/>
  <c r="M145" i="65"/>
  <c r="N145" i="65"/>
  <c r="K146" i="65"/>
  <c r="L146" i="65"/>
  <c r="M146" i="65"/>
  <c r="N146" i="65"/>
  <c r="K147" i="65"/>
  <c r="L147" i="65"/>
  <c r="M147" i="65"/>
  <c r="N147" i="65"/>
  <c r="K148" i="65"/>
  <c r="L148" i="65"/>
  <c r="M148" i="65"/>
  <c r="N148" i="65"/>
  <c r="K149" i="65"/>
  <c r="L149" i="65"/>
  <c r="M149" i="65"/>
  <c r="N149" i="65"/>
  <c r="K150" i="65"/>
  <c r="L150" i="65"/>
  <c r="M150" i="65"/>
  <c r="N150" i="65"/>
  <c r="K151" i="65"/>
  <c r="L151" i="65"/>
  <c r="M151" i="65"/>
  <c r="N151" i="65"/>
  <c r="K152" i="65"/>
  <c r="L152" i="65"/>
  <c r="M152" i="65"/>
  <c r="N152" i="65"/>
  <c r="K153" i="65"/>
  <c r="L153" i="65"/>
  <c r="M153" i="65"/>
  <c r="N153" i="65"/>
  <c r="K154" i="65"/>
  <c r="L154" i="65"/>
  <c r="M154" i="65"/>
  <c r="N154" i="65"/>
  <c r="K155" i="65"/>
  <c r="L155" i="65"/>
  <c r="M155" i="65"/>
  <c r="N155" i="65"/>
  <c r="K156" i="65"/>
  <c r="L156" i="65"/>
  <c r="M156" i="65"/>
  <c r="N156" i="65"/>
  <c r="K157" i="65"/>
  <c r="L157" i="65"/>
  <c r="M157" i="65"/>
  <c r="N157" i="65"/>
  <c r="K158" i="65"/>
  <c r="L158" i="65"/>
  <c r="M158" i="65"/>
  <c r="N158" i="65"/>
  <c r="K159" i="65"/>
  <c r="L159" i="65"/>
  <c r="M159" i="65"/>
  <c r="N159" i="65"/>
  <c r="K160" i="65"/>
  <c r="L160" i="65"/>
  <c r="M160" i="65"/>
  <c r="N160" i="65"/>
  <c r="K161" i="65"/>
  <c r="L161" i="65"/>
  <c r="M161" i="65"/>
  <c r="N161" i="65"/>
  <c r="K162" i="65"/>
  <c r="L162" i="65"/>
  <c r="M162" i="65"/>
  <c r="N162" i="65"/>
  <c r="K163" i="65"/>
  <c r="L163" i="65"/>
  <c r="M163" i="65"/>
  <c r="N163" i="65"/>
  <c r="K164" i="65"/>
  <c r="L164" i="65"/>
  <c r="M164" i="65"/>
  <c r="N164" i="65"/>
  <c r="K165" i="65"/>
  <c r="L165" i="65"/>
  <c r="M165" i="65"/>
  <c r="N165" i="65"/>
  <c r="K166" i="65"/>
  <c r="L166" i="65"/>
  <c r="M166" i="65"/>
  <c r="N166" i="65"/>
  <c r="K167" i="65"/>
  <c r="L167" i="65"/>
  <c r="M167" i="65"/>
  <c r="N167" i="65"/>
  <c r="K168" i="65"/>
  <c r="L168" i="65"/>
  <c r="M168" i="65"/>
  <c r="N168" i="65"/>
  <c r="K169" i="65"/>
  <c r="L169" i="65"/>
  <c r="M169" i="65"/>
  <c r="N169" i="65"/>
  <c r="K170" i="65"/>
  <c r="L170" i="65"/>
  <c r="M170" i="65"/>
  <c r="N170" i="65"/>
  <c r="K171" i="65"/>
  <c r="L171" i="65"/>
  <c r="M171" i="65"/>
  <c r="N171" i="65"/>
  <c r="K172" i="65"/>
  <c r="L172" i="65"/>
  <c r="M172" i="65"/>
  <c r="N172" i="65"/>
  <c r="K173" i="65"/>
  <c r="L173" i="65"/>
  <c r="M173" i="65"/>
  <c r="N173" i="65"/>
  <c r="K174" i="65"/>
  <c r="L174" i="65"/>
  <c r="M174" i="65"/>
  <c r="N174" i="65"/>
  <c r="K175" i="65"/>
  <c r="L175" i="65"/>
  <c r="M175" i="65"/>
  <c r="N175" i="65"/>
  <c r="K176" i="65"/>
  <c r="L176" i="65"/>
  <c r="M176" i="65"/>
  <c r="N176" i="65"/>
  <c r="K177" i="65"/>
  <c r="L177" i="65"/>
  <c r="M177" i="65"/>
  <c r="N177" i="65"/>
  <c r="K178" i="65"/>
  <c r="L178" i="65"/>
  <c r="M178" i="65"/>
  <c r="N178" i="65"/>
  <c r="K179" i="65"/>
  <c r="L179" i="65"/>
  <c r="M179" i="65"/>
  <c r="N179" i="65"/>
  <c r="K180" i="65"/>
  <c r="L180" i="65"/>
  <c r="M180" i="65"/>
  <c r="N180" i="65"/>
  <c r="K181" i="65"/>
  <c r="L181" i="65"/>
  <c r="M181" i="65"/>
  <c r="N181" i="65"/>
  <c r="K182" i="65"/>
  <c r="L182" i="65"/>
  <c r="M182" i="65"/>
  <c r="N182" i="65"/>
  <c r="K183" i="65"/>
  <c r="L183" i="65"/>
  <c r="M183" i="65"/>
  <c r="N183" i="65"/>
  <c r="K184" i="65"/>
  <c r="L184" i="65"/>
  <c r="M184" i="65"/>
  <c r="N184" i="65"/>
  <c r="K185" i="65"/>
  <c r="L185" i="65"/>
  <c r="M185" i="65"/>
  <c r="N185" i="65"/>
  <c r="K186" i="65"/>
  <c r="L186" i="65"/>
  <c r="M186" i="65"/>
  <c r="N186" i="65"/>
  <c r="K187" i="65"/>
  <c r="L187" i="65"/>
  <c r="M187" i="65"/>
  <c r="N187" i="65"/>
  <c r="K188" i="65"/>
  <c r="L188" i="65"/>
  <c r="M188" i="65"/>
  <c r="N188" i="65"/>
  <c r="K189" i="65"/>
  <c r="L189" i="65"/>
  <c r="M189" i="65"/>
  <c r="N189" i="65"/>
  <c r="K190" i="65"/>
  <c r="L190" i="65"/>
  <c r="M190" i="65"/>
  <c r="N190" i="65"/>
  <c r="K191" i="65"/>
  <c r="L191" i="65"/>
  <c r="M191" i="65"/>
  <c r="N191" i="65"/>
  <c r="K192" i="65"/>
  <c r="L192" i="65"/>
  <c r="M192" i="65"/>
  <c r="N192" i="65"/>
  <c r="K193" i="65"/>
  <c r="L193" i="65"/>
  <c r="M193" i="65"/>
  <c r="N193" i="65"/>
  <c r="K194" i="65"/>
  <c r="L194" i="65"/>
  <c r="M194" i="65"/>
  <c r="N194" i="65"/>
  <c r="K195" i="65"/>
  <c r="L195" i="65"/>
  <c r="M195" i="65"/>
  <c r="N195" i="65"/>
  <c r="K196" i="65"/>
  <c r="L196" i="65"/>
  <c r="M196" i="65"/>
  <c r="N196" i="65"/>
  <c r="K197" i="65"/>
  <c r="L197" i="65"/>
  <c r="M197" i="65"/>
  <c r="N197" i="65"/>
  <c r="K198" i="65"/>
  <c r="L198" i="65"/>
  <c r="M198" i="65"/>
  <c r="N198" i="65"/>
  <c r="K199" i="65"/>
  <c r="L199" i="65"/>
  <c r="M199" i="65"/>
  <c r="N199" i="65"/>
  <c r="K200" i="65"/>
  <c r="L200" i="65"/>
  <c r="M200" i="65"/>
  <c r="N200" i="65"/>
  <c r="K201" i="65"/>
  <c r="L201" i="65"/>
  <c r="M201" i="65"/>
  <c r="N201" i="65"/>
  <c r="K202" i="65"/>
  <c r="L202" i="65"/>
  <c r="M202" i="65"/>
  <c r="N202" i="65"/>
  <c r="K203" i="65"/>
  <c r="L203" i="65"/>
  <c r="M203" i="65"/>
  <c r="N203" i="65"/>
  <c r="K204" i="65"/>
  <c r="L204" i="65"/>
  <c r="M204" i="65"/>
  <c r="N204" i="65"/>
  <c r="K205" i="65"/>
  <c r="L205" i="65"/>
  <c r="M205" i="65"/>
  <c r="N205" i="65"/>
  <c r="K206" i="65"/>
  <c r="L206" i="65"/>
  <c r="M206" i="65"/>
  <c r="N206" i="65"/>
  <c r="K207" i="65"/>
  <c r="L207" i="65"/>
  <c r="M207" i="65"/>
  <c r="N207" i="65"/>
  <c r="K208" i="65"/>
  <c r="L208" i="65"/>
  <c r="M208" i="65"/>
  <c r="N208" i="65"/>
  <c r="K209" i="65"/>
  <c r="L209" i="65"/>
  <c r="M209" i="65"/>
  <c r="N209" i="65"/>
  <c r="K210" i="65"/>
  <c r="L210" i="65"/>
  <c r="M210" i="65"/>
  <c r="N210" i="65"/>
  <c r="K211" i="65"/>
  <c r="L211" i="65"/>
  <c r="M211" i="65"/>
  <c r="N211" i="65"/>
  <c r="K212" i="65"/>
  <c r="L212" i="65"/>
  <c r="M212" i="65"/>
  <c r="N212" i="65"/>
  <c r="K213" i="65"/>
  <c r="L213" i="65"/>
  <c r="M213" i="65"/>
  <c r="N213" i="65"/>
  <c r="K214" i="65"/>
  <c r="L214" i="65"/>
  <c r="M214" i="65"/>
  <c r="N214" i="65"/>
  <c r="K215" i="65"/>
  <c r="L215" i="65"/>
  <c r="M215" i="65"/>
  <c r="N215" i="65"/>
  <c r="K216" i="65"/>
  <c r="L216" i="65"/>
  <c r="M216" i="65"/>
  <c r="N216" i="65"/>
  <c r="K217" i="65"/>
  <c r="L217" i="65"/>
  <c r="M217" i="65"/>
  <c r="N217" i="65"/>
  <c r="K218" i="65"/>
  <c r="L218" i="65"/>
  <c r="M218" i="65"/>
  <c r="N218" i="65"/>
  <c r="K219" i="65"/>
  <c r="L219" i="65"/>
  <c r="M219" i="65"/>
  <c r="N219" i="65"/>
  <c r="K220" i="65"/>
  <c r="L220" i="65"/>
  <c r="M220" i="65"/>
  <c r="N220" i="65"/>
  <c r="K221" i="65"/>
  <c r="L221" i="65"/>
  <c r="M221" i="65"/>
  <c r="N221" i="65"/>
  <c r="K222" i="65"/>
  <c r="L222" i="65"/>
  <c r="M222" i="65"/>
  <c r="N222" i="65"/>
  <c r="K223" i="65"/>
  <c r="L223" i="65"/>
  <c r="M223" i="65"/>
  <c r="N223" i="65"/>
  <c r="K224" i="65"/>
  <c r="L224" i="65"/>
  <c r="M224" i="65"/>
  <c r="N224" i="65"/>
  <c r="K225" i="65"/>
  <c r="L225" i="65"/>
  <c r="M225" i="65"/>
  <c r="N225" i="65"/>
  <c r="K226" i="65"/>
  <c r="L226" i="65"/>
  <c r="M226" i="65"/>
  <c r="N226" i="65"/>
  <c r="K227" i="65"/>
  <c r="L227" i="65"/>
  <c r="M227" i="65"/>
  <c r="N227" i="65"/>
  <c r="K228" i="65"/>
  <c r="L228" i="65"/>
  <c r="M228" i="65"/>
  <c r="N228" i="65"/>
  <c r="K229" i="65"/>
  <c r="L229" i="65"/>
  <c r="M229" i="65"/>
  <c r="N229" i="65"/>
  <c r="K230" i="65"/>
  <c r="L230" i="65"/>
  <c r="M230" i="65"/>
  <c r="N230" i="65"/>
  <c r="K231" i="65"/>
  <c r="L231" i="65"/>
  <c r="M231" i="65"/>
  <c r="N231" i="65"/>
  <c r="K232" i="65"/>
  <c r="L232" i="65"/>
  <c r="M232" i="65"/>
  <c r="N232" i="65"/>
  <c r="K233" i="65"/>
  <c r="L233" i="65"/>
  <c r="M233" i="65"/>
  <c r="N233" i="65"/>
  <c r="K234" i="65"/>
  <c r="L234" i="65"/>
  <c r="M234" i="65"/>
  <c r="N234" i="65"/>
  <c r="K235" i="65"/>
  <c r="L235" i="65"/>
  <c r="M235" i="65"/>
  <c r="N235" i="65"/>
  <c r="K236" i="65"/>
  <c r="L236" i="65"/>
  <c r="M236" i="65"/>
  <c r="N236" i="65"/>
  <c r="K237" i="65"/>
  <c r="L237" i="65"/>
  <c r="M237" i="65"/>
  <c r="N237" i="65"/>
  <c r="K238" i="65"/>
  <c r="L238" i="65"/>
  <c r="M238" i="65"/>
  <c r="N238" i="65"/>
  <c r="K239" i="65"/>
  <c r="L239" i="65"/>
  <c r="M239" i="65"/>
  <c r="N239" i="65"/>
  <c r="K240" i="65"/>
  <c r="L240" i="65"/>
  <c r="M240" i="65"/>
  <c r="N240" i="65"/>
  <c r="K241" i="65"/>
  <c r="L241" i="65"/>
  <c r="M241" i="65"/>
  <c r="N241" i="65"/>
  <c r="K242" i="65"/>
  <c r="L242" i="65"/>
  <c r="M242" i="65"/>
  <c r="N242" i="65"/>
  <c r="K243" i="65"/>
  <c r="L243" i="65"/>
  <c r="M243" i="65"/>
  <c r="N243" i="65"/>
  <c r="K244" i="65"/>
  <c r="L244" i="65"/>
  <c r="M244" i="65"/>
  <c r="N244" i="65"/>
  <c r="K245" i="65"/>
  <c r="L245" i="65"/>
  <c r="M245" i="65"/>
  <c r="N245" i="65"/>
  <c r="K246" i="65"/>
  <c r="L246" i="65"/>
  <c r="M246" i="65"/>
  <c r="N246" i="65"/>
  <c r="K247" i="65"/>
  <c r="L247" i="65"/>
  <c r="M247" i="65"/>
  <c r="N247" i="65"/>
  <c r="K248" i="65"/>
  <c r="L248" i="65"/>
  <c r="M248" i="65"/>
  <c r="N248" i="65"/>
  <c r="K249" i="65"/>
  <c r="L249" i="65"/>
  <c r="M249" i="65"/>
  <c r="N249" i="65"/>
  <c r="K250" i="65"/>
  <c r="L250" i="65"/>
  <c r="M250" i="65"/>
  <c r="N250" i="65"/>
  <c r="K251" i="65"/>
  <c r="L251" i="65"/>
  <c r="M251" i="65"/>
  <c r="N251" i="65"/>
  <c r="K252" i="65"/>
  <c r="L252" i="65"/>
  <c r="M252" i="65"/>
  <c r="N252" i="65"/>
  <c r="K253" i="65"/>
  <c r="L253" i="65"/>
  <c r="M253" i="65"/>
  <c r="N253" i="65"/>
  <c r="K254" i="65"/>
  <c r="L254" i="65"/>
  <c r="M254" i="65"/>
  <c r="N254" i="65"/>
  <c r="K255" i="65"/>
  <c r="L255" i="65"/>
  <c r="M255" i="65"/>
  <c r="N255" i="65"/>
  <c r="K256" i="65"/>
  <c r="L256" i="65"/>
  <c r="M256" i="65"/>
  <c r="N256" i="65"/>
  <c r="K257" i="65"/>
  <c r="L257" i="65"/>
  <c r="M257" i="65"/>
  <c r="N257" i="65"/>
  <c r="K258" i="65"/>
  <c r="L258" i="65"/>
  <c r="M258" i="65"/>
  <c r="N258" i="65"/>
  <c r="K259" i="65"/>
  <c r="L259" i="65"/>
  <c r="M259" i="65"/>
  <c r="N259" i="65"/>
  <c r="K260" i="65"/>
  <c r="L260" i="65"/>
  <c r="M260" i="65"/>
  <c r="N260" i="65"/>
  <c r="K261" i="65"/>
  <c r="L261" i="65"/>
  <c r="M261" i="65"/>
  <c r="N261" i="65"/>
  <c r="K262" i="65"/>
  <c r="L262" i="65"/>
  <c r="M262" i="65"/>
  <c r="N262" i="65"/>
  <c r="K263" i="65"/>
  <c r="L263" i="65"/>
  <c r="M263" i="65"/>
  <c r="N263" i="65"/>
  <c r="K264" i="65"/>
  <c r="L264" i="65"/>
  <c r="M264" i="65"/>
  <c r="N264" i="65"/>
  <c r="K265" i="65"/>
  <c r="L265" i="65"/>
  <c r="M265" i="65"/>
  <c r="N265" i="65"/>
  <c r="K266" i="65"/>
  <c r="L266" i="65"/>
  <c r="M266" i="65"/>
  <c r="N266" i="65"/>
  <c r="K267" i="65"/>
  <c r="L267" i="65"/>
  <c r="M267" i="65"/>
  <c r="N267" i="65"/>
  <c r="K268" i="65"/>
  <c r="L268" i="65"/>
  <c r="M268" i="65"/>
  <c r="N268" i="65"/>
  <c r="K269" i="65"/>
  <c r="L269" i="65"/>
  <c r="M269" i="65"/>
  <c r="N269" i="65"/>
  <c r="K270" i="65"/>
  <c r="L270" i="65"/>
  <c r="M270" i="65"/>
  <c r="N270" i="65"/>
  <c r="K271" i="65"/>
  <c r="L271" i="65"/>
  <c r="M271" i="65"/>
  <c r="N271" i="65"/>
  <c r="K272" i="65"/>
  <c r="L272" i="65"/>
  <c r="M272" i="65"/>
  <c r="N272" i="65"/>
  <c r="K273" i="65"/>
  <c r="L273" i="65"/>
  <c r="M273" i="65"/>
  <c r="N273" i="65"/>
  <c r="K274" i="65"/>
  <c r="L274" i="65"/>
  <c r="M274" i="65"/>
  <c r="N274" i="65"/>
  <c r="K275" i="65"/>
  <c r="L275" i="65"/>
  <c r="M275" i="65"/>
  <c r="N275" i="65"/>
  <c r="K276" i="65"/>
  <c r="L276" i="65"/>
  <c r="M276" i="65"/>
  <c r="N276" i="65"/>
  <c r="K277" i="65"/>
  <c r="L277" i="65"/>
  <c r="M277" i="65"/>
  <c r="N277" i="65"/>
  <c r="K278" i="65"/>
  <c r="L278" i="65"/>
  <c r="M278" i="65"/>
  <c r="N278" i="65"/>
  <c r="K279" i="65"/>
  <c r="L279" i="65"/>
  <c r="M279" i="65"/>
  <c r="N279" i="65"/>
  <c r="K280" i="65"/>
  <c r="L280" i="65"/>
  <c r="M280" i="65"/>
  <c r="N280" i="65"/>
  <c r="K281" i="65"/>
  <c r="L281" i="65"/>
  <c r="M281" i="65"/>
  <c r="N281" i="65"/>
  <c r="K282" i="65"/>
  <c r="L282" i="65"/>
  <c r="M282" i="65"/>
  <c r="N282" i="65"/>
  <c r="K283" i="65"/>
  <c r="L283" i="65"/>
  <c r="M283" i="65"/>
  <c r="N283" i="65"/>
  <c r="K284" i="65"/>
  <c r="L284" i="65"/>
  <c r="M284" i="65"/>
  <c r="N284" i="65"/>
  <c r="K285" i="65"/>
  <c r="L285" i="65"/>
  <c r="M285" i="65"/>
  <c r="N285" i="65"/>
  <c r="K286" i="65"/>
  <c r="L286" i="65"/>
  <c r="M286" i="65"/>
  <c r="N286" i="65"/>
  <c r="K287" i="65"/>
  <c r="L287" i="65"/>
  <c r="M287" i="65"/>
  <c r="N287" i="65"/>
  <c r="K288" i="65"/>
  <c r="L288" i="65"/>
  <c r="M288" i="65"/>
  <c r="N288" i="65"/>
  <c r="K289" i="65"/>
  <c r="L289" i="65"/>
  <c r="M289" i="65"/>
  <c r="N289" i="65"/>
  <c r="K290" i="65"/>
  <c r="L290" i="65"/>
  <c r="M290" i="65"/>
  <c r="N290" i="65"/>
  <c r="K291" i="65"/>
  <c r="L291" i="65"/>
  <c r="M291" i="65"/>
  <c r="N291" i="65"/>
  <c r="K292" i="65"/>
  <c r="L292" i="65"/>
  <c r="M292" i="65"/>
  <c r="N292" i="65"/>
  <c r="K293" i="65"/>
  <c r="L293" i="65"/>
  <c r="M293" i="65"/>
  <c r="N293" i="65"/>
  <c r="K294" i="65"/>
  <c r="L294" i="65"/>
  <c r="M294" i="65"/>
  <c r="N294" i="65"/>
  <c r="K295" i="65"/>
  <c r="L295" i="65"/>
  <c r="M295" i="65"/>
  <c r="N295" i="65"/>
  <c r="K296" i="65"/>
  <c r="L296" i="65"/>
  <c r="M296" i="65"/>
  <c r="N296" i="65"/>
  <c r="K297" i="65"/>
  <c r="L297" i="65"/>
  <c r="M297" i="65"/>
  <c r="N297" i="65"/>
  <c r="K298" i="65"/>
  <c r="L298" i="65"/>
  <c r="M298" i="65"/>
  <c r="N298" i="65"/>
  <c r="K299" i="65"/>
  <c r="L299" i="65"/>
  <c r="M299" i="65"/>
  <c r="N299" i="65"/>
  <c r="K300" i="65"/>
  <c r="L300" i="65"/>
  <c r="M300" i="65"/>
  <c r="N300" i="65"/>
  <c r="K301" i="65"/>
  <c r="L301" i="65"/>
  <c r="M301" i="65"/>
  <c r="N301" i="65"/>
  <c r="K302" i="65"/>
  <c r="L302" i="65"/>
  <c r="M302" i="65"/>
  <c r="N302" i="65"/>
  <c r="K303" i="65"/>
  <c r="L303" i="65"/>
  <c r="M303" i="65"/>
  <c r="N303" i="65"/>
  <c r="K304" i="65"/>
  <c r="L304" i="65"/>
  <c r="M304" i="65"/>
  <c r="N304" i="65"/>
  <c r="K305" i="65"/>
  <c r="L305" i="65"/>
  <c r="M305" i="65"/>
  <c r="N305" i="65"/>
  <c r="K306" i="65"/>
  <c r="L306" i="65"/>
  <c r="M306" i="65"/>
  <c r="N306" i="65"/>
  <c r="K307" i="65"/>
  <c r="L307" i="65"/>
  <c r="M307" i="65"/>
  <c r="N307" i="65"/>
  <c r="K308" i="65"/>
  <c r="L308" i="65"/>
  <c r="M308" i="65"/>
  <c r="N308" i="65"/>
  <c r="K309" i="65"/>
  <c r="L309" i="65"/>
  <c r="M309" i="65"/>
  <c r="N309" i="65"/>
  <c r="K310" i="65"/>
  <c r="L310" i="65"/>
  <c r="M310" i="65"/>
  <c r="N310" i="65"/>
  <c r="K311" i="65"/>
  <c r="L311" i="65"/>
  <c r="M311" i="65"/>
  <c r="N311" i="65"/>
  <c r="K312" i="65"/>
  <c r="L312" i="65"/>
  <c r="M312" i="65"/>
  <c r="N312" i="65"/>
  <c r="K313" i="65"/>
  <c r="L313" i="65"/>
  <c r="M313" i="65"/>
  <c r="N313" i="65"/>
  <c r="K314" i="65"/>
  <c r="L314" i="65"/>
  <c r="M314" i="65"/>
  <c r="N314" i="65"/>
  <c r="K315" i="65"/>
  <c r="L315" i="65"/>
  <c r="M315" i="65"/>
  <c r="N315" i="65"/>
  <c r="K316" i="65"/>
  <c r="L316" i="65"/>
  <c r="M316" i="65"/>
  <c r="N316" i="65"/>
  <c r="K317" i="65"/>
  <c r="L317" i="65"/>
  <c r="M317" i="65"/>
  <c r="N317" i="65"/>
  <c r="K318" i="65"/>
  <c r="L318" i="65"/>
  <c r="M318" i="65"/>
  <c r="N318" i="65"/>
  <c r="K319" i="65"/>
  <c r="L319" i="65"/>
  <c r="M319" i="65"/>
  <c r="N319" i="65"/>
  <c r="K320" i="65"/>
  <c r="L320" i="65"/>
  <c r="M320" i="65"/>
  <c r="N320" i="65"/>
  <c r="K321" i="65"/>
  <c r="L321" i="65"/>
  <c r="M321" i="65"/>
  <c r="N321" i="65"/>
  <c r="K322" i="65"/>
  <c r="L322" i="65"/>
  <c r="M322" i="65"/>
  <c r="N322" i="65"/>
  <c r="K323" i="65"/>
  <c r="L323" i="65"/>
  <c r="M323" i="65"/>
  <c r="N323" i="65"/>
  <c r="K324" i="65"/>
  <c r="L324" i="65"/>
  <c r="M324" i="65"/>
  <c r="N324" i="65"/>
  <c r="K325" i="65"/>
  <c r="L325" i="65"/>
  <c r="M325" i="65"/>
  <c r="N325" i="65"/>
  <c r="K326" i="65"/>
  <c r="L326" i="65"/>
  <c r="M326" i="65"/>
  <c r="N326" i="65"/>
  <c r="K327" i="65"/>
  <c r="L327" i="65"/>
  <c r="M327" i="65"/>
  <c r="N327" i="65"/>
  <c r="K328" i="65"/>
  <c r="L328" i="65"/>
  <c r="M328" i="65"/>
  <c r="N328" i="65"/>
  <c r="K329" i="65"/>
  <c r="L329" i="65"/>
  <c r="M329" i="65"/>
  <c r="N329" i="65"/>
  <c r="K330" i="65"/>
  <c r="L330" i="65"/>
  <c r="M330" i="65"/>
  <c r="N330" i="65"/>
  <c r="K331" i="65"/>
  <c r="L331" i="65"/>
  <c r="M331" i="65"/>
  <c r="N331" i="65"/>
  <c r="K332" i="65"/>
  <c r="L332" i="65"/>
  <c r="M332" i="65"/>
  <c r="N332" i="65"/>
  <c r="K333" i="65"/>
  <c r="L333" i="65"/>
  <c r="M333" i="65"/>
  <c r="N333" i="65"/>
  <c r="K334" i="65"/>
  <c r="L334" i="65"/>
  <c r="M334" i="65"/>
  <c r="N334" i="65"/>
  <c r="K335" i="65"/>
  <c r="L335" i="65"/>
  <c r="M335" i="65"/>
  <c r="N335" i="65"/>
  <c r="K336" i="65"/>
  <c r="L336" i="65"/>
  <c r="M336" i="65"/>
  <c r="N336" i="65"/>
  <c r="K337" i="65"/>
  <c r="L337" i="65"/>
  <c r="M337" i="65"/>
  <c r="N337" i="65"/>
  <c r="K338" i="65"/>
  <c r="L338" i="65"/>
  <c r="M338" i="65"/>
  <c r="N338" i="65"/>
  <c r="K339" i="65"/>
  <c r="L339" i="65"/>
  <c r="M339" i="65"/>
  <c r="N339" i="65"/>
  <c r="K340" i="65"/>
  <c r="L340" i="65"/>
  <c r="M340" i="65"/>
  <c r="N340" i="65"/>
  <c r="K341" i="65"/>
  <c r="L341" i="65"/>
  <c r="M341" i="65"/>
  <c r="N341" i="65"/>
  <c r="K342" i="65"/>
  <c r="L342" i="65"/>
  <c r="M342" i="65"/>
  <c r="N342" i="65"/>
  <c r="K343" i="65"/>
  <c r="L343" i="65"/>
  <c r="M343" i="65"/>
  <c r="N343" i="65"/>
  <c r="K344" i="65"/>
  <c r="L344" i="65"/>
  <c r="M344" i="65"/>
  <c r="N344" i="65"/>
  <c r="K345" i="65"/>
  <c r="L345" i="65"/>
  <c r="M345" i="65"/>
  <c r="N345" i="65"/>
  <c r="K346" i="65"/>
  <c r="L346" i="65"/>
  <c r="M346" i="65"/>
  <c r="N346" i="65"/>
  <c r="K347" i="65"/>
  <c r="L347" i="65"/>
  <c r="M347" i="65"/>
  <c r="N347" i="65"/>
  <c r="K348" i="65"/>
  <c r="L348" i="65"/>
  <c r="M348" i="65"/>
  <c r="N348" i="65"/>
  <c r="K349" i="65"/>
  <c r="L349" i="65"/>
  <c r="M349" i="65"/>
  <c r="N349" i="65"/>
  <c r="K350" i="65"/>
  <c r="L350" i="65"/>
  <c r="M350" i="65"/>
  <c r="N350" i="65"/>
  <c r="K351" i="65"/>
  <c r="L351" i="65"/>
  <c r="M351" i="65"/>
  <c r="N351" i="65"/>
  <c r="K352" i="65"/>
  <c r="L352" i="65"/>
  <c r="M352" i="65"/>
  <c r="N352" i="65"/>
  <c r="K353" i="65"/>
  <c r="L353" i="65"/>
  <c r="M353" i="65"/>
  <c r="N353" i="65"/>
  <c r="K354" i="65"/>
  <c r="L354" i="65"/>
  <c r="M354" i="65"/>
  <c r="N354" i="65"/>
  <c r="K355" i="65"/>
  <c r="L355" i="65"/>
  <c r="M355" i="65"/>
  <c r="N355" i="65"/>
  <c r="K356" i="65"/>
  <c r="L356" i="65"/>
  <c r="M356" i="65"/>
  <c r="N356" i="65"/>
  <c r="K357" i="65"/>
  <c r="L357" i="65"/>
  <c r="M357" i="65"/>
  <c r="N357" i="65"/>
  <c r="K358" i="65"/>
  <c r="L358" i="65"/>
  <c r="M358" i="65"/>
  <c r="N358" i="65"/>
  <c r="K359" i="65"/>
  <c r="L359" i="65"/>
  <c r="M359" i="65"/>
  <c r="N359" i="65"/>
  <c r="K360" i="65"/>
  <c r="L360" i="65"/>
  <c r="M360" i="65"/>
  <c r="N360" i="65"/>
  <c r="K361" i="65"/>
  <c r="L361" i="65"/>
  <c r="M361" i="65"/>
  <c r="N361" i="65"/>
  <c r="K362" i="65"/>
  <c r="L362" i="65"/>
  <c r="M362" i="65"/>
  <c r="N362" i="65"/>
  <c r="K363" i="65"/>
  <c r="L363" i="65"/>
  <c r="M363" i="65"/>
  <c r="N363" i="65"/>
  <c r="K364" i="65"/>
  <c r="L364" i="65"/>
  <c r="M364" i="65"/>
  <c r="N364" i="65"/>
  <c r="K365" i="65"/>
  <c r="L365" i="65"/>
  <c r="M365" i="65"/>
  <c r="N365" i="65"/>
  <c r="K366" i="65"/>
  <c r="L366" i="65"/>
  <c r="M366" i="65"/>
  <c r="N366" i="65"/>
  <c r="K367" i="65"/>
  <c r="L367" i="65"/>
  <c r="M367" i="65"/>
  <c r="N367" i="65"/>
  <c r="K368" i="65"/>
  <c r="L368" i="65"/>
  <c r="M368" i="65"/>
  <c r="N368" i="65"/>
  <c r="K369" i="65"/>
  <c r="L369" i="65"/>
  <c r="M369" i="65"/>
  <c r="N369" i="65"/>
  <c r="K370" i="65"/>
  <c r="L370" i="65"/>
  <c r="M370" i="65"/>
  <c r="N370" i="65"/>
  <c r="K371" i="65"/>
  <c r="L371" i="65"/>
  <c r="M371" i="65"/>
  <c r="N371" i="65"/>
  <c r="K372" i="65"/>
  <c r="L372" i="65"/>
  <c r="M372" i="65"/>
  <c r="N372" i="65"/>
  <c r="K373" i="65"/>
  <c r="L373" i="65"/>
  <c r="M373" i="65"/>
  <c r="N373" i="65"/>
  <c r="K374" i="65"/>
  <c r="L374" i="65"/>
  <c r="M374" i="65"/>
  <c r="N374" i="65"/>
  <c r="K375" i="65"/>
  <c r="L375" i="65"/>
  <c r="M375" i="65"/>
  <c r="N375" i="65"/>
  <c r="K376" i="65"/>
  <c r="L376" i="65"/>
  <c r="M376" i="65"/>
  <c r="N376" i="65"/>
  <c r="K377" i="65"/>
  <c r="L377" i="65"/>
  <c r="M377" i="65"/>
  <c r="N377" i="65"/>
  <c r="K378" i="65"/>
  <c r="L378" i="65"/>
  <c r="M378" i="65"/>
  <c r="N378" i="65"/>
  <c r="K379" i="65"/>
  <c r="L379" i="65"/>
  <c r="M379" i="65"/>
  <c r="N379" i="65"/>
  <c r="K380" i="65"/>
  <c r="L380" i="65"/>
  <c r="M380" i="65"/>
  <c r="N380" i="65"/>
  <c r="K381" i="65"/>
  <c r="L381" i="65"/>
  <c r="M381" i="65"/>
  <c r="N381" i="65"/>
  <c r="K382" i="65"/>
  <c r="L382" i="65"/>
  <c r="M382" i="65"/>
  <c r="N382" i="65"/>
  <c r="K383" i="65"/>
  <c r="L383" i="65"/>
  <c r="M383" i="65"/>
  <c r="N383" i="65"/>
  <c r="K384" i="65"/>
  <c r="L384" i="65"/>
  <c r="M384" i="65"/>
  <c r="N384" i="65"/>
  <c r="K385" i="65"/>
  <c r="L385" i="65"/>
  <c r="M385" i="65"/>
  <c r="N385" i="65"/>
  <c r="K386" i="65"/>
  <c r="L386" i="65"/>
  <c r="M386" i="65"/>
  <c r="N386" i="65"/>
  <c r="K387" i="65"/>
  <c r="L387" i="65"/>
  <c r="M387" i="65"/>
  <c r="N387" i="65"/>
  <c r="K388" i="65"/>
  <c r="L388" i="65"/>
  <c r="M388" i="65"/>
  <c r="N388" i="65"/>
  <c r="K389" i="65"/>
  <c r="L389" i="65"/>
  <c r="M389" i="65"/>
  <c r="N389" i="65"/>
  <c r="K390" i="65"/>
  <c r="L390" i="65"/>
  <c r="M390" i="65"/>
  <c r="N390" i="65"/>
  <c r="K391" i="65"/>
  <c r="L391" i="65"/>
  <c r="M391" i="65"/>
  <c r="N391" i="65"/>
  <c r="K392" i="65"/>
  <c r="L392" i="65"/>
  <c r="M392" i="65"/>
  <c r="N392" i="65"/>
  <c r="K393" i="65"/>
  <c r="L393" i="65"/>
  <c r="M393" i="65"/>
  <c r="N393" i="65"/>
  <c r="K394" i="65"/>
  <c r="L394" i="65"/>
  <c r="M394" i="65"/>
  <c r="N394" i="65"/>
  <c r="K395" i="65"/>
  <c r="L395" i="65"/>
  <c r="M395" i="65"/>
  <c r="N395" i="65"/>
  <c r="K396" i="65"/>
  <c r="L396" i="65"/>
  <c r="M396" i="65"/>
  <c r="N396" i="65"/>
  <c r="K397" i="65"/>
  <c r="L397" i="65"/>
  <c r="M397" i="65"/>
  <c r="N397" i="65"/>
  <c r="K398" i="65"/>
  <c r="L398" i="65"/>
  <c r="M398" i="65"/>
  <c r="N398" i="65"/>
  <c r="K399" i="65"/>
  <c r="L399" i="65"/>
  <c r="M399" i="65"/>
  <c r="N399" i="65"/>
  <c r="K400" i="65"/>
  <c r="L400" i="65"/>
  <c r="M400" i="65"/>
  <c r="N400" i="65"/>
  <c r="K401" i="65"/>
  <c r="L401" i="65"/>
  <c r="M401" i="65"/>
  <c r="N401" i="65"/>
  <c r="K402" i="65"/>
  <c r="L402" i="65"/>
  <c r="M402" i="65"/>
  <c r="N402" i="65"/>
  <c r="K403" i="65"/>
  <c r="L403" i="65"/>
  <c r="M403" i="65"/>
  <c r="N403" i="65"/>
  <c r="K404" i="65"/>
  <c r="L404" i="65"/>
  <c r="M404" i="65"/>
  <c r="N404" i="65"/>
  <c r="K405" i="65"/>
  <c r="L405" i="65"/>
  <c r="M405" i="65"/>
  <c r="N405" i="65"/>
  <c r="K406" i="65"/>
  <c r="L406" i="65"/>
  <c r="M406" i="65"/>
  <c r="N406" i="65"/>
  <c r="K407" i="65"/>
  <c r="L407" i="65"/>
  <c r="M407" i="65"/>
  <c r="N407" i="65"/>
  <c r="K408" i="65"/>
  <c r="L408" i="65"/>
  <c r="M408" i="65"/>
  <c r="N408" i="65"/>
  <c r="K409" i="65"/>
  <c r="L409" i="65"/>
  <c r="M409" i="65"/>
  <c r="N409" i="65"/>
  <c r="K410" i="65"/>
  <c r="L410" i="65"/>
  <c r="M410" i="65"/>
  <c r="N410" i="65"/>
  <c r="K411" i="65"/>
  <c r="L411" i="65"/>
  <c r="M411" i="65"/>
  <c r="N411" i="65"/>
  <c r="K412" i="65"/>
  <c r="L412" i="65"/>
  <c r="M412" i="65"/>
  <c r="N412" i="65"/>
  <c r="K413" i="65"/>
  <c r="L413" i="65"/>
  <c r="M413" i="65"/>
  <c r="N413" i="65"/>
  <c r="K414" i="65"/>
  <c r="L414" i="65"/>
  <c r="M414" i="65"/>
  <c r="N414" i="65"/>
  <c r="K415" i="65"/>
  <c r="L415" i="65"/>
  <c r="M415" i="65"/>
  <c r="N415" i="65"/>
  <c r="K416" i="65"/>
  <c r="L416" i="65"/>
  <c r="M416" i="65"/>
  <c r="N416" i="65"/>
  <c r="K417" i="65"/>
  <c r="L417" i="65"/>
  <c r="M417" i="65"/>
  <c r="N417" i="65"/>
  <c r="K418" i="65"/>
  <c r="L418" i="65"/>
  <c r="M418" i="65"/>
  <c r="N418" i="65"/>
  <c r="K419" i="65"/>
  <c r="L419" i="65"/>
  <c r="M419" i="65"/>
  <c r="N419" i="65"/>
  <c r="K420" i="65"/>
  <c r="L420" i="65"/>
  <c r="M420" i="65"/>
  <c r="N420" i="65"/>
  <c r="K421" i="65"/>
  <c r="L421" i="65"/>
  <c r="M421" i="65"/>
  <c r="N421" i="65"/>
  <c r="K422" i="65"/>
  <c r="L422" i="65"/>
  <c r="M422" i="65"/>
  <c r="N422" i="65"/>
  <c r="K423" i="65"/>
  <c r="L423" i="65"/>
  <c r="M423" i="65"/>
  <c r="N423" i="65"/>
  <c r="K424" i="65"/>
  <c r="L424" i="65"/>
  <c r="M424" i="65"/>
  <c r="N424" i="65"/>
  <c r="K425" i="65"/>
  <c r="L425" i="65"/>
  <c r="M425" i="65"/>
  <c r="N425" i="65"/>
  <c r="K426" i="65"/>
  <c r="L426" i="65"/>
  <c r="M426" i="65"/>
  <c r="N426" i="65"/>
  <c r="K427" i="65"/>
  <c r="L427" i="65"/>
  <c r="M427" i="65"/>
  <c r="N427" i="65"/>
  <c r="K428" i="65"/>
  <c r="L428" i="65"/>
  <c r="M428" i="65"/>
  <c r="N428" i="65"/>
  <c r="K429" i="65"/>
  <c r="L429" i="65"/>
  <c r="M429" i="65"/>
  <c r="N429" i="65"/>
  <c r="K430" i="65"/>
  <c r="L430" i="65"/>
  <c r="M430" i="65"/>
  <c r="N430" i="65"/>
  <c r="K431" i="65"/>
  <c r="L431" i="65"/>
  <c r="M431" i="65"/>
  <c r="N431" i="65"/>
  <c r="K432" i="65"/>
  <c r="L432" i="65"/>
  <c r="M432" i="65"/>
  <c r="N432" i="65"/>
  <c r="K433" i="65"/>
  <c r="L433" i="65"/>
  <c r="M433" i="65"/>
  <c r="N433" i="65"/>
  <c r="K434" i="65"/>
  <c r="L434" i="65"/>
  <c r="M434" i="65"/>
  <c r="N434" i="65"/>
  <c r="K435" i="65"/>
  <c r="L435" i="65"/>
  <c r="M435" i="65"/>
  <c r="N435" i="65"/>
  <c r="K436" i="65"/>
  <c r="L436" i="65"/>
  <c r="M436" i="65"/>
  <c r="N436" i="65"/>
  <c r="K437" i="65"/>
  <c r="L437" i="65"/>
  <c r="M437" i="65"/>
  <c r="N437" i="65"/>
  <c r="K438" i="65"/>
  <c r="L438" i="65"/>
  <c r="M438" i="65"/>
  <c r="N438" i="65"/>
  <c r="K439" i="65"/>
  <c r="L439" i="65"/>
  <c r="M439" i="65"/>
  <c r="N439" i="65"/>
  <c r="K440" i="65"/>
  <c r="L440" i="65"/>
  <c r="M440" i="65"/>
  <c r="N440" i="65"/>
  <c r="K441" i="65"/>
  <c r="L441" i="65"/>
  <c r="M441" i="65"/>
  <c r="N441" i="65"/>
  <c r="K442" i="65"/>
  <c r="L442" i="65"/>
  <c r="M442" i="65"/>
  <c r="N442" i="65"/>
  <c r="K443" i="65"/>
  <c r="L443" i="65"/>
  <c r="M443" i="65"/>
  <c r="N443" i="65"/>
  <c r="K444" i="65"/>
  <c r="L444" i="65"/>
  <c r="M444" i="65"/>
  <c r="N444" i="65"/>
  <c r="K445" i="65"/>
  <c r="L445" i="65"/>
  <c r="M445" i="65"/>
  <c r="N445" i="65"/>
  <c r="K446" i="65"/>
  <c r="L446" i="65"/>
  <c r="M446" i="65"/>
  <c r="N446" i="65"/>
  <c r="K447" i="65"/>
  <c r="L447" i="65"/>
  <c r="M447" i="65"/>
  <c r="N447" i="65"/>
  <c r="K448" i="65"/>
  <c r="L448" i="65"/>
  <c r="M448" i="65"/>
  <c r="N448" i="65"/>
  <c r="K449" i="65"/>
  <c r="L449" i="65"/>
  <c r="M449" i="65"/>
  <c r="N449" i="65"/>
  <c r="K450" i="65"/>
  <c r="L450" i="65"/>
  <c r="M450" i="65"/>
  <c r="N450" i="65"/>
  <c r="K451" i="65"/>
  <c r="L451" i="65"/>
  <c r="M451" i="65"/>
  <c r="N451" i="65"/>
  <c r="K452" i="65"/>
  <c r="L452" i="65"/>
  <c r="M452" i="65"/>
  <c r="N452" i="65"/>
  <c r="K453" i="65"/>
  <c r="L453" i="65"/>
  <c r="M453" i="65"/>
  <c r="N453" i="65"/>
  <c r="K454" i="65"/>
  <c r="L454" i="65"/>
  <c r="M454" i="65"/>
  <c r="N454" i="65"/>
  <c r="K455" i="65"/>
  <c r="L455" i="65"/>
  <c r="M455" i="65"/>
  <c r="N455" i="65"/>
  <c r="K456" i="65"/>
  <c r="L456" i="65"/>
  <c r="M456" i="65"/>
  <c r="N456" i="65"/>
  <c r="K457" i="65"/>
  <c r="L457" i="65"/>
  <c r="M457" i="65"/>
  <c r="N457" i="65"/>
  <c r="K458" i="65"/>
  <c r="L458" i="65"/>
  <c r="M458" i="65"/>
  <c r="N458" i="65"/>
  <c r="K459" i="65"/>
  <c r="L459" i="65"/>
  <c r="M459" i="65"/>
  <c r="N459" i="65"/>
  <c r="K460" i="65"/>
  <c r="L460" i="65"/>
  <c r="M460" i="65"/>
  <c r="N460" i="65"/>
  <c r="K461" i="65"/>
  <c r="L461" i="65"/>
  <c r="M461" i="65"/>
  <c r="N461" i="65"/>
  <c r="K462" i="65"/>
  <c r="L462" i="65"/>
  <c r="M462" i="65"/>
  <c r="N462" i="65"/>
  <c r="K463" i="65"/>
  <c r="L463" i="65"/>
  <c r="M463" i="65"/>
  <c r="N463" i="65"/>
  <c r="K464" i="65"/>
  <c r="L464" i="65"/>
  <c r="M464" i="65"/>
  <c r="N464" i="65"/>
  <c r="K465" i="65"/>
  <c r="L465" i="65"/>
  <c r="M465" i="65"/>
  <c r="N465" i="65"/>
  <c r="K466" i="65"/>
  <c r="L466" i="65"/>
  <c r="M466" i="65"/>
  <c r="N466" i="65"/>
  <c r="K467" i="65"/>
  <c r="L467" i="65"/>
  <c r="M467" i="65"/>
  <c r="N467" i="65"/>
  <c r="K468" i="65"/>
  <c r="L468" i="65"/>
  <c r="M468" i="65"/>
  <c r="N468" i="65"/>
  <c r="K469" i="65"/>
  <c r="L469" i="65"/>
  <c r="M469" i="65"/>
  <c r="N469" i="65"/>
  <c r="K470" i="65"/>
  <c r="L470" i="65"/>
  <c r="M470" i="65"/>
  <c r="N470" i="65"/>
  <c r="K471" i="65"/>
  <c r="L471" i="65"/>
  <c r="M471" i="65"/>
  <c r="N471" i="65"/>
  <c r="K472" i="65"/>
  <c r="L472" i="65"/>
  <c r="M472" i="65"/>
  <c r="N472" i="65"/>
  <c r="K473" i="65"/>
  <c r="L473" i="65"/>
  <c r="M473" i="65"/>
  <c r="N473" i="65"/>
  <c r="K474" i="65"/>
  <c r="L474" i="65"/>
  <c r="M474" i="65"/>
  <c r="N474" i="65"/>
  <c r="K475" i="65"/>
  <c r="L475" i="65"/>
  <c r="M475" i="65"/>
  <c r="N475" i="65"/>
  <c r="K476" i="65"/>
  <c r="L476" i="65"/>
  <c r="M476" i="65"/>
  <c r="N476" i="65"/>
  <c r="K477" i="65"/>
  <c r="L477" i="65"/>
  <c r="M477" i="65"/>
  <c r="N477" i="65"/>
  <c r="K478" i="65"/>
  <c r="L478" i="65"/>
  <c r="M478" i="65"/>
  <c r="N478" i="65"/>
  <c r="K479" i="65"/>
  <c r="L479" i="65"/>
  <c r="M479" i="65"/>
  <c r="N479" i="65"/>
  <c r="K480" i="65"/>
  <c r="L480" i="65"/>
  <c r="M480" i="65"/>
  <c r="N480" i="65"/>
  <c r="K481" i="65"/>
  <c r="L481" i="65"/>
  <c r="M481" i="65"/>
  <c r="N481" i="65"/>
  <c r="K482" i="65"/>
  <c r="L482" i="65"/>
  <c r="M482" i="65"/>
  <c r="N482" i="65"/>
  <c r="K483" i="65"/>
  <c r="L483" i="65"/>
  <c r="M483" i="65"/>
  <c r="N483" i="65"/>
  <c r="K484" i="65"/>
  <c r="L484" i="65"/>
  <c r="M484" i="65"/>
  <c r="N484" i="65"/>
  <c r="K485" i="65"/>
  <c r="L485" i="65"/>
  <c r="M485" i="65"/>
  <c r="N485" i="65"/>
  <c r="K486" i="65"/>
  <c r="L486" i="65"/>
  <c r="M486" i="65"/>
  <c r="N486" i="65"/>
  <c r="K487" i="65"/>
  <c r="L487" i="65"/>
  <c r="M487" i="65"/>
  <c r="N487" i="65"/>
  <c r="K488" i="65"/>
  <c r="L488" i="65"/>
  <c r="M488" i="65"/>
  <c r="N488" i="65"/>
  <c r="K489" i="65"/>
  <c r="L489" i="65"/>
  <c r="M489" i="65"/>
  <c r="N489" i="65"/>
  <c r="K490" i="65"/>
  <c r="L490" i="65"/>
  <c r="M490" i="65"/>
  <c r="N490" i="65"/>
  <c r="K491" i="65"/>
  <c r="L491" i="65"/>
  <c r="M491" i="65"/>
  <c r="N491" i="65"/>
  <c r="K492" i="65"/>
  <c r="L492" i="65"/>
  <c r="M492" i="65"/>
  <c r="N492" i="65"/>
  <c r="K493" i="65"/>
  <c r="L493" i="65"/>
  <c r="M493" i="65"/>
  <c r="N493" i="65"/>
  <c r="K494" i="65"/>
  <c r="L494" i="65"/>
  <c r="M494" i="65"/>
  <c r="N494" i="65"/>
  <c r="K495" i="65"/>
  <c r="L495" i="65"/>
  <c r="M495" i="65"/>
  <c r="N495" i="65"/>
  <c r="K496" i="65"/>
  <c r="L496" i="65"/>
  <c r="M496" i="65"/>
  <c r="N496" i="65"/>
  <c r="K497" i="65"/>
  <c r="L497" i="65"/>
  <c r="M497" i="65"/>
  <c r="N497" i="65"/>
  <c r="K498" i="65"/>
  <c r="L498" i="65"/>
  <c r="M498" i="65"/>
  <c r="N498" i="65"/>
  <c r="K499" i="65"/>
  <c r="L499" i="65"/>
  <c r="M499" i="65"/>
  <c r="N499" i="65"/>
  <c r="K500" i="65"/>
  <c r="L500" i="65"/>
  <c r="M500" i="65"/>
  <c r="N500" i="65"/>
  <c r="K501" i="65"/>
  <c r="L501" i="65"/>
  <c r="M501" i="65"/>
  <c r="N501" i="65"/>
  <c r="K502" i="65"/>
  <c r="L502" i="65"/>
  <c r="M502" i="65"/>
  <c r="N502" i="65"/>
  <c r="K503" i="65"/>
  <c r="L503" i="65"/>
  <c r="M503" i="65"/>
  <c r="N503" i="65"/>
  <c r="K504" i="65"/>
  <c r="L504" i="65"/>
  <c r="M504" i="65"/>
  <c r="N504" i="65"/>
  <c r="K505" i="65"/>
  <c r="L505" i="65"/>
  <c r="M505" i="65"/>
  <c r="N505" i="65"/>
  <c r="K506" i="65"/>
  <c r="L506" i="65"/>
  <c r="M506" i="65"/>
  <c r="N506" i="65"/>
  <c r="K507" i="65"/>
  <c r="L507" i="65"/>
  <c r="M507" i="65"/>
  <c r="N507" i="65"/>
  <c r="K508" i="65"/>
  <c r="L508" i="65"/>
  <c r="M508" i="65"/>
  <c r="N508" i="65"/>
  <c r="K509" i="65"/>
  <c r="L509" i="65"/>
  <c r="M509" i="65"/>
  <c r="N509" i="65"/>
  <c r="K510" i="65"/>
  <c r="L510" i="65"/>
  <c r="M510" i="65"/>
  <c r="N510" i="65"/>
  <c r="K511" i="65"/>
  <c r="L511" i="65"/>
  <c r="M511" i="65"/>
  <c r="N511" i="65"/>
  <c r="K512" i="65"/>
  <c r="L512" i="65"/>
  <c r="M512" i="65"/>
  <c r="N512" i="65"/>
  <c r="K513" i="65"/>
  <c r="L513" i="65"/>
  <c r="M513" i="65"/>
  <c r="N513" i="65"/>
  <c r="K514" i="65"/>
  <c r="L514" i="65"/>
  <c r="M514" i="65"/>
  <c r="N514" i="65"/>
  <c r="K515" i="65"/>
  <c r="L515" i="65"/>
  <c r="M515" i="65"/>
  <c r="N515" i="65"/>
  <c r="K516" i="65"/>
  <c r="L516" i="65"/>
  <c r="M516" i="65"/>
  <c r="N516" i="65"/>
  <c r="K517" i="65"/>
  <c r="L517" i="65"/>
  <c r="M517" i="65"/>
  <c r="N517" i="65"/>
  <c r="K518" i="65"/>
  <c r="L518" i="65"/>
  <c r="M518" i="65"/>
  <c r="N518" i="65"/>
  <c r="K519" i="65"/>
  <c r="L519" i="65"/>
  <c r="M519" i="65"/>
  <c r="N519" i="65"/>
  <c r="K520" i="65"/>
  <c r="L520" i="65"/>
  <c r="M520" i="65"/>
  <c r="N520" i="65"/>
  <c r="K521" i="65"/>
  <c r="L521" i="65"/>
  <c r="M521" i="65"/>
  <c r="N521" i="65"/>
  <c r="K522" i="65"/>
  <c r="L522" i="65"/>
  <c r="M522" i="65"/>
  <c r="N522" i="65"/>
  <c r="K523" i="65"/>
  <c r="L523" i="65"/>
  <c r="M523" i="65"/>
  <c r="N523" i="65"/>
  <c r="K524" i="65"/>
  <c r="L524" i="65"/>
  <c r="M524" i="65"/>
  <c r="N524" i="65"/>
  <c r="K525" i="65"/>
  <c r="L525" i="65"/>
  <c r="M525" i="65"/>
  <c r="N525" i="65"/>
  <c r="K526" i="65"/>
  <c r="L526" i="65"/>
  <c r="M526" i="65"/>
  <c r="N526" i="65"/>
  <c r="K527" i="65"/>
  <c r="L527" i="65"/>
  <c r="M527" i="65"/>
  <c r="N527" i="65"/>
  <c r="K528" i="65"/>
  <c r="L528" i="65"/>
  <c r="M528" i="65"/>
  <c r="N528" i="65"/>
  <c r="K529" i="65"/>
  <c r="L529" i="65"/>
  <c r="M529" i="65"/>
  <c r="N529" i="65"/>
  <c r="K530" i="65"/>
  <c r="L530" i="65"/>
  <c r="M530" i="65"/>
  <c r="N530" i="65"/>
  <c r="K531" i="65"/>
  <c r="L531" i="65"/>
  <c r="M531" i="65"/>
  <c r="N531" i="65"/>
  <c r="K532" i="65"/>
  <c r="L532" i="65"/>
  <c r="M532" i="65"/>
  <c r="N532" i="65"/>
  <c r="K533" i="65"/>
  <c r="L533" i="65"/>
  <c r="M533" i="65"/>
  <c r="N533" i="65"/>
  <c r="K534" i="65"/>
  <c r="L534" i="65"/>
  <c r="M534" i="65"/>
  <c r="N534" i="65"/>
  <c r="K535" i="65"/>
  <c r="L535" i="65"/>
  <c r="M535" i="65"/>
  <c r="N535" i="65"/>
  <c r="K536" i="65"/>
  <c r="L536" i="65"/>
  <c r="M536" i="65"/>
  <c r="N536" i="65"/>
  <c r="K537" i="65"/>
  <c r="L537" i="65"/>
  <c r="M537" i="65"/>
  <c r="N537" i="65"/>
  <c r="K538" i="65"/>
  <c r="L538" i="65"/>
  <c r="M538" i="65"/>
  <c r="N538" i="65"/>
  <c r="K539" i="65"/>
  <c r="L539" i="65"/>
  <c r="M539" i="65"/>
  <c r="N539" i="65"/>
  <c r="K540" i="65"/>
  <c r="L540" i="65"/>
  <c r="M540" i="65"/>
  <c r="N540" i="65"/>
  <c r="K541" i="65"/>
  <c r="L541" i="65"/>
  <c r="M541" i="65"/>
  <c r="N541" i="65"/>
  <c r="K542" i="65"/>
  <c r="L542" i="65"/>
  <c r="M542" i="65"/>
  <c r="N542" i="65"/>
  <c r="K543" i="65"/>
  <c r="L543" i="65"/>
  <c r="M543" i="65"/>
  <c r="N543" i="65"/>
  <c r="K544" i="65"/>
  <c r="L544" i="65"/>
  <c r="M544" i="65"/>
  <c r="N544" i="65"/>
  <c r="K545" i="65"/>
  <c r="L545" i="65"/>
  <c r="M545" i="65"/>
  <c r="N545" i="65"/>
  <c r="K546" i="65"/>
  <c r="L546" i="65"/>
  <c r="M546" i="65"/>
  <c r="N546" i="65"/>
  <c r="K547" i="65"/>
  <c r="L547" i="65"/>
  <c r="M547" i="65"/>
  <c r="N547" i="65"/>
  <c r="K548" i="65"/>
  <c r="L548" i="65"/>
  <c r="M548" i="65"/>
  <c r="N548" i="65"/>
  <c r="K549" i="65"/>
  <c r="L549" i="65"/>
  <c r="M549" i="65"/>
  <c r="N549" i="65"/>
  <c r="K550" i="65"/>
  <c r="L550" i="65"/>
  <c r="M550" i="65"/>
  <c r="N550" i="65"/>
  <c r="K551" i="65"/>
  <c r="L551" i="65"/>
  <c r="M551" i="65"/>
  <c r="N551" i="65"/>
  <c r="K552" i="65"/>
  <c r="L552" i="65"/>
  <c r="M552" i="65"/>
  <c r="N552" i="65"/>
  <c r="K553" i="65"/>
  <c r="L553" i="65"/>
  <c r="M553" i="65"/>
  <c r="N553" i="65"/>
  <c r="K554" i="65"/>
  <c r="L554" i="65"/>
  <c r="M554" i="65"/>
  <c r="N554" i="65"/>
  <c r="K555" i="65"/>
  <c r="L555" i="65"/>
  <c r="M555" i="65"/>
  <c r="N555" i="65"/>
  <c r="K556" i="65"/>
  <c r="L556" i="65"/>
  <c r="M556" i="65"/>
  <c r="N556" i="65"/>
  <c r="K557" i="65"/>
  <c r="L557" i="65"/>
  <c r="M557" i="65"/>
  <c r="N557" i="65"/>
  <c r="K558" i="65"/>
  <c r="L558" i="65"/>
  <c r="M558" i="65"/>
  <c r="N558" i="65"/>
  <c r="K559" i="65"/>
  <c r="L559" i="65"/>
  <c r="M559" i="65"/>
  <c r="N559" i="65"/>
  <c r="K560" i="65"/>
  <c r="L560" i="65"/>
  <c r="M560" i="65"/>
  <c r="N560" i="65"/>
  <c r="K561" i="65"/>
  <c r="L561" i="65"/>
  <c r="M561" i="65"/>
  <c r="N561" i="65"/>
  <c r="K562" i="65"/>
  <c r="L562" i="65"/>
  <c r="M562" i="65"/>
  <c r="N562" i="65"/>
  <c r="K563" i="65"/>
  <c r="L563" i="65"/>
  <c r="M563" i="65"/>
  <c r="N563" i="65"/>
  <c r="K564" i="65"/>
  <c r="L564" i="65"/>
  <c r="M564" i="65"/>
  <c r="N564" i="65"/>
  <c r="K565" i="65"/>
  <c r="L565" i="65"/>
  <c r="M565" i="65"/>
  <c r="N565" i="65"/>
  <c r="K566" i="65"/>
  <c r="L566" i="65"/>
  <c r="M566" i="65"/>
  <c r="N566" i="65"/>
  <c r="K567" i="65"/>
  <c r="L567" i="65"/>
  <c r="M567" i="65"/>
  <c r="N567" i="65"/>
  <c r="K568" i="65"/>
  <c r="L568" i="65"/>
  <c r="M568" i="65"/>
  <c r="N568" i="65"/>
  <c r="K569" i="65"/>
  <c r="L569" i="65"/>
  <c r="M569" i="65"/>
  <c r="N569" i="65"/>
  <c r="K570" i="65"/>
  <c r="L570" i="65"/>
  <c r="M570" i="65"/>
  <c r="N570" i="65"/>
  <c r="K571" i="65"/>
  <c r="L571" i="65"/>
  <c r="M571" i="65"/>
  <c r="N571" i="65"/>
  <c r="K572" i="65"/>
  <c r="L572" i="65"/>
  <c r="M572" i="65"/>
  <c r="N572" i="65"/>
  <c r="K573" i="65"/>
  <c r="L573" i="65"/>
  <c r="M573" i="65"/>
  <c r="N573" i="65"/>
  <c r="K574" i="65"/>
  <c r="L574" i="65"/>
  <c r="M574" i="65"/>
  <c r="N574" i="65"/>
  <c r="K575" i="65"/>
  <c r="L575" i="65"/>
  <c r="M575" i="65"/>
  <c r="N575" i="65"/>
  <c r="K576" i="65"/>
  <c r="L576" i="65"/>
  <c r="M576" i="65"/>
  <c r="N576" i="65"/>
  <c r="K577" i="65"/>
  <c r="L577" i="65"/>
  <c r="M577" i="65"/>
  <c r="N577" i="65"/>
  <c r="K578" i="65"/>
  <c r="L578" i="65"/>
  <c r="M578" i="65"/>
  <c r="N578" i="65"/>
  <c r="K579" i="65"/>
  <c r="L579" i="65"/>
  <c r="M579" i="65"/>
  <c r="N579" i="65"/>
  <c r="K580" i="65"/>
  <c r="L580" i="65"/>
  <c r="M580" i="65"/>
  <c r="N580" i="65"/>
  <c r="K581" i="65"/>
  <c r="L581" i="65"/>
  <c r="M581" i="65"/>
  <c r="N581" i="65"/>
  <c r="K582" i="65"/>
  <c r="L582" i="65"/>
  <c r="M582" i="65"/>
  <c r="N582" i="65"/>
  <c r="K583" i="65"/>
  <c r="L583" i="65"/>
  <c r="M583" i="65"/>
  <c r="N583" i="65"/>
  <c r="K584" i="65"/>
  <c r="L584" i="65"/>
  <c r="M584" i="65"/>
  <c r="N584" i="65"/>
  <c r="K585" i="65"/>
  <c r="L585" i="65"/>
  <c r="M585" i="65"/>
  <c r="N585" i="65"/>
  <c r="K586" i="65"/>
  <c r="L586" i="65"/>
  <c r="M586" i="65"/>
  <c r="N586" i="65"/>
  <c r="K587" i="65"/>
  <c r="L587" i="65"/>
  <c r="M587" i="65"/>
  <c r="N587" i="65"/>
  <c r="K588" i="65"/>
  <c r="L588" i="65"/>
  <c r="M588" i="65"/>
  <c r="N588" i="65"/>
  <c r="K589" i="65"/>
  <c r="L589" i="65"/>
  <c r="M589" i="65"/>
  <c r="N589" i="65"/>
  <c r="K590" i="65"/>
  <c r="L590" i="65"/>
  <c r="M590" i="65"/>
  <c r="N590" i="65"/>
  <c r="K591" i="65"/>
  <c r="L591" i="65"/>
  <c r="M591" i="65"/>
  <c r="N591" i="65"/>
  <c r="K592" i="65"/>
  <c r="L592" i="65"/>
  <c r="M592" i="65"/>
  <c r="N592" i="65"/>
  <c r="K593" i="65"/>
  <c r="L593" i="65"/>
  <c r="M593" i="65"/>
  <c r="N593" i="65"/>
  <c r="K594" i="65"/>
  <c r="L594" i="65"/>
  <c r="M594" i="65"/>
  <c r="N594" i="65"/>
  <c r="K595" i="65"/>
  <c r="L595" i="65"/>
  <c r="M595" i="65"/>
  <c r="N595" i="65"/>
  <c r="K596" i="65"/>
  <c r="L596" i="65"/>
  <c r="M596" i="65"/>
  <c r="N596" i="65"/>
  <c r="K597" i="65"/>
  <c r="L597" i="65"/>
  <c r="M597" i="65"/>
  <c r="N597" i="65"/>
  <c r="K598" i="65"/>
  <c r="L598" i="65"/>
  <c r="M598" i="65"/>
  <c r="N598" i="65"/>
  <c r="K599" i="65"/>
  <c r="L599" i="65"/>
  <c r="M599" i="65"/>
  <c r="N599" i="65"/>
  <c r="K600" i="65"/>
  <c r="L600" i="65"/>
  <c r="M600" i="65"/>
  <c r="N600" i="65"/>
  <c r="K601" i="65"/>
  <c r="L601" i="65"/>
  <c r="M601" i="65"/>
  <c r="N601" i="65"/>
  <c r="K602" i="65"/>
  <c r="L602" i="65"/>
  <c r="M602" i="65"/>
  <c r="N602" i="65"/>
  <c r="K603" i="65"/>
  <c r="L603" i="65"/>
  <c r="M603" i="65"/>
  <c r="N603" i="65"/>
  <c r="K604" i="65"/>
  <c r="L604" i="65"/>
  <c r="M604" i="65"/>
  <c r="N604" i="65"/>
  <c r="K605" i="65"/>
  <c r="L605" i="65"/>
  <c r="M605" i="65"/>
  <c r="N605" i="65"/>
  <c r="K606" i="65"/>
  <c r="L606" i="65"/>
  <c r="M606" i="65"/>
  <c r="N606" i="65"/>
  <c r="K607" i="65"/>
  <c r="L607" i="65"/>
  <c r="M607" i="65"/>
  <c r="N607" i="65"/>
  <c r="K608" i="65"/>
  <c r="L608" i="65"/>
  <c r="M608" i="65"/>
  <c r="N608" i="65"/>
  <c r="K609" i="65"/>
  <c r="L609" i="65"/>
  <c r="M609" i="65"/>
  <c r="N609" i="65"/>
  <c r="K610" i="65"/>
  <c r="L610" i="65"/>
  <c r="M610" i="65"/>
  <c r="N610" i="65"/>
  <c r="K611" i="65"/>
  <c r="L611" i="65"/>
  <c r="M611" i="65"/>
  <c r="N611" i="65"/>
  <c r="K612" i="65"/>
  <c r="L612" i="65"/>
  <c r="M612" i="65"/>
  <c r="N612" i="65"/>
  <c r="K613" i="65"/>
  <c r="L613" i="65"/>
  <c r="M613" i="65"/>
  <c r="N613" i="65"/>
  <c r="K614" i="65"/>
  <c r="L614" i="65"/>
  <c r="M614" i="65"/>
  <c r="N614" i="65"/>
  <c r="K615" i="65"/>
  <c r="L615" i="65"/>
  <c r="M615" i="65"/>
  <c r="N615" i="65"/>
  <c r="K616" i="65"/>
  <c r="L616" i="65"/>
  <c r="M616" i="65"/>
  <c r="N616" i="65"/>
  <c r="K617" i="65"/>
  <c r="L617" i="65"/>
  <c r="M617" i="65"/>
  <c r="N617" i="65"/>
  <c r="K618" i="65"/>
  <c r="L618" i="65"/>
  <c r="M618" i="65"/>
  <c r="N618" i="65"/>
  <c r="K619" i="65"/>
  <c r="L619" i="65"/>
  <c r="M619" i="65"/>
  <c r="N619" i="65"/>
  <c r="K620" i="65"/>
  <c r="L620" i="65"/>
  <c r="M620" i="65"/>
  <c r="N620" i="65"/>
  <c r="K621" i="65"/>
  <c r="L621" i="65"/>
  <c r="M621" i="65"/>
  <c r="N621" i="65"/>
  <c r="K622" i="65"/>
  <c r="L622" i="65"/>
  <c r="M622" i="65"/>
  <c r="N622" i="65"/>
  <c r="K623" i="65"/>
  <c r="L623" i="65"/>
  <c r="M623" i="65"/>
  <c r="N623" i="65"/>
  <c r="K624" i="65"/>
  <c r="L624" i="65"/>
  <c r="M624" i="65"/>
  <c r="N624" i="65"/>
  <c r="K625" i="65"/>
  <c r="L625" i="65"/>
  <c r="M625" i="65"/>
  <c r="N625" i="65"/>
  <c r="K626" i="65"/>
  <c r="L626" i="65"/>
  <c r="M626" i="65"/>
  <c r="N626" i="65"/>
  <c r="K627" i="65"/>
  <c r="L627" i="65"/>
  <c r="M627" i="65"/>
  <c r="N627" i="65"/>
  <c r="K628" i="65"/>
  <c r="L628" i="65"/>
  <c r="M628" i="65"/>
  <c r="N628" i="65"/>
  <c r="K629" i="65"/>
  <c r="L629" i="65"/>
  <c r="M629" i="65"/>
  <c r="N629" i="65"/>
  <c r="K630" i="65"/>
  <c r="L630" i="65"/>
  <c r="M630" i="65"/>
  <c r="N630" i="65"/>
  <c r="K631" i="65"/>
  <c r="L631" i="65"/>
  <c r="M631" i="65"/>
  <c r="N631" i="65"/>
  <c r="K632" i="65"/>
  <c r="L632" i="65"/>
  <c r="M632" i="65"/>
  <c r="N632" i="65"/>
  <c r="K633" i="65"/>
  <c r="L633" i="65"/>
  <c r="M633" i="65"/>
  <c r="N633" i="65"/>
  <c r="K634" i="65"/>
  <c r="L634" i="65"/>
  <c r="M634" i="65"/>
  <c r="N634" i="65"/>
  <c r="K635" i="65"/>
  <c r="L635" i="65"/>
  <c r="M635" i="65"/>
  <c r="N635" i="65"/>
  <c r="K636" i="65"/>
  <c r="L636" i="65"/>
  <c r="M636" i="65"/>
  <c r="N636" i="65"/>
  <c r="K637" i="65"/>
  <c r="L637" i="65"/>
  <c r="M637" i="65"/>
  <c r="N637" i="65"/>
  <c r="K638" i="65"/>
  <c r="L638" i="65"/>
  <c r="M638" i="65"/>
  <c r="N638" i="65"/>
  <c r="K639" i="65"/>
  <c r="L639" i="65"/>
  <c r="M639" i="65"/>
  <c r="N639" i="65"/>
  <c r="K640" i="65"/>
  <c r="L640" i="65"/>
  <c r="M640" i="65"/>
  <c r="N640" i="65"/>
  <c r="K641" i="65"/>
  <c r="L641" i="65"/>
  <c r="M641" i="65"/>
  <c r="N641" i="65"/>
  <c r="K642" i="65"/>
  <c r="L642" i="65"/>
  <c r="M642" i="65"/>
  <c r="N642" i="65"/>
  <c r="K643" i="65"/>
  <c r="L643" i="65"/>
  <c r="M643" i="65"/>
  <c r="N643" i="65"/>
  <c r="K644" i="65"/>
  <c r="L644" i="65"/>
  <c r="M644" i="65"/>
  <c r="N644" i="65"/>
  <c r="K645" i="65"/>
  <c r="L645" i="65"/>
  <c r="M645" i="65"/>
  <c r="N645" i="65"/>
  <c r="K646" i="65"/>
  <c r="L646" i="65"/>
  <c r="M646" i="65"/>
  <c r="N646" i="65"/>
  <c r="K647" i="65"/>
  <c r="L647" i="65"/>
  <c r="M647" i="65"/>
  <c r="N647" i="65"/>
  <c r="K648" i="65"/>
  <c r="L648" i="65"/>
  <c r="M648" i="65"/>
  <c r="N648" i="65"/>
  <c r="K649" i="65"/>
  <c r="L649" i="65"/>
  <c r="M649" i="65"/>
  <c r="N649" i="65"/>
  <c r="K650" i="65"/>
  <c r="L650" i="65"/>
  <c r="M650" i="65"/>
  <c r="N650" i="65"/>
  <c r="K651" i="65"/>
  <c r="L651" i="65"/>
  <c r="M651" i="65"/>
  <c r="N651" i="65"/>
  <c r="K652" i="65"/>
  <c r="L652" i="65"/>
  <c r="M652" i="65"/>
  <c r="N652" i="65"/>
  <c r="K653" i="65"/>
  <c r="L653" i="65"/>
  <c r="M653" i="65"/>
  <c r="N653" i="65"/>
  <c r="K654" i="65"/>
  <c r="L654" i="65"/>
  <c r="M654" i="65"/>
  <c r="N654" i="65"/>
  <c r="K655" i="65"/>
  <c r="L655" i="65"/>
  <c r="M655" i="65"/>
  <c r="N655" i="65"/>
  <c r="K656" i="65"/>
  <c r="L656" i="65"/>
  <c r="M656" i="65"/>
  <c r="N656" i="65"/>
  <c r="K657" i="65"/>
  <c r="L657" i="65"/>
  <c r="M657" i="65"/>
  <c r="N657" i="65"/>
  <c r="K658" i="65"/>
  <c r="L658" i="65"/>
  <c r="M658" i="65"/>
  <c r="N658" i="65"/>
  <c r="K659" i="65"/>
  <c r="L659" i="65"/>
  <c r="M659" i="65"/>
  <c r="N659" i="65"/>
  <c r="K660" i="65"/>
  <c r="L660" i="65"/>
  <c r="M660" i="65"/>
  <c r="N660" i="65"/>
  <c r="K661" i="65"/>
  <c r="L661" i="65"/>
  <c r="M661" i="65"/>
  <c r="N661" i="65"/>
  <c r="K662" i="65"/>
  <c r="L662" i="65"/>
  <c r="M662" i="65"/>
  <c r="N662" i="65"/>
  <c r="K663" i="65"/>
  <c r="L663" i="65"/>
  <c r="M663" i="65"/>
  <c r="N663" i="65"/>
  <c r="K664" i="65"/>
  <c r="L664" i="65"/>
  <c r="M664" i="65"/>
  <c r="N664" i="65"/>
  <c r="K665" i="65"/>
  <c r="L665" i="65"/>
  <c r="M665" i="65"/>
  <c r="N665" i="65"/>
  <c r="K666" i="65"/>
  <c r="L666" i="65"/>
  <c r="M666" i="65"/>
  <c r="N666" i="65"/>
  <c r="K667" i="65"/>
  <c r="L667" i="65"/>
  <c r="M667" i="65"/>
  <c r="N667" i="65"/>
  <c r="K668" i="65"/>
  <c r="L668" i="65"/>
  <c r="M668" i="65"/>
  <c r="N668" i="65"/>
  <c r="K669" i="65"/>
  <c r="L669" i="65"/>
  <c r="M669" i="65"/>
  <c r="N669" i="65"/>
  <c r="K670" i="65"/>
  <c r="L670" i="65"/>
  <c r="M670" i="65"/>
  <c r="N670" i="65"/>
  <c r="K671" i="65"/>
  <c r="L671" i="65"/>
  <c r="M671" i="65"/>
  <c r="N671" i="65"/>
  <c r="K672" i="65"/>
  <c r="L672" i="65"/>
  <c r="M672" i="65"/>
  <c r="N672" i="65"/>
  <c r="K673" i="65"/>
  <c r="L673" i="65"/>
  <c r="M673" i="65"/>
  <c r="N673" i="65"/>
  <c r="K674" i="65"/>
  <c r="L674" i="65"/>
  <c r="M674" i="65"/>
  <c r="N674" i="65"/>
  <c r="K675" i="65"/>
  <c r="L675" i="65"/>
  <c r="M675" i="65"/>
  <c r="N675" i="65"/>
  <c r="K676" i="65"/>
  <c r="L676" i="65"/>
  <c r="M676" i="65"/>
  <c r="N676" i="65"/>
  <c r="K677" i="65"/>
  <c r="L677" i="65"/>
  <c r="M677" i="65"/>
  <c r="N677" i="65"/>
  <c r="K678" i="65"/>
  <c r="L678" i="65"/>
  <c r="M678" i="65"/>
  <c r="N678" i="65"/>
  <c r="K679" i="65"/>
  <c r="L679" i="65"/>
  <c r="M679" i="65"/>
  <c r="N679" i="65"/>
  <c r="K680" i="65"/>
  <c r="L680" i="65"/>
  <c r="M680" i="65"/>
  <c r="N680" i="65"/>
  <c r="K681" i="65"/>
  <c r="L681" i="65"/>
  <c r="M681" i="65"/>
  <c r="N681" i="65"/>
  <c r="K682" i="65"/>
  <c r="L682" i="65"/>
  <c r="M682" i="65"/>
  <c r="N682" i="65"/>
  <c r="K683" i="65"/>
  <c r="L683" i="65"/>
  <c r="M683" i="65"/>
  <c r="N683" i="65"/>
  <c r="K684" i="65"/>
  <c r="L684" i="65"/>
  <c r="M684" i="65"/>
  <c r="N684" i="65"/>
  <c r="K685" i="65"/>
  <c r="L685" i="65"/>
  <c r="M685" i="65"/>
  <c r="N685" i="65"/>
  <c r="K686" i="65"/>
  <c r="L686" i="65"/>
  <c r="M686" i="65"/>
  <c r="N686" i="65"/>
  <c r="K687" i="65"/>
  <c r="L687" i="65"/>
  <c r="M687" i="65"/>
  <c r="N687" i="65"/>
  <c r="K688" i="65"/>
  <c r="L688" i="65"/>
  <c r="M688" i="65"/>
  <c r="N688" i="65"/>
  <c r="K689" i="65"/>
  <c r="L689" i="65"/>
  <c r="M689" i="65"/>
  <c r="N689" i="65"/>
  <c r="K690" i="65"/>
  <c r="L690" i="65"/>
  <c r="M690" i="65"/>
  <c r="N690" i="65"/>
  <c r="K691" i="65"/>
  <c r="L691" i="65"/>
  <c r="M691" i="65"/>
  <c r="N691" i="65"/>
  <c r="K692" i="65"/>
  <c r="L692" i="65"/>
  <c r="M692" i="65"/>
  <c r="N692" i="65"/>
  <c r="K693" i="65"/>
  <c r="L693" i="65"/>
  <c r="M693" i="65"/>
  <c r="N693" i="65"/>
  <c r="K694" i="65"/>
  <c r="L694" i="65"/>
  <c r="M694" i="65"/>
  <c r="N694" i="65"/>
  <c r="K695" i="65"/>
  <c r="L695" i="65"/>
  <c r="M695" i="65"/>
  <c r="N695" i="65"/>
  <c r="K696" i="65"/>
  <c r="L696" i="65"/>
  <c r="M696" i="65"/>
  <c r="N696" i="65"/>
  <c r="K697" i="65"/>
  <c r="L697" i="65"/>
  <c r="M697" i="65"/>
  <c r="N697" i="65"/>
  <c r="K698" i="65"/>
  <c r="L698" i="65"/>
  <c r="M698" i="65"/>
  <c r="N698" i="65"/>
  <c r="K699" i="65"/>
  <c r="L699" i="65"/>
  <c r="M699" i="65"/>
  <c r="N699" i="65"/>
  <c r="K700" i="65"/>
  <c r="L700" i="65"/>
  <c r="M700" i="65"/>
  <c r="N700" i="65"/>
  <c r="K701" i="65"/>
  <c r="L701" i="65"/>
  <c r="M701" i="65"/>
  <c r="N701" i="65"/>
  <c r="K702" i="65"/>
  <c r="L702" i="65"/>
  <c r="M702" i="65"/>
  <c r="N702" i="65"/>
  <c r="K703" i="65"/>
  <c r="L703" i="65"/>
  <c r="M703" i="65"/>
  <c r="N703" i="65"/>
  <c r="K704" i="65"/>
  <c r="L704" i="65"/>
  <c r="M704" i="65"/>
  <c r="N704" i="65"/>
  <c r="K705" i="65"/>
  <c r="L705" i="65"/>
  <c r="M705" i="65"/>
  <c r="N705" i="65"/>
  <c r="K706" i="65"/>
  <c r="L706" i="65"/>
  <c r="M706" i="65"/>
  <c r="N706" i="65"/>
  <c r="K707" i="65"/>
  <c r="L707" i="65"/>
  <c r="M707" i="65"/>
  <c r="N707" i="65"/>
  <c r="K708" i="65"/>
  <c r="L708" i="65"/>
  <c r="M708" i="65"/>
  <c r="N708" i="65"/>
  <c r="K709" i="65"/>
  <c r="L709" i="65"/>
  <c r="M709" i="65"/>
  <c r="N709" i="65"/>
  <c r="K710" i="65"/>
  <c r="L710" i="65"/>
  <c r="M710" i="65"/>
  <c r="N710" i="65"/>
  <c r="K711" i="65"/>
  <c r="L711" i="65"/>
  <c r="M711" i="65"/>
  <c r="N711" i="65"/>
  <c r="K712" i="65"/>
  <c r="L712" i="65"/>
  <c r="M712" i="65"/>
  <c r="N712" i="65"/>
  <c r="K713" i="65"/>
  <c r="L713" i="65"/>
  <c r="M713" i="65"/>
  <c r="N713" i="65"/>
  <c r="K714" i="65"/>
  <c r="L714" i="65"/>
  <c r="M714" i="65"/>
  <c r="N714" i="65"/>
  <c r="K715" i="65"/>
  <c r="L715" i="65"/>
  <c r="M715" i="65"/>
  <c r="N715" i="65"/>
  <c r="K716" i="65"/>
  <c r="L716" i="65"/>
  <c r="M716" i="65"/>
  <c r="N716" i="65"/>
  <c r="K717" i="65"/>
  <c r="L717" i="65"/>
  <c r="M717" i="65"/>
  <c r="N717" i="65"/>
  <c r="K718" i="65"/>
  <c r="L718" i="65"/>
  <c r="M718" i="65"/>
  <c r="N718" i="65"/>
  <c r="K719" i="65"/>
  <c r="L719" i="65"/>
  <c r="M719" i="65"/>
  <c r="N719" i="65"/>
  <c r="K720" i="65"/>
  <c r="L720" i="65"/>
  <c r="M720" i="65"/>
  <c r="N720" i="65"/>
  <c r="K721" i="65"/>
  <c r="L721" i="65"/>
  <c r="M721" i="65"/>
  <c r="N721" i="65"/>
  <c r="K722" i="65"/>
  <c r="L722" i="65"/>
  <c r="M722" i="65"/>
  <c r="N722" i="65"/>
  <c r="K723" i="65"/>
  <c r="L723" i="65"/>
  <c r="M723" i="65"/>
  <c r="N723" i="65"/>
  <c r="K724" i="65"/>
  <c r="L724" i="65"/>
  <c r="M724" i="65"/>
  <c r="N724" i="65"/>
  <c r="K725" i="65"/>
  <c r="L725" i="65"/>
  <c r="M725" i="65"/>
  <c r="N725" i="65"/>
  <c r="K726" i="65"/>
  <c r="L726" i="65"/>
  <c r="M726" i="65"/>
  <c r="N726" i="65"/>
  <c r="K727" i="65"/>
  <c r="L727" i="65"/>
  <c r="M727" i="65"/>
  <c r="N727" i="65"/>
  <c r="K728" i="65"/>
  <c r="L728" i="65"/>
  <c r="M728" i="65"/>
  <c r="N728" i="65"/>
  <c r="K729" i="65"/>
  <c r="L729" i="65"/>
  <c r="M729" i="65"/>
  <c r="N729" i="65"/>
  <c r="K730" i="65"/>
  <c r="L730" i="65"/>
  <c r="M730" i="65"/>
  <c r="N730" i="65"/>
  <c r="K731" i="65"/>
  <c r="L731" i="65"/>
  <c r="M731" i="65"/>
  <c r="N731" i="65"/>
  <c r="K732" i="65"/>
  <c r="L732" i="65"/>
  <c r="M732" i="65"/>
  <c r="N732" i="65"/>
  <c r="K733" i="65"/>
  <c r="L733" i="65"/>
  <c r="M733" i="65"/>
  <c r="N733" i="65"/>
  <c r="K734" i="65"/>
  <c r="L734" i="65"/>
  <c r="M734" i="65"/>
  <c r="N734" i="65"/>
  <c r="K735" i="65"/>
  <c r="L735" i="65"/>
  <c r="M735" i="65"/>
  <c r="N735" i="65"/>
  <c r="K736" i="65"/>
  <c r="L736" i="65"/>
  <c r="M736" i="65"/>
  <c r="N736" i="65"/>
  <c r="K737" i="65"/>
  <c r="L737" i="65"/>
  <c r="M737" i="65"/>
  <c r="N737" i="65"/>
  <c r="K738" i="65"/>
  <c r="L738" i="65"/>
  <c r="M738" i="65"/>
  <c r="N738" i="65"/>
  <c r="K739" i="65"/>
  <c r="L739" i="65"/>
  <c r="M739" i="65"/>
  <c r="N739" i="65"/>
  <c r="K740" i="65"/>
  <c r="L740" i="65"/>
  <c r="M740" i="65"/>
  <c r="N740" i="65"/>
  <c r="K741" i="65"/>
  <c r="L741" i="65"/>
  <c r="M741" i="65"/>
  <c r="N741" i="65"/>
  <c r="K742" i="65"/>
  <c r="L742" i="65"/>
  <c r="M742" i="65"/>
  <c r="N742" i="65"/>
  <c r="K743" i="65"/>
  <c r="L743" i="65"/>
  <c r="M743" i="65"/>
  <c r="N743" i="65"/>
  <c r="K744" i="65"/>
  <c r="L744" i="65"/>
  <c r="M744" i="65"/>
  <c r="N744" i="65"/>
  <c r="K745" i="65"/>
  <c r="L745" i="65"/>
  <c r="M745" i="65"/>
  <c r="N745" i="65"/>
  <c r="K746" i="65"/>
  <c r="L746" i="65"/>
  <c r="M746" i="65"/>
  <c r="N746" i="65"/>
  <c r="K747" i="65"/>
  <c r="L747" i="65"/>
  <c r="M747" i="65"/>
  <c r="N747" i="65"/>
  <c r="K748" i="65"/>
  <c r="L748" i="65"/>
  <c r="M748" i="65"/>
  <c r="N748" i="65"/>
  <c r="K749" i="65"/>
  <c r="L749" i="65"/>
  <c r="M749" i="65"/>
  <c r="N749" i="65"/>
  <c r="K750" i="65"/>
  <c r="L750" i="65"/>
  <c r="M750" i="65"/>
  <c r="N750" i="65"/>
  <c r="K751" i="65"/>
  <c r="L751" i="65"/>
  <c r="M751" i="65"/>
  <c r="N751" i="65"/>
  <c r="K752" i="65"/>
  <c r="L752" i="65"/>
  <c r="M752" i="65"/>
  <c r="N752" i="65"/>
  <c r="K753" i="65"/>
  <c r="L753" i="65"/>
  <c r="M753" i="65"/>
  <c r="N753" i="65"/>
  <c r="K754" i="65"/>
  <c r="L754" i="65"/>
  <c r="M754" i="65"/>
  <c r="N754" i="65"/>
  <c r="K755" i="65"/>
  <c r="L755" i="65"/>
  <c r="M755" i="65"/>
  <c r="N755" i="65"/>
  <c r="K756" i="65"/>
  <c r="L756" i="65"/>
  <c r="M756" i="65"/>
  <c r="N756" i="65"/>
  <c r="K757" i="65"/>
  <c r="L757" i="65"/>
  <c r="M757" i="65"/>
  <c r="N757" i="65"/>
  <c r="K758" i="65"/>
  <c r="L758" i="65"/>
  <c r="M758" i="65"/>
  <c r="N758" i="65"/>
  <c r="K759" i="65"/>
  <c r="L759" i="65"/>
  <c r="M759" i="65"/>
  <c r="N759" i="65"/>
  <c r="K760" i="65"/>
  <c r="L760" i="65"/>
  <c r="M760" i="65"/>
  <c r="N760" i="65"/>
  <c r="K761" i="65"/>
  <c r="L761" i="65"/>
  <c r="M761" i="65"/>
  <c r="N761" i="65"/>
  <c r="K762" i="65"/>
  <c r="L762" i="65"/>
  <c r="M762" i="65"/>
  <c r="N762" i="65"/>
  <c r="K763" i="65"/>
  <c r="L763" i="65"/>
  <c r="M763" i="65"/>
  <c r="N763" i="65"/>
  <c r="K764" i="65"/>
  <c r="L764" i="65"/>
  <c r="M764" i="65"/>
  <c r="N764" i="65"/>
  <c r="K765" i="65"/>
  <c r="L765" i="65"/>
  <c r="M765" i="65"/>
  <c r="N765" i="65"/>
  <c r="K766" i="65"/>
  <c r="L766" i="65"/>
  <c r="M766" i="65"/>
  <c r="N766" i="65"/>
  <c r="K767" i="65"/>
  <c r="L767" i="65"/>
  <c r="M767" i="65"/>
  <c r="N767" i="65"/>
  <c r="K768" i="65"/>
  <c r="L768" i="65"/>
  <c r="M768" i="65"/>
  <c r="N768" i="65"/>
  <c r="K769" i="65"/>
  <c r="L769" i="65"/>
  <c r="M769" i="65"/>
  <c r="N769" i="65"/>
  <c r="K770" i="65"/>
  <c r="L770" i="65"/>
  <c r="M770" i="65"/>
  <c r="N770" i="65"/>
  <c r="K771" i="65"/>
  <c r="L771" i="65"/>
  <c r="M771" i="65"/>
  <c r="N771" i="65"/>
  <c r="K772" i="65"/>
  <c r="L772" i="65"/>
  <c r="M772" i="65"/>
  <c r="N772" i="65"/>
  <c r="K773" i="65"/>
  <c r="L773" i="65"/>
  <c r="M773" i="65"/>
  <c r="N773" i="65"/>
  <c r="K774" i="65"/>
  <c r="L774" i="65"/>
  <c r="M774" i="65"/>
  <c r="N774" i="65"/>
  <c r="K775" i="65"/>
  <c r="L775" i="65"/>
  <c r="M775" i="65"/>
  <c r="N775" i="65"/>
  <c r="K776" i="65"/>
  <c r="L776" i="65"/>
  <c r="M776" i="65"/>
  <c r="N776" i="65"/>
  <c r="K777" i="65"/>
  <c r="L777" i="65"/>
  <c r="M777" i="65"/>
  <c r="N777" i="65"/>
  <c r="K778" i="65"/>
  <c r="L778" i="65"/>
  <c r="M778" i="65"/>
  <c r="N778" i="65"/>
  <c r="K779" i="65"/>
  <c r="L779" i="65"/>
  <c r="M779" i="65"/>
  <c r="N779" i="65"/>
  <c r="K780" i="65"/>
  <c r="L780" i="65"/>
  <c r="M780" i="65"/>
  <c r="N780" i="65"/>
  <c r="K781" i="65"/>
  <c r="L781" i="65"/>
  <c r="M781" i="65"/>
  <c r="N781" i="65"/>
  <c r="K782" i="65"/>
  <c r="L782" i="65"/>
  <c r="M782" i="65"/>
  <c r="N782" i="65"/>
  <c r="K783" i="65"/>
  <c r="L783" i="65"/>
  <c r="M783" i="65"/>
  <c r="N783" i="65"/>
  <c r="K784" i="65"/>
  <c r="L784" i="65"/>
  <c r="M784" i="65"/>
  <c r="N784" i="65"/>
  <c r="K785" i="65"/>
  <c r="L785" i="65"/>
  <c r="M785" i="65"/>
  <c r="N785" i="65"/>
  <c r="K786" i="65"/>
  <c r="L786" i="65"/>
  <c r="M786" i="65"/>
  <c r="N786" i="65"/>
  <c r="K787" i="65"/>
  <c r="L787" i="65"/>
  <c r="M787" i="65"/>
  <c r="N787" i="65"/>
  <c r="K788" i="65"/>
  <c r="L788" i="65"/>
  <c r="M788" i="65"/>
  <c r="N788" i="65"/>
  <c r="K789" i="65"/>
  <c r="L789" i="65"/>
  <c r="M789" i="65"/>
  <c r="N789" i="65"/>
  <c r="K790" i="65"/>
  <c r="L790" i="65"/>
  <c r="M790" i="65"/>
  <c r="N790" i="65"/>
  <c r="K791" i="65"/>
  <c r="L791" i="65"/>
  <c r="M791" i="65"/>
  <c r="N791" i="65"/>
  <c r="K792" i="65"/>
  <c r="L792" i="65"/>
  <c r="M792" i="65"/>
  <c r="N792" i="65"/>
  <c r="K793" i="65"/>
  <c r="L793" i="65"/>
  <c r="M793" i="65"/>
  <c r="N793" i="65"/>
  <c r="K794" i="65"/>
  <c r="L794" i="65"/>
  <c r="M794" i="65"/>
  <c r="N794" i="65"/>
  <c r="K795" i="65"/>
  <c r="L795" i="65"/>
  <c r="M795" i="65"/>
  <c r="N795" i="65"/>
  <c r="K796" i="65"/>
  <c r="L796" i="65"/>
  <c r="M796" i="65"/>
  <c r="N796" i="65"/>
  <c r="K797" i="65"/>
  <c r="L797" i="65"/>
  <c r="M797" i="65"/>
  <c r="N797" i="65"/>
  <c r="K798" i="65"/>
  <c r="L798" i="65"/>
  <c r="M798" i="65"/>
  <c r="N798" i="65"/>
  <c r="K799" i="65"/>
  <c r="L799" i="65"/>
  <c r="M799" i="65"/>
  <c r="N799" i="65"/>
  <c r="K800" i="65"/>
  <c r="L800" i="65"/>
  <c r="M800" i="65"/>
  <c r="N800" i="65"/>
  <c r="K801" i="65"/>
  <c r="L801" i="65"/>
  <c r="M801" i="65"/>
  <c r="N801" i="65"/>
  <c r="K802" i="65"/>
  <c r="L802" i="65"/>
  <c r="M802" i="65"/>
  <c r="N802" i="65"/>
  <c r="K803" i="65"/>
  <c r="L803" i="65"/>
  <c r="M803" i="65"/>
  <c r="N803" i="65"/>
  <c r="K804" i="65"/>
  <c r="L804" i="65"/>
  <c r="M804" i="65"/>
  <c r="N804" i="65"/>
  <c r="K805" i="65"/>
  <c r="L805" i="65"/>
  <c r="M805" i="65"/>
  <c r="N805" i="65"/>
  <c r="K806" i="65"/>
  <c r="L806" i="65"/>
  <c r="M806" i="65"/>
  <c r="N806" i="65"/>
  <c r="K807" i="65"/>
  <c r="L807" i="65"/>
  <c r="M807" i="65"/>
  <c r="N807" i="65"/>
  <c r="K808" i="65"/>
  <c r="L808" i="65"/>
  <c r="M808" i="65"/>
  <c r="N808" i="65"/>
  <c r="K809" i="65"/>
  <c r="L809" i="65"/>
  <c r="M809" i="65"/>
  <c r="N809" i="65"/>
  <c r="K810" i="65"/>
  <c r="L810" i="65"/>
  <c r="M810" i="65"/>
  <c r="N810" i="65"/>
  <c r="K811" i="65"/>
  <c r="L811" i="65"/>
  <c r="M811" i="65"/>
  <c r="N811" i="65"/>
  <c r="K812" i="65"/>
  <c r="L812" i="65"/>
  <c r="M812" i="65"/>
  <c r="N812" i="65"/>
  <c r="K813" i="65"/>
  <c r="L813" i="65"/>
  <c r="M813" i="65"/>
  <c r="N813" i="65"/>
  <c r="K814" i="65"/>
  <c r="L814" i="65"/>
  <c r="M814" i="65"/>
  <c r="N814" i="65"/>
  <c r="K815" i="65"/>
  <c r="L815" i="65"/>
  <c r="M815" i="65"/>
  <c r="N815" i="65"/>
  <c r="K816" i="65"/>
  <c r="L816" i="65"/>
  <c r="M816" i="65"/>
  <c r="N816" i="65"/>
  <c r="K817" i="65"/>
  <c r="L817" i="65"/>
  <c r="M817" i="65"/>
  <c r="N817" i="65"/>
  <c r="K818" i="65"/>
  <c r="L818" i="65"/>
  <c r="M818" i="65"/>
  <c r="N818" i="65"/>
  <c r="K819" i="65"/>
  <c r="L819" i="65"/>
  <c r="M819" i="65"/>
  <c r="N819" i="65"/>
  <c r="K820" i="65"/>
  <c r="L820" i="65"/>
  <c r="M820" i="65"/>
  <c r="N820" i="65"/>
  <c r="K821" i="65"/>
  <c r="L821" i="65"/>
  <c r="M821" i="65"/>
  <c r="N821" i="65"/>
  <c r="K822" i="65"/>
  <c r="L822" i="65"/>
  <c r="M822" i="65"/>
  <c r="N822" i="65"/>
  <c r="K823" i="65"/>
  <c r="L823" i="65"/>
  <c r="M823" i="65"/>
  <c r="N823" i="65"/>
  <c r="K824" i="65"/>
  <c r="L824" i="65"/>
  <c r="M824" i="65"/>
  <c r="N824" i="65"/>
  <c r="K825" i="65"/>
  <c r="L825" i="65"/>
  <c r="M825" i="65"/>
  <c r="N825" i="65"/>
  <c r="K826" i="65"/>
  <c r="L826" i="65"/>
  <c r="M826" i="65"/>
  <c r="N826" i="65"/>
  <c r="K827" i="65"/>
  <c r="L827" i="65"/>
  <c r="M827" i="65"/>
  <c r="N827" i="65"/>
  <c r="K828" i="65"/>
  <c r="L828" i="65"/>
  <c r="M828" i="65"/>
  <c r="N828" i="65"/>
  <c r="K829" i="65"/>
  <c r="L829" i="65"/>
  <c r="M829" i="65"/>
  <c r="N829" i="65"/>
  <c r="K830" i="65"/>
  <c r="L830" i="65"/>
  <c r="M830" i="65"/>
  <c r="N830" i="65"/>
  <c r="K831" i="65"/>
  <c r="L831" i="65"/>
  <c r="M831" i="65"/>
  <c r="N831" i="65"/>
  <c r="K832" i="65"/>
  <c r="L832" i="65"/>
  <c r="M832" i="65"/>
  <c r="N832" i="65"/>
  <c r="K833" i="65"/>
  <c r="L833" i="65"/>
  <c r="M833" i="65"/>
  <c r="N833" i="65"/>
  <c r="K834" i="65"/>
  <c r="L834" i="65"/>
  <c r="M834" i="65"/>
  <c r="N834" i="65"/>
  <c r="K835" i="65"/>
  <c r="L835" i="65"/>
  <c r="M835" i="65"/>
  <c r="N835" i="65"/>
  <c r="K836" i="65"/>
  <c r="L836" i="65"/>
  <c r="M836" i="65"/>
  <c r="N836" i="65"/>
  <c r="K837" i="65"/>
  <c r="L837" i="65"/>
  <c r="M837" i="65"/>
  <c r="N837" i="65"/>
  <c r="K838" i="65"/>
  <c r="L838" i="65"/>
  <c r="M838" i="65"/>
  <c r="N838" i="65"/>
  <c r="K839" i="65"/>
  <c r="L839" i="65"/>
  <c r="M839" i="65"/>
  <c r="N839" i="65"/>
  <c r="K840" i="65"/>
  <c r="L840" i="65"/>
  <c r="M840" i="65"/>
  <c r="N840" i="65"/>
  <c r="K841" i="65"/>
  <c r="L841" i="65"/>
  <c r="M841" i="65"/>
  <c r="N841" i="65"/>
  <c r="K842" i="65"/>
  <c r="L842" i="65"/>
  <c r="M842" i="65"/>
  <c r="N842" i="65"/>
  <c r="K843" i="65"/>
  <c r="L843" i="65"/>
  <c r="M843" i="65"/>
  <c r="N843" i="65"/>
  <c r="K844" i="65"/>
  <c r="L844" i="65"/>
  <c r="M844" i="65"/>
  <c r="N844" i="65"/>
  <c r="K845" i="65"/>
  <c r="L845" i="65"/>
  <c r="M845" i="65"/>
  <c r="N845" i="65"/>
  <c r="K846" i="65"/>
  <c r="L846" i="65"/>
  <c r="M846" i="65"/>
  <c r="N846" i="65"/>
  <c r="K847" i="65"/>
  <c r="L847" i="65"/>
  <c r="M847" i="65"/>
  <c r="N847" i="65"/>
  <c r="K848" i="65"/>
  <c r="L848" i="65"/>
  <c r="M848" i="65"/>
  <c r="N848" i="65"/>
  <c r="K849" i="65"/>
  <c r="L849" i="65"/>
  <c r="M849" i="65"/>
  <c r="N849" i="65"/>
  <c r="K850" i="65"/>
  <c r="L850" i="65"/>
  <c r="M850" i="65"/>
  <c r="N850" i="65"/>
  <c r="K851" i="65"/>
  <c r="L851" i="65"/>
  <c r="M851" i="65"/>
  <c r="N851" i="65"/>
  <c r="K852" i="65"/>
  <c r="L852" i="65"/>
  <c r="M852" i="65"/>
  <c r="N852" i="65"/>
  <c r="K853" i="65"/>
  <c r="L853" i="65"/>
  <c r="M853" i="65"/>
  <c r="N853" i="65"/>
  <c r="K854" i="65"/>
  <c r="L854" i="65"/>
  <c r="M854" i="65"/>
  <c r="N854" i="65"/>
  <c r="K855" i="65"/>
  <c r="L855" i="65"/>
  <c r="M855" i="65"/>
  <c r="N855" i="65"/>
  <c r="K856" i="65"/>
  <c r="L856" i="65"/>
  <c r="M856" i="65"/>
  <c r="N856" i="65"/>
  <c r="K857" i="65"/>
  <c r="L857" i="65"/>
  <c r="M857" i="65"/>
  <c r="N857" i="65"/>
  <c r="K858" i="65"/>
  <c r="L858" i="65"/>
  <c r="M858" i="65"/>
  <c r="N858" i="65"/>
  <c r="K859" i="65"/>
  <c r="L859" i="65"/>
  <c r="M859" i="65"/>
  <c r="N859" i="65"/>
  <c r="K860" i="65"/>
  <c r="L860" i="65"/>
  <c r="M860" i="65"/>
  <c r="N860" i="65"/>
  <c r="K861" i="65"/>
  <c r="L861" i="65"/>
  <c r="M861" i="65"/>
  <c r="N861" i="65"/>
  <c r="K862" i="65"/>
  <c r="L862" i="65"/>
  <c r="M862" i="65"/>
  <c r="N862" i="65"/>
  <c r="K863" i="65"/>
  <c r="L863" i="65"/>
  <c r="M863" i="65"/>
  <c r="N863" i="65"/>
  <c r="K864" i="65"/>
  <c r="L864" i="65"/>
  <c r="M864" i="65"/>
  <c r="N864" i="65"/>
  <c r="K865" i="65"/>
  <c r="L865" i="65"/>
  <c r="M865" i="65"/>
  <c r="N865" i="65"/>
  <c r="K866" i="65"/>
  <c r="L866" i="65"/>
  <c r="M866" i="65"/>
  <c r="N866" i="65"/>
  <c r="K867" i="65"/>
  <c r="L867" i="65"/>
  <c r="M867" i="65"/>
  <c r="N867" i="65"/>
  <c r="K868" i="65"/>
  <c r="L868" i="65"/>
  <c r="M868" i="65"/>
  <c r="N868" i="65"/>
  <c r="K869" i="65"/>
  <c r="L869" i="65"/>
  <c r="M869" i="65"/>
  <c r="N869" i="65"/>
  <c r="K870" i="65"/>
  <c r="L870" i="65"/>
  <c r="M870" i="65"/>
  <c r="N870" i="65"/>
  <c r="K871" i="65"/>
  <c r="L871" i="65"/>
  <c r="M871" i="65"/>
  <c r="N871" i="65"/>
  <c r="K872" i="65"/>
  <c r="L872" i="65"/>
  <c r="M872" i="65"/>
  <c r="N872" i="65"/>
  <c r="K873" i="65"/>
  <c r="L873" i="65"/>
  <c r="M873" i="65"/>
  <c r="N873" i="65"/>
  <c r="K874" i="65"/>
  <c r="L874" i="65"/>
  <c r="M874" i="65"/>
  <c r="N874" i="65"/>
  <c r="K875" i="65"/>
  <c r="L875" i="65"/>
  <c r="M875" i="65"/>
  <c r="N875" i="65"/>
  <c r="K876" i="65"/>
  <c r="L876" i="65"/>
  <c r="M876" i="65"/>
  <c r="N876" i="65"/>
  <c r="K877" i="65"/>
  <c r="L877" i="65"/>
  <c r="M877" i="65"/>
  <c r="N877" i="65"/>
  <c r="K878" i="65"/>
  <c r="L878" i="65"/>
  <c r="M878" i="65"/>
  <c r="N878" i="65"/>
  <c r="K879" i="65"/>
  <c r="L879" i="65"/>
  <c r="M879" i="65"/>
  <c r="N879" i="65"/>
  <c r="K880" i="65"/>
  <c r="L880" i="65"/>
  <c r="M880" i="65"/>
  <c r="N880" i="65"/>
  <c r="K881" i="65"/>
  <c r="L881" i="65"/>
  <c r="M881" i="65"/>
  <c r="N881" i="65"/>
  <c r="K882" i="65"/>
  <c r="L882" i="65"/>
  <c r="M882" i="65"/>
  <c r="N882" i="65"/>
  <c r="K883" i="65"/>
  <c r="L883" i="65"/>
  <c r="M883" i="65"/>
  <c r="N883" i="65"/>
  <c r="K884" i="65"/>
  <c r="L884" i="65"/>
  <c r="M884" i="65"/>
  <c r="N884" i="65"/>
  <c r="K885" i="65"/>
  <c r="L885" i="65"/>
  <c r="M885" i="65"/>
  <c r="N885" i="65"/>
  <c r="K886" i="65"/>
  <c r="L886" i="65"/>
  <c r="M886" i="65"/>
  <c r="N886" i="65"/>
  <c r="K887" i="65"/>
  <c r="L887" i="65"/>
  <c r="M887" i="65"/>
  <c r="N887" i="65"/>
  <c r="K888" i="65"/>
  <c r="L888" i="65"/>
  <c r="M888" i="65"/>
  <c r="N888" i="65"/>
  <c r="K889" i="65"/>
  <c r="L889" i="65"/>
  <c r="M889" i="65"/>
  <c r="N889" i="65"/>
  <c r="K890" i="65"/>
  <c r="L890" i="65"/>
  <c r="M890" i="65"/>
  <c r="N890" i="65"/>
  <c r="K891" i="65"/>
  <c r="L891" i="65"/>
  <c r="M891" i="65"/>
  <c r="N891" i="65"/>
  <c r="K892" i="65"/>
  <c r="L892" i="65"/>
  <c r="M892" i="65"/>
  <c r="N892" i="65"/>
  <c r="K893" i="65"/>
  <c r="L893" i="65"/>
  <c r="M893" i="65"/>
  <c r="N893" i="65"/>
  <c r="K894" i="65"/>
  <c r="L894" i="65"/>
  <c r="M894" i="65"/>
  <c r="N894" i="65"/>
  <c r="K895" i="65"/>
  <c r="L895" i="65"/>
  <c r="M895" i="65"/>
  <c r="N895" i="65"/>
  <c r="K896" i="65"/>
  <c r="L896" i="65"/>
  <c r="M896" i="65"/>
  <c r="N896" i="65"/>
  <c r="K897" i="65"/>
  <c r="L897" i="65"/>
  <c r="M897" i="65"/>
  <c r="N897" i="65"/>
  <c r="K898" i="65"/>
  <c r="L898" i="65"/>
  <c r="M898" i="65"/>
  <c r="N898" i="65"/>
  <c r="K899" i="65"/>
  <c r="L899" i="65"/>
  <c r="M899" i="65"/>
  <c r="N899" i="65"/>
  <c r="K900" i="65"/>
  <c r="L900" i="65"/>
  <c r="M900" i="65"/>
  <c r="N900" i="65"/>
  <c r="K901" i="65"/>
  <c r="L901" i="65"/>
  <c r="M901" i="65"/>
  <c r="N901" i="65"/>
  <c r="K902" i="65"/>
  <c r="L902" i="65"/>
  <c r="M902" i="65"/>
  <c r="N902" i="65"/>
  <c r="K903" i="65"/>
  <c r="L903" i="65"/>
  <c r="M903" i="65"/>
  <c r="N903" i="65"/>
  <c r="K904" i="65"/>
  <c r="L904" i="65"/>
  <c r="M904" i="65"/>
  <c r="N904" i="65"/>
  <c r="K905" i="65"/>
  <c r="L905" i="65"/>
  <c r="M905" i="65"/>
  <c r="N905" i="65"/>
  <c r="K906" i="65"/>
  <c r="L906" i="65"/>
  <c r="M906" i="65"/>
  <c r="N906" i="65"/>
  <c r="K907" i="65"/>
  <c r="L907" i="65"/>
  <c r="M907" i="65"/>
  <c r="N907" i="65"/>
  <c r="K908" i="65"/>
  <c r="L908" i="65"/>
  <c r="M908" i="65"/>
  <c r="N908" i="65"/>
  <c r="K909" i="65"/>
  <c r="L909" i="65"/>
  <c r="M909" i="65"/>
  <c r="N909" i="65"/>
  <c r="K910" i="65"/>
  <c r="L910" i="65"/>
  <c r="M910" i="65"/>
  <c r="N910" i="65"/>
  <c r="K911" i="65"/>
  <c r="L911" i="65"/>
  <c r="M911" i="65"/>
  <c r="N911" i="65"/>
  <c r="K912" i="65"/>
  <c r="L912" i="65"/>
  <c r="M912" i="65"/>
  <c r="N912" i="65"/>
  <c r="K913" i="65"/>
  <c r="L913" i="65"/>
  <c r="M913" i="65"/>
  <c r="N913" i="65"/>
  <c r="K914" i="65"/>
  <c r="L914" i="65"/>
  <c r="M914" i="65"/>
  <c r="N914" i="65"/>
  <c r="K915" i="65"/>
  <c r="L915" i="65"/>
  <c r="M915" i="65"/>
  <c r="N915" i="65"/>
  <c r="K916" i="65"/>
  <c r="L916" i="65"/>
  <c r="M916" i="65"/>
  <c r="N916" i="65"/>
  <c r="K917" i="65"/>
  <c r="L917" i="65"/>
  <c r="M917" i="65"/>
  <c r="N917" i="65"/>
  <c r="K918" i="65"/>
  <c r="L918" i="65"/>
  <c r="M918" i="65"/>
  <c r="N918" i="65"/>
  <c r="K919" i="65"/>
  <c r="L919" i="65"/>
  <c r="M919" i="65"/>
  <c r="N919" i="65"/>
  <c r="K920" i="65"/>
  <c r="L920" i="65"/>
  <c r="M920" i="65"/>
  <c r="N920" i="65"/>
  <c r="K921" i="65"/>
  <c r="L921" i="65"/>
  <c r="M921" i="65"/>
  <c r="N921" i="65"/>
  <c r="K922" i="65"/>
  <c r="L922" i="65"/>
  <c r="M922" i="65"/>
  <c r="N922" i="65"/>
  <c r="K923" i="65"/>
  <c r="L923" i="65"/>
  <c r="M923" i="65"/>
  <c r="N923" i="65"/>
  <c r="K924" i="65"/>
  <c r="L924" i="65"/>
  <c r="M924" i="65"/>
  <c r="N924" i="65"/>
  <c r="K925" i="65"/>
  <c r="L925" i="65"/>
  <c r="M925" i="65"/>
  <c r="N925" i="65"/>
  <c r="K926" i="65"/>
  <c r="L926" i="65"/>
  <c r="M926" i="65"/>
  <c r="N926" i="65"/>
  <c r="K927" i="65"/>
  <c r="L927" i="65"/>
  <c r="M927" i="65"/>
  <c r="N927" i="65"/>
  <c r="K928" i="65"/>
  <c r="L928" i="65"/>
  <c r="M928" i="65"/>
  <c r="N928" i="65"/>
  <c r="K929" i="65"/>
  <c r="L929" i="65"/>
  <c r="M929" i="65"/>
  <c r="N929" i="65"/>
  <c r="K930" i="65"/>
  <c r="L930" i="65"/>
  <c r="M930" i="65"/>
  <c r="N930" i="65"/>
  <c r="K931" i="65"/>
  <c r="L931" i="65"/>
  <c r="M931" i="65"/>
  <c r="N931" i="65"/>
  <c r="K932" i="65"/>
  <c r="L932" i="65"/>
  <c r="M932" i="65"/>
  <c r="N932" i="65"/>
  <c r="K933" i="65"/>
  <c r="L933" i="65"/>
  <c r="M933" i="65"/>
  <c r="N933" i="65"/>
  <c r="K934" i="65"/>
  <c r="L934" i="65"/>
  <c r="M934" i="65"/>
  <c r="N934" i="65"/>
  <c r="K935" i="65"/>
  <c r="L935" i="65"/>
  <c r="M935" i="65"/>
  <c r="N935" i="65"/>
  <c r="K936" i="65"/>
  <c r="L936" i="65"/>
  <c r="M936" i="65"/>
  <c r="N936" i="65"/>
  <c r="K937" i="65"/>
  <c r="L937" i="65"/>
  <c r="M937" i="65"/>
  <c r="N937" i="65"/>
  <c r="K938" i="65"/>
  <c r="L938" i="65"/>
  <c r="M938" i="65"/>
  <c r="N938" i="65"/>
  <c r="K939" i="65"/>
  <c r="L939" i="65"/>
  <c r="M939" i="65"/>
  <c r="N939" i="65"/>
  <c r="K940" i="65"/>
  <c r="L940" i="65"/>
  <c r="M940" i="65"/>
  <c r="N940" i="65"/>
  <c r="K941" i="65"/>
  <c r="L941" i="65"/>
  <c r="M941" i="65"/>
  <c r="N941" i="65"/>
  <c r="K942" i="65"/>
  <c r="L942" i="65"/>
  <c r="M942" i="65"/>
  <c r="N942" i="65"/>
  <c r="K943" i="65"/>
  <c r="L943" i="65"/>
  <c r="M943" i="65"/>
  <c r="N943" i="65"/>
  <c r="K944" i="65"/>
  <c r="L944" i="65"/>
  <c r="M944" i="65"/>
  <c r="N944" i="65"/>
  <c r="K945" i="65"/>
  <c r="L945" i="65"/>
  <c r="M945" i="65"/>
  <c r="N945" i="65"/>
  <c r="K946" i="65"/>
  <c r="L946" i="65"/>
  <c r="M946" i="65"/>
  <c r="N946" i="65"/>
  <c r="K947" i="65"/>
  <c r="L947" i="65"/>
  <c r="M947" i="65"/>
  <c r="N947" i="65"/>
  <c r="K948" i="65"/>
  <c r="L948" i="65"/>
  <c r="M948" i="65"/>
  <c r="N948" i="65"/>
  <c r="K949" i="65"/>
  <c r="L949" i="65"/>
  <c r="M949" i="65"/>
  <c r="N949" i="65"/>
  <c r="K950" i="65"/>
  <c r="L950" i="65"/>
  <c r="M950" i="65"/>
  <c r="N950" i="65"/>
  <c r="K951" i="65"/>
  <c r="L951" i="65"/>
  <c r="M951" i="65"/>
  <c r="N951" i="65"/>
  <c r="K952" i="65"/>
  <c r="L952" i="65"/>
  <c r="M952" i="65"/>
  <c r="N952" i="65"/>
  <c r="K953" i="65"/>
  <c r="L953" i="65"/>
  <c r="M953" i="65"/>
  <c r="N953" i="65"/>
  <c r="K954" i="65"/>
  <c r="L954" i="65"/>
  <c r="M954" i="65"/>
  <c r="N954" i="65"/>
  <c r="K955" i="65"/>
  <c r="L955" i="65"/>
  <c r="M955" i="65"/>
  <c r="N955" i="65"/>
  <c r="K956" i="65"/>
  <c r="L956" i="65"/>
  <c r="M956" i="65"/>
  <c r="N956" i="65"/>
  <c r="K957" i="65"/>
  <c r="L957" i="65"/>
  <c r="M957" i="65"/>
  <c r="N957" i="65"/>
  <c r="K958" i="65"/>
  <c r="L958" i="65"/>
  <c r="M958" i="65"/>
  <c r="N958" i="65"/>
  <c r="K959" i="65"/>
  <c r="L959" i="65"/>
  <c r="M959" i="65"/>
  <c r="N959" i="65"/>
  <c r="K960" i="65"/>
  <c r="L960" i="65"/>
  <c r="M960" i="65"/>
  <c r="N960" i="65"/>
  <c r="K961" i="65"/>
  <c r="L961" i="65"/>
  <c r="M961" i="65"/>
  <c r="N961" i="65"/>
  <c r="K962" i="65"/>
  <c r="L962" i="65"/>
  <c r="M962" i="65"/>
  <c r="N962" i="65"/>
  <c r="K963" i="65"/>
  <c r="L963" i="65"/>
  <c r="M963" i="65"/>
  <c r="N963" i="65"/>
  <c r="K964" i="65"/>
  <c r="L964" i="65"/>
  <c r="M964" i="65"/>
  <c r="N964" i="65"/>
  <c r="K965" i="65"/>
  <c r="L965" i="65"/>
  <c r="M965" i="65"/>
  <c r="N965" i="65"/>
  <c r="K966" i="65"/>
  <c r="L966" i="65"/>
  <c r="M966" i="65"/>
  <c r="N966" i="65"/>
  <c r="K967" i="65"/>
  <c r="L967" i="65"/>
  <c r="M967" i="65"/>
  <c r="N967" i="65"/>
  <c r="K968" i="65"/>
  <c r="L968" i="65"/>
  <c r="M968" i="65"/>
  <c r="N968" i="65"/>
  <c r="K969" i="65"/>
  <c r="L969" i="65"/>
  <c r="M969" i="65"/>
  <c r="N969" i="65"/>
  <c r="K970" i="65"/>
  <c r="L970" i="65"/>
  <c r="M970" i="65"/>
  <c r="N970" i="65"/>
  <c r="K971" i="65"/>
  <c r="L971" i="65"/>
  <c r="M971" i="65"/>
  <c r="N971" i="65"/>
  <c r="K972" i="65"/>
  <c r="L972" i="65"/>
  <c r="M972" i="65"/>
  <c r="N972" i="65"/>
  <c r="K973" i="65"/>
  <c r="L973" i="65"/>
  <c r="M973" i="65"/>
  <c r="N973" i="65"/>
  <c r="K974" i="65"/>
  <c r="L974" i="65"/>
  <c r="M974" i="65"/>
  <c r="N974" i="65"/>
  <c r="K975" i="65"/>
  <c r="L975" i="65"/>
  <c r="M975" i="65"/>
  <c r="N975" i="65"/>
  <c r="K976" i="65"/>
  <c r="L976" i="65"/>
  <c r="M976" i="65"/>
  <c r="N976" i="65"/>
  <c r="K977" i="65"/>
  <c r="L977" i="65"/>
  <c r="M977" i="65"/>
  <c r="N977" i="65"/>
  <c r="K978" i="65"/>
  <c r="L978" i="65"/>
  <c r="M978" i="65"/>
  <c r="N978" i="65"/>
  <c r="K979" i="65"/>
  <c r="L979" i="65"/>
  <c r="M979" i="65"/>
  <c r="N979" i="65"/>
  <c r="K980" i="65"/>
  <c r="L980" i="65"/>
  <c r="M980" i="65"/>
  <c r="N980" i="65"/>
  <c r="K981" i="65"/>
  <c r="L981" i="65"/>
  <c r="M981" i="65"/>
  <c r="N981" i="65"/>
  <c r="K982" i="65"/>
  <c r="L982" i="65"/>
  <c r="M982" i="65"/>
  <c r="N982" i="65"/>
  <c r="K983" i="65"/>
  <c r="L983" i="65"/>
  <c r="M983" i="65"/>
  <c r="N983" i="65"/>
  <c r="K984" i="65"/>
  <c r="L984" i="65"/>
  <c r="M984" i="65"/>
  <c r="N984" i="65"/>
  <c r="K985" i="65"/>
  <c r="L985" i="65"/>
  <c r="M985" i="65"/>
  <c r="N985" i="65"/>
  <c r="K986" i="65"/>
  <c r="L986" i="65"/>
  <c r="M986" i="65"/>
  <c r="N986" i="65"/>
  <c r="K987" i="65"/>
  <c r="L987" i="65"/>
  <c r="M987" i="65"/>
  <c r="N987" i="65"/>
  <c r="K988" i="65"/>
  <c r="L988" i="65"/>
  <c r="M988" i="65"/>
  <c r="N988" i="65"/>
  <c r="K989" i="65"/>
  <c r="L989" i="65"/>
  <c r="M989" i="65"/>
  <c r="N989" i="65"/>
  <c r="K990" i="65"/>
  <c r="L990" i="65"/>
  <c r="M990" i="65"/>
  <c r="N990" i="65"/>
  <c r="K991" i="65"/>
  <c r="L991" i="65"/>
  <c r="M991" i="65"/>
  <c r="N991" i="65"/>
  <c r="K992" i="65"/>
  <c r="L992" i="65"/>
  <c r="M992" i="65"/>
  <c r="N992" i="65"/>
  <c r="K993" i="65"/>
  <c r="L993" i="65"/>
  <c r="M993" i="65"/>
  <c r="N993" i="65"/>
  <c r="K994" i="65"/>
  <c r="L994" i="65"/>
  <c r="M994" i="65"/>
  <c r="N994" i="65"/>
  <c r="K995" i="65"/>
  <c r="L995" i="65"/>
  <c r="M995" i="65"/>
  <c r="N995" i="65"/>
  <c r="K996" i="65"/>
  <c r="L996" i="65"/>
  <c r="M996" i="65"/>
  <c r="N996" i="65"/>
  <c r="K997" i="65"/>
  <c r="L997" i="65"/>
  <c r="M997" i="65"/>
  <c r="N997" i="65"/>
  <c r="K998" i="65"/>
  <c r="L998" i="65"/>
  <c r="M998" i="65"/>
  <c r="N998" i="65"/>
  <c r="K999" i="65"/>
  <c r="L999" i="65"/>
  <c r="M999" i="65"/>
  <c r="N999" i="65"/>
  <c r="K1000" i="65"/>
  <c r="L1000" i="65"/>
  <c r="M1000" i="65"/>
  <c r="N1000" i="65"/>
  <c r="K1001" i="65"/>
  <c r="L1001" i="65"/>
  <c r="M1001" i="65"/>
  <c r="N1001" i="65"/>
  <c r="K1002" i="65"/>
  <c r="L1002" i="65"/>
  <c r="M1002" i="65"/>
  <c r="N1002" i="65"/>
  <c r="K1003" i="65"/>
  <c r="L1003" i="65"/>
  <c r="M1003" i="65"/>
  <c r="N1003" i="65"/>
  <c r="K1004" i="65"/>
  <c r="L1004" i="65"/>
  <c r="M1004" i="65"/>
  <c r="N1004" i="65"/>
  <c r="K1005" i="65"/>
  <c r="L1005" i="65"/>
  <c r="M1005" i="65"/>
  <c r="N1005" i="65"/>
  <c r="K1006" i="65"/>
  <c r="L1006" i="65"/>
  <c r="M1006" i="65"/>
  <c r="N1006" i="65"/>
  <c r="K1007" i="65"/>
  <c r="L1007" i="65"/>
  <c r="M1007" i="65"/>
  <c r="N1007" i="65"/>
  <c r="K1008" i="65"/>
  <c r="L1008" i="65"/>
  <c r="M1008" i="65"/>
  <c r="N1008" i="65"/>
  <c r="K1009" i="65"/>
  <c r="L1009" i="65"/>
  <c r="M1009" i="65"/>
  <c r="N1009" i="65"/>
  <c r="K1010" i="65"/>
  <c r="L1010" i="65"/>
  <c r="M1010" i="65"/>
  <c r="N1010" i="65"/>
  <c r="K1011" i="65"/>
  <c r="L1011" i="65"/>
  <c r="M1011" i="65"/>
  <c r="N1011" i="65"/>
  <c r="K1012" i="65"/>
  <c r="L1012" i="65"/>
  <c r="M1012" i="65"/>
  <c r="N1012" i="65"/>
  <c r="K1013" i="65"/>
  <c r="L1013" i="65"/>
  <c r="M1013" i="65"/>
  <c r="N1013" i="65"/>
  <c r="K1014" i="65"/>
  <c r="L1014" i="65"/>
  <c r="M1014" i="65"/>
  <c r="N1014" i="65"/>
  <c r="K1015" i="65"/>
  <c r="L1015" i="65"/>
  <c r="M1015" i="65"/>
  <c r="N1015" i="65"/>
  <c r="K1016" i="65"/>
  <c r="L1016" i="65"/>
  <c r="M1016" i="65"/>
  <c r="N1016" i="65"/>
  <c r="K1017" i="65"/>
  <c r="L1017" i="65"/>
  <c r="M1017" i="65"/>
  <c r="N1017" i="65"/>
  <c r="K1018" i="65"/>
  <c r="L1018" i="65"/>
  <c r="M1018" i="65"/>
  <c r="N1018" i="65"/>
  <c r="K1019" i="65"/>
  <c r="L1019" i="65"/>
  <c r="M1019" i="65"/>
  <c r="N1019" i="65"/>
  <c r="K1020" i="65"/>
  <c r="L1020" i="65"/>
  <c r="M1020" i="65"/>
  <c r="N1020" i="65"/>
  <c r="K1021" i="65"/>
  <c r="L1021" i="65"/>
  <c r="M1021" i="65"/>
  <c r="N1021" i="65"/>
  <c r="K1022" i="65"/>
  <c r="L1022" i="65"/>
  <c r="M1022" i="65"/>
  <c r="N1022" i="65"/>
  <c r="K1023" i="65"/>
  <c r="L1023" i="65"/>
  <c r="M1023" i="65"/>
  <c r="N1023" i="65"/>
  <c r="K1024" i="65"/>
  <c r="L1024" i="65"/>
  <c r="M1024" i="65"/>
  <c r="N1024" i="65"/>
  <c r="K1025" i="65"/>
  <c r="L1025" i="65"/>
  <c r="M1025" i="65"/>
  <c r="N1025" i="65"/>
  <c r="K1026" i="65"/>
  <c r="L1026" i="65"/>
  <c r="M1026" i="65"/>
  <c r="N1026" i="65"/>
  <c r="K1027" i="65"/>
  <c r="L1027" i="65"/>
  <c r="M1027" i="65"/>
  <c r="N1027" i="65"/>
  <c r="K1028" i="65"/>
  <c r="L1028" i="65"/>
  <c r="M1028" i="65"/>
  <c r="N1028" i="65"/>
  <c r="K1029" i="65"/>
  <c r="L1029" i="65"/>
  <c r="M1029" i="65"/>
  <c r="N1029" i="65"/>
  <c r="K1030" i="65"/>
  <c r="L1030" i="65"/>
  <c r="M1030" i="65"/>
  <c r="N1030" i="65"/>
  <c r="K1031" i="65"/>
  <c r="L1031" i="65"/>
  <c r="M1031" i="65"/>
  <c r="N1031" i="65"/>
  <c r="K1032" i="65"/>
  <c r="L1032" i="65"/>
  <c r="M1032" i="65"/>
  <c r="N1032" i="65"/>
  <c r="K1033" i="65"/>
  <c r="L1033" i="65"/>
  <c r="M1033" i="65"/>
  <c r="N1033" i="65"/>
  <c r="K1034" i="65"/>
  <c r="L1034" i="65"/>
  <c r="M1034" i="65"/>
  <c r="N1034" i="65"/>
  <c r="K1035" i="65"/>
  <c r="L1035" i="65"/>
  <c r="M1035" i="65"/>
  <c r="N1035" i="65"/>
  <c r="K1036" i="65"/>
  <c r="L1036" i="65"/>
  <c r="M1036" i="65"/>
  <c r="N1036" i="65"/>
  <c r="K1037" i="65"/>
  <c r="L1037" i="65"/>
  <c r="M1037" i="65"/>
  <c r="N1037" i="65"/>
  <c r="K1038" i="65"/>
  <c r="L1038" i="65"/>
  <c r="M1038" i="65"/>
  <c r="N1038" i="65"/>
  <c r="K1039" i="65"/>
  <c r="L1039" i="65"/>
  <c r="M1039" i="65"/>
  <c r="N1039" i="65"/>
  <c r="K1040" i="65"/>
  <c r="L1040" i="65"/>
  <c r="M1040" i="65"/>
  <c r="N1040" i="65"/>
  <c r="K1041" i="65"/>
  <c r="L1041" i="65"/>
  <c r="M1041" i="65"/>
  <c r="N1041" i="65"/>
  <c r="K1042" i="65"/>
  <c r="L1042" i="65"/>
  <c r="M1042" i="65"/>
  <c r="N1042" i="65"/>
  <c r="K1043" i="65"/>
  <c r="L1043" i="65"/>
  <c r="M1043" i="65"/>
  <c r="N1043" i="65"/>
  <c r="K1044" i="65"/>
  <c r="L1044" i="65"/>
  <c r="M1044" i="65"/>
  <c r="N1044" i="65"/>
  <c r="K1045" i="65"/>
  <c r="L1045" i="65"/>
  <c r="M1045" i="65"/>
  <c r="N1045" i="65"/>
  <c r="K1046" i="65"/>
  <c r="L1046" i="65"/>
  <c r="M1046" i="65"/>
  <c r="N1046" i="65"/>
  <c r="K1047" i="65"/>
  <c r="L1047" i="65"/>
  <c r="M1047" i="65"/>
  <c r="N1047" i="65"/>
  <c r="K1048" i="65"/>
  <c r="L1048" i="65"/>
  <c r="M1048" i="65"/>
  <c r="N1048" i="65"/>
  <c r="K1049" i="65"/>
  <c r="L1049" i="65"/>
  <c r="M1049" i="65"/>
  <c r="N1049" i="65"/>
  <c r="K1050" i="65"/>
  <c r="L1050" i="65"/>
  <c r="M1050" i="65"/>
  <c r="N1050" i="65"/>
  <c r="K1051" i="65"/>
  <c r="L1051" i="65"/>
  <c r="M1051" i="65"/>
  <c r="N1051" i="65"/>
  <c r="K1052" i="65"/>
  <c r="L1052" i="65"/>
  <c r="M1052" i="65"/>
  <c r="N1052" i="65"/>
  <c r="K1053" i="65"/>
  <c r="L1053" i="65"/>
  <c r="M1053" i="65"/>
  <c r="N1053" i="65"/>
  <c r="K1054" i="65"/>
  <c r="L1054" i="65"/>
  <c r="M1054" i="65"/>
  <c r="N1054" i="65"/>
  <c r="K1055" i="65"/>
  <c r="L1055" i="65"/>
  <c r="M1055" i="65"/>
  <c r="N1055" i="65"/>
  <c r="K1056" i="65"/>
  <c r="L1056" i="65"/>
  <c r="M1056" i="65"/>
  <c r="N1056" i="65"/>
  <c r="K1057" i="65"/>
  <c r="L1057" i="65"/>
  <c r="M1057" i="65"/>
  <c r="N1057" i="65"/>
  <c r="K1058" i="65"/>
  <c r="L1058" i="65"/>
  <c r="M1058" i="65"/>
  <c r="N1058" i="65"/>
  <c r="K1059" i="65"/>
  <c r="L1059" i="65"/>
  <c r="M1059" i="65"/>
  <c r="N1059" i="65"/>
  <c r="K1060" i="65"/>
  <c r="L1060" i="65"/>
  <c r="M1060" i="65"/>
  <c r="N1060" i="65"/>
  <c r="K1061" i="65"/>
  <c r="L1061" i="65"/>
  <c r="M1061" i="65"/>
  <c r="N1061" i="65"/>
  <c r="K1062" i="65"/>
  <c r="L1062" i="65"/>
  <c r="M1062" i="65"/>
  <c r="N1062" i="65"/>
  <c r="K1063" i="65"/>
  <c r="L1063" i="65"/>
  <c r="M1063" i="65"/>
  <c r="N1063" i="65"/>
  <c r="K1064" i="65"/>
  <c r="L1064" i="65"/>
  <c r="M1064" i="65"/>
  <c r="N1064" i="65"/>
  <c r="K1065" i="65"/>
  <c r="L1065" i="65"/>
  <c r="M1065" i="65"/>
  <c r="N1065" i="65"/>
  <c r="K1066" i="65"/>
  <c r="L1066" i="65"/>
  <c r="M1066" i="65"/>
  <c r="N1066" i="65"/>
  <c r="K1067" i="65"/>
  <c r="L1067" i="65"/>
  <c r="M1067" i="65"/>
  <c r="N1067" i="65"/>
  <c r="K1068" i="65"/>
  <c r="L1068" i="65"/>
  <c r="M1068" i="65"/>
  <c r="N1068" i="65"/>
  <c r="K1069" i="65"/>
  <c r="L1069" i="65"/>
  <c r="M1069" i="65"/>
  <c r="N1069" i="65"/>
  <c r="K1070" i="65"/>
  <c r="L1070" i="65"/>
  <c r="M1070" i="65"/>
  <c r="N1070" i="65"/>
  <c r="K1071" i="65"/>
  <c r="L1071" i="65"/>
  <c r="M1071" i="65"/>
  <c r="N1071" i="65"/>
  <c r="K1072" i="65"/>
  <c r="L1072" i="65"/>
  <c r="M1072" i="65"/>
  <c r="N1072" i="65"/>
  <c r="K1073" i="65"/>
  <c r="L1073" i="65"/>
  <c r="M1073" i="65"/>
  <c r="N1073" i="65"/>
  <c r="K1074" i="65"/>
  <c r="L1074" i="65"/>
  <c r="M1074" i="65"/>
  <c r="N1074" i="65"/>
  <c r="K1075" i="65"/>
  <c r="L1075" i="65"/>
  <c r="M1075" i="65"/>
  <c r="N1075" i="65"/>
  <c r="K1076" i="65"/>
  <c r="L1076" i="65"/>
  <c r="M1076" i="65"/>
  <c r="N1076" i="65"/>
  <c r="K1077" i="65"/>
  <c r="L1077" i="65"/>
  <c r="M1077" i="65"/>
  <c r="N1077" i="65"/>
  <c r="K1078" i="65"/>
  <c r="L1078" i="65"/>
  <c r="M1078" i="65"/>
  <c r="N1078" i="65"/>
  <c r="K1079" i="65"/>
  <c r="L1079" i="65"/>
  <c r="M1079" i="65"/>
  <c r="N1079" i="65"/>
  <c r="K1080" i="65"/>
  <c r="L1080" i="65"/>
  <c r="M1080" i="65"/>
  <c r="N1080" i="65"/>
  <c r="K1081" i="65"/>
  <c r="L1081" i="65"/>
  <c r="M1081" i="65"/>
  <c r="N1081" i="65"/>
  <c r="K1082" i="65"/>
  <c r="L1082" i="65"/>
  <c r="M1082" i="65"/>
  <c r="N1082" i="65"/>
  <c r="K1083" i="65"/>
  <c r="L1083" i="65"/>
  <c r="M1083" i="65"/>
  <c r="N1083" i="65"/>
  <c r="K1084" i="65"/>
  <c r="L1084" i="65"/>
  <c r="M1084" i="65"/>
  <c r="N1084" i="65"/>
  <c r="K1085" i="65"/>
  <c r="L1085" i="65"/>
  <c r="M1085" i="65"/>
  <c r="N1085" i="65"/>
  <c r="K1086" i="65"/>
  <c r="L1086" i="65"/>
  <c r="M1086" i="65"/>
  <c r="N1086" i="65"/>
  <c r="K1087" i="65"/>
  <c r="L1087" i="65"/>
  <c r="M1087" i="65"/>
  <c r="N1087" i="65"/>
  <c r="K1088" i="65"/>
  <c r="L1088" i="65"/>
  <c r="M1088" i="65"/>
  <c r="N1088" i="65"/>
  <c r="K1089" i="65"/>
  <c r="L1089" i="65"/>
  <c r="M1089" i="65"/>
  <c r="N1089" i="65"/>
  <c r="K1090" i="65"/>
  <c r="L1090" i="65"/>
  <c r="M1090" i="65"/>
  <c r="N1090" i="65"/>
  <c r="K1091" i="65"/>
  <c r="L1091" i="65"/>
  <c r="M1091" i="65"/>
  <c r="N1091" i="65"/>
  <c r="K1092" i="65"/>
  <c r="L1092" i="65"/>
  <c r="M1092" i="65"/>
  <c r="N1092" i="65"/>
  <c r="K1093" i="65"/>
  <c r="L1093" i="65"/>
  <c r="M1093" i="65"/>
  <c r="N1093" i="65"/>
  <c r="K1094" i="65"/>
  <c r="L1094" i="65"/>
  <c r="M1094" i="65"/>
  <c r="N1094" i="65"/>
  <c r="K1095" i="65"/>
  <c r="L1095" i="65"/>
  <c r="M1095" i="65"/>
  <c r="N1095" i="65"/>
  <c r="K1096" i="65"/>
  <c r="L1096" i="65"/>
  <c r="M1096" i="65"/>
  <c r="N1096" i="65"/>
  <c r="K1097" i="65"/>
  <c r="L1097" i="65"/>
  <c r="M1097" i="65"/>
  <c r="N1097" i="65"/>
  <c r="K1098" i="65"/>
  <c r="L1098" i="65"/>
  <c r="M1098" i="65"/>
  <c r="N1098" i="65"/>
  <c r="K1099" i="65"/>
  <c r="L1099" i="65"/>
  <c r="M1099" i="65"/>
  <c r="N1099" i="65"/>
  <c r="K1100" i="65"/>
  <c r="L1100" i="65"/>
  <c r="M1100" i="65"/>
  <c r="N1100" i="65"/>
  <c r="K1101" i="65"/>
  <c r="L1101" i="65"/>
  <c r="M1101" i="65"/>
  <c r="N1101" i="65"/>
  <c r="K1102" i="65"/>
  <c r="L1102" i="65"/>
  <c r="M1102" i="65"/>
  <c r="N1102" i="65"/>
  <c r="K1103" i="65"/>
  <c r="L1103" i="65"/>
  <c r="M1103" i="65"/>
  <c r="N1103" i="65"/>
  <c r="K1104" i="65"/>
  <c r="L1104" i="65"/>
  <c r="M1104" i="65"/>
  <c r="N1104" i="65"/>
  <c r="K1105" i="65"/>
  <c r="L1105" i="65"/>
  <c r="M1105" i="65"/>
  <c r="N1105" i="65"/>
  <c r="K1106" i="65"/>
  <c r="L1106" i="65"/>
  <c r="M1106" i="65"/>
  <c r="N1106" i="65"/>
  <c r="K1107" i="65"/>
  <c r="L1107" i="65"/>
  <c r="M1107" i="65"/>
  <c r="N1107" i="65"/>
  <c r="K1108" i="65"/>
  <c r="L1108" i="65"/>
  <c r="M1108" i="65"/>
  <c r="N1108" i="65"/>
  <c r="K1109" i="65"/>
  <c r="L1109" i="65"/>
  <c r="M1109" i="65"/>
  <c r="N1109" i="65"/>
  <c r="K1110" i="65"/>
  <c r="L1110" i="65"/>
  <c r="M1110" i="65"/>
  <c r="N1110" i="65"/>
  <c r="K1111" i="65"/>
  <c r="L1111" i="65"/>
  <c r="M1111" i="65"/>
  <c r="N1111" i="65"/>
  <c r="K1112" i="65"/>
  <c r="L1112" i="65"/>
  <c r="M1112" i="65"/>
  <c r="N1112" i="65"/>
  <c r="K1113" i="65"/>
  <c r="L1113" i="65"/>
  <c r="M1113" i="65"/>
  <c r="N1113" i="65"/>
  <c r="K1114" i="65"/>
  <c r="L1114" i="65"/>
  <c r="M1114" i="65"/>
  <c r="N1114" i="65"/>
  <c r="K1115" i="65"/>
  <c r="L1115" i="65"/>
  <c r="M1115" i="65"/>
  <c r="N1115" i="65"/>
  <c r="K1116" i="65"/>
  <c r="L1116" i="65"/>
  <c r="M1116" i="65"/>
  <c r="N1116" i="65"/>
  <c r="K1117" i="65"/>
  <c r="L1117" i="65"/>
  <c r="M1117" i="65"/>
  <c r="N1117" i="65"/>
  <c r="K1118" i="65"/>
  <c r="L1118" i="65"/>
  <c r="M1118" i="65"/>
  <c r="N1118" i="65"/>
  <c r="K1119" i="65"/>
  <c r="L1119" i="65"/>
  <c r="M1119" i="65"/>
  <c r="N1119" i="65"/>
  <c r="K1120" i="65"/>
  <c r="L1120" i="65"/>
  <c r="M1120" i="65"/>
  <c r="N1120" i="65"/>
  <c r="K1121" i="65"/>
  <c r="L1121" i="65"/>
  <c r="M1121" i="65"/>
  <c r="N1121" i="65"/>
  <c r="K1122" i="65"/>
  <c r="L1122" i="65"/>
  <c r="M1122" i="65"/>
  <c r="N1122" i="65"/>
  <c r="K1123" i="65"/>
  <c r="L1123" i="65"/>
  <c r="M1123" i="65"/>
  <c r="N1123" i="65"/>
  <c r="K1124" i="65"/>
  <c r="L1124" i="65"/>
  <c r="M1124" i="65"/>
  <c r="N1124" i="65"/>
  <c r="K1125" i="65"/>
  <c r="L1125" i="65"/>
  <c r="M1125" i="65"/>
  <c r="N1125" i="65"/>
  <c r="K1126" i="65"/>
  <c r="L1126" i="65"/>
  <c r="M1126" i="65"/>
  <c r="N1126" i="65"/>
  <c r="K1127" i="65"/>
  <c r="L1127" i="65"/>
  <c r="M1127" i="65"/>
  <c r="N1127" i="65"/>
  <c r="K1128" i="65"/>
  <c r="L1128" i="65"/>
  <c r="M1128" i="65"/>
  <c r="N1128" i="65"/>
  <c r="K1129" i="65"/>
  <c r="L1129" i="65"/>
  <c r="M1129" i="65"/>
  <c r="N1129" i="65"/>
  <c r="K1130" i="65"/>
  <c r="L1130" i="65"/>
  <c r="M1130" i="65"/>
  <c r="N1130" i="65"/>
  <c r="K1131" i="65"/>
  <c r="L1131" i="65"/>
  <c r="M1131" i="65"/>
  <c r="N1131" i="65"/>
  <c r="K1132" i="65"/>
  <c r="L1132" i="65"/>
  <c r="M1132" i="65"/>
  <c r="N1132" i="65"/>
  <c r="K1133" i="65"/>
  <c r="L1133" i="65"/>
  <c r="M1133" i="65"/>
  <c r="N1133" i="65"/>
  <c r="K1134" i="65"/>
  <c r="L1134" i="65"/>
  <c r="M1134" i="65"/>
  <c r="N1134" i="65"/>
  <c r="K1135" i="65"/>
  <c r="L1135" i="65"/>
  <c r="M1135" i="65"/>
  <c r="N1135" i="65"/>
  <c r="K1136" i="65"/>
  <c r="L1136" i="65"/>
  <c r="M1136" i="65"/>
  <c r="N1136" i="65"/>
  <c r="K1137" i="65"/>
  <c r="L1137" i="65"/>
  <c r="M1137" i="65"/>
  <c r="N1137" i="65"/>
  <c r="K1138" i="65"/>
  <c r="L1138" i="65"/>
  <c r="M1138" i="65"/>
  <c r="N1138" i="65"/>
  <c r="K1139" i="65"/>
  <c r="L1139" i="65"/>
  <c r="M1139" i="65"/>
  <c r="N1139" i="65"/>
  <c r="K1140" i="65"/>
  <c r="L1140" i="65"/>
  <c r="M1140" i="65"/>
  <c r="N1140" i="65"/>
  <c r="K1141" i="65"/>
  <c r="L1141" i="65"/>
  <c r="M1141" i="65"/>
  <c r="N1141" i="65"/>
  <c r="K1142" i="65"/>
  <c r="L1142" i="65"/>
  <c r="M1142" i="65"/>
  <c r="N1142" i="65"/>
  <c r="K1143" i="65"/>
  <c r="L1143" i="65"/>
  <c r="M1143" i="65"/>
  <c r="N1143" i="65"/>
  <c r="K1144" i="65"/>
  <c r="L1144" i="65"/>
  <c r="M1144" i="65"/>
  <c r="N1144" i="65"/>
  <c r="K1145" i="65"/>
  <c r="L1145" i="65"/>
  <c r="M1145" i="65"/>
  <c r="N1145" i="65"/>
  <c r="K1146" i="65"/>
  <c r="L1146" i="65"/>
  <c r="M1146" i="65"/>
  <c r="N1146" i="65"/>
  <c r="K1147" i="65"/>
  <c r="L1147" i="65"/>
  <c r="M1147" i="65"/>
  <c r="N1147" i="65"/>
  <c r="K1148" i="65"/>
  <c r="L1148" i="65"/>
  <c r="M1148" i="65"/>
  <c r="N1148" i="65"/>
  <c r="K1149" i="65"/>
  <c r="L1149" i="65"/>
  <c r="M1149" i="65"/>
  <c r="N1149" i="65"/>
  <c r="K1150" i="65"/>
  <c r="L1150" i="65"/>
  <c r="M1150" i="65"/>
  <c r="N1150" i="65"/>
  <c r="K1151" i="65"/>
  <c r="L1151" i="65"/>
  <c r="M1151" i="65"/>
  <c r="N1151" i="65"/>
  <c r="K1152" i="65"/>
  <c r="L1152" i="65"/>
  <c r="M1152" i="65"/>
  <c r="N1152" i="65"/>
  <c r="K1153" i="65"/>
  <c r="L1153" i="65"/>
  <c r="M1153" i="65"/>
  <c r="N1153" i="65"/>
  <c r="K1154" i="65"/>
  <c r="L1154" i="65"/>
  <c r="M1154" i="65"/>
  <c r="N1154" i="65"/>
  <c r="K1155" i="65"/>
  <c r="L1155" i="65"/>
  <c r="M1155" i="65"/>
  <c r="N1155" i="65"/>
  <c r="K1156" i="65"/>
  <c r="L1156" i="65"/>
  <c r="M1156" i="65"/>
  <c r="N1156" i="65"/>
  <c r="K1157" i="65"/>
  <c r="L1157" i="65"/>
  <c r="M1157" i="65"/>
  <c r="N1157" i="65"/>
  <c r="K1158" i="65"/>
  <c r="L1158" i="65"/>
  <c r="M1158" i="65"/>
  <c r="N1158" i="65"/>
  <c r="K1159" i="65"/>
  <c r="L1159" i="65"/>
  <c r="M1159" i="65"/>
  <c r="N1159" i="65"/>
  <c r="K1160" i="65"/>
  <c r="L1160" i="65"/>
  <c r="M1160" i="65"/>
  <c r="N1160" i="65"/>
  <c r="K1161" i="65"/>
  <c r="L1161" i="65"/>
  <c r="M1161" i="65"/>
  <c r="N1161" i="65"/>
  <c r="K1162" i="65"/>
  <c r="L1162" i="65"/>
  <c r="M1162" i="65"/>
  <c r="N1162" i="65"/>
  <c r="K1163" i="65"/>
  <c r="L1163" i="65"/>
  <c r="M1163" i="65"/>
  <c r="N1163" i="65"/>
  <c r="K1164" i="65"/>
  <c r="L1164" i="65"/>
  <c r="M1164" i="65"/>
  <c r="N1164" i="65"/>
  <c r="K1165" i="65"/>
  <c r="L1165" i="65"/>
  <c r="M1165" i="65"/>
  <c r="N1165" i="65"/>
  <c r="K1166" i="65"/>
  <c r="L1166" i="65"/>
  <c r="M1166" i="65"/>
  <c r="N1166" i="65"/>
  <c r="K1167" i="65"/>
  <c r="L1167" i="65"/>
  <c r="M1167" i="65"/>
  <c r="N1167" i="65"/>
  <c r="K1168" i="65"/>
  <c r="L1168" i="65"/>
  <c r="M1168" i="65"/>
  <c r="N1168" i="65"/>
  <c r="K1169" i="65"/>
  <c r="L1169" i="65"/>
  <c r="M1169" i="65"/>
  <c r="N1169" i="65"/>
  <c r="K1170" i="65"/>
  <c r="L1170" i="65"/>
  <c r="M1170" i="65"/>
  <c r="N1170" i="65"/>
  <c r="K1171" i="65"/>
  <c r="L1171" i="65"/>
  <c r="M1171" i="65"/>
  <c r="N1171" i="65"/>
  <c r="K1172" i="65"/>
  <c r="L1172" i="65"/>
  <c r="M1172" i="65"/>
  <c r="N1172" i="65"/>
  <c r="K1173" i="65"/>
  <c r="L1173" i="65"/>
  <c r="M1173" i="65"/>
  <c r="N1173" i="65"/>
  <c r="K1174" i="65"/>
  <c r="L1174" i="65"/>
  <c r="M1174" i="65"/>
  <c r="N1174" i="65"/>
  <c r="K1175" i="65"/>
  <c r="L1175" i="65"/>
  <c r="M1175" i="65"/>
  <c r="N1175" i="65"/>
  <c r="K1176" i="65"/>
  <c r="L1176" i="65"/>
  <c r="M1176" i="65"/>
  <c r="N1176" i="65"/>
  <c r="K1177" i="65"/>
  <c r="L1177" i="65"/>
  <c r="M1177" i="65"/>
  <c r="N1177" i="65"/>
  <c r="K1178" i="65"/>
  <c r="L1178" i="65"/>
  <c r="M1178" i="65"/>
  <c r="N1178" i="65"/>
  <c r="K1179" i="65"/>
  <c r="L1179" i="65"/>
  <c r="M1179" i="65"/>
  <c r="N1179" i="65"/>
  <c r="K1180" i="65"/>
  <c r="L1180" i="65"/>
  <c r="M1180" i="65"/>
  <c r="N1180" i="65"/>
  <c r="K1181" i="65"/>
  <c r="L1181" i="65"/>
  <c r="M1181" i="65"/>
  <c r="N1181" i="65"/>
  <c r="K1182" i="65"/>
  <c r="L1182" i="65"/>
  <c r="M1182" i="65"/>
  <c r="N1182" i="65"/>
  <c r="K1183" i="65"/>
  <c r="L1183" i="65"/>
  <c r="M1183" i="65"/>
  <c r="N1183" i="65"/>
  <c r="K1184" i="65"/>
  <c r="L1184" i="65"/>
  <c r="M1184" i="65"/>
  <c r="N1184" i="65"/>
  <c r="K1185" i="65"/>
  <c r="L1185" i="65"/>
  <c r="M1185" i="65"/>
  <c r="N1185" i="65"/>
  <c r="K1186" i="65"/>
  <c r="L1186" i="65"/>
  <c r="M1186" i="65"/>
  <c r="N1186" i="65"/>
  <c r="K1187" i="65"/>
  <c r="L1187" i="65"/>
  <c r="M1187" i="65"/>
  <c r="N1187" i="65"/>
  <c r="K1188" i="65"/>
  <c r="L1188" i="65"/>
  <c r="M1188" i="65"/>
  <c r="N1188" i="65"/>
  <c r="K1189" i="65"/>
  <c r="L1189" i="65"/>
  <c r="M1189" i="65"/>
  <c r="N1189" i="65"/>
  <c r="K1190" i="65"/>
  <c r="L1190" i="65"/>
  <c r="M1190" i="65"/>
  <c r="N1190" i="65"/>
  <c r="K1191" i="65"/>
  <c r="L1191" i="65"/>
  <c r="M1191" i="65"/>
  <c r="N1191" i="65"/>
  <c r="K1192" i="65"/>
  <c r="L1192" i="65"/>
  <c r="M1192" i="65"/>
  <c r="N1192" i="65"/>
  <c r="K1193" i="65"/>
  <c r="L1193" i="65"/>
  <c r="M1193" i="65"/>
  <c r="N1193" i="65"/>
  <c r="K1194" i="65"/>
  <c r="L1194" i="65"/>
  <c r="M1194" i="65"/>
  <c r="N1194" i="65"/>
  <c r="K1195" i="65"/>
  <c r="L1195" i="65"/>
  <c r="M1195" i="65"/>
  <c r="N1195" i="65"/>
  <c r="K1196" i="65"/>
  <c r="L1196" i="65"/>
  <c r="M1196" i="65"/>
  <c r="N1196" i="65"/>
  <c r="K1197" i="65"/>
  <c r="L1197" i="65"/>
  <c r="M1197" i="65"/>
  <c r="N1197" i="65"/>
  <c r="K1198" i="65"/>
  <c r="L1198" i="65"/>
  <c r="M1198" i="65"/>
  <c r="N1198" i="65"/>
  <c r="K1199" i="65"/>
  <c r="L1199" i="65"/>
  <c r="M1199" i="65"/>
  <c r="N1199" i="65"/>
  <c r="K1200" i="65"/>
  <c r="L1200" i="65"/>
  <c r="M1200" i="65"/>
  <c r="N1200" i="65"/>
  <c r="K1201" i="65"/>
  <c r="L1201" i="65"/>
  <c r="M1201" i="65"/>
  <c r="N1201" i="65"/>
  <c r="K1202" i="65"/>
  <c r="L1202" i="65"/>
  <c r="M1202" i="65"/>
  <c r="N1202" i="65"/>
  <c r="K1203" i="65"/>
  <c r="L1203" i="65"/>
  <c r="M1203" i="65"/>
  <c r="N1203" i="65"/>
  <c r="K1204" i="65"/>
  <c r="L1204" i="65"/>
  <c r="M1204" i="65"/>
  <c r="N1204" i="65"/>
  <c r="K1205" i="65"/>
  <c r="L1205" i="65"/>
  <c r="M1205" i="65"/>
  <c r="N1205" i="65"/>
  <c r="K1206" i="65"/>
  <c r="L1206" i="65"/>
  <c r="M1206" i="65"/>
  <c r="N1206" i="65"/>
  <c r="K1207" i="65"/>
  <c r="L1207" i="65"/>
  <c r="M1207" i="65"/>
  <c r="N1207" i="65"/>
  <c r="K1208" i="65"/>
  <c r="L1208" i="65"/>
  <c r="M1208" i="65"/>
  <c r="N1208" i="65"/>
  <c r="K1209" i="65"/>
  <c r="L1209" i="65"/>
  <c r="M1209" i="65"/>
  <c r="N1209" i="65"/>
  <c r="K1210" i="65"/>
  <c r="L1210" i="65"/>
  <c r="M1210" i="65"/>
  <c r="N1210" i="65"/>
  <c r="K1211" i="65"/>
  <c r="L1211" i="65"/>
  <c r="M1211" i="65"/>
  <c r="N1211" i="65"/>
  <c r="K1212" i="65"/>
  <c r="L1212" i="65"/>
  <c r="M1212" i="65"/>
  <c r="N1212" i="65"/>
  <c r="K1213" i="65"/>
  <c r="L1213" i="65"/>
  <c r="M1213" i="65"/>
  <c r="N1213" i="65"/>
  <c r="K1214" i="65"/>
  <c r="L1214" i="65"/>
  <c r="M1214" i="65"/>
  <c r="N1214" i="65"/>
  <c r="K1215" i="65"/>
  <c r="L1215" i="65"/>
  <c r="M1215" i="65"/>
  <c r="N1215" i="65"/>
  <c r="K1216" i="65"/>
  <c r="L1216" i="65"/>
  <c r="M1216" i="65"/>
  <c r="N1216" i="65"/>
  <c r="K1217" i="65"/>
  <c r="L1217" i="65"/>
  <c r="M1217" i="65"/>
  <c r="N1217" i="65"/>
  <c r="K1218" i="65"/>
  <c r="L1218" i="65"/>
  <c r="M1218" i="65"/>
  <c r="N1218" i="65"/>
  <c r="K1219" i="65"/>
  <c r="L1219" i="65"/>
  <c r="M1219" i="65"/>
  <c r="N1219" i="65"/>
  <c r="K1220" i="65"/>
  <c r="L1220" i="65"/>
  <c r="M1220" i="65"/>
  <c r="N1220" i="65"/>
  <c r="K1221" i="65"/>
  <c r="L1221" i="65"/>
  <c r="M1221" i="65"/>
  <c r="N1221" i="65"/>
  <c r="K1222" i="65"/>
  <c r="L1222" i="65"/>
  <c r="M1222" i="65"/>
  <c r="N1222" i="65"/>
  <c r="K1223" i="65"/>
  <c r="L1223" i="65"/>
  <c r="M1223" i="65"/>
  <c r="N1223" i="65"/>
  <c r="K1224" i="65"/>
  <c r="L1224" i="65"/>
  <c r="M1224" i="65"/>
  <c r="N1224" i="65"/>
  <c r="K1225" i="65"/>
  <c r="L1225" i="65"/>
  <c r="M1225" i="65"/>
  <c r="N1225" i="65"/>
  <c r="K1226" i="65"/>
  <c r="L1226" i="65"/>
  <c r="M1226" i="65"/>
  <c r="N1226" i="65"/>
  <c r="K1227" i="65"/>
  <c r="L1227" i="65"/>
  <c r="M1227" i="65"/>
  <c r="N1227" i="65"/>
  <c r="K1228" i="65"/>
  <c r="L1228" i="65"/>
  <c r="M1228" i="65"/>
  <c r="N1228" i="65"/>
  <c r="K1229" i="65"/>
  <c r="L1229" i="65"/>
  <c r="M1229" i="65"/>
  <c r="N1229" i="65"/>
  <c r="K1230" i="65"/>
  <c r="L1230" i="65"/>
  <c r="M1230" i="65"/>
  <c r="N1230" i="65"/>
  <c r="K1231" i="65"/>
  <c r="L1231" i="65"/>
  <c r="M1231" i="65"/>
  <c r="N1231" i="65"/>
  <c r="K1232" i="65"/>
  <c r="L1232" i="65"/>
  <c r="M1232" i="65"/>
  <c r="N1232" i="65"/>
  <c r="K1233" i="65"/>
  <c r="L1233" i="65"/>
  <c r="M1233" i="65"/>
  <c r="N1233" i="65"/>
  <c r="K1234" i="65"/>
  <c r="L1234" i="65"/>
  <c r="M1234" i="65"/>
  <c r="N1234" i="65"/>
  <c r="K1235" i="65"/>
  <c r="L1235" i="65"/>
  <c r="M1235" i="65"/>
  <c r="N1235" i="65"/>
  <c r="K1236" i="65"/>
  <c r="L1236" i="65"/>
  <c r="M1236" i="65"/>
  <c r="N1236" i="65"/>
  <c r="K1237" i="65"/>
  <c r="L1237" i="65"/>
  <c r="M1237" i="65"/>
  <c r="N1237" i="65"/>
  <c r="K1238" i="65"/>
  <c r="L1238" i="65"/>
  <c r="M1238" i="65"/>
  <c r="N1238" i="65"/>
  <c r="K1239" i="65"/>
  <c r="L1239" i="65"/>
  <c r="M1239" i="65"/>
  <c r="N1239" i="65"/>
  <c r="K1240" i="65"/>
  <c r="L1240" i="65"/>
  <c r="M1240" i="65"/>
  <c r="N1240" i="65"/>
  <c r="K1241" i="65"/>
  <c r="L1241" i="65"/>
  <c r="M1241" i="65"/>
  <c r="N1241" i="65"/>
  <c r="K1242" i="65"/>
  <c r="L1242" i="65"/>
  <c r="M1242" i="65"/>
  <c r="N1242" i="65"/>
  <c r="K1243" i="65"/>
  <c r="L1243" i="65"/>
  <c r="M1243" i="65"/>
  <c r="N1243" i="65"/>
  <c r="K1244" i="65"/>
  <c r="L1244" i="65"/>
  <c r="M1244" i="65"/>
  <c r="N1244" i="65"/>
  <c r="K1245" i="65"/>
  <c r="L1245" i="65"/>
  <c r="M1245" i="65"/>
  <c r="N1245" i="65"/>
  <c r="K1246" i="65"/>
  <c r="L1246" i="65"/>
  <c r="M1246" i="65"/>
  <c r="N1246" i="65"/>
  <c r="K1247" i="65"/>
  <c r="L1247" i="65"/>
  <c r="M1247" i="65"/>
  <c r="N1247" i="65"/>
  <c r="K1248" i="65"/>
  <c r="L1248" i="65"/>
  <c r="M1248" i="65"/>
  <c r="N1248" i="65"/>
  <c r="K1249" i="65"/>
  <c r="L1249" i="65"/>
  <c r="M1249" i="65"/>
  <c r="N1249" i="65"/>
  <c r="K1250" i="65"/>
  <c r="L1250" i="65"/>
  <c r="M1250" i="65"/>
  <c r="N1250" i="65"/>
  <c r="K1251" i="65"/>
  <c r="L1251" i="65"/>
  <c r="M1251" i="65"/>
  <c r="N1251" i="65"/>
  <c r="K1252" i="65"/>
  <c r="L1252" i="65"/>
  <c r="M1252" i="65"/>
  <c r="N1252" i="65"/>
  <c r="K1253" i="65"/>
  <c r="L1253" i="65"/>
  <c r="M1253" i="65"/>
  <c r="N1253" i="65"/>
  <c r="K1254" i="65"/>
  <c r="L1254" i="65"/>
  <c r="M1254" i="65"/>
  <c r="N1254" i="65"/>
  <c r="K1255" i="65"/>
  <c r="L1255" i="65"/>
  <c r="M1255" i="65"/>
  <c r="N1255" i="65"/>
  <c r="K1256" i="65"/>
  <c r="L1256" i="65"/>
  <c r="M1256" i="65"/>
  <c r="N1256" i="65"/>
  <c r="K1257" i="65"/>
  <c r="L1257" i="65"/>
  <c r="M1257" i="65"/>
  <c r="N1257" i="65"/>
  <c r="K1258" i="65"/>
  <c r="L1258" i="65"/>
  <c r="M1258" i="65"/>
  <c r="N1258" i="65"/>
  <c r="K1259" i="65"/>
  <c r="L1259" i="65"/>
  <c r="M1259" i="65"/>
  <c r="N1259" i="65"/>
  <c r="K1260" i="65"/>
  <c r="L1260" i="65"/>
  <c r="M1260" i="65"/>
  <c r="N1260" i="65"/>
  <c r="K1261" i="65"/>
  <c r="L1261" i="65"/>
  <c r="M1261" i="65"/>
  <c r="N1261" i="65"/>
  <c r="K1262" i="65"/>
  <c r="L1262" i="65"/>
  <c r="M1262" i="65"/>
  <c r="N1262" i="65"/>
  <c r="K1263" i="65"/>
  <c r="L1263" i="65"/>
  <c r="M1263" i="65"/>
  <c r="N1263" i="65"/>
  <c r="K1264" i="65"/>
  <c r="L1264" i="65"/>
  <c r="M1264" i="65"/>
  <c r="N1264" i="65"/>
  <c r="K1265" i="65"/>
  <c r="L1265" i="65"/>
  <c r="M1265" i="65"/>
  <c r="N1265" i="65"/>
  <c r="K1266" i="65"/>
  <c r="L1266" i="65"/>
  <c r="M1266" i="65"/>
  <c r="N1266" i="65"/>
  <c r="K1267" i="65"/>
  <c r="L1267" i="65"/>
  <c r="M1267" i="65"/>
  <c r="N1267" i="65"/>
  <c r="K1268" i="65"/>
  <c r="L1268" i="65"/>
  <c r="M1268" i="65"/>
  <c r="N1268" i="65"/>
  <c r="K1269" i="65"/>
  <c r="L1269" i="65"/>
  <c r="M1269" i="65"/>
  <c r="N1269" i="65"/>
  <c r="K1270" i="65"/>
  <c r="L1270" i="65"/>
  <c r="M1270" i="65"/>
  <c r="N1270" i="65"/>
  <c r="K1271" i="65"/>
  <c r="L1271" i="65"/>
  <c r="M1271" i="65"/>
  <c r="N1271" i="65"/>
  <c r="K1272" i="65"/>
  <c r="L1272" i="65"/>
  <c r="M1272" i="65"/>
  <c r="N1272" i="65"/>
  <c r="K1273" i="65"/>
  <c r="L1273" i="65"/>
  <c r="M1273" i="65"/>
  <c r="N1273" i="65"/>
  <c r="K1274" i="65"/>
  <c r="L1274" i="65"/>
  <c r="M1274" i="65"/>
  <c r="N1274" i="65"/>
  <c r="K1275" i="65"/>
  <c r="L1275" i="65"/>
  <c r="M1275" i="65"/>
  <c r="N1275" i="65"/>
  <c r="K1276" i="65"/>
  <c r="L1276" i="65"/>
  <c r="M1276" i="65"/>
  <c r="N1276" i="65"/>
  <c r="K1277" i="65"/>
  <c r="L1277" i="65"/>
  <c r="M1277" i="65"/>
  <c r="N1277" i="65"/>
  <c r="K1278" i="65"/>
  <c r="L1278" i="65"/>
  <c r="M1278" i="65"/>
  <c r="N1278" i="65"/>
  <c r="K1279" i="65"/>
  <c r="L1279" i="65"/>
  <c r="M1279" i="65"/>
  <c r="N1279" i="65"/>
  <c r="K1280" i="65"/>
  <c r="L1280" i="65"/>
  <c r="M1280" i="65"/>
  <c r="N1280" i="65"/>
  <c r="K1281" i="65"/>
  <c r="L1281" i="65"/>
  <c r="M1281" i="65"/>
  <c r="N1281" i="65"/>
  <c r="K1282" i="65"/>
  <c r="L1282" i="65"/>
  <c r="M1282" i="65"/>
  <c r="N1282" i="65"/>
  <c r="K1283" i="65"/>
  <c r="L1283" i="65"/>
  <c r="M1283" i="65"/>
  <c r="N1283" i="65"/>
  <c r="K1284" i="65"/>
  <c r="L1284" i="65"/>
  <c r="M1284" i="65"/>
  <c r="N1284" i="65"/>
  <c r="K1285" i="65"/>
  <c r="L1285" i="65"/>
  <c r="M1285" i="65"/>
  <c r="N1285" i="65"/>
  <c r="K1286" i="65"/>
  <c r="L1286" i="65"/>
  <c r="M1286" i="65"/>
  <c r="N1286" i="65"/>
  <c r="K1287" i="65"/>
  <c r="L1287" i="65"/>
  <c r="M1287" i="65"/>
  <c r="N1287" i="65"/>
  <c r="K1288" i="65"/>
  <c r="L1288" i="65"/>
  <c r="M1288" i="65"/>
  <c r="N1288" i="65"/>
  <c r="K1289" i="65"/>
  <c r="L1289" i="65"/>
  <c r="M1289" i="65"/>
  <c r="N1289" i="65"/>
  <c r="K1290" i="65"/>
  <c r="L1290" i="65"/>
  <c r="M1290" i="65"/>
  <c r="N1290" i="65"/>
  <c r="K1291" i="65"/>
  <c r="L1291" i="65"/>
  <c r="M1291" i="65"/>
  <c r="N1291" i="65"/>
  <c r="K1292" i="65"/>
  <c r="L1292" i="65"/>
  <c r="M1292" i="65"/>
  <c r="N1292" i="65"/>
  <c r="K1293" i="65"/>
  <c r="L1293" i="65"/>
  <c r="M1293" i="65"/>
  <c r="N1293" i="65"/>
  <c r="K1294" i="65"/>
  <c r="L1294" i="65"/>
  <c r="M1294" i="65"/>
  <c r="N1294" i="65"/>
  <c r="K1295" i="65"/>
  <c r="L1295" i="65"/>
  <c r="M1295" i="65"/>
  <c r="N1295" i="65"/>
  <c r="K1296" i="65"/>
  <c r="L1296" i="65"/>
  <c r="M1296" i="65"/>
  <c r="N1296" i="65"/>
  <c r="K1297" i="65"/>
  <c r="L1297" i="65"/>
  <c r="M1297" i="65"/>
  <c r="N1297" i="65"/>
  <c r="K1298" i="65"/>
  <c r="L1298" i="65"/>
  <c r="M1298" i="65"/>
  <c r="N1298" i="65"/>
  <c r="K1299" i="65"/>
  <c r="L1299" i="65"/>
  <c r="M1299" i="65"/>
  <c r="N1299" i="65"/>
  <c r="K1300" i="65"/>
  <c r="L1300" i="65"/>
  <c r="M1300" i="65"/>
  <c r="N1300" i="65"/>
  <c r="K1301" i="65"/>
  <c r="L1301" i="65"/>
  <c r="M1301" i="65"/>
  <c r="N1301" i="65"/>
  <c r="K1302" i="65"/>
  <c r="L1302" i="65"/>
  <c r="M1302" i="65"/>
  <c r="N1302" i="65"/>
  <c r="K1303" i="65"/>
  <c r="L1303" i="65"/>
  <c r="M1303" i="65"/>
  <c r="N1303" i="65"/>
  <c r="K1304" i="65"/>
  <c r="L1304" i="65"/>
  <c r="M1304" i="65"/>
  <c r="N1304" i="65"/>
  <c r="K1305" i="65"/>
  <c r="L1305" i="65"/>
  <c r="M1305" i="65"/>
  <c r="N1305" i="65"/>
  <c r="K1306" i="65"/>
  <c r="L1306" i="65"/>
  <c r="M1306" i="65"/>
  <c r="N1306" i="65"/>
  <c r="K1307" i="65"/>
  <c r="L1307" i="65"/>
  <c r="M1307" i="65"/>
  <c r="N1307" i="65"/>
  <c r="K1308" i="65"/>
  <c r="L1308" i="65"/>
  <c r="M1308" i="65"/>
  <c r="N1308" i="65"/>
  <c r="K1309" i="65"/>
  <c r="L1309" i="65"/>
  <c r="M1309" i="65"/>
  <c r="N1309" i="65"/>
  <c r="K1310" i="65"/>
  <c r="L1310" i="65"/>
  <c r="M1310" i="65"/>
  <c r="N1310" i="65"/>
  <c r="K1311" i="65"/>
  <c r="L1311" i="65"/>
  <c r="M1311" i="65"/>
  <c r="N1311" i="65"/>
  <c r="K1312" i="65"/>
  <c r="L1312" i="65"/>
  <c r="M1312" i="65"/>
  <c r="N1312" i="65"/>
  <c r="K1313" i="65"/>
  <c r="L1313" i="65"/>
  <c r="M1313" i="65"/>
  <c r="N1313" i="65"/>
  <c r="K1314" i="65"/>
  <c r="L1314" i="65"/>
  <c r="M1314" i="65"/>
  <c r="N1314" i="65"/>
  <c r="K1315" i="65"/>
  <c r="L1315" i="65"/>
  <c r="M1315" i="65"/>
  <c r="N1315" i="65"/>
  <c r="K1316" i="65"/>
  <c r="L1316" i="65"/>
  <c r="M1316" i="65"/>
  <c r="N1316" i="65"/>
  <c r="K1317" i="65"/>
  <c r="L1317" i="65"/>
  <c r="M1317" i="65"/>
  <c r="N1317" i="65"/>
  <c r="K1318" i="65"/>
  <c r="L1318" i="65"/>
  <c r="M1318" i="65"/>
  <c r="N1318" i="65"/>
  <c r="K1319" i="65"/>
  <c r="L1319" i="65"/>
  <c r="M1319" i="65"/>
  <c r="N1319" i="65"/>
  <c r="K1320" i="65"/>
  <c r="L1320" i="65"/>
  <c r="M1320" i="65"/>
  <c r="N1320" i="65"/>
  <c r="K1321" i="65"/>
  <c r="L1321" i="65"/>
  <c r="M1321" i="65"/>
  <c r="N1321" i="65"/>
  <c r="K1322" i="65"/>
  <c r="L1322" i="65"/>
  <c r="M1322" i="65"/>
  <c r="N1322" i="65"/>
  <c r="K1323" i="65"/>
  <c r="L1323" i="65"/>
  <c r="M1323" i="65"/>
  <c r="N1323" i="65"/>
  <c r="K1324" i="65"/>
  <c r="L1324" i="65"/>
  <c r="M1324" i="65"/>
  <c r="N1324" i="65"/>
  <c r="K1325" i="65"/>
  <c r="L1325" i="65"/>
  <c r="M1325" i="65"/>
  <c r="N1325" i="65"/>
  <c r="K1326" i="65"/>
  <c r="L1326" i="65"/>
  <c r="M1326" i="65"/>
  <c r="N1326" i="65"/>
  <c r="K1327" i="65"/>
  <c r="L1327" i="65"/>
  <c r="M1327" i="65"/>
  <c r="N1327" i="65"/>
  <c r="K1328" i="65"/>
  <c r="L1328" i="65"/>
  <c r="M1328" i="65"/>
  <c r="N1328" i="65"/>
  <c r="K1329" i="65"/>
  <c r="L1329" i="65"/>
  <c r="M1329" i="65"/>
  <c r="N1329" i="65"/>
  <c r="K1330" i="65"/>
  <c r="L1330" i="65"/>
  <c r="M1330" i="65"/>
  <c r="N1330" i="65"/>
  <c r="K1331" i="65"/>
  <c r="L1331" i="65"/>
  <c r="M1331" i="65"/>
  <c r="N1331" i="65"/>
  <c r="K1332" i="65"/>
  <c r="L1332" i="65"/>
  <c r="M1332" i="65"/>
  <c r="N1332" i="65"/>
  <c r="K1333" i="65"/>
  <c r="L1333" i="65"/>
  <c r="M1333" i="65"/>
  <c r="N1333" i="65"/>
  <c r="K1334" i="65"/>
  <c r="L1334" i="65"/>
  <c r="M1334" i="65"/>
  <c r="N1334" i="65"/>
  <c r="K1335" i="65"/>
  <c r="L1335" i="65"/>
  <c r="M1335" i="65"/>
  <c r="N1335" i="65"/>
  <c r="K1336" i="65"/>
  <c r="L1336" i="65"/>
  <c r="M1336" i="65"/>
  <c r="N1336" i="65"/>
  <c r="K1337" i="65"/>
  <c r="L1337" i="65"/>
  <c r="M1337" i="65"/>
  <c r="N1337" i="65"/>
  <c r="K1338" i="65"/>
  <c r="L1338" i="65"/>
  <c r="M1338" i="65"/>
  <c r="N1338" i="65"/>
  <c r="K1339" i="65"/>
  <c r="L1339" i="65"/>
  <c r="M1339" i="65"/>
  <c r="N1339" i="65"/>
  <c r="K1340" i="65"/>
  <c r="L1340" i="65"/>
  <c r="M1340" i="65"/>
  <c r="N1340" i="65"/>
  <c r="K1341" i="65"/>
  <c r="L1341" i="65"/>
  <c r="M1341" i="65"/>
  <c r="N1341" i="65"/>
  <c r="K1342" i="65"/>
  <c r="L1342" i="65"/>
  <c r="M1342" i="65"/>
  <c r="N1342" i="65"/>
  <c r="K1343" i="65"/>
  <c r="L1343" i="65"/>
  <c r="M1343" i="65"/>
  <c r="N1343" i="65"/>
  <c r="K1344" i="65"/>
  <c r="L1344" i="65"/>
  <c r="M1344" i="65"/>
  <c r="N1344" i="65"/>
  <c r="K1345" i="65"/>
  <c r="L1345" i="65"/>
  <c r="M1345" i="65"/>
  <c r="N1345" i="65"/>
  <c r="K1346" i="65"/>
  <c r="L1346" i="65"/>
  <c r="M1346" i="65"/>
  <c r="N1346" i="65"/>
  <c r="K1347" i="65"/>
  <c r="L1347" i="65"/>
  <c r="M1347" i="65"/>
  <c r="N1347" i="65"/>
  <c r="K1348" i="65"/>
  <c r="L1348" i="65"/>
  <c r="M1348" i="65"/>
  <c r="N1348" i="65"/>
  <c r="K1349" i="65"/>
  <c r="L1349" i="65"/>
  <c r="M1349" i="65"/>
  <c r="N1349" i="65"/>
  <c r="K1350" i="65"/>
  <c r="L1350" i="65"/>
  <c r="M1350" i="65"/>
  <c r="N1350" i="65"/>
  <c r="K1351" i="65"/>
  <c r="L1351" i="65"/>
  <c r="M1351" i="65"/>
  <c r="N1351" i="65"/>
  <c r="K1352" i="65"/>
  <c r="L1352" i="65"/>
  <c r="M1352" i="65"/>
  <c r="N1352" i="65"/>
  <c r="K1353" i="65"/>
  <c r="L1353" i="65"/>
  <c r="M1353" i="65"/>
  <c r="N1353" i="65"/>
  <c r="K1354" i="65"/>
  <c r="L1354" i="65"/>
  <c r="M1354" i="65"/>
  <c r="N1354" i="65"/>
  <c r="K1355" i="65"/>
  <c r="L1355" i="65"/>
  <c r="M1355" i="65"/>
  <c r="N1355" i="65"/>
  <c r="K1356" i="65"/>
  <c r="L1356" i="65"/>
  <c r="M1356" i="65"/>
  <c r="N1356" i="65"/>
  <c r="K1357" i="65"/>
  <c r="L1357" i="65"/>
  <c r="M1357" i="65"/>
  <c r="N1357" i="65"/>
  <c r="K1358" i="65"/>
  <c r="L1358" i="65"/>
  <c r="M1358" i="65"/>
  <c r="N1358" i="65"/>
  <c r="K1359" i="65"/>
  <c r="L1359" i="65"/>
  <c r="M1359" i="65"/>
  <c r="N1359" i="65"/>
  <c r="K1360" i="65"/>
  <c r="L1360" i="65"/>
  <c r="M1360" i="65"/>
  <c r="N1360" i="65"/>
  <c r="K1361" i="65"/>
  <c r="L1361" i="65"/>
  <c r="M1361" i="65"/>
  <c r="N1361" i="65"/>
  <c r="K1362" i="65"/>
  <c r="L1362" i="65"/>
  <c r="M1362" i="65"/>
  <c r="N1362" i="65"/>
  <c r="K1363" i="65"/>
  <c r="L1363" i="65"/>
  <c r="M1363" i="65"/>
  <c r="N1363" i="65"/>
  <c r="K1364" i="65"/>
  <c r="L1364" i="65"/>
  <c r="M1364" i="65"/>
  <c r="N1364" i="65"/>
  <c r="K1365" i="65"/>
  <c r="L1365" i="65"/>
  <c r="M1365" i="65"/>
  <c r="N1365" i="65"/>
  <c r="K1366" i="65"/>
  <c r="L1366" i="65"/>
  <c r="M1366" i="65"/>
  <c r="N1366" i="65"/>
  <c r="K1367" i="65"/>
  <c r="L1367" i="65"/>
  <c r="M1367" i="65"/>
  <c r="N1367" i="65"/>
  <c r="K1368" i="65"/>
  <c r="L1368" i="65"/>
  <c r="M1368" i="65"/>
  <c r="N1368" i="65"/>
  <c r="K1369" i="65"/>
  <c r="L1369" i="65"/>
  <c r="M1369" i="65"/>
  <c r="N1369" i="65"/>
  <c r="K1370" i="65"/>
  <c r="L1370" i="65"/>
  <c r="M1370" i="65"/>
  <c r="N1370" i="65"/>
  <c r="K1371" i="65"/>
  <c r="L1371" i="65"/>
  <c r="M1371" i="65"/>
  <c r="N1371" i="65"/>
  <c r="K1372" i="65"/>
  <c r="L1372" i="65"/>
  <c r="M1372" i="65"/>
  <c r="N1372" i="65"/>
  <c r="K1373" i="65"/>
  <c r="L1373" i="65"/>
  <c r="M1373" i="65"/>
  <c r="N1373" i="65"/>
  <c r="K1374" i="65"/>
  <c r="L1374" i="65"/>
  <c r="M1374" i="65"/>
  <c r="N1374" i="65"/>
  <c r="K1375" i="65"/>
  <c r="L1375" i="65"/>
  <c r="M1375" i="65"/>
  <c r="N1375" i="65"/>
  <c r="K1376" i="65"/>
  <c r="L1376" i="65"/>
  <c r="M1376" i="65"/>
  <c r="N1376" i="65"/>
  <c r="K1377" i="65"/>
  <c r="L1377" i="65"/>
  <c r="M1377" i="65"/>
  <c r="N1377" i="65"/>
  <c r="K1378" i="65"/>
  <c r="L1378" i="65"/>
  <c r="M1378" i="65"/>
  <c r="N1378" i="65"/>
  <c r="K1379" i="65"/>
  <c r="L1379" i="65"/>
  <c r="M1379" i="65"/>
  <c r="N1379" i="65"/>
  <c r="K1380" i="65"/>
  <c r="L1380" i="65"/>
  <c r="M1380" i="65"/>
  <c r="N1380" i="65"/>
  <c r="K1381" i="65"/>
  <c r="L1381" i="65"/>
  <c r="M1381" i="65"/>
  <c r="N1381" i="65"/>
  <c r="K1382" i="65"/>
  <c r="L1382" i="65"/>
  <c r="M1382" i="65"/>
  <c r="N1382" i="65"/>
  <c r="K1383" i="65"/>
  <c r="L1383" i="65"/>
  <c r="M1383" i="65"/>
  <c r="N1383" i="65"/>
  <c r="K1384" i="65"/>
  <c r="L1384" i="65"/>
  <c r="M1384" i="65"/>
  <c r="N1384" i="65"/>
  <c r="K1385" i="65"/>
  <c r="L1385" i="65"/>
  <c r="M1385" i="65"/>
  <c r="N1385" i="65"/>
  <c r="K1386" i="65"/>
  <c r="L1386" i="65"/>
  <c r="M1386" i="65"/>
  <c r="N1386" i="65"/>
  <c r="K1387" i="65"/>
  <c r="L1387" i="65"/>
  <c r="M1387" i="65"/>
  <c r="N1387" i="65"/>
  <c r="K1388" i="65"/>
  <c r="L1388" i="65"/>
  <c r="M1388" i="65"/>
  <c r="N1388" i="65"/>
  <c r="K1389" i="65"/>
  <c r="L1389" i="65"/>
  <c r="M1389" i="65"/>
  <c r="N1389" i="65"/>
  <c r="K1390" i="65"/>
  <c r="L1390" i="65"/>
  <c r="M1390" i="65"/>
  <c r="N1390" i="65"/>
  <c r="K1391" i="65"/>
  <c r="L1391" i="65"/>
  <c r="M1391" i="65"/>
  <c r="N1391" i="65"/>
  <c r="K1392" i="65"/>
  <c r="L1392" i="65"/>
  <c r="M1392" i="65"/>
  <c r="N1392" i="65"/>
  <c r="K1393" i="65"/>
  <c r="L1393" i="65"/>
  <c r="M1393" i="65"/>
  <c r="N1393" i="65"/>
  <c r="K1394" i="65"/>
  <c r="L1394" i="65"/>
  <c r="M1394" i="65"/>
  <c r="N1394" i="65"/>
  <c r="K1395" i="65"/>
  <c r="L1395" i="65"/>
  <c r="M1395" i="65"/>
  <c r="N1395" i="65"/>
  <c r="K1396" i="65"/>
  <c r="L1396" i="65"/>
  <c r="M1396" i="65"/>
  <c r="N1396" i="65"/>
  <c r="K1397" i="65"/>
  <c r="L1397" i="65"/>
  <c r="M1397" i="65"/>
  <c r="N1397" i="65"/>
  <c r="K1398" i="65"/>
  <c r="L1398" i="65"/>
  <c r="M1398" i="65"/>
  <c r="N1398" i="65"/>
  <c r="K1399" i="65"/>
  <c r="L1399" i="65"/>
  <c r="M1399" i="65"/>
  <c r="N1399" i="65"/>
  <c r="K1400" i="65"/>
  <c r="L1400" i="65"/>
  <c r="M1400" i="65"/>
  <c r="N1400" i="65"/>
  <c r="K1401" i="65"/>
  <c r="L1401" i="65"/>
  <c r="M1401" i="65"/>
  <c r="N1401" i="65"/>
  <c r="K1402" i="65"/>
  <c r="L1402" i="65"/>
  <c r="M1402" i="65"/>
  <c r="N1402" i="65"/>
  <c r="K1403" i="65"/>
  <c r="L1403" i="65"/>
  <c r="M1403" i="65"/>
  <c r="N1403" i="65"/>
  <c r="K1404" i="65"/>
  <c r="L1404" i="65"/>
  <c r="M1404" i="65"/>
  <c r="N1404" i="65"/>
  <c r="K1405" i="65"/>
  <c r="L1405" i="65"/>
  <c r="M1405" i="65"/>
  <c r="N1405" i="65"/>
  <c r="K1406" i="65"/>
  <c r="L1406" i="65"/>
  <c r="M1406" i="65"/>
  <c r="N1406" i="65"/>
  <c r="K1407" i="65"/>
  <c r="L1407" i="65"/>
  <c r="M1407" i="65"/>
  <c r="N1407" i="65"/>
  <c r="K1408" i="65"/>
  <c r="L1408" i="65"/>
  <c r="M1408" i="65"/>
  <c r="N1408" i="65"/>
  <c r="K1409" i="65"/>
  <c r="L1409" i="65"/>
  <c r="M1409" i="65"/>
  <c r="N1409" i="65"/>
  <c r="K1410" i="65"/>
  <c r="L1410" i="65"/>
  <c r="M1410" i="65"/>
  <c r="N1410" i="65"/>
  <c r="K1411" i="65"/>
  <c r="L1411" i="65"/>
  <c r="M1411" i="65"/>
  <c r="N1411" i="65"/>
  <c r="K1412" i="65"/>
  <c r="L1412" i="65"/>
  <c r="M1412" i="65"/>
  <c r="N1412" i="65"/>
  <c r="K1413" i="65"/>
  <c r="L1413" i="65"/>
  <c r="M1413" i="65"/>
  <c r="N1413" i="65"/>
  <c r="K1414" i="65"/>
  <c r="L1414" i="65"/>
  <c r="M1414" i="65"/>
  <c r="N1414" i="65"/>
  <c r="K1415" i="65"/>
  <c r="L1415" i="65"/>
  <c r="M1415" i="65"/>
  <c r="N1415" i="65"/>
  <c r="K1416" i="65"/>
  <c r="L1416" i="65"/>
  <c r="M1416" i="65"/>
  <c r="N1416" i="65"/>
  <c r="K1417" i="65"/>
  <c r="L1417" i="65"/>
  <c r="M1417" i="65"/>
  <c r="N1417" i="65"/>
  <c r="K1418" i="65"/>
  <c r="L1418" i="65"/>
  <c r="M1418" i="65"/>
  <c r="N1418" i="65"/>
  <c r="K1419" i="65"/>
  <c r="L1419" i="65"/>
  <c r="M1419" i="65"/>
  <c r="N1419" i="65"/>
  <c r="K1420" i="65"/>
  <c r="L1420" i="65"/>
  <c r="M1420" i="65"/>
  <c r="N1420" i="65"/>
  <c r="K1421" i="65"/>
  <c r="L1421" i="65"/>
  <c r="M1421" i="65"/>
  <c r="N1421" i="65"/>
  <c r="K1422" i="65"/>
  <c r="L1422" i="65"/>
  <c r="M1422" i="65"/>
  <c r="N1422" i="65"/>
  <c r="K1423" i="65"/>
  <c r="L1423" i="65"/>
  <c r="M1423" i="65"/>
  <c r="N1423" i="65"/>
  <c r="K1424" i="65"/>
  <c r="L1424" i="65"/>
  <c r="M1424" i="65"/>
  <c r="N1424" i="65"/>
  <c r="K1425" i="65"/>
  <c r="L1425" i="65"/>
  <c r="M1425" i="65"/>
  <c r="N1425" i="65"/>
  <c r="K1426" i="65"/>
  <c r="L1426" i="65"/>
  <c r="M1426" i="65"/>
  <c r="N1426" i="65"/>
  <c r="K1427" i="65"/>
  <c r="L1427" i="65"/>
  <c r="M1427" i="65"/>
  <c r="N1427" i="65"/>
  <c r="K1428" i="65"/>
  <c r="L1428" i="65"/>
  <c r="M1428" i="65"/>
  <c r="N1428" i="65"/>
  <c r="K1429" i="65"/>
  <c r="L1429" i="65"/>
  <c r="M1429" i="65"/>
  <c r="N1429" i="65"/>
  <c r="K1430" i="65"/>
  <c r="L1430" i="65"/>
  <c r="M1430" i="65"/>
  <c r="N1430" i="65"/>
  <c r="K1431" i="65"/>
  <c r="L1431" i="65"/>
  <c r="M1431" i="65"/>
  <c r="N1431" i="65"/>
  <c r="K1432" i="65"/>
  <c r="L1432" i="65"/>
  <c r="M1432" i="65"/>
  <c r="N1432" i="65"/>
  <c r="K1433" i="65"/>
  <c r="L1433" i="65"/>
  <c r="M1433" i="65"/>
  <c r="N1433" i="65"/>
  <c r="K1434" i="65"/>
  <c r="L1434" i="65"/>
  <c r="M1434" i="65"/>
  <c r="N1434" i="65"/>
  <c r="K1435" i="65"/>
  <c r="L1435" i="65"/>
  <c r="M1435" i="65"/>
  <c r="N1435" i="65"/>
  <c r="K1436" i="65"/>
  <c r="L1436" i="65"/>
  <c r="M1436" i="65"/>
  <c r="N1436" i="65"/>
  <c r="K1437" i="65"/>
  <c r="L1437" i="65"/>
  <c r="M1437" i="65"/>
  <c r="N1437" i="65"/>
  <c r="K1438" i="65"/>
  <c r="L1438" i="65"/>
  <c r="M1438" i="65"/>
  <c r="N1438" i="65"/>
  <c r="K1439" i="65"/>
  <c r="L1439" i="65"/>
  <c r="M1439" i="65"/>
  <c r="N1439" i="65"/>
  <c r="K1440" i="65"/>
  <c r="L1440" i="65"/>
  <c r="M1440" i="65"/>
  <c r="N1440" i="65"/>
  <c r="K1441" i="65"/>
  <c r="L1441" i="65"/>
  <c r="M1441" i="65"/>
  <c r="N1441" i="65"/>
  <c r="K1442" i="65"/>
  <c r="L1442" i="65"/>
  <c r="M1442" i="65"/>
  <c r="N1442" i="65"/>
  <c r="K1443" i="65"/>
  <c r="L1443" i="65"/>
  <c r="M1443" i="65"/>
  <c r="N1443" i="65"/>
  <c r="K1444" i="65"/>
  <c r="L1444" i="65"/>
  <c r="M1444" i="65"/>
  <c r="N1444" i="65"/>
  <c r="K1445" i="65"/>
  <c r="L1445" i="65"/>
  <c r="M1445" i="65"/>
  <c r="N1445" i="65"/>
  <c r="K1446" i="65"/>
  <c r="L1446" i="65"/>
  <c r="M1446" i="65"/>
  <c r="N1446" i="65"/>
  <c r="K1447" i="65"/>
  <c r="L1447" i="65"/>
  <c r="M1447" i="65"/>
  <c r="N1447" i="65"/>
  <c r="K1448" i="65"/>
  <c r="L1448" i="65"/>
  <c r="M1448" i="65"/>
  <c r="N1448" i="65"/>
  <c r="K1449" i="65"/>
  <c r="L1449" i="65"/>
  <c r="M1449" i="65"/>
  <c r="N1449" i="65"/>
  <c r="K1450" i="65"/>
  <c r="L1450" i="65"/>
  <c r="M1450" i="65"/>
  <c r="N1450" i="65"/>
  <c r="K1451" i="65"/>
  <c r="L1451" i="65"/>
  <c r="M1451" i="65"/>
  <c r="N1451" i="65"/>
  <c r="K1452" i="65"/>
  <c r="L1452" i="65"/>
  <c r="M1452" i="65"/>
  <c r="N1452" i="65"/>
  <c r="K1453" i="65"/>
  <c r="L1453" i="65"/>
  <c r="M1453" i="65"/>
  <c r="N1453" i="65"/>
  <c r="K1454" i="65"/>
  <c r="L1454" i="65"/>
  <c r="M1454" i="65"/>
  <c r="N1454" i="65"/>
  <c r="K1455" i="65"/>
  <c r="L1455" i="65"/>
  <c r="M1455" i="65"/>
  <c r="N1455" i="65"/>
  <c r="K1456" i="65"/>
  <c r="L1456" i="65"/>
  <c r="M1456" i="65"/>
  <c r="N1456" i="65"/>
  <c r="K1457" i="65"/>
  <c r="L1457" i="65"/>
  <c r="M1457" i="65"/>
  <c r="N1457" i="65"/>
  <c r="K1458" i="65"/>
  <c r="L1458" i="65"/>
  <c r="M1458" i="65"/>
  <c r="N1458" i="65"/>
  <c r="K1459" i="65"/>
  <c r="L1459" i="65"/>
  <c r="M1459" i="65"/>
  <c r="N1459" i="65"/>
  <c r="K1460" i="65"/>
  <c r="L1460" i="65"/>
  <c r="M1460" i="65"/>
  <c r="N1460" i="65"/>
  <c r="K1461" i="65"/>
  <c r="L1461" i="65"/>
  <c r="M1461" i="65"/>
  <c r="N1461" i="65"/>
  <c r="K1462" i="65"/>
  <c r="L1462" i="65"/>
  <c r="M1462" i="65"/>
  <c r="N1462" i="65"/>
  <c r="K1463" i="65"/>
  <c r="L1463" i="65"/>
  <c r="M1463" i="65"/>
  <c r="N1463" i="65"/>
  <c r="K1464" i="65"/>
  <c r="L1464" i="65"/>
  <c r="M1464" i="65"/>
  <c r="N1464" i="65"/>
  <c r="K1465" i="65"/>
  <c r="L1465" i="65"/>
  <c r="M1465" i="65"/>
  <c r="N1465" i="65"/>
  <c r="K1466" i="65"/>
  <c r="L1466" i="65"/>
  <c r="M1466" i="65"/>
  <c r="N1466" i="65"/>
  <c r="K1467" i="65"/>
  <c r="L1467" i="65"/>
  <c r="M1467" i="65"/>
  <c r="N1467" i="65"/>
  <c r="K1468" i="65"/>
  <c r="L1468" i="65"/>
  <c r="M1468" i="65"/>
  <c r="N1468" i="65"/>
  <c r="K1469" i="65"/>
  <c r="L1469" i="65"/>
  <c r="M1469" i="65"/>
  <c r="N1469" i="65"/>
  <c r="K1470" i="65"/>
  <c r="L1470" i="65"/>
  <c r="M1470" i="65"/>
  <c r="N1470" i="65"/>
  <c r="K1471" i="65"/>
  <c r="L1471" i="65"/>
  <c r="M1471" i="65"/>
  <c r="N1471" i="65"/>
  <c r="K1472" i="65"/>
  <c r="L1472" i="65"/>
  <c r="M1472" i="65"/>
  <c r="N1472" i="65"/>
  <c r="K1473" i="65"/>
  <c r="L1473" i="65"/>
  <c r="M1473" i="65"/>
  <c r="N1473" i="65"/>
  <c r="K1474" i="65"/>
  <c r="L1474" i="65"/>
  <c r="M1474" i="65"/>
  <c r="N1474" i="65"/>
  <c r="K1475" i="65"/>
  <c r="L1475" i="65"/>
  <c r="M1475" i="65"/>
  <c r="N1475" i="65"/>
  <c r="K1476" i="65"/>
  <c r="L1476" i="65"/>
  <c r="M1476" i="65"/>
  <c r="N1476" i="65"/>
  <c r="K1477" i="65"/>
  <c r="L1477" i="65"/>
  <c r="M1477" i="65"/>
  <c r="N1477" i="65"/>
  <c r="K1478" i="65"/>
  <c r="L1478" i="65"/>
  <c r="M1478" i="65"/>
  <c r="N1478" i="65"/>
  <c r="K1479" i="65"/>
  <c r="L1479" i="65"/>
  <c r="M1479" i="65"/>
  <c r="N1479" i="65"/>
  <c r="K1480" i="65"/>
  <c r="L1480" i="65"/>
  <c r="M1480" i="65"/>
  <c r="N1480" i="65"/>
  <c r="K1481" i="65"/>
  <c r="L1481" i="65"/>
  <c r="M1481" i="65"/>
  <c r="N1481" i="65"/>
  <c r="K1482" i="65"/>
  <c r="L1482" i="65"/>
  <c r="M1482" i="65"/>
  <c r="N1482" i="65"/>
  <c r="K1483" i="65"/>
  <c r="L1483" i="65"/>
  <c r="M1483" i="65"/>
  <c r="N1483" i="65"/>
  <c r="K1484" i="65"/>
  <c r="L1484" i="65"/>
  <c r="M1484" i="65"/>
  <c r="N1484" i="65"/>
  <c r="K1485" i="65"/>
  <c r="L1485" i="65"/>
  <c r="M1485" i="65"/>
  <c r="N1485" i="65"/>
  <c r="K1486" i="65"/>
  <c r="L1486" i="65"/>
  <c r="M1486" i="65"/>
  <c r="N1486" i="65"/>
  <c r="K1487" i="65"/>
  <c r="L1487" i="65"/>
  <c r="M1487" i="65"/>
  <c r="N1487" i="65"/>
  <c r="K1488" i="65"/>
  <c r="L1488" i="65"/>
  <c r="M1488" i="65"/>
  <c r="N1488" i="65"/>
  <c r="K1489" i="65"/>
  <c r="L1489" i="65"/>
  <c r="M1489" i="65"/>
  <c r="N1489" i="65"/>
  <c r="K1490" i="65"/>
  <c r="L1490" i="65"/>
  <c r="M1490" i="65"/>
  <c r="N1490" i="65"/>
  <c r="K1491" i="65"/>
  <c r="L1491" i="65"/>
  <c r="M1491" i="65"/>
  <c r="N1491" i="65"/>
  <c r="K1492" i="65"/>
  <c r="L1492" i="65"/>
  <c r="M1492" i="65"/>
  <c r="N1492" i="65"/>
  <c r="K1493" i="65"/>
  <c r="L1493" i="65"/>
  <c r="M1493" i="65"/>
  <c r="N1493" i="65"/>
  <c r="K1494" i="65"/>
  <c r="L1494" i="65"/>
  <c r="M1494" i="65"/>
  <c r="N1494" i="65"/>
  <c r="K1495" i="65"/>
  <c r="L1495" i="65"/>
  <c r="M1495" i="65"/>
  <c r="N1495" i="65"/>
  <c r="K1496" i="65"/>
  <c r="L1496" i="65"/>
  <c r="M1496" i="65"/>
  <c r="N1496" i="65"/>
  <c r="K1497" i="65"/>
  <c r="L1497" i="65"/>
  <c r="M1497" i="65"/>
  <c r="N1497" i="65"/>
  <c r="K1498" i="65"/>
  <c r="L1498" i="65"/>
  <c r="M1498" i="65"/>
  <c r="N1498" i="65"/>
  <c r="K1499" i="65"/>
  <c r="L1499" i="65"/>
  <c r="M1499" i="65"/>
  <c r="N1499" i="65"/>
  <c r="K1500" i="65"/>
  <c r="L1500" i="65"/>
  <c r="M1500" i="65"/>
  <c r="N1500" i="65"/>
  <c r="K1501" i="65"/>
  <c r="L1501" i="65"/>
  <c r="M1501" i="65"/>
  <c r="N1501" i="65"/>
  <c r="K1502" i="65"/>
  <c r="L1502" i="65"/>
  <c r="M1502" i="65"/>
  <c r="N1502" i="65"/>
  <c r="K1503" i="65"/>
  <c r="L1503" i="65"/>
  <c r="M1503" i="65"/>
  <c r="N1503" i="65"/>
  <c r="K1504" i="65"/>
  <c r="L1504" i="65"/>
  <c r="M1504" i="65"/>
  <c r="N1504" i="65"/>
  <c r="K1505" i="65"/>
  <c r="L1505" i="65"/>
  <c r="M1505" i="65"/>
  <c r="N1505" i="65"/>
  <c r="K1506" i="65"/>
  <c r="L1506" i="65"/>
  <c r="M1506" i="65"/>
  <c r="N1506" i="65"/>
  <c r="K1507" i="65"/>
  <c r="L1507" i="65"/>
  <c r="M1507" i="65"/>
  <c r="N1507" i="65"/>
  <c r="K1508" i="65"/>
  <c r="L1508" i="65"/>
  <c r="M1508" i="65"/>
  <c r="N1508" i="65"/>
  <c r="K1509" i="65"/>
  <c r="L1509" i="65"/>
  <c r="M1509" i="65"/>
  <c r="N1509" i="65"/>
  <c r="K1510" i="65"/>
  <c r="L1510" i="65"/>
  <c r="M1510" i="65"/>
  <c r="N1510" i="65"/>
  <c r="K1511" i="65"/>
  <c r="L1511" i="65"/>
  <c r="M1511" i="65"/>
  <c r="N1511" i="65"/>
  <c r="K1512" i="65"/>
  <c r="L1512" i="65"/>
  <c r="M1512" i="65"/>
  <c r="N1512" i="65"/>
  <c r="K1513" i="65"/>
  <c r="L1513" i="65"/>
  <c r="M1513" i="65"/>
  <c r="N1513" i="65"/>
  <c r="K1514" i="65"/>
  <c r="L1514" i="65"/>
  <c r="M1514" i="65"/>
  <c r="N1514" i="65"/>
  <c r="K1515" i="65"/>
  <c r="L1515" i="65"/>
  <c r="M1515" i="65"/>
  <c r="N1515" i="65"/>
  <c r="K1516" i="65"/>
  <c r="L1516" i="65"/>
  <c r="M1516" i="65"/>
  <c r="N1516" i="65"/>
  <c r="K1517" i="65"/>
  <c r="L1517" i="65"/>
  <c r="M1517" i="65"/>
  <c r="N1517" i="65"/>
  <c r="K1518" i="65"/>
  <c r="L1518" i="65"/>
  <c r="M1518" i="65"/>
  <c r="N1518" i="65"/>
  <c r="K1519" i="65"/>
  <c r="L1519" i="65"/>
  <c r="M1519" i="65"/>
  <c r="N1519" i="65"/>
  <c r="K1520" i="65"/>
  <c r="L1520" i="65"/>
  <c r="M1520" i="65"/>
  <c r="N1520" i="65"/>
  <c r="K1521" i="65"/>
  <c r="L1521" i="65"/>
  <c r="M1521" i="65"/>
  <c r="N1521" i="65"/>
  <c r="K1522" i="65"/>
  <c r="L1522" i="65"/>
  <c r="M1522" i="65"/>
  <c r="N1522" i="65"/>
  <c r="K1523" i="65"/>
  <c r="L1523" i="65"/>
  <c r="M1523" i="65"/>
  <c r="N1523" i="65"/>
  <c r="K1524" i="65"/>
  <c r="L1524" i="65"/>
  <c r="M1524" i="65"/>
  <c r="N1524" i="65"/>
  <c r="K1525" i="65"/>
  <c r="L1525" i="65"/>
  <c r="M1525" i="65"/>
  <c r="N1525" i="65"/>
  <c r="K1526" i="65"/>
  <c r="L1526" i="65"/>
  <c r="M1526" i="65"/>
  <c r="N1526" i="65"/>
  <c r="K1527" i="65"/>
  <c r="L1527" i="65"/>
  <c r="M1527" i="65"/>
  <c r="N1527" i="65"/>
  <c r="K1528" i="65"/>
  <c r="L1528" i="65"/>
  <c r="M1528" i="65"/>
  <c r="N1528" i="65"/>
  <c r="K1529" i="65"/>
  <c r="L1529" i="65"/>
  <c r="M1529" i="65"/>
  <c r="N1529" i="65"/>
  <c r="K1530" i="65"/>
  <c r="L1530" i="65"/>
  <c r="M1530" i="65"/>
  <c r="N1530" i="65"/>
  <c r="K1531" i="65"/>
  <c r="L1531" i="65"/>
  <c r="M1531" i="65"/>
  <c r="N1531" i="65"/>
  <c r="K1532" i="65"/>
  <c r="L1532" i="65"/>
  <c r="M1532" i="65"/>
  <c r="N1532" i="65"/>
  <c r="K1533" i="65"/>
  <c r="L1533" i="65"/>
  <c r="M1533" i="65"/>
  <c r="N1533" i="65"/>
  <c r="K1534" i="65"/>
  <c r="L1534" i="65"/>
  <c r="M1534" i="65"/>
  <c r="N1534" i="65"/>
  <c r="K1535" i="65"/>
  <c r="L1535" i="65"/>
  <c r="M1535" i="65"/>
  <c r="N1535" i="65"/>
  <c r="K1536" i="65"/>
  <c r="L1536" i="65"/>
  <c r="M1536" i="65"/>
  <c r="N1536" i="65"/>
  <c r="K1537" i="65"/>
  <c r="L1537" i="65"/>
  <c r="M1537" i="65"/>
  <c r="N1537" i="65"/>
  <c r="K1538" i="65"/>
  <c r="L1538" i="65"/>
  <c r="M1538" i="65"/>
  <c r="N1538" i="65"/>
  <c r="K1539" i="65"/>
  <c r="L1539" i="65"/>
  <c r="M1539" i="65"/>
  <c r="N1539" i="65"/>
  <c r="K1540" i="65"/>
  <c r="L1540" i="65"/>
  <c r="M1540" i="65"/>
  <c r="N1540" i="65"/>
  <c r="K1541" i="65"/>
  <c r="L1541" i="65"/>
  <c r="M1541" i="65"/>
  <c r="N1541" i="65"/>
  <c r="K1542" i="65"/>
  <c r="L1542" i="65"/>
  <c r="M1542" i="65"/>
  <c r="N1542" i="65"/>
  <c r="K1543" i="65"/>
  <c r="L1543" i="65"/>
  <c r="M1543" i="65"/>
  <c r="N1543" i="65"/>
  <c r="K1544" i="65"/>
  <c r="L1544" i="65"/>
  <c r="M1544" i="65"/>
  <c r="N1544" i="65"/>
  <c r="K1545" i="65"/>
  <c r="L1545" i="65"/>
  <c r="M1545" i="65"/>
  <c r="N1545" i="65"/>
  <c r="K1546" i="65"/>
  <c r="L1546" i="65"/>
  <c r="M1546" i="65"/>
  <c r="N1546" i="65"/>
  <c r="K1547" i="65"/>
  <c r="L1547" i="65"/>
  <c r="M1547" i="65"/>
  <c r="N1547" i="65"/>
  <c r="K1548" i="65"/>
  <c r="L1548" i="65"/>
  <c r="M1548" i="65"/>
  <c r="N1548" i="65"/>
  <c r="K1549" i="65"/>
  <c r="L1549" i="65"/>
  <c r="M1549" i="65"/>
  <c r="N1549" i="65"/>
  <c r="K1550" i="65"/>
  <c r="L1550" i="65"/>
  <c r="M1550" i="65"/>
  <c r="N1550" i="65"/>
  <c r="K1551" i="65"/>
  <c r="L1551" i="65"/>
  <c r="M1551" i="65"/>
  <c r="N1551" i="65"/>
  <c r="K1552" i="65"/>
  <c r="L1552" i="65"/>
  <c r="M1552" i="65"/>
  <c r="N1552" i="65"/>
  <c r="K1553" i="65"/>
  <c r="L1553" i="65"/>
  <c r="M1553" i="65"/>
  <c r="N1553" i="65"/>
  <c r="K1554" i="65"/>
  <c r="L1554" i="65"/>
  <c r="M1554" i="65"/>
  <c r="N1554" i="65"/>
  <c r="K1555" i="65"/>
  <c r="L1555" i="65"/>
  <c r="M1555" i="65"/>
  <c r="N1555" i="65"/>
  <c r="K1556" i="65"/>
  <c r="L1556" i="65"/>
  <c r="M1556" i="65"/>
  <c r="N1556" i="65"/>
  <c r="K1557" i="65"/>
  <c r="L1557" i="65"/>
  <c r="M1557" i="65"/>
  <c r="N1557" i="65"/>
  <c r="K1558" i="65"/>
  <c r="L1558" i="65"/>
  <c r="M1558" i="65"/>
  <c r="N1558" i="65"/>
  <c r="K1559" i="65"/>
  <c r="L1559" i="65"/>
  <c r="M1559" i="65"/>
  <c r="N1559" i="65"/>
  <c r="K1560" i="65"/>
  <c r="L1560" i="65"/>
  <c r="M1560" i="65"/>
  <c r="N1560" i="65"/>
  <c r="K1561" i="65"/>
  <c r="L1561" i="65"/>
  <c r="M1561" i="65"/>
  <c r="N1561" i="65"/>
  <c r="K1562" i="65"/>
  <c r="L1562" i="65"/>
  <c r="M1562" i="65"/>
  <c r="N1562" i="65"/>
  <c r="K1563" i="65"/>
  <c r="L1563" i="65"/>
  <c r="M1563" i="65"/>
  <c r="N1563" i="65"/>
  <c r="K1564" i="65"/>
  <c r="L1564" i="65"/>
  <c r="M1564" i="65"/>
  <c r="N1564" i="65"/>
  <c r="K1565" i="65"/>
  <c r="L1565" i="65"/>
  <c r="M1565" i="65"/>
  <c r="N1565" i="65"/>
  <c r="K1566" i="65"/>
  <c r="L1566" i="65"/>
  <c r="M1566" i="65"/>
  <c r="N1566" i="65"/>
  <c r="K1567" i="65"/>
  <c r="L1567" i="65"/>
  <c r="M1567" i="65"/>
  <c r="N1567" i="65"/>
  <c r="K1568" i="65"/>
  <c r="L1568" i="65"/>
  <c r="M1568" i="65"/>
  <c r="N1568" i="65"/>
  <c r="K1569" i="65"/>
  <c r="L1569" i="65"/>
  <c r="M1569" i="65"/>
  <c r="N1569" i="65"/>
  <c r="K1570" i="65"/>
  <c r="L1570" i="65"/>
  <c r="M1570" i="65"/>
  <c r="N1570" i="65"/>
  <c r="K1571" i="65"/>
  <c r="L1571" i="65"/>
  <c r="M1571" i="65"/>
  <c r="N1571" i="65"/>
  <c r="K1572" i="65"/>
  <c r="L1572" i="65"/>
  <c r="M1572" i="65"/>
  <c r="N1572" i="65"/>
  <c r="K1573" i="65"/>
  <c r="L1573" i="65"/>
  <c r="M1573" i="65"/>
  <c r="N1573" i="65"/>
  <c r="K1574" i="65"/>
  <c r="L1574" i="65"/>
  <c r="M1574" i="65"/>
  <c r="N1574" i="65"/>
  <c r="K1575" i="65"/>
  <c r="L1575" i="65"/>
  <c r="M1575" i="65"/>
  <c r="N1575" i="65"/>
  <c r="K1576" i="65"/>
  <c r="L1576" i="65"/>
  <c r="M1576" i="65"/>
  <c r="N1576" i="65"/>
  <c r="K1577" i="65"/>
  <c r="L1577" i="65"/>
  <c r="M1577" i="65"/>
  <c r="N1577" i="65"/>
  <c r="K1578" i="65"/>
  <c r="L1578" i="65"/>
  <c r="M1578" i="65"/>
  <c r="N1578" i="65"/>
  <c r="K1579" i="65"/>
  <c r="L1579" i="65"/>
  <c r="M1579" i="65"/>
  <c r="N1579" i="65"/>
  <c r="K1580" i="65"/>
  <c r="L1580" i="65"/>
  <c r="M1580" i="65"/>
  <c r="N1580" i="65"/>
  <c r="K1581" i="65"/>
  <c r="L1581" i="65"/>
  <c r="M1581" i="65"/>
  <c r="N1581" i="65"/>
  <c r="K1582" i="65"/>
  <c r="L1582" i="65"/>
  <c r="M1582" i="65"/>
  <c r="N1582" i="65"/>
  <c r="K1583" i="65"/>
  <c r="L1583" i="65"/>
  <c r="M1583" i="65"/>
  <c r="N1583" i="65"/>
  <c r="K1584" i="65"/>
  <c r="L1584" i="65"/>
  <c r="M1584" i="65"/>
  <c r="N1584" i="65"/>
  <c r="K1585" i="65"/>
  <c r="L1585" i="65"/>
  <c r="M1585" i="65"/>
  <c r="N1585" i="65"/>
  <c r="K1586" i="65"/>
  <c r="L1586" i="65"/>
  <c r="M1586" i="65"/>
  <c r="N1586" i="65"/>
  <c r="K1587" i="65"/>
  <c r="L1587" i="65"/>
  <c r="M1587" i="65"/>
  <c r="N1587" i="65"/>
  <c r="K1588" i="65"/>
  <c r="L1588" i="65"/>
  <c r="M1588" i="65"/>
  <c r="N1588" i="65"/>
  <c r="K1589" i="65"/>
  <c r="L1589" i="65"/>
  <c r="M1589" i="65"/>
  <c r="N1589" i="65"/>
  <c r="K1590" i="65"/>
  <c r="L1590" i="65"/>
  <c r="M1590" i="65"/>
  <c r="N1590" i="65"/>
  <c r="K1591" i="65"/>
  <c r="L1591" i="65"/>
  <c r="M1591" i="65"/>
  <c r="N1591" i="65"/>
  <c r="K1592" i="65"/>
  <c r="L1592" i="65"/>
  <c r="M1592" i="65"/>
  <c r="N1592" i="65"/>
  <c r="K1593" i="65"/>
  <c r="L1593" i="65"/>
  <c r="M1593" i="65"/>
  <c r="N1593" i="65"/>
  <c r="K1594" i="65"/>
  <c r="L1594" i="65"/>
  <c r="M1594" i="65"/>
  <c r="N1594" i="65"/>
  <c r="K1595" i="65"/>
  <c r="L1595" i="65"/>
  <c r="M1595" i="65"/>
  <c r="N1595" i="65"/>
  <c r="K1596" i="65"/>
  <c r="L1596" i="65"/>
  <c r="M1596" i="65"/>
  <c r="N1596" i="65"/>
  <c r="K1597" i="65"/>
  <c r="L1597" i="65"/>
  <c r="M1597" i="65"/>
  <c r="N1597" i="65"/>
  <c r="K1598" i="65"/>
  <c r="L1598" i="65"/>
  <c r="M1598" i="65"/>
  <c r="N1598" i="65"/>
  <c r="K1599" i="65"/>
  <c r="L1599" i="65"/>
  <c r="M1599" i="65"/>
  <c r="N1599" i="65"/>
  <c r="K1600" i="65"/>
  <c r="L1600" i="65"/>
  <c r="M1600" i="65"/>
  <c r="N1600" i="65"/>
  <c r="K1601" i="65"/>
  <c r="L1601" i="65"/>
  <c r="M1601" i="65"/>
  <c r="N1601" i="65"/>
  <c r="K1602" i="65"/>
  <c r="L1602" i="65"/>
  <c r="M1602" i="65"/>
  <c r="N1602" i="65"/>
  <c r="K1603" i="65"/>
  <c r="L1603" i="65"/>
  <c r="M1603" i="65"/>
  <c r="N1603" i="65"/>
  <c r="K1604" i="65"/>
  <c r="L1604" i="65"/>
  <c r="M1604" i="65"/>
  <c r="N1604" i="65"/>
  <c r="K1605" i="65"/>
  <c r="L1605" i="65"/>
  <c r="M1605" i="65"/>
  <c r="N1605" i="65"/>
  <c r="K1606" i="65"/>
  <c r="L1606" i="65"/>
  <c r="M1606" i="65"/>
  <c r="N1606" i="65"/>
  <c r="K1607" i="65"/>
  <c r="L1607" i="65"/>
  <c r="M1607" i="65"/>
  <c r="N1607" i="65"/>
  <c r="K1608" i="65"/>
  <c r="L1608" i="65"/>
  <c r="M1608" i="65"/>
  <c r="N1608" i="65"/>
  <c r="K1609" i="65"/>
  <c r="L1609" i="65"/>
  <c r="M1609" i="65"/>
  <c r="N1609" i="65"/>
  <c r="K1610" i="65"/>
  <c r="L1610" i="65"/>
  <c r="M1610" i="65"/>
  <c r="N1610" i="65"/>
  <c r="K1611" i="65"/>
  <c r="L1611" i="65"/>
  <c r="M1611" i="65"/>
  <c r="N1611" i="65"/>
  <c r="K1612" i="65"/>
  <c r="L1612" i="65"/>
  <c r="M1612" i="65"/>
  <c r="N1612" i="65"/>
  <c r="K1613" i="65"/>
  <c r="L1613" i="65"/>
  <c r="M1613" i="65"/>
  <c r="N1613" i="65"/>
  <c r="K1614" i="65"/>
  <c r="L1614" i="65"/>
  <c r="M1614" i="65"/>
  <c r="N1614" i="65"/>
  <c r="K1615" i="65"/>
  <c r="L1615" i="65"/>
  <c r="M1615" i="65"/>
  <c r="N1615" i="65"/>
  <c r="K1616" i="65"/>
  <c r="L1616" i="65"/>
  <c r="M1616" i="65"/>
  <c r="N1616" i="65"/>
  <c r="K1617" i="65"/>
  <c r="L1617" i="65"/>
  <c r="M1617" i="65"/>
  <c r="N1617" i="65"/>
  <c r="K1618" i="65"/>
  <c r="L1618" i="65"/>
  <c r="M1618" i="65"/>
  <c r="N1618" i="65"/>
  <c r="K1619" i="65"/>
  <c r="L1619" i="65"/>
  <c r="M1619" i="65"/>
  <c r="N1619" i="65"/>
  <c r="K1620" i="65"/>
  <c r="L1620" i="65"/>
  <c r="M1620" i="65"/>
  <c r="N1620" i="65"/>
  <c r="K1621" i="65"/>
  <c r="L1621" i="65"/>
  <c r="M1621" i="65"/>
  <c r="N1621" i="65"/>
  <c r="K1622" i="65"/>
  <c r="L1622" i="65"/>
  <c r="M1622" i="65"/>
  <c r="N1622" i="65"/>
  <c r="K1623" i="65"/>
  <c r="L1623" i="65"/>
  <c r="M1623" i="65"/>
  <c r="N1623" i="65"/>
  <c r="K1624" i="65"/>
  <c r="L1624" i="65"/>
  <c r="M1624" i="65"/>
  <c r="N1624" i="65"/>
  <c r="K1625" i="65"/>
  <c r="L1625" i="65"/>
  <c r="M1625" i="65"/>
  <c r="N1625" i="65"/>
  <c r="K1626" i="65"/>
  <c r="L1626" i="65"/>
  <c r="M1626" i="65"/>
  <c r="N1626" i="65"/>
  <c r="K1627" i="65"/>
  <c r="L1627" i="65"/>
  <c r="M1627" i="65"/>
  <c r="N1627" i="65"/>
  <c r="K1628" i="65"/>
  <c r="L1628" i="65"/>
  <c r="M1628" i="65"/>
  <c r="N1628" i="65"/>
  <c r="K1629" i="65"/>
  <c r="L1629" i="65"/>
  <c r="M1629" i="65"/>
  <c r="N1629" i="65"/>
  <c r="K1630" i="65"/>
  <c r="L1630" i="65"/>
  <c r="M1630" i="65"/>
  <c r="N1630" i="65"/>
  <c r="K1631" i="65"/>
  <c r="L1631" i="65"/>
  <c r="M1631" i="65"/>
  <c r="N1631" i="65"/>
  <c r="K1632" i="65"/>
  <c r="L1632" i="65"/>
  <c r="M1632" i="65"/>
  <c r="N1632" i="65"/>
  <c r="K1633" i="65"/>
  <c r="L1633" i="65"/>
  <c r="M1633" i="65"/>
  <c r="N1633" i="65"/>
  <c r="K1634" i="65"/>
  <c r="L1634" i="65"/>
  <c r="M1634" i="65"/>
  <c r="N1634" i="65"/>
  <c r="K1635" i="65"/>
  <c r="L1635" i="65"/>
  <c r="M1635" i="65"/>
  <c r="N1635" i="65"/>
  <c r="K1636" i="65"/>
  <c r="L1636" i="65"/>
  <c r="M1636" i="65"/>
  <c r="N1636" i="65"/>
  <c r="K1637" i="65"/>
  <c r="L1637" i="65"/>
  <c r="M1637" i="65"/>
  <c r="N1637" i="65"/>
  <c r="K1638" i="65"/>
  <c r="L1638" i="65"/>
  <c r="M1638" i="65"/>
  <c r="N1638" i="65"/>
  <c r="K1639" i="65"/>
  <c r="L1639" i="65"/>
  <c r="M1639" i="65"/>
  <c r="N1639" i="65"/>
  <c r="K1640" i="65"/>
  <c r="L1640" i="65"/>
  <c r="M1640" i="65"/>
  <c r="N1640" i="65"/>
  <c r="K1641" i="65"/>
  <c r="L1641" i="65"/>
  <c r="M1641" i="65"/>
  <c r="N1641" i="65"/>
  <c r="K1642" i="65"/>
  <c r="L1642" i="65"/>
  <c r="M1642" i="65"/>
  <c r="N1642" i="65"/>
  <c r="K1643" i="65"/>
  <c r="L1643" i="65"/>
  <c r="M1643" i="65"/>
  <c r="N1643" i="65"/>
  <c r="K1644" i="65"/>
  <c r="L1644" i="65"/>
  <c r="M1644" i="65"/>
  <c r="N1644" i="65"/>
  <c r="K1645" i="65"/>
  <c r="L1645" i="65"/>
  <c r="M1645" i="65"/>
  <c r="N1645" i="65"/>
  <c r="K1646" i="65"/>
  <c r="L1646" i="65"/>
  <c r="M1646" i="65"/>
  <c r="N1646" i="65"/>
  <c r="K1647" i="65"/>
  <c r="L1647" i="65"/>
  <c r="M1647" i="65"/>
  <c r="N1647" i="65"/>
  <c r="K1648" i="65"/>
  <c r="L1648" i="65"/>
  <c r="M1648" i="65"/>
  <c r="N1648" i="65"/>
  <c r="K1649" i="65"/>
  <c r="L1649" i="65"/>
  <c r="M1649" i="65"/>
  <c r="N1649" i="65"/>
  <c r="K1650" i="65"/>
  <c r="L1650" i="65"/>
  <c r="M1650" i="65"/>
  <c r="N1650" i="65"/>
  <c r="K1651" i="65"/>
  <c r="L1651" i="65"/>
  <c r="M1651" i="65"/>
  <c r="N1651" i="65"/>
  <c r="K1652" i="65"/>
  <c r="L1652" i="65"/>
  <c r="M1652" i="65"/>
  <c r="N1652" i="65"/>
  <c r="K1653" i="65"/>
  <c r="L1653" i="65"/>
  <c r="M1653" i="65"/>
  <c r="N1653" i="65"/>
  <c r="K1654" i="65"/>
  <c r="L1654" i="65"/>
  <c r="M1654" i="65"/>
  <c r="N1654" i="65"/>
  <c r="K1655" i="65"/>
  <c r="L1655" i="65"/>
  <c r="M1655" i="65"/>
  <c r="N1655" i="65"/>
  <c r="K1656" i="65"/>
  <c r="L1656" i="65"/>
  <c r="M1656" i="65"/>
  <c r="N1656" i="65"/>
  <c r="K1657" i="65"/>
  <c r="L1657" i="65"/>
  <c r="M1657" i="65"/>
  <c r="N1657" i="65"/>
  <c r="K1658" i="65"/>
  <c r="L1658" i="65"/>
  <c r="M1658" i="65"/>
  <c r="N1658" i="65"/>
  <c r="K1659" i="65"/>
  <c r="L1659" i="65"/>
  <c r="M1659" i="65"/>
  <c r="N1659" i="65"/>
  <c r="K1660" i="65"/>
  <c r="L1660" i="65"/>
  <c r="M1660" i="65"/>
  <c r="N1660" i="65"/>
  <c r="K1661" i="65"/>
  <c r="L1661" i="65"/>
  <c r="M1661" i="65"/>
  <c r="N1661" i="65"/>
  <c r="K1662" i="65"/>
  <c r="L1662" i="65"/>
  <c r="M1662" i="65"/>
  <c r="N1662" i="65"/>
  <c r="K1663" i="65"/>
  <c r="L1663" i="65"/>
  <c r="M1663" i="65"/>
  <c r="N1663" i="65"/>
  <c r="K1664" i="65"/>
  <c r="L1664" i="65"/>
  <c r="M1664" i="65"/>
  <c r="N1664" i="65"/>
  <c r="K1665" i="65"/>
  <c r="L1665" i="65"/>
  <c r="M1665" i="65"/>
  <c r="N1665" i="65"/>
  <c r="K1666" i="65"/>
  <c r="L1666" i="65"/>
  <c r="M1666" i="65"/>
  <c r="N1666" i="65"/>
  <c r="K1667" i="65"/>
  <c r="L1667" i="65"/>
  <c r="M1667" i="65"/>
  <c r="N1667" i="65"/>
  <c r="K1668" i="65"/>
  <c r="L1668" i="65"/>
  <c r="M1668" i="65"/>
  <c r="N1668" i="65"/>
  <c r="K1669" i="65"/>
  <c r="L1669" i="65"/>
  <c r="M1669" i="65"/>
  <c r="N1669" i="65"/>
  <c r="K1670" i="65"/>
  <c r="L1670" i="65"/>
  <c r="M1670" i="65"/>
  <c r="N1670" i="65"/>
  <c r="K1671" i="65"/>
  <c r="L1671" i="65"/>
  <c r="M1671" i="65"/>
  <c r="N1671" i="65"/>
  <c r="K1672" i="65"/>
  <c r="L1672" i="65"/>
  <c r="M1672" i="65"/>
  <c r="N1672" i="65"/>
  <c r="K1673" i="65"/>
  <c r="L1673" i="65"/>
  <c r="M1673" i="65"/>
  <c r="N1673" i="65"/>
  <c r="K1674" i="65"/>
  <c r="L1674" i="65"/>
  <c r="M1674" i="65"/>
  <c r="N1674" i="65"/>
  <c r="K1675" i="65"/>
  <c r="L1675" i="65"/>
  <c r="M1675" i="65"/>
  <c r="N1675" i="65"/>
  <c r="K1676" i="65"/>
  <c r="L1676" i="65"/>
  <c r="M1676" i="65"/>
  <c r="N1676" i="65"/>
  <c r="K1677" i="65"/>
  <c r="L1677" i="65"/>
  <c r="M1677" i="65"/>
  <c r="N1677" i="65"/>
  <c r="K1678" i="65"/>
  <c r="L1678" i="65"/>
  <c r="M1678" i="65"/>
  <c r="N1678" i="65"/>
  <c r="K1679" i="65"/>
  <c r="L1679" i="65"/>
  <c r="M1679" i="65"/>
  <c r="N1679" i="65"/>
  <c r="K1680" i="65"/>
  <c r="L1680" i="65"/>
  <c r="M1680" i="65"/>
  <c r="N1680" i="65"/>
  <c r="K1681" i="65"/>
  <c r="L1681" i="65"/>
  <c r="M1681" i="65"/>
  <c r="N1681" i="65"/>
  <c r="K1682" i="65"/>
  <c r="L1682" i="65"/>
  <c r="M1682" i="65"/>
  <c r="N1682" i="65"/>
  <c r="K1683" i="65"/>
  <c r="L1683" i="65"/>
  <c r="M1683" i="65"/>
  <c r="N1683" i="65"/>
  <c r="K1684" i="65"/>
  <c r="L1684" i="65"/>
  <c r="M1684" i="65"/>
  <c r="N1684" i="65"/>
  <c r="K1685" i="65"/>
  <c r="L1685" i="65"/>
  <c r="M1685" i="65"/>
  <c r="N1685" i="65"/>
  <c r="K1686" i="65"/>
  <c r="L1686" i="65"/>
  <c r="M1686" i="65"/>
  <c r="N1686" i="65"/>
  <c r="K1687" i="65"/>
  <c r="L1687" i="65"/>
  <c r="M1687" i="65"/>
  <c r="N1687" i="65"/>
  <c r="K1688" i="65"/>
  <c r="L1688" i="65"/>
  <c r="M1688" i="65"/>
  <c r="N1688" i="65"/>
  <c r="K1689" i="65"/>
  <c r="L1689" i="65"/>
  <c r="M1689" i="65"/>
  <c r="N1689" i="65"/>
  <c r="K1690" i="65"/>
  <c r="L1690" i="65"/>
  <c r="M1690" i="65"/>
  <c r="N1690" i="65"/>
  <c r="K1691" i="65"/>
  <c r="L1691" i="65"/>
  <c r="M1691" i="65"/>
  <c r="N1691" i="65"/>
  <c r="K1692" i="65"/>
  <c r="L1692" i="65"/>
  <c r="M1692" i="65"/>
  <c r="N1692" i="65"/>
  <c r="K1693" i="65"/>
  <c r="L1693" i="65"/>
  <c r="M1693" i="65"/>
  <c r="N1693" i="65"/>
  <c r="K1694" i="65"/>
  <c r="L1694" i="65"/>
  <c r="M1694" i="65"/>
  <c r="N1694" i="65"/>
  <c r="K1695" i="65"/>
  <c r="L1695" i="65"/>
  <c r="M1695" i="65"/>
  <c r="N1695" i="65"/>
  <c r="K1696" i="65"/>
  <c r="L1696" i="65"/>
  <c r="M1696" i="65"/>
  <c r="N1696" i="65"/>
  <c r="K1697" i="65"/>
  <c r="L1697" i="65"/>
  <c r="M1697" i="65"/>
  <c r="N1697" i="65"/>
  <c r="K1698" i="65"/>
  <c r="L1698" i="65"/>
  <c r="M1698" i="65"/>
  <c r="N1698" i="65"/>
  <c r="K1699" i="65"/>
  <c r="L1699" i="65"/>
  <c r="M1699" i="65"/>
  <c r="N1699" i="65"/>
  <c r="K1700" i="65"/>
  <c r="L1700" i="65"/>
  <c r="M1700" i="65"/>
  <c r="N1700" i="65"/>
  <c r="K1701" i="65"/>
  <c r="L1701" i="65"/>
  <c r="M1701" i="65"/>
  <c r="N1701" i="65"/>
  <c r="K1702" i="65"/>
  <c r="L1702" i="65"/>
  <c r="M1702" i="65"/>
  <c r="N1702" i="65"/>
  <c r="K1703" i="65"/>
  <c r="L1703" i="65"/>
  <c r="M1703" i="65"/>
  <c r="N1703" i="65"/>
  <c r="K1704" i="65"/>
  <c r="L1704" i="65"/>
  <c r="M1704" i="65"/>
  <c r="N1704" i="65"/>
  <c r="K1705" i="65"/>
  <c r="L1705" i="65"/>
  <c r="M1705" i="65"/>
  <c r="N1705" i="65"/>
  <c r="K1706" i="65"/>
  <c r="L1706" i="65"/>
  <c r="M1706" i="65"/>
  <c r="N1706" i="65"/>
  <c r="K1707" i="65"/>
  <c r="L1707" i="65"/>
  <c r="M1707" i="65"/>
  <c r="N1707" i="65"/>
  <c r="K1708" i="65"/>
  <c r="L1708" i="65"/>
  <c r="M1708" i="65"/>
  <c r="N1708" i="65"/>
  <c r="K1709" i="65"/>
  <c r="L1709" i="65"/>
  <c r="M1709" i="65"/>
  <c r="N1709" i="65"/>
  <c r="K1710" i="65"/>
  <c r="L1710" i="65"/>
  <c r="M1710" i="65"/>
  <c r="N1710" i="65"/>
  <c r="K1711" i="65"/>
  <c r="L1711" i="65"/>
  <c r="M1711" i="65"/>
  <c r="N1711" i="65"/>
  <c r="K1712" i="65"/>
  <c r="L1712" i="65"/>
  <c r="M1712" i="65"/>
  <c r="N1712" i="65"/>
  <c r="K1713" i="65"/>
  <c r="L1713" i="65"/>
  <c r="M1713" i="65"/>
  <c r="N1713" i="65"/>
  <c r="K1714" i="65"/>
  <c r="L1714" i="65"/>
  <c r="M1714" i="65"/>
  <c r="N1714" i="65"/>
  <c r="K1715" i="65"/>
  <c r="L1715" i="65"/>
  <c r="M1715" i="65"/>
  <c r="N1715" i="65"/>
  <c r="K1716" i="65"/>
  <c r="L1716" i="65"/>
  <c r="M1716" i="65"/>
  <c r="N1716" i="65"/>
  <c r="K1717" i="65"/>
  <c r="L1717" i="65"/>
  <c r="M1717" i="65"/>
  <c r="N1717" i="65"/>
  <c r="K1718" i="65"/>
  <c r="L1718" i="65"/>
  <c r="M1718" i="65"/>
  <c r="N1718" i="65"/>
  <c r="K1719" i="65"/>
  <c r="L1719" i="65"/>
  <c r="M1719" i="65"/>
  <c r="N1719" i="65"/>
  <c r="K1720" i="65"/>
  <c r="L1720" i="65"/>
  <c r="M1720" i="65"/>
  <c r="N1720" i="65"/>
  <c r="K1721" i="65"/>
  <c r="L1721" i="65"/>
  <c r="M1721" i="65"/>
  <c r="N1721" i="65"/>
  <c r="K1722" i="65"/>
  <c r="L1722" i="65"/>
  <c r="M1722" i="65"/>
  <c r="N1722" i="65"/>
  <c r="L7" i="54"/>
  <c r="J2" i="50" l="1"/>
  <c r="H2" i="50"/>
  <c r="L2" i="50"/>
  <c r="K2" i="50"/>
  <c r="E2" i="50"/>
  <c r="I2" i="50"/>
  <c r="M2" i="50"/>
  <c r="G2" i="50"/>
  <c r="F2" i="50"/>
  <c r="K24" i="65"/>
  <c r="L24" i="65"/>
  <c r="M24" i="65"/>
  <c r="N24" i="65"/>
  <c r="K9" i="65"/>
  <c r="L9" i="65"/>
  <c r="M9" i="65"/>
  <c r="N9" i="65"/>
  <c r="K4" i="65"/>
  <c r="L4" i="65"/>
  <c r="M4" i="65"/>
  <c r="N4" i="65"/>
  <c r="K11" i="65"/>
  <c r="L11" i="65"/>
  <c r="M11" i="65"/>
  <c r="N11" i="65"/>
  <c r="K13" i="65"/>
  <c r="L13" i="65"/>
  <c r="M13" i="65"/>
  <c r="N13" i="65"/>
  <c r="K23" i="65"/>
  <c r="L23" i="65"/>
  <c r="M23" i="65"/>
  <c r="N23" i="65"/>
  <c r="K26" i="65"/>
  <c r="L26" i="65"/>
  <c r="M26" i="65"/>
  <c r="N26" i="65"/>
  <c r="K15" i="65"/>
  <c r="L15" i="65"/>
  <c r="M15" i="65"/>
  <c r="N15" i="65"/>
  <c r="K30" i="65"/>
  <c r="L30" i="65"/>
  <c r="M30" i="65"/>
  <c r="N30" i="65"/>
  <c r="K20" i="65"/>
  <c r="L20" i="65"/>
  <c r="M20" i="65"/>
  <c r="N20" i="65"/>
  <c r="K27" i="65"/>
  <c r="L27" i="65"/>
  <c r="M27" i="65"/>
  <c r="N27" i="65"/>
  <c r="K31" i="65"/>
  <c r="L31" i="65"/>
  <c r="M31" i="65"/>
  <c r="N31" i="65"/>
  <c r="K10" i="65"/>
  <c r="L10" i="65"/>
  <c r="M10" i="65"/>
  <c r="N10" i="65"/>
  <c r="K19" i="65"/>
  <c r="L19" i="65"/>
  <c r="M19" i="65"/>
  <c r="N19" i="65"/>
  <c r="K12" i="65"/>
  <c r="L12" i="65"/>
  <c r="M12" i="65"/>
  <c r="N12" i="65"/>
  <c r="K22" i="65"/>
  <c r="L22" i="65"/>
  <c r="M22" i="65"/>
  <c r="N22" i="65"/>
  <c r="K28" i="65"/>
  <c r="L28" i="65"/>
  <c r="M28" i="65"/>
  <c r="N28" i="65"/>
  <c r="K14" i="65"/>
  <c r="L14" i="65"/>
  <c r="M14" i="65"/>
  <c r="N14" i="65"/>
  <c r="K29" i="65"/>
  <c r="L29" i="65"/>
  <c r="M29" i="65"/>
  <c r="N29" i="65"/>
  <c r="K8" i="65"/>
  <c r="L8" i="65"/>
  <c r="M8" i="65"/>
  <c r="N8" i="65"/>
  <c r="K5" i="65"/>
  <c r="L5" i="65"/>
  <c r="M5" i="65"/>
  <c r="N5" i="65"/>
  <c r="K7" i="65"/>
  <c r="L7" i="65"/>
  <c r="M7" i="65"/>
  <c r="N7" i="65"/>
  <c r="K18" i="65"/>
  <c r="L18" i="65"/>
  <c r="M18" i="65"/>
  <c r="N18" i="65"/>
  <c r="K6" i="65"/>
  <c r="L6" i="65"/>
  <c r="M6" i="65"/>
  <c r="N6" i="65"/>
  <c r="K17" i="65"/>
  <c r="L17" i="65"/>
  <c r="M17" i="65"/>
  <c r="N17" i="65"/>
  <c r="D18" i="61" l="1"/>
  <c r="D22" i="61"/>
  <c r="M35" i="60" l="1"/>
  <c r="L35" i="60"/>
  <c r="K35" i="60"/>
  <c r="J35" i="60"/>
  <c r="I35" i="60"/>
  <c r="H35" i="60"/>
  <c r="G35" i="60"/>
  <c r="F35" i="60"/>
  <c r="E35" i="60"/>
  <c r="D35" i="60"/>
  <c r="M34" i="60"/>
  <c r="L34" i="60"/>
  <c r="K34" i="60"/>
  <c r="J34" i="60"/>
  <c r="I34" i="60"/>
  <c r="H34" i="60"/>
  <c r="G34" i="60"/>
  <c r="F34" i="60"/>
  <c r="E34" i="60"/>
  <c r="D34" i="60"/>
  <c r="M33" i="60"/>
  <c r="L33" i="60"/>
  <c r="K33" i="60"/>
  <c r="J33" i="60"/>
  <c r="I33" i="60"/>
  <c r="H33" i="60"/>
  <c r="G33" i="60"/>
  <c r="F33" i="60"/>
  <c r="E33" i="60"/>
  <c r="D33" i="60"/>
  <c r="M32" i="60"/>
  <c r="L32" i="60"/>
  <c r="K32" i="60"/>
  <c r="J32" i="60"/>
  <c r="I32" i="60"/>
  <c r="H32" i="60"/>
  <c r="G32" i="60"/>
  <c r="F32" i="60"/>
  <c r="E32" i="60"/>
  <c r="D32" i="60"/>
  <c r="M27" i="60"/>
  <c r="L27" i="60"/>
  <c r="K27" i="60"/>
  <c r="J27" i="60"/>
  <c r="I27" i="60"/>
  <c r="H27" i="60"/>
  <c r="G27" i="60"/>
  <c r="F27" i="60"/>
  <c r="E27" i="60"/>
  <c r="D27" i="60"/>
  <c r="M24" i="60"/>
  <c r="L24" i="60"/>
  <c r="K24" i="60"/>
  <c r="J24" i="60"/>
  <c r="I24" i="60"/>
  <c r="H24" i="60"/>
  <c r="G24" i="60"/>
  <c r="F24" i="60"/>
  <c r="E24" i="60"/>
  <c r="D24" i="60"/>
  <c r="M23" i="60"/>
  <c r="L23" i="60"/>
  <c r="K23" i="60"/>
  <c r="J23" i="60"/>
  <c r="I23" i="60"/>
  <c r="H23" i="60"/>
  <c r="G23" i="60"/>
  <c r="F23" i="60"/>
  <c r="E23" i="60"/>
  <c r="D23" i="60"/>
  <c r="M22" i="60"/>
  <c r="L22" i="60"/>
  <c r="K22" i="60"/>
  <c r="J22" i="60"/>
  <c r="I22" i="60"/>
  <c r="H22" i="60"/>
  <c r="G22" i="60"/>
  <c r="F22" i="60"/>
  <c r="E22" i="60"/>
  <c r="D22" i="60"/>
  <c r="M20" i="60"/>
  <c r="L20" i="60"/>
  <c r="K20" i="60"/>
  <c r="J20" i="60"/>
  <c r="I20" i="60"/>
  <c r="H20" i="60"/>
  <c r="G20" i="60"/>
  <c r="F20" i="60"/>
  <c r="E20" i="60"/>
  <c r="D20" i="60"/>
  <c r="M7" i="54" l="1"/>
  <c r="N7" i="54"/>
  <c r="O7" i="54"/>
  <c r="P7" i="54"/>
  <c r="Q7" i="54"/>
  <c r="R7" i="54"/>
  <c r="S7" i="54"/>
  <c r="T7" i="54"/>
  <c r="U7" i="54"/>
  <c r="M8" i="54"/>
  <c r="N8" i="54"/>
  <c r="O8" i="54"/>
  <c r="P8" i="54"/>
  <c r="Q8" i="54"/>
  <c r="R8" i="54"/>
  <c r="S8" i="54"/>
  <c r="T8" i="54"/>
  <c r="U8" i="54"/>
  <c r="D29" i="50"/>
  <c r="D26" i="50" s="1"/>
  <c r="D35" i="50"/>
  <c r="D40" i="50"/>
  <c r="D39" i="50" s="1"/>
  <c r="D46" i="50"/>
  <c r="D8" i="60" s="1"/>
  <c r="D53" i="50"/>
  <c r="D52" i="50" s="1"/>
  <c r="D59" i="50"/>
  <c r="D9" i="60" s="1"/>
  <c r="D62" i="50"/>
  <c r="D61" i="50" s="1"/>
  <c r="D68" i="50"/>
  <c r="D10" i="60" s="1"/>
  <c r="D71" i="50"/>
  <c r="D70" i="50" s="1"/>
  <c r="L8" i="54"/>
  <c r="D7" i="60" l="1"/>
  <c r="D7" i="48"/>
  <c r="D11" i="60"/>
  <c r="U60" i="55"/>
  <c r="T60" i="55"/>
  <c r="S60" i="55"/>
  <c r="R60" i="55"/>
  <c r="Q60" i="55"/>
  <c r="P60" i="55"/>
  <c r="O60" i="55"/>
  <c r="N60" i="55"/>
  <c r="M60" i="55"/>
  <c r="L60" i="55"/>
  <c r="U59" i="55"/>
  <c r="T59" i="55"/>
  <c r="S59" i="55"/>
  <c r="R59" i="55"/>
  <c r="Q59" i="55"/>
  <c r="P59" i="55"/>
  <c r="O59" i="55"/>
  <c r="N59" i="55"/>
  <c r="M59" i="55"/>
  <c r="L59" i="55"/>
  <c r="U58" i="55"/>
  <c r="T58" i="55"/>
  <c r="S58" i="55"/>
  <c r="R58" i="55"/>
  <c r="Q58" i="55"/>
  <c r="P58" i="55"/>
  <c r="O58" i="55"/>
  <c r="N58" i="55"/>
  <c r="M58" i="55"/>
  <c r="L58" i="55"/>
  <c r="U57" i="55"/>
  <c r="T57" i="55"/>
  <c r="S57" i="55"/>
  <c r="R57" i="55"/>
  <c r="Q57" i="55"/>
  <c r="P57" i="55"/>
  <c r="O57" i="55"/>
  <c r="N57" i="55"/>
  <c r="M57" i="55"/>
  <c r="L57" i="55"/>
  <c r="U56" i="55"/>
  <c r="T56" i="55"/>
  <c r="S56" i="55"/>
  <c r="R56" i="55"/>
  <c r="Q56" i="55"/>
  <c r="P56" i="55"/>
  <c r="O56" i="55"/>
  <c r="N56" i="55"/>
  <c r="M56" i="55"/>
  <c r="L56" i="55"/>
  <c r="U55" i="55"/>
  <c r="T55" i="55"/>
  <c r="S55" i="55"/>
  <c r="R55" i="55"/>
  <c r="Q55" i="55"/>
  <c r="P55" i="55"/>
  <c r="O55" i="55"/>
  <c r="N55" i="55"/>
  <c r="M55" i="55"/>
  <c r="L55" i="55"/>
  <c r="U54" i="55"/>
  <c r="T54" i="55"/>
  <c r="S54" i="55"/>
  <c r="R54" i="55"/>
  <c r="Q54" i="55"/>
  <c r="P54" i="55"/>
  <c r="O54" i="55"/>
  <c r="N54" i="55"/>
  <c r="M54" i="55"/>
  <c r="L54" i="55"/>
  <c r="U53" i="55"/>
  <c r="T53" i="55"/>
  <c r="S53" i="55"/>
  <c r="R53" i="55"/>
  <c r="Q53" i="55"/>
  <c r="P53" i="55"/>
  <c r="O53" i="55"/>
  <c r="N53" i="55"/>
  <c r="M53" i="55"/>
  <c r="L53" i="55"/>
  <c r="U52" i="55"/>
  <c r="T52" i="55"/>
  <c r="S52" i="55"/>
  <c r="R52" i="55"/>
  <c r="Q52" i="55"/>
  <c r="P52" i="55"/>
  <c r="O52" i="55"/>
  <c r="N52" i="55"/>
  <c r="M52" i="55"/>
  <c r="L52" i="55"/>
  <c r="U51" i="55"/>
  <c r="T51" i="55"/>
  <c r="S51" i="55"/>
  <c r="R51" i="55"/>
  <c r="Q51" i="55"/>
  <c r="P51" i="55"/>
  <c r="O51" i="55"/>
  <c r="N51" i="55"/>
  <c r="M51" i="55"/>
  <c r="L51" i="55"/>
  <c r="U49" i="55"/>
  <c r="T49" i="55"/>
  <c r="S49" i="55"/>
  <c r="R49" i="55"/>
  <c r="Q49" i="55"/>
  <c r="P49" i="55"/>
  <c r="O49" i="55"/>
  <c r="N49" i="55"/>
  <c r="M49" i="55"/>
  <c r="L49" i="55"/>
  <c r="U48" i="55"/>
  <c r="T48" i="55"/>
  <c r="S48" i="55"/>
  <c r="R48" i="55"/>
  <c r="Q48" i="55"/>
  <c r="P48" i="55"/>
  <c r="O48" i="55"/>
  <c r="N48" i="55"/>
  <c r="M48" i="55"/>
  <c r="L48" i="55"/>
  <c r="U47" i="55"/>
  <c r="T47" i="55"/>
  <c r="S47" i="55"/>
  <c r="R47" i="55"/>
  <c r="Q47" i="55"/>
  <c r="P47" i="55"/>
  <c r="O47" i="55"/>
  <c r="N47" i="55"/>
  <c r="M47" i="55"/>
  <c r="L47" i="55"/>
  <c r="U46" i="55"/>
  <c r="T46" i="55"/>
  <c r="S46" i="55"/>
  <c r="R46" i="55"/>
  <c r="Q46" i="55"/>
  <c r="P46" i="55"/>
  <c r="O46" i="55"/>
  <c r="N46" i="55"/>
  <c r="M46" i="55"/>
  <c r="L46" i="55"/>
  <c r="U45" i="55"/>
  <c r="T45" i="55"/>
  <c r="S45" i="55"/>
  <c r="R45" i="55"/>
  <c r="Q45" i="55"/>
  <c r="P45" i="55"/>
  <c r="O45" i="55"/>
  <c r="N45" i="55"/>
  <c r="M45" i="55"/>
  <c r="L45" i="55"/>
  <c r="U44" i="55"/>
  <c r="T44" i="55"/>
  <c r="S44" i="55"/>
  <c r="R44" i="55"/>
  <c r="Q44" i="55"/>
  <c r="P44" i="55"/>
  <c r="O44" i="55"/>
  <c r="N44" i="55"/>
  <c r="M44" i="55"/>
  <c r="L44" i="55"/>
  <c r="U43" i="55"/>
  <c r="T43" i="55"/>
  <c r="S43" i="55"/>
  <c r="R43" i="55"/>
  <c r="Q43" i="55"/>
  <c r="P43" i="55"/>
  <c r="O43" i="55"/>
  <c r="N43" i="55"/>
  <c r="M43" i="55"/>
  <c r="L43" i="55"/>
  <c r="U42" i="55"/>
  <c r="T42" i="55"/>
  <c r="S42" i="55"/>
  <c r="R42" i="55"/>
  <c r="Q42" i="55"/>
  <c r="P42" i="55"/>
  <c r="O42" i="55"/>
  <c r="N42" i="55"/>
  <c r="M42" i="55"/>
  <c r="L42" i="55"/>
  <c r="U41" i="55"/>
  <c r="T41" i="55"/>
  <c r="S41" i="55"/>
  <c r="R41" i="55"/>
  <c r="Q41" i="55"/>
  <c r="P41" i="55"/>
  <c r="O41" i="55"/>
  <c r="N41" i="55"/>
  <c r="M41" i="55"/>
  <c r="L41" i="55"/>
  <c r="U38" i="55"/>
  <c r="T38" i="55"/>
  <c r="S38" i="55"/>
  <c r="R38" i="55"/>
  <c r="Q38" i="55"/>
  <c r="P38" i="55"/>
  <c r="O38" i="55"/>
  <c r="N38" i="55"/>
  <c r="M38" i="55"/>
  <c r="L38" i="55"/>
  <c r="U37" i="55"/>
  <c r="T37" i="55"/>
  <c r="S37" i="55"/>
  <c r="R37" i="55"/>
  <c r="Q37" i="55"/>
  <c r="P37" i="55"/>
  <c r="O37" i="55"/>
  <c r="N37" i="55"/>
  <c r="M37" i="55"/>
  <c r="L37" i="55"/>
  <c r="U36" i="55"/>
  <c r="T36" i="55"/>
  <c r="S36" i="55"/>
  <c r="R36" i="55"/>
  <c r="Q36" i="55"/>
  <c r="P36" i="55"/>
  <c r="O36" i="55"/>
  <c r="N36" i="55"/>
  <c r="M36" i="55"/>
  <c r="L36" i="55"/>
  <c r="U35" i="55"/>
  <c r="T35" i="55"/>
  <c r="S35" i="55"/>
  <c r="R35" i="55"/>
  <c r="Q35" i="55"/>
  <c r="P35" i="55"/>
  <c r="O35" i="55"/>
  <c r="N35" i="55"/>
  <c r="M35" i="55"/>
  <c r="L35" i="55"/>
  <c r="U34" i="55"/>
  <c r="T34" i="55"/>
  <c r="S34" i="55"/>
  <c r="R34" i="55"/>
  <c r="Q34" i="55"/>
  <c r="P34" i="55"/>
  <c r="O34" i="55"/>
  <c r="N34" i="55"/>
  <c r="M34" i="55"/>
  <c r="L34" i="55"/>
  <c r="U33" i="55"/>
  <c r="T33" i="55"/>
  <c r="S33" i="55"/>
  <c r="R33" i="55"/>
  <c r="Q33" i="55"/>
  <c r="P33" i="55"/>
  <c r="O33" i="55"/>
  <c r="N33" i="55"/>
  <c r="M33" i="55"/>
  <c r="L33" i="55"/>
  <c r="U32" i="55"/>
  <c r="T32" i="55"/>
  <c r="S32" i="55"/>
  <c r="R32" i="55"/>
  <c r="Q32" i="55"/>
  <c r="P32" i="55"/>
  <c r="O32" i="55"/>
  <c r="N32" i="55"/>
  <c r="M32" i="55"/>
  <c r="L32" i="55"/>
  <c r="U31" i="55"/>
  <c r="T31" i="55"/>
  <c r="S31" i="55"/>
  <c r="R31" i="55"/>
  <c r="Q31" i="55"/>
  <c r="P31" i="55"/>
  <c r="O31" i="55"/>
  <c r="N31" i="55"/>
  <c r="M31" i="55"/>
  <c r="L31" i="55"/>
  <c r="U30" i="55"/>
  <c r="T30" i="55"/>
  <c r="S30" i="55"/>
  <c r="R30" i="55"/>
  <c r="Q30" i="55"/>
  <c r="P30" i="55"/>
  <c r="O30" i="55"/>
  <c r="N30" i="55"/>
  <c r="M30" i="55"/>
  <c r="L30" i="55"/>
  <c r="U29" i="55"/>
  <c r="T29" i="55"/>
  <c r="S29" i="55"/>
  <c r="R29" i="55"/>
  <c r="Q29" i="55"/>
  <c r="P29" i="55"/>
  <c r="O29" i="55"/>
  <c r="N29" i="55"/>
  <c r="M29" i="55"/>
  <c r="L29" i="55"/>
  <c r="U27" i="55"/>
  <c r="T27" i="55"/>
  <c r="S27" i="55"/>
  <c r="R27" i="55"/>
  <c r="Q27" i="55"/>
  <c r="P27" i="55"/>
  <c r="O27" i="55"/>
  <c r="N27" i="55"/>
  <c r="M27" i="55"/>
  <c r="L27" i="55"/>
  <c r="U26" i="55"/>
  <c r="T26" i="55"/>
  <c r="S26" i="55"/>
  <c r="R26" i="55"/>
  <c r="Q26" i="55"/>
  <c r="P26" i="55"/>
  <c r="O26" i="55"/>
  <c r="N26" i="55"/>
  <c r="M26" i="55"/>
  <c r="L26" i="55"/>
  <c r="U25" i="55"/>
  <c r="T25" i="55"/>
  <c r="S25" i="55"/>
  <c r="R25" i="55"/>
  <c r="Q25" i="55"/>
  <c r="P25" i="55"/>
  <c r="O25" i="55"/>
  <c r="N25" i="55"/>
  <c r="M25" i="55"/>
  <c r="L25" i="55"/>
  <c r="U24" i="55"/>
  <c r="T24" i="55"/>
  <c r="S24" i="55"/>
  <c r="R24" i="55"/>
  <c r="Q24" i="55"/>
  <c r="P24" i="55"/>
  <c r="O24" i="55"/>
  <c r="N24" i="55"/>
  <c r="M24" i="55"/>
  <c r="L24" i="55"/>
  <c r="U23" i="55"/>
  <c r="T23" i="55"/>
  <c r="S23" i="55"/>
  <c r="R23" i="55"/>
  <c r="Q23" i="55"/>
  <c r="P23" i="55"/>
  <c r="O23" i="55"/>
  <c r="N23" i="55"/>
  <c r="M23" i="55"/>
  <c r="L23" i="55"/>
  <c r="U22" i="55"/>
  <c r="T22" i="55"/>
  <c r="S22" i="55"/>
  <c r="R22" i="55"/>
  <c r="Q22" i="55"/>
  <c r="P22" i="55"/>
  <c r="O22" i="55"/>
  <c r="N22" i="55"/>
  <c r="M22" i="55"/>
  <c r="L22" i="55"/>
  <c r="U21" i="55"/>
  <c r="T21" i="55"/>
  <c r="S21" i="55"/>
  <c r="R21" i="55"/>
  <c r="Q21" i="55"/>
  <c r="P21" i="55"/>
  <c r="O21" i="55"/>
  <c r="N21" i="55"/>
  <c r="M21" i="55"/>
  <c r="L21" i="55"/>
  <c r="U20" i="55"/>
  <c r="T20" i="55"/>
  <c r="S20" i="55"/>
  <c r="R20" i="55"/>
  <c r="Q20" i="55"/>
  <c r="P20" i="55"/>
  <c r="O20" i="55"/>
  <c r="N20" i="55"/>
  <c r="M20" i="55"/>
  <c r="L20" i="55"/>
  <c r="U19" i="55"/>
  <c r="T19" i="55"/>
  <c r="S19" i="55"/>
  <c r="R19" i="55"/>
  <c r="Q19" i="55"/>
  <c r="P19" i="55"/>
  <c r="O19" i="55"/>
  <c r="N19" i="55"/>
  <c r="M19" i="55"/>
  <c r="L19" i="55"/>
  <c r="U18" i="55"/>
  <c r="T18" i="55"/>
  <c r="S18" i="55"/>
  <c r="R18" i="55"/>
  <c r="Q18" i="55"/>
  <c r="P18" i="55"/>
  <c r="O18" i="55"/>
  <c r="N18" i="55"/>
  <c r="M18" i="55"/>
  <c r="L18" i="55"/>
  <c r="U16" i="55"/>
  <c r="T16" i="55"/>
  <c r="S16" i="55"/>
  <c r="R16" i="55"/>
  <c r="Q16" i="55"/>
  <c r="P16" i="55"/>
  <c r="O16" i="55"/>
  <c r="N16" i="55"/>
  <c r="M16" i="55"/>
  <c r="L16" i="55"/>
  <c r="U15" i="55"/>
  <c r="T15" i="55"/>
  <c r="S15" i="55"/>
  <c r="R15" i="55"/>
  <c r="Q15" i="55"/>
  <c r="P15" i="55"/>
  <c r="O15" i="55"/>
  <c r="N15" i="55"/>
  <c r="M15" i="55"/>
  <c r="L15" i="55"/>
  <c r="U14" i="55"/>
  <c r="T14" i="55"/>
  <c r="S14" i="55"/>
  <c r="R14" i="55"/>
  <c r="Q14" i="55"/>
  <c r="P14" i="55"/>
  <c r="O14" i="55"/>
  <c r="N14" i="55"/>
  <c r="M14" i="55"/>
  <c r="L14" i="55"/>
  <c r="U13" i="55"/>
  <c r="T13" i="55"/>
  <c r="S13" i="55"/>
  <c r="R13" i="55"/>
  <c r="Q13" i="55"/>
  <c r="P13" i="55"/>
  <c r="O13" i="55"/>
  <c r="N13" i="55"/>
  <c r="M13" i="55"/>
  <c r="L13" i="55"/>
  <c r="U12" i="55"/>
  <c r="T12" i="55"/>
  <c r="S12" i="55"/>
  <c r="R12" i="55"/>
  <c r="Q12" i="55"/>
  <c r="P12" i="55"/>
  <c r="O12" i="55"/>
  <c r="N12" i="55"/>
  <c r="M12" i="55"/>
  <c r="L12" i="55"/>
  <c r="U11" i="55"/>
  <c r="T11" i="55"/>
  <c r="S11" i="55"/>
  <c r="R11" i="55"/>
  <c r="Q11" i="55"/>
  <c r="P11" i="55"/>
  <c r="O11" i="55"/>
  <c r="N11" i="55"/>
  <c r="M11" i="55"/>
  <c r="L11" i="55"/>
  <c r="U10" i="55"/>
  <c r="T10" i="55"/>
  <c r="S10" i="55"/>
  <c r="R10" i="55"/>
  <c r="Q10" i="55"/>
  <c r="P10" i="55"/>
  <c r="O10" i="55"/>
  <c r="N10" i="55"/>
  <c r="M10" i="55"/>
  <c r="L10" i="55"/>
  <c r="U9" i="55"/>
  <c r="T9" i="55"/>
  <c r="S9" i="55"/>
  <c r="R9" i="55"/>
  <c r="Q9" i="55"/>
  <c r="P9" i="55"/>
  <c r="O9" i="55"/>
  <c r="N9" i="55"/>
  <c r="M9" i="55"/>
  <c r="L9" i="55"/>
  <c r="U8" i="55"/>
  <c r="T8" i="55"/>
  <c r="S8" i="55"/>
  <c r="R8" i="55"/>
  <c r="Q8" i="55"/>
  <c r="P8" i="55"/>
  <c r="O8" i="55"/>
  <c r="N8" i="55"/>
  <c r="M8" i="55"/>
  <c r="L8" i="55"/>
  <c r="U7" i="55"/>
  <c r="T7" i="55"/>
  <c r="S7" i="55"/>
  <c r="R7" i="55"/>
  <c r="Q7" i="55"/>
  <c r="P7" i="55"/>
  <c r="O7" i="55"/>
  <c r="N7" i="55"/>
  <c r="M7" i="55"/>
  <c r="L7" i="55"/>
  <c r="U38" i="57"/>
  <c r="T38" i="57"/>
  <c r="S38" i="57"/>
  <c r="R38" i="57"/>
  <c r="Q38" i="57"/>
  <c r="P38" i="57"/>
  <c r="O38" i="57"/>
  <c r="N38" i="57"/>
  <c r="M38" i="57"/>
  <c r="L38" i="57"/>
  <c r="U37" i="57"/>
  <c r="T37" i="57"/>
  <c r="S37" i="57"/>
  <c r="R37" i="57"/>
  <c r="Q37" i="57"/>
  <c r="P37" i="57"/>
  <c r="O37" i="57"/>
  <c r="N37" i="57"/>
  <c r="M37" i="57"/>
  <c r="L37" i="57"/>
  <c r="U36" i="57"/>
  <c r="T36" i="57"/>
  <c r="S36" i="57"/>
  <c r="R36" i="57"/>
  <c r="Q36" i="57"/>
  <c r="P36" i="57"/>
  <c r="O36" i="57"/>
  <c r="N36" i="57"/>
  <c r="M36" i="57"/>
  <c r="L36" i="57"/>
  <c r="U35" i="57"/>
  <c r="T35" i="57"/>
  <c r="S35" i="57"/>
  <c r="R35" i="57"/>
  <c r="Q35" i="57"/>
  <c r="P35" i="57"/>
  <c r="O35" i="57"/>
  <c r="N35" i="57"/>
  <c r="M35" i="57"/>
  <c r="L35" i="57"/>
  <c r="U34" i="57"/>
  <c r="T34" i="57"/>
  <c r="S34" i="57"/>
  <c r="R34" i="57"/>
  <c r="Q34" i="57"/>
  <c r="P34" i="57"/>
  <c r="O34" i="57"/>
  <c r="N34" i="57"/>
  <c r="M34" i="57"/>
  <c r="L34" i="57"/>
  <c r="U33" i="57"/>
  <c r="T33" i="57"/>
  <c r="S33" i="57"/>
  <c r="R33" i="57"/>
  <c r="Q33" i="57"/>
  <c r="P33" i="57"/>
  <c r="O33" i="57"/>
  <c r="N33" i="57"/>
  <c r="M33" i="57"/>
  <c r="L33" i="57"/>
  <c r="U32" i="57"/>
  <c r="T32" i="57"/>
  <c r="S32" i="57"/>
  <c r="R32" i="57"/>
  <c r="Q32" i="57"/>
  <c r="P32" i="57"/>
  <c r="O32" i="57"/>
  <c r="N32" i="57"/>
  <c r="M32" i="57"/>
  <c r="L32" i="57"/>
  <c r="U31" i="57"/>
  <c r="T31" i="57"/>
  <c r="S31" i="57"/>
  <c r="R31" i="57"/>
  <c r="Q31" i="57"/>
  <c r="P31" i="57"/>
  <c r="O31" i="57"/>
  <c r="N31" i="57"/>
  <c r="M31" i="57"/>
  <c r="L31" i="57"/>
  <c r="U30" i="57"/>
  <c r="T30" i="57"/>
  <c r="S30" i="57"/>
  <c r="R30" i="57"/>
  <c r="Q30" i="57"/>
  <c r="P30" i="57"/>
  <c r="O30" i="57"/>
  <c r="N30" i="57"/>
  <c r="M30" i="57"/>
  <c r="L30" i="57"/>
  <c r="U29" i="57"/>
  <c r="T29" i="57"/>
  <c r="S29" i="57"/>
  <c r="R29" i="57"/>
  <c r="Q29" i="57"/>
  <c r="P29" i="57"/>
  <c r="O29" i="57"/>
  <c r="N29" i="57"/>
  <c r="M29" i="57"/>
  <c r="L29" i="57"/>
  <c r="U27" i="57"/>
  <c r="T27" i="57"/>
  <c r="S27" i="57"/>
  <c r="R27" i="57"/>
  <c r="Q27" i="57"/>
  <c r="P27" i="57"/>
  <c r="O27" i="57"/>
  <c r="N27" i="57"/>
  <c r="M27" i="57"/>
  <c r="L27" i="57"/>
  <c r="U26" i="57"/>
  <c r="T26" i="57"/>
  <c r="S26" i="57"/>
  <c r="R26" i="57"/>
  <c r="Q26" i="57"/>
  <c r="P26" i="57"/>
  <c r="O26" i="57"/>
  <c r="N26" i="57"/>
  <c r="M26" i="57"/>
  <c r="L26" i="57"/>
  <c r="U25" i="57"/>
  <c r="T25" i="57"/>
  <c r="S25" i="57"/>
  <c r="R25" i="57"/>
  <c r="Q25" i="57"/>
  <c r="P25" i="57"/>
  <c r="O25" i="57"/>
  <c r="N25" i="57"/>
  <c r="M25" i="57"/>
  <c r="L25" i="57"/>
  <c r="U24" i="57"/>
  <c r="T24" i="57"/>
  <c r="S24" i="57"/>
  <c r="R24" i="57"/>
  <c r="Q24" i="57"/>
  <c r="P24" i="57"/>
  <c r="O24" i="57"/>
  <c r="N24" i="57"/>
  <c r="M24" i="57"/>
  <c r="L24" i="57"/>
  <c r="U23" i="57"/>
  <c r="T23" i="57"/>
  <c r="S23" i="57"/>
  <c r="R23" i="57"/>
  <c r="Q23" i="57"/>
  <c r="P23" i="57"/>
  <c r="O23" i="57"/>
  <c r="N23" i="57"/>
  <c r="M23" i="57"/>
  <c r="L23" i="57"/>
  <c r="U22" i="57"/>
  <c r="T22" i="57"/>
  <c r="S22" i="57"/>
  <c r="R22" i="57"/>
  <c r="Q22" i="57"/>
  <c r="P22" i="57"/>
  <c r="O22" i="57"/>
  <c r="N22" i="57"/>
  <c r="M22" i="57"/>
  <c r="L22" i="57"/>
  <c r="U21" i="57"/>
  <c r="T21" i="57"/>
  <c r="S21" i="57"/>
  <c r="R21" i="57"/>
  <c r="Q21" i="57"/>
  <c r="P21" i="57"/>
  <c r="O21" i="57"/>
  <c r="N21" i="57"/>
  <c r="M21" i="57"/>
  <c r="L21" i="57"/>
  <c r="U20" i="57"/>
  <c r="T20" i="57"/>
  <c r="S20" i="57"/>
  <c r="R20" i="57"/>
  <c r="Q20" i="57"/>
  <c r="P20" i="57"/>
  <c r="O20" i="57"/>
  <c r="N20" i="57"/>
  <c r="M20" i="57"/>
  <c r="L20" i="57"/>
  <c r="U19" i="57"/>
  <c r="T19" i="57"/>
  <c r="S19" i="57"/>
  <c r="R19" i="57"/>
  <c r="Q19" i="57"/>
  <c r="P19" i="57"/>
  <c r="O19" i="57"/>
  <c r="N19" i="57"/>
  <c r="M19" i="57"/>
  <c r="L19" i="57"/>
  <c r="U18" i="57"/>
  <c r="T18" i="57"/>
  <c r="S18" i="57"/>
  <c r="R18" i="57"/>
  <c r="Q18" i="57"/>
  <c r="P18" i="57"/>
  <c r="O18" i="57"/>
  <c r="N18" i="57"/>
  <c r="M18" i="57"/>
  <c r="L18" i="57"/>
  <c r="U16" i="57"/>
  <c r="T16" i="57"/>
  <c r="S16" i="57"/>
  <c r="R16" i="57"/>
  <c r="Q16" i="57"/>
  <c r="P16" i="57"/>
  <c r="O16" i="57"/>
  <c r="N16" i="57"/>
  <c r="M16" i="57"/>
  <c r="L16" i="57"/>
  <c r="U15" i="57"/>
  <c r="T15" i="57"/>
  <c r="S15" i="57"/>
  <c r="R15" i="57"/>
  <c r="Q15" i="57"/>
  <c r="P15" i="57"/>
  <c r="O15" i="57"/>
  <c r="N15" i="57"/>
  <c r="M15" i="57"/>
  <c r="L15" i="57"/>
  <c r="U14" i="57"/>
  <c r="T14" i="57"/>
  <c r="S14" i="57"/>
  <c r="R14" i="57"/>
  <c r="Q14" i="57"/>
  <c r="P14" i="57"/>
  <c r="O14" i="57"/>
  <c r="N14" i="57"/>
  <c r="M14" i="57"/>
  <c r="L14" i="57"/>
  <c r="U13" i="57"/>
  <c r="T13" i="57"/>
  <c r="S13" i="57"/>
  <c r="R13" i="57"/>
  <c r="Q13" i="57"/>
  <c r="P13" i="57"/>
  <c r="O13" i="57"/>
  <c r="N13" i="57"/>
  <c r="M13" i="57"/>
  <c r="L13" i="57"/>
  <c r="U12" i="57"/>
  <c r="T12" i="57"/>
  <c r="S12" i="57"/>
  <c r="R12" i="57"/>
  <c r="Q12" i="57"/>
  <c r="P12" i="57"/>
  <c r="O12" i="57"/>
  <c r="N12" i="57"/>
  <c r="M12" i="57"/>
  <c r="L12" i="57"/>
  <c r="U11" i="57"/>
  <c r="T11" i="57"/>
  <c r="S11" i="57"/>
  <c r="R11" i="57"/>
  <c r="Q11" i="57"/>
  <c r="P11" i="57"/>
  <c r="O11" i="57"/>
  <c r="N11" i="57"/>
  <c r="M11" i="57"/>
  <c r="L11" i="57"/>
  <c r="U10" i="57"/>
  <c r="T10" i="57"/>
  <c r="S10" i="57"/>
  <c r="R10" i="57"/>
  <c r="Q10" i="57"/>
  <c r="P10" i="57"/>
  <c r="O10" i="57"/>
  <c r="N10" i="57"/>
  <c r="M10" i="57"/>
  <c r="L10" i="57"/>
  <c r="U9" i="57"/>
  <c r="T9" i="57"/>
  <c r="S9" i="57"/>
  <c r="R9" i="57"/>
  <c r="Q9" i="57"/>
  <c r="P9" i="57"/>
  <c r="O9" i="57"/>
  <c r="N9" i="57"/>
  <c r="M9" i="57"/>
  <c r="L9" i="57"/>
  <c r="U8" i="57"/>
  <c r="T8" i="57"/>
  <c r="S8" i="57"/>
  <c r="R8" i="57"/>
  <c r="Q8" i="57"/>
  <c r="P8" i="57"/>
  <c r="O8" i="57"/>
  <c r="N8" i="57"/>
  <c r="M8" i="57"/>
  <c r="L8" i="57"/>
  <c r="U7" i="57"/>
  <c r="T7" i="57"/>
  <c r="S7" i="57"/>
  <c r="R7" i="57"/>
  <c r="Q7" i="57"/>
  <c r="P7" i="57"/>
  <c r="O7" i="57"/>
  <c r="N7" i="57"/>
  <c r="M7" i="57"/>
  <c r="L7" i="57"/>
  <c r="D45" i="61"/>
  <c r="E1" i="65" l="1"/>
  <c r="K16" i="65"/>
  <c r="L16" i="65"/>
  <c r="M16" i="65"/>
  <c r="N16" i="65"/>
  <c r="K25" i="65"/>
  <c r="L25" i="65"/>
  <c r="M25" i="65"/>
  <c r="N25" i="65"/>
  <c r="K21" i="65"/>
  <c r="L21" i="65"/>
  <c r="M21" i="65"/>
  <c r="N21" i="65"/>
  <c r="D32" i="61"/>
  <c r="M50" i="55"/>
  <c r="S17" i="55"/>
  <c r="S6" i="55"/>
  <c r="O6" i="55"/>
  <c r="U28" i="57"/>
  <c r="M59" i="61"/>
  <c r="L59" i="61"/>
  <c r="K59" i="61"/>
  <c r="J59" i="61"/>
  <c r="I59" i="61"/>
  <c r="H59" i="61"/>
  <c r="G59" i="61"/>
  <c r="F59" i="61"/>
  <c r="E59" i="61"/>
  <c r="D59" i="61"/>
  <c r="M32" i="61"/>
  <c r="L32" i="61"/>
  <c r="K32" i="61"/>
  <c r="J32" i="61"/>
  <c r="I32" i="61"/>
  <c r="H32" i="61"/>
  <c r="G32" i="61"/>
  <c r="F32" i="61"/>
  <c r="E32" i="61"/>
  <c r="O28" i="57"/>
  <c r="D57" i="53"/>
  <c r="D21" i="53"/>
  <c r="D25" i="58"/>
  <c r="D29" i="58"/>
  <c r="D8" i="58"/>
  <c r="D7" i="58" s="1"/>
  <c r="D5" i="58" s="1"/>
  <c r="D24" i="61" s="1"/>
  <c r="D13" i="58"/>
  <c r="D63" i="52"/>
  <c r="D19" i="60" s="1"/>
  <c r="D19" i="48"/>
  <c r="D2" i="50"/>
  <c r="D9" i="48"/>
  <c r="M8" i="58"/>
  <c r="M7" i="58" s="1"/>
  <c r="M13" i="58"/>
  <c r="L8" i="58"/>
  <c r="L7" i="58" s="1"/>
  <c r="L5" i="58" s="1"/>
  <c r="L13" i="58"/>
  <c r="K8" i="58"/>
  <c r="K7" i="58"/>
  <c r="K13" i="58"/>
  <c r="J8" i="58"/>
  <c r="J7" i="58"/>
  <c r="J13" i="58"/>
  <c r="I8" i="58"/>
  <c r="I7" i="58" s="1"/>
  <c r="I5" i="58" s="1"/>
  <c r="I51" i="61" s="1"/>
  <c r="I13" i="58"/>
  <c r="H8" i="58"/>
  <c r="H7" i="58" s="1"/>
  <c r="H13" i="58"/>
  <c r="G8" i="58"/>
  <c r="G7" i="58" s="1"/>
  <c r="G13" i="58"/>
  <c r="F8" i="58"/>
  <c r="F7" i="58"/>
  <c r="F5" i="58" s="1"/>
  <c r="F51" i="61" s="1"/>
  <c r="F13" i="58"/>
  <c r="E8" i="58"/>
  <c r="E7" i="58"/>
  <c r="E5" i="58" s="1"/>
  <c r="E24" i="61" s="1"/>
  <c r="E13" i="58"/>
  <c r="M40" i="50"/>
  <c r="M39" i="50" s="1"/>
  <c r="L40" i="50"/>
  <c r="L39" i="50" s="1"/>
  <c r="K40" i="50"/>
  <c r="K39" i="50" s="1"/>
  <c r="J40" i="50"/>
  <c r="J39" i="50" s="1"/>
  <c r="I40" i="50"/>
  <c r="I39" i="50" s="1"/>
  <c r="H40" i="50"/>
  <c r="H39" i="50" s="1"/>
  <c r="G40" i="50"/>
  <c r="G39" i="50" s="1"/>
  <c r="F40" i="50"/>
  <c r="F39" i="50" s="1"/>
  <c r="E40" i="50"/>
  <c r="E39" i="50" s="1"/>
  <c r="M63" i="52"/>
  <c r="M19" i="60" s="1"/>
  <c r="L63" i="52"/>
  <c r="L19" i="60" s="1"/>
  <c r="K63" i="52"/>
  <c r="K19" i="60" s="1"/>
  <c r="K19" i="48"/>
  <c r="J63" i="52"/>
  <c r="J19" i="60" s="1"/>
  <c r="I63" i="52"/>
  <c r="I19" i="60" s="1"/>
  <c r="H63" i="52"/>
  <c r="H19" i="60" s="1"/>
  <c r="G63" i="52"/>
  <c r="G19" i="60" s="1"/>
  <c r="F63" i="52"/>
  <c r="F19" i="60" s="1"/>
  <c r="F19" i="48"/>
  <c r="E63" i="52"/>
  <c r="E19" i="60" s="1"/>
  <c r="M29" i="50"/>
  <c r="M26" i="50" s="1"/>
  <c r="M53" i="50"/>
  <c r="M52" i="50" s="1"/>
  <c r="M62" i="50"/>
  <c r="M61" i="50" s="1"/>
  <c r="M71" i="50"/>
  <c r="M70" i="50" s="1"/>
  <c r="M10" i="50"/>
  <c r="M35" i="50"/>
  <c r="M46" i="50"/>
  <c r="M8" i="60" s="1"/>
  <c r="M59" i="50"/>
  <c r="M9" i="60" s="1"/>
  <c r="M9" i="48"/>
  <c r="M68" i="50"/>
  <c r="L29" i="50"/>
  <c r="L26" i="50" s="1"/>
  <c r="L53" i="50"/>
  <c r="L52" i="50" s="1"/>
  <c r="L62" i="50"/>
  <c r="L61" i="50" s="1"/>
  <c r="L71" i="50"/>
  <c r="L70" i="50" s="1"/>
  <c r="L10" i="50"/>
  <c r="L35" i="50"/>
  <c r="L7" i="60" s="1"/>
  <c r="L46" i="50"/>
  <c r="L8" i="60" s="1"/>
  <c r="L59" i="50"/>
  <c r="L9" i="60" s="1"/>
  <c r="L68" i="50"/>
  <c r="L10" i="60" s="1"/>
  <c r="K29" i="50"/>
  <c r="K26" i="50" s="1"/>
  <c r="K53" i="50"/>
  <c r="K52" i="50" s="1"/>
  <c r="K62" i="50"/>
  <c r="K61" i="50" s="1"/>
  <c r="K71" i="50"/>
  <c r="K70" i="50" s="1"/>
  <c r="K10" i="50"/>
  <c r="K35" i="50"/>
  <c r="K46" i="50"/>
  <c r="K8" i="60" s="1"/>
  <c r="K59" i="50"/>
  <c r="K9" i="60" s="1"/>
  <c r="K68" i="50"/>
  <c r="K10" i="60" s="1"/>
  <c r="J29" i="50"/>
  <c r="J26" i="50" s="1"/>
  <c r="J53" i="50"/>
  <c r="J52" i="50" s="1"/>
  <c r="J62" i="50"/>
  <c r="J61" i="50" s="1"/>
  <c r="J71" i="50"/>
  <c r="J70" i="50" s="1"/>
  <c r="J10" i="50"/>
  <c r="J35" i="50"/>
  <c r="J7" i="60" s="1"/>
  <c r="J46" i="50"/>
  <c r="J8" i="60" s="1"/>
  <c r="J59" i="50"/>
  <c r="J9" i="60" s="1"/>
  <c r="J68" i="50"/>
  <c r="J10" i="60" s="1"/>
  <c r="I29" i="50"/>
  <c r="I26" i="50" s="1"/>
  <c r="I53" i="50"/>
  <c r="I52" i="50" s="1"/>
  <c r="I62" i="50"/>
  <c r="I61" i="50" s="1"/>
  <c r="I71" i="50"/>
  <c r="I70" i="50" s="1"/>
  <c r="I10" i="50"/>
  <c r="I35" i="50"/>
  <c r="I7" i="60" s="1"/>
  <c r="I46" i="50"/>
  <c r="I8" i="60" s="1"/>
  <c r="I59" i="50"/>
  <c r="I9" i="60" s="1"/>
  <c r="I68" i="50"/>
  <c r="H29" i="50"/>
  <c r="H26" i="50" s="1"/>
  <c r="H53" i="50"/>
  <c r="H52" i="50" s="1"/>
  <c r="H62" i="50"/>
  <c r="H61" i="50" s="1"/>
  <c r="H71" i="50"/>
  <c r="H70" i="50" s="1"/>
  <c r="H10" i="50"/>
  <c r="H35" i="50"/>
  <c r="H7" i="60" s="1"/>
  <c r="H46" i="50"/>
  <c r="H59" i="50"/>
  <c r="H9" i="60" s="1"/>
  <c r="H68" i="50"/>
  <c r="H10" i="60" s="1"/>
  <c r="G29" i="50"/>
  <c r="G26" i="50" s="1"/>
  <c r="G53" i="50"/>
  <c r="G52" i="50" s="1"/>
  <c r="G62" i="50"/>
  <c r="G61" i="50" s="1"/>
  <c r="G71" i="50"/>
  <c r="G70" i="50" s="1"/>
  <c r="G10" i="50"/>
  <c r="G35" i="50"/>
  <c r="G46" i="50"/>
  <c r="G59" i="50"/>
  <c r="G9" i="60" s="1"/>
  <c r="G68" i="50"/>
  <c r="G10" i="60" s="1"/>
  <c r="F29" i="50"/>
  <c r="F26" i="50" s="1"/>
  <c r="F53" i="50"/>
  <c r="F52" i="50" s="1"/>
  <c r="F62" i="50"/>
  <c r="F61" i="50" s="1"/>
  <c r="F71" i="50"/>
  <c r="F70" i="50" s="1"/>
  <c r="F10" i="50"/>
  <c r="F35" i="50"/>
  <c r="F7" i="60" s="1"/>
  <c r="F46" i="50"/>
  <c r="F8" i="60" s="1"/>
  <c r="F59" i="50"/>
  <c r="F9" i="60" s="1"/>
  <c r="F68" i="50"/>
  <c r="E29" i="50"/>
  <c r="E26" i="50" s="1"/>
  <c r="E53" i="50"/>
  <c r="E52" i="50" s="1"/>
  <c r="E62" i="50"/>
  <c r="E61" i="50" s="1"/>
  <c r="E71" i="50"/>
  <c r="E70" i="50" s="1"/>
  <c r="E10" i="50"/>
  <c r="E35" i="50"/>
  <c r="E7" i="60" s="1"/>
  <c r="E46" i="50"/>
  <c r="E59" i="50"/>
  <c r="E9" i="60" s="1"/>
  <c r="E68" i="50"/>
  <c r="E10" i="60" s="1"/>
  <c r="M29" i="58"/>
  <c r="L29" i="58"/>
  <c r="L19" i="58" s="1"/>
  <c r="K29" i="58"/>
  <c r="J29" i="58"/>
  <c r="I29" i="58"/>
  <c r="H29" i="58"/>
  <c r="G29" i="58"/>
  <c r="F29" i="58"/>
  <c r="E29" i="58"/>
  <c r="M25" i="58"/>
  <c r="L25" i="58"/>
  <c r="K25" i="58"/>
  <c r="K19" i="58" s="1"/>
  <c r="K52" i="61" s="1"/>
  <c r="J25" i="58"/>
  <c r="I25" i="58"/>
  <c r="I19" i="58" s="1"/>
  <c r="I52" i="61" s="1"/>
  <c r="H25" i="58"/>
  <c r="G25" i="58"/>
  <c r="G19" i="58" s="1"/>
  <c r="F25" i="58"/>
  <c r="F19" i="58" s="1"/>
  <c r="E25" i="58"/>
  <c r="M35" i="48"/>
  <c r="L35" i="48"/>
  <c r="K35" i="48"/>
  <c r="J35" i="48"/>
  <c r="I35" i="48"/>
  <c r="H35" i="48"/>
  <c r="G35" i="48"/>
  <c r="F35" i="48"/>
  <c r="E35" i="48"/>
  <c r="M34" i="48"/>
  <c r="L34" i="48"/>
  <c r="K34" i="48"/>
  <c r="J34" i="48"/>
  <c r="I34" i="48"/>
  <c r="H34" i="48"/>
  <c r="G34" i="48"/>
  <c r="F34" i="48"/>
  <c r="E34" i="48"/>
  <c r="M33" i="48"/>
  <c r="L33" i="48"/>
  <c r="K33" i="48"/>
  <c r="J33" i="48"/>
  <c r="I33" i="48"/>
  <c r="H33" i="48"/>
  <c r="G33" i="48"/>
  <c r="F33" i="48"/>
  <c r="E33" i="48"/>
  <c r="M32" i="48"/>
  <c r="L32" i="48"/>
  <c r="K32" i="48"/>
  <c r="J32" i="48"/>
  <c r="I32" i="48"/>
  <c r="H32" i="48"/>
  <c r="G32" i="48"/>
  <c r="F32" i="48"/>
  <c r="E32" i="48"/>
  <c r="M96" i="52"/>
  <c r="M31" i="60" s="1"/>
  <c r="L96" i="52"/>
  <c r="L31" i="60" s="1"/>
  <c r="K96" i="52"/>
  <c r="J96" i="52"/>
  <c r="I96" i="52"/>
  <c r="I31" i="60" s="1"/>
  <c r="H96" i="52"/>
  <c r="H31" i="60" s="1"/>
  <c r="G96" i="52"/>
  <c r="F96" i="52"/>
  <c r="F31" i="60" s="1"/>
  <c r="E96" i="52"/>
  <c r="M93" i="52"/>
  <c r="L93" i="52"/>
  <c r="K93" i="52"/>
  <c r="J93" i="52"/>
  <c r="R11" i="54"/>
  <c r="K27" i="54" s="1"/>
  <c r="I93" i="52"/>
  <c r="H93" i="52"/>
  <c r="G93" i="52"/>
  <c r="G30" i="48" s="1"/>
  <c r="F93" i="52"/>
  <c r="F30" i="48" s="1"/>
  <c r="E93" i="52"/>
  <c r="E30" i="48" s="1"/>
  <c r="M85" i="52"/>
  <c r="M28" i="60" s="1"/>
  <c r="L85" i="52"/>
  <c r="L28" i="60" s="1"/>
  <c r="K85" i="52"/>
  <c r="K28" i="60" s="1"/>
  <c r="J85" i="52"/>
  <c r="J28" i="60" s="1"/>
  <c r="I85" i="52"/>
  <c r="I28" i="60" s="1"/>
  <c r="H85" i="52"/>
  <c r="H28" i="60" s="1"/>
  <c r="G85" i="52"/>
  <c r="G28" i="60" s="1"/>
  <c r="F85" i="52"/>
  <c r="F28" i="60" s="1"/>
  <c r="E85" i="52"/>
  <c r="E28" i="60" s="1"/>
  <c r="M27" i="48"/>
  <c r="L27" i="48"/>
  <c r="K27" i="48"/>
  <c r="J27" i="48"/>
  <c r="I27" i="48"/>
  <c r="H27" i="48"/>
  <c r="G27" i="48"/>
  <c r="F27" i="48"/>
  <c r="E27" i="48"/>
  <c r="M81" i="52"/>
  <c r="M26" i="60" s="1"/>
  <c r="L81" i="52"/>
  <c r="L26" i="60" s="1"/>
  <c r="K81" i="52"/>
  <c r="K26" i="60" s="1"/>
  <c r="K26" i="48"/>
  <c r="J81" i="52"/>
  <c r="J26" i="60" s="1"/>
  <c r="I81" i="52"/>
  <c r="I26" i="60" s="1"/>
  <c r="H81" i="52"/>
  <c r="G81" i="52"/>
  <c r="G26" i="60" s="1"/>
  <c r="F81" i="52"/>
  <c r="F26" i="60" s="1"/>
  <c r="F26" i="48"/>
  <c r="E81" i="52"/>
  <c r="E26" i="60" s="1"/>
  <c r="M75" i="52"/>
  <c r="M25" i="60" s="1"/>
  <c r="L75" i="52"/>
  <c r="K75" i="52"/>
  <c r="K25" i="60" s="1"/>
  <c r="J75" i="52"/>
  <c r="J25" i="60" s="1"/>
  <c r="I75" i="52"/>
  <c r="I25" i="60" s="1"/>
  <c r="H75" i="52"/>
  <c r="G75" i="52"/>
  <c r="G25" i="60" s="1"/>
  <c r="F75" i="52"/>
  <c r="F25" i="60" s="1"/>
  <c r="E75" i="52"/>
  <c r="E25" i="60" s="1"/>
  <c r="M24" i="48"/>
  <c r="L24" i="48"/>
  <c r="K24" i="48"/>
  <c r="J24" i="48"/>
  <c r="I24" i="48"/>
  <c r="H24" i="48"/>
  <c r="G24" i="48"/>
  <c r="F24" i="48"/>
  <c r="E24" i="48"/>
  <c r="M23" i="48"/>
  <c r="L23" i="48"/>
  <c r="K23" i="48"/>
  <c r="J23" i="48"/>
  <c r="I23" i="48"/>
  <c r="H23" i="48"/>
  <c r="G23" i="48"/>
  <c r="F23" i="48"/>
  <c r="E23" i="48"/>
  <c r="M22" i="48"/>
  <c r="L22" i="48"/>
  <c r="K22" i="48"/>
  <c r="J22" i="48"/>
  <c r="I22" i="48"/>
  <c r="H22" i="48"/>
  <c r="G22" i="48"/>
  <c r="F22" i="48"/>
  <c r="E22" i="48"/>
  <c r="M67" i="52"/>
  <c r="M21" i="60" s="1"/>
  <c r="L67" i="52"/>
  <c r="L21" i="60" s="1"/>
  <c r="K67" i="52"/>
  <c r="K21" i="60" s="1"/>
  <c r="J67" i="52"/>
  <c r="J21" i="60" s="1"/>
  <c r="I67" i="52"/>
  <c r="I21" i="60" s="1"/>
  <c r="H67" i="52"/>
  <c r="H21" i="60" s="1"/>
  <c r="G67" i="52"/>
  <c r="G21" i="60" s="1"/>
  <c r="F67" i="52"/>
  <c r="F21" i="60" s="1"/>
  <c r="E67" i="52"/>
  <c r="E21" i="60" s="1"/>
  <c r="M20" i="48"/>
  <c r="L20" i="48"/>
  <c r="K20" i="48"/>
  <c r="J20" i="48"/>
  <c r="I20" i="48"/>
  <c r="H20" i="48"/>
  <c r="G20" i="48"/>
  <c r="F20" i="48"/>
  <c r="E20" i="48"/>
  <c r="M59" i="52"/>
  <c r="L59" i="52"/>
  <c r="L18" i="60" s="1"/>
  <c r="L18" i="48"/>
  <c r="K59" i="52"/>
  <c r="K18" i="60" s="1"/>
  <c r="J59" i="52"/>
  <c r="J18" i="60" s="1"/>
  <c r="I59" i="52"/>
  <c r="I18" i="60" s="1"/>
  <c r="I18" i="48"/>
  <c r="H59" i="52"/>
  <c r="H18" i="60" s="1"/>
  <c r="G59" i="52"/>
  <c r="G18" i="60" s="1"/>
  <c r="F59" i="52"/>
  <c r="F18" i="60" s="1"/>
  <c r="E59" i="52"/>
  <c r="E18" i="60" s="1"/>
  <c r="M51" i="52"/>
  <c r="M17" i="60" s="1"/>
  <c r="L51" i="52"/>
  <c r="L17" i="60" s="1"/>
  <c r="K51" i="52"/>
  <c r="J51" i="52"/>
  <c r="I51" i="52"/>
  <c r="H51" i="52"/>
  <c r="H17" i="60" s="1"/>
  <c r="G51" i="52"/>
  <c r="G17" i="60" s="1"/>
  <c r="F51" i="52"/>
  <c r="F17" i="60" s="1"/>
  <c r="E51" i="52"/>
  <c r="E17" i="60" s="1"/>
  <c r="M48" i="52"/>
  <c r="L48" i="52"/>
  <c r="K48" i="52"/>
  <c r="J48" i="52"/>
  <c r="J16" i="60" s="1"/>
  <c r="I48" i="52"/>
  <c r="I16" i="60" s="1"/>
  <c r="H48" i="52"/>
  <c r="H16" i="60" s="1"/>
  <c r="G48" i="52"/>
  <c r="G16" i="60" s="1"/>
  <c r="F48" i="52"/>
  <c r="F16" i="60" s="1"/>
  <c r="E48" i="52"/>
  <c r="E16" i="60" s="1"/>
  <c r="M7" i="52"/>
  <c r="M10" i="52"/>
  <c r="M13" i="52"/>
  <c r="M25" i="52"/>
  <c r="M24" i="52" s="1"/>
  <c r="M37" i="52"/>
  <c r="M36" i="52" s="1"/>
  <c r="L7" i="52"/>
  <c r="L10" i="52"/>
  <c r="L13" i="52"/>
  <c r="L25" i="52"/>
  <c r="L24" i="52"/>
  <c r="L37" i="52"/>
  <c r="L36" i="52" s="1"/>
  <c r="K7" i="52"/>
  <c r="K10" i="52"/>
  <c r="K13" i="52"/>
  <c r="K6" i="52" s="1"/>
  <c r="K25" i="52"/>
  <c r="K24" i="52" s="1"/>
  <c r="K37" i="52"/>
  <c r="K36" i="52"/>
  <c r="J7" i="52"/>
  <c r="J6" i="52" s="1"/>
  <c r="J10" i="52"/>
  <c r="J13" i="52"/>
  <c r="J25" i="52"/>
  <c r="J24" i="52"/>
  <c r="J37" i="52"/>
  <c r="J36" i="52"/>
  <c r="I7" i="52"/>
  <c r="I10" i="52"/>
  <c r="I13" i="52"/>
  <c r="I25" i="52"/>
  <c r="I24" i="52"/>
  <c r="I37" i="52"/>
  <c r="I36" i="52" s="1"/>
  <c r="H7" i="52"/>
  <c r="H10" i="52"/>
  <c r="H13" i="52"/>
  <c r="H25" i="52"/>
  <c r="H24" i="52" s="1"/>
  <c r="H37" i="52"/>
  <c r="H36" i="52" s="1"/>
  <c r="G7" i="52"/>
  <c r="G10" i="52"/>
  <c r="G13" i="52"/>
  <c r="G25" i="52"/>
  <c r="G24" i="52"/>
  <c r="G37" i="52"/>
  <c r="G36" i="52" s="1"/>
  <c r="F7" i="52"/>
  <c r="F10" i="52"/>
  <c r="F13" i="52"/>
  <c r="F25" i="52"/>
  <c r="F24" i="52" s="1"/>
  <c r="F37" i="52"/>
  <c r="F36" i="52" s="1"/>
  <c r="E7" i="52"/>
  <c r="E10" i="52"/>
  <c r="E13" i="52"/>
  <c r="E25" i="52"/>
  <c r="E24" i="52"/>
  <c r="E37" i="52"/>
  <c r="E36" i="52"/>
  <c r="D35" i="48"/>
  <c r="D34" i="48"/>
  <c r="D33" i="48"/>
  <c r="D32" i="48"/>
  <c r="D96" i="52"/>
  <c r="D31" i="60" s="1"/>
  <c r="D31" i="48"/>
  <c r="D93" i="52"/>
  <c r="D30" i="60" s="1"/>
  <c r="L11" i="54"/>
  <c r="E27" i="54" s="1"/>
  <c r="D85" i="52"/>
  <c r="D28" i="60" s="1"/>
  <c r="D27" i="48"/>
  <c r="D81" i="52"/>
  <c r="D26" i="60" s="1"/>
  <c r="D26" i="48"/>
  <c r="D75" i="52"/>
  <c r="D25" i="60" s="1"/>
  <c r="D24" i="48"/>
  <c r="D23" i="48"/>
  <c r="D22" i="48"/>
  <c r="D67" i="52"/>
  <c r="D21" i="60" s="1"/>
  <c r="D20" i="48"/>
  <c r="D59" i="52"/>
  <c r="D18" i="60" s="1"/>
  <c r="D18" i="48"/>
  <c r="D51" i="52"/>
  <c r="D17" i="60" s="1"/>
  <c r="D48" i="52"/>
  <c r="D7" i="52"/>
  <c r="D10" i="52"/>
  <c r="D6" i="52" s="1"/>
  <c r="D13" i="52"/>
  <c r="D25" i="52"/>
  <c r="D24" i="52" s="1"/>
  <c r="D37" i="52"/>
  <c r="D36" i="52" s="1"/>
  <c r="F40" i="55"/>
  <c r="G17" i="48"/>
  <c r="J21" i="48"/>
  <c r="I30" i="48"/>
  <c r="I29" i="48" s="1"/>
  <c r="D28" i="48"/>
  <c r="J16" i="48"/>
  <c r="G16" i="48"/>
  <c r="J25" i="48"/>
  <c r="F25" i="48"/>
  <c r="I28" i="48"/>
  <c r="M6" i="57"/>
  <c r="S17" i="57"/>
  <c r="D10" i="48"/>
  <c r="J8" i="48"/>
  <c r="D92" i="52"/>
  <c r="K28" i="48"/>
  <c r="D21" i="48"/>
  <c r="D17" i="48"/>
  <c r="E17" i="48"/>
  <c r="G18" i="48"/>
  <c r="E19" i="48"/>
  <c r="U28" i="55"/>
  <c r="U50" i="55"/>
  <c r="Q28" i="55"/>
  <c r="I31" i="48"/>
  <c r="M31" i="48"/>
  <c r="I92" i="52"/>
  <c r="F31" i="48"/>
  <c r="E28" i="48"/>
  <c r="E25" i="48"/>
  <c r="D25" i="48"/>
  <c r="M25" i="48"/>
  <c r="E21" i="48"/>
  <c r="L19" i="48"/>
  <c r="H19" i="58"/>
  <c r="H52" i="61" s="1"/>
  <c r="D19" i="58"/>
  <c r="L7" i="48"/>
  <c r="M8" i="48"/>
  <c r="K10" i="48"/>
  <c r="H7" i="48"/>
  <c r="D8" i="48"/>
  <c r="L8" i="48"/>
  <c r="K8" i="48"/>
  <c r="E25" i="65"/>
  <c r="F1" i="65"/>
  <c r="E16" i="65"/>
  <c r="F32" i="65" l="1"/>
  <c r="F34" i="65"/>
  <c r="F36" i="65"/>
  <c r="F38" i="65"/>
  <c r="F40" i="65"/>
  <c r="F42" i="65"/>
  <c r="F44" i="65"/>
  <c r="F46" i="65"/>
  <c r="F48" i="65"/>
  <c r="F50" i="65"/>
  <c r="F52" i="65"/>
  <c r="F54" i="65"/>
  <c r="F56" i="65"/>
  <c r="F58" i="65"/>
  <c r="F60" i="65"/>
  <c r="F62" i="65"/>
  <c r="F64" i="65"/>
  <c r="F66" i="65"/>
  <c r="F68" i="65"/>
  <c r="F70" i="65"/>
  <c r="F72" i="65"/>
  <c r="F74" i="65"/>
  <c r="F76" i="65"/>
  <c r="F78" i="65"/>
  <c r="F80" i="65"/>
  <c r="F82" i="65"/>
  <c r="F84" i="65"/>
  <c r="F88" i="65"/>
  <c r="F87" i="65"/>
  <c r="F89" i="65"/>
  <c r="F91" i="65"/>
  <c r="F93" i="65"/>
  <c r="F95" i="65"/>
  <c r="F97" i="65"/>
  <c r="F99" i="65"/>
  <c r="F101" i="65"/>
  <c r="F103" i="65"/>
  <c r="F105" i="65"/>
  <c r="F107" i="65"/>
  <c r="F109" i="65"/>
  <c r="F111" i="65"/>
  <c r="F113" i="65"/>
  <c r="F115" i="65"/>
  <c r="F117" i="65"/>
  <c r="F119" i="65"/>
  <c r="F121" i="65"/>
  <c r="F123" i="65"/>
  <c r="F125" i="65"/>
  <c r="F127" i="65"/>
  <c r="F129" i="65"/>
  <c r="F131" i="65"/>
  <c r="F133" i="65"/>
  <c r="F135" i="65"/>
  <c r="F137" i="65"/>
  <c r="F139" i="65"/>
  <c r="F141" i="65"/>
  <c r="F143" i="65"/>
  <c r="F145" i="65"/>
  <c r="F147" i="65"/>
  <c r="F149" i="65"/>
  <c r="F151" i="65"/>
  <c r="F153" i="65"/>
  <c r="F155" i="65"/>
  <c r="F157" i="65"/>
  <c r="F159" i="65"/>
  <c r="F161" i="65"/>
  <c r="F163" i="65"/>
  <c r="F165" i="65"/>
  <c r="F167" i="65"/>
  <c r="F169" i="65"/>
  <c r="F35" i="65"/>
  <c r="F43" i="65"/>
  <c r="F51" i="65"/>
  <c r="F59" i="65"/>
  <c r="F67" i="65"/>
  <c r="F75" i="65"/>
  <c r="F83" i="65"/>
  <c r="F90" i="65"/>
  <c r="F98" i="65"/>
  <c r="F106" i="65"/>
  <c r="F114" i="65"/>
  <c r="F122" i="65"/>
  <c r="F130" i="65"/>
  <c r="F138" i="65"/>
  <c r="F146" i="65"/>
  <c r="F154" i="65"/>
  <c r="F171" i="65"/>
  <c r="F173" i="65"/>
  <c r="F175" i="65"/>
  <c r="F177" i="65"/>
  <c r="F179" i="65"/>
  <c r="F181" i="65"/>
  <c r="F183" i="65"/>
  <c r="F185" i="65"/>
  <c r="F187" i="65"/>
  <c r="F189" i="65"/>
  <c r="F191" i="65"/>
  <c r="F193" i="65"/>
  <c r="F195" i="65"/>
  <c r="F197" i="65"/>
  <c r="F199" i="65"/>
  <c r="F201" i="65"/>
  <c r="F203" i="65"/>
  <c r="F205" i="65"/>
  <c r="F207" i="65"/>
  <c r="F209" i="65"/>
  <c r="F211" i="65"/>
  <c r="F213" i="65"/>
  <c r="F215" i="65"/>
  <c r="F217" i="65"/>
  <c r="F219" i="65"/>
  <c r="F221" i="65"/>
  <c r="F223" i="65"/>
  <c r="F225" i="65"/>
  <c r="F227" i="65"/>
  <c r="F229" i="65"/>
  <c r="F231" i="65"/>
  <c r="F33" i="65"/>
  <c r="F41" i="65"/>
  <c r="F49" i="65"/>
  <c r="F57" i="65"/>
  <c r="F65" i="65"/>
  <c r="F73" i="65"/>
  <c r="F81" i="65"/>
  <c r="F86" i="65"/>
  <c r="F96" i="65"/>
  <c r="F104" i="65"/>
  <c r="F112" i="65"/>
  <c r="F120" i="65"/>
  <c r="F128" i="65"/>
  <c r="F136" i="65"/>
  <c r="F144" i="65"/>
  <c r="F152" i="65"/>
  <c r="F160" i="65"/>
  <c r="F164" i="65"/>
  <c r="F168" i="65"/>
  <c r="F39" i="65"/>
  <c r="F55" i="65"/>
  <c r="F71" i="65"/>
  <c r="F100" i="65"/>
  <c r="F116" i="65"/>
  <c r="F132" i="65"/>
  <c r="F148" i="65"/>
  <c r="F174" i="65"/>
  <c r="F182" i="65"/>
  <c r="F190" i="65"/>
  <c r="F198" i="65"/>
  <c r="F206" i="65"/>
  <c r="F214" i="65"/>
  <c r="F222" i="65"/>
  <c r="F230" i="65"/>
  <c r="F233" i="65"/>
  <c r="F234" i="65"/>
  <c r="F241" i="65"/>
  <c r="F242" i="65"/>
  <c r="F244" i="65"/>
  <c r="F246" i="65"/>
  <c r="F248" i="65"/>
  <c r="F250" i="65"/>
  <c r="F252" i="65"/>
  <c r="F254" i="65"/>
  <c r="F256" i="65"/>
  <c r="F258" i="65"/>
  <c r="F260" i="65"/>
  <c r="F262" i="65"/>
  <c r="F264" i="65"/>
  <c r="F266" i="65"/>
  <c r="F268" i="65"/>
  <c r="F270" i="65"/>
  <c r="F272" i="65"/>
  <c r="F274" i="65"/>
  <c r="F276" i="65"/>
  <c r="F278" i="65"/>
  <c r="F280" i="65"/>
  <c r="F282" i="65"/>
  <c r="F284" i="65"/>
  <c r="F286" i="65"/>
  <c r="F288" i="65"/>
  <c r="F290" i="65"/>
  <c r="F292" i="65"/>
  <c r="F294" i="65"/>
  <c r="F296" i="65"/>
  <c r="F298" i="65"/>
  <c r="F300" i="65"/>
  <c r="F302" i="65"/>
  <c r="F304" i="65"/>
  <c r="F306" i="65"/>
  <c r="F308" i="65"/>
  <c r="F310" i="65"/>
  <c r="F312" i="65"/>
  <c r="F314" i="65"/>
  <c r="F316" i="65"/>
  <c r="F318" i="65"/>
  <c r="F320" i="65"/>
  <c r="F322" i="65"/>
  <c r="F324" i="65"/>
  <c r="F326" i="65"/>
  <c r="F328" i="65"/>
  <c r="F330" i="65"/>
  <c r="F332" i="65"/>
  <c r="F37" i="65"/>
  <c r="F53" i="65"/>
  <c r="F69" i="65"/>
  <c r="F85" i="65"/>
  <c r="F102" i="65"/>
  <c r="F118" i="65"/>
  <c r="F134" i="65"/>
  <c r="F150" i="65"/>
  <c r="F172" i="65"/>
  <c r="F180" i="65"/>
  <c r="F188" i="65"/>
  <c r="F196" i="65"/>
  <c r="F204" i="65"/>
  <c r="F212" i="65"/>
  <c r="F220" i="65"/>
  <c r="F228" i="65"/>
  <c r="F235" i="65"/>
  <c r="F236" i="65"/>
  <c r="F47" i="65"/>
  <c r="F79" i="65"/>
  <c r="F94" i="65"/>
  <c r="F126" i="65"/>
  <c r="F158" i="65"/>
  <c r="F162" i="65"/>
  <c r="F166" i="65"/>
  <c r="F170" i="65"/>
  <c r="F176" i="65"/>
  <c r="F192" i="65"/>
  <c r="F208" i="65"/>
  <c r="F224" i="65"/>
  <c r="F240" i="65"/>
  <c r="F243" i="65"/>
  <c r="F251" i="65"/>
  <c r="F259" i="65"/>
  <c r="F267" i="65"/>
  <c r="F275" i="65"/>
  <c r="F283" i="65"/>
  <c r="F291" i="65"/>
  <c r="F299" i="65"/>
  <c r="F307" i="65"/>
  <c r="F315" i="65"/>
  <c r="F323" i="65"/>
  <c r="F331" i="65"/>
  <c r="F336" i="65"/>
  <c r="F337" i="65"/>
  <c r="F344" i="65"/>
  <c r="F345" i="65"/>
  <c r="F352" i="65"/>
  <c r="F353" i="65"/>
  <c r="F360" i="65"/>
  <c r="F361" i="65"/>
  <c r="F368" i="65"/>
  <c r="F369" i="65"/>
  <c r="F376" i="65"/>
  <c r="F377" i="65"/>
  <c r="F384" i="65"/>
  <c r="F385" i="65"/>
  <c r="F389" i="65"/>
  <c r="F391" i="65"/>
  <c r="F393" i="65"/>
  <c r="F395" i="65"/>
  <c r="F397" i="65"/>
  <c r="F399" i="65"/>
  <c r="F401" i="65"/>
  <c r="F403" i="65"/>
  <c r="F405" i="65"/>
  <c r="F407" i="65"/>
  <c r="F409" i="65"/>
  <c r="F411" i="65"/>
  <c r="F413" i="65"/>
  <c r="F415" i="65"/>
  <c r="F417" i="65"/>
  <c r="F419" i="65"/>
  <c r="F421" i="65"/>
  <c r="F423" i="65"/>
  <c r="F425" i="65"/>
  <c r="F427" i="65"/>
  <c r="F429" i="65"/>
  <c r="F431" i="65"/>
  <c r="F433" i="65"/>
  <c r="F435" i="65"/>
  <c r="F437" i="65"/>
  <c r="F439" i="65"/>
  <c r="F441" i="65"/>
  <c r="F443" i="65"/>
  <c r="F445" i="65"/>
  <c r="F447" i="65"/>
  <c r="F449" i="65"/>
  <c r="F451" i="65"/>
  <c r="F453" i="65"/>
  <c r="F455" i="65"/>
  <c r="F457" i="65"/>
  <c r="F459" i="65"/>
  <c r="F461" i="65"/>
  <c r="F463" i="65"/>
  <c r="F465" i="65"/>
  <c r="F467" i="65"/>
  <c r="F469" i="65"/>
  <c r="F471" i="65"/>
  <c r="F473" i="65"/>
  <c r="F475" i="65"/>
  <c r="F477" i="65"/>
  <c r="F479" i="65"/>
  <c r="F481" i="65"/>
  <c r="F483" i="65"/>
  <c r="F485" i="65"/>
  <c r="F487" i="65"/>
  <c r="F489" i="65"/>
  <c r="F491" i="65"/>
  <c r="F493" i="65"/>
  <c r="F495" i="65"/>
  <c r="F497" i="65"/>
  <c r="F499" i="65"/>
  <c r="F501" i="65"/>
  <c r="F503" i="65"/>
  <c r="F505" i="65"/>
  <c r="F507" i="65"/>
  <c r="F509" i="65"/>
  <c r="F511" i="65"/>
  <c r="F513" i="65"/>
  <c r="F515" i="65"/>
  <c r="F517" i="65"/>
  <c r="F45" i="65"/>
  <c r="F77" i="65"/>
  <c r="F92" i="65"/>
  <c r="F124" i="65"/>
  <c r="F156" i="65"/>
  <c r="F178" i="65"/>
  <c r="F194" i="65"/>
  <c r="F210" i="65"/>
  <c r="F226" i="65"/>
  <c r="F249" i="65"/>
  <c r="F257" i="65"/>
  <c r="F265" i="65"/>
  <c r="F273" i="65"/>
  <c r="F281" i="65"/>
  <c r="F289" i="65"/>
  <c r="F297" i="65"/>
  <c r="F305" i="65"/>
  <c r="F313" i="65"/>
  <c r="F321" i="65"/>
  <c r="F329" i="65"/>
  <c r="F338" i="65"/>
  <c r="F339" i="65"/>
  <c r="F346" i="65"/>
  <c r="F347" i="65"/>
  <c r="F354" i="65"/>
  <c r="F355" i="65"/>
  <c r="F362" i="65"/>
  <c r="F363" i="65"/>
  <c r="F370" i="65"/>
  <c r="F371" i="65"/>
  <c r="F378" i="65"/>
  <c r="F379" i="65"/>
  <c r="F386" i="65"/>
  <c r="F387" i="65"/>
  <c r="F63" i="65"/>
  <c r="F108" i="65"/>
  <c r="F200" i="65"/>
  <c r="F232" i="65"/>
  <c r="F237" i="65"/>
  <c r="F245" i="65"/>
  <c r="F261" i="65"/>
  <c r="F277" i="65"/>
  <c r="F293" i="65"/>
  <c r="F309" i="65"/>
  <c r="F325" i="65"/>
  <c r="F340" i="65"/>
  <c r="F356" i="65"/>
  <c r="F372" i="65"/>
  <c r="F388" i="65"/>
  <c r="F396" i="65"/>
  <c r="F404" i="65"/>
  <c r="F412" i="65"/>
  <c r="F420" i="65"/>
  <c r="F428" i="65"/>
  <c r="F436" i="65"/>
  <c r="F444" i="65"/>
  <c r="F452" i="65"/>
  <c r="F460" i="65"/>
  <c r="F468" i="65"/>
  <c r="F476" i="65"/>
  <c r="F484" i="65"/>
  <c r="F492" i="65"/>
  <c r="F500" i="65"/>
  <c r="F508" i="65"/>
  <c r="F516" i="65"/>
  <c r="F519" i="65"/>
  <c r="F521" i="65"/>
  <c r="F523" i="65"/>
  <c r="F525" i="65"/>
  <c r="F527" i="65"/>
  <c r="F529" i="65"/>
  <c r="F531" i="65"/>
  <c r="F533" i="65"/>
  <c r="F535" i="65"/>
  <c r="F537" i="65"/>
  <c r="F539" i="65"/>
  <c r="F541" i="65"/>
  <c r="F543" i="65"/>
  <c r="F545" i="65"/>
  <c r="F547" i="65"/>
  <c r="F549" i="65"/>
  <c r="F551" i="65"/>
  <c r="F553" i="65"/>
  <c r="F555" i="65"/>
  <c r="F557" i="65"/>
  <c r="F559" i="65"/>
  <c r="F561" i="65"/>
  <c r="F563" i="65"/>
  <c r="F565" i="65"/>
  <c r="F567" i="65"/>
  <c r="F569" i="65"/>
  <c r="F571" i="65"/>
  <c r="F573" i="65"/>
  <c r="F575" i="65"/>
  <c r="F577" i="65"/>
  <c r="F579" i="65"/>
  <c r="F581" i="65"/>
  <c r="F583" i="65"/>
  <c r="F585" i="65"/>
  <c r="F587" i="65"/>
  <c r="F589" i="65"/>
  <c r="F591" i="65"/>
  <c r="F593" i="65"/>
  <c r="F595" i="65"/>
  <c r="F597" i="65"/>
  <c r="F599" i="65"/>
  <c r="F601" i="65"/>
  <c r="F603" i="65"/>
  <c r="F605" i="65"/>
  <c r="F607" i="65"/>
  <c r="F609" i="65"/>
  <c r="F611" i="65"/>
  <c r="F613" i="65"/>
  <c r="F615" i="65"/>
  <c r="F617" i="65"/>
  <c r="F619" i="65"/>
  <c r="F621" i="65"/>
  <c r="F623" i="65"/>
  <c r="F625" i="65"/>
  <c r="F627" i="65"/>
  <c r="F629" i="65"/>
  <c r="F631" i="65"/>
  <c r="F633" i="65"/>
  <c r="F635" i="65"/>
  <c r="F637" i="65"/>
  <c r="F639" i="65"/>
  <c r="F641" i="65"/>
  <c r="F643" i="65"/>
  <c r="F645" i="65"/>
  <c r="F647" i="65"/>
  <c r="F649" i="65"/>
  <c r="F651" i="65"/>
  <c r="F653" i="65"/>
  <c r="F655" i="65"/>
  <c r="F657" i="65"/>
  <c r="F659" i="65"/>
  <c r="F661" i="65"/>
  <c r="F663" i="65"/>
  <c r="F665" i="65"/>
  <c r="F667" i="65"/>
  <c r="F669" i="65"/>
  <c r="F671" i="65"/>
  <c r="F673" i="65"/>
  <c r="F675" i="65"/>
  <c r="F677" i="65"/>
  <c r="F679" i="65"/>
  <c r="F681" i="65"/>
  <c r="F683" i="65"/>
  <c r="F685" i="65"/>
  <c r="F687" i="65"/>
  <c r="F689" i="65"/>
  <c r="F691" i="65"/>
  <c r="F693" i="65"/>
  <c r="F695" i="65"/>
  <c r="F697" i="65"/>
  <c r="F699" i="65"/>
  <c r="F701" i="65"/>
  <c r="F703" i="65"/>
  <c r="F705" i="65"/>
  <c r="F707" i="65"/>
  <c r="F61" i="65"/>
  <c r="F142" i="65"/>
  <c r="F186" i="65"/>
  <c r="F218" i="65"/>
  <c r="F239" i="65"/>
  <c r="F247" i="65"/>
  <c r="F263" i="65"/>
  <c r="F279" i="65"/>
  <c r="F295" i="65"/>
  <c r="F311" i="65"/>
  <c r="F327" i="65"/>
  <c r="F334" i="65"/>
  <c r="F343" i="65"/>
  <c r="F349" i="65"/>
  <c r="F350" i="65"/>
  <c r="F359" i="65"/>
  <c r="F365" i="65"/>
  <c r="F366" i="65"/>
  <c r="F375" i="65"/>
  <c r="F381" i="65"/>
  <c r="F382" i="65"/>
  <c r="F394" i="65"/>
  <c r="F402" i="65"/>
  <c r="F410" i="65"/>
  <c r="F418" i="65"/>
  <c r="F426" i="65"/>
  <c r="F434" i="65"/>
  <c r="F442" i="65"/>
  <c r="F450" i="65"/>
  <c r="F458" i="65"/>
  <c r="F466" i="65"/>
  <c r="F474" i="65"/>
  <c r="F482" i="65"/>
  <c r="F490" i="65"/>
  <c r="F498" i="65"/>
  <c r="F506" i="65"/>
  <c r="F514" i="65"/>
  <c r="F140" i="65"/>
  <c r="F255" i="65"/>
  <c r="F287" i="65"/>
  <c r="F319" i="65"/>
  <c r="F342" i="65"/>
  <c r="F351" i="65"/>
  <c r="F364" i="65"/>
  <c r="F374" i="65"/>
  <c r="F383" i="65"/>
  <c r="F400" i="65"/>
  <c r="F416" i="65"/>
  <c r="F432" i="65"/>
  <c r="F448" i="65"/>
  <c r="F464" i="65"/>
  <c r="F480" i="65"/>
  <c r="F496" i="65"/>
  <c r="F512" i="65"/>
  <c r="F526" i="65"/>
  <c r="F534" i="65"/>
  <c r="F542" i="65"/>
  <c r="F550" i="65"/>
  <c r="F558" i="65"/>
  <c r="F566" i="65"/>
  <c r="F574" i="65"/>
  <c r="F582" i="65"/>
  <c r="F590" i="65"/>
  <c r="F598" i="65"/>
  <c r="F606" i="65"/>
  <c r="F614" i="65"/>
  <c r="F622" i="65"/>
  <c r="F630" i="65"/>
  <c r="F638" i="65"/>
  <c r="F646" i="65"/>
  <c r="F654" i="65"/>
  <c r="F662" i="65"/>
  <c r="F670" i="65"/>
  <c r="F678" i="65"/>
  <c r="F686" i="65"/>
  <c r="F694" i="65"/>
  <c r="F702" i="65"/>
  <c r="F709" i="65"/>
  <c r="F711" i="65"/>
  <c r="F713" i="65"/>
  <c r="F715" i="65"/>
  <c r="F717" i="65"/>
  <c r="F719" i="65"/>
  <c r="F721" i="65"/>
  <c r="F723" i="65"/>
  <c r="F725" i="65"/>
  <c r="F727" i="65"/>
  <c r="F729" i="65"/>
  <c r="F731" i="65"/>
  <c r="F733" i="65"/>
  <c r="F735" i="65"/>
  <c r="F737" i="65"/>
  <c r="F739" i="65"/>
  <c r="F741" i="65"/>
  <c r="F743" i="65"/>
  <c r="F745" i="65"/>
  <c r="F747" i="65"/>
  <c r="F749" i="65"/>
  <c r="F751" i="65"/>
  <c r="F753" i="65"/>
  <c r="F755" i="65"/>
  <c r="F757" i="65"/>
  <c r="F759" i="65"/>
  <c r="F761" i="65"/>
  <c r="F763" i="65"/>
  <c r="F765" i="65"/>
  <c r="F767" i="65"/>
  <c r="F769" i="65"/>
  <c r="F771" i="65"/>
  <c r="F773" i="65"/>
  <c r="F775" i="65"/>
  <c r="F777" i="65"/>
  <c r="F779" i="65"/>
  <c r="F781" i="65"/>
  <c r="F783" i="65"/>
  <c r="F785" i="65"/>
  <c r="F787" i="65"/>
  <c r="F789" i="65"/>
  <c r="F791" i="65"/>
  <c r="F793" i="65"/>
  <c r="F795" i="65"/>
  <c r="F797" i="65"/>
  <c r="F799" i="65"/>
  <c r="F801" i="65"/>
  <c r="F803" i="65"/>
  <c r="F805" i="65"/>
  <c r="F807" i="65"/>
  <c r="F809" i="65"/>
  <c r="F811" i="65"/>
  <c r="F813" i="65"/>
  <c r="F815" i="65"/>
  <c r="F817" i="65"/>
  <c r="F819" i="65"/>
  <c r="F821" i="65"/>
  <c r="F823" i="65"/>
  <c r="F825" i="65"/>
  <c r="F827" i="65"/>
  <c r="F829" i="65"/>
  <c r="F831" i="65"/>
  <c r="F833" i="65"/>
  <c r="F835" i="65"/>
  <c r="F837" i="65"/>
  <c r="F839" i="65"/>
  <c r="F841" i="65"/>
  <c r="F843" i="65"/>
  <c r="F845" i="65"/>
  <c r="F847" i="65"/>
  <c r="F849" i="65"/>
  <c r="F851" i="65"/>
  <c r="F853" i="65"/>
  <c r="F855" i="65"/>
  <c r="F857" i="65"/>
  <c r="F859" i="65"/>
  <c r="F861" i="65"/>
  <c r="F863" i="65"/>
  <c r="F865" i="65"/>
  <c r="F867" i="65"/>
  <c r="F869" i="65"/>
  <c r="F871" i="65"/>
  <c r="F873" i="65"/>
  <c r="F875" i="65"/>
  <c r="F877" i="65"/>
  <c r="F879" i="65"/>
  <c r="F881" i="65"/>
  <c r="F883" i="65"/>
  <c r="F885" i="65"/>
  <c r="F887" i="65"/>
  <c r="F889" i="65"/>
  <c r="F891" i="65"/>
  <c r="F893" i="65"/>
  <c r="F895" i="65"/>
  <c r="F897" i="65"/>
  <c r="F899" i="65"/>
  <c r="F901" i="65"/>
  <c r="F903" i="65"/>
  <c r="F905" i="65"/>
  <c r="F907" i="65"/>
  <c r="F909" i="65"/>
  <c r="F911" i="65"/>
  <c r="F913" i="65"/>
  <c r="F915" i="65"/>
  <c r="F917" i="65"/>
  <c r="F919" i="65"/>
  <c r="F921" i="65"/>
  <c r="F923" i="65"/>
  <c r="F925" i="65"/>
  <c r="F927" i="65"/>
  <c r="F929" i="65"/>
  <c r="F931" i="65"/>
  <c r="F933" i="65"/>
  <c r="F935" i="65"/>
  <c r="F937" i="65"/>
  <c r="F939" i="65"/>
  <c r="F941" i="65"/>
  <c r="F943" i="65"/>
  <c r="F945" i="65"/>
  <c r="F947" i="65"/>
  <c r="F949" i="65"/>
  <c r="F951" i="65"/>
  <c r="F953" i="65"/>
  <c r="F955" i="65"/>
  <c r="F957" i="65"/>
  <c r="F959" i="65"/>
  <c r="F961" i="65"/>
  <c r="F963" i="65"/>
  <c r="F965" i="65"/>
  <c r="F967" i="65"/>
  <c r="F969" i="65"/>
  <c r="F971" i="65"/>
  <c r="F973" i="65"/>
  <c r="F975" i="65"/>
  <c r="F977" i="65"/>
  <c r="F979" i="65"/>
  <c r="F981" i="65"/>
  <c r="F983" i="65"/>
  <c r="F985" i="65"/>
  <c r="F987" i="65"/>
  <c r="F989" i="65"/>
  <c r="F991" i="65"/>
  <c r="F993" i="65"/>
  <c r="F995" i="65"/>
  <c r="F997" i="65"/>
  <c r="F999" i="65"/>
  <c r="F1001" i="65"/>
  <c r="F1003" i="65"/>
  <c r="F1005" i="65"/>
  <c r="F1007" i="65"/>
  <c r="F1009" i="65"/>
  <c r="F1011" i="65"/>
  <c r="F1013" i="65"/>
  <c r="F1015" i="65"/>
  <c r="F1017" i="65"/>
  <c r="F1019" i="65"/>
  <c r="F1021" i="65"/>
  <c r="F1023" i="65"/>
  <c r="F1025" i="65"/>
  <c r="F1027" i="65"/>
  <c r="F1029" i="65"/>
  <c r="F1031" i="65"/>
  <c r="F1033" i="65"/>
  <c r="F1035" i="65"/>
  <c r="F1037" i="65"/>
  <c r="F1039" i="65"/>
  <c r="F216" i="65"/>
  <c r="F253" i="65"/>
  <c r="F285" i="65"/>
  <c r="F317" i="65"/>
  <c r="F341" i="65"/>
  <c r="F373" i="65"/>
  <c r="F390" i="65"/>
  <c r="F406" i="65"/>
  <c r="F422" i="65"/>
  <c r="F438" i="65"/>
  <c r="F454" i="65"/>
  <c r="F470" i="65"/>
  <c r="F486" i="65"/>
  <c r="F502" i="65"/>
  <c r="F518" i="65"/>
  <c r="F524" i="65"/>
  <c r="F532" i="65"/>
  <c r="F540" i="65"/>
  <c r="F548" i="65"/>
  <c r="F556" i="65"/>
  <c r="F564" i="65"/>
  <c r="F572" i="65"/>
  <c r="F580" i="65"/>
  <c r="F588" i="65"/>
  <c r="F596" i="65"/>
  <c r="F604" i="65"/>
  <c r="F612" i="65"/>
  <c r="F620" i="65"/>
  <c r="F628" i="65"/>
  <c r="F636" i="65"/>
  <c r="F644" i="65"/>
  <c r="F652" i="65"/>
  <c r="F660" i="65"/>
  <c r="F668" i="65"/>
  <c r="F676" i="65"/>
  <c r="F684" i="65"/>
  <c r="F692" i="65"/>
  <c r="F700" i="65"/>
  <c r="F269" i="65"/>
  <c r="F333" i="65"/>
  <c r="F358" i="65"/>
  <c r="F530" i="65"/>
  <c r="F546" i="65"/>
  <c r="F562" i="65"/>
  <c r="F578" i="65"/>
  <c r="F594" i="65"/>
  <c r="F610" i="65"/>
  <c r="F626" i="65"/>
  <c r="F642" i="65"/>
  <c r="F658" i="65"/>
  <c r="F674" i="65"/>
  <c r="F690" i="65"/>
  <c r="F706" i="65"/>
  <c r="F712" i="65"/>
  <c r="F720" i="65"/>
  <c r="F728" i="65"/>
  <c r="F736" i="65"/>
  <c r="F744" i="65"/>
  <c r="F752" i="65"/>
  <c r="F760" i="65"/>
  <c r="F768" i="65"/>
  <c r="F776" i="65"/>
  <c r="F784" i="65"/>
  <c r="F792" i="65"/>
  <c r="F800" i="65"/>
  <c r="F808" i="65"/>
  <c r="F816" i="65"/>
  <c r="F824" i="65"/>
  <c r="F832" i="65"/>
  <c r="F840" i="65"/>
  <c r="F848" i="65"/>
  <c r="F856" i="65"/>
  <c r="F864" i="65"/>
  <c r="F872" i="65"/>
  <c r="F880" i="65"/>
  <c r="F888" i="65"/>
  <c r="F896" i="65"/>
  <c r="F904" i="65"/>
  <c r="F912" i="65"/>
  <c r="F920" i="65"/>
  <c r="F928" i="65"/>
  <c r="F936" i="65"/>
  <c r="F944" i="65"/>
  <c r="F952" i="65"/>
  <c r="F960" i="65"/>
  <c r="F968" i="65"/>
  <c r="F976" i="65"/>
  <c r="F984" i="65"/>
  <c r="F992" i="65"/>
  <c r="F1000" i="65"/>
  <c r="F1008" i="65"/>
  <c r="F1016" i="65"/>
  <c r="F1024" i="65"/>
  <c r="F1032" i="65"/>
  <c r="F184" i="65"/>
  <c r="F303" i="65"/>
  <c r="F348" i="65"/>
  <c r="F367" i="65"/>
  <c r="F392" i="65"/>
  <c r="F414" i="65"/>
  <c r="F424" i="65"/>
  <c r="F446" i="65"/>
  <c r="F456" i="65"/>
  <c r="F478" i="65"/>
  <c r="F488" i="65"/>
  <c r="F510" i="65"/>
  <c r="F520" i="65"/>
  <c r="F536" i="65"/>
  <c r="F552" i="65"/>
  <c r="F568" i="65"/>
  <c r="F584" i="65"/>
  <c r="F600" i="65"/>
  <c r="F616" i="65"/>
  <c r="F632" i="65"/>
  <c r="F648" i="65"/>
  <c r="F664" i="65"/>
  <c r="F680" i="65"/>
  <c r="F696" i="65"/>
  <c r="F710" i="65"/>
  <c r="F718" i="65"/>
  <c r="F726" i="65"/>
  <c r="F734" i="65"/>
  <c r="F742" i="65"/>
  <c r="F750" i="65"/>
  <c r="F758" i="65"/>
  <c r="F766" i="65"/>
  <c r="F774" i="65"/>
  <c r="F782" i="65"/>
  <c r="F790" i="65"/>
  <c r="F798" i="65"/>
  <c r="F806" i="65"/>
  <c r="F814" i="65"/>
  <c r="F822" i="65"/>
  <c r="F830" i="65"/>
  <c r="F838" i="65"/>
  <c r="F846" i="65"/>
  <c r="F854" i="65"/>
  <c r="F862" i="65"/>
  <c r="F870" i="65"/>
  <c r="F878" i="65"/>
  <c r="F886" i="65"/>
  <c r="F894" i="65"/>
  <c r="F902" i="65"/>
  <c r="F910" i="65"/>
  <c r="F918" i="65"/>
  <c r="F926" i="65"/>
  <c r="F934" i="65"/>
  <c r="F942" i="65"/>
  <c r="F950" i="65"/>
  <c r="F958" i="65"/>
  <c r="F966" i="65"/>
  <c r="F974" i="65"/>
  <c r="F982" i="65"/>
  <c r="F990" i="65"/>
  <c r="F998" i="65"/>
  <c r="F1006" i="65"/>
  <c r="F1014" i="65"/>
  <c r="F1022" i="65"/>
  <c r="F1030" i="65"/>
  <c r="F1034" i="65"/>
  <c r="F1038" i="65"/>
  <c r="F1041" i="65"/>
  <c r="F1043" i="65"/>
  <c r="F1045" i="65"/>
  <c r="F1047" i="65"/>
  <c r="F1049" i="65"/>
  <c r="F1051" i="65"/>
  <c r="F1053" i="65"/>
  <c r="F1055" i="65"/>
  <c r="F1057" i="65"/>
  <c r="F1059" i="65"/>
  <c r="F1061" i="65"/>
  <c r="F1063" i="65"/>
  <c r="F1065" i="65"/>
  <c r="F1067" i="65"/>
  <c r="F1069" i="65"/>
  <c r="F1071" i="65"/>
  <c r="F1073" i="65"/>
  <c r="F1075" i="65"/>
  <c r="F1077" i="65"/>
  <c r="F1079" i="65"/>
  <c r="F1081" i="65"/>
  <c r="F1083" i="65"/>
  <c r="F1085" i="65"/>
  <c r="F1087" i="65"/>
  <c r="F1089" i="65"/>
  <c r="F1091" i="65"/>
  <c r="F1093" i="65"/>
  <c r="F1095" i="65"/>
  <c r="F1097" i="65"/>
  <c r="F1099" i="65"/>
  <c r="F1101" i="65"/>
  <c r="F1103" i="65"/>
  <c r="F1105" i="65"/>
  <c r="F1107" i="65"/>
  <c r="F1109" i="65"/>
  <c r="F1111" i="65"/>
  <c r="F1113" i="65"/>
  <c r="F1115" i="65"/>
  <c r="F1117" i="65"/>
  <c r="F1119" i="65"/>
  <c r="F1121" i="65"/>
  <c r="F1123" i="65"/>
  <c r="F1125" i="65"/>
  <c r="F1127" i="65"/>
  <c r="F1129" i="65"/>
  <c r="F1131" i="65"/>
  <c r="F1133" i="65"/>
  <c r="F1135" i="65"/>
  <c r="F1137" i="65"/>
  <c r="F1139" i="65"/>
  <c r="F1141" i="65"/>
  <c r="F1143" i="65"/>
  <c r="F1145" i="65"/>
  <c r="F1147" i="65"/>
  <c r="F1149" i="65"/>
  <c r="F1151" i="65"/>
  <c r="F1153" i="65"/>
  <c r="F1155" i="65"/>
  <c r="F1157" i="65"/>
  <c r="F1159" i="65"/>
  <c r="F1161" i="65"/>
  <c r="F1163" i="65"/>
  <c r="F1165" i="65"/>
  <c r="F1167" i="65"/>
  <c r="F1169" i="65"/>
  <c r="F1171" i="65"/>
  <c r="F1173" i="65"/>
  <c r="F1175" i="65"/>
  <c r="F1177" i="65"/>
  <c r="F1179" i="65"/>
  <c r="F1181" i="65"/>
  <c r="F1183" i="65"/>
  <c r="F1185" i="65"/>
  <c r="F1187" i="65"/>
  <c r="F1189" i="65"/>
  <c r="F1191" i="65"/>
  <c r="F1193" i="65"/>
  <c r="F1195" i="65"/>
  <c r="F1197" i="65"/>
  <c r="F1199" i="65"/>
  <c r="F1201" i="65"/>
  <c r="F1203" i="65"/>
  <c r="F1205" i="65"/>
  <c r="F1207" i="65"/>
  <c r="F1209" i="65"/>
  <c r="F1211" i="65"/>
  <c r="F1213" i="65"/>
  <c r="F1215" i="65"/>
  <c r="F1217" i="65"/>
  <c r="F1219" i="65"/>
  <c r="F1221" i="65"/>
  <c r="F1223" i="65"/>
  <c r="F1225" i="65"/>
  <c r="F1227" i="65"/>
  <c r="F1229" i="65"/>
  <c r="F1231" i="65"/>
  <c r="F1233" i="65"/>
  <c r="F1235" i="65"/>
  <c r="F1237" i="65"/>
  <c r="F1239" i="65"/>
  <c r="F1241" i="65"/>
  <c r="F1243" i="65"/>
  <c r="F1245" i="65"/>
  <c r="F1247" i="65"/>
  <c r="F1249" i="65"/>
  <c r="F1251" i="65"/>
  <c r="F1253" i="65"/>
  <c r="F1255" i="65"/>
  <c r="F1257" i="65"/>
  <c r="F1259" i="65"/>
  <c r="F1261" i="65"/>
  <c r="F1263" i="65"/>
  <c r="F1265" i="65"/>
  <c r="F1267" i="65"/>
  <c r="F1269" i="65"/>
  <c r="F1271" i="65"/>
  <c r="F1273" i="65"/>
  <c r="F1275" i="65"/>
  <c r="F1277" i="65"/>
  <c r="F1279" i="65"/>
  <c r="F1281" i="65"/>
  <c r="F1283" i="65"/>
  <c r="F1285" i="65"/>
  <c r="F1287" i="65"/>
  <c r="F1289" i="65"/>
  <c r="F335" i="65"/>
  <c r="F380" i="65"/>
  <c r="F430" i="65"/>
  <c r="F494" i="65"/>
  <c r="F708" i="65"/>
  <c r="F724" i="65"/>
  <c r="F740" i="65"/>
  <c r="F756" i="65"/>
  <c r="F772" i="65"/>
  <c r="F788" i="65"/>
  <c r="F804" i="65"/>
  <c r="F820" i="65"/>
  <c r="F836" i="65"/>
  <c r="F852" i="65"/>
  <c r="F868" i="65"/>
  <c r="F884" i="65"/>
  <c r="F110" i="65"/>
  <c r="F271" i="65"/>
  <c r="F301" i="65"/>
  <c r="F398" i="65"/>
  <c r="F462" i="65"/>
  <c r="F716" i="65"/>
  <c r="F732" i="65"/>
  <c r="F748" i="65"/>
  <c r="F764" i="65"/>
  <c r="F780" i="65"/>
  <c r="F796" i="65"/>
  <c r="F812" i="65"/>
  <c r="F828" i="65"/>
  <c r="F844" i="65"/>
  <c r="F860" i="65"/>
  <c r="F876" i="65"/>
  <c r="F892" i="65"/>
  <c r="F908" i="65"/>
  <c r="F924" i="65"/>
  <c r="F940" i="65"/>
  <c r="F956" i="65"/>
  <c r="F972" i="65"/>
  <c r="F988" i="65"/>
  <c r="F1004" i="65"/>
  <c r="F1020" i="65"/>
  <c r="F1046" i="65"/>
  <c r="F1054" i="65"/>
  <c r="F1062" i="65"/>
  <c r="F238" i="65"/>
  <c r="F440" i="65"/>
  <c r="F522" i="65"/>
  <c r="F528" i="65"/>
  <c r="F586" i="65"/>
  <c r="F592" i="65"/>
  <c r="F650" i="65"/>
  <c r="F656" i="65"/>
  <c r="F730" i="65"/>
  <c r="F762" i="65"/>
  <c r="F794" i="65"/>
  <c r="F826" i="65"/>
  <c r="F858" i="65"/>
  <c r="F890" i="65"/>
  <c r="F946" i="65"/>
  <c r="F948" i="65"/>
  <c r="F954" i="65"/>
  <c r="F1010" i="65"/>
  <c r="F1012" i="65"/>
  <c r="F1018" i="65"/>
  <c r="F1050" i="65"/>
  <c r="F1064" i="65"/>
  <c r="F1072" i="65"/>
  <c r="F1080" i="65"/>
  <c r="F1088" i="65"/>
  <c r="F1096" i="65"/>
  <c r="F1104" i="65"/>
  <c r="F1112" i="65"/>
  <c r="F1120" i="65"/>
  <c r="F1128" i="65"/>
  <c r="F1136" i="65"/>
  <c r="F1144" i="65"/>
  <c r="F1152" i="65"/>
  <c r="F1160" i="65"/>
  <c r="F1168" i="65"/>
  <c r="F1176" i="65"/>
  <c r="F1184" i="65"/>
  <c r="F1192" i="65"/>
  <c r="F1200" i="65"/>
  <c r="F1208" i="65"/>
  <c r="F1216" i="65"/>
  <c r="F1224" i="65"/>
  <c r="F1232" i="65"/>
  <c r="F1240" i="65"/>
  <c r="F1248" i="65"/>
  <c r="F1256" i="65"/>
  <c r="F1264" i="65"/>
  <c r="F1272" i="65"/>
  <c r="F1280" i="65"/>
  <c r="F1288" i="65"/>
  <c r="F1291" i="65"/>
  <c r="F1293" i="65"/>
  <c r="F1295" i="65"/>
  <c r="F1297" i="65"/>
  <c r="F1299" i="65"/>
  <c r="F1301" i="65"/>
  <c r="F1303" i="65"/>
  <c r="F1305" i="65"/>
  <c r="F1307" i="65"/>
  <c r="F1309" i="65"/>
  <c r="F1311" i="65"/>
  <c r="F1313" i="65"/>
  <c r="F1315" i="65"/>
  <c r="F1317" i="65"/>
  <c r="F1319" i="65"/>
  <c r="F1321" i="65"/>
  <c r="F1323" i="65"/>
  <c r="F1325" i="65"/>
  <c r="F1327" i="65"/>
  <c r="F1329" i="65"/>
  <c r="F1331" i="65"/>
  <c r="F1333" i="65"/>
  <c r="F1335" i="65"/>
  <c r="F1337" i="65"/>
  <c r="F1339" i="65"/>
  <c r="F1341" i="65"/>
  <c r="F1343" i="65"/>
  <c r="F1345" i="65"/>
  <c r="F1347" i="65"/>
  <c r="F1349" i="65"/>
  <c r="F1351" i="65"/>
  <c r="F1353" i="65"/>
  <c r="F1355" i="65"/>
  <c r="F1357" i="65"/>
  <c r="F1359" i="65"/>
  <c r="F1361" i="65"/>
  <c r="F1363" i="65"/>
  <c r="F1365" i="65"/>
  <c r="F1367" i="65"/>
  <c r="F1369" i="65"/>
  <c r="F1371" i="65"/>
  <c r="F1373" i="65"/>
  <c r="F1375" i="65"/>
  <c r="F1377" i="65"/>
  <c r="F1379" i="65"/>
  <c r="F1381" i="65"/>
  <c r="F1383" i="65"/>
  <c r="F1385" i="65"/>
  <c r="F1387" i="65"/>
  <c r="F1389" i="65"/>
  <c r="F1391" i="65"/>
  <c r="F1393" i="65"/>
  <c r="F1395" i="65"/>
  <c r="F1397" i="65"/>
  <c r="F1399" i="65"/>
  <c r="F1401" i="65"/>
  <c r="F1403" i="65"/>
  <c r="F1405" i="65"/>
  <c r="F1407" i="65"/>
  <c r="F1409" i="65"/>
  <c r="F1411" i="65"/>
  <c r="F1413" i="65"/>
  <c r="F1415" i="65"/>
  <c r="F1417" i="65"/>
  <c r="F1419" i="65"/>
  <c r="F1421" i="65"/>
  <c r="F1423" i="65"/>
  <c r="F1425" i="65"/>
  <c r="F1427" i="65"/>
  <c r="F1429" i="65"/>
  <c r="F1431" i="65"/>
  <c r="F1433" i="65"/>
  <c r="F1435" i="65"/>
  <c r="F1437" i="65"/>
  <c r="F1439" i="65"/>
  <c r="F1441" i="65"/>
  <c r="F1443" i="65"/>
  <c r="F1445" i="65"/>
  <c r="F1447" i="65"/>
  <c r="F1449" i="65"/>
  <c r="F1451" i="65"/>
  <c r="F1453" i="65"/>
  <c r="F1455" i="65"/>
  <c r="F1457" i="65"/>
  <c r="F1459" i="65"/>
  <c r="F1461" i="65"/>
  <c r="F1463" i="65"/>
  <c r="F1465" i="65"/>
  <c r="F1467" i="65"/>
  <c r="F1469" i="65"/>
  <c r="F1471" i="65"/>
  <c r="F1473" i="65"/>
  <c r="F1475" i="65"/>
  <c r="F1477" i="65"/>
  <c r="F1479" i="65"/>
  <c r="F1481" i="65"/>
  <c r="F1483" i="65"/>
  <c r="F1485" i="65"/>
  <c r="F1487" i="65"/>
  <c r="F1489" i="65"/>
  <c r="F1491" i="65"/>
  <c r="F1493" i="65"/>
  <c r="F1495" i="65"/>
  <c r="F1497" i="65"/>
  <c r="F1499" i="65"/>
  <c r="F1501" i="65"/>
  <c r="F1503" i="65"/>
  <c r="F1505" i="65"/>
  <c r="F1507" i="65"/>
  <c r="F1509" i="65"/>
  <c r="F1511" i="65"/>
  <c r="F1513" i="65"/>
  <c r="F1515" i="65"/>
  <c r="F1517" i="65"/>
  <c r="F1519" i="65"/>
  <c r="F1521" i="65"/>
  <c r="F1523" i="65"/>
  <c r="F1525" i="65"/>
  <c r="F1527" i="65"/>
  <c r="F1529" i="65"/>
  <c r="F1531" i="65"/>
  <c r="F1533" i="65"/>
  <c r="F1535" i="65"/>
  <c r="F1537" i="65"/>
  <c r="F1539" i="65"/>
  <c r="F1541" i="65"/>
  <c r="F1543" i="65"/>
  <c r="F1545" i="65"/>
  <c r="F1547" i="65"/>
  <c r="F1549" i="65"/>
  <c r="F1551" i="65"/>
  <c r="F1553" i="65"/>
  <c r="F1555" i="65"/>
  <c r="F1557" i="65"/>
  <c r="F1559" i="65"/>
  <c r="F1561" i="65"/>
  <c r="F1563" i="65"/>
  <c r="F1565" i="65"/>
  <c r="F1567" i="65"/>
  <c r="F1569" i="65"/>
  <c r="F1571" i="65"/>
  <c r="F1573" i="65"/>
  <c r="F1575" i="65"/>
  <c r="F1577" i="65"/>
  <c r="F1579" i="65"/>
  <c r="F1581" i="65"/>
  <c r="F1583" i="65"/>
  <c r="F1585" i="65"/>
  <c r="F1587" i="65"/>
  <c r="F1589" i="65"/>
  <c r="F1591" i="65"/>
  <c r="F1593" i="65"/>
  <c r="F1595" i="65"/>
  <c r="F1597" i="65"/>
  <c r="F1599" i="65"/>
  <c r="F1601" i="65"/>
  <c r="F1603" i="65"/>
  <c r="F1605" i="65"/>
  <c r="F1607" i="65"/>
  <c r="F1609" i="65"/>
  <c r="F1611" i="65"/>
  <c r="F1613" i="65"/>
  <c r="F1615" i="65"/>
  <c r="F1617" i="65"/>
  <c r="F1619" i="65"/>
  <c r="F1621" i="65"/>
  <c r="F1623" i="65"/>
  <c r="F1625" i="65"/>
  <c r="F1627" i="65"/>
  <c r="F1629" i="65"/>
  <c r="F1631" i="65"/>
  <c r="F1633" i="65"/>
  <c r="F1635" i="65"/>
  <c r="F1637" i="65"/>
  <c r="F1639" i="65"/>
  <c r="F1641" i="65"/>
  <c r="F1643" i="65"/>
  <c r="F1645" i="65"/>
  <c r="F1647" i="65"/>
  <c r="F1649" i="65"/>
  <c r="F1651" i="65"/>
  <c r="F1653" i="65"/>
  <c r="F1655" i="65"/>
  <c r="F1657" i="65"/>
  <c r="F1659" i="65"/>
  <c r="F1661" i="65"/>
  <c r="F1663" i="65"/>
  <c r="F1665" i="65"/>
  <c r="F1667" i="65"/>
  <c r="F1669" i="65"/>
  <c r="F1671" i="65"/>
  <c r="F1673" i="65"/>
  <c r="F1675" i="65"/>
  <c r="F1677" i="65"/>
  <c r="F1679" i="65"/>
  <c r="F1681" i="65"/>
  <c r="F1683" i="65"/>
  <c r="F1685" i="65"/>
  <c r="F1687" i="65"/>
  <c r="F1689" i="65"/>
  <c r="F1691" i="65"/>
  <c r="F1693" i="65"/>
  <c r="F1695" i="65"/>
  <c r="F1697" i="65"/>
  <c r="F1699" i="65"/>
  <c r="F1701" i="65"/>
  <c r="F1703" i="65"/>
  <c r="F1705" i="65"/>
  <c r="F1707" i="65"/>
  <c r="F1709" i="65"/>
  <c r="F1711" i="65"/>
  <c r="F1713" i="65"/>
  <c r="F1715" i="65"/>
  <c r="F1717" i="65"/>
  <c r="F1719" i="65"/>
  <c r="F1721" i="65"/>
  <c r="F916" i="65"/>
  <c r="F978" i="65"/>
  <c r="F986" i="65"/>
  <c r="F1048" i="65"/>
  <c r="F1108" i="65"/>
  <c r="F1132" i="65"/>
  <c r="F1148" i="65"/>
  <c r="F1156" i="65"/>
  <c r="F1164" i="65"/>
  <c r="F1172" i="65"/>
  <c r="F1180" i="65"/>
  <c r="F1188" i="65"/>
  <c r="F1196" i="65"/>
  <c r="F1204" i="65"/>
  <c r="F1212" i="65"/>
  <c r="F1220" i="65"/>
  <c r="F1228" i="65"/>
  <c r="F1236" i="65"/>
  <c r="F1252" i="65"/>
  <c r="F1260" i="65"/>
  <c r="F1276" i="65"/>
  <c r="F1292" i="65"/>
  <c r="F1294" i="65"/>
  <c r="F1296" i="65"/>
  <c r="F1298" i="65"/>
  <c r="F1306" i="65"/>
  <c r="F1312" i="65"/>
  <c r="F1314" i="65"/>
  <c r="F1316" i="65"/>
  <c r="F1318" i="65"/>
  <c r="F1320" i="65"/>
  <c r="F1322" i="65"/>
  <c r="F1330" i="65"/>
  <c r="F1332" i="65"/>
  <c r="F1336" i="65"/>
  <c r="F1338" i="65"/>
  <c r="F1340" i="65"/>
  <c r="F1342" i="65"/>
  <c r="F1368" i="65"/>
  <c r="F1370" i="65"/>
  <c r="F1378" i="65"/>
  <c r="F1382" i="65"/>
  <c r="F1386" i="65"/>
  <c r="F1390" i="65"/>
  <c r="F1392" i="65"/>
  <c r="F1396" i="65"/>
  <c r="F1408" i="65"/>
  <c r="F1410" i="65"/>
  <c r="F1416" i="65"/>
  <c r="F1420" i="65"/>
  <c r="F1422" i="65"/>
  <c r="F1424" i="65"/>
  <c r="F1448" i="65"/>
  <c r="F1456" i="65"/>
  <c r="F1458" i="65"/>
  <c r="F1460" i="65"/>
  <c r="F1462" i="65"/>
  <c r="F1466" i="65"/>
  <c r="F1468" i="65"/>
  <c r="F1476" i="65"/>
  <c r="F1478" i="65"/>
  <c r="F1480" i="65"/>
  <c r="F1490" i="65"/>
  <c r="F1494" i="65"/>
  <c r="F1496" i="65"/>
  <c r="F1498" i="65"/>
  <c r="F1502" i="65"/>
  <c r="F1504" i="65"/>
  <c r="F1506" i="65"/>
  <c r="F1514" i="65"/>
  <c r="F1518" i="65"/>
  <c r="F1520" i="65"/>
  <c r="F1522" i="65"/>
  <c r="F1524" i="65"/>
  <c r="F1526" i="65"/>
  <c r="F1528" i="65"/>
  <c r="F1530" i="65"/>
  <c r="F1536" i="65"/>
  <c r="F1538" i="65"/>
  <c r="F1540" i="65"/>
  <c r="F1558" i="65"/>
  <c r="F1560" i="65"/>
  <c r="F1564" i="65"/>
  <c r="F1566" i="65"/>
  <c r="F1568" i="65"/>
  <c r="F1572" i="65"/>
  <c r="F1574" i="65"/>
  <c r="F1576" i="65"/>
  <c r="F1578" i="65"/>
  <c r="F1584" i="65"/>
  <c r="F1586" i="65"/>
  <c r="F1592" i="65"/>
  <c r="F1602" i="65"/>
  <c r="F1604" i="65"/>
  <c r="F1606" i="65"/>
  <c r="F1608" i="65"/>
  <c r="F1612" i="65"/>
  <c r="F1614" i="65"/>
  <c r="F1616" i="65"/>
  <c r="F1622" i="65"/>
  <c r="F1624" i="65"/>
  <c r="F1630" i="65"/>
  <c r="F1632" i="65"/>
  <c r="F1634" i="65"/>
  <c r="F1638" i="65"/>
  <c r="F1640" i="65"/>
  <c r="F1644" i="65"/>
  <c r="F1662" i="65"/>
  <c r="F1666" i="65"/>
  <c r="F1668" i="65"/>
  <c r="F1670" i="65"/>
  <c r="F1672" i="65"/>
  <c r="F1674" i="65"/>
  <c r="F1676" i="65"/>
  <c r="F1678" i="65"/>
  <c r="F1684" i="65"/>
  <c r="F1686" i="65"/>
  <c r="F1690" i="65"/>
  <c r="F1692" i="65"/>
  <c r="F1694" i="65"/>
  <c r="F1700" i="65"/>
  <c r="F1704" i="65"/>
  <c r="F1708" i="65"/>
  <c r="F1710" i="65"/>
  <c r="F1716" i="65"/>
  <c r="F1718" i="65"/>
  <c r="F202" i="65"/>
  <c r="F408" i="65"/>
  <c r="F634" i="65"/>
  <c r="F704" i="65"/>
  <c r="F722" i="65"/>
  <c r="F850" i="65"/>
  <c r="F900" i="65"/>
  <c r="F964" i="65"/>
  <c r="F970" i="65"/>
  <c r="F1028" i="65"/>
  <c r="F1058" i="65"/>
  <c r="F1066" i="65"/>
  <c r="F1074" i="65"/>
  <c r="F1082" i="65"/>
  <c r="F1090" i="65"/>
  <c r="F1098" i="65"/>
  <c r="F1130" i="65"/>
  <c r="F1146" i="65"/>
  <c r="F1186" i="65"/>
  <c r="F1194" i="65"/>
  <c r="F1218" i="65"/>
  <c r="F1234" i="65"/>
  <c r="F1258" i="65"/>
  <c r="F1274" i="65"/>
  <c r="F1282" i="65"/>
  <c r="F472" i="65"/>
  <c r="F538" i="65"/>
  <c r="F544" i="65"/>
  <c r="F602" i="65"/>
  <c r="F608" i="65"/>
  <c r="F666" i="65"/>
  <c r="F672" i="65"/>
  <c r="F738" i="65"/>
  <c r="F770" i="65"/>
  <c r="F802" i="65"/>
  <c r="F834" i="65"/>
  <c r="F866" i="65"/>
  <c r="F930" i="65"/>
  <c r="F932" i="65"/>
  <c r="F938" i="65"/>
  <c r="F994" i="65"/>
  <c r="F996" i="65"/>
  <c r="F1002" i="65"/>
  <c r="F1036" i="65"/>
  <c r="F1042" i="65"/>
  <c r="F1056" i="65"/>
  <c r="F1060" i="65"/>
  <c r="F1070" i="65"/>
  <c r="F1078" i="65"/>
  <c r="F1086" i="65"/>
  <c r="F1094" i="65"/>
  <c r="F1102" i="65"/>
  <c r="F1110" i="65"/>
  <c r="F1118" i="65"/>
  <c r="F1126" i="65"/>
  <c r="F1134" i="65"/>
  <c r="F1142" i="65"/>
  <c r="F1150" i="65"/>
  <c r="F1158" i="65"/>
  <c r="F1166" i="65"/>
  <c r="F1174" i="65"/>
  <c r="F1182" i="65"/>
  <c r="F1190" i="65"/>
  <c r="F1198" i="65"/>
  <c r="F1206" i="65"/>
  <c r="F1214" i="65"/>
  <c r="F1222" i="65"/>
  <c r="F1230" i="65"/>
  <c r="F1238" i="65"/>
  <c r="F1246" i="65"/>
  <c r="F1254" i="65"/>
  <c r="F1262" i="65"/>
  <c r="F1270" i="65"/>
  <c r="F1278" i="65"/>
  <c r="F1286" i="65"/>
  <c r="F504" i="65"/>
  <c r="F554" i="65"/>
  <c r="F560" i="65"/>
  <c r="F618" i="65"/>
  <c r="F624" i="65"/>
  <c r="F682" i="65"/>
  <c r="F688" i="65"/>
  <c r="F714" i="65"/>
  <c r="F746" i="65"/>
  <c r="F778" i="65"/>
  <c r="F810" i="65"/>
  <c r="F842" i="65"/>
  <c r="F874" i="65"/>
  <c r="F914" i="65"/>
  <c r="F922" i="65"/>
  <c r="F980" i="65"/>
  <c r="F1052" i="65"/>
  <c r="F1068" i="65"/>
  <c r="F1076" i="65"/>
  <c r="F1084" i="65"/>
  <c r="F1092" i="65"/>
  <c r="F1100" i="65"/>
  <c r="F1116" i="65"/>
  <c r="F1124" i="65"/>
  <c r="F1140" i="65"/>
  <c r="F1244" i="65"/>
  <c r="F1268" i="65"/>
  <c r="F1284" i="65"/>
  <c r="F1300" i="65"/>
  <c r="F1302" i="65"/>
  <c r="F1304" i="65"/>
  <c r="F1308" i="65"/>
  <c r="F1310" i="65"/>
  <c r="F1324" i="65"/>
  <c r="F1326" i="65"/>
  <c r="F1328" i="65"/>
  <c r="F1334" i="65"/>
  <c r="F1344" i="65"/>
  <c r="F1346" i="65"/>
  <c r="F1348" i="65"/>
  <c r="F1350" i="65"/>
  <c r="F1352" i="65"/>
  <c r="F1354" i="65"/>
  <c r="F1356" i="65"/>
  <c r="F1358" i="65"/>
  <c r="F1360" i="65"/>
  <c r="F1362" i="65"/>
  <c r="F1364" i="65"/>
  <c r="F1366" i="65"/>
  <c r="F1372" i="65"/>
  <c r="F1374" i="65"/>
  <c r="F1376" i="65"/>
  <c r="F1380" i="65"/>
  <c r="F1384" i="65"/>
  <c r="F1388" i="65"/>
  <c r="F1394" i="65"/>
  <c r="F1398" i="65"/>
  <c r="F1400" i="65"/>
  <c r="F1402" i="65"/>
  <c r="F1404" i="65"/>
  <c r="F1406" i="65"/>
  <c r="F1412" i="65"/>
  <c r="F1414" i="65"/>
  <c r="F1418" i="65"/>
  <c r="F1426" i="65"/>
  <c r="F1428" i="65"/>
  <c r="F1430" i="65"/>
  <c r="F1432" i="65"/>
  <c r="F1434" i="65"/>
  <c r="F1436" i="65"/>
  <c r="F1438" i="65"/>
  <c r="F1440" i="65"/>
  <c r="F1442" i="65"/>
  <c r="F1444" i="65"/>
  <c r="F1446" i="65"/>
  <c r="F1450" i="65"/>
  <c r="F1452" i="65"/>
  <c r="F1454" i="65"/>
  <c r="F1464" i="65"/>
  <c r="F1470" i="65"/>
  <c r="F1472" i="65"/>
  <c r="F1474" i="65"/>
  <c r="F1482" i="65"/>
  <c r="F1484" i="65"/>
  <c r="F1486" i="65"/>
  <c r="F1488" i="65"/>
  <c r="F1492" i="65"/>
  <c r="F1500" i="65"/>
  <c r="F1508" i="65"/>
  <c r="F1510" i="65"/>
  <c r="F1512" i="65"/>
  <c r="F1516" i="65"/>
  <c r="F1532" i="65"/>
  <c r="F1534" i="65"/>
  <c r="F1542" i="65"/>
  <c r="F1544" i="65"/>
  <c r="F1546" i="65"/>
  <c r="F1548" i="65"/>
  <c r="F1550" i="65"/>
  <c r="F1552" i="65"/>
  <c r="F1554" i="65"/>
  <c r="F1556" i="65"/>
  <c r="F1562" i="65"/>
  <c r="F1570" i="65"/>
  <c r="F1580" i="65"/>
  <c r="F1582" i="65"/>
  <c r="F1588" i="65"/>
  <c r="F1590" i="65"/>
  <c r="F1594" i="65"/>
  <c r="F1596" i="65"/>
  <c r="F1598" i="65"/>
  <c r="F1600" i="65"/>
  <c r="F1610" i="65"/>
  <c r="F1618" i="65"/>
  <c r="F1620" i="65"/>
  <c r="F1626" i="65"/>
  <c r="F1628" i="65"/>
  <c r="F1636" i="65"/>
  <c r="F1642" i="65"/>
  <c r="F1646" i="65"/>
  <c r="F1648" i="65"/>
  <c r="F1650" i="65"/>
  <c r="F1652" i="65"/>
  <c r="F1654" i="65"/>
  <c r="F1656" i="65"/>
  <c r="F1658" i="65"/>
  <c r="F1660" i="65"/>
  <c r="F1664" i="65"/>
  <c r="F1680" i="65"/>
  <c r="F1682" i="65"/>
  <c r="F1688" i="65"/>
  <c r="F1696" i="65"/>
  <c r="F1698" i="65"/>
  <c r="F1702" i="65"/>
  <c r="F1706" i="65"/>
  <c r="F1712" i="65"/>
  <c r="F1714" i="65"/>
  <c r="F1720" i="65"/>
  <c r="F1722" i="65"/>
  <c r="F357" i="65"/>
  <c r="F570" i="65"/>
  <c r="F576" i="65"/>
  <c r="F640" i="65"/>
  <c r="F698" i="65"/>
  <c r="F754" i="65"/>
  <c r="F786" i="65"/>
  <c r="F818" i="65"/>
  <c r="F882" i="65"/>
  <c r="F898" i="65"/>
  <c r="F906" i="65"/>
  <c r="F962" i="65"/>
  <c r="F1026" i="65"/>
  <c r="F1040" i="65"/>
  <c r="F1044" i="65"/>
  <c r="F1106" i="65"/>
  <c r="F1114" i="65"/>
  <c r="F1122" i="65"/>
  <c r="F1138" i="65"/>
  <c r="F1154" i="65"/>
  <c r="F1162" i="65"/>
  <c r="F1170" i="65"/>
  <c r="F1178" i="65"/>
  <c r="F1202" i="65"/>
  <c r="F1210" i="65"/>
  <c r="F1226" i="65"/>
  <c r="F1242" i="65"/>
  <c r="F1250" i="65"/>
  <c r="F1266" i="65"/>
  <c r="F1290" i="65"/>
  <c r="E32" i="65"/>
  <c r="E34" i="65"/>
  <c r="E36" i="65"/>
  <c r="E38" i="65"/>
  <c r="E40" i="65"/>
  <c r="E42" i="65"/>
  <c r="E44" i="65"/>
  <c r="E46" i="65"/>
  <c r="E48" i="65"/>
  <c r="E50" i="65"/>
  <c r="E52" i="65"/>
  <c r="E54" i="65"/>
  <c r="E56" i="65"/>
  <c r="E58" i="65"/>
  <c r="E60" i="65"/>
  <c r="E62" i="65"/>
  <c r="E64" i="65"/>
  <c r="E66" i="65"/>
  <c r="E68" i="65"/>
  <c r="E70" i="65"/>
  <c r="E72" i="65"/>
  <c r="E74" i="65"/>
  <c r="E76" i="65"/>
  <c r="E78" i="65"/>
  <c r="E80" i="65"/>
  <c r="E82" i="65"/>
  <c r="E84" i="65"/>
  <c r="E86" i="65"/>
  <c r="E88" i="65"/>
  <c r="E33" i="65"/>
  <c r="E35" i="65"/>
  <c r="E37" i="65"/>
  <c r="E39" i="65"/>
  <c r="E41" i="65"/>
  <c r="E43" i="65"/>
  <c r="E45" i="65"/>
  <c r="E47" i="65"/>
  <c r="E49" i="65"/>
  <c r="E51" i="65"/>
  <c r="E53" i="65"/>
  <c r="E55" i="65"/>
  <c r="E57" i="65"/>
  <c r="E59" i="65"/>
  <c r="E61" i="65"/>
  <c r="E63" i="65"/>
  <c r="E65" i="65"/>
  <c r="E67" i="65"/>
  <c r="E69" i="65"/>
  <c r="E71" i="65"/>
  <c r="E73" i="65"/>
  <c r="E75" i="65"/>
  <c r="E77" i="65"/>
  <c r="E79" i="65"/>
  <c r="E81" i="65"/>
  <c r="E83" i="65"/>
  <c r="E85" i="65"/>
  <c r="E87" i="65"/>
  <c r="E89" i="65"/>
  <c r="E91" i="65"/>
  <c r="E93" i="65"/>
  <c r="E95" i="65"/>
  <c r="E97" i="65"/>
  <c r="E99" i="65"/>
  <c r="E101" i="65"/>
  <c r="E103" i="65"/>
  <c r="E105" i="65"/>
  <c r="E107" i="65"/>
  <c r="E109" i="65"/>
  <c r="E111" i="65"/>
  <c r="E113" i="65"/>
  <c r="E115" i="65"/>
  <c r="E117" i="65"/>
  <c r="E119" i="65"/>
  <c r="E121" i="65"/>
  <c r="E123" i="65"/>
  <c r="E125" i="65"/>
  <c r="E127" i="65"/>
  <c r="E129" i="65"/>
  <c r="E131" i="65"/>
  <c r="E133" i="65"/>
  <c r="E135" i="65"/>
  <c r="E137" i="65"/>
  <c r="E139" i="65"/>
  <c r="E141" i="65"/>
  <c r="E143" i="65"/>
  <c r="E145" i="65"/>
  <c r="E147" i="65"/>
  <c r="E149" i="65"/>
  <c r="E151" i="65"/>
  <c r="E153" i="65"/>
  <c r="E155" i="65"/>
  <c r="E157" i="65"/>
  <c r="E159" i="65"/>
  <c r="E96" i="65"/>
  <c r="E104" i="65"/>
  <c r="E112" i="65"/>
  <c r="E120" i="65"/>
  <c r="E128" i="65"/>
  <c r="E136" i="65"/>
  <c r="E144" i="65"/>
  <c r="E152" i="65"/>
  <c r="E160" i="65"/>
  <c r="E164" i="65"/>
  <c r="E168" i="65"/>
  <c r="E94" i="65"/>
  <c r="E102" i="65"/>
  <c r="E110" i="65"/>
  <c r="E118" i="65"/>
  <c r="E126" i="65"/>
  <c r="E134" i="65"/>
  <c r="E142" i="65"/>
  <c r="E150" i="65"/>
  <c r="E158" i="65"/>
  <c r="E161" i="65"/>
  <c r="E165" i="65"/>
  <c r="E169" i="65"/>
  <c r="E172" i="65"/>
  <c r="E174" i="65"/>
  <c r="E176" i="65"/>
  <c r="E178" i="65"/>
  <c r="E180" i="65"/>
  <c r="E182" i="65"/>
  <c r="E184" i="65"/>
  <c r="E186" i="65"/>
  <c r="E188" i="65"/>
  <c r="E190" i="65"/>
  <c r="E192" i="65"/>
  <c r="E194" i="65"/>
  <c r="E196" i="65"/>
  <c r="E198" i="65"/>
  <c r="E200" i="65"/>
  <c r="E202" i="65"/>
  <c r="E204" i="65"/>
  <c r="E206" i="65"/>
  <c r="E208" i="65"/>
  <c r="E210" i="65"/>
  <c r="E212" i="65"/>
  <c r="E214" i="65"/>
  <c r="E216" i="65"/>
  <c r="E218" i="65"/>
  <c r="E220" i="65"/>
  <c r="E222" i="65"/>
  <c r="E224" i="65"/>
  <c r="E226" i="65"/>
  <c r="E228" i="65"/>
  <c r="E230" i="65"/>
  <c r="E232" i="65"/>
  <c r="E234" i="65"/>
  <c r="E236" i="65"/>
  <c r="E238" i="65"/>
  <c r="E240" i="65"/>
  <c r="E242" i="65"/>
  <c r="E173" i="65"/>
  <c r="E181" i="65"/>
  <c r="E189" i="65"/>
  <c r="E197" i="65"/>
  <c r="E205" i="65"/>
  <c r="E213" i="65"/>
  <c r="E221" i="65"/>
  <c r="E229" i="65"/>
  <c r="E235" i="65"/>
  <c r="E90" i="65"/>
  <c r="E92" i="65"/>
  <c r="E106" i="65"/>
  <c r="E108" i="65"/>
  <c r="E122" i="65"/>
  <c r="E124" i="65"/>
  <c r="E138" i="65"/>
  <c r="E140" i="65"/>
  <c r="E154" i="65"/>
  <c r="E156" i="65"/>
  <c r="E163" i="65"/>
  <c r="E167" i="65"/>
  <c r="E171" i="65"/>
  <c r="E179" i="65"/>
  <c r="E187" i="65"/>
  <c r="E195" i="65"/>
  <c r="E203" i="65"/>
  <c r="E211" i="65"/>
  <c r="E219" i="65"/>
  <c r="E227" i="65"/>
  <c r="E237" i="65"/>
  <c r="E243" i="65"/>
  <c r="E245" i="65"/>
  <c r="E247" i="65"/>
  <c r="E249" i="65"/>
  <c r="E251" i="65"/>
  <c r="E253" i="65"/>
  <c r="E255" i="65"/>
  <c r="E257" i="65"/>
  <c r="E259" i="65"/>
  <c r="E261" i="65"/>
  <c r="E263" i="65"/>
  <c r="E265" i="65"/>
  <c r="E267" i="65"/>
  <c r="E269" i="65"/>
  <c r="E271" i="65"/>
  <c r="E273" i="65"/>
  <c r="E275" i="65"/>
  <c r="E277" i="65"/>
  <c r="E279" i="65"/>
  <c r="E281" i="65"/>
  <c r="E283" i="65"/>
  <c r="E285" i="65"/>
  <c r="E287" i="65"/>
  <c r="E289" i="65"/>
  <c r="E291" i="65"/>
  <c r="E293" i="65"/>
  <c r="E295" i="65"/>
  <c r="E297" i="65"/>
  <c r="E299" i="65"/>
  <c r="E301" i="65"/>
  <c r="E303" i="65"/>
  <c r="E305" i="65"/>
  <c r="E307" i="65"/>
  <c r="E309" i="65"/>
  <c r="E311" i="65"/>
  <c r="E313" i="65"/>
  <c r="E315" i="65"/>
  <c r="E317" i="65"/>
  <c r="E319" i="65"/>
  <c r="E321" i="65"/>
  <c r="E323" i="65"/>
  <c r="E325" i="65"/>
  <c r="E327" i="65"/>
  <c r="E329" i="65"/>
  <c r="E331" i="65"/>
  <c r="E333" i="65"/>
  <c r="E335" i="65"/>
  <c r="E337" i="65"/>
  <c r="E339" i="65"/>
  <c r="E341" i="65"/>
  <c r="E343" i="65"/>
  <c r="E345" i="65"/>
  <c r="E347" i="65"/>
  <c r="E349" i="65"/>
  <c r="E351" i="65"/>
  <c r="E353" i="65"/>
  <c r="E355" i="65"/>
  <c r="E357" i="65"/>
  <c r="E359" i="65"/>
  <c r="E361" i="65"/>
  <c r="E363" i="65"/>
  <c r="E365" i="65"/>
  <c r="E367" i="65"/>
  <c r="E369" i="65"/>
  <c r="E371" i="65"/>
  <c r="E373" i="65"/>
  <c r="E375" i="65"/>
  <c r="E377" i="65"/>
  <c r="E379" i="65"/>
  <c r="E381" i="65"/>
  <c r="E383" i="65"/>
  <c r="E385" i="65"/>
  <c r="E387" i="65"/>
  <c r="E114" i="65"/>
  <c r="E146" i="65"/>
  <c r="E183" i="65"/>
  <c r="E185" i="65"/>
  <c r="E199" i="65"/>
  <c r="E201" i="65"/>
  <c r="E215" i="65"/>
  <c r="E217" i="65"/>
  <c r="E231" i="65"/>
  <c r="E233" i="65"/>
  <c r="E250" i="65"/>
  <c r="E258" i="65"/>
  <c r="E266" i="65"/>
  <c r="E274" i="65"/>
  <c r="E282" i="65"/>
  <c r="E290" i="65"/>
  <c r="E298" i="65"/>
  <c r="E306" i="65"/>
  <c r="E314" i="65"/>
  <c r="E322" i="65"/>
  <c r="E330" i="65"/>
  <c r="E338" i="65"/>
  <c r="E346" i="65"/>
  <c r="E354" i="65"/>
  <c r="E362" i="65"/>
  <c r="E370" i="65"/>
  <c r="E378" i="65"/>
  <c r="E386" i="65"/>
  <c r="E100" i="65"/>
  <c r="E132" i="65"/>
  <c r="E239" i="65"/>
  <c r="E248" i="65"/>
  <c r="E256" i="65"/>
  <c r="E264" i="65"/>
  <c r="E272" i="65"/>
  <c r="E280" i="65"/>
  <c r="E288" i="65"/>
  <c r="E296" i="65"/>
  <c r="E304" i="65"/>
  <c r="E312" i="65"/>
  <c r="E320" i="65"/>
  <c r="E328" i="65"/>
  <c r="E340" i="65"/>
  <c r="E348" i="65"/>
  <c r="E356" i="65"/>
  <c r="E364" i="65"/>
  <c r="E372" i="65"/>
  <c r="E380" i="65"/>
  <c r="E388" i="65"/>
  <c r="E390" i="65"/>
  <c r="E392" i="65"/>
  <c r="E394" i="65"/>
  <c r="E396" i="65"/>
  <c r="E398" i="65"/>
  <c r="E400" i="65"/>
  <c r="E402" i="65"/>
  <c r="E404" i="65"/>
  <c r="E406" i="65"/>
  <c r="E408" i="65"/>
  <c r="E410" i="65"/>
  <c r="E412" i="65"/>
  <c r="E414" i="65"/>
  <c r="E416" i="65"/>
  <c r="E418" i="65"/>
  <c r="E420" i="65"/>
  <c r="E422" i="65"/>
  <c r="E424" i="65"/>
  <c r="E426" i="65"/>
  <c r="E428" i="65"/>
  <c r="E430" i="65"/>
  <c r="E432" i="65"/>
  <c r="E434" i="65"/>
  <c r="E436" i="65"/>
  <c r="E438" i="65"/>
  <c r="E440" i="65"/>
  <c r="E442" i="65"/>
  <c r="E444" i="65"/>
  <c r="E446" i="65"/>
  <c r="E448" i="65"/>
  <c r="E450" i="65"/>
  <c r="E452" i="65"/>
  <c r="E454" i="65"/>
  <c r="E456" i="65"/>
  <c r="E458" i="65"/>
  <c r="E460" i="65"/>
  <c r="E462" i="65"/>
  <c r="E464" i="65"/>
  <c r="E466" i="65"/>
  <c r="E468" i="65"/>
  <c r="E470" i="65"/>
  <c r="E472" i="65"/>
  <c r="E474" i="65"/>
  <c r="E476" i="65"/>
  <c r="E478" i="65"/>
  <c r="E480" i="65"/>
  <c r="E482" i="65"/>
  <c r="E484" i="65"/>
  <c r="E486" i="65"/>
  <c r="E488" i="65"/>
  <c r="E490" i="65"/>
  <c r="E492" i="65"/>
  <c r="E494" i="65"/>
  <c r="E496" i="65"/>
  <c r="E498" i="65"/>
  <c r="E500" i="65"/>
  <c r="E502" i="65"/>
  <c r="E504" i="65"/>
  <c r="E506" i="65"/>
  <c r="E508" i="65"/>
  <c r="E510" i="65"/>
  <c r="E512" i="65"/>
  <c r="E514" i="65"/>
  <c r="E516" i="65"/>
  <c r="E518" i="65"/>
  <c r="E148" i="65"/>
  <c r="E175" i="65"/>
  <c r="E207" i="65"/>
  <c r="E241" i="65"/>
  <c r="E252" i="65"/>
  <c r="E254" i="65"/>
  <c r="E268" i="65"/>
  <c r="E270" i="65"/>
  <c r="E284" i="65"/>
  <c r="E286" i="65"/>
  <c r="E300" i="65"/>
  <c r="E302" i="65"/>
  <c r="E316" i="65"/>
  <c r="E318" i="65"/>
  <c r="E332" i="65"/>
  <c r="E334" i="65"/>
  <c r="E350" i="65"/>
  <c r="E366" i="65"/>
  <c r="E382" i="65"/>
  <c r="E395" i="65"/>
  <c r="E403" i="65"/>
  <c r="E411" i="65"/>
  <c r="E419" i="65"/>
  <c r="E427" i="65"/>
  <c r="E435" i="65"/>
  <c r="E443" i="65"/>
  <c r="E451" i="65"/>
  <c r="E459" i="65"/>
  <c r="E467" i="65"/>
  <c r="E475" i="65"/>
  <c r="E483" i="65"/>
  <c r="E491" i="65"/>
  <c r="E499" i="65"/>
  <c r="E507" i="65"/>
  <c r="E515" i="65"/>
  <c r="E130" i="65"/>
  <c r="E166" i="65"/>
  <c r="E193" i="65"/>
  <c r="E225" i="65"/>
  <c r="E336" i="65"/>
  <c r="E352" i="65"/>
  <c r="E368" i="65"/>
  <c r="E384" i="65"/>
  <c r="E393" i="65"/>
  <c r="E401" i="65"/>
  <c r="E409" i="65"/>
  <c r="E417" i="65"/>
  <c r="E425" i="65"/>
  <c r="E433" i="65"/>
  <c r="E441" i="65"/>
  <c r="E449" i="65"/>
  <c r="E457" i="65"/>
  <c r="E465" i="65"/>
  <c r="E473" i="65"/>
  <c r="E481" i="65"/>
  <c r="E489" i="65"/>
  <c r="E497" i="65"/>
  <c r="E505" i="65"/>
  <c r="E513" i="65"/>
  <c r="E520" i="65"/>
  <c r="E522" i="65"/>
  <c r="E524" i="65"/>
  <c r="E526" i="65"/>
  <c r="E528" i="65"/>
  <c r="E530" i="65"/>
  <c r="E532" i="65"/>
  <c r="E534" i="65"/>
  <c r="E536" i="65"/>
  <c r="E538" i="65"/>
  <c r="E540" i="65"/>
  <c r="E542" i="65"/>
  <c r="E544" i="65"/>
  <c r="E546" i="65"/>
  <c r="E548" i="65"/>
  <c r="E550" i="65"/>
  <c r="E552" i="65"/>
  <c r="E554" i="65"/>
  <c r="E556" i="65"/>
  <c r="E558" i="65"/>
  <c r="E560" i="65"/>
  <c r="E562" i="65"/>
  <c r="E564" i="65"/>
  <c r="E566" i="65"/>
  <c r="E568" i="65"/>
  <c r="E570" i="65"/>
  <c r="E572" i="65"/>
  <c r="E574" i="65"/>
  <c r="E576" i="65"/>
  <c r="E578" i="65"/>
  <c r="E580" i="65"/>
  <c r="E582" i="65"/>
  <c r="E584" i="65"/>
  <c r="E586" i="65"/>
  <c r="E588" i="65"/>
  <c r="E590" i="65"/>
  <c r="E592" i="65"/>
  <c r="E594" i="65"/>
  <c r="E596" i="65"/>
  <c r="E598" i="65"/>
  <c r="E600" i="65"/>
  <c r="E602" i="65"/>
  <c r="E604" i="65"/>
  <c r="E606" i="65"/>
  <c r="E608" i="65"/>
  <c r="E610" i="65"/>
  <c r="E612" i="65"/>
  <c r="E614" i="65"/>
  <c r="E616" i="65"/>
  <c r="E618" i="65"/>
  <c r="E620" i="65"/>
  <c r="E622" i="65"/>
  <c r="E624" i="65"/>
  <c r="E626" i="65"/>
  <c r="E628" i="65"/>
  <c r="E630" i="65"/>
  <c r="E632" i="65"/>
  <c r="E634" i="65"/>
  <c r="E636" i="65"/>
  <c r="E638" i="65"/>
  <c r="E640" i="65"/>
  <c r="E642" i="65"/>
  <c r="E644" i="65"/>
  <c r="E646" i="65"/>
  <c r="E648" i="65"/>
  <c r="E650" i="65"/>
  <c r="E652" i="65"/>
  <c r="E654" i="65"/>
  <c r="E656" i="65"/>
  <c r="E658" i="65"/>
  <c r="E660" i="65"/>
  <c r="E662" i="65"/>
  <c r="E664" i="65"/>
  <c r="E666" i="65"/>
  <c r="E668" i="65"/>
  <c r="E670" i="65"/>
  <c r="E672" i="65"/>
  <c r="E674" i="65"/>
  <c r="E676" i="65"/>
  <c r="E678" i="65"/>
  <c r="E680" i="65"/>
  <c r="E682" i="65"/>
  <c r="E684" i="65"/>
  <c r="E686" i="65"/>
  <c r="E688" i="65"/>
  <c r="E690" i="65"/>
  <c r="E692" i="65"/>
  <c r="E694" i="65"/>
  <c r="E696" i="65"/>
  <c r="E698" i="65"/>
  <c r="E700" i="65"/>
  <c r="E702" i="65"/>
  <c r="E704" i="65"/>
  <c r="E706" i="65"/>
  <c r="E209" i="65"/>
  <c r="E262" i="65"/>
  <c r="E294" i="65"/>
  <c r="E326" i="65"/>
  <c r="E525" i="65"/>
  <c r="E533" i="65"/>
  <c r="E541" i="65"/>
  <c r="E549" i="65"/>
  <c r="E557" i="65"/>
  <c r="E565" i="65"/>
  <c r="E573" i="65"/>
  <c r="E581" i="65"/>
  <c r="E589" i="65"/>
  <c r="E597" i="65"/>
  <c r="E605" i="65"/>
  <c r="E613" i="65"/>
  <c r="E621" i="65"/>
  <c r="E629" i="65"/>
  <c r="E637" i="65"/>
  <c r="E645" i="65"/>
  <c r="E653" i="65"/>
  <c r="E661" i="65"/>
  <c r="E669" i="65"/>
  <c r="E677" i="65"/>
  <c r="E685" i="65"/>
  <c r="E693" i="65"/>
  <c r="E701" i="65"/>
  <c r="E98" i="65"/>
  <c r="E170" i="65"/>
  <c r="E191" i="65"/>
  <c r="E260" i="65"/>
  <c r="E292" i="65"/>
  <c r="E324" i="65"/>
  <c r="E358" i="65"/>
  <c r="E360" i="65"/>
  <c r="E397" i="65"/>
  <c r="E399" i="65"/>
  <c r="E413" i="65"/>
  <c r="E415" i="65"/>
  <c r="E429" i="65"/>
  <c r="E431" i="65"/>
  <c r="E445" i="65"/>
  <c r="E447" i="65"/>
  <c r="E461" i="65"/>
  <c r="E463" i="65"/>
  <c r="E477" i="65"/>
  <c r="E479" i="65"/>
  <c r="E493" i="65"/>
  <c r="E495" i="65"/>
  <c r="E509" i="65"/>
  <c r="E511" i="65"/>
  <c r="E523" i="65"/>
  <c r="E531" i="65"/>
  <c r="E539" i="65"/>
  <c r="E547" i="65"/>
  <c r="E555" i="65"/>
  <c r="E563" i="65"/>
  <c r="E571" i="65"/>
  <c r="E579" i="65"/>
  <c r="E587" i="65"/>
  <c r="E595" i="65"/>
  <c r="E603" i="65"/>
  <c r="E611" i="65"/>
  <c r="E619" i="65"/>
  <c r="E627" i="65"/>
  <c r="E635" i="65"/>
  <c r="E643" i="65"/>
  <c r="E651" i="65"/>
  <c r="E659" i="65"/>
  <c r="E667" i="65"/>
  <c r="E675" i="65"/>
  <c r="E683" i="65"/>
  <c r="E691" i="65"/>
  <c r="E699" i="65"/>
  <c r="E707" i="65"/>
  <c r="E708" i="65"/>
  <c r="E710" i="65"/>
  <c r="E712" i="65"/>
  <c r="E714" i="65"/>
  <c r="E716" i="65"/>
  <c r="E718" i="65"/>
  <c r="E720" i="65"/>
  <c r="E722" i="65"/>
  <c r="E724" i="65"/>
  <c r="E726" i="65"/>
  <c r="E728" i="65"/>
  <c r="E730" i="65"/>
  <c r="E732" i="65"/>
  <c r="E734" i="65"/>
  <c r="E736" i="65"/>
  <c r="E738" i="65"/>
  <c r="E740" i="65"/>
  <c r="E742" i="65"/>
  <c r="E744" i="65"/>
  <c r="E746" i="65"/>
  <c r="E748" i="65"/>
  <c r="E750" i="65"/>
  <c r="E752" i="65"/>
  <c r="E754" i="65"/>
  <c r="E756" i="65"/>
  <c r="E758" i="65"/>
  <c r="E760" i="65"/>
  <c r="E762" i="65"/>
  <c r="E764" i="65"/>
  <c r="E766" i="65"/>
  <c r="E768" i="65"/>
  <c r="E770" i="65"/>
  <c r="E772" i="65"/>
  <c r="E774" i="65"/>
  <c r="E776" i="65"/>
  <c r="E778" i="65"/>
  <c r="E780" i="65"/>
  <c r="E782" i="65"/>
  <c r="E784" i="65"/>
  <c r="E786" i="65"/>
  <c r="E788" i="65"/>
  <c r="E790" i="65"/>
  <c r="E792" i="65"/>
  <c r="E794" i="65"/>
  <c r="E796" i="65"/>
  <c r="E798" i="65"/>
  <c r="E800" i="65"/>
  <c r="E802" i="65"/>
  <c r="E804" i="65"/>
  <c r="E806" i="65"/>
  <c r="E808" i="65"/>
  <c r="E810" i="65"/>
  <c r="E812" i="65"/>
  <c r="E814" i="65"/>
  <c r="E816" i="65"/>
  <c r="E818" i="65"/>
  <c r="E820" i="65"/>
  <c r="E822" i="65"/>
  <c r="E824" i="65"/>
  <c r="E826" i="65"/>
  <c r="E828" i="65"/>
  <c r="E830" i="65"/>
  <c r="E832" i="65"/>
  <c r="E834" i="65"/>
  <c r="E836" i="65"/>
  <c r="E838" i="65"/>
  <c r="E840" i="65"/>
  <c r="E842" i="65"/>
  <c r="E844" i="65"/>
  <c r="E846" i="65"/>
  <c r="E848" i="65"/>
  <c r="E850" i="65"/>
  <c r="E852" i="65"/>
  <c r="E854" i="65"/>
  <c r="E856" i="65"/>
  <c r="E858" i="65"/>
  <c r="E860" i="65"/>
  <c r="E862" i="65"/>
  <c r="E864" i="65"/>
  <c r="E866" i="65"/>
  <c r="E868" i="65"/>
  <c r="E870" i="65"/>
  <c r="E872" i="65"/>
  <c r="E874" i="65"/>
  <c r="E876" i="65"/>
  <c r="E878" i="65"/>
  <c r="E880" i="65"/>
  <c r="E882" i="65"/>
  <c r="E884" i="65"/>
  <c r="E886" i="65"/>
  <c r="E888" i="65"/>
  <c r="E890" i="65"/>
  <c r="E892" i="65"/>
  <c r="E894" i="65"/>
  <c r="E896" i="65"/>
  <c r="E898" i="65"/>
  <c r="E900" i="65"/>
  <c r="E902" i="65"/>
  <c r="E904" i="65"/>
  <c r="E906" i="65"/>
  <c r="E908" i="65"/>
  <c r="E910" i="65"/>
  <c r="E912" i="65"/>
  <c r="E914" i="65"/>
  <c r="E916" i="65"/>
  <c r="E918" i="65"/>
  <c r="E920" i="65"/>
  <c r="E922" i="65"/>
  <c r="E924" i="65"/>
  <c r="E926" i="65"/>
  <c r="E928" i="65"/>
  <c r="E930" i="65"/>
  <c r="E932" i="65"/>
  <c r="E934" i="65"/>
  <c r="E936" i="65"/>
  <c r="E938" i="65"/>
  <c r="E940" i="65"/>
  <c r="E942" i="65"/>
  <c r="E944" i="65"/>
  <c r="E946" i="65"/>
  <c r="E948" i="65"/>
  <c r="E950" i="65"/>
  <c r="E952" i="65"/>
  <c r="E954" i="65"/>
  <c r="E956" i="65"/>
  <c r="E958" i="65"/>
  <c r="E960" i="65"/>
  <c r="E962" i="65"/>
  <c r="E964" i="65"/>
  <c r="E966" i="65"/>
  <c r="E968" i="65"/>
  <c r="E970" i="65"/>
  <c r="E972" i="65"/>
  <c r="E974" i="65"/>
  <c r="E976" i="65"/>
  <c r="E978" i="65"/>
  <c r="E980" i="65"/>
  <c r="E982" i="65"/>
  <c r="E984" i="65"/>
  <c r="E986" i="65"/>
  <c r="E988" i="65"/>
  <c r="E990" i="65"/>
  <c r="E992" i="65"/>
  <c r="E994" i="65"/>
  <c r="E996" i="65"/>
  <c r="E998" i="65"/>
  <c r="E1000" i="65"/>
  <c r="E1002" i="65"/>
  <c r="E1004" i="65"/>
  <c r="E1006" i="65"/>
  <c r="E1008" i="65"/>
  <c r="E1010" i="65"/>
  <c r="E1012" i="65"/>
  <c r="E1014" i="65"/>
  <c r="E1016" i="65"/>
  <c r="E1018" i="65"/>
  <c r="E1020" i="65"/>
  <c r="E1022" i="65"/>
  <c r="E1024" i="65"/>
  <c r="E1026" i="65"/>
  <c r="E1028" i="65"/>
  <c r="E1030" i="65"/>
  <c r="E1032" i="65"/>
  <c r="E162" i="65"/>
  <c r="E278" i="65"/>
  <c r="E344" i="65"/>
  <c r="E389" i="65"/>
  <c r="E421" i="65"/>
  <c r="E453" i="65"/>
  <c r="E485" i="65"/>
  <c r="E517" i="65"/>
  <c r="E711" i="65"/>
  <c r="E719" i="65"/>
  <c r="E727" i="65"/>
  <c r="E735" i="65"/>
  <c r="E743" i="65"/>
  <c r="E751" i="65"/>
  <c r="E759" i="65"/>
  <c r="E767" i="65"/>
  <c r="E775" i="65"/>
  <c r="E783" i="65"/>
  <c r="E791" i="65"/>
  <c r="E799" i="65"/>
  <c r="E807" i="65"/>
  <c r="E815" i="65"/>
  <c r="E823" i="65"/>
  <c r="E831" i="65"/>
  <c r="E839" i="65"/>
  <c r="E847" i="65"/>
  <c r="E855" i="65"/>
  <c r="E863" i="65"/>
  <c r="E871" i="65"/>
  <c r="E879" i="65"/>
  <c r="E887" i="65"/>
  <c r="E895" i="65"/>
  <c r="E903" i="65"/>
  <c r="E911" i="65"/>
  <c r="E919" i="65"/>
  <c r="E927" i="65"/>
  <c r="E935" i="65"/>
  <c r="E943" i="65"/>
  <c r="E951" i="65"/>
  <c r="E959" i="65"/>
  <c r="E967" i="65"/>
  <c r="E975" i="65"/>
  <c r="E983" i="65"/>
  <c r="E991" i="65"/>
  <c r="E999" i="65"/>
  <c r="E1007" i="65"/>
  <c r="E1015" i="65"/>
  <c r="E1023" i="65"/>
  <c r="E1031" i="65"/>
  <c r="E1034" i="65"/>
  <c r="E1038" i="65"/>
  <c r="E1041" i="65"/>
  <c r="E1043" i="65"/>
  <c r="E1045" i="65"/>
  <c r="E1047" i="65"/>
  <c r="E1049" i="65"/>
  <c r="E1051" i="65"/>
  <c r="E1053" i="65"/>
  <c r="E1055" i="65"/>
  <c r="E1057" i="65"/>
  <c r="E1059" i="65"/>
  <c r="E1061" i="65"/>
  <c r="E1063" i="65"/>
  <c r="E1065" i="65"/>
  <c r="E1067" i="65"/>
  <c r="E1069" i="65"/>
  <c r="E1071" i="65"/>
  <c r="E1073" i="65"/>
  <c r="E1075" i="65"/>
  <c r="E1077" i="65"/>
  <c r="E1079" i="65"/>
  <c r="E1081" i="65"/>
  <c r="E1083" i="65"/>
  <c r="E1085" i="65"/>
  <c r="E1087" i="65"/>
  <c r="E1089" i="65"/>
  <c r="E1091" i="65"/>
  <c r="E1093" i="65"/>
  <c r="E1095" i="65"/>
  <c r="E1097" i="65"/>
  <c r="E1099" i="65"/>
  <c r="E1101" i="65"/>
  <c r="E1103" i="65"/>
  <c r="E1105" i="65"/>
  <c r="E1107" i="65"/>
  <c r="E1109" i="65"/>
  <c r="E1111" i="65"/>
  <c r="E1113" i="65"/>
  <c r="E1115" i="65"/>
  <c r="E1117" i="65"/>
  <c r="E1119" i="65"/>
  <c r="E1121" i="65"/>
  <c r="E1123" i="65"/>
  <c r="E1125" i="65"/>
  <c r="E1127" i="65"/>
  <c r="E1129" i="65"/>
  <c r="E1131" i="65"/>
  <c r="E1133" i="65"/>
  <c r="E1135" i="65"/>
  <c r="E1137" i="65"/>
  <c r="E1139" i="65"/>
  <c r="E1141" i="65"/>
  <c r="E1143" i="65"/>
  <c r="E1145" i="65"/>
  <c r="E1147" i="65"/>
  <c r="E1149" i="65"/>
  <c r="E1151" i="65"/>
  <c r="E1153" i="65"/>
  <c r="E1155" i="65"/>
  <c r="E1157" i="65"/>
  <c r="E1159" i="65"/>
  <c r="E1161" i="65"/>
  <c r="E1163" i="65"/>
  <c r="E1165" i="65"/>
  <c r="E1167" i="65"/>
  <c r="E1169" i="65"/>
  <c r="E1171" i="65"/>
  <c r="E1173" i="65"/>
  <c r="E1175" i="65"/>
  <c r="E1177" i="65"/>
  <c r="E1179" i="65"/>
  <c r="E1181" i="65"/>
  <c r="E1183" i="65"/>
  <c r="E1185" i="65"/>
  <c r="E1187" i="65"/>
  <c r="E1189" i="65"/>
  <c r="E1191" i="65"/>
  <c r="E1193" i="65"/>
  <c r="E1195" i="65"/>
  <c r="E1197" i="65"/>
  <c r="E1199" i="65"/>
  <c r="E1201" i="65"/>
  <c r="E1203" i="65"/>
  <c r="E1205" i="65"/>
  <c r="E1207" i="65"/>
  <c r="E1209" i="65"/>
  <c r="E1211" i="65"/>
  <c r="E1213" i="65"/>
  <c r="E1215" i="65"/>
  <c r="E1217" i="65"/>
  <c r="E1219" i="65"/>
  <c r="E1221" i="65"/>
  <c r="E1223" i="65"/>
  <c r="E1225" i="65"/>
  <c r="E1227" i="65"/>
  <c r="E1229" i="65"/>
  <c r="E1231" i="65"/>
  <c r="E1233" i="65"/>
  <c r="E1235" i="65"/>
  <c r="E1237" i="65"/>
  <c r="E1239" i="65"/>
  <c r="E1241" i="65"/>
  <c r="E1243" i="65"/>
  <c r="E1245" i="65"/>
  <c r="E1247" i="65"/>
  <c r="E1249" i="65"/>
  <c r="E1251" i="65"/>
  <c r="E1253" i="65"/>
  <c r="E1255" i="65"/>
  <c r="E1257" i="65"/>
  <c r="E1259" i="65"/>
  <c r="E1261" i="65"/>
  <c r="E1263" i="65"/>
  <c r="E1265" i="65"/>
  <c r="E1267" i="65"/>
  <c r="E1269" i="65"/>
  <c r="E1271" i="65"/>
  <c r="E1273" i="65"/>
  <c r="E1275" i="65"/>
  <c r="E1277" i="65"/>
  <c r="E1279" i="65"/>
  <c r="E1281" i="65"/>
  <c r="E1283" i="65"/>
  <c r="E1285" i="65"/>
  <c r="E1287" i="65"/>
  <c r="E1289" i="65"/>
  <c r="E116" i="65"/>
  <c r="E177" i="65"/>
  <c r="E223" i="65"/>
  <c r="E276" i="65"/>
  <c r="E342" i="65"/>
  <c r="E407" i="65"/>
  <c r="E439" i="65"/>
  <c r="E471" i="65"/>
  <c r="E503" i="65"/>
  <c r="E527" i="65"/>
  <c r="E529" i="65"/>
  <c r="E543" i="65"/>
  <c r="E545" i="65"/>
  <c r="E559" i="65"/>
  <c r="E561" i="65"/>
  <c r="E575" i="65"/>
  <c r="E577" i="65"/>
  <c r="E591" i="65"/>
  <c r="E593" i="65"/>
  <c r="E607" i="65"/>
  <c r="E609" i="65"/>
  <c r="E623" i="65"/>
  <c r="E625" i="65"/>
  <c r="E639" i="65"/>
  <c r="E641" i="65"/>
  <c r="E655" i="65"/>
  <c r="E657" i="65"/>
  <c r="E671" i="65"/>
  <c r="E673" i="65"/>
  <c r="E687" i="65"/>
  <c r="E689" i="65"/>
  <c r="E703" i="65"/>
  <c r="E705" i="65"/>
  <c r="E709" i="65"/>
  <c r="E717" i="65"/>
  <c r="E725" i="65"/>
  <c r="E733" i="65"/>
  <c r="E741" i="65"/>
  <c r="E749" i="65"/>
  <c r="E757" i="65"/>
  <c r="E765" i="65"/>
  <c r="E773" i="65"/>
  <c r="E781" i="65"/>
  <c r="E789" i="65"/>
  <c r="E797" i="65"/>
  <c r="E805" i="65"/>
  <c r="E813" i="65"/>
  <c r="E821" i="65"/>
  <c r="E829" i="65"/>
  <c r="E837" i="65"/>
  <c r="E845" i="65"/>
  <c r="E853" i="65"/>
  <c r="E861" i="65"/>
  <c r="E869" i="65"/>
  <c r="E877" i="65"/>
  <c r="E885" i="65"/>
  <c r="E893" i="65"/>
  <c r="E901" i="65"/>
  <c r="E909" i="65"/>
  <c r="E917" i="65"/>
  <c r="E925" i="65"/>
  <c r="E933" i="65"/>
  <c r="E941" i="65"/>
  <c r="E949" i="65"/>
  <c r="E957" i="65"/>
  <c r="E965" i="65"/>
  <c r="E973" i="65"/>
  <c r="E981" i="65"/>
  <c r="E989" i="65"/>
  <c r="E997" i="65"/>
  <c r="E1005" i="65"/>
  <c r="E1013" i="65"/>
  <c r="E1021" i="65"/>
  <c r="E1029" i="65"/>
  <c r="E1035" i="65"/>
  <c r="E1039" i="65"/>
  <c r="E244" i="65"/>
  <c r="E374" i="65"/>
  <c r="E391" i="65"/>
  <c r="E455" i="65"/>
  <c r="E519" i="65"/>
  <c r="E551" i="65"/>
  <c r="E583" i="65"/>
  <c r="E615" i="65"/>
  <c r="E647" i="65"/>
  <c r="E679" i="65"/>
  <c r="E308" i="65"/>
  <c r="E423" i="65"/>
  <c r="E487" i="65"/>
  <c r="E535" i="65"/>
  <c r="E567" i="65"/>
  <c r="E599" i="65"/>
  <c r="E631" i="65"/>
  <c r="E663" i="65"/>
  <c r="E695" i="65"/>
  <c r="E1044" i="65"/>
  <c r="E1052" i="65"/>
  <c r="E1060" i="65"/>
  <c r="E376" i="65"/>
  <c r="E437" i="65"/>
  <c r="E553" i="65"/>
  <c r="E617" i="65"/>
  <c r="E681" i="65"/>
  <c r="E713" i="65"/>
  <c r="E715" i="65"/>
  <c r="E745" i="65"/>
  <c r="E747" i="65"/>
  <c r="E777" i="65"/>
  <c r="E779" i="65"/>
  <c r="E809" i="65"/>
  <c r="E811" i="65"/>
  <c r="E841" i="65"/>
  <c r="E843" i="65"/>
  <c r="E873" i="65"/>
  <c r="E875" i="65"/>
  <c r="E913" i="65"/>
  <c r="E915" i="65"/>
  <c r="E921" i="65"/>
  <c r="E923" i="65"/>
  <c r="E977" i="65"/>
  <c r="E979" i="65"/>
  <c r="E985" i="65"/>
  <c r="E987" i="65"/>
  <c r="E1036" i="65"/>
  <c r="E1042" i="65"/>
  <c r="E1046" i="65"/>
  <c r="E1056" i="65"/>
  <c r="E1070" i="65"/>
  <c r="E1078" i="65"/>
  <c r="E1086" i="65"/>
  <c r="E1094" i="65"/>
  <c r="E1102" i="65"/>
  <c r="E1110" i="65"/>
  <c r="E1118" i="65"/>
  <c r="E1126" i="65"/>
  <c r="E1134" i="65"/>
  <c r="E1142" i="65"/>
  <c r="E1150" i="65"/>
  <c r="E1158" i="65"/>
  <c r="E1166" i="65"/>
  <c r="E1174" i="65"/>
  <c r="E1182" i="65"/>
  <c r="E1190" i="65"/>
  <c r="E1198" i="65"/>
  <c r="E1206" i="65"/>
  <c r="E1214" i="65"/>
  <c r="E1222" i="65"/>
  <c r="E1230" i="65"/>
  <c r="E1238" i="65"/>
  <c r="E1246" i="65"/>
  <c r="E1254" i="65"/>
  <c r="E1262" i="65"/>
  <c r="E1270" i="65"/>
  <c r="E1278" i="65"/>
  <c r="E1286" i="65"/>
  <c r="E827" i="65"/>
  <c r="E889" i="65"/>
  <c r="E891" i="65"/>
  <c r="E1011" i="65"/>
  <c r="E1058" i="65"/>
  <c r="E1062" i="65"/>
  <c r="E1066" i="65"/>
  <c r="E1074" i="65"/>
  <c r="E1082" i="65"/>
  <c r="E1098" i="65"/>
  <c r="E1106" i="65"/>
  <c r="E1122" i="65"/>
  <c r="E1146" i="65"/>
  <c r="E1154" i="65"/>
  <c r="E1162" i="65"/>
  <c r="E1170" i="65"/>
  <c r="E1178" i="65"/>
  <c r="E1186" i="65"/>
  <c r="E1194" i="65"/>
  <c r="E1202" i="65"/>
  <c r="E1210" i="65"/>
  <c r="E1218" i="65"/>
  <c r="E1226" i="65"/>
  <c r="E1234" i="65"/>
  <c r="E1258" i="65"/>
  <c r="E1266" i="65"/>
  <c r="E1282" i="65"/>
  <c r="E1290" i="65"/>
  <c r="E537" i="65"/>
  <c r="E665" i="65"/>
  <c r="E769" i="65"/>
  <c r="E771" i="65"/>
  <c r="E801" i="65"/>
  <c r="E833" i="65"/>
  <c r="E865" i="65"/>
  <c r="E937" i="65"/>
  <c r="E1037" i="65"/>
  <c r="E1054" i="65"/>
  <c r="E1072" i="65"/>
  <c r="E1080" i="65"/>
  <c r="E1088" i="65"/>
  <c r="E1096" i="65"/>
  <c r="E1112" i="65"/>
  <c r="E1120" i="65"/>
  <c r="E1128" i="65"/>
  <c r="E1160" i="65"/>
  <c r="E1168" i="65"/>
  <c r="E1176" i="65"/>
  <c r="E1200" i="65"/>
  <c r="E1208" i="65"/>
  <c r="E1216" i="65"/>
  <c r="E1232" i="65"/>
  <c r="E1248" i="65"/>
  <c r="E1256" i="65"/>
  <c r="E1272" i="65"/>
  <c r="E1280" i="65"/>
  <c r="E1291" i="65"/>
  <c r="E1297" i="65"/>
  <c r="E1301" i="65"/>
  <c r="E246" i="65"/>
  <c r="E469" i="65"/>
  <c r="E569" i="65"/>
  <c r="E633" i="65"/>
  <c r="E697" i="65"/>
  <c r="E721" i="65"/>
  <c r="E723" i="65"/>
  <c r="E753" i="65"/>
  <c r="E755" i="65"/>
  <c r="E785" i="65"/>
  <c r="E787" i="65"/>
  <c r="E817" i="65"/>
  <c r="E819" i="65"/>
  <c r="E849" i="65"/>
  <c r="E851" i="65"/>
  <c r="E881" i="65"/>
  <c r="E883" i="65"/>
  <c r="E897" i="65"/>
  <c r="E899" i="65"/>
  <c r="E905" i="65"/>
  <c r="E907" i="65"/>
  <c r="E961" i="65"/>
  <c r="E963" i="65"/>
  <c r="E969" i="65"/>
  <c r="E971" i="65"/>
  <c r="E1025" i="65"/>
  <c r="E1027" i="65"/>
  <c r="E1033" i="65"/>
  <c r="E1048" i="65"/>
  <c r="E1068" i="65"/>
  <c r="E1076" i="65"/>
  <c r="E1084" i="65"/>
  <c r="E1092" i="65"/>
  <c r="E1100" i="65"/>
  <c r="E1108" i="65"/>
  <c r="E1116" i="65"/>
  <c r="E1124" i="65"/>
  <c r="E1132" i="65"/>
  <c r="E1140" i="65"/>
  <c r="E1148" i="65"/>
  <c r="E1156" i="65"/>
  <c r="E1164" i="65"/>
  <c r="E1172" i="65"/>
  <c r="E1180" i="65"/>
  <c r="E1188" i="65"/>
  <c r="E1196" i="65"/>
  <c r="E1204" i="65"/>
  <c r="E1212" i="65"/>
  <c r="E1220" i="65"/>
  <c r="E1228" i="65"/>
  <c r="E1236" i="65"/>
  <c r="E1244" i="65"/>
  <c r="E1252" i="65"/>
  <c r="E1260" i="65"/>
  <c r="E1268" i="65"/>
  <c r="E1276" i="65"/>
  <c r="E1284" i="65"/>
  <c r="E1292" i="65"/>
  <c r="E1294" i="65"/>
  <c r="E1296" i="65"/>
  <c r="E1298" i="65"/>
  <c r="E1300" i="65"/>
  <c r="E1302" i="65"/>
  <c r="E1304" i="65"/>
  <c r="E1306" i="65"/>
  <c r="E1308" i="65"/>
  <c r="E1310" i="65"/>
  <c r="E1312" i="65"/>
  <c r="E1314" i="65"/>
  <c r="E1316" i="65"/>
  <c r="E1318" i="65"/>
  <c r="E1320" i="65"/>
  <c r="E1322" i="65"/>
  <c r="E1324" i="65"/>
  <c r="E1326" i="65"/>
  <c r="E1328" i="65"/>
  <c r="E1330" i="65"/>
  <c r="E1332" i="65"/>
  <c r="E1334" i="65"/>
  <c r="E1336" i="65"/>
  <c r="E1338" i="65"/>
  <c r="E1340" i="65"/>
  <c r="E1342" i="65"/>
  <c r="E1344" i="65"/>
  <c r="E1346" i="65"/>
  <c r="E1348" i="65"/>
  <c r="E1350" i="65"/>
  <c r="E1352" i="65"/>
  <c r="E1354" i="65"/>
  <c r="E1356" i="65"/>
  <c r="E1358" i="65"/>
  <c r="E1360" i="65"/>
  <c r="E1362" i="65"/>
  <c r="E1364" i="65"/>
  <c r="E1366" i="65"/>
  <c r="E1368" i="65"/>
  <c r="E1370" i="65"/>
  <c r="E1372" i="65"/>
  <c r="E1374" i="65"/>
  <c r="E1376" i="65"/>
  <c r="E1378" i="65"/>
  <c r="E1380" i="65"/>
  <c r="E1382" i="65"/>
  <c r="E1384" i="65"/>
  <c r="E1386" i="65"/>
  <c r="E1388" i="65"/>
  <c r="E1390" i="65"/>
  <c r="E1392" i="65"/>
  <c r="E1394" i="65"/>
  <c r="E1396" i="65"/>
  <c r="E1398" i="65"/>
  <c r="E1400" i="65"/>
  <c r="E1402" i="65"/>
  <c r="E1404" i="65"/>
  <c r="E1406" i="65"/>
  <c r="E1408" i="65"/>
  <c r="E1410" i="65"/>
  <c r="E1412" i="65"/>
  <c r="E1414" i="65"/>
  <c r="E1416" i="65"/>
  <c r="E1418" i="65"/>
  <c r="E1420" i="65"/>
  <c r="E1422" i="65"/>
  <c r="E1424" i="65"/>
  <c r="E1426" i="65"/>
  <c r="E1428" i="65"/>
  <c r="E1430" i="65"/>
  <c r="E1432" i="65"/>
  <c r="E1434" i="65"/>
  <c r="E1436" i="65"/>
  <c r="E1438" i="65"/>
  <c r="E1440" i="65"/>
  <c r="E1442" i="65"/>
  <c r="E1444" i="65"/>
  <c r="E1446" i="65"/>
  <c r="E1448" i="65"/>
  <c r="E1450" i="65"/>
  <c r="E1452" i="65"/>
  <c r="E1454" i="65"/>
  <c r="E1456" i="65"/>
  <c r="E1458" i="65"/>
  <c r="E1460" i="65"/>
  <c r="E1462" i="65"/>
  <c r="E1464" i="65"/>
  <c r="E1466" i="65"/>
  <c r="E1468" i="65"/>
  <c r="E1470" i="65"/>
  <c r="E1472" i="65"/>
  <c r="E1474" i="65"/>
  <c r="E1476" i="65"/>
  <c r="E1478" i="65"/>
  <c r="E1480" i="65"/>
  <c r="E1482" i="65"/>
  <c r="E1484" i="65"/>
  <c r="E1486" i="65"/>
  <c r="E1488" i="65"/>
  <c r="E1490" i="65"/>
  <c r="E1492" i="65"/>
  <c r="E1494" i="65"/>
  <c r="E1496" i="65"/>
  <c r="E1498" i="65"/>
  <c r="E1500" i="65"/>
  <c r="E1502" i="65"/>
  <c r="E1504" i="65"/>
  <c r="E1506" i="65"/>
  <c r="E1508" i="65"/>
  <c r="E1510" i="65"/>
  <c r="E1512" i="65"/>
  <c r="E1514" i="65"/>
  <c r="E1516" i="65"/>
  <c r="E1518" i="65"/>
  <c r="E1520" i="65"/>
  <c r="E1522" i="65"/>
  <c r="E1524" i="65"/>
  <c r="E1526" i="65"/>
  <c r="E1528" i="65"/>
  <c r="E1530" i="65"/>
  <c r="E1532" i="65"/>
  <c r="E1534" i="65"/>
  <c r="E1536" i="65"/>
  <c r="E1538" i="65"/>
  <c r="E1540" i="65"/>
  <c r="E1542" i="65"/>
  <c r="E1544" i="65"/>
  <c r="E1546" i="65"/>
  <c r="E1548" i="65"/>
  <c r="E1550" i="65"/>
  <c r="E1552" i="65"/>
  <c r="E1554" i="65"/>
  <c r="E1556" i="65"/>
  <c r="E1558" i="65"/>
  <c r="E1560" i="65"/>
  <c r="E1562" i="65"/>
  <c r="E1564" i="65"/>
  <c r="E1566" i="65"/>
  <c r="E1568" i="65"/>
  <c r="E1570" i="65"/>
  <c r="E1572" i="65"/>
  <c r="E1574" i="65"/>
  <c r="E1576" i="65"/>
  <c r="E1578" i="65"/>
  <c r="E1580" i="65"/>
  <c r="E1582" i="65"/>
  <c r="E1584" i="65"/>
  <c r="E1586" i="65"/>
  <c r="E1588" i="65"/>
  <c r="E1590" i="65"/>
  <c r="E1592" i="65"/>
  <c r="E1594" i="65"/>
  <c r="E1596" i="65"/>
  <c r="E1598" i="65"/>
  <c r="E1600" i="65"/>
  <c r="E1602" i="65"/>
  <c r="E1604" i="65"/>
  <c r="E1606" i="65"/>
  <c r="E1608" i="65"/>
  <c r="E1610" i="65"/>
  <c r="E1612" i="65"/>
  <c r="E1614" i="65"/>
  <c r="E1616" i="65"/>
  <c r="E1618" i="65"/>
  <c r="E1620" i="65"/>
  <c r="E1622" i="65"/>
  <c r="E1624" i="65"/>
  <c r="E1626" i="65"/>
  <c r="E1628" i="65"/>
  <c r="E1630" i="65"/>
  <c r="E1632" i="65"/>
  <c r="E1634" i="65"/>
  <c r="E1636" i="65"/>
  <c r="E1638" i="65"/>
  <c r="E1640" i="65"/>
  <c r="E1642" i="65"/>
  <c r="E1644" i="65"/>
  <c r="E1646" i="65"/>
  <c r="E1648" i="65"/>
  <c r="E1650" i="65"/>
  <c r="E1652" i="65"/>
  <c r="E1654" i="65"/>
  <c r="E1656" i="65"/>
  <c r="E1658" i="65"/>
  <c r="E1660" i="65"/>
  <c r="E1662" i="65"/>
  <c r="E1664" i="65"/>
  <c r="E1666" i="65"/>
  <c r="E1668" i="65"/>
  <c r="E1670" i="65"/>
  <c r="E1672" i="65"/>
  <c r="E1674" i="65"/>
  <c r="E1676" i="65"/>
  <c r="E1678" i="65"/>
  <c r="E1680" i="65"/>
  <c r="E1682" i="65"/>
  <c r="E1684" i="65"/>
  <c r="E1686" i="65"/>
  <c r="E1688" i="65"/>
  <c r="E1690" i="65"/>
  <c r="E1692" i="65"/>
  <c r="E1694" i="65"/>
  <c r="E1696" i="65"/>
  <c r="E1698" i="65"/>
  <c r="E1700" i="65"/>
  <c r="E1702" i="65"/>
  <c r="E1704" i="65"/>
  <c r="E1706" i="65"/>
  <c r="E1708" i="65"/>
  <c r="E1710" i="65"/>
  <c r="E1712" i="65"/>
  <c r="E1714" i="65"/>
  <c r="E1716" i="65"/>
  <c r="E1718" i="65"/>
  <c r="E1720" i="65"/>
  <c r="E1722" i="65"/>
  <c r="E310" i="65"/>
  <c r="E501" i="65"/>
  <c r="E521" i="65"/>
  <c r="E585" i="65"/>
  <c r="E649" i="65"/>
  <c r="E729" i="65"/>
  <c r="E731" i="65"/>
  <c r="E761" i="65"/>
  <c r="E763" i="65"/>
  <c r="E793" i="65"/>
  <c r="E795" i="65"/>
  <c r="E825" i="65"/>
  <c r="E857" i="65"/>
  <c r="E859" i="65"/>
  <c r="E945" i="65"/>
  <c r="E947" i="65"/>
  <c r="E953" i="65"/>
  <c r="E955" i="65"/>
  <c r="E1009" i="65"/>
  <c r="E1017" i="65"/>
  <c r="E1019" i="65"/>
  <c r="E1040" i="65"/>
  <c r="E1090" i="65"/>
  <c r="E1114" i="65"/>
  <c r="E1130" i="65"/>
  <c r="E1138" i="65"/>
  <c r="E1242" i="65"/>
  <c r="E1250" i="65"/>
  <c r="E1274" i="65"/>
  <c r="E405" i="65"/>
  <c r="E601" i="65"/>
  <c r="E737" i="65"/>
  <c r="E739" i="65"/>
  <c r="E803" i="65"/>
  <c r="E835" i="65"/>
  <c r="E867" i="65"/>
  <c r="E929" i="65"/>
  <c r="E931" i="65"/>
  <c r="E939" i="65"/>
  <c r="E993" i="65"/>
  <c r="E995" i="65"/>
  <c r="E1001" i="65"/>
  <c r="E1003" i="65"/>
  <c r="E1050" i="65"/>
  <c r="E1064" i="65"/>
  <c r="E1104" i="65"/>
  <c r="E1136" i="65"/>
  <c r="E1144" i="65"/>
  <c r="E1152" i="65"/>
  <c r="E1184" i="65"/>
  <c r="E1192" i="65"/>
  <c r="E1224" i="65"/>
  <c r="E1240" i="65"/>
  <c r="E1264" i="65"/>
  <c r="E1288" i="65"/>
  <c r="E1293" i="65"/>
  <c r="E1295" i="65"/>
  <c r="E1299" i="65"/>
  <c r="E1309" i="65"/>
  <c r="E1317" i="65"/>
  <c r="E1325" i="65"/>
  <c r="E1333" i="65"/>
  <c r="E1341" i="65"/>
  <c r="E1349" i="65"/>
  <c r="E1357" i="65"/>
  <c r="E1365" i="65"/>
  <c r="E1373" i="65"/>
  <c r="E1381" i="65"/>
  <c r="E1389" i="65"/>
  <c r="E1397" i="65"/>
  <c r="E1405" i="65"/>
  <c r="E1413" i="65"/>
  <c r="E1421" i="65"/>
  <c r="E1429" i="65"/>
  <c r="E1437" i="65"/>
  <c r="E1445" i="65"/>
  <c r="E1453" i="65"/>
  <c r="E1461" i="65"/>
  <c r="E1469" i="65"/>
  <c r="E1477" i="65"/>
  <c r="E1485" i="65"/>
  <c r="E1493" i="65"/>
  <c r="E1501" i="65"/>
  <c r="E1509" i="65"/>
  <c r="E1517" i="65"/>
  <c r="E1525" i="65"/>
  <c r="E1533" i="65"/>
  <c r="E1541" i="65"/>
  <c r="E1549" i="65"/>
  <c r="E1557" i="65"/>
  <c r="E1565" i="65"/>
  <c r="E1573" i="65"/>
  <c r="E1581" i="65"/>
  <c r="E1589" i="65"/>
  <c r="E1597" i="65"/>
  <c r="E1605" i="65"/>
  <c r="E1613" i="65"/>
  <c r="E1621" i="65"/>
  <c r="E1629" i="65"/>
  <c r="E1637" i="65"/>
  <c r="E1645" i="65"/>
  <c r="E1653" i="65"/>
  <c r="E1661" i="65"/>
  <c r="E1669" i="65"/>
  <c r="E1677" i="65"/>
  <c r="E1685" i="65"/>
  <c r="E1693" i="65"/>
  <c r="E1701" i="65"/>
  <c r="E1709" i="65"/>
  <c r="E1717" i="65"/>
  <c r="E1305" i="65"/>
  <c r="E1313" i="65"/>
  <c r="E1321" i="65"/>
  <c r="E1329" i="65"/>
  <c r="E1337" i="65"/>
  <c r="E1345" i="65"/>
  <c r="E1353" i="65"/>
  <c r="E1361" i="65"/>
  <c r="E1377" i="65"/>
  <c r="E1393" i="65"/>
  <c r="E1409" i="65"/>
  <c r="E1417" i="65"/>
  <c r="E1433" i="65"/>
  <c r="E1449" i="65"/>
  <c r="E1465" i="65"/>
  <c r="E1481" i="65"/>
  <c r="E1497" i="65"/>
  <c r="E1505" i="65"/>
  <c r="E1521" i="65"/>
  <c r="E1537" i="65"/>
  <c r="E1561" i="65"/>
  <c r="E1577" i="65"/>
  <c r="E1601" i="65"/>
  <c r="E1609" i="65"/>
  <c r="E1625" i="65"/>
  <c r="E1641" i="65"/>
  <c r="E1657" i="65"/>
  <c r="E1673" i="65"/>
  <c r="E1689" i="65"/>
  <c r="E1705" i="65"/>
  <c r="E1315" i="65"/>
  <c r="E1323" i="65"/>
  <c r="E1331" i="65"/>
  <c r="E1355" i="65"/>
  <c r="E1371" i="65"/>
  <c r="E1403" i="65"/>
  <c r="E1411" i="65"/>
  <c r="E1419" i="65"/>
  <c r="E1451" i="65"/>
  <c r="E1467" i="65"/>
  <c r="E1475" i="65"/>
  <c r="E1515" i="65"/>
  <c r="E1523" i="65"/>
  <c r="E1531" i="65"/>
  <c r="E1547" i="65"/>
  <c r="E1563" i="65"/>
  <c r="E1579" i="65"/>
  <c r="E1603" i="65"/>
  <c r="E1619" i="65"/>
  <c r="E1635" i="65"/>
  <c r="E1651" i="65"/>
  <c r="E1675" i="65"/>
  <c r="E1683" i="65"/>
  <c r="E1707" i="65"/>
  <c r="E1303" i="65"/>
  <c r="E1311" i="65"/>
  <c r="E1319" i="65"/>
  <c r="E1327" i="65"/>
  <c r="E1335" i="65"/>
  <c r="E1343" i="65"/>
  <c r="E1351" i="65"/>
  <c r="E1359" i="65"/>
  <c r="E1367" i="65"/>
  <c r="E1375" i="65"/>
  <c r="E1383" i="65"/>
  <c r="E1391" i="65"/>
  <c r="E1399" i="65"/>
  <c r="E1407" i="65"/>
  <c r="E1415" i="65"/>
  <c r="E1423" i="65"/>
  <c r="E1431" i="65"/>
  <c r="E1439" i="65"/>
  <c r="E1447" i="65"/>
  <c r="E1455" i="65"/>
  <c r="E1463" i="65"/>
  <c r="E1471" i="65"/>
  <c r="E1479" i="65"/>
  <c r="E1487" i="65"/>
  <c r="E1495" i="65"/>
  <c r="E1503" i="65"/>
  <c r="E1511" i="65"/>
  <c r="E1519" i="65"/>
  <c r="E1527" i="65"/>
  <c r="E1535" i="65"/>
  <c r="E1543" i="65"/>
  <c r="E1551" i="65"/>
  <c r="E1559" i="65"/>
  <c r="E1567" i="65"/>
  <c r="E1575" i="65"/>
  <c r="E1583" i="65"/>
  <c r="E1591" i="65"/>
  <c r="E1599" i="65"/>
  <c r="E1607" i="65"/>
  <c r="E1615" i="65"/>
  <c r="E1623" i="65"/>
  <c r="E1631" i="65"/>
  <c r="E1639" i="65"/>
  <c r="E1647" i="65"/>
  <c r="E1655" i="65"/>
  <c r="E1663" i="65"/>
  <c r="E1671" i="65"/>
  <c r="E1679" i="65"/>
  <c r="E1687" i="65"/>
  <c r="E1695" i="65"/>
  <c r="E1703" i="65"/>
  <c r="E1711" i="65"/>
  <c r="E1719" i="65"/>
  <c r="E1369" i="65"/>
  <c r="E1385" i="65"/>
  <c r="E1401" i="65"/>
  <c r="E1425" i="65"/>
  <c r="E1441" i="65"/>
  <c r="E1457" i="65"/>
  <c r="E1473" i="65"/>
  <c r="E1489" i="65"/>
  <c r="E1513" i="65"/>
  <c r="E1529" i="65"/>
  <c r="E1545" i="65"/>
  <c r="E1553" i="65"/>
  <c r="E1569" i="65"/>
  <c r="E1585" i="65"/>
  <c r="E1593" i="65"/>
  <c r="E1617" i="65"/>
  <c r="E1633" i="65"/>
  <c r="E1649" i="65"/>
  <c r="E1665" i="65"/>
  <c r="E1681" i="65"/>
  <c r="E1697" i="65"/>
  <c r="E1713" i="65"/>
  <c r="E1721" i="65"/>
  <c r="E1307" i="65"/>
  <c r="E1339" i="65"/>
  <c r="E1347" i="65"/>
  <c r="E1363" i="65"/>
  <c r="E1379" i="65"/>
  <c r="E1387" i="65"/>
  <c r="E1395" i="65"/>
  <c r="E1427" i="65"/>
  <c r="E1435" i="65"/>
  <c r="E1443" i="65"/>
  <c r="E1459" i="65"/>
  <c r="E1483" i="65"/>
  <c r="E1491" i="65"/>
  <c r="E1499" i="65"/>
  <c r="E1507" i="65"/>
  <c r="E1539" i="65"/>
  <c r="E1555" i="65"/>
  <c r="E1571" i="65"/>
  <c r="E1587" i="65"/>
  <c r="E1595" i="65"/>
  <c r="E1611" i="65"/>
  <c r="E1627" i="65"/>
  <c r="E1643" i="65"/>
  <c r="E1659" i="65"/>
  <c r="E1667" i="65"/>
  <c r="E1691" i="65"/>
  <c r="E1699" i="65"/>
  <c r="E1715" i="65"/>
  <c r="J7" i="48"/>
  <c r="L52" i="61"/>
  <c r="L25" i="61"/>
  <c r="L26" i="48"/>
  <c r="M19" i="58"/>
  <c r="M52" i="61" s="1"/>
  <c r="L10" i="48"/>
  <c r="K18" i="48"/>
  <c r="M19" i="48"/>
  <c r="M17" i="48"/>
  <c r="D30" i="48"/>
  <c r="D29" i="48"/>
  <c r="E6" i="52"/>
  <c r="M15" i="54" s="1"/>
  <c r="F6" i="52"/>
  <c r="F15" i="60" s="1"/>
  <c r="F14" i="60" s="1"/>
  <c r="E10" i="48"/>
  <c r="J18" i="48"/>
  <c r="J10" i="48"/>
  <c r="I19" i="48"/>
  <c r="H10" i="48"/>
  <c r="M6" i="52"/>
  <c r="F16" i="48"/>
  <c r="I16" i="48"/>
  <c r="E19" i="58"/>
  <c r="E52" i="61" s="1"/>
  <c r="G9" i="48"/>
  <c r="D5" i="52"/>
  <c r="D15" i="60"/>
  <c r="U6" i="54"/>
  <c r="M11" i="60"/>
  <c r="M5" i="52"/>
  <c r="M15" i="60"/>
  <c r="U15" i="54"/>
  <c r="E15" i="60"/>
  <c r="E14" i="60" s="1"/>
  <c r="M11" i="54"/>
  <c r="F27" i="54" s="1"/>
  <c r="E30" i="60"/>
  <c r="T11" i="54"/>
  <c r="M27" i="54" s="1"/>
  <c r="L30" i="60"/>
  <c r="L29" i="60" s="1"/>
  <c r="K31" i="48"/>
  <c r="K31" i="60"/>
  <c r="G7" i="48"/>
  <c r="G7" i="60"/>
  <c r="I10" i="48"/>
  <c r="I10" i="60"/>
  <c r="K15" i="60"/>
  <c r="S15" i="54"/>
  <c r="D16" i="48"/>
  <c r="D16" i="60"/>
  <c r="J15" i="60"/>
  <c r="R15" i="54"/>
  <c r="L30" i="48"/>
  <c r="L16" i="48"/>
  <c r="L16" i="60"/>
  <c r="K17" i="48"/>
  <c r="K17" i="60"/>
  <c r="H25" i="48"/>
  <c r="H25" i="60"/>
  <c r="H26" i="48"/>
  <c r="H26" i="60"/>
  <c r="N11" i="54"/>
  <c r="G27" i="54" s="1"/>
  <c r="F30" i="60"/>
  <c r="F29" i="60" s="1"/>
  <c r="T6" i="54"/>
  <c r="L11" i="60"/>
  <c r="K5" i="58"/>
  <c r="K7" i="48"/>
  <c r="K7" i="60"/>
  <c r="H5" i="58"/>
  <c r="H24" i="61" s="1"/>
  <c r="J5" i="58"/>
  <c r="J51" i="61" s="1"/>
  <c r="M5" i="58"/>
  <c r="M24" i="61" s="1"/>
  <c r="K16" i="48"/>
  <c r="K16" i="60"/>
  <c r="J17" i="48"/>
  <c r="J17" i="60"/>
  <c r="Q11" i="54"/>
  <c r="J27" i="54" s="1"/>
  <c r="I30" i="60"/>
  <c r="I29" i="60" s="1"/>
  <c r="G31" i="48"/>
  <c r="G29" i="48" s="1"/>
  <c r="G31" i="60"/>
  <c r="G1" i="65"/>
  <c r="G16" i="65" s="1"/>
  <c r="F9" i="65"/>
  <c r="F11" i="65"/>
  <c r="F15" i="65"/>
  <c r="F31" i="65"/>
  <c r="F22" i="65"/>
  <c r="F7" i="65"/>
  <c r="F24" i="65"/>
  <c r="F4" i="65"/>
  <c r="F13" i="65"/>
  <c r="F26" i="65"/>
  <c r="F30" i="65"/>
  <c r="F27" i="65"/>
  <c r="F10" i="65"/>
  <c r="F12" i="65"/>
  <c r="F28" i="65"/>
  <c r="F29" i="65"/>
  <c r="F5" i="65"/>
  <c r="F18" i="65"/>
  <c r="F17" i="65"/>
  <c r="F23" i="65"/>
  <c r="F20" i="65"/>
  <c r="F19" i="65"/>
  <c r="F14" i="65"/>
  <c r="F8" i="65"/>
  <c r="F6" i="65"/>
  <c r="L92" i="52"/>
  <c r="F17" i="48"/>
  <c r="F8" i="48"/>
  <c r="G25" i="48"/>
  <c r="F29" i="48"/>
  <c r="L25" i="48"/>
  <c r="L25" i="60"/>
  <c r="U11" i="54"/>
  <c r="N27" i="54" s="1"/>
  <c r="M30" i="60"/>
  <c r="M29" i="60" s="1"/>
  <c r="N6" i="54"/>
  <c r="F11" i="60"/>
  <c r="H8" i="48"/>
  <c r="H8" i="60"/>
  <c r="K9" i="48"/>
  <c r="I25" i="61"/>
  <c r="H16" i="48"/>
  <c r="E18" i="48"/>
  <c r="H31" i="48"/>
  <c r="L31" i="48"/>
  <c r="G19" i="48"/>
  <c r="M26" i="48"/>
  <c r="K25" i="48"/>
  <c r="L21" i="48"/>
  <c r="E7" i="48"/>
  <c r="M16" i="48"/>
  <c r="M16" i="60"/>
  <c r="O11" i="54"/>
  <c r="H27" i="54" s="1"/>
  <c r="G30" i="60"/>
  <c r="J30" i="48"/>
  <c r="J30" i="60"/>
  <c r="E31" i="48"/>
  <c r="E29" i="48" s="1"/>
  <c r="E31" i="60"/>
  <c r="J19" i="58"/>
  <c r="J52" i="61" s="1"/>
  <c r="F10" i="48"/>
  <c r="F10" i="60"/>
  <c r="I8" i="48"/>
  <c r="D52" i="61"/>
  <c r="D25" i="61"/>
  <c r="L17" i="48"/>
  <c r="F18" i="48"/>
  <c r="I25" i="48"/>
  <c r="L28" i="48"/>
  <c r="H17" i="48"/>
  <c r="I26" i="48"/>
  <c r="H28" i="48"/>
  <c r="E92" i="52"/>
  <c r="F7" i="48"/>
  <c r="K92" i="52"/>
  <c r="D29" i="60"/>
  <c r="G6" i="52"/>
  <c r="H6" i="52"/>
  <c r="L6" i="52"/>
  <c r="L5" i="52" s="1"/>
  <c r="T14" i="54" s="1"/>
  <c r="E16" i="48"/>
  <c r="I17" i="48"/>
  <c r="I17" i="60"/>
  <c r="H18" i="48"/>
  <c r="M18" i="48"/>
  <c r="M18" i="60"/>
  <c r="K21" i="48"/>
  <c r="E26" i="48"/>
  <c r="G26" i="48"/>
  <c r="J26" i="48"/>
  <c r="F28" i="48"/>
  <c r="P11" i="54"/>
  <c r="I27" i="54" s="1"/>
  <c r="H30" i="60"/>
  <c r="H29" i="60" s="1"/>
  <c r="S11" i="54"/>
  <c r="L27" i="54" s="1"/>
  <c r="K30" i="60"/>
  <c r="J31" i="48"/>
  <c r="J31" i="60"/>
  <c r="E8" i="48"/>
  <c r="E8" i="60"/>
  <c r="G10" i="48"/>
  <c r="G8" i="48"/>
  <c r="G8" i="60"/>
  <c r="I7" i="48"/>
  <c r="M10" i="48"/>
  <c r="M10" i="60"/>
  <c r="M7" i="48"/>
  <c r="M7" i="60"/>
  <c r="J19" i="48"/>
  <c r="F24" i="61"/>
  <c r="G5" i="58"/>
  <c r="E21" i="65"/>
  <c r="E24" i="65"/>
  <c r="E4" i="65"/>
  <c r="E13" i="65"/>
  <c r="E26" i="65"/>
  <c r="E30" i="65"/>
  <c r="E27" i="65"/>
  <c r="E10" i="65"/>
  <c r="E12" i="65"/>
  <c r="E28" i="65"/>
  <c r="E29" i="65"/>
  <c r="E5" i="65"/>
  <c r="E18" i="65"/>
  <c r="E17" i="65"/>
  <c r="E23" i="65"/>
  <c r="E20" i="65"/>
  <c r="E19" i="65"/>
  <c r="E8" i="65"/>
  <c r="E6" i="65"/>
  <c r="E9" i="65"/>
  <c r="E11" i="65"/>
  <c r="E15" i="65"/>
  <c r="E31" i="65"/>
  <c r="E22" i="65"/>
  <c r="E14" i="65"/>
  <c r="E7" i="65"/>
  <c r="H9" i="50"/>
  <c r="H8" i="50" s="1"/>
  <c r="K9" i="50"/>
  <c r="K8" i="50" s="1"/>
  <c r="F9" i="50"/>
  <c r="F8" i="50" s="1"/>
  <c r="G9" i="50"/>
  <c r="G8" i="50" s="1"/>
  <c r="I9" i="50"/>
  <c r="I8" i="50" s="1"/>
  <c r="S9" i="54"/>
  <c r="O9" i="54"/>
  <c r="H9" i="48"/>
  <c r="P9" i="54"/>
  <c r="J9" i="48"/>
  <c r="R9" i="54"/>
  <c r="G11" i="48"/>
  <c r="I9" i="48"/>
  <c r="Q9" i="54"/>
  <c r="F9" i="48"/>
  <c r="N9" i="54"/>
  <c r="L9" i="48"/>
  <c r="T9" i="54"/>
  <c r="M24" i="54" s="1"/>
  <c r="E9" i="48"/>
  <c r="M9" i="54"/>
  <c r="U9" i="54"/>
  <c r="L9" i="54"/>
  <c r="D9" i="50"/>
  <c r="D8" i="50" s="1"/>
  <c r="K51" i="61"/>
  <c r="K24" i="61"/>
  <c r="H51" i="61"/>
  <c r="G51" i="61"/>
  <c r="G24" i="61"/>
  <c r="G52" i="61"/>
  <c r="G25" i="61"/>
  <c r="D51" i="61"/>
  <c r="F52" i="61"/>
  <c r="F25" i="61"/>
  <c r="L51" i="61"/>
  <c r="L24" i="61"/>
  <c r="E51" i="61"/>
  <c r="E25" i="61"/>
  <c r="I24" i="61"/>
  <c r="K25" i="61"/>
  <c r="H25" i="61"/>
  <c r="S40" i="55"/>
  <c r="S39" i="55" s="1"/>
  <c r="O40" i="55"/>
  <c r="O39" i="55" s="1"/>
  <c r="M40" i="55"/>
  <c r="M39" i="55" s="1"/>
  <c r="R40" i="55"/>
  <c r="R39" i="55" s="1"/>
  <c r="N40" i="55"/>
  <c r="U40" i="55"/>
  <c r="U39" i="55" s="1"/>
  <c r="Q40" i="55"/>
  <c r="Q39" i="55" s="1"/>
  <c r="T40" i="55"/>
  <c r="T39" i="55" s="1"/>
  <c r="P40" i="55"/>
  <c r="L40" i="55"/>
  <c r="L14" i="54"/>
  <c r="F15" i="48"/>
  <c r="F14" i="48" s="1"/>
  <c r="F13" i="48" s="1"/>
  <c r="H5" i="52"/>
  <c r="P14" i="54" s="1"/>
  <c r="H15" i="48"/>
  <c r="K15" i="48"/>
  <c r="K14" i="48" s="1"/>
  <c r="K5" i="52"/>
  <c r="L15" i="48"/>
  <c r="L15" i="54"/>
  <c r="J15" i="48"/>
  <c r="J5" i="52"/>
  <c r="D15" i="48"/>
  <c r="G92" i="52"/>
  <c r="F92" i="52"/>
  <c r="G21" i="48"/>
  <c r="I21" i="48"/>
  <c r="H92" i="52"/>
  <c r="M92" i="52"/>
  <c r="H30" i="48"/>
  <c r="H29" i="48" s="1"/>
  <c r="K30" i="48"/>
  <c r="M15" i="48"/>
  <c r="J92" i="52"/>
  <c r="I6" i="52"/>
  <c r="G28" i="48"/>
  <c r="M30" i="48"/>
  <c r="M29" i="48" s="1"/>
  <c r="F21" i="48"/>
  <c r="H21" i="48"/>
  <c r="M21" i="48"/>
  <c r="J28" i="48"/>
  <c r="M28" i="48"/>
  <c r="H19" i="48"/>
  <c r="L11" i="48"/>
  <c r="F11" i="48"/>
  <c r="L6" i="54"/>
  <c r="M11" i="48"/>
  <c r="E9" i="50"/>
  <c r="E8" i="50" s="1"/>
  <c r="M9" i="50"/>
  <c r="M8" i="50" s="1"/>
  <c r="J9" i="50"/>
  <c r="J8" i="50" s="1"/>
  <c r="L9" i="50"/>
  <c r="L8" i="50" s="1"/>
  <c r="Q6" i="57"/>
  <c r="U6" i="57"/>
  <c r="M17" i="57"/>
  <c r="Q17" i="57"/>
  <c r="U17" i="57"/>
  <c r="O17" i="57"/>
  <c r="M28" i="57"/>
  <c r="Q28" i="57"/>
  <c r="L17" i="55"/>
  <c r="P17" i="55"/>
  <c r="T17" i="55"/>
  <c r="N17" i="55"/>
  <c r="R17" i="55"/>
  <c r="N50" i="55"/>
  <c r="F16" i="65"/>
  <c r="F21" i="65"/>
  <c r="H1" i="65"/>
  <c r="G21" i="65"/>
  <c r="F25" i="65"/>
  <c r="R50" i="55"/>
  <c r="N6" i="57"/>
  <c r="S28" i="57"/>
  <c r="M6" i="55"/>
  <c r="Q6" i="55"/>
  <c r="U6" i="55"/>
  <c r="S6" i="57"/>
  <c r="R28" i="55"/>
  <c r="L50" i="55"/>
  <c r="P50" i="55"/>
  <c r="T50" i="55"/>
  <c r="Q50" i="55"/>
  <c r="O6" i="57"/>
  <c r="L6" i="57"/>
  <c r="P6" i="57"/>
  <c r="T6" i="57"/>
  <c r="R6" i="57"/>
  <c r="R6" i="55"/>
  <c r="L6" i="55"/>
  <c r="P6" i="55"/>
  <c r="T6" i="55"/>
  <c r="M17" i="55"/>
  <c r="Q17" i="55"/>
  <c r="U17" i="55"/>
  <c r="O17" i="55"/>
  <c r="O28" i="55"/>
  <c r="S28" i="55"/>
  <c r="M28" i="55"/>
  <c r="O50" i="55"/>
  <c r="R17" i="57"/>
  <c r="L17" i="57"/>
  <c r="P17" i="57"/>
  <c r="T17" i="57"/>
  <c r="P28" i="57"/>
  <c r="T28" i="57"/>
  <c r="S50" i="55"/>
  <c r="T28" i="55"/>
  <c r="N28" i="55"/>
  <c r="L28" i="55"/>
  <c r="P28" i="55"/>
  <c r="N39" i="55"/>
  <c r="P39" i="55"/>
  <c r="R28" i="57"/>
  <c r="L39" i="55"/>
  <c r="L28" i="57"/>
  <c r="N17" i="57"/>
  <c r="N28" i="57"/>
  <c r="N6" i="55"/>
  <c r="G25" i="65" l="1"/>
  <c r="H33" i="65"/>
  <c r="H35" i="65"/>
  <c r="H37" i="65"/>
  <c r="H39" i="65"/>
  <c r="H41" i="65"/>
  <c r="H43" i="65"/>
  <c r="H45" i="65"/>
  <c r="H47" i="65"/>
  <c r="H49" i="65"/>
  <c r="H51" i="65"/>
  <c r="H53" i="65"/>
  <c r="H55" i="65"/>
  <c r="H57" i="65"/>
  <c r="H59" i="65"/>
  <c r="H61" i="65"/>
  <c r="H63" i="65"/>
  <c r="H65" i="65"/>
  <c r="H67" i="65"/>
  <c r="H69" i="65"/>
  <c r="H71" i="65"/>
  <c r="H73" i="65"/>
  <c r="H75" i="65"/>
  <c r="H77" i="65"/>
  <c r="H79" i="65"/>
  <c r="H81" i="65"/>
  <c r="H83" i="65"/>
  <c r="H32" i="65"/>
  <c r="H34" i="65"/>
  <c r="H36" i="65"/>
  <c r="H38" i="65"/>
  <c r="H40" i="65"/>
  <c r="H42" i="65"/>
  <c r="H44" i="65"/>
  <c r="H46" i="65"/>
  <c r="H48" i="65"/>
  <c r="H50" i="65"/>
  <c r="H52" i="65"/>
  <c r="H54" i="65"/>
  <c r="H56" i="65"/>
  <c r="H58" i="65"/>
  <c r="H60" i="65"/>
  <c r="H62" i="65"/>
  <c r="H64" i="65"/>
  <c r="H66" i="65"/>
  <c r="H68" i="65"/>
  <c r="H70" i="65"/>
  <c r="H72" i="65"/>
  <c r="H74" i="65"/>
  <c r="H76" i="65"/>
  <c r="H78" i="65"/>
  <c r="H80" i="65"/>
  <c r="H82" i="65"/>
  <c r="H85" i="65"/>
  <c r="H84" i="65"/>
  <c r="H88" i="65"/>
  <c r="H90" i="65"/>
  <c r="H92" i="65"/>
  <c r="H94" i="65"/>
  <c r="H96" i="65"/>
  <c r="H98" i="65"/>
  <c r="H100" i="65"/>
  <c r="H102" i="65"/>
  <c r="H104" i="65"/>
  <c r="H106" i="65"/>
  <c r="H108" i="65"/>
  <c r="H110" i="65"/>
  <c r="H112" i="65"/>
  <c r="H114" i="65"/>
  <c r="H116" i="65"/>
  <c r="H118" i="65"/>
  <c r="H120" i="65"/>
  <c r="H122" i="65"/>
  <c r="H124" i="65"/>
  <c r="H126" i="65"/>
  <c r="H128" i="65"/>
  <c r="H130" i="65"/>
  <c r="H132" i="65"/>
  <c r="H134" i="65"/>
  <c r="H136" i="65"/>
  <c r="H138" i="65"/>
  <c r="H140" i="65"/>
  <c r="H142" i="65"/>
  <c r="H144" i="65"/>
  <c r="H146" i="65"/>
  <c r="H148" i="65"/>
  <c r="H150" i="65"/>
  <c r="H152" i="65"/>
  <c r="H154" i="65"/>
  <c r="H156" i="65"/>
  <c r="H158" i="65"/>
  <c r="H160" i="65"/>
  <c r="H162" i="65"/>
  <c r="H164" i="65"/>
  <c r="H166" i="65"/>
  <c r="H168" i="65"/>
  <c r="H170" i="65"/>
  <c r="H87" i="65"/>
  <c r="H91" i="65"/>
  <c r="H99" i="65"/>
  <c r="H107" i="65"/>
  <c r="H115" i="65"/>
  <c r="H123" i="65"/>
  <c r="H131" i="65"/>
  <c r="H139" i="65"/>
  <c r="H147" i="65"/>
  <c r="H155" i="65"/>
  <c r="H172" i="65"/>
  <c r="H174" i="65"/>
  <c r="H176" i="65"/>
  <c r="H178" i="65"/>
  <c r="H180" i="65"/>
  <c r="H182" i="65"/>
  <c r="H184" i="65"/>
  <c r="H186" i="65"/>
  <c r="H188" i="65"/>
  <c r="H190" i="65"/>
  <c r="H192" i="65"/>
  <c r="H194" i="65"/>
  <c r="H196" i="65"/>
  <c r="H198" i="65"/>
  <c r="H200" i="65"/>
  <c r="H202" i="65"/>
  <c r="H204" i="65"/>
  <c r="H206" i="65"/>
  <c r="H208" i="65"/>
  <c r="H210" i="65"/>
  <c r="H212" i="65"/>
  <c r="H214" i="65"/>
  <c r="H216" i="65"/>
  <c r="H218" i="65"/>
  <c r="H220" i="65"/>
  <c r="H222" i="65"/>
  <c r="H224" i="65"/>
  <c r="H226" i="65"/>
  <c r="H228" i="65"/>
  <c r="H230" i="65"/>
  <c r="H89" i="65"/>
  <c r="H97" i="65"/>
  <c r="H105" i="65"/>
  <c r="H113" i="65"/>
  <c r="H121" i="65"/>
  <c r="H129" i="65"/>
  <c r="H137" i="65"/>
  <c r="H145" i="65"/>
  <c r="H153" i="65"/>
  <c r="H163" i="65"/>
  <c r="H167" i="65"/>
  <c r="H103" i="65"/>
  <c r="H119" i="65"/>
  <c r="H135" i="65"/>
  <c r="H151" i="65"/>
  <c r="H161" i="65"/>
  <c r="H165" i="65"/>
  <c r="H169" i="65"/>
  <c r="H175" i="65"/>
  <c r="H183" i="65"/>
  <c r="H191" i="65"/>
  <c r="H199" i="65"/>
  <c r="H207" i="65"/>
  <c r="H215" i="65"/>
  <c r="H223" i="65"/>
  <c r="H231" i="65"/>
  <c r="H238" i="65"/>
  <c r="H239" i="65"/>
  <c r="H243" i="65"/>
  <c r="H245" i="65"/>
  <c r="H247" i="65"/>
  <c r="H249" i="65"/>
  <c r="H251" i="65"/>
  <c r="H253" i="65"/>
  <c r="H255" i="65"/>
  <c r="H257" i="65"/>
  <c r="H259" i="65"/>
  <c r="H261" i="65"/>
  <c r="H263" i="65"/>
  <c r="H265" i="65"/>
  <c r="H267" i="65"/>
  <c r="H269" i="65"/>
  <c r="H271" i="65"/>
  <c r="H273" i="65"/>
  <c r="H275" i="65"/>
  <c r="H277" i="65"/>
  <c r="H279" i="65"/>
  <c r="H281" i="65"/>
  <c r="H283" i="65"/>
  <c r="H285" i="65"/>
  <c r="H287" i="65"/>
  <c r="H289" i="65"/>
  <c r="H291" i="65"/>
  <c r="H293" i="65"/>
  <c r="H295" i="65"/>
  <c r="H297" i="65"/>
  <c r="H299" i="65"/>
  <c r="H301" i="65"/>
  <c r="H303" i="65"/>
  <c r="H305" i="65"/>
  <c r="H307" i="65"/>
  <c r="H309" i="65"/>
  <c r="H311" i="65"/>
  <c r="H313" i="65"/>
  <c r="H315" i="65"/>
  <c r="H317" i="65"/>
  <c r="H319" i="65"/>
  <c r="H321" i="65"/>
  <c r="H323" i="65"/>
  <c r="H325" i="65"/>
  <c r="H327" i="65"/>
  <c r="H329" i="65"/>
  <c r="H331" i="65"/>
  <c r="H333" i="65"/>
  <c r="H93" i="65"/>
  <c r="H109" i="65"/>
  <c r="H125" i="65"/>
  <c r="H141" i="65"/>
  <c r="H157" i="65"/>
  <c r="H173" i="65"/>
  <c r="H181" i="65"/>
  <c r="H189" i="65"/>
  <c r="H197" i="65"/>
  <c r="H205" i="65"/>
  <c r="H213" i="65"/>
  <c r="H221" i="65"/>
  <c r="H229" i="65"/>
  <c r="H232" i="65"/>
  <c r="H233" i="65"/>
  <c r="H240" i="65"/>
  <c r="H241" i="65"/>
  <c r="H86" i="65"/>
  <c r="H101" i="65"/>
  <c r="H111" i="65"/>
  <c r="H133" i="65"/>
  <c r="H143" i="65"/>
  <c r="H179" i="65"/>
  <c r="H195" i="65"/>
  <c r="H211" i="65"/>
  <c r="H227" i="65"/>
  <c r="H237" i="65"/>
  <c r="H244" i="65"/>
  <c r="H252" i="65"/>
  <c r="H260" i="65"/>
  <c r="H268" i="65"/>
  <c r="H276" i="65"/>
  <c r="H284" i="65"/>
  <c r="H292" i="65"/>
  <c r="H300" i="65"/>
  <c r="H308" i="65"/>
  <c r="H316" i="65"/>
  <c r="H324" i="65"/>
  <c r="H332" i="65"/>
  <c r="H334" i="65"/>
  <c r="H341" i="65"/>
  <c r="H342" i="65"/>
  <c r="H349" i="65"/>
  <c r="H350" i="65"/>
  <c r="H357" i="65"/>
  <c r="H358" i="65"/>
  <c r="H365" i="65"/>
  <c r="H366" i="65"/>
  <c r="H373" i="65"/>
  <c r="H374" i="65"/>
  <c r="H381" i="65"/>
  <c r="H382" i="65"/>
  <c r="H388" i="65"/>
  <c r="H390" i="65"/>
  <c r="H392" i="65"/>
  <c r="H394" i="65"/>
  <c r="H396" i="65"/>
  <c r="H398" i="65"/>
  <c r="H400" i="65"/>
  <c r="H402" i="65"/>
  <c r="H404" i="65"/>
  <c r="H406" i="65"/>
  <c r="H408" i="65"/>
  <c r="H410" i="65"/>
  <c r="H412" i="65"/>
  <c r="H414" i="65"/>
  <c r="H416" i="65"/>
  <c r="H418" i="65"/>
  <c r="H420" i="65"/>
  <c r="H422" i="65"/>
  <c r="H424" i="65"/>
  <c r="H426" i="65"/>
  <c r="H428" i="65"/>
  <c r="H430" i="65"/>
  <c r="H432" i="65"/>
  <c r="H434" i="65"/>
  <c r="H436" i="65"/>
  <c r="H438" i="65"/>
  <c r="H440" i="65"/>
  <c r="H442" i="65"/>
  <c r="H444" i="65"/>
  <c r="H446" i="65"/>
  <c r="H448" i="65"/>
  <c r="H450" i="65"/>
  <c r="H452" i="65"/>
  <c r="H454" i="65"/>
  <c r="H456" i="65"/>
  <c r="H458" i="65"/>
  <c r="H460" i="65"/>
  <c r="H462" i="65"/>
  <c r="H464" i="65"/>
  <c r="H466" i="65"/>
  <c r="H468" i="65"/>
  <c r="H470" i="65"/>
  <c r="H472" i="65"/>
  <c r="H474" i="65"/>
  <c r="H476" i="65"/>
  <c r="H478" i="65"/>
  <c r="H480" i="65"/>
  <c r="H482" i="65"/>
  <c r="H484" i="65"/>
  <c r="H486" i="65"/>
  <c r="H488" i="65"/>
  <c r="H490" i="65"/>
  <c r="H492" i="65"/>
  <c r="H494" i="65"/>
  <c r="H496" i="65"/>
  <c r="H498" i="65"/>
  <c r="H500" i="65"/>
  <c r="H502" i="65"/>
  <c r="H504" i="65"/>
  <c r="H506" i="65"/>
  <c r="H508" i="65"/>
  <c r="H510" i="65"/>
  <c r="H512" i="65"/>
  <c r="H514" i="65"/>
  <c r="H516" i="65"/>
  <c r="H518" i="65"/>
  <c r="H185" i="65"/>
  <c r="H201" i="65"/>
  <c r="H217" i="65"/>
  <c r="H235" i="65"/>
  <c r="H236" i="65"/>
  <c r="H242" i="65"/>
  <c r="H250" i="65"/>
  <c r="H258" i="65"/>
  <c r="H266" i="65"/>
  <c r="H274" i="65"/>
  <c r="H282" i="65"/>
  <c r="H290" i="65"/>
  <c r="H298" i="65"/>
  <c r="H306" i="65"/>
  <c r="H314" i="65"/>
  <c r="H322" i="65"/>
  <c r="H330" i="65"/>
  <c r="H335" i="65"/>
  <c r="H336" i="65"/>
  <c r="H343" i="65"/>
  <c r="H344" i="65"/>
  <c r="H351" i="65"/>
  <c r="H352" i="65"/>
  <c r="H359" i="65"/>
  <c r="H360" i="65"/>
  <c r="H367" i="65"/>
  <c r="H368" i="65"/>
  <c r="H375" i="65"/>
  <c r="H376" i="65"/>
  <c r="H383" i="65"/>
  <c r="H384" i="65"/>
  <c r="H117" i="65"/>
  <c r="H177" i="65"/>
  <c r="H209" i="65"/>
  <c r="H248" i="65"/>
  <c r="H264" i="65"/>
  <c r="H280" i="65"/>
  <c r="H296" i="65"/>
  <c r="H312" i="65"/>
  <c r="H328" i="65"/>
  <c r="H337" i="65"/>
  <c r="H346" i="65"/>
  <c r="H347" i="65"/>
  <c r="H353" i="65"/>
  <c r="H362" i="65"/>
  <c r="H363" i="65"/>
  <c r="H369" i="65"/>
  <c r="H378" i="65"/>
  <c r="H379" i="65"/>
  <c r="H385" i="65"/>
  <c r="H389" i="65"/>
  <c r="H397" i="65"/>
  <c r="H405" i="65"/>
  <c r="H413" i="65"/>
  <c r="H421" i="65"/>
  <c r="H429" i="65"/>
  <c r="H437" i="65"/>
  <c r="H445" i="65"/>
  <c r="H453" i="65"/>
  <c r="H461" i="65"/>
  <c r="H469" i="65"/>
  <c r="H477" i="65"/>
  <c r="H485" i="65"/>
  <c r="H493" i="65"/>
  <c r="H501" i="65"/>
  <c r="H509" i="65"/>
  <c r="H517" i="65"/>
  <c r="H520" i="65"/>
  <c r="H522" i="65"/>
  <c r="H524" i="65"/>
  <c r="H526" i="65"/>
  <c r="H528" i="65"/>
  <c r="H530" i="65"/>
  <c r="H532" i="65"/>
  <c r="H534" i="65"/>
  <c r="H536" i="65"/>
  <c r="H538" i="65"/>
  <c r="H540" i="65"/>
  <c r="H542" i="65"/>
  <c r="H544" i="65"/>
  <c r="H546" i="65"/>
  <c r="H548" i="65"/>
  <c r="H550" i="65"/>
  <c r="H552" i="65"/>
  <c r="H554" i="65"/>
  <c r="H556" i="65"/>
  <c r="H558" i="65"/>
  <c r="H560" i="65"/>
  <c r="H562" i="65"/>
  <c r="H564" i="65"/>
  <c r="H566" i="65"/>
  <c r="H568" i="65"/>
  <c r="H570" i="65"/>
  <c r="H572" i="65"/>
  <c r="H574" i="65"/>
  <c r="H576" i="65"/>
  <c r="H578" i="65"/>
  <c r="H580" i="65"/>
  <c r="H582" i="65"/>
  <c r="H584" i="65"/>
  <c r="H586" i="65"/>
  <c r="H588" i="65"/>
  <c r="H590" i="65"/>
  <c r="H592" i="65"/>
  <c r="H594" i="65"/>
  <c r="H596" i="65"/>
  <c r="H598" i="65"/>
  <c r="H600" i="65"/>
  <c r="H602" i="65"/>
  <c r="H604" i="65"/>
  <c r="H606" i="65"/>
  <c r="H608" i="65"/>
  <c r="H610" i="65"/>
  <c r="H612" i="65"/>
  <c r="H614" i="65"/>
  <c r="H616" i="65"/>
  <c r="H618" i="65"/>
  <c r="H620" i="65"/>
  <c r="H622" i="65"/>
  <c r="H624" i="65"/>
  <c r="H626" i="65"/>
  <c r="H628" i="65"/>
  <c r="H630" i="65"/>
  <c r="H632" i="65"/>
  <c r="H634" i="65"/>
  <c r="H636" i="65"/>
  <c r="H638" i="65"/>
  <c r="H640" i="65"/>
  <c r="H642" i="65"/>
  <c r="H644" i="65"/>
  <c r="H646" i="65"/>
  <c r="H648" i="65"/>
  <c r="H650" i="65"/>
  <c r="H652" i="65"/>
  <c r="H654" i="65"/>
  <c r="H656" i="65"/>
  <c r="H658" i="65"/>
  <c r="H660" i="65"/>
  <c r="H662" i="65"/>
  <c r="H664" i="65"/>
  <c r="H666" i="65"/>
  <c r="H668" i="65"/>
  <c r="H670" i="65"/>
  <c r="H672" i="65"/>
  <c r="H674" i="65"/>
  <c r="H676" i="65"/>
  <c r="H678" i="65"/>
  <c r="H680" i="65"/>
  <c r="H682" i="65"/>
  <c r="H684" i="65"/>
  <c r="H686" i="65"/>
  <c r="H688" i="65"/>
  <c r="H690" i="65"/>
  <c r="H692" i="65"/>
  <c r="H694" i="65"/>
  <c r="H696" i="65"/>
  <c r="H698" i="65"/>
  <c r="H700" i="65"/>
  <c r="H702" i="65"/>
  <c r="H704" i="65"/>
  <c r="H706" i="65"/>
  <c r="H127" i="65"/>
  <c r="H171" i="65"/>
  <c r="H203" i="65"/>
  <c r="H254" i="65"/>
  <c r="H270" i="65"/>
  <c r="H286" i="65"/>
  <c r="H302" i="65"/>
  <c r="H318" i="65"/>
  <c r="H340" i="65"/>
  <c r="H356" i="65"/>
  <c r="H372" i="65"/>
  <c r="H395" i="65"/>
  <c r="H403" i="65"/>
  <c r="H411" i="65"/>
  <c r="H419" i="65"/>
  <c r="H427" i="65"/>
  <c r="H435" i="65"/>
  <c r="H443" i="65"/>
  <c r="H451" i="65"/>
  <c r="H459" i="65"/>
  <c r="H467" i="65"/>
  <c r="H475" i="65"/>
  <c r="H483" i="65"/>
  <c r="H491" i="65"/>
  <c r="H499" i="65"/>
  <c r="H507" i="65"/>
  <c r="H515" i="65"/>
  <c r="H193" i="65"/>
  <c r="H272" i="65"/>
  <c r="H304" i="65"/>
  <c r="H355" i="65"/>
  <c r="H387" i="65"/>
  <c r="H391" i="65"/>
  <c r="H407" i="65"/>
  <c r="H423" i="65"/>
  <c r="H439" i="65"/>
  <c r="H455" i="65"/>
  <c r="H471" i="65"/>
  <c r="H487" i="65"/>
  <c r="H503" i="65"/>
  <c r="H519" i="65"/>
  <c r="H527" i="65"/>
  <c r="H535" i="65"/>
  <c r="H543" i="65"/>
  <c r="H551" i="65"/>
  <c r="H559" i="65"/>
  <c r="H567" i="65"/>
  <c r="H575" i="65"/>
  <c r="H583" i="65"/>
  <c r="H591" i="65"/>
  <c r="H599" i="65"/>
  <c r="H607" i="65"/>
  <c r="H615" i="65"/>
  <c r="H623" i="65"/>
  <c r="H631" i="65"/>
  <c r="H639" i="65"/>
  <c r="H647" i="65"/>
  <c r="H655" i="65"/>
  <c r="H663" i="65"/>
  <c r="H671" i="65"/>
  <c r="H679" i="65"/>
  <c r="H687" i="65"/>
  <c r="H695" i="65"/>
  <c r="H703" i="65"/>
  <c r="H708" i="65"/>
  <c r="H710" i="65"/>
  <c r="H712" i="65"/>
  <c r="H714" i="65"/>
  <c r="H716" i="65"/>
  <c r="H718" i="65"/>
  <c r="H720" i="65"/>
  <c r="H722" i="65"/>
  <c r="H724" i="65"/>
  <c r="H726" i="65"/>
  <c r="H728" i="65"/>
  <c r="H730" i="65"/>
  <c r="H732" i="65"/>
  <c r="H734" i="65"/>
  <c r="H736" i="65"/>
  <c r="H738" i="65"/>
  <c r="H740" i="65"/>
  <c r="H742" i="65"/>
  <c r="H744" i="65"/>
  <c r="H746" i="65"/>
  <c r="H748" i="65"/>
  <c r="H750" i="65"/>
  <c r="H752" i="65"/>
  <c r="H754" i="65"/>
  <c r="H756" i="65"/>
  <c r="H758" i="65"/>
  <c r="H760" i="65"/>
  <c r="H762" i="65"/>
  <c r="H764" i="65"/>
  <c r="H766" i="65"/>
  <c r="H768" i="65"/>
  <c r="H770" i="65"/>
  <c r="H772" i="65"/>
  <c r="H774" i="65"/>
  <c r="H776" i="65"/>
  <c r="H778" i="65"/>
  <c r="H780" i="65"/>
  <c r="H782" i="65"/>
  <c r="H784" i="65"/>
  <c r="H786" i="65"/>
  <c r="H788" i="65"/>
  <c r="H790" i="65"/>
  <c r="H792" i="65"/>
  <c r="H794" i="65"/>
  <c r="H796" i="65"/>
  <c r="H798" i="65"/>
  <c r="H800" i="65"/>
  <c r="H802" i="65"/>
  <c r="H804" i="65"/>
  <c r="H806" i="65"/>
  <c r="H808" i="65"/>
  <c r="H810" i="65"/>
  <c r="H812" i="65"/>
  <c r="H814" i="65"/>
  <c r="H816" i="65"/>
  <c r="H818" i="65"/>
  <c r="H820" i="65"/>
  <c r="H822" i="65"/>
  <c r="H824" i="65"/>
  <c r="H826" i="65"/>
  <c r="H828" i="65"/>
  <c r="H830" i="65"/>
  <c r="H832" i="65"/>
  <c r="H834" i="65"/>
  <c r="H836" i="65"/>
  <c r="H838" i="65"/>
  <c r="H840" i="65"/>
  <c r="H842" i="65"/>
  <c r="H844" i="65"/>
  <c r="H846" i="65"/>
  <c r="H848" i="65"/>
  <c r="H850" i="65"/>
  <c r="H852" i="65"/>
  <c r="H854" i="65"/>
  <c r="H856" i="65"/>
  <c r="H858" i="65"/>
  <c r="H860" i="65"/>
  <c r="H862" i="65"/>
  <c r="H864" i="65"/>
  <c r="H866" i="65"/>
  <c r="H868" i="65"/>
  <c r="H870" i="65"/>
  <c r="H872" i="65"/>
  <c r="H874" i="65"/>
  <c r="H876" i="65"/>
  <c r="H878" i="65"/>
  <c r="H880" i="65"/>
  <c r="H882" i="65"/>
  <c r="H884" i="65"/>
  <c r="H886" i="65"/>
  <c r="H888" i="65"/>
  <c r="H890" i="65"/>
  <c r="H892" i="65"/>
  <c r="H894" i="65"/>
  <c r="H896" i="65"/>
  <c r="H898" i="65"/>
  <c r="H900" i="65"/>
  <c r="H902" i="65"/>
  <c r="H904" i="65"/>
  <c r="H906" i="65"/>
  <c r="H908" i="65"/>
  <c r="H910" i="65"/>
  <c r="H912" i="65"/>
  <c r="H914" i="65"/>
  <c r="H916" i="65"/>
  <c r="H918" i="65"/>
  <c r="H920" i="65"/>
  <c r="H922" i="65"/>
  <c r="H924" i="65"/>
  <c r="H926" i="65"/>
  <c r="H928" i="65"/>
  <c r="H930" i="65"/>
  <c r="H932" i="65"/>
  <c r="H934" i="65"/>
  <c r="H936" i="65"/>
  <c r="H938" i="65"/>
  <c r="H940" i="65"/>
  <c r="H942" i="65"/>
  <c r="H944" i="65"/>
  <c r="H946" i="65"/>
  <c r="H948" i="65"/>
  <c r="H950" i="65"/>
  <c r="H952" i="65"/>
  <c r="H954" i="65"/>
  <c r="H956" i="65"/>
  <c r="H958" i="65"/>
  <c r="H960" i="65"/>
  <c r="H962" i="65"/>
  <c r="H964" i="65"/>
  <c r="H966" i="65"/>
  <c r="H968" i="65"/>
  <c r="H970" i="65"/>
  <c r="H972" i="65"/>
  <c r="H974" i="65"/>
  <c r="H976" i="65"/>
  <c r="H978" i="65"/>
  <c r="H980" i="65"/>
  <c r="H982" i="65"/>
  <c r="H984" i="65"/>
  <c r="H986" i="65"/>
  <c r="H988" i="65"/>
  <c r="H990" i="65"/>
  <c r="H992" i="65"/>
  <c r="H994" i="65"/>
  <c r="H996" i="65"/>
  <c r="H998" i="65"/>
  <c r="H1000" i="65"/>
  <c r="H1002" i="65"/>
  <c r="H1004" i="65"/>
  <c r="H1006" i="65"/>
  <c r="H1008" i="65"/>
  <c r="H1010" i="65"/>
  <c r="H1012" i="65"/>
  <c r="H1014" i="65"/>
  <c r="H1016" i="65"/>
  <c r="H1018" i="65"/>
  <c r="H1020" i="65"/>
  <c r="H1022" i="65"/>
  <c r="H1024" i="65"/>
  <c r="H1026" i="65"/>
  <c r="H1028" i="65"/>
  <c r="H1030" i="65"/>
  <c r="H1032" i="65"/>
  <c r="H1034" i="65"/>
  <c r="H1036" i="65"/>
  <c r="H1038" i="65"/>
  <c r="H95" i="65"/>
  <c r="H219" i="65"/>
  <c r="H234" i="65"/>
  <c r="H262" i="65"/>
  <c r="H294" i="65"/>
  <c r="H326" i="65"/>
  <c r="H345" i="65"/>
  <c r="H354" i="65"/>
  <c r="H364" i="65"/>
  <c r="H377" i="65"/>
  <c r="H386" i="65"/>
  <c r="H393" i="65"/>
  <c r="H409" i="65"/>
  <c r="H425" i="65"/>
  <c r="H441" i="65"/>
  <c r="H457" i="65"/>
  <c r="H473" i="65"/>
  <c r="H489" i="65"/>
  <c r="H505" i="65"/>
  <c r="H525" i="65"/>
  <c r="H533" i="65"/>
  <c r="H541" i="65"/>
  <c r="H549" i="65"/>
  <c r="H557" i="65"/>
  <c r="H565" i="65"/>
  <c r="H573" i="65"/>
  <c r="H581" i="65"/>
  <c r="H589" i="65"/>
  <c r="H597" i="65"/>
  <c r="H605" i="65"/>
  <c r="H613" i="65"/>
  <c r="H621" i="65"/>
  <c r="H629" i="65"/>
  <c r="H637" i="65"/>
  <c r="H645" i="65"/>
  <c r="H653" i="65"/>
  <c r="H661" i="65"/>
  <c r="H669" i="65"/>
  <c r="H677" i="65"/>
  <c r="H685" i="65"/>
  <c r="H693" i="65"/>
  <c r="H701" i="65"/>
  <c r="H159" i="65"/>
  <c r="H225" i="65"/>
  <c r="H288" i="65"/>
  <c r="H361" i="65"/>
  <c r="H380" i="65"/>
  <c r="H401" i="65"/>
  <c r="H433" i="65"/>
  <c r="H465" i="65"/>
  <c r="H497" i="65"/>
  <c r="H521" i="65"/>
  <c r="H537" i="65"/>
  <c r="H553" i="65"/>
  <c r="H569" i="65"/>
  <c r="H585" i="65"/>
  <c r="H601" i="65"/>
  <c r="H617" i="65"/>
  <c r="H633" i="65"/>
  <c r="H649" i="65"/>
  <c r="H665" i="65"/>
  <c r="H681" i="65"/>
  <c r="H697" i="65"/>
  <c r="H713" i="65"/>
  <c r="H721" i="65"/>
  <c r="H729" i="65"/>
  <c r="H737" i="65"/>
  <c r="H745" i="65"/>
  <c r="H753" i="65"/>
  <c r="H761" i="65"/>
  <c r="H769" i="65"/>
  <c r="H777" i="65"/>
  <c r="H785" i="65"/>
  <c r="H793" i="65"/>
  <c r="H801" i="65"/>
  <c r="H809" i="65"/>
  <c r="H817" i="65"/>
  <c r="H825" i="65"/>
  <c r="H833" i="65"/>
  <c r="H841" i="65"/>
  <c r="H849" i="65"/>
  <c r="H857" i="65"/>
  <c r="H865" i="65"/>
  <c r="H873" i="65"/>
  <c r="H881" i="65"/>
  <c r="H889" i="65"/>
  <c r="H897" i="65"/>
  <c r="H905" i="65"/>
  <c r="H913" i="65"/>
  <c r="H921" i="65"/>
  <c r="H929" i="65"/>
  <c r="H937" i="65"/>
  <c r="H945" i="65"/>
  <c r="H953" i="65"/>
  <c r="H961" i="65"/>
  <c r="H969" i="65"/>
  <c r="H977" i="65"/>
  <c r="H985" i="65"/>
  <c r="H993" i="65"/>
  <c r="H1001" i="65"/>
  <c r="H1009" i="65"/>
  <c r="H1017" i="65"/>
  <c r="H1025" i="65"/>
  <c r="H187" i="65"/>
  <c r="H278" i="65"/>
  <c r="H339" i="65"/>
  <c r="H370" i="65"/>
  <c r="H399" i="65"/>
  <c r="H431" i="65"/>
  <c r="H463" i="65"/>
  <c r="H495" i="65"/>
  <c r="H523" i="65"/>
  <c r="H539" i="65"/>
  <c r="H555" i="65"/>
  <c r="H571" i="65"/>
  <c r="H587" i="65"/>
  <c r="H603" i="65"/>
  <c r="H619" i="65"/>
  <c r="H635" i="65"/>
  <c r="H651" i="65"/>
  <c r="H667" i="65"/>
  <c r="H683" i="65"/>
  <c r="H699" i="65"/>
  <c r="H711" i="65"/>
  <c r="H719" i="65"/>
  <c r="H727" i="65"/>
  <c r="H735" i="65"/>
  <c r="H743" i="65"/>
  <c r="H751" i="65"/>
  <c r="H759" i="65"/>
  <c r="H767" i="65"/>
  <c r="H775" i="65"/>
  <c r="H783" i="65"/>
  <c r="H791" i="65"/>
  <c r="H799" i="65"/>
  <c r="H807" i="65"/>
  <c r="H815" i="65"/>
  <c r="H823" i="65"/>
  <c r="H831" i="65"/>
  <c r="H839" i="65"/>
  <c r="H847" i="65"/>
  <c r="H855" i="65"/>
  <c r="H863" i="65"/>
  <c r="H871" i="65"/>
  <c r="H879" i="65"/>
  <c r="H887" i="65"/>
  <c r="H895" i="65"/>
  <c r="H903" i="65"/>
  <c r="H911" i="65"/>
  <c r="H919" i="65"/>
  <c r="H927" i="65"/>
  <c r="H935" i="65"/>
  <c r="H943" i="65"/>
  <c r="H951" i="65"/>
  <c r="H959" i="65"/>
  <c r="H967" i="65"/>
  <c r="H975" i="65"/>
  <c r="H983" i="65"/>
  <c r="H991" i="65"/>
  <c r="H999" i="65"/>
  <c r="H1007" i="65"/>
  <c r="H1015" i="65"/>
  <c r="H1023" i="65"/>
  <c r="H1031" i="65"/>
  <c r="H1033" i="65"/>
  <c r="H1037" i="65"/>
  <c r="H1040" i="65"/>
  <c r="H1042" i="65"/>
  <c r="H1044" i="65"/>
  <c r="H1046" i="65"/>
  <c r="H1048" i="65"/>
  <c r="H1050" i="65"/>
  <c r="H1052" i="65"/>
  <c r="H1054" i="65"/>
  <c r="H1056" i="65"/>
  <c r="H1058" i="65"/>
  <c r="H1060" i="65"/>
  <c r="H1062" i="65"/>
  <c r="H1064" i="65"/>
  <c r="H1066" i="65"/>
  <c r="H1068" i="65"/>
  <c r="H1070" i="65"/>
  <c r="H1072" i="65"/>
  <c r="H1074" i="65"/>
  <c r="H1076" i="65"/>
  <c r="H1078" i="65"/>
  <c r="H1080" i="65"/>
  <c r="H1082" i="65"/>
  <c r="H1084" i="65"/>
  <c r="H1086" i="65"/>
  <c r="H1088" i="65"/>
  <c r="H1090" i="65"/>
  <c r="H1092" i="65"/>
  <c r="H1094" i="65"/>
  <c r="H1096" i="65"/>
  <c r="H1098" i="65"/>
  <c r="H1100" i="65"/>
  <c r="H1102" i="65"/>
  <c r="H1104" i="65"/>
  <c r="H1106" i="65"/>
  <c r="H1108" i="65"/>
  <c r="H1110" i="65"/>
  <c r="H1112" i="65"/>
  <c r="H1114" i="65"/>
  <c r="H1116" i="65"/>
  <c r="H1118" i="65"/>
  <c r="H1120" i="65"/>
  <c r="H1122" i="65"/>
  <c r="H1124" i="65"/>
  <c r="H1126" i="65"/>
  <c r="H1128" i="65"/>
  <c r="H1130" i="65"/>
  <c r="H1132" i="65"/>
  <c r="H1134" i="65"/>
  <c r="H1136" i="65"/>
  <c r="H1138" i="65"/>
  <c r="H1140" i="65"/>
  <c r="H1142" i="65"/>
  <c r="H1144" i="65"/>
  <c r="H1146" i="65"/>
  <c r="H1148" i="65"/>
  <c r="H1150" i="65"/>
  <c r="H1152" i="65"/>
  <c r="H1154" i="65"/>
  <c r="H1156" i="65"/>
  <c r="H1158" i="65"/>
  <c r="H1160" i="65"/>
  <c r="H1162" i="65"/>
  <c r="H1164" i="65"/>
  <c r="H1166" i="65"/>
  <c r="H1168" i="65"/>
  <c r="H1170" i="65"/>
  <c r="H1172" i="65"/>
  <c r="H1174" i="65"/>
  <c r="H1176" i="65"/>
  <c r="H1178" i="65"/>
  <c r="H1180" i="65"/>
  <c r="H1182" i="65"/>
  <c r="H1184" i="65"/>
  <c r="H1186" i="65"/>
  <c r="H1188" i="65"/>
  <c r="H1190" i="65"/>
  <c r="H1192" i="65"/>
  <c r="H1194" i="65"/>
  <c r="H1196" i="65"/>
  <c r="H1198" i="65"/>
  <c r="H1200" i="65"/>
  <c r="H1202" i="65"/>
  <c r="H1204" i="65"/>
  <c r="H1206" i="65"/>
  <c r="H1208" i="65"/>
  <c r="H1210" i="65"/>
  <c r="H1212" i="65"/>
  <c r="H1214" i="65"/>
  <c r="H1216" i="65"/>
  <c r="H1218" i="65"/>
  <c r="H1220" i="65"/>
  <c r="H1222" i="65"/>
  <c r="H1224" i="65"/>
  <c r="H1226" i="65"/>
  <c r="H1228" i="65"/>
  <c r="H1230" i="65"/>
  <c r="H1232" i="65"/>
  <c r="H1234" i="65"/>
  <c r="H1236" i="65"/>
  <c r="H1238" i="65"/>
  <c r="H1240" i="65"/>
  <c r="H1242" i="65"/>
  <c r="H1244" i="65"/>
  <c r="H1246" i="65"/>
  <c r="H1248" i="65"/>
  <c r="H1250" i="65"/>
  <c r="H1252" i="65"/>
  <c r="H1254" i="65"/>
  <c r="H1256" i="65"/>
  <c r="H1258" i="65"/>
  <c r="H1260" i="65"/>
  <c r="H1262" i="65"/>
  <c r="H1264" i="65"/>
  <c r="H1266" i="65"/>
  <c r="H1268" i="65"/>
  <c r="H1270" i="65"/>
  <c r="H1272" i="65"/>
  <c r="H1274" i="65"/>
  <c r="H1276" i="65"/>
  <c r="H1278" i="65"/>
  <c r="H1280" i="65"/>
  <c r="H1282" i="65"/>
  <c r="H1284" i="65"/>
  <c r="H1286" i="65"/>
  <c r="H1288" i="65"/>
  <c r="H1290" i="65"/>
  <c r="H246" i="65"/>
  <c r="H338" i="65"/>
  <c r="H371" i="65"/>
  <c r="H415" i="65"/>
  <c r="H479" i="65"/>
  <c r="H531" i="65"/>
  <c r="H563" i="65"/>
  <c r="H595" i="65"/>
  <c r="H627" i="65"/>
  <c r="H659" i="65"/>
  <c r="H691" i="65"/>
  <c r="H715" i="65"/>
  <c r="H731" i="65"/>
  <c r="H747" i="65"/>
  <c r="H763" i="65"/>
  <c r="H779" i="65"/>
  <c r="H795" i="65"/>
  <c r="H811" i="65"/>
  <c r="H827" i="65"/>
  <c r="H843" i="65"/>
  <c r="H859" i="65"/>
  <c r="H875" i="65"/>
  <c r="H149" i="65"/>
  <c r="H310" i="65"/>
  <c r="H447" i="65"/>
  <c r="H511" i="65"/>
  <c r="H547" i="65"/>
  <c r="H579" i="65"/>
  <c r="H611" i="65"/>
  <c r="H643" i="65"/>
  <c r="H675" i="65"/>
  <c r="H707" i="65"/>
  <c r="H723" i="65"/>
  <c r="H739" i="65"/>
  <c r="H755" i="65"/>
  <c r="H771" i="65"/>
  <c r="H787" i="65"/>
  <c r="H803" i="65"/>
  <c r="H819" i="65"/>
  <c r="H835" i="65"/>
  <c r="H851" i="65"/>
  <c r="H867" i="65"/>
  <c r="H883" i="65"/>
  <c r="H899" i="65"/>
  <c r="H915" i="65"/>
  <c r="H931" i="65"/>
  <c r="H947" i="65"/>
  <c r="H963" i="65"/>
  <c r="H979" i="65"/>
  <c r="H995" i="65"/>
  <c r="H1011" i="65"/>
  <c r="H1027" i="65"/>
  <c r="H1035" i="65"/>
  <c r="H1039" i="65"/>
  <c r="H1047" i="65"/>
  <c r="H1055" i="65"/>
  <c r="H1063" i="65"/>
  <c r="H256" i="65"/>
  <c r="H348" i="65"/>
  <c r="H481" i="65"/>
  <c r="H561" i="65"/>
  <c r="H625" i="65"/>
  <c r="H689" i="65"/>
  <c r="H717" i="65"/>
  <c r="H749" i="65"/>
  <c r="H781" i="65"/>
  <c r="H813" i="65"/>
  <c r="H845" i="65"/>
  <c r="H877" i="65"/>
  <c r="H933" i="65"/>
  <c r="H939" i="65"/>
  <c r="H941" i="65"/>
  <c r="H997" i="65"/>
  <c r="H1003" i="65"/>
  <c r="H1005" i="65"/>
  <c r="H1051" i="65"/>
  <c r="H1057" i="65"/>
  <c r="H1061" i="65"/>
  <c r="H1065" i="65"/>
  <c r="H1073" i="65"/>
  <c r="H1081" i="65"/>
  <c r="H1089" i="65"/>
  <c r="H1097" i="65"/>
  <c r="H1105" i="65"/>
  <c r="H1113" i="65"/>
  <c r="H1121" i="65"/>
  <c r="H1129" i="65"/>
  <c r="H1137" i="65"/>
  <c r="H1145" i="65"/>
  <c r="H1153" i="65"/>
  <c r="H1161" i="65"/>
  <c r="H1169" i="65"/>
  <c r="H1177" i="65"/>
  <c r="H1185" i="65"/>
  <c r="H1193" i="65"/>
  <c r="H1201" i="65"/>
  <c r="H1209" i="65"/>
  <c r="H1217" i="65"/>
  <c r="H1225" i="65"/>
  <c r="H1233" i="65"/>
  <c r="H1241" i="65"/>
  <c r="H1249" i="65"/>
  <c r="H1257" i="65"/>
  <c r="H1265" i="65"/>
  <c r="H1273" i="65"/>
  <c r="H1281" i="65"/>
  <c r="H1289" i="65"/>
  <c r="H1292" i="65"/>
  <c r="H1294" i="65"/>
  <c r="H1296" i="65"/>
  <c r="H1298" i="65"/>
  <c r="H1300" i="65"/>
  <c r="H1302" i="65"/>
  <c r="H1304" i="65"/>
  <c r="H1306" i="65"/>
  <c r="H1308" i="65"/>
  <c r="H1310" i="65"/>
  <c r="H1312" i="65"/>
  <c r="H1314" i="65"/>
  <c r="H1316" i="65"/>
  <c r="H1318" i="65"/>
  <c r="H1320" i="65"/>
  <c r="H1322" i="65"/>
  <c r="H1324" i="65"/>
  <c r="H1326" i="65"/>
  <c r="H1328" i="65"/>
  <c r="H1330" i="65"/>
  <c r="H1332" i="65"/>
  <c r="H1334" i="65"/>
  <c r="H1336" i="65"/>
  <c r="H1338" i="65"/>
  <c r="H1340" i="65"/>
  <c r="H1342" i="65"/>
  <c r="H1344" i="65"/>
  <c r="H1346" i="65"/>
  <c r="H1348" i="65"/>
  <c r="H1350" i="65"/>
  <c r="H1352" i="65"/>
  <c r="H1354" i="65"/>
  <c r="H1356" i="65"/>
  <c r="H1358" i="65"/>
  <c r="H1360" i="65"/>
  <c r="H1362" i="65"/>
  <c r="H1364" i="65"/>
  <c r="H1366" i="65"/>
  <c r="H1368" i="65"/>
  <c r="H1370" i="65"/>
  <c r="H1372" i="65"/>
  <c r="H1374" i="65"/>
  <c r="H1376" i="65"/>
  <c r="H1378" i="65"/>
  <c r="H1380" i="65"/>
  <c r="H1382" i="65"/>
  <c r="H1384" i="65"/>
  <c r="H1386" i="65"/>
  <c r="H1388" i="65"/>
  <c r="H1390" i="65"/>
  <c r="H1392" i="65"/>
  <c r="H1394" i="65"/>
  <c r="H1396" i="65"/>
  <c r="H1398" i="65"/>
  <c r="H1400" i="65"/>
  <c r="H1402" i="65"/>
  <c r="H1404" i="65"/>
  <c r="H1406" i="65"/>
  <c r="H1408" i="65"/>
  <c r="H1410" i="65"/>
  <c r="H1412" i="65"/>
  <c r="H1414" i="65"/>
  <c r="H1416" i="65"/>
  <c r="H1418" i="65"/>
  <c r="H1420" i="65"/>
  <c r="H1422" i="65"/>
  <c r="H1424" i="65"/>
  <c r="H1426" i="65"/>
  <c r="H1428" i="65"/>
  <c r="H1430" i="65"/>
  <c r="H1432" i="65"/>
  <c r="H1434" i="65"/>
  <c r="H1436" i="65"/>
  <c r="H1438" i="65"/>
  <c r="H1440" i="65"/>
  <c r="H1442" i="65"/>
  <c r="H1444" i="65"/>
  <c r="H1446" i="65"/>
  <c r="H1448" i="65"/>
  <c r="H1450" i="65"/>
  <c r="H1452" i="65"/>
  <c r="H1454" i="65"/>
  <c r="H1456" i="65"/>
  <c r="H1458" i="65"/>
  <c r="H1460" i="65"/>
  <c r="H1462" i="65"/>
  <c r="H1464" i="65"/>
  <c r="H1466" i="65"/>
  <c r="H1468" i="65"/>
  <c r="H1470" i="65"/>
  <c r="H1472" i="65"/>
  <c r="H1474" i="65"/>
  <c r="H1476" i="65"/>
  <c r="H1478" i="65"/>
  <c r="H1480" i="65"/>
  <c r="H1482" i="65"/>
  <c r="H1484" i="65"/>
  <c r="H1486" i="65"/>
  <c r="H1488" i="65"/>
  <c r="H1490" i="65"/>
  <c r="H1492" i="65"/>
  <c r="H1494" i="65"/>
  <c r="H1496" i="65"/>
  <c r="H1498" i="65"/>
  <c r="H1500" i="65"/>
  <c r="H1502" i="65"/>
  <c r="H1504" i="65"/>
  <c r="H1506" i="65"/>
  <c r="H1508" i="65"/>
  <c r="H1510" i="65"/>
  <c r="H1512" i="65"/>
  <c r="H1514" i="65"/>
  <c r="H1516" i="65"/>
  <c r="H1518" i="65"/>
  <c r="H1520" i="65"/>
  <c r="H1522" i="65"/>
  <c r="H1524" i="65"/>
  <c r="H1526" i="65"/>
  <c r="H1528" i="65"/>
  <c r="H1530" i="65"/>
  <c r="H1532" i="65"/>
  <c r="H1534" i="65"/>
  <c r="H1536" i="65"/>
  <c r="H1538" i="65"/>
  <c r="H1540" i="65"/>
  <c r="H1542" i="65"/>
  <c r="H1544" i="65"/>
  <c r="H1546" i="65"/>
  <c r="H1548" i="65"/>
  <c r="H1550" i="65"/>
  <c r="H1552" i="65"/>
  <c r="H1554" i="65"/>
  <c r="H1556" i="65"/>
  <c r="H1558" i="65"/>
  <c r="H1560" i="65"/>
  <c r="H1562" i="65"/>
  <c r="H1564" i="65"/>
  <c r="H1566" i="65"/>
  <c r="H1568" i="65"/>
  <c r="H1570" i="65"/>
  <c r="H1572" i="65"/>
  <c r="H1574" i="65"/>
  <c r="H1576" i="65"/>
  <c r="H1578" i="65"/>
  <c r="H1580" i="65"/>
  <c r="H1582" i="65"/>
  <c r="H1584" i="65"/>
  <c r="H1586" i="65"/>
  <c r="H1588" i="65"/>
  <c r="H1590" i="65"/>
  <c r="H1592" i="65"/>
  <c r="H1594" i="65"/>
  <c r="H1596" i="65"/>
  <c r="H1598" i="65"/>
  <c r="H1600" i="65"/>
  <c r="H1602" i="65"/>
  <c r="H1604" i="65"/>
  <c r="H1606" i="65"/>
  <c r="H1608" i="65"/>
  <c r="H1610" i="65"/>
  <c r="H1612" i="65"/>
  <c r="H1614" i="65"/>
  <c r="H1616" i="65"/>
  <c r="H1618" i="65"/>
  <c r="H1620" i="65"/>
  <c r="H1622" i="65"/>
  <c r="H1624" i="65"/>
  <c r="H1626" i="65"/>
  <c r="H1628" i="65"/>
  <c r="H1630" i="65"/>
  <c r="H1632" i="65"/>
  <c r="H1634" i="65"/>
  <c r="H1636" i="65"/>
  <c r="H1638" i="65"/>
  <c r="H1640" i="65"/>
  <c r="H1642" i="65"/>
  <c r="H1644" i="65"/>
  <c r="H1646" i="65"/>
  <c r="H1648" i="65"/>
  <c r="H1650" i="65"/>
  <c r="H1652" i="65"/>
  <c r="H1654" i="65"/>
  <c r="H1656" i="65"/>
  <c r="H1658" i="65"/>
  <c r="H1660" i="65"/>
  <c r="H1662" i="65"/>
  <c r="H1664" i="65"/>
  <c r="H1666" i="65"/>
  <c r="H1668" i="65"/>
  <c r="H1670" i="65"/>
  <c r="H1672" i="65"/>
  <c r="H1674" i="65"/>
  <c r="H1676" i="65"/>
  <c r="H1678" i="65"/>
  <c r="H1680" i="65"/>
  <c r="H1682" i="65"/>
  <c r="H1684" i="65"/>
  <c r="H1686" i="65"/>
  <c r="H1688" i="65"/>
  <c r="H1690" i="65"/>
  <c r="H1692" i="65"/>
  <c r="H1694" i="65"/>
  <c r="H1696" i="65"/>
  <c r="H1698" i="65"/>
  <c r="H1700" i="65"/>
  <c r="H1702" i="65"/>
  <c r="H1704" i="65"/>
  <c r="H1706" i="65"/>
  <c r="H1708" i="65"/>
  <c r="H1710" i="65"/>
  <c r="H1712" i="65"/>
  <c r="H1714" i="65"/>
  <c r="H1716" i="65"/>
  <c r="H1718" i="65"/>
  <c r="H1720" i="65"/>
  <c r="H1722" i="65"/>
  <c r="H861" i="65"/>
  <c r="H901" i="65"/>
  <c r="H909" i="65"/>
  <c r="H965" i="65"/>
  <c r="H973" i="65"/>
  <c r="H1029" i="65"/>
  <c r="H1041" i="65"/>
  <c r="H1069" i="65"/>
  <c r="H1077" i="65"/>
  <c r="H1085" i="65"/>
  <c r="H1093" i="65"/>
  <c r="H1101" i="65"/>
  <c r="H1117" i="65"/>
  <c r="H1125" i="65"/>
  <c r="H1141" i="65"/>
  <c r="H1157" i="65"/>
  <c r="H1165" i="65"/>
  <c r="H1173" i="65"/>
  <c r="H1181" i="65"/>
  <c r="H1189" i="65"/>
  <c r="H1197" i="65"/>
  <c r="H1205" i="65"/>
  <c r="H1213" i="65"/>
  <c r="H1221" i="65"/>
  <c r="H1229" i="65"/>
  <c r="H1245" i="65"/>
  <c r="H1269" i="65"/>
  <c r="H1293" i="65"/>
  <c r="H1295" i="65"/>
  <c r="H1297" i="65"/>
  <c r="H1299" i="65"/>
  <c r="H1301" i="65"/>
  <c r="H1303" i="65"/>
  <c r="H1305" i="65"/>
  <c r="H1307" i="65"/>
  <c r="H1311" i="65"/>
  <c r="H1315" i="65"/>
  <c r="H1317" i="65"/>
  <c r="H1321" i="65"/>
  <c r="H1323" i="65"/>
  <c r="H1331" i="65"/>
  <c r="H1333" i="65"/>
  <c r="H1339" i="65"/>
  <c r="H1347" i="65"/>
  <c r="H1353" i="65"/>
  <c r="H1355" i="65"/>
  <c r="H1365" i="65"/>
  <c r="H1369" i="65"/>
  <c r="H1379" i="65"/>
  <c r="H1381" i="65"/>
  <c r="H1385" i="65"/>
  <c r="H1387" i="65"/>
  <c r="H1389" i="65"/>
  <c r="H1391" i="65"/>
  <c r="H1395" i="65"/>
  <c r="H1403" i="65"/>
  <c r="H1407" i="65"/>
  <c r="H1413" i="65"/>
  <c r="H1415" i="65"/>
  <c r="H1419" i="65"/>
  <c r="H1423" i="65"/>
  <c r="H1435" i="65"/>
  <c r="H1439" i="65"/>
  <c r="H1441" i="65"/>
  <c r="H1449" i="65"/>
  <c r="H1451" i="65"/>
  <c r="H1463" i="65"/>
  <c r="H1467" i="65"/>
  <c r="H1477" i="65"/>
  <c r="H1481" i="65"/>
  <c r="H1485" i="65"/>
  <c r="H1489" i="65"/>
  <c r="H1493" i="65"/>
  <c r="H1495" i="65"/>
  <c r="H1497" i="65"/>
  <c r="H1499" i="65"/>
  <c r="H1501" i="65"/>
  <c r="H1503" i="65"/>
  <c r="H1505" i="65"/>
  <c r="H1509" i="65"/>
  <c r="H1511" i="65"/>
  <c r="H1515" i="65"/>
  <c r="H1525" i="65"/>
  <c r="H1527" i="65"/>
  <c r="H1533" i="65"/>
  <c r="H1539" i="65"/>
  <c r="H1541" i="65"/>
  <c r="H1547" i="65"/>
  <c r="H1549" i="65"/>
  <c r="H1551" i="65"/>
  <c r="H1561" i="65"/>
  <c r="H1563" i="65"/>
  <c r="H1565" i="65"/>
  <c r="H1567" i="65"/>
  <c r="H1569" i="65"/>
  <c r="H1577" i="65"/>
  <c r="H1595" i="65"/>
  <c r="H1599" i="65"/>
  <c r="H1603" i="65"/>
  <c r="H1605" i="65"/>
  <c r="H1607" i="65"/>
  <c r="H1609" i="65"/>
  <c r="H1611" i="65"/>
  <c r="H1613" i="65"/>
  <c r="H1615" i="65"/>
  <c r="H1617" i="65"/>
  <c r="H1621" i="65"/>
  <c r="H1623" i="65"/>
  <c r="H1627" i="65"/>
  <c r="H1633" i="65"/>
  <c r="H1637" i="65"/>
  <c r="H1639" i="65"/>
  <c r="H1645" i="65"/>
  <c r="H1653" i="65"/>
  <c r="H1657" i="65"/>
  <c r="H1667" i="65"/>
  <c r="H1675" i="65"/>
  <c r="H1677" i="65"/>
  <c r="H1681" i="65"/>
  <c r="H1683" i="65"/>
  <c r="H1685" i="65"/>
  <c r="H1689" i="65"/>
  <c r="H1693" i="65"/>
  <c r="H1695" i="65"/>
  <c r="H1697" i="65"/>
  <c r="H1703" i="65"/>
  <c r="H1707" i="65"/>
  <c r="H1709" i="65"/>
  <c r="H1715" i="65"/>
  <c r="H1717" i="65"/>
  <c r="H1719" i="65"/>
  <c r="H1721" i="65"/>
  <c r="H449" i="65"/>
  <c r="H741" i="65"/>
  <c r="H773" i="65"/>
  <c r="H805" i="65"/>
  <c r="H837" i="65"/>
  <c r="H893" i="65"/>
  <c r="H949" i="65"/>
  <c r="H957" i="65"/>
  <c r="H1013" i="65"/>
  <c r="H1021" i="65"/>
  <c r="H1107" i="65"/>
  <c r="H1115" i="65"/>
  <c r="H1123" i="65"/>
  <c r="H1139" i="65"/>
  <c r="H1155" i="65"/>
  <c r="H1163" i="65"/>
  <c r="H1171" i="65"/>
  <c r="H1179" i="65"/>
  <c r="H1203" i="65"/>
  <c r="H1211" i="65"/>
  <c r="H1227" i="65"/>
  <c r="H1243" i="65"/>
  <c r="H1251" i="65"/>
  <c r="H1267" i="65"/>
  <c r="H320" i="65"/>
  <c r="H513" i="65"/>
  <c r="H577" i="65"/>
  <c r="H641" i="65"/>
  <c r="H705" i="65"/>
  <c r="H725" i="65"/>
  <c r="H757" i="65"/>
  <c r="H789" i="65"/>
  <c r="H821" i="65"/>
  <c r="H853" i="65"/>
  <c r="H885" i="65"/>
  <c r="H917" i="65"/>
  <c r="H923" i="65"/>
  <c r="H925" i="65"/>
  <c r="H981" i="65"/>
  <c r="H987" i="65"/>
  <c r="H989" i="65"/>
  <c r="H1043" i="65"/>
  <c r="H1049" i="65"/>
  <c r="H1053" i="65"/>
  <c r="H1071" i="65"/>
  <c r="H1079" i="65"/>
  <c r="H1087" i="65"/>
  <c r="H1095" i="65"/>
  <c r="H1103" i="65"/>
  <c r="H1111" i="65"/>
  <c r="H1119" i="65"/>
  <c r="H1127" i="65"/>
  <c r="H1135" i="65"/>
  <c r="H1143" i="65"/>
  <c r="H1151" i="65"/>
  <c r="H1159" i="65"/>
  <c r="H1167" i="65"/>
  <c r="H1175" i="65"/>
  <c r="H1183" i="65"/>
  <c r="H1191" i="65"/>
  <c r="H1199" i="65"/>
  <c r="H1207" i="65"/>
  <c r="H1215" i="65"/>
  <c r="H1223" i="65"/>
  <c r="H1231" i="65"/>
  <c r="H1239" i="65"/>
  <c r="H1247" i="65"/>
  <c r="H1255" i="65"/>
  <c r="H1263" i="65"/>
  <c r="H1271" i="65"/>
  <c r="H1279" i="65"/>
  <c r="H1287" i="65"/>
  <c r="H417" i="65"/>
  <c r="H529" i="65"/>
  <c r="H593" i="65"/>
  <c r="H657" i="65"/>
  <c r="H733" i="65"/>
  <c r="H765" i="65"/>
  <c r="H797" i="65"/>
  <c r="H829" i="65"/>
  <c r="H907" i="65"/>
  <c r="H971" i="65"/>
  <c r="H1045" i="65"/>
  <c r="H1109" i="65"/>
  <c r="H1133" i="65"/>
  <c r="H1149" i="65"/>
  <c r="H1237" i="65"/>
  <c r="H1253" i="65"/>
  <c r="H1261" i="65"/>
  <c r="H1277" i="65"/>
  <c r="H1285" i="65"/>
  <c r="H1291" i="65"/>
  <c r="H1309" i="65"/>
  <c r="H1313" i="65"/>
  <c r="H1319" i="65"/>
  <c r="H1325" i="65"/>
  <c r="H1327" i="65"/>
  <c r="H1329" i="65"/>
  <c r="H1335" i="65"/>
  <c r="H1337" i="65"/>
  <c r="H1341" i="65"/>
  <c r="H1343" i="65"/>
  <c r="H1345" i="65"/>
  <c r="H1349" i="65"/>
  <c r="H1351" i="65"/>
  <c r="H1357" i="65"/>
  <c r="H1359" i="65"/>
  <c r="H1361" i="65"/>
  <c r="H1363" i="65"/>
  <c r="H1367" i="65"/>
  <c r="H1371" i="65"/>
  <c r="H1373" i="65"/>
  <c r="H1375" i="65"/>
  <c r="H1377" i="65"/>
  <c r="H1383" i="65"/>
  <c r="H1393" i="65"/>
  <c r="H1397" i="65"/>
  <c r="H1399" i="65"/>
  <c r="H1401" i="65"/>
  <c r="H1405" i="65"/>
  <c r="H1409" i="65"/>
  <c r="H1411" i="65"/>
  <c r="H1417" i="65"/>
  <c r="H1421" i="65"/>
  <c r="H1425" i="65"/>
  <c r="H1427" i="65"/>
  <c r="H1429" i="65"/>
  <c r="H1431" i="65"/>
  <c r="H1433" i="65"/>
  <c r="H1437" i="65"/>
  <c r="H1443" i="65"/>
  <c r="H1445" i="65"/>
  <c r="H1447" i="65"/>
  <c r="H1453" i="65"/>
  <c r="H1455" i="65"/>
  <c r="H1457" i="65"/>
  <c r="H1459" i="65"/>
  <c r="H1461" i="65"/>
  <c r="H1465" i="65"/>
  <c r="H1469" i="65"/>
  <c r="H1471" i="65"/>
  <c r="H1473" i="65"/>
  <c r="H1475" i="65"/>
  <c r="H1479" i="65"/>
  <c r="H1483" i="65"/>
  <c r="H1487" i="65"/>
  <c r="H1491" i="65"/>
  <c r="H1507" i="65"/>
  <c r="H1513" i="65"/>
  <c r="H1517" i="65"/>
  <c r="H1519" i="65"/>
  <c r="H1521" i="65"/>
  <c r="H1523" i="65"/>
  <c r="H1529" i="65"/>
  <c r="H1531" i="65"/>
  <c r="H1535" i="65"/>
  <c r="H1537" i="65"/>
  <c r="H1543" i="65"/>
  <c r="H1545" i="65"/>
  <c r="H1553" i="65"/>
  <c r="H1555" i="65"/>
  <c r="H1557" i="65"/>
  <c r="H1559" i="65"/>
  <c r="H1571" i="65"/>
  <c r="H1573" i="65"/>
  <c r="H1575" i="65"/>
  <c r="H1579" i="65"/>
  <c r="H1581" i="65"/>
  <c r="H1583" i="65"/>
  <c r="H1585" i="65"/>
  <c r="H1587" i="65"/>
  <c r="H1589" i="65"/>
  <c r="H1591" i="65"/>
  <c r="H1593" i="65"/>
  <c r="H1597" i="65"/>
  <c r="H1601" i="65"/>
  <c r="H1619" i="65"/>
  <c r="H1625" i="65"/>
  <c r="H1629" i="65"/>
  <c r="H1631" i="65"/>
  <c r="H1635" i="65"/>
  <c r="H1641" i="65"/>
  <c r="H1643" i="65"/>
  <c r="H1647" i="65"/>
  <c r="H1649" i="65"/>
  <c r="H1651" i="65"/>
  <c r="H1655" i="65"/>
  <c r="H1659" i="65"/>
  <c r="H1661" i="65"/>
  <c r="H1663" i="65"/>
  <c r="H1665" i="65"/>
  <c r="H1669" i="65"/>
  <c r="H1671" i="65"/>
  <c r="H1673" i="65"/>
  <c r="H1679" i="65"/>
  <c r="H1687" i="65"/>
  <c r="H1691" i="65"/>
  <c r="H1699" i="65"/>
  <c r="H1701" i="65"/>
  <c r="H1705" i="65"/>
  <c r="H1711" i="65"/>
  <c r="H1713" i="65"/>
  <c r="H545" i="65"/>
  <c r="H609" i="65"/>
  <c r="H673" i="65"/>
  <c r="H709" i="65"/>
  <c r="H869" i="65"/>
  <c r="H891" i="65"/>
  <c r="H955" i="65"/>
  <c r="H1019" i="65"/>
  <c r="H1059" i="65"/>
  <c r="H1067" i="65"/>
  <c r="H1075" i="65"/>
  <c r="H1083" i="65"/>
  <c r="H1091" i="65"/>
  <c r="H1099" i="65"/>
  <c r="H1131" i="65"/>
  <c r="H1147" i="65"/>
  <c r="H1187" i="65"/>
  <c r="H1195" i="65"/>
  <c r="H1219" i="65"/>
  <c r="H1235" i="65"/>
  <c r="H1259" i="65"/>
  <c r="H1275" i="65"/>
  <c r="H1283" i="65"/>
  <c r="G33" i="65"/>
  <c r="G35" i="65"/>
  <c r="G37" i="65"/>
  <c r="G39" i="65"/>
  <c r="G41" i="65"/>
  <c r="G43" i="65"/>
  <c r="G45" i="65"/>
  <c r="G47" i="65"/>
  <c r="G49" i="65"/>
  <c r="G51" i="65"/>
  <c r="G53" i="65"/>
  <c r="G55" i="65"/>
  <c r="G57" i="65"/>
  <c r="G59" i="65"/>
  <c r="G61" i="65"/>
  <c r="G63" i="65"/>
  <c r="G65" i="65"/>
  <c r="G67" i="65"/>
  <c r="G69" i="65"/>
  <c r="G71" i="65"/>
  <c r="G73" i="65"/>
  <c r="G75" i="65"/>
  <c r="G77" i="65"/>
  <c r="G79" i="65"/>
  <c r="G81" i="65"/>
  <c r="G83" i="65"/>
  <c r="G85" i="65"/>
  <c r="G87" i="65"/>
  <c r="G32" i="65"/>
  <c r="G34" i="65"/>
  <c r="G36" i="65"/>
  <c r="G38" i="65"/>
  <c r="G40" i="65"/>
  <c r="G42" i="65"/>
  <c r="G44" i="65"/>
  <c r="G46" i="65"/>
  <c r="G48" i="65"/>
  <c r="G50" i="65"/>
  <c r="G52" i="65"/>
  <c r="G54" i="65"/>
  <c r="G56" i="65"/>
  <c r="G58" i="65"/>
  <c r="G60" i="65"/>
  <c r="G62" i="65"/>
  <c r="G64" i="65"/>
  <c r="G66" i="65"/>
  <c r="G68" i="65"/>
  <c r="G70" i="65"/>
  <c r="G72" i="65"/>
  <c r="G74" i="65"/>
  <c r="G76" i="65"/>
  <c r="G78" i="65"/>
  <c r="G80" i="65"/>
  <c r="G82" i="65"/>
  <c r="G84" i="65"/>
  <c r="G86" i="65"/>
  <c r="G88" i="65"/>
  <c r="G90" i="65"/>
  <c r="G92" i="65"/>
  <c r="G94" i="65"/>
  <c r="G96" i="65"/>
  <c r="G98" i="65"/>
  <c r="G100" i="65"/>
  <c r="G102" i="65"/>
  <c r="G104" i="65"/>
  <c r="G106" i="65"/>
  <c r="G108" i="65"/>
  <c r="G110" i="65"/>
  <c r="G112" i="65"/>
  <c r="G114" i="65"/>
  <c r="G116" i="65"/>
  <c r="G118" i="65"/>
  <c r="G120" i="65"/>
  <c r="G122" i="65"/>
  <c r="G124" i="65"/>
  <c r="G126" i="65"/>
  <c r="G128" i="65"/>
  <c r="G130" i="65"/>
  <c r="G132" i="65"/>
  <c r="G134" i="65"/>
  <c r="G136" i="65"/>
  <c r="G138" i="65"/>
  <c r="G140" i="65"/>
  <c r="G142" i="65"/>
  <c r="G144" i="65"/>
  <c r="G146" i="65"/>
  <c r="G148" i="65"/>
  <c r="G150" i="65"/>
  <c r="G152" i="65"/>
  <c r="G154" i="65"/>
  <c r="G156" i="65"/>
  <c r="G158" i="65"/>
  <c r="G89" i="65"/>
  <c r="G97" i="65"/>
  <c r="G105" i="65"/>
  <c r="G113" i="65"/>
  <c r="G121" i="65"/>
  <c r="G129" i="65"/>
  <c r="G137" i="65"/>
  <c r="G145" i="65"/>
  <c r="G153" i="65"/>
  <c r="G162" i="65"/>
  <c r="G163" i="65"/>
  <c r="G166" i="65"/>
  <c r="G167" i="65"/>
  <c r="G170" i="65"/>
  <c r="G95" i="65"/>
  <c r="G103" i="65"/>
  <c r="G111" i="65"/>
  <c r="G119" i="65"/>
  <c r="G127" i="65"/>
  <c r="G135" i="65"/>
  <c r="G143" i="65"/>
  <c r="G151" i="65"/>
  <c r="G159" i="65"/>
  <c r="G171" i="65"/>
  <c r="G173" i="65"/>
  <c r="G175" i="65"/>
  <c r="G177" i="65"/>
  <c r="G179" i="65"/>
  <c r="G181" i="65"/>
  <c r="G183" i="65"/>
  <c r="G185" i="65"/>
  <c r="G187" i="65"/>
  <c r="G189" i="65"/>
  <c r="G191" i="65"/>
  <c r="G193" i="65"/>
  <c r="G195" i="65"/>
  <c r="G197" i="65"/>
  <c r="G199" i="65"/>
  <c r="G201" i="65"/>
  <c r="G203" i="65"/>
  <c r="G205" i="65"/>
  <c r="G207" i="65"/>
  <c r="G209" i="65"/>
  <c r="G211" i="65"/>
  <c r="G213" i="65"/>
  <c r="G215" i="65"/>
  <c r="G217" i="65"/>
  <c r="G219" i="65"/>
  <c r="G221" i="65"/>
  <c r="G223" i="65"/>
  <c r="G225" i="65"/>
  <c r="G227" i="65"/>
  <c r="G229" i="65"/>
  <c r="G231" i="65"/>
  <c r="G233" i="65"/>
  <c r="G235" i="65"/>
  <c r="G237" i="65"/>
  <c r="G239" i="65"/>
  <c r="G241" i="65"/>
  <c r="G93" i="65"/>
  <c r="G109" i="65"/>
  <c r="G125" i="65"/>
  <c r="G141" i="65"/>
  <c r="G157" i="65"/>
  <c r="G160" i="65"/>
  <c r="G164" i="65"/>
  <c r="G168" i="65"/>
  <c r="G176" i="65"/>
  <c r="G184" i="65"/>
  <c r="G192" i="65"/>
  <c r="G200" i="65"/>
  <c r="G208" i="65"/>
  <c r="G216" i="65"/>
  <c r="G224" i="65"/>
  <c r="G232" i="65"/>
  <c r="G240" i="65"/>
  <c r="G99" i="65"/>
  <c r="G115" i="65"/>
  <c r="G131" i="65"/>
  <c r="G147" i="65"/>
  <c r="G174" i="65"/>
  <c r="G182" i="65"/>
  <c r="G190" i="65"/>
  <c r="G198" i="65"/>
  <c r="G206" i="65"/>
  <c r="G214" i="65"/>
  <c r="G222" i="65"/>
  <c r="G230" i="65"/>
  <c r="G234" i="65"/>
  <c r="G242" i="65"/>
  <c r="G244" i="65"/>
  <c r="G246" i="65"/>
  <c r="G248" i="65"/>
  <c r="G250" i="65"/>
  <c r="G252" i="65"/>
  <c r="G254" i="65"/>
  <c r="G256" i="65"/>
  <c r="G258" i="65"/>
  <c r="G260" i="65"/>
  <c r="G262" i="65"/>
  <c r="G264" i="65"/>
  <c r="G266" i="65"/>
  <c r="G268" i="65"/>
  <c r="G270" i="65"/>
  <c r="G272" i="65"/>
  <c r="G274" i="65"/>
  <c r="G276" i="65"/>
  <c r="G278" i="65"/>
  <c r="G280" i="65"/>
  <c r="G282" i="65"/>
  <c r="G284" i="65"/>
  <c r="G286" i="65"/>
  <c r="G288" i="65"/>
  <c r="G290" i="65"/>
  <c r="G292" i="65"/>
  <c r="G294" i="65"/>
  <c r="G296" i="65"/>
  <c r="G298" i="65"/>
  <c r="G300" i="65"/>
  <c r="G302" i="65"/>
  <c r="G304" i="65"/>
  <c r="G306" i="65"/>
  <c r="G308" i="65"/>
  <c r="G310" i="65"/>
  <c r="G312" i="65"/>
  <c r="G314" i="65"/>
  <c r="G316" i="65"/>
  <c r="G318" i="65"/>
  <c r="G320" i="65"/>
  <c r="G322" i="65"/>
  <c r="G324" i="65"/>
  <c r="G326" i="65"/>
  <c r="G328" i="65"/>
  <c r="G330" i="65"/>
  <c r="G332" i="65"/>
  <c r="G334" i="65"/>
  <c r="G336" i="65"/>
  <c r="G338" i="65"/>
  <c r="G340" i="65"/>
  <c r="G342" i="65"/>
  <c r="G344" i="65"/>
  <c r="G346" i="65"/>
  <c r="G348" i="65"/>
  <c r="G350" i="65"/>
  <c r="G352" i="65"/>
  <c r="G354" i="65"/>
  <c r="G356" i="65"/>
  <c r="G358" i="65"/>
  <c r="G360" i="65"/>
  <c r="G362" i="65"/>
  <c r="G364" i="65"/>
  <c r="G366" i="65"/>
  <c r="G368" i="65"/>
  <c r="G370" i="65"/>
  <c r="G372" i="65"/>
  <c r="G374" i="65"/>
  <c r="G376" i="65"/>
  <c r="G378" i="65"/>
  <c r="G380" i="65"/>
  <c r="G382" i="65"/>
  <c r="G384" i="65"/>
  <c r="G386" i="65"/>
  <c r="G186" i="65"/>
  <c r="G202" i="65"/>
  <c r="G218" i="65"/>
  <c r="G236" i="65"/>
  <c r="G245" i="65"/>
  <c r="G253" i="65"/>
  <c r="G261" i="65"/>
  <c r="G269" i="65"/>
  <c r="G277" i="65"/>
  <c r="G285" i="65"/>
  <c r="G293" i="65"/>
  <c r="G301" i="65"/>
  <c r="G309" i="65"/>
  <c r="G317" i="65"/>
  <c r="G325" i="65"/>
  <c r="G333" i="65"/>
  <c r="G335" i="65"/>
  <c r="G343" i="65"/>
  <c r="G351" i="65"/>
  <c r="G359" i="65"/>
  <c r="G367" i="65"/>
  <c r="G375" i="65"/>
  <c r="G383" i="65"/>
  <c r="G107" i="65"/>
  <c r="G117" i="65"/>
  <c r="G139" i="65"/>
  <c r="G149" i="65"/>
  <c r="G161" i="65"/>
  <c r="G165" i="65"/>
  <c r="G169" i="65"/>
  <c r="G172" i="65"/>
  <c r="G188" i="65"/>
  <c r="G204" i="65"/>
  <c r="G220" i="65"/>
  <c r="G243" i="65"/>
  <c r="G251" i="65"/>
  <c r="G259" i="65"/>
  <c r="G267" i="65"/>
  <c r="G275" i="65"/>
  <c r="G283" i="65"/>
  <c r="G291" i="65"/>
  <c r="G299" i="65"/>
  <c r="G307" i="65"/>
  <c r="G315" i="65"/>
  <c r="G323" i="65"/>
  <c r="G331" i="65"/>
  <c r="G337" i="65"/>
  <c r="G345" i="65"/>
  <c r="G353" i="65"/>
  <c r="G361" i="65"/>
  <c r="G369" i="65"/>
  <c r="G377" i="65"/>
  <c r="G385" i="65"/>
  <c r="G389" i="65"/>
  <c r="G391" i="65"/>
  <c r="G393" i="65"/>
  <c r="G395" i="65"/>
  <c r="G397" i="65"/>
  <c r="G399" i="65"/>
  <c r="G401" i="65"/>
  <c r="G403" i="65"/>
  <c r="G405" i="65"/>
  <c r="G407" i="65"/>
  <c r="G409" i="65"/>
  <c r="G411" i="65"/>
  <c r="G413" i="65"/>
  <c r="G415" i="65"/>
  <c r="G417" i="65"/>
  <c r="G419" i="65"/>
  <c r="G421" i="65"/>
  <c r="G423" i="65"/>
  <c r="G425" i="65"/>
  <c r="G427" i="65"/>
  <c r="G429" i="65"/>
  <c r="G431" i="65"/>
  <c r="G433" i="65"/>
  <c r="G435" i="65"/>
  <c r="G437" i="65"/>
  <c r="G439" i="65"/>
  <c r="G441" i="65"/>
  <c r="G443" i="65"/>
  <c r="G445" i="65"/>
  <c r="G447" i="65"/>
  <c r="G449" i="65"/>
  <c r="G451" i="65"/>
  <c r="G453" i="65"/>
  <c r="G455" i="65"/>
  <c r="G457" i="65"/>
  <c r="G459" i="65"/>
  <c r="G461" i="65"/>
  <c r="G463" i="65"/>
  <c r="G465" i="65"/>
  <c r="G467" i="65"/>
  <c r="G469" i="65"/>
  <c r="G471" i="65"/>
  <c r="G473" i="65"/>
  <c r="G475" i="65"/>
  <c r="G477" i="65"/>
  <c r="G479" i="65"/>
  <c r="G481" i="65"/>
  <c r="G483" i="65"/>
  <c r="G485" i="65"/>
  <c r="G487" i="65"/>
  <c r="G489" i="65"/>
  <c r="G491" i="65"/>
  <c r="G493" i="65"/>
  <c r="G495" i="65"/>
  <c r="G497" i="65"/>
  <c r="G499" i="65"/>
  <c r="G501" i="65"/>
  <c r="G503" i="65"/>
  <c r="G505" i="65"/>
  <c r="G507" i="65"/>
  <c r="G509" i="65"/>
  <c r="G511" i="65"/>
  <c r="G513" i="65"/>
  <c r="G515" i="65"/>
  <c r="G517" i="65"/>
  <c r="G123" i="65"/>
  <c r="G194" i="65"/>
  <c r="G226" i="65"/>
  <c r="G255" i="65"/>
  <c r="G271" i="65"/>
  <c r="G287" i="65"/>
  <c r="G303" i="65"/>
  <c r="G319" i="65"/>
  <c r="G341" i="65"/>
  <c r="G357" i="65"/>
  <c r="G373" i="65"/>
  <c r="G390" i="65"/>
  <c r="G398" i="65"/>
  <c r="G406" i="65"/>
  <c r="G414" i="65"/>
  <c r="G422" i="65"/>
  <c r="G430" i="65"/>
  <c r="G438" i="65"/>
  <c r="G446" i="65"/>
  <c r="G454" i="65"/>
  <c r="G462" i="65"/>
  <c r="G470" i="65"/>
  <c r="G478" i="65"/>
  <c r="G486" i="65"/>
  <c r="G494" i="65"/>
  <c r="G502" i="65"/>
  <c r="G510" i="65"/>
  <c r="G518" i="65"/>
  <c r="G133" i="65"/>
  <c r="G180" i="65"/>
  <c r="G212" i="65"/>
  <c r="G257" i="65"/>
  <c r="G273" i="65"/>
  <c r="G289" i="65"/>
  <c r="G305" i="65"/>
  <c r="G321" i="65"/>
  <c r="G339" i="65"/>
  <c r="G355" i="65"/>
  <c r="G371" i="65"/>
  <c r="G387" i="65"/>
  <c r="G388" i="65"/>
  <c r="G396" i="65"/>
  <c r="G404" i="65"/>
  <c r="G412" i="65"/>
  <c r="G420" i="65"/>
  <c r="G428" i="65"/>
  <c r="G436" i="65"/>
  <c r="G444" i="65"/>
  <c r="G452" i="65"/>
  <c r="G460" i="65"/>
  <c r="G468" i="65"/>
  <c r="G476" i="65"/>
  <c r="G484" i="65"/>
  <c r="G492" i="65"/>
  <c r="G500" i="65"/>
  <c r="G508" i="65"/>
  <c r="G516" i="65"/>
  <c r="G519" i="65"/>
  <c r="G521" i="65"/>
  <c r="G523" i="65"/>
  <c r="G525" i="65"/>
  <c r="G527" i="65"/>
  <c r="G529" i="65"/>
  <c r="G531" i="65"/>
  <c r="G533" i="65"/>
  <c r="G535" i="65"/>
  <c r="G537" i="65"/>
  <c r="G539" i="65"/>
  <c r="G541" i="65"/>
  <c r="G543" i="65"/>
  <c r="G545" i="65"/>
  <c r="G547" i="65"/>
  <c r="G549" i="65"/>
  <c r="G551" i="65"/>
  <c r="G553" i="65"/>
  <c r="G555" i="65"/>
  <c r="G557" i="65"/>
  <c r="G559" i="65"/>
  <c r="G561" i="65"/>
  <c r="G563" i="65"/>
  <c r="G565" i="65"/>
  <c r="G567" i="65"/>
  <c r="G569" i="65"/>
  <c r="G571" i="65"/>
  <c r="G573" i="65"/>
  <c r="G575" i="65"/>
  <c r="G577" i="65"/>
  <c r="G579" i="65"/>
  <c r="G581" i="65"/>
  <c r="G583" i="65"/>
  <c r="G585" i="65"/>
  <c r="G587" i="65"/>
  <c r="G589" i="65"/>
  <c r="G591" i="65"/>
  <c r="G593" i="65"/>
  <c r="G595" i="65"/>
  <c r="G597" i="65"/>
  <c r="G599" i="65"/>
  <c r="G601" i="65"/>
  <c r="G603" i="65"/>
  <c r="G605" i="65"/>
  <c r="G607" i="65"/>
  <c r="G609" i="65"/>
  <c r="G611" i="65"/>
  <c r="G613" i="65"/>
  <c r="G615" i="65"/>
  <c r="G617" i="65"/>
  <c r="G619" i="65"/>
  <c r="G621" i="65"/>
  <c r="G623" i="65"/>
  <c r="G625" i="65"/>
  <c r="G627" i="65"/>
  <c r="G629" i="65"/>
  <c r="G631" i="65"/>
  <c r="G633" i="65"/>
  <c r="G635" i="65"/>
  <c r="G637" i="65"/>
  <c r="G639" i="65"/>
  <c r="G641" i="65"/>
  <c r="G643" i="65"/>
  <c r="G645" i="65"/>
  <c r="G647" i="65"/>
  <c r="G649" i="65"/>
  <c r="G651" i="65"/>
  <c r="G653" i="65"/>
  <c r="G655" i="65"/>
  <c r="G657" i="65"/>
  <c r="G659" i="65"/>
  <c r="G661" i="65"/>
  <c r="G663" i="65"/>
  <c r="G665" i="65"/>
  <c r="G667" i="65"/>
  <c r="G669" i="65"/>
  <c r="G671" i="65"/>
  <c r="G673" i="65"/>
  <c r="G675" i="65"/>
  <c r="G677" i="65"/>
  <c r="G679" i="65"/>
  <c r="G681" i="65"/>
  <c r="G683" i="65"/>
  <c r="G685" i="65"/>
  <c r="G687" i="65"/>
  <c r="G689" i="65"/>
  <c r="G691" i="65"/>
  <c r="G693" i="65"/>
  <c r="G695" i="65"/>
  <c r="G697" i="65"/>
  <c r="G699" i="65"/>
  <c r="G701" i="65"/>
  <c r="G703" i="65"/>
  <c r="G705" i="65"/>
  <c r="G707" i="65"/>
  <c r="G91" i="65"/>
  <c r="G178" i="65"/>
  <c r="G196" i="65"/>
  <c r="G249" i="65"/>
  <c r="G281" i="65"/>
  <c r="G313" i="65"/>
  <c r="G347" i="65"/>
  <c r="G379" i="65"/>
  <c r="G394" i="65"/>
  <c r="G410" i="65"/>
  <c r="G426" i="65"/>
  <c r="G442" i="65"/>
  <c r="G458" i="65"/>
  <c r="G474" i="65"/>
  <c r="G490" i="65"/>
  <c r="G506" i="65"/>
  <c r="G520" i="65"/>
  <c r="G528" i="65"/>
  <c r="G536" i="65"/>
  <c r="G544" i="65"/>
  <c r="G552" i="65"/>
  <c r="G560" i="65"/>
  <c r="G568" i="65"/>
  <c r="G576" i="65"/>
  <c r="G584" i="65"/>
  <c r="G592" i="65"/>
  <c r="G600" i="65"/>
  <c r="G608" i="65"/>
  <c r="G616" i="65"/>
  <c r="G624" i="65"/>
  <c r="G632" i="65"/>
  <c r="G640" i="65"/>
  <c r="G648" i="65"/>
  <c r="G656" i="65"/>
  <c r="G664" i="65"/>
  <c r="G672" i="65"/>
  <c r="G680" i="65"/>
  <c r="G688" i="65"/>
  <c r="G696" i="65"/>
  <c r="G704" i="65"/>
  <c r="G101" i="65"/>
  <c r="G247" i="65"/>
  <c r="G279" i="65"/>
  <c r="G311" i="65"/>
  <c r="G349" i="65"/>
  <c r="G381" i="65"/>
  <c r="G400" i="65"/>
  <c r="G416" i="65"/>
  <c r="G432" i="65"/>
  <c r="G448" i="65"/>
  <c r="G464" i="65"/>
  <c r="G480" i="65"/>
  <c r="G496" i="65"/>
  <c r="G512" i="65"/>
  <c r="G526" i="65"/>
  <c r="G534" i="65"/>
  <c r="G542" i="65"/>
  <c r="G550" i="65"/>
  <c r="G558" i="65"/>
  <c r="G566" i="65"/>
  <c r="G574" i="65"/>
  <c r="G582" i="65"/>
  <c r="G590" i="65"/>
  <c r="G598" i="65"/>
  <c r="G606" i="65"/>
  <c r="G614" i="65"/>
  <c r="G622" i="65"/>
  <c r="G630" i="65"/>
  <c r="G638" i="65"/>
  <c r="G646" i="65"/>
  <c r="G654" i="65"/>
  <c r="G662" i="65"/>
  <c r="G670" i="65"/>
  <c r="G678" i="65"/>
  <c r="G686" i="65"/>
  <c r="G694" i="65"/>
  <c r="G702" i="65"/>
  <c r="G709" i="65"/>
  <c r="G711" i="65"/>
  <c r="G713" i="65"/>
  <c r="G715" i="65"/>
  <c r="G717" i="65"/>
  <c r="G719" i="65"/>
  <c r="G721" i="65"/>
  <c r="G723" i="65"/>
  <c r="G725" i="65"/>
  <c r="G727" i="65"/>
  <c r="G729" i="65"/>
  <c r="G731" i="65"/>
  <c r="G733" i="65"/>
  <c r="G735" i="65"/>
  <c r="G737" i="65"/>
  <c r="G739" i="65"/>
  <c r="G741" i="65"/>
  <c r="G743" i="65"/>
  <c r="G745" i="65"/>
  <c r="G747" i="65"/>
  <c r="G749" i="65"/>
  <c r="G751" i="65"/>
  <c r="G753" i="65"/>
  <c r="G755" i="65"/>
  <c r="G757" i="65"/>
  <c r="G759" i="65"/>
  <c r="G761" i="65"/>
  <c r="G763" i="65"/>
  <c r="G765" i="65"/>
  <c r="G767" i="65"/>
  <c r="G769" i="65"/>
  <c r="G771" i="65"/>
  <c r="G773" i="65"/>
  <c r="G775" i="65"/>
  <c r="G777" i="65"/>
  <c r="G779" i="65"/>
  <c r="G781" i="65"/>
  <c r="G783" i="65"/>
  <c r="G785" i="65"/>
  <c r="G787" i="65"/>
  <c r="G789" i="65"/>
  <c r="G791" i="65"/>
  <c r="G793" i="65"/>
  <c r="G795" i="65"/>
  <c r="G797" i="65"/>
  <c r="G799" i="65"/>
  <c r="G801" i="65"/>
  <c r="G803" i="65"/>
  <c r="G805" i="65"/>
  <c r="G807" i="65"/>
  <c r="G809" i="65"/>
  <c r="G811" i="65"/>
  <c r="G813" i="65"/>
  <c r="G815" i="65"/>
  <c r="G817" i="65"/>
  <c r="G819" i="65"/>
  <c r="G821" i="65"/>
  <c r="G823" i="65"/>
  <c r="G825" i="65"/>
  <c r="G827" i="65"/>
  <c r="G829" i="65"/>
  <c r="G831" i="65"/>
  <c r="G833" i="65"/>
  <c r="G835" i="65"/>
  <c r="G837" i="65"/>
  <c r="G839" i="65"/>
  <c r="G841" i="65"/>
  <c r="G843" i="65"/>
  <c r="G845" i="65"/>
  <c r="G847" i="65"/>
  <c r="G849" i="65"/>
  <c r="G851" i="65"/>
  <c r="G853" i="65"/>
  <c r="G855" i="65"/>
  <c r="G857" i="65"/>
  <c r="G859" i="65"/>
  <c r="G861" i="65"/>
  <c r="G863" i="65"/>
  <c r="G865" i="65"/>
  <c r="G867" i="65"/>
  <c r="G869" i="65"/>
  <c r="G871" i="65"/>
  <c r="G873" i="65"/>
  <c r="G875" i="65"/>
  <c r="G877" i="65"/>
  <c r="G879" i="65"/>
  <c r="G881" i="65"/>
  <c r="G883" i="65"/>
  <c r="G885" i="65"/>
  <c r="G887" i="65"/>
  <c r="G889" i="65"/>
  <c r="G891" i="65"/>
  <c r="G893" i="65"/>
  <c r="G895" i="65"/>
  <c r="G897" i="65"/>
  <c r="G899" i="65"/>
  <c r="G901" i="65"/>
  <c r="G903" i="65"/>
  <c r="G905" i="65"/>
  <c r="G907" i="65"/>
  <c r="G909" i="65"/>
  <c r="G911" i="65"/>
  <c r="G913" i="65"/>
  <c r="G915" i="65"/>
  <c r="G917" i="65"/>
  <c r="G919" i="65"/>
  <c r="G921" i="65"/>
  <c r="G923" i="65"/>
  <c r="G925" i="65"/>
  <c r="G927" i="65"/>
  <c r="G929" i="65"/>
  <c r="G931" i="65"/>
  <c r="G933" i="65"/>
  <c r="G935" i="65"/>
  <c r="G937" i="65"/>
  <c r="G939" i="65"/>
  <c r="G941" i="65"/>
  <c r="G943" i="65"/>
  <c r="G945" i="65"/>
  <c r="G947" i="65"/>
  <c r="G949" i="65"/>
  <c r="G951" i="65"/>
  <c r="G953" i="65"/>
  <c r="G955" i="65"/>
  <c r="G957" i="65"/>
  <c r="G959" i="65"/>
  <c r="G961" i="65"/>
  <c r="G963" i="65"/>
  <c r="G965" i="65"/>
  <c r="G967" i="65"/>
  <c r="G969" i="65"/>
  <c r="G971" i="65"/>
  <c r="G973" i="65"/>
  <c r="G975" i="65"/>
  <c r="G977" i="65"/>
  <c r="G979" i="65"/>
  <c r="G981" i="65"/>
  <c r="G983" i="65"/>
  <c r="G985" i="65"/>
  <c r="G987" i="65"/>
  <c r="G989" i="65"/>
  <c r="G991" i="65"/>
  <c r="G993" i="65"/>
  <c r="G995" i="65"/>
  <c r="G997" i="65"/>
  <c r="G999" i="65"/>
  <c r="G1001" i="65"/>
  <c r="G1003" i="65"/>
  <c r="G1005" i="65"/>
  <c r="G1007" i="65"/>
  <c r="G1009" i="65"/>
  <c r="G1011" i="65"/>
  <c r="G1013" i="65"/>
  <c r="G1015" i="65"/>
  <c r="G1017" i="65"/>
  <c r="G1019" i="65"/>
  <c r="G1021" i="65"/>
  <c r="G1023" i="65"/>
  <c r="G1025" i="65"/>
  <c r="G1027" i="65"/>
  <c r="G1029" i="65"/>
  <c r="G1031" i="65"/>
  <c r="G228" i="65"/>
  <c r="G238" i="65"/>
  <c r="G263" i="65"/>
  <c r="G327" i="65"/>
  <c r="G408" i="65"/>
  <c r="G418" i="65"/>
  <c r="G440" i="65"/>
  <c r="G450" i="65"/>
  <c r="G472" i="65"/>
  <c r="G482" i="65"/>
  <c r="G504" i="65"/>
  <c r="G514" i="65"/>
  <c r="G524" i="65"/>
  <c r="G540" i="65"/>
  <c r="G556" i="65"/>
  <c r="G572" i="65"/>
  <c r="G588" i="65"/>
  <c r="G604" i="65"/>
  <c r="G620" i="65"/>
  <c r="G636" i="65"/>
  <c r="G652" i="65"/>
  <c r="G668" i="65"/>
  <c r="G684" i="65"/>
  <c r="G700" i="65"/>
  <c r="G714" i="65"/>
  <c r="G722" i="65"/>
  <c r="G730" i="65"/>
  <c r="G738" i="65"/>
  <c r="G746" i="65"/>
  <c r="G754" i="65"/>
  <c r="G762" i="65"/>
  <c r="G770" i="65"/>
  <c r="G778" i="65"/>
  <c r="G786" i="65"/>
  <c r="G794" i="65"/>
  <c r="G802" i="65"/>
  <c r="G810" i="65"/>
  <c r="G818" i="65"/>
  <c r="G826" i="65"/>
  <c r="G834" i="65"/>
  <c r="G842" i="65"/>
  <c r="G850" i="65"/>
  <c r="G858" i="65"/>
  <c r="G866" i="65"/>
  <c r="G874" i="65"/>
  <c r="G882" i="65"/>
  <c r="G890" i="65"/>
  <c r="G898" i="65"/>
  <c r="G906" i="65"/>
  <c r="G914" i="65"/>
  <c r="G922" i="65"/>
  <c r="G930" i="65"/>
  <c r="G938" i="65"/>
  <c r="G946" i="65"/>
  <c r="G954" i="65"/>
  <c r="G962" i="65"/>
  <c r="G970" i="65"/>
  <c r="G978" i="65"/>
  <c r="G986" i="65"/>
  <c r="G994" i="65"/>
  <c r="G1002" i="65"/>
  <c r="G1010" i="65"/>
  <c r="G1018" i="65"/>
  <c r="G1026" i="65"/>
  <c r="G1033" i="65"/>
  <c r="G1036" i="65"/>
  <c r="G1037" i="65"/>
  <c r="G1040" i="65"/>
  <c r="G1042" i="65"/>
  <c r="G1044" i="65"/>
  <c r="G1046" i="65"/>
  <c r="G1048" i="65"/>
  <c r="G1050" i="65"/>
  <c r="G1052" i="65"/>
  <c r="G1054" i="65"/>
  <c r="G1056" i="65"/>
  <c r="G1058" i="65"/>
  <c r="G1060" i="65"/>
  <c r="G1062" i="65"/>
  <c r="G1064" i="65"/>
  <c r="G1066" i="65"/>
  <c r="G1068" i="65"/>
  <c r="G1070" i="65"/>
  <c r="G1072" i="65"/>
  <c r="G1074" i="65"/>
  <c r="G1076" i="65"/>
  <c r="G1078" i="65"/>
  <c r="G1080" i="65"/>
  <c r="G1082" i="65"/>
  <c r="G1084" i="65"/>
  <c r="G1086" i="65"/>
  <c r="G1088" i="65"/>
  <c r="G1090" i="65"/>
  <c r="G1092" i="65"/>
  <c r="G1094" i="65"/>
  <c r="G1096" i="65"/>
  <c r="G1098" i="65"/>
  <c r="G1100" i="65"/>
  <c r="G1102" i="65"/>
  <c r="G1104" i="65"/>
  <c r="G1106" i="65"/>
  <c r="G1108" i="65"/>
  <c r="G1110" i="65"/>
  <c r="G1112" i="65"/>
  <c r="G1114" i="65"/>
  <c r="G1116" i="65"/>
  <c r="G1118" i="65"/>
  <c r="G1120" i="65"/>
  <c r="G1122" i="65"/>
  <c r="G1124" i="65"/>
  <c r="G1126" i="65"/>
  <c r="G1128" i="65"/>
  <c r="G1130" i="65"/>
  <c r="G1132" i="65"/>
  <c r="G1134" i="65"/>
  <c r="G1136" i="65"/>
  <c r="G1138" i="65"/>
  <c r="G1140" i="65"/>
  <c r="G1142" i="65"/>
  <c r="G1144" i="65"/>
  <c r="G1146" i="65"/>
  <c r="G1148" i="65"/>
  <c r="G1150" i="65"/>
  <c r="G1152" i="65"/>
  <c r="G1154" i="65"/>
  <c r="G1156" i="65"/>
  <c r="G1158" i="65"/>
  <c r="G1160" i="65"/>
  <c r="G1162" i="65"/>
  <c r="G1164" i="65"/>
  <c r="G1166" i="65"/>
  <c r="G1168" i="65"/>
  <c r="G1170" i="65"/>
  <c r="G1172" i="65"/>
  <c r="G1174" i="65"/>
  <c r="G1176" i="65"/>
  <c r="G1178" i="65"/>
  <c r="G1180" i="65"/>
  <c r="G1182" i="65"/>
  <c r="G1184" i="65"/>
  <c r="G1186" i="65"/>
  <c r="G1188" i="65"/>
  <c r="G1190" i="65"/>
  <c r="G1192" i="65"/>
  <c r="G1194" i="65"/>
  <c r="G1196" i="65"/>
  <c r="G1198" i="65"/>
  <c r="G1200" i="65"/>
  <c r="G1202" i="65"/>
  <c r="G1204" i="65"/>
  <c r="G1206" i="65"/>
  <c r="G1208" i="65"/>
  <c r="G1210" i="65"/>
  <c r="G1212" i="65"/>
  <c r="G1214" i="65"/>
  <c r="G1216" i="65"/>
  <c r="G1218" i="65"/>
  <c r="G1220" i="65"/>
  <c r="G1222" i="65"/>
  <c r="G1224" i="65"/>
  <c r="G1226" i="65"/>
  <c r="G1228" i="65"/>
  <c r="G1230" i="65"/>
  <c r="G1232" i="65"/>
  <c r="G1234" i="65"/>
  <c r="G1236" i="65"/>
  <c r="G1238" i="65"/>
  <c r="G1240" i="65"/>
  <c r="G1242" i="65"/>
  <c r="G1244" i="65"/>
  <c r="G1246" i="65"/>
  <c r="G1248" i="65"/>
  <c r="G1250" i="65"/>
  <c r="G1252" i="65"/>
  <c r="G1254" i="65"/>
  <c r="G1256" i="65"/>
  <c r="G1258" i="65"/>
  <c r="G1260" i="65"/>
  <c r="G1262" i="65"/>
  <c r="G1264" i="65"/>
  <c r="G1266" i="65"/>
  <c r="G1268" i="65"/>
  <c r="G1270" i="65"/>
  <c r="G1272" i="65"/>
  <c r="G1274" i="65"/>
  <c r="G1276" i="65"/>
  <c r="G1278" i="65"/>
  <c r="G1280" i="65"/>
  <c r="G1282" i="65"/>
  <c r="G1284" i="65"/>
  <c r="G1286" i="65"/>
  <c r="G1288" i="65"/>
  <c r="G297" i="65"/>
  <c r="G530" i="65"/>
  <c r="G546" i="65"/>
  <c r="G562" i="65"/>
  <c r="G578" i="65"/>
  <c r="G594" i="65"/>
  <c r="G610" i="65"/>
  <c r="G626" i="65"/>
  <c r="G642" i="65"/>
  <c r="G658" i="65"/>
  <c r="G674" i="65"/>
  <c r="G690" i="65"/>
  <c r="G706" i="65"/>
  <c r="G712" i="65"/>
  <c r="G720" i="65"/>
  <c r="G728" i="65"/>
  <c r="G736" i="65"/>
  <c r="G744" i="65"/>
  <c r="G752" i="65"/>
  <c r="G760" i="65"/>
  <c r="G768" i="65"/>
  <c r="G776" i="65"/>
  <c r="G784" i="65"/>
  <c r="G792" i="65"/>
  <c r="G800" i="65"/>
  <c r="G808" i="65"/>
  <c r="G816" i="65"/>
  <c r="G824" i="65"/>
  <c r="G832" i="65"/>
  <c r="G840" i="65"/>
  <c r="G848" i="65"/>
  <c r="G856" i="65"/>
  <c r="G864" i="65"/>
  <c r="G872" i="65"/>
  <c r="G880" i="65"/>
  <c r="G888" i="65"/>
  <c r="G896" i="65"/>
  <c r="G904" i="65"/>
  <c r="G912" i="65"/>
  <c r="G920" i="65"/>
  <c r="G928" i="65"/>
  <c r="G936" i="65"/>
  <c r="G944" i="65"/>
  <c r="G952" i="65"/>
  <c r="G960" i="65"/>
  <c r="G968" i="65"/>
  <c r="G976" i="65"/>
  <c r="G984" i="65"/>
  <c r="G992" i="65"/>
  <c r="G1000" i="65"/>
  <c r="G1008" i="65"/>
  <c r="G1016" i="65"/>
  <c r="G1024" i="65"/>
  <c r="G1032" i="65"/>
  <c r="G210" i="65"/>
  <c r="G424" i="65"/>
  <c r="G488" i="65"/>
  <c r="G538" i="65"/>
  <c r="G548" i="65"/>
  <c r="G570" i="65"/>
  <c r="G580" i="65"/>
  <c r="G602" i="65"/>
  <c r="G612" i="65"/>
  <c r="G634" i="65"/>
  <c r="G644" i="65"/>
  <c r="G666" i="65"/>
  <c r="G676" i="65"/>
  <c r="G698" i="65"/>
  <c r="G718" i="65"/>
  <c r="G734" i="65"/>
  <c r="G750" i="65"/>
  <c r="G766" i="65"/>
  <c r="G782" i="65"/>
  <c r="G798" i="65"/>
  <c r="G814" i="65"/>
  <c r="G830" i="65"/>
  <c r="G846" i="65"/>
  <c r="G862" i="65"/>
  <c r="G878" i="65"/>
  <c r="G155" i="65"/>
  <c r="G363" i="65"/>
  <c r="G392" i="65"/>
  <c r="G456" i="65"/>
  <c r="G522" i="65"/>
  <c r="G532" i="65"/>
  <c r="G554" i="65"/>
  <c r="G564" i="65"/>
  <c r="G586" i="65"/>
  <c r="G596" i="65"/>
  <c r="G618" i="65"/>
  <c r="G628" i="65"/>
  <c r="G650" i="65"/>
  <c r="G660" i="65"/>
  <c r="G682" i="65"/>
  <c r="G692" i="65"/>
  <c r="G710" i="65"/>
  <c r="G726" i="65"/>
  <c r="G742" i="65"/>
  <c r="G758" i="65"/>
  <c r="G774" i="65"/>
  <c r="G790" i="65"/>
  <c r="G806" i="65"/>
  <c r="G822" i="65"/>
  <c r="G838" i="65"/>
  <c r="G854" i="65"/>
  <c r="G870" i="65"/>
  <c r="G886" i="65"/>
  <c r="G902" i="65"/>
  <c r="G918" i="65"/>
  <c r="G934" i="65"/>
  <c r="G950" i="65"/>
  <c r="G966" i="65"/>
  <c r="G982" i="65"/>
  <c r="G998" i="65"/>
  <c r="G1014" i="65"/>
  <c r="G1030" i="65"/>
  <c r="G1034" i="65"/>
  <c r="G1038" i="65"/>
  <c r="G1045" i="65"/>
  <c r="G1053" i="65"/>
  <c r="G1061" i="65"/>
  <c r="G329" i="65"/>
  <c r="G365" i="65"/>
  <c r="G434" i="65"/>
  <c r="G732" i="65"/>
  <c r="G764" i="65"/>
  <c r="G796" i="65"/>
  <c r="G828" i="65"/>
  <c r="G860" i="65"/>
  <c r="G900" i="65"/>
  <c r="G908" i="65"/>
  <c r="G910" i="65"/>
  <c r="G964" i="65"/>
  <c r="G972" i="65"/>
  <c r="G974" i="65"/>
  <c r="G1028" i="65"/>
  <c r="G1039" i="65"/>
  <c r="G1043" i="65"/>
  <c r="G1049" i="65"/>
  <c r="G1071" i="65"/>
  <c r="G1079" i="65"/>
  <c r="G1087" i="65"/>
  <c r="G1095" i="65"/>
  <c r="G1103" i="65"/>
  <c r="G1111" i="65"/>
  <c r="G1119" i="65"/>
  <c r="G1127" i="65"/>
  <c r="G1135" i="65"/>
  <c r="G1143" i="65"/>
  <c r="G1151" i="65"/>
  <c r="G1159" i="65"/>
  <c r="G1167" i="65"/>
  <c r="G1175" i="65"/>
  <c r="G1183" i="65"/>
  <c r="G1191" i="65"/>
  <c r="G1199" i="65"/>
  <c r="G1207" i="65"/>
  <c r="G1215" i="65"/>
  <c r="G1223" i="65"/>
  <c r="G1231" i="65"/>
  <c r="G1239" i="65"/>
  <c r="G1247" i="65"/>
  <c r="G1255" i="65"/>
  <c r="G1263" i="65"/>
  <c r="G1271" i="65"/>
  <c r="G1279" i="65"/>
  <c r="G1287" i="65"/>
  <c r="G1290" i="65"/>
  <c r="G844" i="65"/>
  <c r="G876" i="65"/>
  <c r="G940" i="65"/>
  <c r="G1004" i="65"/>
  <c r="G1035" i="65"/>
  <c r="G1091" i="65"/>
  <c r="G1115" i="65"/>
  <c r="G1139" i="65"/>
  <c r="G1155" i="65"/>
  <c r="G1163" i="65"/>
  <c r="G1171" i="65"/>
  <c r="G1179" i="65"/>
  <c r="G1187" i="65"/>
  <c r="G1195" i="65"/>
  <c r="G1203" i="65"/>
  <c r="G1211" i="65"/>
  <c r="G1219" i="65"/>
  <c r="G1227" i="65"/>
  <c r="G1243" i="65"/>
  <c r="G1251" i="65"/>
  <c r="G402" i="65"/>
  <c r="G756" i="65"/>
  <c r="G788" i="65"/>
  <c r="G820" i="65"/>
  <c r="G884" i="65"/>
  <c r="G924" i="65"/>
  <c r="G980" i="65"/>
  <c r="G990" i="65"/>
  <c r="G1047" i="65"/>
  <c r="G1065" i="65"/>
  <c r="G1105" i="65"/>
  <c r="G1137" i="65"/>
  <c r="G1145" i="65"/>
  <c r="G1153" i="65"/>
  <c r="G1169" i="65"/>
  <c r="G1177" i="65"/>
  <c r="G1193" i="65"/>
  <c r="G1201" i="65"/>
  <c r="G1225" i="65"/>
  <c r="G1241" i="65"/>
  <c r="G1249" i="65"/>
  <c r="G1265" i="65"/>
  <c r="G1289" i="65"/>
  <c r="G1294" i="65"/>
  <c r="G1296" i="65"/>
  <c r="G1300" i="65"/>
  <c r="G466" i="65"/>
  <c r="G708" i="65"/>
  <c r="G740" i="65"/>
  <c r="G772" i="65"/>
  <c r="G804" i="65"/>
  <c r="G836" i="65"/>
  <c r="G868" i="65"/>
  <c r="G892" i="65"/>
  <c r="G894" i="65"/>
  <c r="G948" i="65"/>
  <c r="G956" i="65"/>
  <c r="G958" i="65"/>
  <c r="G1012" i="65"/>
  <c r="G1020" i="65"/>
  <c r="G1022" i="65"/>
  <c r="G1041" i="65"/>
  <c r="G1063" i="65"/>
  <c r="G1069" i="65"/>
  <c r="G1077" i="65"/>
  <c r="G1085" i="65"/>
  <c r="G1093" i="65"/>
  <c r="G1101" i="65"/>
  <c r="G1109" i="65"/>
  <c r="G1117" i="65"/>
  <c r="G1125" i="65"/>
  <c r="G1133" i="65"/>
  <c r="G1141" i="65"/>
  <c r="G1149" i="65"/>
  <c r="G1157" i="65"/>
  <c r="G1165" i="65"/>
  <c r="G1173" i="65"/>
  <c r="G1181" i="65"/>
  <c r="G1189" i="65"/>
  <c r="G1197" i="65"/>
  <c r="G1205" i="65"/>
  <c r="G1213" i="65"/>
  <c r="G1221" i="65"/>
  <c r="G1229" i="65"/>
  <c r="G1237" i="65"/>
  <c r="G1245" i="65"/>
  <c r="G1253" i="65"/>
  <c r="G1261" i="65"/>
  <c r="G1269" i="65"/>
  <c r="G1277" i="65"/>
  <c r="G1285" i="65"/>
  <c r="G1291" i="65"/>
  <c r="G1293" i="65"/>
  <c r="G1295" i="65"/>
  <c r="G1297" i="65"/>
  <c r="G1299" i="65"/>
  <c r="G1301" i="65"/>
  <c r="G1303" i="65"/>
  <c r="G1305" i="65"/>
  <c r="G1307" i="65"/>
  <c r="G1309" i="65"/>
  <c r="G1311" i="65"/>
  <c r="G1313" i="65"/>
  <c r="G1315" i="65"/>
  <c r="G1317" i="65"/>
  <c r="G1319" i="65"/>
  <c r="G1321" i="65"/>
  <c r="G1323" i="65"/>
  <c r="G1325" i="65"/>
  <c r="G1327" i="65"/>
  <c r="G1329" i="65"/>
  <c r="G1331" i="65"/>
  <c r="G1333" i="65"/>
  <c r="G1335" i="65"/>
  <c r="G1337" i="65"/>
  <c r="G1339" i="65"/>
  <c r="G1341" i="65"/>
  <c r="G1343" i="65"/>
  <c r="G1345" i="65"/>
  <c r="G1347" i="65"/>
  <c r="G1349" i="65"/>
  <c r="G1351" i="65"/>
  <c r="G1353" i="65"/>
  <c r="G1355" i="65"/>
  <c r="G1357" i="65"/>
  <c r="G1359" i="65"/>
  <c r="G1361" i="65"/>
  <c r="G1363" i="65"/>
  <c r="G1365" i="65"/>
  <c r="G1367" i="65"/>
  <c r="G1369" i="65"/>
  <c r="G1371" i="65"/>
  <c r="G1373" i="65"/>
  <c r="G1375" i="65"/>
  <c r="G1377" i="65"/>
  <c r="G1379" i="65"/>
  <c r="G1381" i="65"/>
  <c r="G1383" i="65"/>
  <c r="G1385" i="65"/>
  <c r="G1387" i="65"/>
  <c r="G1389" i="65"/>
  <c r="G1391" i="65"/>
  <c r="G1393" i="65"/>
  <c r="G1395" i="65"/>
  <c r="G1397" i="65"/>
  <c r="G1399" i="65"/>
  <c r="G1401" i="65"/>
  <c r="G1403" i="65"/>
  <c r="G1405" i="65"/>
  <c r="G1407" i="65"/>
  <c r="G1409" i="65"/>
  <c r="G1411" i="65"/>
  <c r="G1413" i="65"/>
  <c r="G1415" i="65"/>
  <c r="G1417" i="65"/>
  <c r="G1419" i="65"/>
  <c r="G1421" i="65"/>
  <c r="G1423" i="65"/>
  <c r="G1425" i="65"/>
  <c r="G1427" i="65"/>
  <c r="G1429" i="65"/>
  <c r="G1431" i="65"/>
  <c r="G1433" i="65"/>
  <c r="G1435" i="65"/>
  <c r="G1437" i="65"/>
  <c r="G1439" i="65"/>
  <c r="G1441" i="65"/>
  <c r="G1443" i="65"/>
  <c r="G1445" i="65"/>
  <c r="G1447" i="65"/>
  <c r="G1449" i="65"/>
  <c r="G1451" i="65"/>
  <c r="G1453" i="65"/>
  <c r="G1455" i="65"/>
  <c r="G1457" i="65"/>
  <c r="G1459" i="65"/>
  <c r="G1461" i="65"/>
  <c r="G1463" i="65"/>
  <c r="G1465" i="65"/>
  <c r="G1467" i="65"/>
  <c r="G1469" i="65"/>
  <c r="G1471" i="65"/>
  <c r="G1473" i="65"/>
  <c r="G1475" i="65"/>
  <c r="G1477" i="65"/>
  <c r="G1479" i="65"/>
  <c r="G1481" i="65"/>
  <c r="G1483" i="65"/>
  <c r="G1485" i="65"/>
  <c r="G1487" i="65"/>
  <c r="G1489" i="65"/>
  <c r="G1491" i="65"/>
  <c r="G1493" i="65"/>
  <c r="G1495" i="65"/>
  <c r="G1497" i="65"/>
  <c r="G1499" i="65"/>
  <c r="G1501" i="65"/>
  <c r="G1503" i="65"/>
  <c r="G1505" i="65"/>
  <c r="G1507" i="65"/>
  <c r="G1509" i="65"/>
  <c r="G1511" i="65"/>
  <c r="G1513" i="65"/>
  <c r="G1515" i="65"/>
  <c r="G1517" i="65"/>
  <c r="G1519" i="65"/>
  <c r="G1521" i="65"/>
  <c r="G1523" i="65"/>
  <c r="G1525" i="65"/>
  <c r="G1527" i="65"/>
  <c r="G1529" i="65"/>
  <c r="G1531" i="65"/>
  <c r="G1533" i="65"/>
  <c r="G1535" i="65"/>
  <c r="G1537" i="65"/>
  <c r="G1539" i="65"/>
  <c r="G1541" i="65"/>
  <c r="G1543" i="65"/>
  <c r="G1545" i="65"/>
  <c r="G1547" i="65"/>
  <c r="G1549" i="65"/>
  <c r="G1551" i="65"/>
  <c r="G1553" i="65"/>
  <c r="G1555" i="65"/>
  <c r="G1557" i="65"/>
  <c r="G1559" i="65"/>
  <c r="G1561" i="65"/>
  <c r="G1563" i="65"/>
  <c r="G1565" i="65"/>
  <c r="G1567" i="65"/>
  <c r="G1569" i="65"/>
  <c r="G1571" i="65"/>
  <c r="G1573" i="65"/>
  <c r="G1575" i="65"/>
  <c r="G1577" i="65"/>
  <c r="G1579" i="65"/>
  <c r="G1581" i="65"/>
  <c r="G1583" i="65"/>
  <c r="G1585" i="65"/>
  <c r="G1587" i="65"/>
  <c r="G1589" i="65"/>
  <c r="G1591" i="65"/>
  <c r="G1593" i="65"/>
  <c r="G1595" i="65"/>
  <c r="G1597" i="65"/>
  <c r="G1599" i="65"/>
  <c r="G1601" i="65"/>
  <c r="G1603" i="65"/>
  <c r="G1605" i="65"/>
  <c r="G1607" i="65"/>
  <c r="G1609" i="65"/>
  <c r="G1611" i="65"/>
  <c r="G1613" i="65"/>
  <c r="G1615" i="65"/>
  <c r="G1617" i="65"/>
  <c r="G1619" i="65"/>
  <c r="G1621" i="65"/>
  <c r="G1623" i="65"/>
  <c r="G1625" i="65"/>
  <c r="G1627" i="65"/>
  <c r="G1629" i="65"/>
  <c r="G1631" i="65"/>
  <c r="G1633" i="65"/>
  <c r="G1635" i="65"/>
  <c r="G1637" i="65"/>
  <c r="G1639" i="65"/>
  <c r="G1641" i="65"/>
  <c r="G1643" i="65"/>
  <c r="G1645" i="65"/>
  <c r="G1647" i="65"/>
  <c r="G1649" i="65"/>
  <c r="G1651" i="65"/>
  <c r="G1653" i="65"/>
  <c r="G1655" i="65"/>
  <c r="G1657" i="65"/>
  <c r="G1659" i="65"/>
  <c r="G1661" i="65"/>
  <c r="G1663" i="65"/>
  <c r="G1665" i="65"/>
  <c r="G1667" i="65"/>
  <c r="G1669" i="65"/>
  <c r="G1671" i="65"/>
  <c r="G1673" i="65"/>
  <c r="G1675" i="65"/>
  <c r="G1677" i="65"/>
  <c r="G1679" i="65"/>
  <c r="G1681" i="65"/>
  <c r="G1683" i="65"/>
  <c r="G1685" i="65"/>
  <c r="G1687" i="65"/>
  <c r="G1689" i="65"/>
  <c r="G1691" i="65"/>
  <c r="G1693" i="65"/>
  <c r="G1695" i="65"/>
  <c r="G1697" i="65"/>
  <c r="G1699" i="65"/>
  <c r="G1701" i="65"/>
  <c r="G1703" i="65"/>
  <c r="G1705" i="65"/>
  <c r="G1707" i="65"/>
  <c r="G1709" i="65"/>
  <c r="G1711" i="65"/>
  <c r="G1713" i="65"/>
  <c r="G1715" i="65"/>
  <c r="G1717" i="65"/>
  <c r="G1719" i="65"/>
  <c r="G1721" i="65"/>
  <c r="G295" i="65"/>
  <c r="G498" i="65"/>
  <c r="G716" i="65"/>
  <c r="G748" i="65"/>
  <c r="G780" i="65"/>
  <c r="G812" i="65"/>
  <c r="G932" i="65"/>
  <c r="G942" i="65"/>
  <c r="G996" i="65"/>
  <c r="G1006" i="65"/>
  <c r="G1055" i="65"/>
  <c r="G1059" i="65"/>
  <c r="G1067" i="65"/>
  <c r="G1075" i="65"/>
  <c r="G1083" i="65"/>
  <c r="G1099" i="65"/>
  <c r="G1107" i="65"/>
  <c r="G1123" i="65"/>
  <c r="G1131" i="65"/>
  <c r="G1147" i="65"/>
  <c r="G1235" i="65"/>
  <c r="G1259" i="65"/>
  <c r="G1267" i="65"/>
  <c r="G1275" i="65"/>
  <c r="G1283" i="65"/>
  <c r="G265" i="65"/>
  <c r="G724" i="65"/>
  <c r="G852" i="65"/>
  <c r="G916" i="65"/>
  <c r="G926" i="65"/>
  <c r="G988" i="65"/>
  <c r="G1051" i="65"/>
  <c r="G1057" i="65"/>
  <c r="G1073" i="65"/>
  <c r="G1081" i="65"/>
  <c r="G1089" i="65"/>
  <c r="G1097" i="65"/>
  <c r="G1113" i="65"/>
  <c r="G1121" i="65"/>
  <c r="G1129" i="65"/>
  <c r="G1161" i="65"/>
  <c r="G1185" i="65"/>
  <c r="G1209" i="65"/>
  <c r="G1217" i="65"/>
  <c r="G1233" i="65"/>
  <c r="G1257" i="65"/>
  <c r="G1273" i="65"/>
  <c r="G1281" i="65"/>
  <c r="G1292" i="65"/>
  <c r="G1298" i="65"/>
  <c r="G1304" i="65"/>
  <c r="G1312" i="65"/>
  <c r="G1320" i="65"/>
  <c r="G1328" i="65"/>
  <c r="G1336" i="65"/>
  <c r="G1344" i="65"/>
  <c r="G1352" i="65"/>
  <c r="G1360" i="65"/>
  <c r="G1368" i="65"/>
  <c r="G1376" i="65"/>
  <c r="G1384" i="65"/>
  <c r="G1392" i="65"/>
  <c r="G1400" i="65"/>
  <c r="G1408" i="65"/>
  <c r="G1416" i="65"/>
  <c r="G1424" i="65"/>
  <c r="G1432" i="65"/>
  <c r="G1440" i="65"/>
  <c r="G1448" i="65"/>
  <c r="G1456" i="65"/>
  <c r="G1464" i="65"/>
  <c r="G1472" i="65"/>
  <c r="G1480" i="65"/>
  <c r="G1488" i="65"/>
  <c r="G1496" i="65"/>
  <c r="G1504" i="65"/>
  <c r="G1512" i="65"/>
  <c r="G1520" i="65"/>
  <c r="G1528" i="65"/>
  <c r="G1536" i="65"/>
  <c r="G1544" i="65"/>
  <c r="G1552" i="65"/>
  <c r="G1560" i="65"/>
  <c r="G1568" i="65"/>
  <c r="G1576" i="65"/>
  <c r="G1584" i="65"/>
  <c r="G1592" i="65"/>
  <c r="G1600" i="65"/>
  <c r="G1608" i="65"/>
  <c r="G1616" i="65"/>
  <c r="G1624" i="65"/>
  <c r="G1632" i="65"/>
  <c r="G1640" i="65"/>
  <c r="G1648" i="65"/>
  <c r="G1656" i="65"/>
  <c r="G1664" i="65"/>
  <c r="G1672" i="65"/>
  <c r="G1680" i="65"/>
  <c r="G1688" i="65"/>
  <c r="G1696" i="65"/>
  <c r="G1704" i="65"/>
  <c r="G1712" i="65"/>
  <c r="G1720" i="65"/>
  <c r="G1308" i="65"/>
  <c r="G1316" i="65"/>
  <c r="G1324" i="65"/>
  <c r="G1332" i="65"/>
  <c r="G1340" i="65"/>
  <c r="G1348" i="65"/>
  <c r="G1356" i="65"/>
  <c r="G1372" i="65"/>
  <c r="G1388" i="65"/>
  <c r="G1404" i="65"/>
  <c r="G1412" i="65"/>
  <c r="G1428" i="65"/>
  <c r="G1444" i="65"/>
  <c r="G1460" i="65"/>
  <c r="G1476" i="65"/>
  <c r="G1492" i="65"/>
  <c r="G1500" i="65"/>
  <c r="G1516" i="65"/>
  <c r="G1532" i="65"/>
  <c r="G1548" i="65"/>
  <c r="G1556" i="65"/>
  <c r="G1572" i="65"/>
  <c r="G1588" i="65"/>
  <c r="G1596" i="65"/>
  <c r="G1620" i="65"/>
  <c r="G1636" i="65"/>
  <c r="G1652" i="65"/>
  <c r="G1668" i="65"/>
  <c r="G1684" i="65"/>
  <c r="G1700" i="65"/>
  <c r="G1302" i="65"/>
  <c r="G1310" i="65"/>
  <c r="G1342" i="65"/>
  <c r="G1350" i="65"/>
  <c r="G1366" i="65"/>
  <c r="G1382" i="65"/>
  <c r="G1398" i="65"/>
  <c r="G1438" i="65"/>
  <c r="G1446" i="65"/>
  <c r="G1462" i="65"/>
  <c r="G1470" i="65"/>
  <c r="G1486" i="65"/>
  <c r="G1502" i="65"/>
  <c r="G1526" i="65"/>
  <c r="G1542" i="65"/>
  <c r="G1558" i="65"/>
  <c r="G1574" i="65"/>
  <c r="G1590" i="65"/>
  <c r="G1598" i="65"/>
  <c r="G1614" i="65"/>
  <c r="G1630" i="65"/>
  <c r="G1646" i="65"/>
  <c r="G1662" i="65"/>
  <c r="G1670" i="65"/>
  <c r="G1694" i="65"/>
  <c r="G1702" i="65"/>
  <c r="G1718" i="65"/>
  <c r="G1306" i="65"/>
  <c r="G1314" i="65"/>
  <c r="G1322" i="65"/>
  <c r="G1330" i="65"/>
  <c r="G1338" i="65"/>
  <c r="G1346" i="65"/>
  <c r="G1354" i="65"/>
  <c r="G1362" i="65"/>
  <c r="G1370" i="65"/>
  <c r="G1378" i="65"/>
  <c r="G1386" i="65"/>
  <c r="G1394" i="65"/>
  <c r="G1402" i="65"/>
  <c r="G1410" i="65"/>
  <c r="G1418" i="65"/>
  <c r="G1426" i="65"/>
  <c r="G1434" i="65"/>
  <c r="G1442" i="65"/>
  <c r="G1450" i="65"/>
  <c r="G1458" i="65"/>
  <c r="G1466" i="65"/>
  <c r="G1474" i="65"/>
  <c r="G1482" i="65"/>
  <c r="G1490" i="65"/>
  <c r="G1498" i="65"/>
  <c r="G1506" i="65"/>
  <c r="G1514" i="65"/>
  <c r="G1522" i="65"/>
  <c r="G1530" i="65"/>
  <c r="G1538" i="65"/>
  <c r="G1546" i="65"/>
  <c r="G1554" i="65"/>
  <c r="G1562" i="65"/>
  <c r="G1570" i="65"/>
  <c r="G1578" i="65"/>
  <c r="G1586" i="65"/>
  <c r="G1594" i="65"/>
  <c r="G1602" i="65"/>
  <c r="G1610" i="65"/>
  <c r="G1618" i="65"/>
  <c r="G1626" i="65"/>
  <c r="G1634" i="65"/>
  <c r="G1642" i="65"/>
  <c r="G1650" i="65"/>
  <c r="G1658" i="65"/>
  <c r="G1666" i="65"/>
  <c r="G1674" i="65"/>
  <c r="G1682" i="65"/>
  <c r="G1690" i="65"/>
  <c r="G1698" i="65"/>
  <c r="G1706" i="65"/>
  <c r="G1714" i="65"/>
  <c r="G1722" i="65"/>
  <c r="G1364" i="65"/>
  <c r="G1380" i="65"/>
  <c r="G1396" i="65"/>
  <c r="G1420" i="65"/>
  <c r="G1436" i="65"/>
  <c r="G1452" i="65"/>
  <c r="G1468" i="65"/>
  <c r="G1484" i="65"/>
  <c r="G1508" i="65"/>
  <c r="G1524" i="65"/>
  <c r="G1540" i="65"/>
  <c r="G1564" i="65"/>
  <c r="G1580" i="65"/>
  <c r="G1604" i="65"/>
  <c r="G1612" i="65"/>
  <c r="G1628" i="65"/>
  <c r="G1644" i="65"/>
  <c r="G1660" i="65"/>
  <c r="G1676" i="65"/>
  <c r="G1692" i="65"/>
  <c r="G1708" i="65"/>
  <c r="G1716" i="65"/>
  <c r="G1318" i="65"/>
  <c r="G1326" i="65"/>
  <c r="G1334" i="65"/>
  <c r="G1358" i="65"/>
  <c r="G1374" i="65"/>
  <c r="G1390" i="65"/>
  <c r="G1406" i="65"/>
  <c r="G1414" i="65"/>
  <c r="G1422" i="65"/>
  <c r="G1430" i="65"/>
  <c r="G1454" i="65"/>
  <c r="G1478" i="65"/>
  <c r="G1494" i="65"/>
  <c r="G1510" i="65"/>
  <c r="G1518" i="65"/>
  <c r="G1534" i="65"/>
  <c r="G1550" i="65"/>
  <c r="G1566" i="65"/>
  <c r="G1582" i="65"/>
  <c r="G1606" i="65"/>
  <c r="G1622" i="65"/>
  <c r="G1638" i="65"/>
  <c r="G1654" i="65"/>
  <c r="G1678" i="65"/>
  <c r="G1686" i="65"/>
  <c r="G1710" i="65"/>
  <c r="J29" i="48"/>
  <c r="M14" i="48"/>
  <c r="M13" i="48" s="1"/>
  <c r="E15" i="48"/>
  <c r="E14" i="48" s="1"/>
  <c r="E13" i="48" s="1"/>
  <c r="J24" i="61"/>
  <c r="M51" i="61"/>
  <c r="J25" i="61"/>
  <c r="N26" i="54"/>
  <c r="K29" i="60"/>
  <c r="L29" i="48"/>
  <c r="N15" i="54"/>
  <c r="M25" i="61"/>
  <c r="G29" i="60"/>
  <c r="R39" i="57"/>
  <c r="E5" i="52"/>
  <c r="F5" i="52"/>
  <c r="G26" i="54"/>
  <c r="G15" i="60"/>
  <c r="G14" i="60" s="1"/>
  <c r="O15" i="54"/>
  <c r="M14" i="60"/>
  <c r="M13" i="60" s="1"/>
  <c r="K29" i="48"/>
  <c r="K13" i="48" s="1"/>
  <c r="D14" i="48"/>
  <c r="D13" i="48" s="1"/>
  <c r="M14" i="54"/>
  <c r="M17" i="54" s="1"/>
  <c r="S14" i="54"/>
  <c r="S17" i="54" s="1"/>
  <c r="G15" i="48"/>
  <c r="G14" i="48" s="1"/>
  <c r="G13" i="48" s="1"/>
  <c r="L17" i="54"/>
  <c r="O6" i="54"/>
  <c r="H26" i="54" s="1"/>
  <c r="G11" i="60"/>
  <c r="J29" i="60"/>
  <c r="G9" i="65"/>
  <c r="G11" i="65"/>
  <c r="G23" i="65"/>
  <c r="G15" i="65"/>
  <c r="G20" i="65"/>
  <c r="G31" i="65"/>
  <c r="G19" i="65"/>
  <c r="G22" i="65"/>
  <c r="G14" i="65"/>
  <c r="G8" i="65"/>
  <c r="G7" i="65"/>
  <c r="G6" i="65"/>
  <c r="G13" i="65"/>
  <c r="G30" i="65"/>
  <c r="G10" i="65"/>
  <c r="G29" i="65"/>
  <c r="G18" i="65"/>
  <c r="G24" i="65"/>
  <c r="G4" i="65"/>
  <c r="G26" i="65"/>
  <c r="G27" i="65"/>
  <c r="G12" i="65"/>
  <c r="G28" i="65"/>
  <c r="G5" i="65"/>
  <c r="G17" i="65"/>
  <c r="U14" i="54"/>
  <c r="U17" i="54" s="1"/>
  <c r="R6" i="54"/>
  <c r="K24" i="54" s="1"/>
  <c r="J11" i="60"/>
  <c r="I15" i="60"/>
  <c r="I14" i="60" s="1"/>
  <c r="I13" i="60" s="1"/>
  <c r="Q15" i="54"/>
  <c r="R14" i="54"/>
  <c r="R17" i="54"/>
  <c r="G5" i="52"/>
  <c r="Q6" i="54"/>
  <c r="J24" i="54" s="1"/>
  <c r="I11" i="60"/>
  <c r="L15" i="60"/>
  <c r="L14" i="60" s="1"/>
  <c r="L13" i="60" s="1"/>
  <c r="T15" i="54"/>
  <c r="T17" i="54" s="1"/>
  <c r="J14" i="60"/>
  <c r="K14" i="60"/>
  <c r="D14" i="60"/>
  <c r="D13" i="60" s="1"/>
  <c r="M6" i="54"/>
  <c r="E11" i="60"/>
  <c r="P17" i="54"/>
  <c r="H26" i="65"/>
  <c r="H27" i="65"/>
  <c r="H12" i="65"/>
  <c r="H5" i="65"/>
  <c r="H17" i="65"/>
  <c r="H9" i="65"/>
  <c r="H11" i="65"/>
  <c r="H23" i="65"/>
  <c r="H15" i="65"/>
  <c r="H20" i="65"/>
  <c r="H31" i="65"/>
  <c r="H19" i="65"/>
  <c r="H22" i="65"/>
  <c r="H14" i="65"/>
  <c r="H8" i="65"/>
  <c r="H7" i="65"/>
  <c r="H6" i="65"/>
  <c r="H24" i="65"/>
  <c r="H4" i="65"/>
  <c r="H13" i="65"/>
  <c r="H30" i="65"/>
  <c r="H10" i="65"/>
  <c r="H28" i="65"/>
  <c r="H29" i="65"/>
  <c r="H18" i="65"/>
  <c r="P6" i="54"/>
  <c r="H11" i="60"/>
  <c r="S6" i="54"/>
  <c r="L24" i="54" s="1"/>
  <c r="K11" i="60"/>
  <c r="L14" i="48"/>
  <c r="L13" i="48" s="1"/>
  <c r="H14" i="48"/>
  <c r="H13" i="48" s="1"/>
  <c r="N14" i="54"/>
  <c r="N17" i="54" s="1"/>
  <c r="H15" i="60"/>
  <c r="H14" i="60" s="1"/>
  <c r="H13" i="60" s="1"/>
  <c r="P15" i="54"/>
  <c r="F13" i="60"/>
  <c r="E29" i="60"/>
  <c r="E13" i="60" s="1"/>
  <c r="G6" i="48"/>
  <c r="G5" i="48" s="1"/>
  <c r="G33" i="53" s="1"/>
  <c r="G34" i="53" s="1"/>
  <c r="G36" i="53" s="1"/>
  <c r="G6" i="60"/>
  <c r="G5" i="60" s="1"/>
  <c r="J6" i="48"/>
  <c r="J5" i="48" s="1"/>
  <c r="J33" i="53" s="1"/>
  <c r="J34" i="53" s="1"/>
  <c r="J6" i="60"/>
  <c r="J5" i="60" s="1"/>
  <c r="M6" i="48"/>
  <c r="M5" i="48" s="1"/>
  <c r="M33" i="53" s="1"/>
  <c r="M34" i="53" s="1"/>
  <c r="M6" i="60"/>
  <c r="M5" i="60" s="1"/>
  <c r="M12" i="60" s="1"/>
  <c r="K6" i="48"/>
  <c r="K5" i="48" s="1"/>
  <c r="K33" i="53" s="1"/>
  <c r="K34" i="53" s="1"/>
  <c r="K36" i="53" s="1"/>
  <c r="K6" i="60"/>
  <c r="K5" i="60" s="1"/>
  <c r="L6" i="48"/>
  <c r="L5" i="48" s="1"/>
  <c r="L12" i="48" s="1"/>
  <c r="L36" i="48" s="1"/>
  <c r="L14" i="61" s="1"/>
  <c r="L29" i="61" s="1"/>
  <c r="L6" i="60"/>
  <c r="L5" i="60" s="1"/>
  <c r="I6" i="48"/>
  <c r="I5" i="48" s="1"/>
  <c r="I33" i="53" s="1"/>
  <c r="I34" i="53" s="1"/>
  <c r="I37" i="53" s="1"/>
  <c r="I6" i="60"/>
  <c r="I5" i="60" s="1"/>
  <c r="F6" i="48"/>
  <c r="F5" i="48" s="1"/>
  <c r="F6" i="60"/>
  <c r="F5" i="60" s="1"/>
  <c r="H6" i="48"/>
  <c r="H5" i="48" s="1"/>
  <c r="H33" i="53" s="1"/>
  <c r="H34" i="53" s="1"/>
  <c r="H37" i="53" s="1"/>
  <c r="H6" i="60"/>
  <c r="H5" i="60" s="1"/>
  <c r="E6" i="48"/>
  <c r="E5" i="48" s="1"/>
  <c r="E33" i="53" s="1"/>
  <c r="E34" i="53" s="1"/>
  <c r="E36" i="53" s="1"/>
  <c r="E6" i="60"/>
  <c r="E5" i="60" s="1"/>
  <c r="D6" i="48"/>
  <c r="D5" i="48" s="1"/>
  <c r="D33" i="53" s="1"/>
  <c r="D34" i="53" s="1"/>
  <c r="D37" i="53" s="1"/>
  <c r="D6" i="60"/>
  <c r="D5" i="60" s="1"/>
  <c r="O39" i="57"/>
  <c r="U39" i="57"/>
  <c r="G24" i="54"/>
  <c r="I24" i="54"/>
  <c r="I26" i="54"/>
  <c r="E24" i="54"/>
  <c r="E26" i="54"/>
  <c r="K26" i="54"/>
  <c r="H24" i="54"/>
  <c r="M26" i="54"/>
  <c r="N24" i="54"/>
  <c r="F24" i="54"/>
  <c r="F26" i="54"/>
  <c r="I11" i="48"/>
  <c r="I5" i="52"/>
  <c r="I15" i="48"/>
  <c r="I14" i="48" s="1"/>
  <c r="I13" i="48" s="1"/>
  <c r="J14" i="48"/>
  <c r="J13" i="48" s="1"/>
  <c r="E11" i="48"/>
  <c r="J11" i="48"/>
  <c r="D11" i="48"/>
  <c r="H11" i="48"/>
  <c r="K11" i="48"/>
  <c r="M39" i="57"/>
  <c r="U61" i="55"/>
  <c r="R61" i="55"/>
  <c r="M61" i="55"/>
  <c r="Q61" i="55"/>
  <c r="Q39" i="57"/>
  <c r="H25" i="65"/>
  <c r="H21" i="65"/>
  <c r="I1" i="65"/>
  <c r="H16" i="65"/>
  <c r="O61" i="55"/>
  <c r="G42" i="61" s="1"/>
  <c r="S39" i="57"/>
  <c r="P61" i="55"/>
  <c r="L39" i="57"/>
  <c r="T61" i="55"/>
  <c r="N39" i="57"/>
  <c r="S61" i="55"/>
  <c r="N61" i="55"/>
  <c r="L61" i="55"/>
  <c r="T39" i="57"/>
  <c r="P39" i="57"/>
  <c r="I32" i="65" l="1"/>
  <c r="I34" i="65"/>
  <c r="I36" i="65"/>
  <c r="I38" i="65"/>
  <c r="I40" i="65"/>
  <c r="I42" i="65"/>
  <c r="I44" i="65"/>
  <c r="I46" i="65"/>
  <c r="I48" i="65"/>
  <c r="I50" i="65"/>
  <c r="I52" i="65"/>
  <c r="I54" i="65"/>
  <c r="I56" i="65"/>
  <c r="I58" i="65"/>
  <c r="I60" i="65"/>
  <c r="I62" i="65"/>
  <c r="I64" i="65"/>
  <c r="I66" i="65"/>
  <c r="I68" i="65"/>
  <c r="I70" i="65"/>
  <c r="I72" i="65"/>
  <c r="I74" i="65"/>
  <c r="I76" i="65"/>
  <c r="I78" i="65"/>
  <c r="I80" i="65"/>
  <c r="I82" i="65"/>
  <c r="I84" i="65"/>
  <c r="I86" i="65"/>
  <c r="I33" i="65"/>
  <c r="I35" i="65"/>
  <c r="I37" i="65"/>
  <c r="I39" i="65"/>
  <c r="I41" i="65"/>
  <c r="I43" i="65"/>
  <c r="I45" i="65"/>
  <c r="I47" i="65"/>
  <c r="I49" i="65"/>
  <c r="I51" i="65"/>
  <c r="I53" i="65"/>
  <c r="I55" i="65"/>
  <c r="I57" i="65"/>
  <c r="I59" i="65"/>
  <c r="I61" i="65"/>
  <c r="I63" i="65"/>
  <c r="I65" i="65"/>
  <c r="I67" i="65"/>
  <c r="I69" i="65"/>
  <c r="I71" i="65"/>
  <c r="I73" i="65"/>
  <c r="I75" i="65"/>
  <c r="I77" i="65"/>
  <c r="I79" i="65"/>
  <c r="I81" i="65"/>
  <c r="I83" i="65"/>
  <c r="I85" i="65"/>
  <c r="I87" i="65"/>
  <c r="I89" i="65"/>
  <c r="I91" i="65"/>
  <c r="I93" i="65"/>
  <c r="I95" i="65"/>
  <c r="I97" i="65"/>
  <c r="I99" i="65"/>
  <c r="I101" i="65"/>
  <c r="I103" i="65"/>
  <c r="I105" i="65"/>
  <c r="I107" i="65"/>
  <c r="I109" i="65"/>
  <c r="I111" i="65"/>
  <c r="I113" i="65"/>
  <c r="I115" i="65"/>
  <c r="I117" i="65"/>
  <c r="I119" i="65"/>
  <c r="I121" i="65"/>
  <c r="I123" i="65"/>
  <c r="I125" i="65"/>
  <c r="I127" i="65"/>
  <c r="I129" i="65"/>
  <c r="I131" i="65"/>
  <c r="I133" i="65"/>
  <c r="I135" i="65"/>
  <c r="I137" i="65"/>
  <c r="I139" i="65"/>
  <c r="I141" i="65"/>
  <c r="I143" i="65"/>
  <c r="I145" i="65"/>
  <c r="I147" i="65"/>
  <c r="I149" i="65"/>
  <c r="I151" i="65"/>
  <c r="I153" i="65"/>
  <c r="I155" i="65"/>
  <c r="I157" i="65"/>
  <c r="I159" i="65"/>
  <c r="I92" i="65"/>
  <c r="I100" i="65"/>
  <c r="I108" i="65"/>
  <c r="I116" i="65"/>
  <c r="I124" i="65"/>
  <c r="I132" i="65"/>
  <c r="I140" i="65"/>
  <c r="I148" i="65"/>
  <c r="I156" i="65"/>
  <c r="I161" i="65"/>
  <c r="I165" i="65"/>
  <c r="I169" i="65"/>
  <c r="I90" i="65"/>
  <c r="I98" i="65"/>
  <c r="I106" i="65"/>
  <c r="I114" i="65"/>
  <c r="I122" i="65"/>
  <c r="I130" i="65"/>
  <c r="I138" i="65"/>
  <c r="I146" i="65"/>
  <c r="I154" i="65"/>
  <c r="I162" i="65"/>
  <c r="I166" i="65"/>
  <c r="I170" i="65"/>
  <c r="I172" i="65"/>
  <c r="I174" i="65"/>
  <c r="I176" i="65"/>
  <c r="I178" i="65"/>
  <c r="I180" i="65"/>
  <c r="I182" i="65"/>
  <c r="I184" i="65"/>
  <c r="I186" i="65"/>
  <c r="I188" i="65"/>
  <c r="I190" i="65"/>
  <c r="I192" i="65"/>
  <c r="I194" i="65"/>
  <c r="I196" i="65"/>
  <c r="I198" i="65"/>
  <c r="I200" i="65"/>
  <c r="I202" i="65"/>
  <c r="I204" i="65"/>
  <c r="I206" i="65"/>
  <c r="I208" i="65"/>
  <c r="I210" i="65"/>
  <c r="I212" i="65"/>
  <c r="I214" i="65"/>
  <c r="I216" i="65"/>
  <c r="I218" i="65"/>
  <c r="I220" i="65"/>
  <c r="I222" i="65"/>
  <c r="I224" i="65"/>
  <c r="I226" i="65"/>
  <c r="I228" i="65"/>
  <c r="I230" i="65"/>
  <c r="I232" i="65"/>
  <c r="I234" i="65"/>
  <c r="I236" i="65"/>
  <c r="I238" i="65"/>
  <c r="I240" i="65"/>
  <c r="I94" i="65"/>
  <c r="I96" i="65"/>
  <c r="I110" i="65"/>
  <c r="I112" i="65"/>
  <c r="I126" i="65"/>
  <c r="I128" i="65"/>
  <c r="I142" i="65"/>
  <c r="I144" i="65"/>
  <c r="I158" i="65"/>
  <c r="I177" i="65"/>
  <c r="I185" i="65"/>
  <c r="I193" i="65"/>
  <c r="I201" i="65"/>
  <c r="I209" i="65"/>
  <c r="I217" i="65"/>
  <c r="I225" i="65"/>
  <c r="I237" i="65"/>
  <c r="I160" i="65"/>
  <c r="I164" i="65"/>
  <c r="I168" i="65"/>
  <c r="I175" i="65"/>
  <c r="I183" i="65"/>
  <c r="I191" i="65"/>
  <c r="I199" i="65"/>
  <c r="I207" i="65"/>
  <c r="I215" i="65"/>
  <c r="I223" i="65"/>
  <c r="I231" i="65"/>
  <c r="I239" i="65"/>
  <c r="I243" i="65"/>
  <c r="I245" i="65"/>
  <c r="I247" i="65"/>
  <c r="I249" i="65"/>
  <c r="I251" i="65"/>
  <c r="I253" i="65"/>
  <c r="I255" i="65"/>
  <c r="I257" i="65"/>
  <c r="I259" i="65"/>
  <c r="I261" i="65"/>
  <c r="I263" i="65"/>
  <c r="I265" i="65"/>
  <c r="I267" i="65"/>
  <c r="I269" i="65"/>
  <c r="I271" i="65"/>
  <c r="I273" i="65"/>
  <c r="I275" i="65"/>
  <c r="I277" i="65"/>
  <c r="I279" i="65"/>
  <c r="I281" i="65"/>
  <c r="I283" i="65"/>
  <c r="I285" i="65"/>
  <c r="I287" i="65"/>
  <c r="I289" i="65"/>
  <c r="I291" i="65"/>
  <c r="I293" i="65"/>
  <c r="I295" i="65"/>
  <c r="I297" i="65"/>
  <c r="I299" i="65"/>
  <c r="I301" i="65"/>
  <c r="I303" i="65"/>
  <c r="I305" i="65"/>
  <c r="I307" i="65"/>
  <c r="I309" i="65"/>
  <c r="I311" i="65"/>
  <c r="I313" i="65"/>
  <c r="I315" i="65"/>
  <c r="I317" i="65"/>
  <c r="I319" i="65"/>
  <c r="I321" i="65"/>
  <c r="I323" i="65"/>
  <c r="I325" i="65"/>
  <c r="I327" i="65"/>
  <c r="I329" i="65"/>
  <c r="I331" i="65"/>
  <c r="I333" i="65"/>
  <c r="I335" i="65"/>
  <c r="I337" i="65"/>
  <c r="I339" i="65"/>
  <c r="I341" i="65"/>
  <c r="I343" i="65"/>
  <c r="I345" i="65"/>
  <c r="I347" i="65"/>
  <c r="I349" i="65"/>
  <c r="I351" i="65"/>
  <c r="I353" i="65"/>
  <c r="I355" i="65"/>
  <c r="I357" i="65"/>
  <c r="I359" i="65"/>
  <c r="I361" i="65"/>
  <c r="I363" i="65"/>
  <c r="I365" i="65"/>
  <c r="I367" i="65"/>
  <c r="I369" i="65"/>
  <c r="I371" i="65"/>
  <c r="I373" i="65"/>
  <c r="I375" i="65"/>
  <c r="I377" i="65"/>
  <c r="I379" i="65"/>
  <c r="I381" i="65"/>
  <c r="I383" i="65"/>
  <c r="I385" i="65"/>
  <c r="I387" i="65"/>
  <c r="I118" i="65"/>
  <c r="I150" i="65"/>
  <c r="I246" i="65"/>
  <c r="I254" i="65"/>
  <c r="I262" i="65"/>
  <c r="I270" i="65"/>
  <c r="I278" i="65"/>
  <c r="I286" i="65"/>
  <c r="I294" i="65"/>
  <c r="I302" i="65"/>
  <c r="I310" i="65"/>
  <c r="I318" i="65"/>
  <c r="I326" i="65"/>
  <c r="I340" i="65"/>
  <c r="I348" i="65"/>
  <c r="I356" i="65"/>
  <c r="I364" i="65"/>
  <c r="I372" i="65"/>
  <c r="I380" i="65"/>
  <c r="I104" i="65"/>
  <c r="I136" i="65"/>
  <c r="I179" i="65"/>
  <c r="I181" i="65"/>
  <c r="I195" i="65"/>
  <c r="I197" i="65"/>
  <c r="I211" i="65"/>
  <c r="I213" i="65"/>
  <c r="I227" i="65"/>
  <c r="I229" i="65"/>
  <c r="I233" i="65"/>
  <c r="I244" i="65"/>
  <c r="I252" i="65"/>
  <c r="I260" i="65"/>
  <c r="I268" i="65"/>
  <c r="I276" i="65"/>
  <c r="I284" i="65"/>
  <c r="I292" i="65"/>
  <c r="I300" i="65"/>
  <c r="I308" i="65"/>
  <c r="I316" i="65"/>
  <c r="I324" i="65"/>
  <c r="I332" i="65"/>
  <c r="I334" i="65"/>
  <c r="I342" i="65"/>
  <c r="I350" i="65"/>
  <c r="I358" i="65"/>
  <c r="I366" i="65"/>
  <c r="I374" i="65"/>
  <c r="I382" i="65"/>
  <c r="I388" i="65"/>
  <c r="I390" i="65"/>
  <c r="I392" i="65"/>
  <c r="I394" i="65"/>
  <c r="I396" i="65"/>
  <c r="I398" i="65"/>
  <c r="I400" i="65"/>
  <c r="I402" i="65"/>
  <c r="I404" i="65"/>
  <c r="I406" i="65"/>
  <c r="I408" i="65"/>
  <c r="I410" i="65"/>
  <c r="I412" i="65"/>
  <c r="I414" i="65"/>
  <c r="I416" i="65"/>
  <c r="I418" i="65"/>
  <c r="I420" i="65"/>
  <c r="I422" i="65"/>
  <c r="I424" i="65"/>
  <c r="I426" i="65"/>
  <c r="I428" i="65"/>
  <c r="I430" i="65"/>
  <c r="I432" i="65"/>
  <c r="I434" i="65"/>
  <c r="I436" i="65"/>
  <c r="I438" i="65"/>
  <c r="I440" i="65"/>
  <c r="I442" i="65"/>
  <c r="I444" i="65"/>
  <c r="I446" i="65"/>
  <c r="I448" i="65"/>
  <c r="I450" i="65"/>
  <c r="I452" i="65"/>
  <c r="I454" i="65"/>
  <c r="I456" i="65"/>
  <c r="I458" i="65"/>
  <c r="I460" i="65"/>
  <c r="I462" i="65"/>
  <c r="I464" i="65"/>
  <c r="I466" i="65"/>
  <c r="I468" i="65"/>
  <c r="I470" i="65"/>
  <c r="I472" i="65"/>
  <c r="I474" i="65"/>
  <c r="I476" i="65"/>
  <c r="I478" i="65"/>
  <c r="I480" i="65"/>
  <c r="I482" i="65"/>
  <c r="I484" i="65"/>
  <c r="I486" i="65"/>
  <c r="I488" i="65"/>
  <c r="I490" i="65"/>
  <c r="I492" i="65"/>
  <c r="I494" i="65"/>
  <c r="I496" i="65"/>
  <c r="I498" i="65"/>
  <c r="I500" i="65"/>
  <c r="I502" i="65"/>
  <c r="I504" i="65"/>
  <c r="I506" i="65"/>
  <c r="I508" i="65"/>
  <c r="I510" i="65"/>
  <c r="I512" i="65"/>
  <c r="I514" i="65"/>
  <c r="I516" i="65"/>
  <c r="I120" i="65"/>
  <c r="I187" i="65"/>
  <c r="I219" i="65"/>
  <c r="I344" i="65"/>
  <c r="I360" i="65"/>
  <c r="I376" i="65"/>
  <c r="I391" i="65"/>
  <c r="I399" i="65"/>
  <c r="I407" i="65"/>
  <c r="I415" i="65"/>
  <c r="I423" i="65"/>
  <c r="I431" i="65"/>
  <c r="I439" i="65"/>
  <c r="I447" i="65"/>
  <c r="I455" i="65"/>
  <c r="I463" i="65"/>
  <c r="I471" i="65"/>
  <c r="I479" i="65"/>
  <c r="I487" i="65"/>
  <c r="I495" i="65"/>
  <c r="I503" i="65"/>
  <c r="I511" i="65"/>
  <c r="I102" i="65"/>
  <c r="I163" i="65"/>
  <c r="I173" i="65"/>
  <c r="I205" i="65"/>
  <c r="I235" i="65"/>
  <c r="I241" i="65"/>
  <c r="I248" i="65"/>
  <c r="I250" i="65"/>
  <c r="I264" i="65"/>
  <c r="I266" i="65"/>
  <c r="I280" i="65"/>
  <c r="I282" i="65"/>
  <c r="I296" i="65"/>
  <c r="I298" i="65"/>
  <c r="I312" i="65"/>
  <c r="I314" i="65"/>
  <c r="I328" i="65"/>
  <c r="I330" i="65"/>
  <c r="I346" i="65"/>
  <c r="I362" i="65"/>
  <c r="I378" i="65"/>
  <c r="I389" i="65"/>
  <c r="I397" i="65"/>
  <c r="I405" i="65"/>
  <c r="I413" i="65"/>
  <c r="I421" i="65"/>
  <c r="I429" i="65"/>
  <c r="I437" i="65"/>
  <c r="I445" i="65"/>
  <c r="I453" i="65"/>
  <c r="I461" i="65"/>
  <c r="I469" i="65"/>
  <c r="I477" i="65"/>
  <c r="I485" i="65"/>
  <c r="I493" i="65"/>
  <c r="I501" i="65"/>
  <c r="I509" i="65"/>
  <c r="I517" i="65"/>
  <c r="I518" i="65"/>
  <c r="I520" i="65"/>
  <c r="I522" i="65"/>
  <c r="I524" i="65"/>
  <c r="I526" i="65"/>
  <c r="I528" i="65"/>
  <c r="I530" i="65"/>
  <c r="I532" i="65"/>
  <c r="I534" i="65"/>
  <c r="I536" i="65"/>
  <c r="I538" i="65"/>
  <c r="I540" i="65"/>
  <c r="I542" i="65"/>
  <c r="I544" i="65"/>
  <c r="I546" i="65"/>
  <c r="I548" i="65"/>
  <c r="I550" i="65"/>
  <c r="I552" i="65"/>
  <c r="I554" i="65"/>
  <c r="I556" i="65"/>
  <c r="I558" i="65"/>
  <c r="I560" i="65"/>
  <c r="I562" i="65"/>
  <c r="I564" i="65"/>
  <c r="I566" i="65"/>
  <c r="I568" i="65"/>
  <c r="I570" i="65"/>
  <c r="I572" i="65"/>
  <c r="I574" i="65"/>
  <c r="I576" i="65"/>
  <c r="I578" i="65"/>
  <c r="I580" i="65"/>
  <c r="I582" i="65"/>
  <c r="I584" i="65"/>
  <c r="I586" i="65"/>
  <c r="I588" i="65"/>
  <c r="I590" i="65"/>
  <c r="I592" i="65"/>
  <c r="I594" i="65"/>
  <c r="I596" i="65"/>
  <c r="I598" i="65"/>
  <c r="I600" i="65"/>
  <c r="I602" i="65"/>
  <c r="I604" i="65"/>
  <c r="I606" i="65"/>
  <c r="I608" i="65"/>
  <c r="I610" i="65"/>
  <c r="I612" i="65"/>
  <c r="I614" i="65"/>
  <c r="I616" i="65"/>
  <c r="I618" i="65"/>
  <c r="I620" i="65"/>
  <c r="I622" i="65"/>
  <c r="I624" i="65"/>
  <c r="I626" i="65"/>
  <c r="I628" i="65"/>
  <c r="I630" i="65"/>
  <c r="I632" i="65"/>
  <c r="I634" i="65"/>
  <c r="I636" i="65"/>
  <c r="I638" i="65"/>
  <c r="I640" i="65"/>
  <c r="I642" i="65"/>
  <c r="I644" i="65"/>
  <c r="I646" i="65"/>
  <c r="I648" i="65"/>
  <c r="I650" i="65"/>
  <c r="I652" i="65"/>
  <c r="I654" i="65"/>
  <c r="I656" i="65"/>
  <c r="I658" i="65"/>
  <c r="I660" i="65"/>
  <c r="I662" i="65"/>
  <c r="I664" i="65"/>
  <c r="I666" i="65"/>
  <c r="I668" i="65"/>
  <c r="I670" i="65"/>
  <c r="I672" i="65"/>
  <c r="I674" i="65"/>
  <c r="I676" i="65"/>
  <c r="I678" i="65"/>
  <c r="I680" i="65"/>
  <c r="I682" i="65"/>
  <c r="I684" i="65"/>
  <c r="I686" i="65"/>
  <c r="I688" i="65"/>
  <c r="I690" i="65"/>
  <c r="I692" i="65"/>
  <c r="I694" i="65"/>
  <c r="I696" i="65"/>
  <c r="I698" i="65"/>
  <c r="I700" i="65"/>
  <c r="I702" i="65"/>
  <c r="I704" i="65"/>
  <c r="I706" i="65"/>
  <c r="I88" i="65"/>
  <c r="I221" i="65"/>
  <c r="I242" i="65"/>
  <c r="I274" i="65"/>
  <c r="I306" i="65"/>
  <c r="I336" i="65"/>
  <c r="I338" i="65"/>
  <c r="I368" i="65"/>
  <c r="I370" i="65"/>
  <c r="I401" i="65"/>
  <c r="I403" i="65"/>
  <c r="I417" i="65"/>
  <c r="I419" i="65"/>
  <c r="I433" i="65"/>
  <c r="I435" i="65"/>
  <c r="I449" i="65"/>
  <c r="I451" i="65"/>
  <c r="I465" i="65"/>
  <c r="I467" i="65"/>
  <c r="I481" i="65"/>
  <c r="I483" i="65"/>
  <c r="I497" i="65"/>
  <c r="I499" i="65"/>
  <c r="I513" i="65"/>
  <c r="I515" i="65"/>
  <c r="I521" i="65"/>
  <c r="I529" i="65"/>
  <c r="I537" i="65"/>
  <c r="I545" i="65"/>
  <c r="I553" i="65"/>
  <c r="I561" i="65"/>
  <c r="I569" i="65"/>
  <c r="I577" i="65"/>
  <c r="I585" i="65"/>
  <c r="I593" i="65"/>
  <c r="I601" i="65"/>
  <c r="I609" i="65"/>
  <c r="I617" i="65"/>
  <c r="I625" i="65"/>
  <c r="I633" i="65"/>
  <c r="I641" i="65"/>
  <c r="I649" i="65"/>
  <c r="I657" i="65"/>
  <c r="I665" i="65"/>
  <c r="I673" i="65"/>
  <c r="I681" i="65"/>
  <c r="I689" i="65"/>
  <c r="I697" i="65"/>
  <c r="I705" i="65"/>
  <c r="I134" i="65"/>
  <c r="I167" i="65"/>
  <c r="I203" i="65"/>
  <c r="I272" i="65"/>
  <c r="I304" i="65"/>
  <c r="I519" i="65"/>
  <c r="I527" i="65"/>
  <c r="I535" i="65"/>
  <c r="I543" i="65"/>
  <c r="I551" i="65"/>
  <c r="I559" i="65"/>
  <c r="I567" i="65"/>
  <c r="I575" i="65"/>
  <c r="I583" i="65"/>
  <c r="I591" i="65"/>
  <c r="I599" i="65"/>
  <c r="I607" i="65"/>
  <c r="I615" i="65"/>
  <c r="I623" i="65"/>
  <c r="I631" i="65"/>
  <c r="I639" i="65"/>
  <c r="I647" i="65"/>
  <c r="I655" i="65"/>
  <c r="I663" i="65"/>
  <c r="I671" i="65"/>
  <c r="I679" i="65"/>
  <c r="I687" i="65"/>
  <c r="I695" i="65"/>
  <c r="I703" i="65"/>
  <c r="I708" i="65"/>
  <c r="I710" i="65"/>
  <c r="I712" i="65"/>
  <c r="I714" i="65"/>
  <c r="I716" i="65"/>
  <c r="I718" i="65"/>
  <c r="I720" i="65"/>
  <c r="I722" i="65"/>
  <c r="I724" i="65"/>
  <c r="I726" i="65"/>
  <c r="I728" i="65"/>
  <c r="I730" i="65"/>
  <c r="I732" i="65"/>
  <c r="I734" i="65"/>
  <c r="I736" i="65"/>
  <c r="I738" i="65"/>
  <c r="I740" i="65"/>
  <c r="I742" i="65"/>
  <c r="I744" i="65"/>
  <c r="I746" i="65"/>
  <c r="I748" i="65"/>
  <c r="I750" i="65"/>
  <c r="I752" i="65"/>
  <c r="I754" i="65"/>
  <c r="I756" i="65"/>
  <c r="I758" i="65"/>
  <c r="I760" i="65"/>
  <c r="I762" i="65"/>
  <c r="I764" i="65"/>
  <c r="I766" i="65"/>
  <c r="I768" i="65"/>
  <c r="I770" i="65"/>
  <c r="I772" i="65"/>
  <c r="I774" i="65"/>
  <c r="I776" i="65"/>
  <c r="I778" i="65"/>
  <c r="I780" i="65"/>
  <c r="I782" i="65"/>
  <c r="I784" i="65"/>
  <c r="I786" i="65"/>
  <c r="I788" i="65"/>
  <c r="I790" i="65"/>
  <c r="I792" i="65"/>
  <c r="I794" i="65"/>
  <c r="I796" i="65"/>
  <c r="I798" i="65"/>
  <c r="I800" i="65"/>
  <c r="I802" i="65"/>
  <c r="I804" i="65"/>
  <c r="I806" i="65"/>
  <c r="I808" i="65"/>
  <c r="I810" i="65"/>
  <c r="I812" i="65"/>
  <c r="I814" i="65"/>
  <c r="I816" i="65"/>
  <c r="I818" i="65"/>
  <c r="I820" i="65"/>
  <c r="I822" i="65"/>
  <c r="I824" i="65"/>
  <c r="I826" i="65"/>
  <c r="I828" i="65"/>
  <c r="I830" i="65"/>
  <c r="I832" i="65"/>
  <c r="I834" i="65"/>
  <c r="I836" i="65"/>
  <c r="I838" i="65"/>
  <c r="I840" i="65"/>
  <c r="I842" i="65"/>
  <c r="I844" i="65"/>
  <c r="I846" i="65"/>
  <c r="I848" i="65"/>
  <c r="I850" i="65"/>
  <c r="I852" i="65"/>
  <c r="I854" i="65"/>
  <c r="I856" i="65"/>
  <c r="I858" i="65"/>
  <c r="I860" i="65"/>
  <c r="I862" i="65"/>
  <c r="I864" i="65"/>
  <c r="I866" i="65"/>
  <c r="I868" i="65"/>
  <c r="I870" i="65"/>
  <c r="I872" i="65"/>
  <c r="I874" i="65"/>
  <c r="I876" i="65"/>
  <c r="I878" i="65"/>
  <c r="I880" i="65"/>
  <c r="I882" i="65"/>
  <c r="I884" i="65"/>
  <c r="I886" i="65"/>
  <c r="I888" i="65"/>
  <c r="I890" i="65"/>
  <c r="I892" i="65"/>
  <c r="I894" i="65"/>
  <c r="I896" i="65"/>
  <c r="I898" i="65"/>
  <c r="I900" i="65"/>
  <c r="I902" i="65"/>
  <c r="I904" i="65"/>
  <c r="I906" i="65"/>
  <c r="I908" i="65"/>
  <c r="I910" i="65"/>
  <c r="I912" i="65"/>
  <c r="I914" i="65"/>
  <c r="I916" i="65"/>
  <c r="I918" i="65"/>
  <c r="I920" i="65"/>
  <c r="I922" i="65"/>
  <c r="I924" i="65"/>
  <c r="I926" i="65"/>
  <c r="I928" i="65"/>
  <c r="I930" i="65"/>
  <c r="I932" i="65"/>
  <c r="I934" i="65"/>
  <c r="I936" i="65"/>
  <c r="I938" i="65"/>
  <c r="I940" i="65"/>
  <c r="I942" i="65"/>
  <c r="I944" i="65"/>
  <c r="I946" i="65"/>
  <c r="I948" i="65"/>
  <c r="I950" i="65"/>
  <c r="I952" i="65"/>
  <c r="I954" i="65"/>
  <c r="I956" i="65"/>
  <c r="I958" i="65"/>
  <c r="I960" i="65"/>
  <c r="I962" i="65"/>
  <c r="I964" i="65"/>
  <c r="I966" i="65"/>
  <c r="I968" i="65"/>
  <c r="I970" i="65"/>
  <c r="I972" i="65"/>
  <c r="I974" i="65"/>
  <c r="I976" i="65"/>
  <c r="I978" i="65"/>
  <c r="I980" i="65"/>
  <c r="I982" i="65"/>
  <c r="I984" i="65"/>
  <c r="I986" i="65"/>
  <c r="I988" i="65"/>
  <c r="I990" i="65"/>
  <c r="I992" i="65"/>
  <c r="I994" i="65"/>
  <c r="I996" i="65"/>
  <c r="I998" i="65"/>
  <c r="I1000" i="65"/>
  <c r="I1002" i="65"/>
  <c r="I1004" i="65"/>
  <c r="I1006" i="65"/>
  <c r="I1008" i="65"/>
  <c r="I1010" i="65"/>
  <c r="I1012" i="65"/>
  <c r="I1014" i="65"/>
  <c r="I1016" i="65"/>
  <c r="I1018" i="65"/>
  <c r="I1020" i="65"/>
  <c r="I1022" i="65"/>
  <c r="I1024" i="65"/>
  <c r="I1026" i="65"/>
  <c r="I1028" i="65"/>
  <c r="I1030" i="65"/>
  <c r="I1032" i="65"/>
  <c r="I189" i="65"/>
  <c r="I290" i="65"/>
  <c r="I386" i="65"/>
  <c r="I393" i="65"/>
  <c r="I425" i="65"/>
  <c r="I457" i="65"/>
  <c r="I489" i="65"/>
  <c r="I531" i="65"/>
  <c r="I533" i="65"/>
  <c r="I547" i="65"/>
  <c r="I549" i="65"/>
  <c r="I563" i="65"/>
  <c r="I565" i="65"/>
  <c r="I579" i="65"/>
  <c r="I581" i="65"/>
  <c r="I595" i="65"/>
  <c r="I597" i="65"/>
  <c r="I611" i="65"/>
  <c r="I613" i="65"/>
  <c r="I627" i="65"/>
  <c r="I629" i="65"/>
  <c r="I643" i="65"/>
  <c r="I645" i="65"/>
  <c r="I659" i="65"/>
  <c r="I661" i="65"/>
  <c r="I675" i="65"/>
  <c r="I677" i="65"/>
  <c r="I691" i="65"/>
  <c r="I693" i="65"/>
  <c r="I707" i="65"/>
  <c r="I715" i="65"/>
  <c r="I723" i="65"/>
  <c r="I731" i="65"/>
  <c r="I739" i="65"/>
  <c r="I747" i="65"/>
  <c r="I755" i="65"/>
  <c r="I763" i="65"/>
  <c r="I771" i="65"/>
  <c r="I779" i="65"/>
  <c r="I787" i="65"/>
  <c r="I795" i="65"/>
  <c r="I803" i="65"/>
  <c r="I811" i="65"/>
  <c r="I819" i="65"/>
  <c r="I827" i="65"/>
  <c r="I835" i="65"/>
  <c r="I843" i="65"/>
  <c r="I851" i="65"/>
  <c r="I859" i="65"/>
  <c r="I867" i="65"/>
  <c r="I875" i="65"/>
  <c r="I883" i="65"/>
  <c r="I891" i="65"/>
  <c r="I899" i="65"/>
  <c r="I907" i="65"/>
  <c r="I915" i="65"/>
  <c r="I923" i="65"/>
  <c r="I931" i="65"/>
  <c r="I939" i="65"/>
  <c r="I947" i="65"/>
  <c r="I955" i="65"/>
  <c r="I963" i="65"/>
  <c r="I971" i="65"/>
  <c r="I979" i="65"/>
  <c r="I987" i="65"/>
  <c r="I995" i="65"/>
  <c r="I1003" i="65"/>
  <c r="I1011" i="65"/>
  <c r="I1019" i="65"/>
  <c r="I1027" i="65"/>
  <c r="I1035" i="65"/>
  <c r="I1039" i="65"/>
  <c r="I1041" i="65"/>
  <c r="I1043" i="65"/>
  <c r="I1045" i="65"/>
  <c r="I1047" i="65"/>
  <c r="I1049" i="65"/>
  <c r="I1051" i="65"/>
  <c r="I1053" i="65"/>
  <c r="I1055" i="65"/>
  <c r="I1057" i="65"/>
  <c r="I1059" i="65"/>
  <c r="I1061" i="65"/>
  <c r="I1063" i="65"/>
  <c r="I1065" i="65"/>
  <c r="I1067" i="65"/>
  <c r="I1069" i="65"/>
  <c r="I1071" i="65"/>
  <c r="I1073" i="65"/>
  <c r="I1075" i="65"/>
  <c r="I1077" i="65"/>
  <c r="I1079" i="65"/>
  <c r="I1081" i="65"/>
  <c r="I1083" i="65"/>
  <c r="I1085" i="65"/>
  <c r="I1087" i="65"/>
  <c r="I1089" i="65"/>
  <c r="I1091" i="65"/>
  <c r="I1093" i="65"/>
  <c r="I1095" i="65"/>
  <c r="I1097" i="65"/>
  <c r="I1099" i="65"/>
  <c r="I1101" i="65"/>
  <c r="I1103" i="65"/>
  <c r="I1105" i="65"/>
  <c r="I1107" i="65"/>
  <c r="I1109" i="65"/>
  <c r="I1111" i="65"/>
  <c r="I1113" i="65"/>
  <c r="I1115" i="65"/>
  <c r="I1117" i="65"/>
  <c r="I1119" i="65"/>
  <c r="I1121" i="65"/>
  <c r="I1123" i="65"/>
  <c r="I1125" i="65"/>
  <c r="I1127" i="65"/>
  <c r="I1129" i="65"/>
  <c r="I1131" i="65"/>
  <c r="I1133" i="65"/>
  <c r="I1135" i="65"/>
  <c r="I1137" i="65"/>
  <c r="I1139" i="65"/>
  <c r="I1141" i="65"/>
  <c r="I1143" i="65"/>
  <c r="I1145" i="65"/>
  <c r="I1147" i="65"/>
  <c r="I1149" i="65"/>
  <c r="I1151" i="65"/>
  <c r="I1153" i="65"/>
  <c r="I1155" i="65"/>
  <c r="I1157" i="65"/>
  <c r="I1159" i="65"/>
  <c r="I1161" i="65"/>
  <c r="I1163" i="65"/>
  <c r="I1165" i="65"/>
  <c r="I1167" i="65"/>
  <c r="I1169" i="65"/>
  <c r="I1171" i="65"/>
  <c r="I1173" i="65"/>
  <c r="I1175" i="65"/>
  <c r="I1177" i="65"/>
  <c r="I1179" i="65"/>
  <c r="I1181" i="65"/>
  <c r="I1183" i="65"/>
  <c r="I1185" i="65"/>
  <c r="I1187" i="65"/>
  <c r="I1189" i="65"/>
  <c r="I1191" i="65"/>
  <c r="I1193" i="65"/>
  <c r="I1195" i="65"/>
  <c r="I1197" i="65"/>
  <c r="I1199" i="65"/>
  <c r="I1201" i="65"/>
  <c r="I1203" i="65"/>
  <c r="I1205" i="65"/>
  <c r="I1207" i="65"/>
  <c r="I1209" i="65"/>
  <c r="I1211" i="65"/>
  <c r="I1213" i="65"/>
  <c r="I1215" i="65"/>
  <c r="I1217" i="65"/>
  <c r="I1219" i="65"/>
  <c r="I1221" i="65"/>
  <c r="I1223" i="65"/>
  <c r="I1225" i="65"/>
  <c r="I1227" i="65"/>
  <c r="I1229" i="65"/>
  <c r="I1231" i="65"/>
  <c r="I1233" i="65"/>
  <c r="I1235" i="65"/>
  <c r="I1237" i="65"/>
  <c r="I1239" i="65"/>
  <c r="I1241" i="65"/>
  <c r="I1243" i="65"/>
  <c r="I1245" i="65"/>
  <c r="I1247" i="65"/>
  <c r="I1249" i="65"/>
  <c r="I1251" i="65"/>
  <c r="I1253" i="65"/>
  <c r="I1255" i="65"/>
  <c r="I1257" i="65"/>
  <c r="I1259" i="65"/>
  <c r="I1261" i="65"/>
  <c r="I1263" i="65"/>
  <c r="I1265" i="65"/>
  <c r="I1267" i="65"/>
  <c r="I1269" i="65"/>
  <c r="I1271" i="65"/>
  <c r="I1273" i="65"/>
  <c r="I1275" i="65"/>
  <c r="I1277" i="65"/>
  <c r="I1279" i="65"/>
  <c r="I1281" i="65"/>
  <c r="I1283" i="65"/>
  <c r="I1285" i="65"/>
  <c r="I1287" i="65"/>
  <c r="I1289" i="65"/>
  <c r="I288" i="65"/>
  <c r="I384" i="65"/>
  <c r="I411" i="65"/>
  <c r="I443" i="65"/>
  <c r="I475" i="65"/>
  <c r="I507" i="65"/>
  <c r="I713" i="65"/>
  <c r="I721" i="65"/>
  <c r="I729" i="65"/>
  <c r="I737" i="65"/>
  <c r="I745" i="65"/>
  <c r="I753" i="65"/>
  <c r="I761" i="65"/>
  <c r="I769" i="65"/>
  <c r="I777" i="65"/>
  <c r="I785" i="65"/>
  <c r="I793" i="65"/>
  <c r="I801" i="65"/>
  <c r="I809" i="65"/>
  <c r="I817" i="65"/>
  <c r="I825" i="65"/>
  <c r="I833" i="65"/>
  <c r="I841" i="65"/>
  <c r="I849" i="65"/>
  <c r="I857" i="65"/>
  <c r="I865" i="65"/>
  <c r="I873" i="65"/>
  <c r="I881" i="65"/>
  <c r="I889" i="65"/>
  <c r="I897" i="65"/>
  <c r="I905" i="65"/>
  <c r="I913" i="65"/>
  <c r="I921" i="65"/>
  <c r="I929" i="65"/>
  <c r="I937" i="65"/>
  <c r="I945" i="65"/>
  <c r="I953" i="65"/>
  <c r="I961" i="65"/>
  <c r="I969" i="65"/>
  <c r="I977" i="65"/>
  <c r="I985" i="65"/>
  <c r="I993" i="65"/>
  <c r="I1001" i="65"/>
  <c r="I1009" i="65"/>
  <c r="I1017" i="65"/>
  <c r="I1025" i="65"/>
  <c r="I1036" i="65"/>
  <c r="I256" i="65"/>
  <c r="I352" i="65"/>
  <c r="I427" i="65"/>
  <c r="I491" i="65"/>
  <c r="I523" i="65"/>
  <c r="I555" i="65"/>
  <c r="I587" i="65"/>
  <c r="I619" i="65"/>
  <c r="I651" i="65"/>
  <c r="I683" i="65"/>
  <c r="I709" i="65"/>
  <c r="I711" i="65"/>
  <c r="I725" i="65"/>
  <c r="I727" i="65"/>
  <c r="I741" i="65"/>
  <c r="I743" i="65"/>
  <c r="I757" i="65"/>
  <c r="I759" i="65"/>
  <c r="I773" i="65"/>
  <c r="I775" i="65"/>
  <c r="I789" i="65"/>
  <c r="I791" i="65"/>
  <c r="I805" i="65"/>
  <c r="I807" i="65"/>
  <c r="I821" i="65"/>
  <c r="I823" i="65"/>
  <c r="I837" i="65"/>
  <c r="I839" i="65"/>
  <c r="I853" i="65"/>
  <c r="I855" i="65"/>
  <c r="I869" i="65"/>
  <c r="I871" i="65"/>
  <c r="I885" i="65"/>
  <c r="I887" i="65"/>
  <c r="I152" i="65"/>
  <c r="I320" i="65"/>
  <c r="I395" i="65"/>
  <c r="I459" i="65"/>
  <c r="I539" i="65"/>
  <c r="I571" i="65"/>
  <c r="I603" i="65"/>
  <c r="I635" i="65"/>
  <c r="I667" i="65"/>
  <c r="I699" i="65"/>
  <c r="I717" i="65"/>
  <c r="I719" i="65"/>
  <c r="I733" i="65"/>
  <c r="I735" i="65"/>
  <c r="I749" i="65"/>
  <c r="I751" i="65"/>
  <c r="I765" i="65"/>
  <c r="I767" i="65"/>
  <c r="I781" i="65"/>
  <c r="I783" i="65"/>
  <c r="I797" i="65"/>
  <c r="I799" i="65"/>
  <c r="I813" i="65"/>
  <c r="I815" i="65"/>
  <c r="I829" i="65"/>
  <c r="I831" i="65"/>
  <c r="I845" i="65"/>
  <c r="I847" i="65"/>
  <c r="I861" i="65"/>
  <c r="I863" i="65"/>
  <c r="I877" i="65"/>
  <c r="I879" i="65"/>
  <c r="I893" i="65"/>
  <c r="I895" i="65"/>
  <c r="I909" i="65"/>
  <c r="I911" i="65"/>
  <c r="I925" i="65"/>
  <c r="I927" i="65"/>
  <c r="I941" i="65"/>
  <c r="I943" i="65"/>
  <c r="I957" i="65"/>
  <c r="I959" i="65"/>
  <c r="I973" i="65"/>
  <c r="I975" i="65"/>
  <c r="I989" i="65"/>
  <c r="I991" i="65"/>
  <c r="I1005" i="65"/>
  <c r="I1007" i="65"/>
  <c r="I1021" i="65"/>
  <c r="I1023" i="65"/>
  <c r="I1040" i="65"/>
  <c r="I1048" i="65"/>
  <c r="I1056" i="65"/>
  <c r="I322" i="65"/>
  <c r="I505" i="65"/>
  <c r="I525" i="65"/>
  <c r="I589" i="65"/>
  <c r="I653" i="65"/>
  <c r="I935" i="65"/>
  <c r="I949" i="65"/>
  <c r="I999" i="65"/>
  <c r="I1013" i="65"/>
  <c r="I1034" i="65"/>
  <c r="I1037" i="65"/>
  <c r="I1044" i="65"/>
  <c r="I1054" i="65"/>
  <c r="I1058" i="65"/>
  <c r="I1066" i="65"/>
  <c r="I1074" i="65"/>
  <c r="I1082" i="65"/>
  <c r="I1090" i="65"/>
  <c r="I1098" i="65"/>
  <c r="I1106" i="65"/>
  <c r="I1114" i="65"/>
  <c r="I1122" i="65"/>
  <c r="I1130" i="65"/>
  <c r="I1138" i="65"/>
  <c r="I1146" i="65"/>
  <c r="I1154" i="65"/>
  <c r="I1162" i="65"/>
  <c r="I1170" i="65"/>
  <c r="I1178" i="65"/>
  <c r="I1186" i="65"/>
  <c r="I1194" i="65"/>
  <c r="I1202" i="65"/>
  <c r="I1210" i="65"/>
  <c r="I1218" i="65"/>
  <c r="I1226" i="65"/>
  <c r="I1234" i="65"/>
  <c r="I1242" i="65"/>
  <c r="I1250" i="65"/>
  <c r="I1258" i="65"/>
  <c r="I1266" i="65"/>
  <c r="I1274" i="65"/>
  <c r="I1282" i="65"/>
  <c r="I1086" i="65"/>
  <c r="I1110" i="65"/>
  <c r="I1134" i="65"/>
  <c r="I1150" i="65"/>
  <c r="I1158" i="65"/>
  <c r="I1166" i="65"/>
  <c r="I1174" i="65"/>
  <c r="I1182" i="65"/>
  <c r="I1190" i="65"/>
  <c r="I1198" i="65"/>
  <c r="I1206" i="65"/>
  <c r="I1214" i="65"/>
  <c r="I1222" i="65"/>
  <c r="I1230" i="65"/>
  <c r="I1238" i="65"/>
  <c r="I1262" i="65"/>
  <c r="I1286" i="65"/>
  <c r="I258" i="65"/>
  <c r="I354" i="65"/>
  <c r="I573" i="65"/>
  <c r="I701" i="65"/>
  <c r="I951" i="65"/>
  <c r="I1029" i="65"/>
  <c r="I1052" i="65"/>
  <c r="I1068" i="65"/>
  <c r="I1076" i="65"/>
  <c r="I1084" i="65"/>
  <c r="I1092" i="65"/>
  <c r="I1100" i="65"/>
  <c r="I1132" i="65"/>
  <c r="I1148" i="65"/>
  <c r="I1172" i="65"/>
  <c r="I1188" i="65"/>
  <c r="I1196" i="65"/>
  <c r="I1236" i="65"/>
  <c r="I1260" i="65"/>
  <c r="I1276" i="65"/>
  <c r="I1284" i="65"/>
  <c r="I1293" i="65"/>
  <c r="I1295" i="65"/>
  <c r="I1299" i="65"/>
  <c r="I409" i="65"/>
  <c r="I541" i="65"/>
  <c r="I605" i="65"/>
  <c r="I669" i="65"/>
  <c r="I919" i="65"/>
  <c r="I933" i="65"/>
  <c r="I983" i="65"/>
  <c r="I997" i="65"/>
  <c r="I1046" i="65"/>
  <c r="I1050" i="65"/>
  <c r="I1064" i="65"/>
  <c r="I1072" i="65"/>
  <c r="I1080" i="65"/>
  <c r="I1088" i="65"/>
  <c r="I1096" i="65"/>
  <c r="I1104" i="65"/>
  <c r="I1112" i="65"/>
  <c r="I1120" i="65"/>
  <c r="I1128" i="65"/>
  <c r="I1136" i="65"/>
  <c r="I1144" i="65"/>
  <c r="I1152" i="65"/>
  <c r="I1160" i="65"/>
  <c r="I1168" i="65"/>
  <c r="I1176" i="65"/>
  <c r="I1184" i="65"/>
  <c r="I1192" i="65"/>
  <c r="I1200" i="65"/>
  <c r="I1208" i="65"/>
  <c r="I1216" i="65"/>
  <c r="I1224" i="65"/>
  <c r="I1232" i="65"/>
  <c r="I1240" i="65"/>
  <c r="I1248" i="65"/>
  <c r="I1256" i="65"/>
  <c r="I1264" i="65"/>
  <c r="I1272" i="65"/>
  <c r="I1280" i="65"/>
  <c r="I1288" i="65"/>
  <c r="I1290" i="65"/>
  <c r="I1292" i="65"/>
  <c r="I1294" i="65"/>
  <c r="I1296" i="65"/>
  <c r="I1298" i="65"/>
  <c r="I1300" i="65"/>
  <c r="I1302" i="65"/>
  <c r="I1304" i="65"/>
  <c r="I1306" i="65"/>
  <c r="I1308" i="65"/>
  <c r="I1310" i="65"/>
  <c r="I1312" i="65"/>
  <c r="I1314" i="65"/>
  <c r="I1316" i="65"/>
  <c r="I1318" i="65"/>
  <c r="I1320" i="65"/>
  <c r="I1322" i="65"/>
  <c r="I1324" i="65"/>
  <c r="I1326" i="65"/>
  <c r="I1328" i="65"/>
  <c r="I1330" i="65"/>
  <c r="I1332" i="65"/>
  <c r="I1334" i="65"/>
  <c r="I1336" i="65"/>
  <c r="I1338" i="65"/>
  <c r="I1340" i="65"/>
  <c r="I1342" i="65"/>
  <c r="I1344" i="65"/>
  <c r="I1346" i="65"/>
  <c r="I1348" i="65"/>
  <c r="I1350" i="65"/>
  <c r="I1352" i="65"/>
  <c r="I1354" i="65"/>
  <c r="I1356" i="65"/>
  <c r="I1358" i="65"/>
  <c r="I1360" i="65"/>
  <c r="I1362" i="65"/>
  <c r="I1364" i="65"/>
  <c r="I1366" i="65"/>
  <c r="I1368" i="65"/>
  <c r="I1370" i="65"/>
  <c r="I1372" i="65"/>
  <c r="I1374" i="65"/>
  <c r="I1376" i="65"/>
  <c r="I1378" i="65"/>
  <c r="I1380" i="65"/>
  <c r="I1382" i="65"/>
  <c r="I1384" i="65"/>
  <c r="I1386" i="65"/>
  <c r="I1388" i="65"/>
  <c r="I1390" i="65"/>
  <c r="I1392" i="65"/>
  <c r="I1394" i="65"/>
  <c r="I1396" i="65"/>
  <c r="I1398" i="65"/>
  <c r="I1400" i="65"/>
  <c r="I1402" i="65"/>
  <c r="I1404" i="65"/>
  <c r="I1406" i="65"/>
  <c r="I1408" i="65"/>
  <c r="I1410" i="65"/>
  <c r="I1412" i="65"/>
  <c r="I1414" i="65"/>
  <c r="I1416" i="65"/>
  <c r="I1418" i="65"/>
  <c r="I1420" i="65"/>
  <c r="I1422" i="65"/>
  <c r="I1424" i="65"/>
  <c r="I1426" i="65"/>
  <c r="I1428" i="65"/>
  <c r="I1430" i="65"/>
  <c r="I1432" i="65"/>
  <c r="I1434" i="65"/>
  <c r="I1436" i="65"/>
  <c r="I1438" i="65"/>
  <c r="I1440" i="65"/>
  <c r="I1442" i="65"/>
  <c r="I1444" i="65"/>
  <c r="I1446" i="65"/>
  <c r="I1448" i="65"/>
  <c r="I1450" i="65"/>
  <c r="I1452" i="65"/>
  <c r="I1454" i="65"/>
  <c r="I1456" i="65"/>
  <c r="I1458" i="65"/>
  <c r="I1460" i="65"/>
  <c r="I1462" i="65"/>
  <c r="I1464" i="65"/>
  <c r="I1466" i="65"/>
  <c r="I1468" i="65"/>
  <c r="I1470" i="65"/>
  <c r="I1472" i="65"/>
  <c r="I1474" i="65"/>
  <c r="I1476" i="65"/>
  <c r="I1478" i="65"/>
  <c r="I1480" i="65"/>
  <c r="I1482" i="65"/>
  <c r="I1484" i="65"/>
  <c r="I1486" i="65"/>
  <c r="I1488" i="65"/>
  <c r="I1490" i="65"/>
  <c r="I1492" i="65"/>
  <c r="I1494" i="65"/>
  <c r="I1496" i="65"/>
  <c r="I1498" i="65"/>
  <c r="I1500" i="65"/>
  <c r="I1502" i="65"/>
  <c r="I1504" i="65"/>
  <c r="I1506" i="65"/>
  <c r="I1508" i="65"/>
  <c r="I1510" i="65"/>
  <c r="I1512" i="65"/>
  <c r="I1514" i="65"/>
  <c r="I1516" i="65"/>
  <c r="I1518" i="65"/>
  <c r="I1520" i="65"/>
  <c r="I1522" i="65"/>
  <c r="I1524" i="65"/>
  <c r="I1526" i="65"/>
  <c r="I1528" i="65"/>
  <c r="I1530" i="65"/>
  <c r="I1532" i="65"/>
  <c r="I1534" i="65"/>
  <c r="I1536" i="65"/>
  <c r="I1538" i="65"/>
  <c r="I1540" i="65"/>
  <c r="I1542" i="65"/>
  <c r="I1544" i="65"/>
  <c r="I1546" i="65"/>
  <c r="I1548" i="65"/>
  <c r="I1550" i="65"/>
  <c r="I1552" i="65"/>
  <c r="I1554" i="65"/>
  <c r="I1556" i="65"/>
  <c r="I1558" i="65"/>
  <c r="I1560" i="65"/>
  <c r="I1562" i="65"/>
  <c r="I1564" i="65"/>
  <c r="I1566" i="65"/>
  <c r="I1568" i="65"/>
  <c r="I1570" i="65"/>
  <c r="I1572" i="65"/>
  <c r="I1574" i="65"/>
  <c r="I1576" i="65"/>
  <c r="I1578" i="65"/>
  <c r="I1580" i="65"/>
  <c r="I1582" i="65"/>
  <c r="I1584" i="65"/>
  <c r="I1586" i="65"/>
  <c r="I1588" i="65"/>
  <c r="I1590" i="65"/>
  <c r="I1592" i="65"/>
  <c r="I1594" i="65"/>
  <c r="I1596" i="65"/>
  <c r="I1598" i="65"/>
  <c r="I1600" i="65"/>
  <c r="I1602" i="65"/>
  <c r="I1604" i="65"/>
  <c r="I1606" i="65"/>
  <c r="I1608" i="65"/>
  <c r="I1610" i="65"/>
  <c r="I1612" i="65"/>
  <c r="I1614" i="65"/>
  <c r="I1616" i="65"/>
  <c r="I1618" i="65"/>
  <c r="I1620" i="65"/>
  <c r="I1622" i="65"/>
  <c r="I1624" i="65"/>
  <c r="I1626" i="65"/>
  <c r="I1628" i="65"/>
  <c r="I1630" i="65"/>
  <c r="I1632" i="65"/>
  <c r="I1634" i="65"/>
  <c r="I1636" i="65"/>
  <c r="I1638" i="65"/>
  <c r="I1640" i="65"/>
  <c r="I1642" i="65"/>
  <c r="I1644" i="65"/>
  <c r="I1646" i="65"/>
  <c r="I1648" i="65"/>
  <c r="I1650" i="65"/>
  <c r="I1652" i="65"/>
  <c r="I1654" i="65"/>
  <c r="I1656" i="65"/>
  <c r="I1658" i="65"/>
  <c r="I1660" i="65"/>
  <c r="I1662" i="65"/>
  <c r="I1664" i="65"/>
  <c r="I1666" i="65"/>
  <c r="I1668" i="65"/>
  <c r="I1670" i="65"/>
  <c r="I1672" i="65"/>
  <c r="I1674" i="65"/>
  <c r="I1676" i="65"/>
  <c r="I1678" i="65"/>
  <c r="I1680" i="65"/>
  <c r="I1682" i="65"/>
  <c r="I1684" i="65"/>
  <c r="I1686" i="65"/>
  <c r="I1688" i="65"/>
  <c r="I1690" i="65"/>
  <c r="I1692" i="65"/>
  <c r="I1694" i="65"/>
  <c r="I1696" i="65"/>
  <c r="I1698" i="65"/>
  <c r="I1700" i="65"/>
  <c r="I1702" i="65"/>
  <c r="I1704" i="65"/>
  <c r="I1706" i="65"/>
  <c r="I1708" i="65"/>
  <c r="I1710" i="65"/>
  <c r="I1712" i="65"/>
  <c r="I1714" i="65"/>
  <c r="I1716" i="65"/>
  <c r="I1718" i="65"/>
  <c r="I1720" i="65"/>
  <c r="I1722" i="65"/>
  <c r="I441" i="65"/>
  <c r="I557" i="65"/>
  <c r="I621" i="65"/>
  <c r="I685" i="65"/>
  <c r="I903" i="65"/>
  <c r="I917" i="65"/>
  <c r="I967" i="65"/>
  <c r="I981" i="65"/>
  <c r="I1031" i="65"/>
  <c r="I1033" i="65"/>
  <c r="I1038" i="65"/>
  <c r="I1042" i="65"/>
  <c r="I1060" i="65"/>
  <c r="I1070" i="65"/>
  <c r="I1078" i="65"/>
  <c r="I1094" i="65"/>
  <c r="I1102" i="65"/>
  <c r="I1118" i="65"/>
  <c r="I1126" i="65"/>
  <c r="I1142" i="65"/>
  <c r="I1246" i="65"/>
  <c r="I1254" i="65"/>
  <c r="I1270" i="65"/>
  <c r="I1278" i="65"/>
  <c r="I171" i="65"/>
  <c r="I473" i="65"/>
  <c r="I637" i="65"/>
  <c r="I901" i="65"/>
  <c r="I965" i="65"/>
  <c r="I1015" i="65"/>
  <c r="I1062" i="65"/>
  <c r="I1108" i="65"/>
  <c r="I1116" i="65"/>
  <c r="I1124" i="65"/>
  <c r="I1140" i="65"/>
  <c r="I1156" i="65"/>
  <c r="I1164" i="65"/>
  <c r="I1180" i="65"/>
  <c r="I1204" i="65"/>
  <c r="I1212" i="65"/>
  <c r="I1220" i="65"/>
  <c r="I1228" i="65"/>
  <c r="I1244" i="65"/>
  <c r="I1252" i="65"/>
  <c r="I1268" i="65"/>
  <c r="I1291" i="65"/>
  <c r="I1297" i="65"/>
  <c r="I1307" i="65"/>
  <c r="I1315" i="65"/>
  <c r="I1323" i="65"/>
  <c r="I1331" i="65"/>
  <c r="I1339" i="65"/>
  <c r="I1347" i="65"/>
  <c r="I1355" i="65"/>
  <c r="I1363" i="65"/>
  <c r="I1371" i="65"/>
  <c r="I1379" i="65"/>
  <c r="I1387" i="65"/>
  <c r="I1395" i="65"/>
  <c r="I1403" i="65"/>
  <c r="I1411" i="65"/>
  <c r="I1419" i="65"/>
  <c r="I1427" i="65"/>
  <c r="I1435" i="65"/>
  <c r="I1443" i="65"/>
  <c r="I1451" i="65"/>
  <c r="I1459" i="65"/>
  <c r="I1467" i="65"/>
  <c r="I1475" i="65"/>
  <c r="I1483" i="65"/>
  <c r="I1491" i="65"/>
  <c r="I1499" i="65"/>
  <c r="I1507" i="65"/>
  <c r="I1515" i="65"/>
  <c r="I1523" i="65"/>
  <c r="I1531" i="65"/>
  <c r="I1539" i="65"/>
  <c r="I1547" i="65"/>
  <c r="I1555" i="65"/>
  <c r="I1563" i="65"/>
  <c r="I1571" i="65"/>
  <c r="I1579" i="65"/>
  <c r="I1587" i="65"/>
  <c r="I1595" i="65"/>
  <c r="I1603" i="65"/>
  <c r="I1611" i="65"/>
  <c r="I1619" i="65"/>
  <c r="I1627" i="65"/>
  <c r="I1635" i="65"/>
  <c r="I1643" i="65"/>
  <c r="I1651" i="65"/>
  <c r="I1659" i="65"/>
  <c r="I1667" i="65"/>
  <c r="I1675" i="65"/>
  <c r="I1683" i="65"/>
  <c r="I1691" i="65"/>
  <c r="I1699" i="65"/>
  <c r="I1707" i="65"/>
  <c r="I1715" i="65"/>
  <c r="I1303" i="65"/>
  <c r="I1311" i="65"/>
  <c r="I1319" i="65"/>
  <c r="I1327" i="65"/>
  <c r="I1335" i="65"/>
  <c r="I1343" i="65"/>
  <c r="I1351" i="65"/>
  <c r="I1359" i="65"/>
  <c r="I1367" i="65"/>
  <c r="I1383" i="65"/>
  <c r="I1399" i="65"/>
  <c r="I1423" i="65"/>
  <c r="I1439" i="65"/>
  <c r="I1455" i="65"/>
  <c r="I1471" i="65"/>
  <c r="I1487" i="65"/>
  <c r="I1511" i="65"/>
  <c r="I1527" i="65"/>
  <c r="I1543" i="65"/>
  <c r="I1567" i="65"/>
  <c r="I1583" i="65"/>
  <c r="I1607" i="65"/>
  <c r="I1615" i="65"/>
  <c r="I1631" i="65"/>
  <c r="I1647" i="65"/>
  <c r="I1663" i="65"/>
  <c r="I1679" i="65"/>
  <c r="I1695" i="65"/>
  <c r="I1711" i="65"/>
  <c r="I1719" i="65"/>
  <c r="I1321" i="65"/>
  <c r="I1329" i="65"/>
  <c r="I1337" i="65"/>
  <c r="I1361" i="65"/>
  <c r="I1377" i="65"/>
  <c r="I1393" i="65"/>
  <c r="I1409" i="65"/>
  <c r="I1417" i="65"/>
  <c r="I1425" i="65"/>
  <c r="I1433" i="65"/>
  <c r="I1457" i="65"/>
  <c r="I1481" i="65"/>
  <c r="I1497" i="65"/>
  <c r="I1513" i="65"/>
  <c r="I1521" i="65"/>
  <c r="I1537" i="65"/>
  <c r="I1553" i="65"/>
  <c r="I1569" i="65"/>
  <c r="I1585" i="65"/>
  <c r="I1609" i="65"/>
  <c r="I1625" i="65"/>
  <c r="I1641" i="65"/>
  <c r="I1657" i="65"/>
  <c r="I1681" i="65"/>
  <c r="I1689" i="65"/>
  <c r="I1713" i="65"/>
  <c r="I1301" i="65"/>
  <c r="I1309" i="65"/>
  <c r="I1317" i="65"/>
  <c r="I1325" i="65"/>
  <c r="I1333" i="65"/>
  <c r="I1341" i="65"/>
  <c r="I1349" i="65"/>
  <c r="I1357" i="65"/>
  <c r="I1365" i="65"/>
  <c r="I1373" i="65"/>
  <c r="I1381" i="65"/>
  <c r="I1389" i="65"/>
  <c r="I1397" i="65"/>
  <c r="I1405" i="65"/>
  <c r="I1413" i="65"/>
  <c r="I1421" i="65"/>
  <c r="I1429" i="65"/>
  <c r="I1437" i="65"/>
  <c r="I1445" i="65"/>
  <c r="I1453" i="65"/>
  <c r="I1461" i="65"/>
  <c r="I1469" i="65"/>
  <c r="I1477" i="65"/>
  <c r="I1485" i="65"/>
  <c r="I1493" i="65"/>
  <c r="I1501" i="65"/>
  <c r="I1509" i="65"/>
  <c r="I1517" i="65"/>
  <c r="I1525" i="65"/>
  <c r="I1533" i="65"/>
  <c r="I1541" i="65"/>
  <c r="I1549" i="65"/>
  <c r="I1557" i="65"/>
  <c r="I1565" i="65"/>
  <c r="I1573" i="65"/>
  <c r="I1581" i="65"/>
  <c r="I1589" i="65"/>
  <c r="I1597" i="65"/>
  <c r="I1605" i="65"/>
  <c r="I1613" i="65"/>
  <c r="I1621" i="65"/>
  <c r="I1629" i="65"/>
  <c r="I1637" i="65"/>
  <c r="I1645" i="65"/>
  <c r="I1653" i="65"/>
  <c r="I1661" i="65"/>
  <c r="I1669" i="65"/>
  <c r="I1677" i="65"/>
  <c r="I1685" i="65"/>
  <c r="I1693" i="65"/>
  <c r="I1701" i="65"/>
  <c r="I1709" i="65"/>
  <c r="I1717" i="65"/>
  <c r="I1375" i="65"/>
  <c r="I1391" i="65"/>
  <c r="I1407" i="65"/>
  <c r="I1415" i="65"/>
  <c r="I1431" i="65"/>
  <c r="I1447" i="65"/>
  <c r="I1463" i="65"/>
  <c r="I1479" i="65"/>
  <c r="I1495" i="65"/>
  <c r="I1503" i="65"/>
  <c r="I1519" i="65"/>
  <c r="I1535" i="65"/>
  <c r="I1551" i="65"/>
  <c r="I1559" i="65"/>
  <c r="I1575" i="65"/>
  <c r="I1591" i="65"/>
  <c r="I1599" i="65"/>
  <c r="I1623" i="65"/>
  <c r="I1639" i="65"/>
  <c r="I1655" i="65"/>
  <c r="I1671" i="65"/>
  <c r="I1687" i="65"/>
  <c r="I1703" i="65"/>
  <c r="I1305" i="65"/>
  <c r="I1313" i="65"/>
  <c r="I1345" i="65"/>
  <c r="I1353" i="65"/>
  <c r="I1369" i="65"/>
  <c r="I1385" i="65"/>
  <c r="I1401" i="65"/>
  <c r="I1441" i="65"/>
  <c r="I1449" i="65"/>
  <c r="I1465" i="65"/>
  <c r="I1473" i="65"/>
  <c r="I1489" i="65"/>
  <c r="I1505" i="65"/>
  <c r="I1529" i="65"/>
  <c r="I1545" i="65"/>
  <c r="I1561" i="65"/>
  <c r="I1577" i="65"/>
  <c r="I1593" i="65"/>
  <c r="I1601" i="65"/>
  <c r="I1617" i="65"/>
  <c r="I1633" i="65"/>
  <c r="I1649" i="65"/>
  <c r="I1665" i="65"/>
  <c r="I1673" i="65"/>
  <c r="I1697" i="65"/>
  <c r="I1705" i="65"/>
  <c r="I1721" i="65"/>
  <c r="J26" i="54"/>
  <c r="I38" i="53"/>
  <c r="I50" i="53" s="1"/>
  <c r="M36" i="60"/>
  <c r="M41" i="61" s="1"/>
  <c r="H6" i="61" s="1"/>
  <c r="J13" i="60"/>
  <c r="E42" i="61"/>
  <c r="K13" i="60"/>
  <c r="G13" i="60"/>
  <c r="Q14" i="54"/>
  <c r="Q17" i="54"/>
  <c r="D15" i="61"/>
  <c r="D20" i="61" s="1"/>
  <c r="L26" i="54"/>
  <c r="I24" i="65"/>
  <c r="I4" i="65"/>
  <c r="I13" i="65"/>
  <c r="I26" i="65"/>
  <c r="I30" i="65"/>
  <c r="I27" i="65"/>
  <c r="I10" i="65"/>
  <c r="I12" i="65"/>
  <c r="I28" i="65"/>
  <c r="I29" i="65"/>
  <c r="I5" i="65"/>
  <c r="I18" i="65"/>
  <c r="I17" i="65"/>
  <c r="I11" i="65"/>
  <c r="I15" i="65"/>
  <c r="I31" i="65"/>
  <c r="I22" i="65"/>
  <c r="I14" i="65"/>
  <c r="I7" i="65"/>
  <c r="I9" i="65"/>
  <c r="I23" i="65"/>
  <c r="I20" i="65"/>
  <c r="I19" i="65"/>
  <c r="I8" i="65"/>
  <c r="I6" i="65"/>
  <c r="O14" i="54"/>
  <c r="O17" i="54" s="1"/>
  <c r="I36" i="53"/>
  <c r="I35" i="53" s="1"/>
  <c r="I49" i="53" s="1"/>
  <c r="I48" i="53" s="1"/>
  <c r="K38" i="53"/>
  <c r="K50" i="53" s="1"/>
  <c r="H38" i="53"/>
  <c r="H50" i="53" s="1"/>
  <c r="K37" i="53"/>
  <c r="H36" i="53"/>
  <c r="H35" i="53" s="1"/>
  <c r="M12" i="48"/>
  <c r="M36" i="48" s="1"/>
  <c r="M14" i="61" s="1"/>
  <c r="M29" i="61" s="1"/>
  <c r="I12" i="48"/>
  <c r="I36" i="48" s="1"/>
  <c r="I19" i="53" s="1"/>
  <c r="I20" i="53" s="1"/>
  <c r="E12" i="48"/>
  <c r="E36" i="48" s="1"/>
  <c r="H12" i="48"/>
  <c r="H36" i="48" s="1"/>
  <c r="H14" i="61" s="1"/>
  <c r="H29" i="61" s="1"/>
  <c r="G12" i="48"/>
  <c r="G37" i="53"/>
  <c r="G35" i="53" s="1"/>
  <c r="G49" i="53" s="1"/>
  <c r="K12" i="48"/>
  <c r="K36" i="48" s="1"/>
  <c r="K14" i="61" s="1"/>
  <c r="K29" i="61" s="1"/>
  <c r="M37" i="53"/>
  <c r="M38" i="53"/>
  <c r="M50" i="53" s="1"/>
  <c r="M36" i="53"/>
  <c r="G38" i="53"/>
  <c r="G50" i="53" s="1"/>
  <c r="J12" i="48"/>
  <c r="J36" i="48" s="1"/>
  <c r="J14" i="61" s="1"/>
  <c r="G36" i="48"/>
  <c r="L33" i="53"/>
  <c r="L34" i="53" s="1"/>
  <c r="L38" i="53" s="1"/>
  <c r="L50" i="53" s="1"/>
  <c r="F33" i="53"/>
  <c r="F34" i="53" s="1"/>
  <c r="F12" i="48"/>
  <c r="F36" i="48" s="1"/>
  <c r="F14" i="61" s="1"/>
  <c r="L12" i="60"/>
  <c r="L36" i="60" s="1"/>
  <c r="L55" i="53" s="1"/>
  <c r="L56" i="53" s="1"/>
  <c r="L70" i="53"/>
  <c r="L71" i="53" s="1"/>
  <c r="J12" i="60"/>
  <c r="J36" i="60" s="1"/>
  <c r="J55" i="53" s="1"/>
  <c r="J56" i="53" s="1"/>
  <c r="J70" i="53"/>
  <c r="J71" i="53" s="1"/>
  <c r="I12" i="60"/>
  <c r="I36" i="60" s="1"/>
  <c r="I41" i="61" s="1"/>
  <c r="I56" i="61" s="1"/>
  <c r="I70" i="53"/>
  <c r="I71" i="53" s="1"/>
  <c r="M70" i="53"/>
  <c r="M71" i="53" s="1"/>
  <c r="M75" i="53" s="1"/>
  <c r="M87" i="53" s="1"/>
  <c r="G12" i="60"/>
  <c r="G36" i="60" s="1"/>
  <c r="G41" i="61" s="1"/>
  <c r="G56" i="61" s="1"/>
  <c r="G70" i="53"/>
  <c r="G71" i="53" s="1"/>
  <c r="H12" i="60"/>
  <c r="H36" i="60" s="1"/>
  <c r="H41" i="61" s="1"/>
  <c r="H70" i="53"/>
  <c r="H71" i="53" s="1"/>
  <c r="F12" i="60"/>
  <c r="F36" i="60" s="1"/>
  <c r="F41" i="61" s="1"/>
  <c r="F70" i="53"/>
  <c r="F71" i="53" s="1"/>
  <c r="K12" i="60"/>
  <c r="K70" i="53"/>
  <c r="K71" i="53" s="1"/>
  <c r="D12" i="48"/>
  <c r="D36" i="48" s="1"/>
  <c r="D19" i="53" s="1"/>
  <c r="D20" i="53" s="1"/>
  <c r="D28" i="53" s="1"/>
  <c r="E21" i="53" s="1"/>
  <c r="E12" i="60"/>
  <c r="E36" i="60" s="1"/>
  <c r="E41" i="61" s="1"/>
  <c r="E70" i="53"/>
  <c r="E71" i="53" s="1"/>
  <c r="D38" i="53"/>
  <c r="D50" i="53" s="1"/>
  <c r="D36" i="53"/>
  <c r="D35" i="53" s="1"/>
  <c r="D49" i="53" s="1"/>
  <c r="D12" i="60"/>
  <c r="D36" i="60" s="1"/>
  <c r="D41" i="61" s="1"/>
  <c r="D70" i="53"/>
  <c r="D71" i="53" s="1"/>
  <c r="M55" i="53"/>
  <c r="M56" i="53" s="1"/>
  <c r="E15" i="61"/>
  <c r="M15" i="61"/>
  <c r="M20" i="61" s="1"/>
  <c r="M42" i="61"/>
  <c r="M47" i="61" s="1"/>
  <c r="M19" i="53"/>
  <c r="M20" i="53" s="1"/>
  <c r="E6" i="61"/>
  <c r="G14" i="61"/>
  <c r="G29" i="61" s="1"/>
  <c r="G19" i="53"/>
  <c r="G20" i="53" s="1"/>
  <c r="E37" i="53"/>
  <c r="E35" i="53" s="1"/>
  <c r="E38" i="53"/>
  <c r="E50" i="53" s="1"/>
  <c r="K35" i="53"/>
  <c r="J37" i="53"/>
  <c r="J38" i="53"/>
  <c r="J50" i="53" s="1"/>
  <c r="J36" i="53"/>
  <c r="J15" i="61"/>
  <c r="J20" i="61" s="1"/>
  <c r="J42" i="61"/>
  <c r="I15" i="61"/>
  <c r="I42" i="61"/>
  <c r="I47" i="61" s="1"/>
  <c r="G47" i="61"/>
  <c r="G44" i="61"/>
  <c r="F42" i="61"/>
  <c r="F15" i="61"/>
  <c r="E47" i="61"/>
  <c r="J47" i="61"/>
  <c r="H42" i="61"/>
  <c r="H15" i="61"/>
  <c r="F19" i="53"/>
  <c r="F20" i="53" s="1"/>
  <c r="D42" i="61"/>
  <c r="G15" i="61"/>
  <c r="K42" i="61"/>
  <c r="K15" i="61"/>
  <c r="L42" i="61"/>
  <c r="L15" i="61"/>
  <c r="L17" i="61" s="1"/>
  <c r="G55" i="53"/>
  <c r="G56" i="53" s="1"/>
  <c r="E20" i="61"/>
  <c r="J1" i="65"/>
  <c r="I16" i="65"/>
  <c r="I21" i="65"/>
  <c r="I25" i="65"/>
  <c r="F55" i="53"/>
  <c r="F56" i="53" s="1"/>
  <c r="L19" i="53"/>
  <c r="L20" i="53" s="1"/>
  <c r="J32" i="65" l="1"/>
  <c r="J36" i="65"/>
  <c r="J40" i="65"/>
  <c r="J44" i="65"/>
  <c r="J48" i="65"/>
  <c r="J52" i="65"/>
  <c r="J56" i="65"/>
  <c r="J60" i="65"/>
  <c r="J64" i="65"/>
  <c r="J68" i="65"/>
  <c r="J72" i="65"/>
  <c r="J76" i="65"/>
  <c r="J80" i="65"/>
  <c r="J84" i="65"/>
  <c r="J88" i="65"/>
  <c r="J92" i="65"/>
  <c r="J96" i="65"/>
  <c r="J100" i="65"/>
  <c r="J104" i="65"/>
  <c r="J108" i="65"/>
  <c r="J112" i="65"/>
  <c r="J116" i="65"/>
  <c r="J120" i="65"/>
  <c r="J124" i="65"/>
  <c r="J128" i="65"/>
  <c r="J132" i="65"/>
  <c r="J136" i="65"/>
  <c r="J140" i="65"/>
  <c r="J144" i="65"/>
  <c r="J148" i="65"/>
  <c r="J152" i="65"/>
  <c r="J156" i="65"/>
  <c r="J160" i="65"/>
  <c r="J164" i="65"/>
  <c r="J168" i="65"/>
  <c r="J172" i="65"/>
  <c r="J176" i="65"/>
  <c r="J180" i="65"/>
  <c r="J184" i="65"/>
  <c r="J188" i="65"/>
  <c r="J192" i="65"/>
  <c r="J196" i="65"/>
  <c r="J200" i="65"/>
  <c r="J204" i="65"/>
  <c r="J208" i="65"/>
  <c r="J212" i="65"/>
  <c r="J216" i="65"/>
  <c r="J220" i="65"/>
  <c r="J224" i="65"/>
  <c r="J228" i="65"/>
  <c r="J232" i="65"/>
  <c r="J236" i="65"/>
  <c r="J240" i="65"/>
  <c r="J244" i="65"/>
  <c r="J248" i="65"/>
  <c r="J252" i="65"/>
  <c r="J256" i="65"/>
  <c r="J260" i="65"/>
  <c r="J264" i="65"/>
  <c r="J268" i="65"/>
  <c r="J272" i="65"/>
  <c r="J276" i="65"/>
  <c r="J280" i="65"/>
  <c r="J284" i="65"/>
  <c r="J288" i="65"/>
  <c r="J292" i="65"/>
  <c r="J296" i="65"/>
  <c r="J300" i="65"/>
  <c r="J304" i="65"/>
  <c r="J308" i="65"/>
  <c r="J312" i="65"/>
  <c r="J316" i="65"/>
  <c r="J320" i="65"/>
  <c r="J324" i="65"/>
  <c r="J328" i="65"/>
  <c r="J332" i="65"/>
  <c r="J336" i="65"/>
  <c r="J340" i="65"/>
  <c r="J344" i="65"/>
  <c r="J348" i="65"/>
  <c r="J352" i="65"/>
  <c r="J356" i="65"/>
  <c r="J360" i="65"/>
  <c r="J364" i="65"/>
  <c r="J368" i="65"/>
  <c r="J33" i="65"/>
  <c r="J37" i="65"/>
  <c r="J41" i="65"/>
  <c r="J45" i="65"/>
  <c r="J49" i="65"/>
  <c r="J53" i="65"/>
  <c r="J57" i="65"/>
  <c r="J61" i="65"/>
  <c r="J65" i="65"/>
  <c r="J69" i="65"/>
  <c r="J73" i="65"/>
  <c r="J77" i="65"/>
  <c r="J81" i="65"/>
  <c r="J85" i="65"/>
  <c r="J89" i="65"/>
  <c r="J93" i="65"/>
  <c r="J97" i="65"/>
  <c r="J101" i="65"/>
  <c r="J105" i="65"/>
  <c r="J109" i="65"/>
  <c r="J113" i="65"/>
  <c r="J117" i="65"/>
  <c r="J121" i="65"/>
  <c r="J125" i="65"/>
  <c r="J129" i="65"/>
  <c r="J133" i="65"/>
  <c r="J137" i="65"/>
  <c r="J141" i="65"/>
  <c r="J145" i="65"/>
  <c r="J149" i="65"/>
  <c r="J153" i="65"/>
  <c r="J157" i="65"/>
  <c r="J161" i="65"/>
  <c r="J165" i="65"/>
  <c r="J169" i="65"/>
  <c r="J173" i="65"/>
  <c r="J177" i="65"/>
  <c r="J181" i="65"/>
  <c r="J185" i="65"/>
  <c r="J189" i="65"/>
  <c r="J193" i="65"/>
  <c r="J197" i="65"/>
  <c r="J201" i="65"/>
  <c r="J205" i="65"/>
  <c r="J209" i="65"/>
  <c r="J213" i="65"/>
  <c r="J217" i="65"/>
  <c r="J221" i="65"/>
  <c r="J225" i="65"/>
  <c r="J229" i="65"/>
  <c r="J233" i="65"/>
  <c r="J237" i="65"/>
  <c r="J241" i="65"/>
  <c r="J245" i="65"/>
  <c r="J249" i="65"/>
  <c r="J253" i="65"/>
  <c r="J257" i="65"/>
  <c r="J261" i="65"/>
  <c r="J265" i="65"/>
  <c r="J269" i="65"/>
  <c r="J273" i="65"/>
  <c r="J277" i="65"/>
  <c r="J281" i="65"/>
  <c r="J285" i="65"/>
  <c r="J289" i="65"/>
  <c r="J293" i="65"/>
  <c r="J297" i="65"/>
  <c r="J301" i="65"/>
  <c r="J305" i="65"/>
  <c r="J309" i="65"/>
  <c r="J313" i="65"/>
  <c r="J317" i="65"/>
  <c r="J321" i="65"/>
  <c r="J325" i="65"/>
  <c r="J329" i="65"/>
  <c r="J333" i="65"/>
  <c r="J337" i="65"/>
  <c r="J341" i="65"/>
  <c r="J345" i="65"/>
  <c r="J349" i="65"/>
  <c r="J353" i="65"/>
  <c r="J357" i="65"/>
  <c r="J361" i="65"/>
  <c r="J365" i="65"/>
  <c r="J34" i="65"/>
  <c r="J38" i="65"/>
  <c r="J42" i="65"/>
  <c r="J46" i="65"/>
  <c r="J50" i="65"/>
  <c r="J54" i="65"/>
  <c r="J58" i="65"/>
  <c r="J62" i="65"/>
  <c r="J66" i="65"/>
  <c r="J70" i="65"/>
  <c r="J74" i="65"/>
  <c r="J78" i="65"/>
  <c r="J82" i="65"/>
  <c r="J86" i="65"/>
  <c r="J90" i="65"/>
  <c r="J94" i="65"/>
  <c r="J98" i="65"/>
  <c r="J102" i="65"/>
  <c r="J106" i="65"/>
  <c r="J110" i="65"/>
  <c r="J114" i="65"/>
  <c r="J118" i="65"/>
  <c r="J122" i="65"/>
  <c r="J126" i="65"/>
  <c r="J130" i="65"/>
  <c r="J134" i="65"/>
  <c r="J138" i="65"/>
  <c r="J142" i="65"/>
  <c r="J146" i="65"/>
  <c r="J150" i="65"/>
  <c r="J154" i="65"/>
  <c r="J158" i="65"/>
  <c r="J162" i="65"/>
  <c r="J166" i="65"/>
  <c r="J170" i="65"/>
  <c r="J174" i="65"/>
  <c r="J178" i="65"/>
  <c r="J182" i="65"/>
  <c r="J186" i="65"/>
  <c r="J190" i="65"/>
  <c r="J194" i="65"/>
  <c r="J198" i="65"/>
  <c r="J202" i="65"/>
  <c r="J206" i="65"/>
  <c r="J210" i="65"/>
  <c r="J214" i="65"/>
  <c r="J218" i="65"/>
  <c r="J222" i="65"/>
  <c r="J226" i="65"/>
  <c r="J230" i="65"/>
  <c r="J234" i="65"/>
  <c r="J238" i="65"/>
  <c r="J242" i="65"/>
  <c r="J246" i="65"/>
  <c r="J250" i="65"/>
  <c r="J254" i="65"/>
  <c r="J258" i="65"/>
  <c r="J262" i="65"/>
  <c r="J266" i="65"/>
  <c r="J270" i="65"/>
  <c r="J274" i="65"/>
  <c r="J278" i="65"/>
  <c r="J282" i="65"/>
  <c r="J286" i="65"/>
  <c r="J290" i="65"/>
  <c r="J294" i="65"/>
  <c r="J298" i="65"/>
  <c r="J302" i="65"/>
  <c r="J306" i="65"/>
  <c r="J310" i="65"/>
  <c r="J314" i="65"/>
  <c r="J318" i="65"/>
  <c r="J322" i="65"/>
  <c r="J326" i="65"/>
  <c r="J330" i="65"/>
  <c r="J334" i="65"/>
  <c r="J338" i="65"/>
  <c r="J342" i="65"/>
  <c r="J346" i="65"/>
  <c r="J350" i="65"/>
  <c r="J354" i="65"/>
  <c r="J358" i="65"/>
  <c r="J362" i="65"/>
  <c r="J366" i="65"/>
  <c r="J35" i="65"/>
  <c r="J39" i="65"/>
  <c r="J43" i="65"/>
  <c r="J47" i="65"/>
  <c r="J51" i="65"/>
  <c r="J55" i="65"/>
  <c r="J59" i="65"/>
  <c r="J63" i="65"/>
  <c r="J67" i="65"/>
  <c r="J71" i="65"/>
  <c r="J75" i="65"/>
  <c r="J79" i="65"/>
  <c r="J83" i="65"/>
  <c r="J87" i="65"/>
  <c r="J91" i="65"/>
  <c r="J95" i="65"/>
  <c r="J99" i="65"/>
  <c r="J103" i="65"/>
  <c r="J107" i="65"/>
  <c r="J111" i="65"/>
  <c r="J115" i="65"/>
  <c r="J119" i="65"/>
  <c r="J123" i="65"/>
  <c r="J127" i="65"/>
  <c r="J131" i="65"/>
  <c r="J135" i="65"/>
  <c r="J139" i="65"/>
  <c r="J143" i="65"/>
  <c r="J147" i="65"/>
  <c r="J151" i="65"/>
  <c r="J155" i="65"/>
  <c r="J159" i="65"/>
  <c r="J163" i="65"/>
  <c r="J167" i="65"/>
  <c r="J171" i="65"/>
  <c r="J175" i="65"/>
  <c r="J179" i="65"/>
  <c r="J183" i="65"/>
  <c r="J187" i="65"/>
  <c r="J191" i="65"/>
  <c r="J195" i="65"/>
  <c r="J199" i="65"/>
  <c r="J203" i="65"/>
  <c r="J207" i="65"/>
  <c r="J211" i="65"/>
  <c r="J215" i="65"/>
  <c r="J219" i="65"/>
  <c r="J223" i="65"/>
  <c r="J227" i="65"/>
  <c r="J231" i="65"/>
  <c r="J235" i="65"/>
  <c r="J239" i="65"/>
  <c r="J243" i="65"/>
  <c r="J247" i="65"/>
  <c r="J251" i="65"/>
  <c r="J255" i="65"/>
  <c r="J259" i="65"/>
  <c r="J263" i="65"/>
  <c r="J267" i="65"/>
  <c r="J271" i="65"/>
  <c r="J275" i="65"/>
  <c r="J279" i="65"/>
  <c r="J283" i="65"/>
  <c r="J287" i="65"/>
  <c r="J291" i="65"/>
  <c r="J295" i="65"/>
  <c r="J299" i="65"/>
  <c r="J303" i="65"/>
  <c r="J307" i="65"/>
  <c r="J311" i="65"/>
  <c r="J315" i="65"/>
  <c r="J319" i="65"/>
  <c r="J323" i="65"/>
  <c r="J327" i="65"/>
  <c r="J331" i="65"/>
  <c r="J335" i="65"/>
  <c r="J339" i="65"/>
  <c r="J343" i="65"/>
  <c r="J347" i="65"/>
  <c r="J351" i="65"/>
  <c r="J355" i="65"/>
  <c r="J359" i="65"/>
  <c r="J363" i="65"/>
  <c r="J367" i="65"/>
  <c r="J369" i="65"/>
  <c r="J373" i="65"/>
  <c r="J377" i="65"/>
  <c r="J381" i="65"/>
  <c r="J385" i="65"/>
  <c r="J389" i="65"/>
  <c r="J393" i="65"/>
  <c r="J397" i="65"/>
  <c r="J401" i="65"/>
  <c r="J405" i="65"/>
  <c r="J409" i="65"/>
  <c r="J413" i="65"/>
  <c r="J417" i="65"/>
  <c r="J421" i="65"/>
  <c r="J425" i="65"/>
  <c r="J429" i="65"/>
  <c r="J433" i="65"/>
  <c r="J437" i="65"/>
  <c r="J441" i="65"/>
  <c r="J445" i="65"/>
  <c r="J449" i="65"/>
  <c r="J453" i="65"/>
  <c r="J457" i="65"/>
  <c r="J461" i="65"/>
  <c r="J465" i="65"/>
  <c r="J469" i="65"/>
  <c r="J473" i="65"/>
  <c r="J477" i="65"/>
  <c r="J481" i="65"/>
  <c r="J485" i="65"/>
  <c r="J489" i="65"/>
  <c r="J493" i="65"/>
  <c r="J497" i="65"/>
  <c r="J501" i="65"/>
  <c r="J505" i="65"/>
  <c r="J509" i="65"/>
  <c r="J513" i="65"/>
  <c r="J517" i="65"/>
  <c r="J521" i="65"/>
  <c r="J525" i="65"/>
  <c r="J529" i="65"/>
  <c r="J533" i="65"/>
  <c r="J537" i="65"/>
  <c r="J541" i="65"/>
  <c r="J545" i="65"/>
  <c r="J549" i="65"/>
  <c r="J553" i="65"/>
  <c r="J557" i="65"/>
  <c r="J561" i="65"/>
  <c r="J565" i="65"/>
  <c r="J569" i="65"/>
  <c r="J573" i="65"/>
  <c r="J577" i="65"/>
  <c r="J581" i="65"/>
  <c r="J585" i="65"/>
  <c r="J589" i="65"/>
  <c r="J593" i="65"/>
  <c r="J597" i="65"/>
  <c r="J601" i="65"/>
  <c r="J605" i="65"/>
  <c r="J609" i="65"/>
  <c r="J613" i="65"/>
  <c r="J617" i="65"/>
  <c r="J621" i="65"/>
  <c r="J625" i="65"/>
  <c r="J629" i="65"/>
  <c r="J633" i="65"/>
  <c r="J637" i="65"/>
  <c r="J641" i="65"/>
  <c r="J645" i="65"/>
  <c r="J649" i="65"/>
  <c r="J653" i="65"/>
  <c r="J657" i="65"/>
  <c r="J661" i="65"/>
  <c r="J665" i="65"/>
  <c r="J669" i="65"/>
  <c r="J673" i="65"/>
  <c r="J677" i="65"/>
  <c r="J681" i="65"/>
  <c r="J685" i="65"/>
  <c r="J689" i="65"/>
  <c r="J693" i="65"/>
  <c r="J697" i="65"/>
  <c r="J701" i="65"/>
  <c r="J705" i="65"/>
  <c r="J709" i="65"/>
  <c r="J713" i="65"/>
  <c r="J717" i="65"/>
  <c r="J370" i="65"/>
  <c r="J374" i="65"/>
  <c r="J378" i="65"/>
  <c r="J382" i="65"/>
  <c r="J386" i="65"/>
  <c r="J390" i="65"/>
  <c r="J394" i="65"/>
  <c r="J398" i="65"/>
  <c r="J402" i="65"/>
  <c r="J406" i="65"/>
  <c r="J410" i="65"/>
  <c r="J414" i="65"/>
  <c r="J418" i="65"/>
  <c r="J422" i="65"/>
  <c r="J426" i="65"/>
  <c r="J430" i="65"/>
  <c r="J434" i="65"/>
  <c r="J438" i="65"/>
  <c r="J442" i="65"/>
  <c r="J446" i="65"/>
  <c r="J450" i="65"/>
  <c r="J454" i="65"/>
  <c r="J458" i="65"/>
  <c r="J462" i="65"/>
  <c r="J466" i="65"/>
  <c r="J470" i="65"/>
  <c r="J474" i="65"/>
  <c r="J478" i="65"/>
  <c r="J482" i="65"/>
  <c r="J486" i="65"/>
  <c r="J490" i="65"/>
  <c r="J494" i="65"/>
  <c r="J498" i="65"/>
  <c r="J502" i="65"/>
  <c r="J506" i="65"/>
  <c r="J510" i="65"/>
  <c r="J514" i="65"/>
  <c r="J518" i="65"/>
  <c r="J522" i="65"/>
  <c r="J526" i="65"/>
  <c r="J530" i="65"/>
  <c r="J534" i="65"/>
  <c r="J538" i="65"/>
  <c r="J542" i="65"/>
  <c r="J546" i="65"/>
  <c r="J550" i="65"/>
  <c r="J554" i="65"/>
  <c r="J558" i="65"/>
  <c r="J562" i="65"/>
  <c r="J566" i="65"/>
  <c r="J570" i="65"/>
  <c r="J574" i="65"/>
  <c r="J578" i="65"/>
  <c r="J582" i="65"/>
  <c r="J586" i="65"/>
  <c r="J590" i="65"/>
  <c r="J594" i="65"/>
  <c r="J598" i="65"/>
  <c r="J602" i="65"/>
  <c r="J606" i="65"/>
  <c r="J610" i="65"/>
  <c r="J614" i="65"/>
  <c r="J618" i="65"/>
  <c r="J622" i="65"/>
  <c r="J626" i="65"/>
  <c r="J630" i="65"/>
  <c r="J634" i="65"/>
  <c r="J638" i="65"/>
  <c r="J642" i="65"/>
  <c r="J646" i="65"/>
  <c r="J650" i="65"/>
  <c r="J654" i="65"/>
  <c r="J658" i="65"/>
  <c r="J662" i="65"/>
  <c r="J666" i="65"/>
  <c r="J670" i="65"/>
  <c r="J371" i="65"/>
  <c r="J375" i="65"/>
  <c r="J379" i="65"/>
  <c r="J383" i="65"/>
  <c r="J387" i="65"/>
  <c r="J391" i="65"/>
  <c r="J395" i="65"/>
  <c r="J399" i="65"/>
  <c r="J403" i="65"/>
  <c r="J407" i="65"/>
  <c r="J411" i="65"/>
  <c r="J415" i="65"/>
  <c r="J419" i="65"/>
  <c r="J423" i="65"/>
  <c r="J427" i="65"/>
  <c r="J431" i="65"/>
  <c r="J435" i="65"/>
  <c r="J439" i="65"/>
  <c r="J443" i="65"/>
  <c r="J447" i="65"/>
  <c r="J451" i="65"/>
  <c r="J455" i="65"/>
  <c r="J459" i="65"/>
  <c r="J463" i="65"/>
  <c r="J467" i="65"/>
  <c r="J471" i="65"/>
  <c r="J475" i="65"/>
  <c r="J479" i="65"/>
  <c r="J483" i="65"/>
  <c r="J487" i="65"/>
  <c r="J491" i="65"/>
  <c r="J495" i="65"/>
  <c r="J499" i="65"/>
  <c r="J503" i="65"/>
  <c r="J507" i="65"/>
  <c r="J511" i="65"/>
  <c r="J515" i="65"/>
  <c r="J519" i="65"/>
  <c r="J523" i="65"/>
  <c r="J527" i="65"/>
  <c r="J531" i="65"/>
  <c r="J535" i="65"/>
  <c r="J539" i="65"/>
  <c r="J543" i="65"/>
  <c r="J547" i="65"/>
  <c r="J551" i="65"/>
  <c r="J555" i="65"/>
  <c r="J559" i="65"/>
  <c r="J563" i="65"/>
  <c r="J567" i="65"/>
  <c r="J571" i="65"/>
  <c r="J575" i="65"/>
  <c r="J579" i="65"/>
  <c r="J583" i="65"/>
  <c r="J587" i="65"/>
  <c r="J591" i="65"/>
  <c r="J595" i="65"/>
  <c r="J599" i="65"/>
  <c r="J603" i="65"/>
  <c r="J607" i="65"/>
  <c r="J611" i="65"/>
  <c r="J615" i="65"/>
  <c r="J619" i="65"/>
  <c r="J623" i="65"/>
  <c r="J627" i="65"/>
  <c r="J631" i="65"/>
  <c r="J635" i="65"/>
  <c r="J639" i="65"/>
  <c r="J643" i="65"/>
  <c r="J647" i="65"/>
  <c r="J651" i="65"/>
  <c r="J655" i="65"/>
  <c r="J659" i="65"/>
  <c r="J663" i="65"/>
  <c r="J667" i="65"/>
  <c r="J671" i="65"/>
  <c r="J675" i="65"/>
  <c r="J679" i="65"/>
  <c r="J683" i="65"/>
  <c r="J687" i="65"/>
  <c r="J691" i="65"/>
  <c r="J695" i="65"/>
  <c r="J699" i="65"/>
  <c r="J703" i="65"/>
  <c r="J707" i="65"/>
  <c r="J372" i="65"/>
  <c r="J388" i="65"/>
  <c r="J404" i="65"/>
  <c r="J420" i="65"/>
  <c r="J436" i="65"/>
  <c r="J452" i="65"/>
  <c r="J468" i="65"/>
  <c r="J484" i="65"/>
  <c r="J500" i="65"/>
  <c r="J516" i="65"/>
  <c r="J532" i="65"/>
  <c r="J548" i="65"/>
  <c r="J564" i="65"/>
  <c r="J580" i="65"/>
  <c r="J596" i="65"/>
  <c r="J612" i="65"/>
  <c r="J628" i="65"/>
  <c r="J644" i="65"/>
  <c r="J660" i="65"/>
  <c r="J674" i="65"/>
  <c r="J682" i="65"/>
  <c r="J690" i="65"/>
  <c r="J698" i="65"/>
  <c r="J706" i="65"/>
  <c r="J712" i="65"/>
  <c r="J718" i="65"/>
  <c r="J722" i="65"/>
  <c r="J726" i="65"/>
  <c r="J730" i="65"/>
  <c r="J734" i="65"/>
  <c r="J738" i="65"/>
  <c r="J742" i="65"/>
  <c r="J746" i="65"/>
  <c r="J750" i="65"/>
  <c r="J754" i="65"/>
  <c r="J758" i="65"/>
  <c r="J762" i="65"/>
  <c r="J766" i="65"/>
  <c r="J770" i="65"/>
  <c r="J774" i="65"/>
  <c r="J778" i="65"/>
  <c r="J782" i="65"/>
  <c r="J786" i="65"/>
  <c r="J790" i="65"/>
  <c r="J794" i="65"/>
  <c r="J798" i="65"/>
  <c r="J802" i="65"/>
  <c r="J806" i="65"/>
  <c r="J810" i="65"/>
  <c r="J814" i="65"/>
  <c r="J818" i="65"/>
  <c r="J822" i="65"/>
  <c r="J826" i="65"/>
  <c r="J830" i="65"/>
  <c r="J834" i="65"/>
  <c r="J838" i="65"/>
  <c r="J842" i="65"/>
  <c r="J846" i="65"/>
  <c r="J850" i="65"/>
  <c r="J854" i="65"/>
  <c r="J858" i="65"/>
  <c r="J862" i="65"/>
  <c r="J866" i="65"/>
  <c r="J870" i="65"/>
  <c r="J874" i="65"/>
  <c r="J878" i="65"/>
  <c r="J882" i="65"/>
  <c r="J886" i="65"/>
  <c r="J890" i="65"/>
  <c r="J894" i="65"/>
  <c r="J898" i="65"/>
  <c r="J902" i="65"/>
  <c r="J906" i="65"/>
  <c r="J910" i="65"/>
  <c r="J914" i="65"/>
  <c r="J918" i="65"/>
  <c r="J922" i="65"/>
  <c r="J926" i="65"/>
  <c r="J930" i="65"/>
  <c r="J934" i="65"/>
  <c r="J938" i="65"/>
  <c r="J942" i="65"/>
  <c r="J946" i="65"/>
  <c r="J950" i="65"/>
  <c r="J954" i="65"/>
  <c r="J958" i="65"/>
  <c r="J962" i="65"/>
  <c r="J966" i="65"/>
  <c r="J970" i="65"/>
  <c r="J974" i="65"/>
  <c r="J978" i="65"/>
  <c r="J982" i="65"/>
  <c r="J986" i="65"/>
  <c r="J990" i="65"/>
  <c r="J994" i="65"/>
  <c r="J998" i="65"/>
  <c r="J1002" i="65"/>
  <c r="J1006" i="65"/>
  <c r="J1010" i="65"/>
  <c r="J1014" i="65"/>
  <c r="J1018" i="65"/>
  <c r="J1022" i="65"/>
  <c r="J1026" i="65"/>
  <c r="J1030" i="65"/>
  <c r="J1034" i="65"/>
  <c r="J1038" i="65"/>
  <c r="J1042" i="65"/>
  <c r="J1046" i="65"/>
  <c r="J1050" i="65"/>
  <c r="J1054" i="65"/>
  <c r="J1058" i="65"/>
  <c r="J1062" i="65"/>
  <c r="J1066" i="65"/>
  <c r="J1070" i="65"/>
  <c r="J1074" i="65"/>
  <c r="J1078" i="65"/>
  <c r="J1082" i="65"/>
  <c r="J1086" i="65"/>
  <c r="J1090" i="65"/>
  <c r="J1094" i="65"/>
  <c r="J1098" i="65"/>
  <c r="J1102" i="65"/>
  <c r="J1106" i="65"/>
  <c r="J1110" i="65"/>
  <c r="J1114" i="65"/>
  <c r="J1118" i="65"/>
  <c r="J1122" i="65"/>
  <c r="J1126" i="65"/>
  <c r="J1130" i="65"/>
  <c r="J1134" i="65"/>
  <c r="J1138" i="65"/>
  <c r="J1142" i="65"/>
  <c r="J1146" i="65"/>
  <c r="J1150" i="65"/>
  <c r="J1154" i="65"/>
  <c r="J1158" i="65"/>
  <c r="J376" i="65"/>
  <c r="J392" i="65"/>
  <c r="J408" i="65"/>
  <c r="J424" i="65"/>
  <c r="J440" i="65"/>
  <c r="J456" i="65"/>
  <c r="J472" i="65"/>
  <c r="J488" i="65"/>
  <c r="J504" i="65"/>
  <c r="J520" i="65"/>
  <c r="J536" i="65"/>
  <c r="J552" i="65"/>
  <c r="J568" i="65"/>
  <c r="J584" i="65"/>
  <c r="J600" i="65"/>
  <c r="J616" i="65"/>
  <c r="J632" i="65"/>
  <c r="J648" i="65"/>
  <c r="J664" i="65"/>
  <c r="J676" i="65"/>
  <c r="J684" i="65"/>
  <c r="J692" i="65"/>
  <c r="J700" i="65"/>
  <c r="J708" i="65"/>
  <c r="J714" i="65"/>
  <c r="J719" i="65"/>
  <c r="J723" i="65"/>
  <c r="J727" i="65"/>
  <c r="J731" i="65"/>
  <c r="J735" i="65"/>
  <c r="J739" i="65"/>
  <c r="J743" i="65"/>
  <c r="J747" i="65"/>
  <c r="J751" i="65"/>
  <c r="J755" i="65"/>
  <c r="J759" i="65"/>
  <c r="J763" i="65"/>
  <c r="J767" i="65"/>
  <c r="J771" i="65"/>
  <c r="J775" i="65"/>
  <c r="J779" i="65"/>
  <c r="J783" i="65"/>
  <c r="J787" i="65"/>
  <c r="J791" i="65"/>
  <c r="J795" i="65"/>
  <c r="J799" i="65"/>
  <c r="J803" i="65"/>
  <c r="J807" i="65"/>
  <c r="J811" i="65"/>
  <c r="J815" i="65"/>
  <c r="J819" i="65"/>
  <c r="J823" i="65"/>
  <c r="J827" i="65"/>
  <c r="J831" i="65"/>
  <c r="J835" i="65"/>
  <c r="J839" i="65"/>
  <c r="J843" i="65"/>
  <c r="J847" i="65"/>
  <c r="J851" i="65"/>
  <c r="J855" i="65"/>
  <c r="J859" i="65"/>
  <c r="J863" i="65"/>
  <c r="J867" i="65"/>
  <c r="J871" i="65"/>
  <c r="J875" i="65"/>
  <c r="J879" i="65"/>
  <c r="J883" i="65"/>
  <c r="J887" i="65"/>
  <c r="J891" i="65"/>
  <c r="J895" i="65"/>
  <c r="J899" i="65"/>
  <c r="J903" i="65"/>
  <c r="J907" i="65"/>
  <c r="J911" i="65"/>
  <c r="J915" i="65"/>
  <c r="J919" i="65"/>
  <c r="J923" i="65"/>
  <c r="J927" i="65"/>
  <c r="J931" i="65"/>
  <c r="J935" i="65"/>
  <c r="J939" i="65"/>
  <c r="J943" i="65"/>
  <c r="J947" i="65"/>
  <c r="J951" i="65"/>
  <c r="J955" i="65"/>
  <c r="J380" i="65"/>
  <c r="J396" i="65"/>
  <c r="J412" i="65"/>
  <c r="J428" i="65"/>
  <c r="J444" i="65"/>
  <c r="J460" i="65"/>
  <c r="J476" i="65"/>
  <c r="J492" i="65"/>
  <c r="J508" i="65"/>
  <c r="J524" i="65"/>
  <c r="J540" i="65"/>
  <c r="J556" i="65"/>
  <c r="J572" i="65"/>
  <c r="J588" i="65"/>
  <c r="J604" i="65"/>
  <c r="J620" i="65"/>
  <c r="J636" i="65"/>
  <c r="J652" i="65"/>
  <c r="J668" i="65"/>
  <c r="J678" i="65"/>
  <c r="J686" i="65"/>
  <c r="J694" i="65"/>
  <c r="J702" i="65"/>
  <c r="J710" i="65"/>
  <c r="J715" i="65"/>
  <c r="J720" i="65"/>
  <c r="J724" i="65"/>
  <c r="J728" i="65"/>
  <c r="J732" i="65"/>
  <c r="J736" i="65"/>
  <c r="J740" i="65"/>
  <c r="J744" i="65"/>
  <c r="J748" i="65"/>
  <c r="J752" i="65"/>
  <c r="J756" i="65"/>
  <c r="J760" i="65"/>
  <c r="J764" i="65"/>
  <c r="J768" i="65"/>
  <c r="J772" i="65"/>
  <c r="J776" i="65"/>
  <c r="J780" i="65"/>
  <c r="J784" i="65"/>
  <c r="J788" i="65"/>
  <c r="J792" i="65"/>
  <c r="J796" i="65"/>
  <c r="J800" i="65"/>
  <c r="J804" i="65"/>
  <c r="J808" i="65"/>
  <c r="J812" i="65"/>
  <c r="J816" i="65"/>
  <c r="J820" i="65"/>
  <c r="J824" i="65"/>
  <c r="J828" i="65"/>
  <c r="J832" i="65"/>
  <c r="J836" i="65"/>
  <c r="J840" i="65"/>
  <c r="J844" i="65"/>
  <c r="J848" i="65"/>
  <c r="J852" i="65"/>
  <c r="J856" i="65"/>
  <c r="J860" i="65"/>
  <c r="J864" i="65"/>
  <c r="J868" i="65"/>
  <c r="J872" i="65"/>
  <c r="J876" i="65"/>
  <c r="J880" i="65"/>
  <c r="J884" i="65"/>
  <c r="J888" i="65"/>
  <c r="J892" i="65"/>
  <c r="J896" i="65"/>
  <c r="J900" i="65"/>
  <c r="J904" i="65"/>
  <c r="J908" i="65"/>
  <c r="J912" i="65"/>
  <c r="J916" i="65"/>
  <c r="J920" i="65"/>
  <c r="J924" i="65"/>
  <c r="J928" i="65"/>
  <c r="J932" i="65"/>
  <c r="J936" i="65"/>
  <c r="J940" i="65"/>
  <c r="J944" i="65"/>
  <c r="J948" i="65"/>
  <c r="J952" i="65"/>
  <c r="J956" i="65"/>
  <c r="J960" i="65"/>
  <c r="J964" i="65"/>
  <c r="J968" i="65"/>
  <c r="J972" i="65"/>
  <c r="J976" i="65"/>
  <c r="J980" i="65"/>
  <c r="J984" i="65"/>
  <c r="J988" i="65"/>
  <c r="J992" i="65"/>
  <c r="J996" i="65"/>
  <c r="J1000" i="65"/>
  <c r="J1004" i="65"/>
  <c r="J1008" i="65"/>
  <c r="J1012" i="65"/>
  <c r="J1016" i="65"/>
  <c r="J1020" i="65"/>
  <c r="J1024" i="65"/>
  <c r="J1028" i="65"/>
  <c r="J1032" i="65"/>
  <c r="J1036" i="65"/>
  <c r="J1040" i="65"/>
  <c r="J1044" i="65"/>
  <c r="J1048" i="65"/>
  <c r="J1052" i="65"/>
  <c r="J1056" i="65"/>
  <c r="J1060" i="65"/>
  <c r="J1064" i="65"/>
  <c r="J1068" i="65"/>
  <c r="J1072" i="65"/>
  <c r="J1076" i="65"/>
  <c r="J1080" i="65"/>
  <c r="J1084" i="65"/>
  <c r="J1088" i="65"/>
  <c r="J1092" i="65"/>
  <c r="J1096" i="65"/>
  <c r="J1100" i="65"/>
  <c r="J1104" i="65"/>
  <c r="J1108" i="65"/>
  <c r="J1112" i="65"/>
  <c r="J1116" i="65"/>
  <c r="J1120" i="65"/>
  <c r="J1124" i="65"/>
  <c r="J1128" i="65"/>
  <c r="J1132" i="65"/>
  <c r="J1136" i="65"/>
  <c r="J1140" i="65"/>
  <c r="J1144" i="65"/>
  <c r="J1148" i="65"/>
  <c r="J1152" i="65"/>
  <c r="J1156" i="65"/>
  <c r="J1160" i="65"/>
  <c r="J384" i="65"/>
  <c r="J448" i="65"/>
  <c r="J512" i="65"/>
  <c r="J576" i="65"/>
  <c r="J640" i="65"/>
  <c r="J688" i="65"/>
  <c r="J716" i="65"/>
  <c r="J733" i="65"/>
  <c r="J749" i="65"/>
  <c r="J765" i="65"/>
  <c r="J781" i="65"/>
  <c r="J797" i="65"/>
  <c r="J813" i="65"/>
  <c r="J829" i="65"/>
  <c r="J845" i="65"/>
  <c r="J861" i="65"/>
  <c r="J877" i="65"/>
  <c r="J893" i="65"/>
  <c r="J909" i="65"/>
  <c r="J925" i="65"/>
  <c r="J941" i="65"/>
  <c r="J957" i="65"/>
  <c r="J965" i="65"/>
  <c r="J973" i="65"/>
  <c r="J981" i="65"/>
  <c r="J989" i="65"/>
  <c r="J997" i="65"/>
  <c r="J1005" i="65"/>
  <c r="J1013" i="65"/>
  <c r="J1021" i="65"/>
  <c r="J1029" i="65"/>
  <c r="J1037" i="65"/>
  <c r="J1045" i="65"/>
  <c r="J1053" i="65"/>
  <c r="J1061" i="65"/>
  <c r="J1069" i="65"/>
  <c r="J1077" i="65"/>
  <c r="J1085" i="65"/>
  <c r="J1093" i="65"/>
  <c r="J1101" i="65"/>
  <c r="J1109" i="65"/>
  <c r="J1117" i="65"/>
  <c r="J1125" i="65"/>
  <c r="J1133" i="65"/>
  <c r="J1141" i="65"/>
  <c r="J1149" i="65"/>
  <c r="J1157" i="65"/>
  <c r="J1163" i="65"/>
  <c r="J1167" i="65"/>
  <c r="J1171" i="65"/>
  <c r="J1175" i="65"/>
  <c r="J1179" i="65"/>
  <c r="J1183" i="65"/>
  <c r="J1187" i="65"/>
  <c r="J1191" i="65"/>
  <c r="J1195" i="65"/>
  <c r="J1199" i="65"/>
  <c r="J1203" i="65"/>
  <c r="J1207" i="65"/>
  <c r="J1211" i="65"/>
  <c r="J1215" i="65"/>
  <c r="J1219" i="65"/>
  <c r="J1223" i="65"/>
  <c r="J1227" i="65"/>
  <c r="J1231" i="65"/>
  <c r="J1235" i="65"/>
  <c r="J1239" i="65"/>
  <c r="J1243" i="65"/>
  <c r="J1247" i="65"/>
  <c r="J1251" i="65"/>
  <c r="J1255" i="65"/>
  <c r="J1259" i="65"/>
  <c r="J1263" i="65"/>
  <c r="J1267" i="65"/>
  <c r="J1271" i="65"/>
  <c r="J1275" i="65"/>
  <c r="J1279" i="65"/>
  <c r="J1283" i="65"/>
  <c r="J1287" i="65"/>
  <c r="J1291" i="65"/>
  <c r="J1295" i="65"/>
  <c r="J1299" i="65"/>
  <c r="J1303" i="65"/>
  <c r="J1307" i="65"/>
  <c r="J1311" i="65"/>
  <c r="J1315" i="65"/>
  <c r="J1319" i="65"/>
  <c r="J1323" i="65"/>
  <c r="J1327" i="65"/>
  <c r="J1331" i="65"/>
  <c r="J1335" i="65"/>
  <c r="J1339" i="65"/>
  <c r="J1343" i="65"/>
  <c r="J1347" i="65"/>
  <c r="J1351" i="65"/>
  <c r="J1355" i="65"/>
  <c r="J1359" i="65"/>
  <c r="J1363" i="65"/>
  <c r="J1367" i="65"/>
  <c r="J1371" i="65"/>
  <c r="J1375" i="65"/>
  <c r="J1379" i="65"/>
  <c r="J1383" i="65"/>
  <c r="J1387" i="65"/>
  <c r="J1391" i="65"/>
  <c r="J1395" i="65"/>
  <c r="J1399" i="65"/>
  <c r="J1403" i="65"/>
  <c r="J1407" i="65"/>
  <c r="J1411" i="65"/>
  <c r="J1415" i="65"/>
  <c r="J1419" i="65"/>
  <c r="J1423" i="65"/>
  <c r="J1427" i="65"/>
  <c r="J1431" i="65"/>
  <c r="J1435" i="65"/>
  <c r="J1439" i="65"/>
  <c r="J1443" i="65"/>
  <c r="J1447" i="65"/>
  <c r="J1451" i="65"/>
  <c r="J1455" i="65"/>
  <c r="J1459" i="65"/>
  <c r="J1463" i="65"/>
  <c r="J1467" i="65"/>
  <c r="J1471" i="65"/>
  <c r="J1475" i="65"/>
  <c r="J1479" i="65"/>
  <c r="J1483" i="65"/>
  <c r="J1487" i="65"/>
  <c r="J1491" i="65"/>
  <c r="J1495" i="65"/>
  <c r="J1499" i="65"/>
  <c r="J1503" i="65"/>
  <c r="J1507" i="65"/>
  <c r="J1511" i="65"/>
  <c r="J1515" i="65"/>
  <c r="J1519" i="65"/>
  <c r="J1523" i="65"/>
  <c r="J1527" i="65"/>
  <c r="J1531" i="65"/>
  <c r="J1535" i="65"/>
  <c r="J1539" i="65"/>
  <c r="J1543" i="65"/>
  <c r="J1547" i="65"/>
  <c r="J1551" i="65"/>
  <c r="J1555" i="65"/>
  <c r="J1559" i="65"/>
  <c r="J1563" i="65"/>
  <c r="J1567" i="65"/>
  <c r="J1571" i="65"/>
  <c r="J1575" i="65"/>
  <c r="J1579" i="65"/>
  <c r="J1583" i="65"/>
  <c r="J1587" i="65"/>
  <c r="J1591" i="65"/>
  <c r="J1595" i="65"/>
  <c r="J1599" i="65"/>
  <c r="J1603" i="65"/>
  <c r="J1607" i="65"/>
  <c r="J1611" i="65"/>
  <c r="J1615" i="65"/>
  <c r="J1619" i="65"/>
  <c r="J1623" i="65"/>
  <c r="J1627" i="65"/>
  <c r="J1631" i="65"/>
  <c r="J1635" i="65"/>
  <c r="J1639" i="65"/>
  <c r="J1643" i="65"/>
  <c r="J1647" i="65"/>
  <c r="J1651" i="65"/>
  <c r="J400" i="65"/>
  <c r="J464" i="65"/>
  <c r="J528" i="65"/>
  <c r="J592" i="65"/>
  <c r="J656" i="65"/>
  <c r="J696" i="65"/>
  <c r="J721" i="65"/>
  <c r="J737" i="65"/>
  <c r="J753" i="65"/>
  <c r="J769" i="65"/>
  <c r="J785" i="65"/>
  <c r="J801" i="65"/>
  <c r="J817" i="65"/>
  <c r="J833" i="65"/>
  <c r="J849" i="65"/>
  <c r="J865" i="65"/>
  <c r="J881" i="65"/>
  <c r="J897" i="65"/>
  <c r="J913" i="65"/>
  <c r="J929" i="65"/>
  <c r="J945" i="65"/>
  <c r="J959" i="65"/>
  <c r="J967" i="65"/>
  <c r="J975" i="65"/>
  <c r="J983" i="65"/>
  <c r="J991" i="65"/>
  <c r="J999" i="65"/>
  <c r="J1007" i="65"/>
  <c r="J1015" i="65"/>
  <c r="J1023" i="65"/>
  <c r="J1031" i="65"/>
  <c r="J1039" i="65"/>
  <c r="J1047" i="65"/>
  <c r="J1055" i="65"/>
  <c r="J1063" i="65"/>
  <c r="J1071" i="65"/>
  <c r="J1079" i="65"/>
  <c r="J1087" i="65"/>
  <c r="J1095" i="65"/>
  <c r="J1103" i="65"/>
  <c r="J1111" i="65"/>
  <c r="J1119" i="65"/>
  <c r="J1127" i="65"/>
  <c r="J1135" i="65"/>
  <c r="J1143" i="65"/>
  <c r="J1151" i="65"/>
  <c r="J1159" i="65"/>
  <c r="J1164" i="65"/>
  <c r="J1168" i="65"/>
  <c r="J1172" i="65"/>
  <c r="J1176" i="65"/>
  <c r="J1180" i="65"/>
  <c r="J1184" i="65"/>
  <c r="J1188" i="65"/>
  <c r="J1192" i="65"/>
  <c r="J1196" i="65"/>
  <c r="J1200" i="65"/>
  <c r="J1204" i="65"/>
  <c r="J1208" i="65"/>
  <c r="J1212" i="65"/>
  <c r="J1216" i="65"/>
  <c r="J1220" i="65"/>
  <c r="J1224" i="65"/>
  <c r="J1228" i="65"/>
  <c r="J1232" i="65"/>
  <c r="J1236" i="65"/>
  <c r="J1240" i="65"/>
  <c r="J1244" i="65"/>
  <c r="J1248" i="65"/>
  <c r="J1252" i="65"/>
  <c r="J1256" i="65"/>
  <c r="J1260" i="65"/>
  <c r="J1264" i="65"/>
  <c r="J1268" i="65"/>
  <c r="J1272" i="65"/>
  <c r="J1276" i="65"/>
  <c r="J1280" i="65"/>
  <c r="J1284" i="65"/>
  <c r="J1288" i="65"/>
  <c r="J1292" i="65"/>
  <c r="J1296" i="65"/>
  <c r="J1300" i="65"/>
  <c r="J1304" i="65"/>
  <c r="J1308" i="65"/>
  <c r="J1312" i="65"/>
  <c r="J1316" i="65"/>
  <c r="J1320" i="65"/>
  <c r="J1324" i="65"/>
  <c r="J1328" i="65"/>
  <c r="J1332" i="65"/>
  <c r="J1336" i="65"/>
  <c r="J1340" i="65"/>
  <c r="J1344" i="65"/>
  <c r="J1348" i="65"/>
  <c r="J1352" i="65"/>
  <c r="J1356" i="65"/>
  <c r="J1360" i="65"/>
  <c r="J1364" i="65"/>
  <c r="J1368" i="65"/>
  <c r="J1372" i="65"/>
  <c r="J1376" i="65"/>
  <c r="J1380" i="65"/>
  <c r="J1384" i="65"/>
  <c r="J1388" i="65"/>
  <c r="J1392" i="65"/>
  <c r="J1396" i="65"/>
  <c r="J1400" i="65"/>
  <c r="J1404" i="65"/>
  <c r="J1408" i="65"/>
  <c r="J1412" i="65"/>
  <c r="J1416" i="65"/>
  <c r="J1420" i="65"/>
  <c r="J1424" i="65"/>
  <c r="J1428" i="65"/>
  <c r="J1432" i="65"/>
  <c r="J1436" i="65"/>
  <c r="J1440" i="65"/>
  <c r="J1444" i="65"/>
  <c r="J1448" i="65"/>
  <c r="J1452" i="65"/>
  <c r="J1456" i="65"/>
  <c r="J1460" i="65"/>
  <c r="J1464" i="65"/>
  <c r="J1468" i="65"/>
  <c r="J1472" i="65"/>
  <c r="J1476" i="65"/>
  <c r="J1480" i="65"/>
  <c r="J1484" i="65"/>
  <c r="J1488" i="65"/>
  <c r="J1492" i="65"/>
  <c r="J1496" i="65"/>
  <c r="J1500" i="65"/>
  <c r="J1504" i="65"/>
  <c r="J1508" i="65"/>
  <c r="J1512" i="65"/>
  <c r="J1516" i="65"/>
  <c r="J1520" i="65"/>
  <c r="J1524" i="65"/>
  <c r="J1528" i="65"/>
  <c r="J1532" i="65"/>
  <c r="J1536" i="65"/>
  <c r="J1540" i="65"/>
  <c r="J1544" i="65"/>
  <c r="J1548" i="65"/>
  <c r="J1552" i="65"/>
  <c r="J1556" i="65"/>
  <c r="J1560" i="65"/>
  <c r="J1564" i="65"/>
  <c r="J1568" i="65"/>
  <c r="J1572" i="65"/>
  <c r="J1576" i="65"/>
  <c r="J1580" i="65"/>
  <c r="J1584" i="65"/>
  <c r="J1588" i="65"/>
  <c r="J1592" i="65"/>
  <c r="J1596" i="65"/>
  <c r="J1600" i="65"/>
  <c r="J1604" i="65"/>
  <c r="J1608" i="65"/>
  <c r="J1612" i="65"/>
  <c r="J1616" i="65"/>
  <c r="J1620" i="65"/>
  <c r="J1624" i="65"/>
  <c r="J1628" i="65"/>
  <c r="J1632" i="65"/>
  <c r="J1636" i="65"/>
  <c r="J1640" i="65"/>
  <c r="J1644" i="65"/>
  <c r="J1648" i="65"/>
  <c r="J1652" i="65"/>
  <c r="J416" i="65"/>
  <c r="J480" i="65"/>
  <c r="J544" i="65"/>
  <c r="J608" i="65"/>
  <c r="J672" i="65"/>
  <c r="J704" i="65"/>
  <c r="J725" i="65"/>
  <c r="J741" i="65"/>
  <c r="J757" i="65"/>
  <c r="J773" i="65"/>
  <c r="J789" i="65"/>
  <c r="J805" i="65"/>
  <c r="J821" i="65"/>
  <c r="J837" i="65"/>
  <c r="J853" i="65"/>
  <c r="J869" i="65"/>
  <c r="J885" i="65"/>
  <c r="J901" i="65"/>
  <c r="J917" i="65"/>
  <c r="J933" i="65"/>
  <c r="J949" i="65"/>
  <c r="J961" i="65"/>
  <c r="J969" i="65"/>
  <c r="J977" i="65"/>
  <c r="J985" i="65"/>
  <c r="J993" i="65"/>
  <c r="J1001" i="65"/>
  <c r="J1009" i="65"/>
  <c r="J1017" i="65"/>
  <c r="J1025" i="65"/>
  <c r="J1033" i="65"/>
  <c r="J1041" i="65"/>
  <c r="J1049" i="65"/>
  <c r="J1057" i="65"/>
  <c r="J1065" i="65"/>
  <c r="J1073" i="65"/>
  <c r="J1081" i="65"/>
  <c r="J1089" i="65"/>
  <c r="J1097" i="65"/>
  <c r="J1105" i="65"/>
  <c r="J1113" i="65"/>
  <c r="J1121" i="65"/>
  <c r="J1129" i="65"/>
  <c r="J1137" i="65"/>
  <c r="J1145" i="65"/>
  <c r="J1153" i="65"/>
  <c r="J1161" i="65"/>
  <c r="J1165" i="65"/>
  <c r="J1169" i="65"/>
  <c r="J1173" i="65"/>
  <c r="J1177" i="65"/>
  <c r="J1181" i="65"/>
  <c r="J1185" i="65"/>
  <c r="J1189" i="65"/>
  <c r="J1193" i="65"/>
  <c r="J1197" i="65"/>
  <c r="J1201" i="65"/>
  <c r="J1205" i="65"/>
  <c r="J1209" i="65"/>
  <c r="J1213" i="65"/>
  <c r="J1217" i="65"/>
  <c r="J1221" i="65"/>
  <c r="J1225" i="65"/>
  <c r="J1229" i="65"/>
  <c r="J1233" i="65"/>
  <c r="J1237" i="65"/>
  <c r="J1241" i="65"/>
  <c r="J1245" i="65"/>
  <c r="J1249" i="65"/>
  <c r="J1253" i="65"/>
  <c r="J1257" i="65"/>
  <c r="J1261" i="65"/>
  <c r="J1265" i="65"/>
  <c r="J1269" i="65"/>
  <c r="J1273" i="65"/>
  <c r="J1277" i="65"/>
  <c r="J1281" i="65"/>
  <c r="J1285" i="65"/>
  <c r="J1289" i="65"/>
  <c r="J1293" i="65"/>
  <c r="J1297" i="65"/>
  <c r="J1301" i="65"/>
  <c r="J1305" i="65"/>
  <c r="J1309" i="65"/>
  <c r="J1313" i="65"/>
  <c r="J1317" i="65"/>
  <c r="J1321" i="65"/>
  <c r="J1325" i="65"/>
  <c r="J1329" i="65"/>
  <c r="J1333" i="65"/>
  <c r="J1337" i="65"/>
  <c r="J1341" i="65"/>
  <c r="J1345" i="65"/>
  <c r="J1349" i="65"/>
  <c r="J1353" i="65"/>
  <c r="J1357" i="65"/>
  <c r="J1361" i="65"/>
  <c r="J1365" i="65"/>
  <c r="J1369" i="65"/>
  <c r="J1373" i="65"/>
  <c r="J1377" i="65"/>
  <c r="J1381" i="65"/>
  <c r="J1385" i="65"/>
  <c r="J1389" i="65"/>
  <c r="J1393" i="65"/>
  <c r="J1397" i="65"/>
  <c r="J1401" i="65"/>
  <c r="J1405" i="65"/>
  <c r="J1409" i="65"/>
  <c r="J1413" i="65"/>
  <c r="J1417" i="65"/>
  <c r="J1421" i="65"/>
  <c r="J432" i="65"/>
  <c r="J680" i="65"/>
  <c r="J761" i="65"/>
  <c r="J825" i="65"/>
  <c r="J889" i="65"/>
  <c r="J953" i="65"/>
  <c r="J987" i="65"/>
  <c r="J1019" i="65"/>
  <c r="J1051" i="65"/>
  <c r="J1083" i="65"/>
  <c r="J1115" i="65"/>
  <c r="J1147" i="65"/>
  <c r="J1170" i="65"/>
  <c r="J1186" i="65"/>
  <c r="J1202" i="65"/>
  <c r="J1218" i="65"/>
  <c r="J1234" i="65"/>
  <c r="J1250" i="65"/>
  <c r="J1266" i="65"/>
  <c r="J1282" i="65"/>
  <c r="J1298" i="65"/>
  <c r="J1314" i="65"/>
  <c r="J1330" i="65"/>
  <c r="J1346" i="65"/>
  <c r="J1362" i="65"/>
  <c r="J1378" i="65"/>
  <c r="J1394" i="65"/>
  <c r="J1410" i="65"/>
  <c r="J1425" i="65"/>
  <c r="J1433" i="65"/>
  <c r="J1441" i="65"/>
  <c r="J1449" i="65"/>
  <c r="J1457" i="65"/>
  <c r="J1465" i="65"/>
  <c r="J1473" i="65"/>
  <c r="J1481" i="65"/>
  <c r="J1489" i="65"/>
  <c r="J1497" i="65"/>
  <c r="J1505" i="65"/>
  <c r="J1513" i="65"/>
  <c r="J1521" i="65"/>
  <c r="J1529" i="65"/>
  <c r="J1537" i="65"/>
  <c r="J1545" i="65"/>
  <c r="J1553" i="65"/>
  <c r="J1561" i="65"/>
  <c r="J1569" i="65"/>
  <c r="J1577" i="65"/>
  <c r="J1585" i="65"/>
  <c r="J1593" i="65"/>
  <c r="J1601" i="65"/>
  <c r="J1609" i="65"/>
  <c r="J1617" i="65"/>
  <c r="J1625" i="65"/>
  <c r="J1633" i="65"/>
  <c r="J1641" i="65"/>
  <c r="J1649" i="65"/>
  <c r="J1655" i="65"/>
  <c r="J1659" i="65"/>
  <c r="J1663" i="65"/>
  <c r="J1667" i="65"/>
  <c r="J1671" i="65"/>
  <c r="J1675" i="65"/>
  <c r="J1679" i="65"/>
  <c r="J1683" i="65"/>
  <c r="J1687" i="65"/>
  <c r="J1691" i="65"/>
  <c r="J1695" i="65"/>
  <c r="J1699" i="65"/>
  <c r="J1703" i="65"/>
  <c r="J1707" i="65"/>
  <c r="J1711" i="65"/>
  <c r="J1715" i="65"/>
  <c r="J1719" i="65"/>
  <c r="J1621" i="65"/>
  <c r="J1629" i="65"/>
  <c r="J1657" i="65"/>
  <c r="J1681" i="65"/>
  <c r="J1689" i="65"/>
  <c r="J1705" i="65"/>
  <c r="J1721" i="65"/>
  <c r="J745" i="65"/>
  <c r="J809" i="65"/>
  <c r="J1075" i="65"/>
  <c r="J1139" i="65"/>
  <c r="J1294" i="65"/>
  <c r="J1310" i="65"/>
  <c r="J1326" i="65"/>
  <c r="J1438" i="65"/>
  <c r="J1454" i="65"/>
  <c r="J1462" i="65"/>
  <c r="J1478" i="65"/>
  <c r="J1534" i="65"/>
  <c r="J1542" i="65"/>
  <c r="J1550" i="65"/>
  <c r="J1566" i="65"/>
  <c r="J1574" i="65"/>
  <c r="J1582" i="65"/>
  <c r="J1622" i="65"/>
  <c r="J1638" i="65"/>
  <c r="J1646" i="65"/>
  <c r="J1662" i="65"/>
  <c r="J1666" i="65"/>
  <c r="J1678" i="65"/>
  <c r="J1682" i="65"/>
  <c r="J1686" i="65"/>
  <c r="J1706" i="65"/>
  <c r="J1710" i="65"/>
  <c r="J1714" i="65"/>
  <c r="J496" i="65"/>
  <c r="J711" i="65"/>
  <c r="J777" i="65"/>
  <c r="J841" i="65"/>
  <c r="J905" i="65"/>
  <c r="J963" i="65"/>
  <c r="J995" i="65"/>
  <c r="J1027" i="65"/>
  <c r="J1059" i="65"/>
  <c r="J1091" i="65"/>
  <c r="J1123" i="65"/>
  <c r="J1155" i="65"/>
  <c r="J1174" i="65"/>
  <c r="J1190" i="65"/>
  <c r="J1206" i="65"/>
  <c r="J1222" i="65"/>
  <c r="J1238" i="65"/>
  <c r="J1254" i="65"/>
  <c r="J1270" i="65"/>
  <c r="J1286" i="65"/>
  <c r="J1302" i="65"/>
  <c r="J1318" i="65"/>
  <c r="J1334" i="65"/>
  <c r="J1350" i="65"/>
  <c r="J1366" i="65"/>
  <c r="J1382" i="65"/>
  <c r="J1398" i="65"/>
  <c r="J1414" i="65"/>
  <c r="J1426" i="65"/>
  <c r="J1434" i="65"/>
  <c r="J1442" i="65"/>
  <c r="J1450" i="65"/>
  <c r="J1458" i="65"/>
  <c r="J1466" i="65"/>
  <c r="J1474" i="65"/>
  <c r="J1482" i="65"/>
  <c r="J1490" i="65"/>
  <c r="J1498" i="65"/>
  <c r="J1506" i="65"/>
  <c r="J1514" i="65"/>
  <c r="J1522" i="65"/>
  <c r="J1530" i="65"/>
  <c r="J1538" i="65"/>
  <c r="J1546" i="65"/>
  <c r="J1554" i="65"/>
  <c r="J1562" i="65"/>
  <c r="J1570" i="65"/>
  <c r="J1578" i="65"/>
  <c r="J1586" i="65"/>
  <c r="J1594" i="65"/>
  <c r="J1602" i="65"/>
  <c r="J1610" i="65"/>
  <c r="J1618" i="65"/>
  <c r="J1626" i="65"/>
  <c r="J1634" i="65"/>
  <c r="J1642" i="65"/>
  <c r="J1650" i="65"/>
  <c r="J1656" i="65"/>
  <c r="J1660" i="65"/>
  <c r="J1664" i="65"/>
  <c r="J1668" i="65"/>
  <c r="J1672" i="65"/>
  <c r="J1676" i="65"/>
  <c r="J1680" i="65"/>
  <c r="J1684" i="65"/>
  <c r="J1688" i="65"/>
  <c r="J1692" i="65"/>
  <c r="J1696" i="65"/>
  <c r="J1700" i="65"/>
  <c r="J1704" i="65"/>
  <c r="J1708" i="65"/>
  <c r="J1712" i="65"/>
  <c r="J1716" i="65"/>
  <c r="J1720" i="65"/>
  <c r="J1645" i="65"/>
  <c r="J1653" i="65"/>
  <c r="J1673" i="65"/>
  <c r="J1677" i="65"/>
  <c r="J1685" i="65"/>
  <c r="J1693" i="65"/>
  <c r="J1701" i="65"/>
  <c r="J1709" i="65"/>
  <c r="J624" i="65"/>
  <c r="J937" i="65"/>
  <c r="J979" i="65"/>
  <c r="J1011" i="65"/>
  <c r="J1107" i="65"/>
  <c r="J1166" i="65"/>
  <c r="J1182" i="65"/>
  <c r="J1198" i="65"/>
  <c r="J1214" i="65"/>
  <c r="J1230" i="65"/>
  <c r="J1374" i="65"/>
  <c r="J1390" i="65"/>
  <c r="J1430" i="65"/>
  <c r="J1486" i="65"/>
  <c r="J1494" i="65"/>
  <c r="J1510" i="65"/>
  <c r="J1518" i="65"/>
  <c r="J1526" i="65"/>
  <c r="J1606" i="65"/>
  <c r="J1614" i="65"/>
  <c r="J1690" i="65"/>
  <c r="J1694" i="65"/>
  <c r="J1698" i="65"/>
  <c r="J1718" i="65"/>
  <c r="J1722" i="65"/>
  <c r="J560" i="65"/>
  <c r="J729" i="65"/>
  <c r="J793" i="65"/>
  <c r="J857" i="65"/>
  <c r="J921" i="65"/>
  <c r="J971" i="65"/>
  <c r="J1003" i="65"/>
  <c r="J1035" i="65"/>
  <c r="J1067" i="65"/>
  <c r="J1099" i="65"/>
  <c r="J1131" i="65"/>
  <c r="J1162" i="65"/>
  <c r="J1178" i="65"/>
  <c r="J1194" i="65"/>
  <c r="J1210" i="65"/>
  <c r="J1226" i="65"/>
  <c r="J1242" i="65"/>
  <c r="J1258" i="65"/>
  <c r="J1274" i="65"/>
  <c r="J1290" i="65"/>
  <c r="J1306" i="65"/>
  <c r="J1322" i="65"/>
  <c r="J1338" i="65"/>
  <c r="J1354" i="65"/>
  <c r="J1370" i="65"/>
  <c r="J1386" i="65"/>
  <c r="J1402" i="65"/>
  <c r="J1418" i="65"/>
  <c r="J1429" i="65"/>
  <c r="J1437" i="65"/>
  <c r="J1445" i="65"/>
  <c r="J1453" i="65"/>
  <c r="J1461" i="65"/>
  <c r="J1469" i="65"/>
  <c r="J1477" i="65"/>
  <c r="J1485" i="65"/>
  <c r="J1493" i="65"/>
  <c r="J1501" i="65"/>
  <c r="J1509" i="65"/>
  <c r="J1517" i="65"/>
  <c r="J1525" i="65"/>
  <c r="J1533" i="65"/>
  <c r="J1541" i="65"/>
  <c r="J1549" i="65"/>
  <c r="J1557" i="65"/>
  <c r="J1565" i="65"/>
  <c r="J1573" i="65"/>
  <c r="J1581" i="65"/>
  <c r="J1589" i="65"/>
  <c r="J1597" i="65"/>
  <c r="J1605" i="65"/>
  <c r="J1613" i="65"/>
  <c r="J1637" i="65"/>
  <c r="J1661" i="65"/>
  <c r="J1665" i="65"/>
  <c r="J1669" i="65"/>
  <c r="J1697" i="65"/>
  <c r="J1713" i="65"/>
  <c r="J1717" i="65"/>
  <c r="J873" i="65"/>
  <c r="J1043" i="65"/>
  <c r="J1246" i="65"/>
  <c r="J1262" i="65"/>
  <c r="J1278" i="65"/>
  <c r="J1342" i="65"/>
  <c r="J1358" i="65"/>
  <c r="J1406" i="65"/>
  <c r="J1422" i="65"/>
  <c r="J1446" i="65"/>
  <c r="J1470" i="65"/>
  <c r="J1502" i="65"/>
  <c r="J1558" i="65"/>
  <c r="J1590" i="65"/>
  <c r="J1598" i="65"/>
  <c r="J1630" i="65"/>
  <c r="J1654" i="65"/>
  <c r="J1658" i="65"/>
  <c r="J1670" i="65"/>
  <c r="J1674" i="65"/>
  <c r="J1702" i="65"/>
  <c r="J11" i="65"/>
  <c r="J15" i="65"/>
  <c r="J31" i="65"/>
  <c r="J22" i="65"/>
  <c r="J8" i="65"/>
  <c r="J6" i="65"/>
  <c r="J4" i="65"/>
  <c r="J26" i="65"/>
  <c r="J12" i="65"/>
  <c r="J29" i="65"/>
  <c r="J18" i="65"/>
  <c r="J24" i="65"/>
  <c r="J13" i="65"/>
  <c r="J30" i="65"/>
  <c r="J10" i="65"/>
  <c r="J28" i="65"/>
  <c r="J5" i="65"/>
  <c r="J17" i="65"/>
  <c r="J27" i="65"/>
  <c r="J9" i="65"/>
  <c r="J23" i="65"/>
  <c r="J20" i="65"/>
  <c r="J19" i="65"/>
  <c r="J14" i="65"/>
  <c r="J7" i="65"/>
  <c r="M56" i="61"/>
  <c r="H39" i="53"/>
  <c r="K36" i="60"/>
  <c r="K41" i="61" s="1"/>
  <c r="K56" i="61" s="1"/>
  <c r="H19" i="53"/>
  <c r="H20" i="53" s="1"/>
  <c r="I39" i="53"/>
  <c r="M17" i="61"/>
  <c r="I44" i="61"/>
  <c r="L36" i="53"/>
  <c r="M73" i="53"/>
  <c r="H56" i="61"/>
  <c r="K17" i="61"/>
  <c r="K19" i="53"/>
  <c r="K20" i="53" s="1"/>
  <c r="I14" i="61"/>
  <c r="I29" i="61" s="1"/>
  <c r="H55" i="53"/>
  <c r="H56" i="53" s="1"/>
  <c r="E56" i="61"/>
  <c r="E44" i="61"/>
  <c r="E55" i="53"/>
  <c r="E56" i="53" s="1"/>
  <c r="G48" i="53"/>
  <c r="M35" i="53"/>
  <c r="M49" i="53" s="1"/>
  <c r="M48" i="53" s="1"/>
  <c r="L37" i="53"/>
  <c r="L35" i="53" s="1"/>
  <c r="I55" i="53"/>
  <c r="I56" i="53" s="1"/>
  <c r="H75" i="53"/>
  <c r="H87" i="53" s="1"/>
  <c r="H74" i="53"/>
  <c r="H73" i="53"/>
  <c r="F37" i="53"/>
  <c r="F36" i="53"/>
  <c r="F38" i="53"/>
  <c r="F50" i="53" s="1"/>
  <c r="K55" i="53"/>
  <c r="K56" i="53" s="1"/>
  <c r="M74" i="53"/>
  <c r="M72" i="53" s="1"/>
  <c r="M76" i="53" s="1"/>
  <c r="K73" i="53"/>
  <c r="K75" i="53"/>
  <c r="K87" i="53" s="1"/>
  <c r="K74" i="53"/>
  <c r="J73" i="53"/>
  <c r="J74" i="53"/>
  <c r="J75" i="53"/>
  <c r="J87" i="53" s="1"/>
  <c r="C6" i="61"/>
  <c r="F29" i="61"/>
  <c r="F74" i="53"/>
  <c r="F73" i="53"/>
  <c r="F75" i="53"/>
  <c r="F87" i="53" s="1"/>
  <c r="I75" i="53"/>
  <c r="I87" i="53" s="1"/>
  <c r="I73" i="53"/>
  <c r="I74" i="53"/>
  <c r="L74" i="53"/>
  <c r="L73" i="53"/>
  <c r="L75" i="53"/>
  <c r="L87" i="53" s="1"/>
  <c r="G17" i="61"/>
  <c r="J41" i="61"/>
  <c r="F6" i="61"/>
  <c r="F56" i="61"/>
  <c r="G74" i="53"/>
  <c r="L41" i="61" s="1"/>
  <c r="L56" i="61" s="1"/>
  <c r="G73" i="53"/>
  <c r="G75" i="53"/>
  <c r="G87" i="53" s="1"/>
  <c r="D55" i="53"/>
  <c r="D56" i="53" s="1"/>
  <c r="D58" i="53" s="1"/>
  <c r="D61" i="53" s="1"/>
  <c r="D14" i="61"/>
  <c r="D17" i="61" s="1"/>
  <c r="D19" i="61" s="1"/>
  <c r="D21" i="61" s="1"/>
  <c r="D23" i="61" s="1"/>
  <c r="D26" i="61" s="1"/>
  <c r="D55" i="61" s="1"/>
  <c r="D56" i="61"/>
  <c r="E75" i="53"/>
  <c r="E87" i="53" s="1"/>
  <c r="E74" i="53"/>
  <c r="E73" i="53"/>
  <c r="D48" i="53"/>
  <c r="D74" i="53"/>
  <c r="D75" i="53"/>
  <c r="D87" i="53" s="1"/>
  <c r="D73" i="53"/>
  <c r="M44" i="61"/>
  <c r="G39" i="53"/>
  <c r="H49" i="53"/>
  <c r="H48" i="53" s="1"/>
  <c r="E14" i="61"/>
  <c r="E19" i="53"/>
  <c r="E20" i="53" s="1"/>
  <c r="E22" i="53" s="1"/>
  <c r="D39" i="53"/>
  <c r="J19" i="53"/>
  <c r="J20" i="53" s="1"/>
  <c r="J35" i="53"/>
  <c r="J39" i="53" s="1"/>
  <c r="K39" i="53"/>
  <c r="K49" i="53"/>
  <c r="K48" i="53" s="1"/>
  <c r="J29" i="61"/>
  <c r="D6" i="61"/>
  <c r="E39" i="53"/>
  <c r="E49" i="53"/>
  <c r="E48" i="53" s="1"/>
  <c r="J17" i="61"/>
  <c r="I20" i="61"/>
  <c r="K20" i="61"/>
  <c r="L20" i="61"/>
  <c r="G20" i="61"/>
  <c r="D22" i="53"/>
  <c r="D25" i="53" s="1"/>
  <c r="L47" i="61"/>
  <c r="F17" i="61"/>
  <c r="F20" i="61"/>
  <c r="H17" i="61"/>
  <c r="H20" i="61"/>
  <c r="F47" i="61"/>
  <c r="F44" i="61"/>
  <c r="K47" i="61"/>
  <c r="K44" i="61"/>
  <c r="H47" i="61"/>
  <c r="H44" i="61"/>
  <c r="D47" i="61"/>
  <c r="D44" i="61"/>
  <c r="D46" i="61" s="1"/>
  <c r="K1" i="65"/>
  <c r="L1" i="65" s="1"/>
  <c r="M1" i="65" s="1"/>
  <c r="N1" i="65" s="1"/>
  <c r="J21" i="65"/>
  <c r="J16" i="65"/>
  <c r="J25" i="65"/>
  <c r="I17" i="61" l="1"/>
  <c r="E28" i="53"/>
  <c r="F21" i="53" s="1"/>
  <c r="F22" i="53" s="1"/>
  <c r="J49" i="53"/>
  <c r="J48" i="53" s="1"/>
  <c r="K72" i="53"/>
  <c r="K86" i="53" s="1"/>
  <c r="K85" i="53" s="1"/>
  <c r="H72" i="53"/>
  <c r="H76" i="53" s="1"/>
  <c r="M39" i="53"/>
  <c r="E72" i="53"/>
  <c r="E86" i="53" s="1"/>
  <c r="E85" i="53" s="1"/>
  <c r="I72" i="53"/>
  <c r="I86" i="53" s="1"/>
  <c r="I85" i="53" s="1"/>
  <c r="F72" i="53"/>
  <c r="F86" i="53" s="1"/>
  <c r="F85" i="53" s="1"/>
  <c r="J72" i="53"/>
  <c r="J76" i="53" s="1"/>
  <c r="G72" i="53"/>
  <c r="G6" i="61"/>
  <c r="J56" i="61"/>
  <c r="L72" i="53"/>
  <c r="J44" i="61"/>
  <c r="L44" i="61"/>
  <c r="F35" i="53"/>
  <c r="D29" i="61"/>
  <c r="D60" i="53"/>
  <c r="D59" i="53" s="1"/>
  <c r="D83" i="53" s="1"/>
  <c r="D64" i="53"/>
  <c r="E57" i="53" s="1"/>
  <c r="E58" i="53" s="1"/>
  <c r="E62" i="53" s="1"/>
  <c r="E84" i="53" s="1"/>
  <c r="D62" i="53"/>
  <c r="D84" i="53" s="1"/>
  <c r="D33" i="61"/>
  <c r="D34" i="61" s="1"/>
  <c r="D35" i="61" s="1"/>
  <c r="D36" i="61" s="1"/>
  <c r="D28" i="61"/>
  <c r="D72" i="53"/>
  <c r="D86" i="53" s="1"/>
  <c r="D85" i="53" s="1"/>
  <c r="M86" i="53"/>
  <c r="M85" i="53" s="1"/>
  <c r="E26" i="53"/>
  <c r="E47" i="53" s="1"/>
  <c r="E24" i="53"/>
  <c r="E25" i="53"/>
  <c r="E29" i="61"/>
  <c r="E17" i="61"/>
  <c r="L39" i="53"/>
  <c r="L49" i="53"/>
  <c r="L48" i="53" s="1"/>
  <c r="D24" i="53"/>
  <c r="D23" i="53" s="1"/>
  <c r="D26" i="53"/>
  <c r="D47" i="53" s="1"/>
  <c r="D48" i="61"/>
  <c r="D50" i="61" s="1"/>
  <c r="D53" i="61" s="1"/>
  <c r="D60" i="61" s="1"/>
  <c r="D61" i="61" s="1"/>
  <c r="D62" i="61" s="1"/>
  <c r="J86" i="53" l="1"/>
  <c r="J85" i="53" s="1"/>
  <c r="E76" i="53"/>
  <c r="K76" i="53"/>
  <c r="H86" i="53"/>
  <c r="H85" i="53" s="1"/>
  <c r="I76" i="53"/>
  <c r="F76" i="53"/>
  <c r="G86" i="53"/>
  <c r="G85" i="53" s="1"/>
  <c r="G76" i="53"/>
  <c r="L86" i="53"/>
  <c r="L85" i="53" s="1"/>
  <c r="L76" i="53"/>
  <c r="F39" i="53"/>
  <c r="F49" i="53"/>
  <c r="F48" i="53" s="1"/>
  <c r="E64" i="53"/>
  <c r="F57" i="53" s="1"/>
  <c r="F58" i="53" s="1"/>
  <c r="F61" i="53" s="1"/>
  <c r="E61" i="53"/>
  <c r="E60" i="53"/>
  <c r="D82" i="53"/>
  <c r="E45" i="61" s="1"/>
  <c r="E46" i="61" s="1"/>
  <c r="E48" i="61" s="1"/>
  <c r="D63" i="53"/>
  <c r="D76" i="53"/>
  <c r="E23" i="53"/>
  <c r="E27" i="53" s="1"/>
  <c r="D63" i="61"/>
  <c r="D27" i="53"/>
  <c r="D46" i="53"/>
  <c r="F28" i="53"/>
  <c r="F25" i="53"/>
  <c r="F24" i="53"/>
  <c r="F26" i="53"/>
  <c r="F47" i="53" s="1"/>
  <c r="F62" i="53" l="1"/>
  <c r="F84" i="53" s="1"/>
  <c r="F60" i="53"/>
  <c r="F59" i="53" s="1"/>
  <c r="F64" i="53"/>
  <c r="E59" i="53"/>
  <c r="E83" i="53" s="1"/>
  <c r="E82" i="53" s="1"/>
  <c r="F45" i="61" s="1"/>
  <c r="F46" i="61" s="1"/>
  <c r="F48" i="61" s="1"/>
  <c r="F4" i="61" s="1"/>
  <c r="E46" i="53"/>
  <c r="L16" i="54"/>
  <c r="E28" i="54" s="1"/>
  <c r="E25" i="54" s="1"/>
  <c r="E20" i="54" s="1"/>
  <c r="G57" i="53"/>
  <c r="G58" i="53" s="1"/>
  <c r="F23" i="53"/>
  <c r="F46" i="53" s="1"/>
  <c r="N16" i="54" s="1"/>
  <c r="G28" i="54" s="1"/>
  <c r="G25" i="54" s="1"/>
  <c r="G20" i="54" s="1"/>
  <c r="G21" i="53"/>
  <c r="G22" i="53" s="1"/>
  <c r="D45" i="53"/>
  <c r="E18" i="61" s="1"/>
  <c r="F63" i="53" l="1"/>
  <c r="F83" i="53"/>
  <c r="F82" i="53" s="1"/>
  <c r="G45" i="61" s="1"/>
  <c r="G46" i="61" s="1"/>
  <c r="G48" i="61" s="1"/>
  <c r="E63" i="53"/>
  <c r="M16" i="54"/>
  <c r="F28" i="54" s="1"/>
  <c r="F25" i="54" s="1"/>
  <c r="F20" i="54" s="1"/>
  <c r="G21" i="54" s="1"/>
  <c r="E45" i="53"/>
  <c r="F18" i="61" s="1"/>
  <c r="F19" i="61" s="1"/>
  <c r="F21" i="61" s="1"/>
  <c r="C4" i="61" s="1"/>
  <c r="F27" i="53"/>
  <c r="G64" i="53"/>
  <c r="H57" i="53" s="1"/>
  <c r="H58" i="53" s="1"/>
  <c r="G60" i="53"/>
  <c r="G62" i="53"/>
  <c r="G84" i="53" s="1"/>
  <c r="G61" i="53"/>
  <c r="E19" i="61"/>
  <c r="E21" i="61" s="1"/>
  <c r="F45" i="53"/>
  <c r="G18" i="61" s="1"/>
  <c r="G19" i="61" s="1"/>
  <c r="G21" i="61" s="1"/>
  <c r="G28" i="53"/>
  <c r="G25" i="53"/>
  <c r="G26" i="53"/>
  <c r="G47" i="53" s="1"/>
  <c r="G24" i="53"/>
  <c r="F21" i="54" l="1"/>
  <c r="E49" i="61" s="1"/>
  <c r="E50" i="61" s="1"/>
  <c r="E53" i="61" s="1"/>
  <c r="F55" i="61" s="1"/>
  <c r="H62" i="53"/>
  <c r="H84" i="53" s="1"/>
  <c r="H61" i="53"/>
  <c r="H60" i="53"/>
  <c r="G59" i="53"/>
  <c r="H64" i="53"/>
  <c r="F49" i="61"/>
  <c r="F50" i="61" s="1"/>
  <c r="F53" i="61" s="1"/>
  <c r="F22" i="61"/>
  <c r="F23" i="61" s="1"/>
  <c r="F26" i="61" s="1"/>
  <c r="G23" i="53"/>
  <c r="G27" i="53" s="1"/>
  <c r="H21" i="53"/>
  <c r="H22" i="53" s="1"/>
  <c r="K55" i="61" l="1"/>
  <c r="E60" i="61"/>
  <c r="E61" i="61" s="1"/>
  <c r="E62" i="61" s="1"/>
  <c r="E63" i="61" s="1"/>
  <c r="H55" i="61"/>
  <c r="L55" i="61"/>
  <c r="M55" i="61"/>
  <c r="I55" i="61"/>
  <c r="J55" i="61"/>
  <c r="G55" i="61"/>
  <c r="E55" i="61"/>
  <c r="E22" i="61"/>
  <c r="E23" i="61" s="1"/>
  <c r="E26" i="61" s="1"/>
  <c r="E33" i="61" s="1"/>
  <c r="E34" i="61" s="1"/>
  <c r="E35" i="61" s="1"/>
  <c r="H59" i="53"/>
  <c r="H63" i="53" s="1"/>
  <c r="G63" i="53"/>
  <c r="G83" i="53"/>
  <c r="G82" i="53" s="1"/>
  <c r="H45" i="61" s="1"/>
  <c r="H46" i="61" s="1"/>
  <c r="H48" i="61" s="1"/>
  <c r="I57" i="53"/>
  <c r="I58" i="53" s="1"/>
  <c r="F8" i="61"/>
  <c r="C8" i="61"/>
  <c r="G46" i="53"/>
  <c r="O16" i="54" s="1"/>
  <c r="H28" i="54" s="1"/>
  <c r="H25" i="54" s="1"/>
  <c r="H20" i="54" s="1"/>
  <c r="H21" i="54" s="1"/>
  <c r="H28" i="53"/>
  <c r="H26" i="53"/>
  <c r="H47" i="53" s="1"/>
  <c r="H24" i="53"/>
  <c r="H25" i="53"/>
  <c r="C9" i="61"/>
  <c r="F9" i="61"/>
  <c r="L28" i="61" l="1"/>
  <c r="E28" i="61"/>
  <c r="H28" i="61"/>
  <c r="F60" i="61"/>
  <c r="F61" i="61" s="1"/>
  <c r="F62" i="61" s="1"/>
  <c r="I28" i="61"/>
  <c r="M28" i="61"/>
  <c r="F28" i="61"/>
  <c r="G28" i="61"/>
  <c r="F33" i="61"/>
  <c r="E36" i="61"/>
  <c r="K28" i="61"/>
  <c r="J28" i="61"/>
  <c r="H83" i="53"/>
  <c r="H82" i="53" s="1"/>
  <c r="I45" i="61" s="1"/>
  <c r="I46" i="61" s="1"/>
  <c r="I48" i="61" s="1"/>
  <c r="I64" i="53"/>
  <c r="J57" i="53" s="1"/>
  <c r="J58" i="53" s="1"/>
  <c r="I61" i="53"/>
  <c r="I62" i="53"/>
  <c r="I84" i="53" s="1"/>
  <c r="I60" i="53"/>
  <c r="G45" i="53"/>
  <c r="H18" i="61" s="1"/>
  <c r="H19" i="61" s="1"/>
  <c r="H21" i="61" s="1"/>
  <c r="I21" i="53"/>
  <c r="I22" i="53" s="1"/>
  <c r="H23" i="53"/>
  <c r="F34" i="61" l="1"/>
  <c r="F35" i="61" s="1"/>
  <c r="C7" i="61" s="1"/>
  <c r="G60" i="61"/>
  <c r="I59" i="53"/>
  <c r="I63" i="53" s="1"/>
  <c r="J64" i="53"/>
  <c r="J61" i="53"/>
  <c r="J62" i="53"/>
  <c r="J84" i="53" s="1"/>
  <c r="J60" i="53"/>
  <c r="I28" i="53"/>
  <c r="J21" i="53" s="1"/>
  <c r="J22" i="53" s="1"/>
  <c r="G49" i="61"/>
  <c r="G50" i="61" s="1"/>
  <c r="G53" i="61" s="1"/>
  <c r="G22" i="61"/>
  <c r="G23" i="61" s="1"/>
  <c r="G26" i="61" s="1"/>
  <c r="I24" i="53"/>
  <c r="I26" i="53"/>
  <c r="I47" i="53" s="1"/>
  <c r="I25" i="53"/>
  <c r="H27" i="53"/>
  <c r="H46" i="53"/>
  <c r="P16" i="54" s="1"/>
  <c r="I28" i="54" s="1"/>
  <c r="I25" i="54" s="1"/>
  <c r="I20" i="54" s="1"/>
  <c r="I21" i="54" s="1"/>
  <c r="F7" i="61"/>
  <c r="F63" i="61"/>
  <c r="F36" i="61" l="1"/>
  <c r="C5" i="61" s="1"/>
  <c r="G33" i="61"/>
  <c r="J59" i="53"/>
  <c r="J83" i="53" s="1"/>
  <c r="J82" i="53" s="1"/>
  <c r="K45" i="61" s="1"/>
  <c r="K46" i="61" s="1"/>
  <c r="K48" i="61" s="1"/>
  <c r="I83" i="53"/>
  <c r="I82" i="53" s="1"/>
  <c r="J45" i="61" s="1"/>
  <c r="J46" i="61" s="1"/>
  <c r="J48" i="61" s="1"/>
  <c r="G4" i="61" s="1"/>
  <c r="K57" i="53"/>
  <c r="K58" i="53" s="1"/>
  <c r="J28" i="53"/>
  <c r="K21" i="53" s="1"/>
  <c r="K22" i="53" s="1"/>
  <c r="G61" i="61"/>
  <c r="G62" i="61" s="1"/>
  <c r="F5" i="61"/>
  <c r="J24" i="53"/>
  <c r="J26" i="53"/>
  <c r="J47" i="53" s="1"/>
  <c r="J25" i="53"/>
  <c r="H45" i="53"/>
  <c r="I18" i="61" s="1"/>
  <c r="I19" i="61" s="1"/>
  <c r="I21" i="61" s="1"/>
  <c r="I23" i="53"/>
  <c r="G34" i="61" l="1"/>
  <c r="G35" i="61" s="1"/>
  <c r="G36" i="61" s="1"/>
  <c r="J63" i="53"/>
  <c r="K64" i="53"/>
  <c r="L57" i="53" s="1"/>
  <c r="L58" i="53" s="1"/>
  <c r="K61" i="53"/>
  <c r="K60" i="53"/>
  <c r="K62" i="53"/>
  <c r="K84" i="53" s="1"/>
  <c r="H49" i="61"/>
  <c r="H50" i="61" s="1"/>
  <c r="H53" i="61" s="1"/>
  <c r="H22" i="61"/>
  <c r="H23" i="61" s="1"/>
  <c r="H26" i="61" s="1"/>
  <c r="K28" i="53"/>
  <c r="L21" i="53" s="1"/>
  <c r="L22" i="53" s="1"/>
  <c r="K25" i="53"/>
  <c r="K24" i="53"/>
  <c r="K26" i="53"/>
  <c r="K47" i="53" s="1"/>
  <c r="I46" i="53"/>
  <c r="Q16" i="54" s="1"/>
  <c r="J28" i="54" s="1"/>
  <c r="J25" i="54" s="1"/>
  <c r="J20" i="54" s="1"/>
  <c r="J21" i="54" s="1"/>
  <c r="I27" i="53"/>
  <c r="J23" i="53"/>
  <c r="G63" i="61"/>
  <c r="H60" i="61"/>
  <c r="H33" i="61" l="1"/>
  <c r="H34" i="61" s="1"/>
  <c r="H35" i="61" s="1"/>
  <c r="K59" i="53"/>
  <c r="K83" i="53" s="1"/>
  <c r="K82" i="53" s="1"/>
  <c r="L45" i="61" s="1"/>
  <c r="L46" i="61" s="1"/>
  <c r="L48" i="61" s="1"/>
  <c r="L64" i="53"/>
  <c r="L60" i="53"/>
  <c r="L61" i="53"/>
  <c r="L62" i="53"/>
  <c r="L84" i="53" s="1"/>
  <c r="K23" i="53"/>
  <c r="K46" i="53" s="1"/>
  <c r="S16" i="54" s="1"/>
  <c r="L28" i="54" s="1"/>
  <c r="L25" i="54" s="1"/>
  <c r="L20" i="54" s="1"/>
  <c r="L28" i="53"/>
  <c r="M21" i="53" s="1"/>
  <c r="M22" i="53" s="1"/>
  <c r="H61" i="61"/>
  <c r="H62" i="61" s="1"/>
  <c r="L24" i="53"/>
  <c r="L25" i="53"/>
  <c r="L26" i="53"/>
  <c r="L47" i="53" s="1"/>
  <c r="J46" i="53"/>
  <c r="R16" i="54" s="1"/>
  <c r="K28" i="54" s="1"/>
  <c r="K25" i="54" s="1"/>
  <c r="K20" i="54" s="1"/>
  <c r="K21" i="54" s="1"/>
  <c r="J27" i="53"/>
  <c r="I45" i="53"/>
  <c r="J18" i="61" s="1"/>
  <c r="J19" i="61" s="1"/>
  <c r="J21" i="61" s="1"/>
  <c r="L21" i="54" l="1"/>
  <c r="K63" i="53"/>
  <c r="L59" i="53"/>
  <c r="M57" i="53"/>
  <c r="M58" i="53" s="1"/>
  <c r="K27" i="53"/>
  <c r="I49" i="61"/>
  <c r="I50" i="61" s="1"/>
  <c r="I53" i="61" s="1"/>
  <c r="I22" i="61"/>
  <c r="I23" i="61" s="1"/>
  <c r="I26" i="61" s="1"/>
  <c r="M28" i="53"/>
  <c r="L23" i="53"/>
  <c r="L27" i="53" s="1"/>
  <c r="M24" i="53"/>
  <c r="M26" i="53"/>
  <c r="M47" i="53" s="1"/>
  <c r="M25" i="53"/>
  <c r="D4" i="61"/>
  <c r="H36" i="61"/>
  <c r="I33" i="61"/>
  <c r="J45" i="53"/>
  <c r="K18" i="61" s="1"/>
  <c r="K19" i="61" s="1"/>
  <c r="K21" i="61" s="1"/>
  <c r="K45" i="53"/>
  <c r="L18" i="61" s="1"/>
  <c r="L19" i="61" s="1"/>
  <c r="L21" i="61" s="1"/>
  <c r="I60" i="61"/>
  <c r="H63" i="61"/>
  <c r="M64" i="53" l="1"/>
  <c r="M60" i="53"/>
  <c r="M62" i="53"/>
  <c r="M84" i="53" s="1"/>
  <c r="M61" i="53"/>
  <c r="L63" i="53"/>
  <c r="L83" i="53"/>
  <c r="L82" i="53" s="1"/>
  <c r="M45" i="61" s="1"/>
  <c r="M46" i="61" s="1"/>
  <c r="M48" i="61" s="1"/>
  <c r="H4" i="61" s="1"/>
  <c r="J49" i="61"/>
  <c r="J50" i="61" s="1"/>
  <c r="J53" i="61" s="1"/>
  <c r="G9" i="61" s="1"/>
  <c r="J22" i="61"/>
  <c r="J23" i="61" s="1"/>
  <c r="D8" i="61" s="1"/>
  <c r="L46" i="53"/>
  <c r="T16" i="54" s="1"/>
  <c r="M28" i="54" s="1"/>
  <c r="M25" i="54" s="1"/>
  <c r="M20" i="54" s="1"/>
  <c r="M21" i="54" s="1"/>
  <c r="I61" i="61"/>
  <c r="I62" i="61" s="1"/>
  <c r="M23" i="53"/>
  <c r="I34" i="61"/>
  <c r="I35" i="61" s="1"/>
  <c r="L45" i="53" l="1"/>
  <c r="M18" i="61" s="1"/>
  <c r="M19" i="61" s="1"/>
  <c r="M21" i="61" s="1"/>
  <c r="E4" i="61" s="1"/>
  <c r="L22" i="61"/>
  <c r="L23" i="61" s="1"/>
  <c r="L26" i="61" s="1"/>
  <c r="J26" i="61"/>
  <c r="D9" i="61" s="1"/>
  <c r="G8" i="61"/>
  <c r="M59" i="53"/>
  <c r="J60" i="61"/>
  <c r="I63" i="61"/>
  <c r="K49" i="61"/>
  <c r="K50" i="61" s="1"/>
  <c r="K53" i="61" s="1"/>
  <c r="K22" i="61"/>
  <c r="K23" i="61" s="1"/>
  <c r="K26" i="61" s="1"/>
  <c r="J33" i="61"/>
  <c r="I36" i="61"/>
  <c r="M46" i="53"/>
  <c r="U16" i="54" s="1"/>
  <c r="N28" i="54" s="1"/>
  <c r="N25" i="54" s="1"/>
  <c r="N20" i="54" s="1"/>
  <c r="N21" i="54" s="1"/>
  <c r="M27" i="53"/>
  <c r="L49" i="61" l="1"/>
  <c r="L50" i="61" s="1"/>
  <c r="L53" i="61" s="1"/>
  <c r="J61" i="61"/>
  <c r="J62" i="61" s="1"/>
  <c r="M63" i="53"/>
  <c r="M83" i="53"/>
  <c r="M82" i="53" s="1"/>
  <c r="M45" i="53"/>
  <c r="J34" i="61"/>
  <c r="J35" i="61" s="1"/>
  <c r="G7" i="61" l="1"/>
  <c r="K60" i="61"/>
  <c r="M49" i="61"/>
  <c r="M50" i="61" s="1"/>
  <c r="M22" i="61"/>
  <c r="M23" i="61" s="1"/>
  <c r="K33" i="61"/>
  <c r="J63" i="61" l="1"/>
  <c r="G5" i="61" s="1"/>
  <c r="E8" i="61"/>
  <c r="M26" i="61"/>
  <c r="E9" i="61" s="1"/>
  <c r="M53" i="61"/>
  <c r="H9" i="61" s="1"/>
  <c r="H8" i="61"/>
  <c r="D7" i="61"/>
  <c r="J36" i="61"/>
  <c r="K61" i="61" l="1"/>
  <c r="K62" i="61" s="1"/>
  <c r="D5" i="61"/>
  <c r="K34" i="61"/>
  <c r="K35" i="61" s="1"/>
  <c r="K63" i="61" l="1"/>
  <c r="L60" i="61"/>
  <c r="K36" i="61"/>
  <c r="L33" i="61"/>
  <c r="L61" i="61" l="1"/>
  <c r="L62" i="61" s="1"/>
  <c r="L34" i="61"/>
  <c r="L35" i="61" s="1"/>
  <c r="L63" i="61" l="1"/>
  <c r="M60" i="61"/>
  <c r="M33" i="61"/>
  <c r="L36" i="61"/>
  <c r="M61" i="61" l="1"/>
  <c r="M62" i="61" s="1"/>
  <c r="M34" i="61"/>
  <c r="M35" i="61" s="1"/>
  <c r="H7" i="61" l="1"/>
  <c r="E7" i="61"/>
  <c r="M63" i="61" l="1"/>
  <c r="H5" i="61" s="1"/>
  <c r="M36" i="61"/>
  <c r="E5" i="61" s="1"/>
</calcChain>
</file>

<file path=xl/sharedStrings.xml><?xml version="1.0" encoding="utf-8"?>
<sst xmlns="http://schemas.openxmlformats.org/spreadsheetml/2006/main" count="4513" uniqueCount="2016">
  <si>
    <t>Serviços Contratados</t>
  </si>
  <si>
    <t>Ano 1</t>
  </si>
  <si>
    <t>Ano 2</t>
  </si>
  <si>
    <t>Ano 3</t>
  </si>
  <si>
    <t>Ano 4</t>
  </si>
  <si>
    <t>Ano 5</t>
  </si>
  <si>
    <t>Ano 6</t>
  </si>
  <si>
    <t>Ano 7</t>
  </si>
  <si>
    <t>Ano 8</t>
  </si>
  <si>
    <t>Ano 9</t>
  </si>
  <si>
    <t>Ano 10</t>
  </si>
  <si>
    <t>Receita Operacional Bruta</t>
  </si>
  <si>
    <t>(=) Receita Operacional Líquida</t>
  </si>
  <si>
    <t>(-) Custos e Despesas Operacionais</t>
  </si>
  <si>
    <t>Deduções</t>
  </si>
  <si>
    <t xml:space="preserve">   Outras Receitas Operacionais</t>
  </si>
  <si>
    <t>Manutenção e Conservação</t>
  </si>
  <si>
    <t>Treinamento &amp; desenvolvimento de pessoal</t>
  </si>
  <si>
    <t>Laboratórios de ensino e pesquisa</t>
  </si>
  <si>
    <t>Custo de Materiais e Medicamentos Médicos</t>
  </si>
  <si>
    <t>Custo de Materiais e Reagentes de Laboratório</t>
  </si>
  <si>
    <t>Recursos Humanos</t>
  </si>
  <si>
    <t xml:space="preserve">Implantação de Modelos Gerenciais </t>
  </si>
  <si>
    <t>ProUni</t>
  </si>
  <si>
    <t>Livraria</t>
  </si>
  <si>
    <t>Xerox</t>
  </si>
  <si>
    <t>Restaurante</t>
  </si>
  <si>
    <t>Estacionamento</t>
  </si>
  <si>
    <t>Outros</t>
  </si>
  <si>
    <t>Receitas de aluguel</t>
  </si>
  <si>
    <t>Unidade</t>
  </si>
  <si>
    <t>R$ / aluno</t>
  </si>
  <si>
    <t>Qtde de alunos</t>
  </si>
  <si>
    <t>Receita de venda de material didático</t>
  </si>
  <si>
    <t>Outras Receitas Operacionais</t>
  </si>
  <si>
    <t>R$</t>
  </si>
  <si>
    <t>Serviços Educacionais</t>
  </si>
  <si>
    <t>Outros itens</t>
  </si>
  <si>
    <t>Fundo de Garantia de Operações de Crédito Educativo (FGEDUC)</t>
  </si>
  <si>
    <t>(-) Deduções</t>
  </si>
  <si>
    <t>Outras Bolsas</t>
  </si>
  <si>
    <t>Material didático</t>
  </si>
  <si>
    <t>Custos e Despesas Operacionais</t>
  </si>
  <si>
    <t>Corpo Docente</t>
  </si>
  <si>
    <t>Qtde de Funcionários</t>
  </si>
  <si>
    <t>aluno</t>
  </si>
  <si>
    <t>bolsa</t>
  </si>
  <si>
    <t>13º salário</t>
  </si>
  <si>
    <t>Férias</t>
  </si>
  <si>
    <t>FGTS</t>
  </si>
  <si>
    <t>INSS</t>
  </si>
  <si>
    <t>Salários e Encargos Sociais - Corpo Docente</t>
  </si>
  <si>
    <t>Assistência Médica</t>
  </si>
  <si>
    <t>Alimentação</t>
  </si>
  <si>
    <t>Assinaturas</t>
  </si>
  <si>
    <t>Aquisição de material</t>
  </si>
  <si>
    <t>Custo do material vendido/disponibilizado aos alunos</t>
  </si>
  <si>
    <t>Materiais, Equipamentos e Veículos</t>
  </si>
  <si>
    <t>TI</t>
  </si>
  <si>
    <t>Segurança</t>
  </si>
  <si>
    <t>Biblioteca</t>
  </si>
  <si>
    <t>Prestadores de Serviços (por ex, limpeza)</t>
  </si>
  <si>
    <t>Salários</t>
  </si>
  <si>
    <t>Despesas Comerciais</t>
  </si>
  <si>
    <t>Assessoria contabil</t>
  </si>
  <si>
    <t>Assessoria jurídica</t>
  </si>
  <si>
    <t>Gás</t>
  </si>
  <si>
    <t>Aluguel</t>
  </si>
  <si>
    <t>Condomínio</t>
  </si>
  <si>
    <t>IPTU</t>
  </si>
  <si>
    <t>Aluguel e utilidades</t>
  </si>
  <si>
    <t>Copa e cozinha</t>
  </si>
  <si>
    <t>Transporte</t>
  </si>
  <si>
    <t>R$ / docente</t>
  </si>
  <si>
    <t>Qtde de Docentes</t>
  </si>
  <si>
    <t>R$ / funcionário</t>
  </si>
  <si>
    <t>docente</t>
  </si>
  <si>
    <t>funcionário</t>
  </si>
  <si>
    <t>Salários - Docentes com Mestrado</t>
  </si>
  <si>
    <t>Salários - Docentes com Doutorado</t>
  </si>
  <si>
    <t>Salários e Encargos Sociais</t>
  </si>
  <si>
    <t>Eventos institucionais</t>
  </si>
  <si>
    <t>Outros impostos e taxas</t>
  </si>
  <si>
    <t>PIS</t>
  </si>
  <si>
    <t>COFINS</t>
  </si>
  <si>
    <t>ISS</t>
  </si>
  <si>
    <t>FIES</t>
  </si>
  <si>
    <t>ProUni + FIES</t>
  </si>
  <si>
    <t>Qtde de alunos não bolsistas</t>
  </si>
  <si>
    <t>Venda de Serviços ao SUS</t>
  </si>
  <si>
    <t>Serviços Ambulatoriais</t>
  </si>
  <si>
    <t>Serviços de Internação</t>
  </si>
  <si>
    <t>Serviços Auxiliares de Diagnóstico e Terapêutica</t>
  </si>
  <si>
    <t>Receitas de Aluguel</t>
  </si>
  <si>
    <t xml:space="preserve">Salários - Docentes - Outros </t>
  </si>
  <si>
    <t>Técnico-Administrativo</t>
  </si>
  <si>
    <t>Material de proteção individual (EPI)</t>
  </si>
  <si>
    <t>Uniformes</t>
  </si>
  <si>
    <t>Remuneração - Docentes com Mestrado</t>
  </si>
  <si>
    <t>Remuneração - Docentes com Doutorado</t>
  </si>
  <si>
    <t>Remuneração - Outros Docentes</t>
  </si>
  <si>
    <t>Remuneração - Outros Profissionais</t>
  </si>
  <si>
    <t xml:space="preserve">Descontos nas Mensalidades </t>
  </si>
  <si>
    <t>ICMS</t>
  </si>
  <si>
    <t>Remuneração Variável de Pessoal</t>
  </si>
  <si>
    <t>Rede de TI</t>
  </si>
  <si>
    <t>Mobiliário técnico assistencial e médico-laboratoriais</t>
  </si>
  <si>
    <t>Recrutamento e seleção</t>
  </si>
  <si>
    <t>Docente</t>
  </si>
  <si>
    <t>Mobiliário geral e didático</t>
  </si>
  <si>
    <t>Treinamento prévio do corpo docente</t>
  </si>
  <si>
    <t>Treinamento prévio do pessoal técnico-administrativo</t>
  </si>
  <si>
    <t>Modelo de gestão e governança</t>
  </si>
  <si>
    <t xml:space="preserve">Sistemas de monitoramento e avaliação </t>
  </si>
  <si>
    <t>Novas unidades (completas)</t>
  </si>
  <si>
    <t>Reforma na rede local</t>
  </si>
  <si>
    <t>Equipamentos para a rede local</t>
  </si>
  <si>
    <t>Investimento na Rede SUS</t>
  </si>
  <si>
    <t>Outros Custos Fixos</t>
  </si>
  <si>
    <t>Impostos sobre vendas</t>
  </si>
  <si>
    <t>Terrenos</t>
  </si>
  <si>
    <t>Edificações</t>
  </si>
  <si>
    <t>Máquinas e equipamentos</t>
  </si>
  <si>
    <t>Veículos</t>
  </si>
  <si>
    <t>Custos e Despesas Variáveis</t>
  </si>
  <si>
    <t>Despesas pré-operacionais</t>
  </si>
  <si>
    <t>Equipamentos de informática</t>
  </si>
  <si>
    <t>Material de limpeza e conservação</t>
  </si>
  <si>
    <t>Custos e Despesas Fixas</t>
  </si>
  <si>
    <t>Outros Custos Variáveis</t>
  </si>
  <si>
    <t>Despesas com veículos (seguro, IPVA, combustível etc.)</t>
  </si>
  <si>
    <t>Despesas de seguros (incêndio, terceiros etc.)</t>
  </si>
  <si>
    <t>%</t>
  </si>
  <si>
    <t>Aluguel de máquinas e equipamentos</t>
  </si>
  <si>
    <t>Despesas de Cobrança (boletos, correios, taxas bancárias etc.)</t>
  </si>
  <si>
    <t>Salários e Encargos Sociais - Técnico-Administrativo e Operacional</t>
  </si>
  <si>
    <t>Salários e Encargos Sociais - Diretoria e Coordenações</t>
  </si>
  <si>
    <t>Viagens e estadias</t>
  </si>
  <si>
    <t>Água e Energia Elétrica</t>
  </si>
  <si>
    <t>Telefonia</t>
  </si>
  <si>
    <t>Despesas não dedutíveis</t>
  </si>
  <si>
    <t>Benefício Fiscal - ProUni</t>
  </si>
  <si>
    <t xml:space="preserve">Despesas de Legalização </t>
  </si>
  <si>
    <t>Investimentos</t>
  </si>
  <si>
    <t>Técnico-administrativo e Operacional</t>
  </si>
  <si>
    <r>
      <t xml:space="preserve">Aquisição de </t>
    </r>
    <r>
      <rPr>
        <i/>
        <sz val="10"/>
        <color indexed="8"/>
        <rFont val="Arial"/>
        <family val="2"/>
      </rPr>
      <t>softwares</t>
    </r>
  </si>
  <si>
    <t>Móveis e Utensílios</t>
  </si>
  <si>
    <t>Contas a Receber</t>
  </si>
  <si>
    <t>Prazo Médio</t>
  </si>
  <si>
    <t>Fornecedores</t>
  </si>
  <si>
    <t>Salários e encargos sociais</t>
  </si>
  <si>
    <t>Obrigações fiscais</t>
  </si>
  <si>
    <t>IRPJ a recolher</t>
  </si>
  <si>
    <t>CSLL a recolher</t>
  </si>
  <si>
    <t>Depreciação</t>
  </si>
  <si>
    <t>Ano Inicial</t>
  </si>
  <si>
    <t>Ano Final</t>
  </si>
  <si>
    <t>Vida Útil</t>
  </si>
  <si>
    <t>Dados da Depreciação</t>
  </si>
  <si>
    <t>Investimentos a depreciar em 2 anos</t>
  </si>
  <si>
    <t>Estoques</t>
  </si>
  <si>
    <t>Publicidade, Vendas e Marketing</t>
  </si>
  <si>
    <t>Serviços contratados</t>
  </si>
  <si>
    <t>Materiais de escritorio/Informática/Impressos</t>
  </si>
  <si>
    <t>Outras Deduções</t>
  </si>
  <si>
    <t>R$ / Valores Nominais</t>
  </si>
  <si>
    <t>Fontes de Financiamento</t>
  </si>
  <si>
    <t>Aporte de Capital</t>
  </si>
  <si>
    <t>Alienação de Ativos</t>
  </si>
  <si>
    <t>Amortização</t>
  </si>
  <si>
    <t>Amortizações a realizar em 3 anos</t>
  </si>
  <si>
    <t>Amortizações a realizar em 4 anos</t>
  </si>
  <si>
    <t>Amortizações a realizar em 5 anos</t>
  </si>
  <si>
    <t>dias</t>
  </si>
  <si>
    <t>Despesas de Cobrança</t>
  </si>
  <si>
    <t>Despesas com veículos</t>
  </si>
  <si>
    <t>Despesas de seguros</t>
  </si>
  <si>
    <r>
      <t xml:space="preserve">Despesas com </t>
    </r>
    <r>
      <rPr>
        <i/>
        <sz val="10"/>
        <color indexed="8"/>
        <rFont val="Arial"/>
        <family val="2"/>
      </rPr>
      <t>software</t>
    </r>
  </si>
  <si>
    <t>Investimentos a depreciar em 4 anos</t>
  </si>
  <si>
    <t>Investimentos a depreciar em 5 anos</t>
  </si>
  <si>
    <t>Investimentos a depreciar em 10 anos</t>
  </si>
  <si>
    <t>Investimentos a depreciar em 25 anos</t>
  </si>
  <si>
    <t>Dados da Amortização</t>
  </si>
  <si>
    <t>(=) EBITDA (Resultado antes de juros, impostos, depreciação e amortização)</t>
  </si>
  <si>
    <t>Resultado de equivalência patrimonial</t>
  </si>
  <si>
    <t>Regime de Apuração do IRPJ e da CSLL</t>
  </si>
  <si>
    <t>Nome da IES:</t>
  </si>
  <si>
    <t>Código da IES:</t>
  </si>
  <si>
    <t>Qtde de bolsas - ProUni parcial (50%)</t>
  </si>
  <si>
    <t>Qtde de bolsas - ProUni integral (100%)</t>
  </si>
  <si>
    <t>Qtde de bolsas - ProUni + FIES (50% cada)</t>
  </si>
  <si>
    <t>Informe abaixo o regime de apuração aplicável:</t>
  </si>
  <si>
    <t>Ajustes no resultado</t>
  </si>
  <si>
    <t>Despesas pré-operacionais e Investimentos</t>
  </si>
  <si>
    <t>Outras despesas pré-operacionais</t>
  </si>
  <si>
    <t>Outros investimentos</t>
  </si>
  <si>
    <t>Demonstrativo de Resultado</t>
  </si>
  <si>
    <t>Informações sobre Capital de Giro Operacional</t>
  </si>
  <si>
    <t>Imposto de Renda e Contribuição Social - Entidade sem Fins Lucrativos</t>
  </si>
  <si>
    <t>Imposto de Renda e Contribuição Social - Regime Lucro Real</t>
  </si>
  <si>
    <t>Imposto de Renda e Contribuição Social - Regime Lucro Presumido</t>
  </si>
  <si>
    <t>Valor da Despesa Pré-operacional</t>
  </si>
  <si>
    <t>Valor do Ativo</t>
  </si>
  <si>
    <t>Se Lucro Real, preencha abaixo:</t>
  </si>
  <si>
    <t>Mensalidades - total arrecadado no ano</t>
  </si>
  <si>
    <t>Índice</t>
  </si>
  <si>
    <t>Fundos Gerados pela Operação (FGO)</t>
  </si>
  <si>
    <t>Lucro Antes de Juros, Impostos, Depreciação e Amortização (EBITDA)</t>
  </si>
  <si>
    <t>Juros</t>
  </si>
  <si>
    <t>Fluxo de Caixa das Operações (FCO)</t>
  </si>
  <si>
    <t>Fluxo de Caixa Livre (FCL)</t>
  </si>
  <si>
    <t>(-) Depreciação e amortização</t>
  </si>
  <si>
    <t>(-) Juros</t>
  </si>
  <si>
    <t>(=) Resultado Operacional Antes de Impostos</t>
  </si>
  <si>
    <t>(-) Imposto de Renda e Contribuição Social</t>
  </si>
  <si>
    <t>(=) Lucro Operacional Após Impostos</t>
  </si>
  <si>
    <t>(+) Depreciação e Amortização</t>
  </si>
  <si>
    <t>(=) FGO (Fundos Gerados pela Operação)</t>
  </si>
  <si>
    <t xml:space="preserve">(-) Variação do Capital de Giro Operacional </t>
  </si>
  <si>
    <t>(=) FCO (Fluxo de Caixa da Operação)</t>
  </si>
  <si>
    <t>(-) Despesas pré-operacionais</t>
  </si>
  <si>
    <t xml:space="preserve">(-) Investimentos de Capital </t>
  </si>
  <si>
    <t xml:space="preserve">(=) FCL (Fluxo de Caixa Livre) </t>
  </si>
  <si>
    <t>FCL Acumulado</t>
  </si>
  <si>
    <t>Custo do Financiamento</t>
  </si>
  <si>
    <t>Resultado Operacional antes de Impostos</t>
  </si>
  <si>
    <t>Resultado Tributável</t>
  </si>
  <si>
    <t>IR corrente</t>
  </si>
  <si>
    <t>Até R$ 240 mil - alíquota 15%</t>
  </si>
  <si>
    <t>Adicional acima de R$ 240 mil - alíquota 10%</t>
  </si>
  <si>
    <t>CSLL corrente</t>
  </si>
  <si>
    <t>IRPJ e CSLL correntes no resultado do exercício</t>
  </si>
  <si>
    <t>Imposto de Renda e Contribuição Social - Lucro Presumido</t>
  </si>
  <si>
    <t>Base de incidência</t>
  </si>
  <si>
    <t>Imposto de Renda a pagar</t>
  </si>
  <si>
    <t>Contribuição Social sobre Lucro Líquido - 9%</t>
  </si>
  <si>
    <t>Total de IRPJ e CSLL</t>
  </si>
  <si>
    <t>Ano</t>
  </si>
  <si>
    <t>Capital de Giro Operacional</t>
  </si>
  <si>
    <t>Variação do Capital de Giro Operacional</t>
  </si>
  <si>
    <t>Vendas Por Dia</t>
  </si>
  <si>
    <t>Ciclo financeiro (Prazo Médio de Estoques + Prazo Médio de Recebimentos – Prazo Médio de Pagamentos)</t>
  </si>
  <si>
    <t>Prazo médio de recebimento</t>
  </si>
  <si>
    <t>Prazo médio de estoque</t>
  </si>
  <si>
    <t>Prazo médio de pagamento</t>
  </si>
  <si>
    <t>Normal</t>
  </si>
  <si>
    <t>TESTE DE STRESS</t>
  </si>
  <si>
    <t>Margem EBITDA</t>
  </si>
  <si>
    <t>Aporte</t>
  </si>
  <si>
    <t>Necessidade/Pgto de Financiamento</t>
  </si>
  <si>
    <t>Saldo de Financiamentos antes do Juros</t>
  </si>
  <si>
    <t>Saldo final do financiamento</t>
  </si>
  <si>
    <r>
      <t>Demonstrativo de Resultado -</t>
    </r>
    <r>
      <rPr>
        <b/>
        <sz val="12"/>
        <color indexed="10"/>
        <rFont val="Arial"/>
        <family val="2"/>
      </rPr>
      <t xml:space="preserve"> TESTE DE STRESS</t>
    </r>
  </si>
  <si>
    <t>Entrada/Pgto de Financiamento</t>
  </si>
  <si>
    <t>Compensação de Prejuízos Fiscais de Exercícios Anteriores</t>
  </si>
  <si>
    <t>Resultado Tributável Ajustado</t>
  </si>
  <si>
    <t>Saldo Final de Prejuízo Fiscal</t>
  </si>
  <si>
    <t>Contas a Pagar</t>
  </si>
  <si>
    <t>Dados do Proponente</t>
  </si>
  <si>
    <t>Orientações Gerais</t>
  </si>
  <si>
    <t>Dados do Plano de Negócios</t>
  </si>
  <si>
    <t>Município:</t>
  </si>
  <si>
    <t>Período de implantação:</t>
  </si>
  <si>
    <t>Projetos de arquitetura e engenharia</t>
  </si>
  <si>
    <t>Instalações especiais</t>
  </si>
  <si>
    <t>Municípios</t>
  </si>
  <si>
    <t>Número de Vagas</t>
  </si>
  <si>
    <t>Lista de Municípios</t>
  </si>
  <si>
    <t>Fluxo de financiamento</t>
  </si>
  <si>
    <r>
      <t xml:space="preserve">Demonstrativo de Resultado - </t>
    </r>
    <r>
      <rPr>
        <b/>
        <sz val="12"/>
        <color indexed="10"/>
        <rFont val="Arial"/>
        <family val="2"/>
      </rPr>
      <t>TESTE DE STRESS</t>
    </r>
  </si>
  <si>
    <t>Se Lucro Presumido, informe a alíquota (em %):</t>
  </si>
  <si>
    <r>
      <t xml:space="preserve">Despesas com </t>
    </r>
    <r>
      <rPr>
        <i/>
        <sz val="10"/>
        <color indexed="8"/>
        <rFont val="Arial"/>
        <family val="2"/>
      </rPr>
      <t>software</t>
    </r>
    <r>
      <rPr>
        <sz val="10"/>
        <color indexed="8"/>
        <rFont val="Arial"/>
        <family val="2"/>
      </rPr>
      <t xml:space="preserve"> (licenças)</t>
    </r>
  </si>
  <si>
    <t>Salário Bruto Médio Anual</t>
  </si>
  <si>
    <t>Mensalidade anual de não bolsista</t>
  </si>
  <si>
    <t>Valor médio anual por aluno</t>
  </si>
  <si>
    <t>Dívida Líquida</t>
  </si>
  <si>
    <t>Aporte de Recursos Próprios</t>
  </si>
  <si>
    <t>Financiamento 1</t>
  </si>
  <si>
    <t>Taxa anual média do juros do financiamento 1</t>
  </si>
  <si>
    <t>Financiamento 2</t>
  </si>
  <si>
    <t>Taxa anual média do juros do financiamento 2</t>
  </si>
  <si>
    <t>Receita Operacional</t>
  </si>
  <si>
    <t>Outras contas a pagar</t>
  </si>
  <si>
    <t>2) As células em amarelo são os campos a serem preenchidos. Caso o campo não se aplique ao caso da sua instituição, deixe vazio.</t>
  </si>
  <si>
    <t>5) As planilhas do Plano de Negócio contemplam um período de dez anos, incluindo as fases de implantação, pré-operação e operação.</t>
  </si>
  <si>
    <t>6) Sempre que uma linha "Outros" for preenchida, os itens que foram considerados devem ser discriminados no quadro indicado ao final da aba em que foi feito o preenchimento.</t>
  </si>
  <si>
    <t>3) As demais células da planilha possuem/podem possuir fórmulas. Dessa forma, não devem ser feitas quaisquer alterações às células que não se encontram em amarelo bem como à estrutura da planilha.</t>
  </si>
  <si>
    <t>1) A planilha deverá ser preenchida seguindo expressamente as orientações listadas abaixo e em células específicas.</t>
  </si>
  <si>
    <t>Outras contas a receber</t>
  </si>
  <si>
    <t>Mensalidades</t>
  </si>
  <si>
    <t>Outras bolsas governamentais</t>
  </si>
  <si>
    <t>Parâmetros</t>
  </si>
  <si>
    <t>Inflação futura</t>
  </si>
  <si>
    <t>Redutor de Stress</t>
  </si>
  <si>
    <t>Custo de Financiamento</t>
  </si>
  <si>
    <t>4) Todos os valores informados deverão: estar em base anual, inclusive a mensalidade cobrada dos alunos e salário dos professores; estar em moeda constante, portanto não devem considerar inflação futura; e ser positivos.</t>
  </si>
  <si>
    <t>Anotações</t>
  </si>
  <si>
    <t>UF</t>
  </si>
  <si>
    <t>Cruzeiro do Sul</t>
  </si>
  <si>
    <t>Parintins</t>
  </si>
  <si>
    <t>AM</t>
  </si>
  <si>
    <t>Bragança</t>
  </si>
  <si>
    <t>PA</t>
  </si>
  <si>
    <t>Abaetetuba</t>
  </si>
  <si>
    <t>Cametá</t>
  </si>
  <si>
    <t>Castanhal</t>
  </si>
  <si>
    <t>RO</t>
  </si>
  <si>
    <t>Ponta Porã</t>
  </si>
  <si>
    <t>MS</t>
  </si>
  <si>
    <t>MT</t>
  </si>
  <si>
    <t>Irecê</t>
  </si>
  <si>
    <t>BA</t>
  </si>
  <si>
    <t>Brumado</t>
  </si>
  <si>
    <t>Iguatu</t>
  </si>
  <si>
    <t>CE</t>
  </si>
  <si>
    <t>Quixadá</t>
  </si>
  <si>
    <t>MA</t>
  </si>
  <si>
    <t>Santa Inês</t>
  </si>
  <si>
    <t>Arcoverde</t>
  </si>
  <si>
    <t>PE</t>
  </si>
  <si>
    <t>Araripina</t>
  </si>
  <si>
    <t>Qtde de bolsas - Fies parcial (50% - 75%)</t>
  </si>
  <si>
    <t>Qtde de bolsas - Fies parcial (acima de 75%)</t>
  </si>
  <si>
    <t>Formulário do Plano de Negócios</t>
  </si>
  <si>
    <t>Manaus</t>
  </si>
  <si>
    <t>Belém</t>
  </si>
  <si>
    <t>Guarulhos</t>
  </si>
  <si>
    <t>São Luís</t>
  </si>
  <si>
    <t>São Gonçalo</t>
  </si>
  <si>
    <t>Teresina</t>
  </si>
  <si>
    <t>Osasco</t>
  </si>
  <si>
    <t>Contagem</t>
  </si>
  <si>
    <t>Feira de Santana</t>
  </si>
  <si>
    <t>Aparecida de Goiânia</t>
  </si>
  <si>
    <t>Niterói</t>
  </si>
  <si>
    <t>Ananindeua</t>
  </si>
  <si>
    <t>Mogi das Cruzes</t>
  </si>
  <si>
    <t>Macapá</t>
  </si>
  <si>
    <t>Boa Vista</t>
  </si>
  <si>
    <t>Carapicuíba</t>
  </si>
  <si>
    <t>Caruaru</t>
  </si>
  <si>
    <t>Itaquaquecetuba</t>
  </si>
  <si>
    <t>Ponta Grossa</t>
  </si>
  <si>
    <t>Caucaia</t>
  </si>
  <si>
    <t>Santarém</t>
  </si>
  <si>
    <t>Barueri</t>
  </si>
  <si>
    <t>Suzano</t>
  </si>
  <si>
    <t>Camaçari</t>
  </si>
  <si>
    <t>Cotia</t>
  </si>
  <si>
    <t>Taboão da Serra</t>
  </si>
  <si>
    <t>Marabá</t>
  </si>
  <si>
    <t>Parauapebas</t>
  </si>
  <si>
    <t>Embu</t>
  </si>
  <si>
    <t>Rondonópolis</t>
  </si>
  <si>
    <t>São José de Ribamar</t>
  </si>
  <si>
    <t>Dourados</t>
  </si>
  <si>
    <t>Arapiraca</t>
  </si>
  <si>
    <t>Maracanaú</t>
  </si>
  <si>
    <t>Itapevi</t>
  </si>
  <si>
    <t>Itaboraí</t>
  </si>
  <si>
    <t>Cabo Frio</t>
  </si>
  <si>
    <t>Maricá</t>
  </si>
  <si>
    <t>Itabuna</t>
  </si>
  <si>
    <t>Ferraz de Vasconcelos</t>
  </si>
  <si>
    <t>Ilhéus</t>
  </si>
  <si>
    <t>Ibirité</t>
  </si>
  <si>
    <t>Linhares</t>
  </si>
  <si>
    <t>Francisco Morato</t>
  </si>
  <si>
    <t>Jequié</t>
  </si>
  <si>
    <t>Itapecerica da Serra</t>
  </si>
  <si>
    <t>Caxias</t>
  </si>
  <si>
    <t>Rio das Ostras</t>
  </si>
  <si>
    <t>Senador Canedo</t>
  </si>
  <si>
    <t>Santana de Parnaíba</t>
  </si>
  <si>
    <t>Mogi Guaçu</t>
  </si>
  <si>
    <t>Paço do Lumiar</t>
  </si>
  <si>
    <t>Teixeira de Freitas</t>
  </si>
  <si>
    <t>Franco da Rocha</t>
  </si>
  <si>
    <t>Jaú</t>
  </si>
  <si>
    <t>Crato</t>
  </si>
  <si>
    <t>Apucarana</t>
  </si>
  <si>
    <t>Araruama</t>
  </si>
  <si>
    <t>Barcarena</t>
  </si>
  <si>
    <t>São Mateus</t>
  </si>
  <si>
    <t>Itaituba</t>
  </si>
  <si>
    <t>Colatina</t>
  </si>
  <si>
    <t>Arapongas</t>
  </si>
  <si>
    <t>Jandira</t>
  </si>
  <si>
    <t>Guaratinguetá</t>
  </si>
  <si>
    <t>Bagé</t>
  </si>
  <si>
    <t>Uruguaiana</t>
  </si>
  <si>
    <t>Simões Filho</t>
  </si>
  <si>
    <t>Catalão</t>
  </si>
  <si>
    <t>Araxá</t>
  </si>
  <si>
    <t>Marituba</t>
  </si>
  <si>
    <t>Breves</t>
  </si>
  <si>
    <t>Paragominas</t>
  </si>
  <si>
    <t>Maranguape</t>
  </si>
  <si>
    <t>São Pedro da Aldeia</t>
  </si>
  <si>
    <t>Ourinhos</t>
  </si>
  <si>
    <t>Poá</t>
  </si>
  <si>
    <t>Santo Antônio de Jesus</t>
  </si>
  <si>
    <t>Ituiutaba</t>
  </si>
  <si>
    <t>Balsas</t>
  </si>
  <si>
    <t>Caldas Novas</t>
  </si>
  <si>
    <t>Santa Cruz do Capibaribe</t>
  </si>
  <si>
    <t>Ariquemes</t>
  </si>
  <si>
    <t>Francisco Beltrão</t>
  </si>
  <si>
    <t>Caieiras</t>
  </si>
  <si>
    <t>Mairiporã</t>
  </si>
  <si>
    <t>Guaíba</t>
  </si>
  <si>
    <t>Avaré</t>
  </si>
  <si>
    <t>Cajamar</t>
  </si>
  <si>
    <t>Moji Mirim</t>
  </si>
  <si>
    <t>Serra Talhada</t>
  </si>
  <si>
    <t>Paranavaí</t>
  </si>
  <si>
    <t>Tucuruí</t>
  </si>
  <si>
    <t>Patrocínio</t>
  </si>
  <si>
    <t>Saquarema</t>
  </si>
  <si>
    <t>Guanambi</t>
  </si>
  <si>
    <t>Arujá</t>
  </si>
  <si>
    <t>Gravatá</t>
  </si>
  <si>
    <t>Redenção</t>
  </si>
  <si>
    <t>Primavera do Leste</t>
  </si>
  <si>
    <t>Lorena</t>
  </si>
  <si>
    <t>Ijuí</t>
  </si>
  <si>
    <t>Sant'Ana do Livramento</t>
  </si>
  <si>
    <t>Picos</t>
  </si>
  <si>
    <t>Moju</t>
  </si>
  <si>
    <t>Quixeramobim</t>
  </si>
  <si>
    <t>Concórdia</t>
  </si>
  <si>
    <t>Tianguá</t>
  </si>
  <si>
    <t>Chapadinha</t>
  </si>
  <si>
    <t>Pacatuba</t>
  </si>
  <si>
    <t>Cachoeira do Sul</t>
  </si>
  <si>
    <t>Belo Jardim</t>
  </si>
  <si>
    <t>Carpina</t>
  </si>
  <si>
    <t>Canaã dos Carajás</t>
  </si>
  <si>
    <t>Santa Rosa</t>
  </si>
  <si>
    <t>Santo Ângelo</t>
  </si>
  <si>
    <t>Crateús</t>
  </si>
  <si>
    <t>Cruzeiro</t>
  </si>
  <si>
    <t>Lins</t>
  </si>
  <si>
    <t>Senhor do Bonfim</t>
  </si>
  <si>
    <t>Castro</t>
  </si>
  <si>
    <t>Santa Isabel do Pará</t>
  </si>
  <si>
    <t>Tailândia</t>
  </si>
  <si>
    <t>Alegrete</t>
  </si>
  <si>
    <t>Itapira</t>
  </si>
  <si>
    <t>Dias d'Ávila</t>
  </si>
  <si>
    <t>Campo Formoso</t>
  </si>
  <si>
    <t>Janaúba</t>
  </si>
  <si>
    <t>Capanema</t>
  </si>
  <si>
    <t>Alenquer</t>
  </si>
  <si>
    <t>Oriximiná</t>
  </si>
  <si>
    <t>Mococa</t>
  </si>
  <si>
    <t>Tomé-Açu</t>
  </si>
  <si>
    <t>Embu-Guaçu</t>
  </si>
  <si>
    <t>Barreirinhas</t>
  </si>
  <si>
    <t>Bom Jesus da Lapa</t>
  </si>
  <si>
    <t>Piripiri</t>
  </si>
  <si>
    <t>São Félix do Xingu</t>
  </si>
  <si>
    <t>Ouricuri</t>
  </si>
  <si>
    <t>Itaberaba</t>
  </si>
  <si>
    <t>Igarapé-Miri</t>
  </si>
  <si>
    <t>Surubim</t>
  </si>
  <si>
    <t>Tupã</t>
  </si>
  <si>
    <t>Benevides</t>
  </si>
  <si>
    <t>Pesqueira</t>
  </si>
  <si>
    <t>Icó</t>
  </si>
  <si>
    <t>Portel</t>
  </si>
  <si>
    <t>Camaquã</t>
  </si>
  <si>
    <t>Bezerros</t>
  </si>
  <si>
    <t>Maués</t>
  </si>
  <si>
    <t>Caicó</t>
  </si>
  <si>
    <t>Iranduba</t>
  </si>
  <si>
    <t>Novo Repartimento</t>
  </si>
  <si>
    <t>Cruz das Almas</t>
  </si>
  <si>
    <t>Monte Alegre</t>
  </si>
  <si>
    <t>Registro</t>
  </si>
  <si>
    <t>Escada</t>
  </si>
  <si>
    <t>Andradina</t>
  </si>
  <si>
    <t>Viçosa do Ceará</t>
  </si>
  <si>
    <t>São Borja</t>
  </si>
  <si>
    <t>Itamaraju</t>
  </si>
  <si>
    <t>Limoeiro do Norte</t>
  </si>
  <si>
    <t>Viseu</t>
  </si>
  <si>
    <t>Penedo</t>
  </si>
  <si>
    <t>São Gabriel</t>
  </si>
  <si>
    <t>Dom Eliseu</t>
  </si>
  <si>
    <t>Santa Luzia</t>
  </si>
  <si>
    <t>Acará</t>
  </si>
  <si>
    <t>Ipirá</t>
  </si>
  <si>
    <t>Paudalho</t>
  </si>
  <si>
    <t>Limoeiro</t>
  </si>
  <si>
    <t>Capitão Poço</t>
  </si>
  <si>
    <t>Rio Bonito</t>
  </si>
  <si>
    <t>Palmares</t>
  </si>
  <si>
    <t>Tramandaí</t>
  </si>
  <si>
    <t>São Gonçalo do Amarante</t>
  </si>
  <si>
    <t>Ribeira do Pombal</t>
  </si>
  <si>
    <t>Tutóia</t>
  </si>
  <si>
    <t>Taquara</t>
  </si>
  <si>
    <t>Santa Isabel</t>
  </si>
  <si>
    <t>Rondon do Pará</t>
  </si>
  <si>
    <t>São Miguel do Guamá</t>
  </si>
  <si>
    <t>Xinguara</t>
  </si>
  <si>
    <t>Santo Estêvão</t>
  </si>
  <si>
    <t>Óbidos</t>
  </si>
  <si>
    <t>São José do Rio Pardo</t>
  </si>
  <si>
    <t>Buíque</t>
  </si>
  <si>
    <t>Parobé</t>
  </si>
  <si>
    <t>Caetité</t>
  </si>
  <si>
    <t>São Miguel dos Campos</t>
  </si>
  <si>
    <t>São Gabriel da Cachoeira</t>
  </si>
  <si>
    <t>Baião</t>
  </si>
  <si>
    <t>Xanxerê</t>
  </si>
  <si>
    <t>Brejo Santo</t>
  </si>
  <si>
    <t>Juruti</t>
  </si>
  <si>
    <t>Vigia</t>
  </si>
  <si>
    <t>Naviraí</t>
  </si>
  <si>
    <t>Coruripe</t>
  </si>
  <si>
    <t>Vargem Grande Paulista</t>
  </si>
  <si>
    <t>Itupiranga</t>
  </si>
  <si>
    <t>São Bento do Una</t>
  </si>
  <si>
    <t>Nova Venécia</t>
  </si>
  <si>
    <t>Brejo da Madre de Deus</t>
  </si>
  <si>
    <t>Nova Andradina</t>
  </si>
  <si>
    <t>Barras</t>
  </si>
  <si>
    <t>Monte Carmelo</t>
  </si>
  <si>
    <t>São Benedito</t>
  </si>
  <si>
    <t>Altos</t>
  </si>
  <si>
    <t>Osório</t>
  </si>
  <si>
    <t>Santa Cruz do Rio Pardo</t>
  </si>
  <si>
    <t>Itapagé</t>
  </si>
  <si>
    <t>Seabra</t>
  </si>
  <si>
    <t>União</t>
  </si>
  <si>
    <t>Casimiro de Abreu</t>
  </si>
  <si>
    <t>Jaguaquara</t>
  </si>
  <si>
    <t>Breu Branco</t>
  </si>
  <si>
    <t>Mauriti</t>
  </si>
  <si>
    <t>Cornélio Procópio</t>
  </si>
  <si>
    <t>Presidente Dutra</t>
  </si>
  <si>
    <t>Acopiara</t>
  </si>
  <si>
    <t>Dois Vizinhos</t>
  </si>
  <si>
    <t>São Lourenço</t>
  </si>
  <si>
    <t>Salinópolis</t>
  </si>
  <si>
    <t>Xique-Xique</t>
  </si>
  <si>
    <t>Conceição do Araguaia</t>
  </si>
  <si>
    <t>Campo Verde</t>
  </si>
  <si>
    <t>Augusto Corrêa</t>
  </si>
  <si>
    <t>Lago da Pedra</t>
  </si>
  <si>
    <t>Santo Antônio da Platina</t>
  </si>
  <si>
    <t>São Miguel do Oeste</t>
  </si>
  <si>
    <t>Livramento de Nossa Senhora</t>
  </si>
  <si>
    <t>Panambi</t>
  </si>
  <si>
    <t>Santo Antônio da Patrulha</t>
  </si>
  <si>
    <t>Mata de São João</t>
  </si>
  <si>
    <t>José de Freitas</t>
  </si>
  <si>
    <t>Barra de São Francisco</t>
  </si>
  <si>
    <t>Guaraciaba do Norte</t>
  </si>
  <si>
    <t>Macaúbas</t>
  </si>
  <si>
    <t>Coelho Neto</t>
  </si>
  <si>
    <t>Autazes</t>
  </si>
  <si>
    <t>Currais Novos</t>
  </si>
  <si>
    <t>Toritama</t>
  </si>
  <si>
    <t>Esperantina</t>
  </si>
  <si>
    <t>Zé Doca</t>
  </si>
  <si>
    <t>Ipiaú</t>
  </si>
  <si>
    <t>Jacarezinho</t>
  </si>
  <si>
    <t>Almenara</t>
  </si>
  <si>
    <t>Curuçá</t>
  </si>
  <si>
    <t>Afogados da Ingazeira</t>
  </si>
  <si>
    <t>Pedra Branca</t>
  </si>
  <si>
    <t>Barreiros</t>
  </si>
  <si>
    <t>Armação dos Búzios</t>
  </si>
  <si>
    <t>Eldorado do Sul</t>
  </si>
  <si>
    <t>Tucumã</t>
  </si>
  <si>
    <t>São Gonçalo dos Campos</t>
  </si>
  <si>
    <t>Nova Viçosa</t>
  </si>
  <si>
    <t>Amambai</t>
  </si>
  <si>
    <t>Araioses</t>
  </si>
  <si>
    <t>Várzea Alegre</t>
  </si>
  <si>
    <t>Paracuru</t>
  </si>
  <si>
    <t>Santa Maria da Vitória</t>
  </si>
  <si>
    <t>Rosário</t>
  </si>
  <si>
    <t>Teotônio Vilela</t>
  </si>
  <si>
    <t>Mucuri</t>
  </si>
  <si>
    <t>Ulianópolis</t>
  </si>
  <si>
    <t>Pedro II</t>
  </si>
  <si>
    <t>Pentecoste</t>
  </si>
  <si>
    <t>Mombaça</t>
  </si>
  <si>
    <t>Jacundá</t>
  </si>
  <si>
    <t>Custódia</t>
  </si>
  <si>
    <t>Jaíba</t>
  </si>
  <si>
    <t>Bom Jardim</t>
  </si>
  <si>
    <t>Rio Brilhante</t>
  </si>
  <si>
    <t>Sirinhaém</t>
  </si>
  <si>
    <t>Bonito</t>
  </si>
  <si>
    <t>Porteirinha</t>
  </si>
  <si>
    <t>São Caitano</t>
  </si>
  <si>
    <t>Pedreiras</t>
  </si>
  <si>
    <t>Santa Rita</t>
  </si>
  <si>
    <t>Dom Pedrito</t>
  </si>
  <si>
    <t>Sarzedo</t>
  </si>
  <si>
    <t>Ipueiras</t>
  </si>
  <si>
    <t>Rosário do Sul</t>
  </si>
  <si>
    <t>Amargosa</t>
  </si>
  <si>
    <t>Tuntum</t>
  </si>
  <si>
    <t>Girau do Ponciano</t>
  </si>
  <si>
    <t>Maragogipe</t>
  </si>
  <si>
    <t>Igarapé-Açu</t>
  </si>
  <si>
    <t>Rurópolis</t>
  </si>
  <si>
    <t>Itaqui</t>
  </si>
  <si>
    <t>Prainha</t>
  </si>
  <si>
    <t>Conceição do Jacuípe</t>
  </si>
  <si>
    <t>Jaguariaíva</t>
  </si>
  <si>
    <t>Promissão</t>
  </si>
  <si>
    <t>Charqueadas</t>
  </si>
  <si>
    <t>Prado</t>
  </si>
  <si>
    <t>São José do Belmonte</t>
  </si>
  <si>
    <t>São Luiz Gonzaga</t>
  </si>
  <si>
    <t>Bagre</t>
  </si>
  <si>
    <t>Bodocó</t>
  </si>
  <si>
    <t>Bela Vista de Goiás</t>
  </si>
  <si>
    <t>Mãe do Rio</t>
  </si>
  <si>
    <t>Barra Bonita</t>
  </si>
  <si>
    <t>Almeirim</t>
  </si>
  <si>
    <t>Serra do Ramalho</t>
  </si>
  <si>
    <t>Petrolândia</t>
  </si>
  <si>
    <t>Brejo</t>
  </si>
  <si>
    <t>São Domingos do Maranhão</t>
  </si>
  <si>
    <t>Curralinho</t>
  </si>
  <si>
    <t>Itiúba</t>
  </si>
  <si>
    <t>Palmeira</t>
  </si>
  <si>
    <t>Oeiras do Pará</t>
  </si>
  <si>
    <t>Jaguaribe</t>
  </si>
  <si>
    <t>Novo Progresso</t>
  </si>
  <si>
    <t>Ribeirão</t>
  </si>
  <si>
    <t>Riachão do Jacuípe</t>
  </si>
  <si>
    <t>Palmeira das Missões</t>
  </si>
  <si>
    <t>Sertânia</t>
  </si>
  <si>
    <t>Igrejinha</t>
  </si>
  <si>
    <t>Ubajara</t>
  </si>
  <si>
    <t>Ivaiporã</t>
  </si>
  <si>
    <t>Jaguarari</t>
  </si>
  <si>
    <t>Canavieiras</t>
  </si>
  <si>
    <t>Frederico Westphalen</t>
  </si>
  <si>
    <t>Aparecida</t>
  </si>
  <si>
    <t>Caçapava do Sul</t>
  </si>
  <si>
    <t>Ourilândia do Norte</t>
  </si>
  <si>
    <t>Correntina</t>
  </si>
  <si>
    <t>Santana do Araguaia</t>
  </si>
  <si>
    <t>Pires do Rio</t>
  </si>
  <si>
    <t>São Gabriel da Palha</t>
  </si>
  <si>
    <t>Paraipaba</t>
  </si>
  <si>
    <t>Catende</t>
  </si>
  <si>
    <t>Miguel Alves</t>
  </si>
  <si>
    <t>Pojuca</t>
  </si>
  <si>
    <t>Campo Alegre</t>
  </si>
  <si>
    <t>Xaxim</t>
  </si>
  <si>
    <t>Exu</t>
  </si>
  <si>
    <t>Gurupá</t>
  </si>
  <si>
    <t>São Sebastião</t>
  </si>
  <si>
    <t>Bariri</t>
  </si>
  <si>
    <t>Cachoeira Paulista</t>
  </si>
  <si>
    <t>Pindaré-Mirim</t>
  </si>
  <si>
    <t>Bandeirantes</t>
  </si>
  <si>
    <t>Guararema</t>
  </si>
  <si>
    <t>Tanguá</t>
  </si>
  <si>
    <t>Barreirinha</t>
  </si>
  <si>
    <t>São José do Egito</t>
  </si>
  <si>
    <t>Arraial do Cabo</t>
  </si>
  <si>
    <t>Irituia</t>
  </si>
  <si>
    <t>Cícero Dantas</t>
  </si>
  <si>
    <t>Raposa</t>
  </si>
  <si>
    <t>Lavras da Mangabeira</t>
  </si>
  <si>
    <t>Careiro</t>
  </si>
  <si>
    <t>Riacho de Santana</t>
  </si>
  <si>
    <t>Machadinho D'Oeste</t>
  </si>
  <si>
    <t>Nova Russas</t>
  </si>
  <si>
    <t>Baixo Guandu</t>
  </si>
  <si>
    <t>Presidente Figueiredo</t>
  </si>
  <si>
    <t>Tabuleiro do Norte</t>
  </si>
  <si>
    <t>Nazaré da Mata</t>
  </si>
  <si>
    <t>Caarapó</t>
  </si>
  <si>
    <t>São Domingos do Capim</t>
  </si>
  <si>
    <t>Pau dos Ferros</t>
  </si>
  <si>
    <t>Espinosa</t>
  </si>
  <si>
    <t>Ipixuna do Pará</t>
  </si>
  <si>
    <t>Trindade</t>
  </si>
  <si>
    <t>Floresta</t>
  </si>
  <si>
    <t>Buriti</t>
  </si>
  <si>
    <t>Biritiba-Mirim</t>
  </si>
  <si>
    <t>Limoeiro do Ajuru</t>
  </si>
  <si>
    <t>Piraju</t>
  </si>
  <si>
    <t>Cachoeira</t>
  </si>
  <si>
    <t>Iguape</t>
  </si>
  <si>
    <t>Ipubi</t>
  </si>
  <si>
    <t>Jaguaré</t>
  </si>
  <si>
    <t>Coromandel</t>
  </si>
  <si>
    <t>Carinhanha</t>
  </si>
  <si>
    <t>Ibaiti</t>
  </si>
  <si>
    <t>Muritiba</t>
  </si>
  <si>
    <t>Tracuateua</t>
  </si>
  <si>
    <t>Jaciara</t>
  </si>
  <si>
    <t>Cajati</t>
  </si>
  <si>
    <t>Piracuruca</t>
  </si>
  <si>
    <t>Passira</t>
  </si>
  <si>
    <t>Ruy Barbosa</t>
  </si>
  <si>
    <t>Maravilha</t>
  </si>
  <si>
    <t>Eldorado dos Carajás</t>
  </si>
  <si>
    <t>Casa Branca</t>
  </si>
  <si>
    <t>Irará</t>
  </si>
  <si>
    <t>Anajás</t>
  </si>
  <si>
    <t>Buritis</t>
  </si>
  <si>
    <t>Mirandópolis</t>
  </si>
  <si>
    <t>Iguaba Grande</t>
  </si>
  <si>
    <t>Melgaço</t>
  </si>
  <si>
    <t>Ivinhema</t>
  </si>
  <si>
    <t>Monção</t>
  </si>
  <si>
    <t>Hidrolândia</t>
  </si>
  <si>
    <t>Presidente Tancredo Neves</t>
  </si>
  <si>
    <t>João Alfredo</t>
  </si>
  <si>
    <t>Itacaré</t>
  </si>
  <si>
    <t>Tabira</t>
  </si>
  <si>
    <t>Maracás</t>
  </si>
  <si>
    <t>Novo Oriente</t>
  </si>
  <si>
    <t>Santo Antônio do Tauá</t>
  </si>
  <si>
    <t>Conceição da Barra</t>
  </si>
  <si>
    <t>Juquitiba</t>
  </si>
  <si>
    <t>Mocajuba</t>
  </si>
  <si>
    <t>Nova Olinda do Norte</t>
  </si>
  <si>
    <t>Nazaré</t>
  </si>
  <si>
    <t>São Bernardo</t>
  </si>
  <si>
    <t>Tupanatinga</t>
  </si>
  <si>
    <t>Concórdia do Pará</t>
  </si>
  <si>
    <t>Imbé</t>
  </si>
  <si>
    <t>Coração de Maria</t>
  </si>
  <si>
    <t>Paripiranga</t>
  </si>
  <si>
    <t>Ibimirim</t>
  </si>
  <si>
    <t>Sooretama</t>
  </si>
  <si>
    <t>Marapanim</t>
  </si>
  <si>
    <t>Água Preta</t>
  </si>
  <si>
    <t>Paranatinga</t>
  </si>
  <si>
    <t>Vicência</t>
  </si>
  <si>
    <t>Batalha</t>
  </si>
  <si>
    <t>Goianésia do Pará</t>
  </si>
  <si>
    <t>Barra da Estiva</t>
  </si>
  <si>
    <t>Milagres</t>
  </si>
  <si>
    <t>Maracanã</t>
  </si>
  <si>
    <t>Arapoti</t>
  </si>
  <si>
    <t>Lapão</t>
  </si>
  <si>
    <t>Alto Alegre do Pindaré</t>
  </si>
  <si>
    <t>Humberto de Campos</t>
  </si>
  <si>
    <t>Inajá</t>
  </si>
  <si>
    <t>Ilha Solteira</t>
  </si>
  <si>
    <t>Ipameri</t>
  </si>
  <si>
    <t>Três Passos</t>
  </si>
  <si>
    <t>Craíbas</t>
  </si>
  <si>
    <t>Luzilândia</t>
  </si>
  <si>
    <t>Ibirapitanga</t>
  </si>
  <si>
    <t>Itaí</t>
  </si>
  <si>
    <t>Campos Sales</t>
  </si>
  <si>
    <t>Rio Preto da Eva</t>
  </si>
  <si>
    <t>Três de Maio</t>
  </si>
  <si>
    <t>Piracanjuba</t>
  </si>
  <si>
    <t>João Dourado</t>
  </si>
  <si>
    <t>Tamboril</t>
  </si>
  <si>
    <t>Icatu</t>
  </si>
  <si>
    <t>São Lourenço do Oeste</t>
  </si>
  <si>
    <t>Santana</t>
  </si>
  <si>
    <t>Limoeiro de Anadia</t>
  </si>
  <si>
    <t>Taquaritinga do Norte</t>
  </si>
  <si>
    <t>Castro Alves</t>
  </si>
  <si>
    <t>Garrafão do Norte</t>
  </si>
  <si>
    <t>Santa Maria do Pará</t>
  </si>
  <si>
    <t>Iaçu</t>
  </si>
  <si>
    <t>Maraú</t>
  </si>
  <si>
    <t>Alcobaça</t>
  </si>
  <si>
    <t>Dois Córregos</t>
  </si>
  <si>
    <t>Três Coroas</t>
  </si>
  <si>
    <t>Bujaru</t>
  </si>
  <si>
    <t>Taquarituba</t>
  </si>
  <si>
    <t>Santa Luzia do Paruá</t>
  </si>
  <si>
    <t>Senador Pompeu</t>
  </si>
  <si>
    <t>São Geraldo do Araguaia</t>
  </si>
  <si>
    <t>Carutapera</t>
  </si>
  <si>
    <t>Nova Soure</t>
  </si>
  <si>
    <t>Guaiúba</t>
  </si>
  <si>
    <t>Canarana</t>
  </si>
  <si>
    <t>Amélia Rodrigues</t>
  </si>
  <si>
    <t>Itaporã</t>
  </si>
  <si>
    <t>Pereira Barreto</t>
  </si>
  <si>
    <t>Jacareacanga</t>
  </si>
  <si>
    <t>Independência</t>
  </si>
  <si>
    <t>Jequitinhonha</t>
  </si>
  <si>
    <t>Ibiapina</t>
  </si>
  <si>
    <t>Santa Quitéria do Maranhão</t>
  </si>
  <si>
    <t>Itaporanga</t>
  </si>
  <si>
    <t>Jucás</t>
  </si>
  <si>
    <t>Pinheiros</t>
  </si>
  <si>
    <t>Junqueiro</t>
  </si>
  <si>
    <t>Tacaratu</t>
  </si>
  <si>
    <t>Brotas</t>
  </si>
  <si>
    <t>Iraquara</t>
  </si>
  <si>
    <t>Encruzilhada do Sul</t>
  </si>
  <si>
    <t>Boa Vista do Ramos</t>
  </si>
  <si>
    <t>Agrestina</t>
  </si>
  <si>
    <t>Manari</t>
  </si>
  <si>
    <t>Aurora</t>
  </si>
  <si>
    <t>Santo Antônio do Sudoeste</t>
  </si>
  <si>
    <t>Conde</t>
  </si>
  <si>
    <t>Piraí do Sul</t>
  </si>
  <si>
    <t>Aurora do Pará</t>
  </si>
  <si>
    <t>Traipu</t>
  </si>
  <si>
    <t>Tamandaré</t>
  </si>
  <si>
    <t>São Miguel</t>
  </si>
  <si>
    <t>Cupira</t>
  </si>
  <si>
    <t>Mojuí dos Campos</t>
  </si>
  <si>
    <t>Quaraí</t>
  </si>
  <si>
    <t>Aldeias Altas</t>
  </si>
  <si>
    <t>Poxoréo</t>
  </si>
  <si>
    <t>Carambeí</t>
  </si>
  <si>
    <t>Loanda</t>
  </si>
  <si>
    <t>Cambará</t>
  </si>
  <si>
    <t>Governador Nunes Freire</t>
  </si>
  <si>
    <t>Igaraçu do Tietê</t>
  </si>
  <si>
    <t>Dom Pedro</t>
  </si>
  <si>
    <t>Panelas</t>
  </si>
  <si>
    <t>Sarandi</t>
  </si>
  <si>
    <t>Siqueira Campos</t>
  </si>
  <si>
    <t>Pedra</t>
  </si>
  <si>
    <t>Feira Grande</t>
  </si>
  <si>
    <t>Olindina</t>
  </si>
  <si>
    <t>Camacan</t>
  </si>
  <si>
    <t>Trizidela do Vale</t>
  </si>
  <si>
    <t>Caculé</t>
  </si>
  <si>
    <t>Barreira</t>
  </si>
  <si>
    <t>Cedro</t>
  </si>
  <si>
    <t>Silvânia</t>
  </si>
  <si>
    <t>Ibiá</t>
  </si>
  <si>
    <t>Medeiros Neto</t>
  </si>
  <si>
    <t>Riachão</t>
  </si>
  <si>
    <t>Cunha</t>
  </si>
  <si>
    <t>Ecoporanga</t>
  </si>
  <si>
    <t>Vertentes</t>
  </si>
  <si>
    <t>São Francisco de Paula</t>
  </si>
  <si>
    <t>Pio XII</t>
  </si>
  <si>
    <t>Orobó</t>
  </si>
  <si>
    <t>Assaré</t>
  </si>
  <si>
    <t>Ibicaraí</t>
  </si>
  <si>
    <t>Pedro Canário</t>
  </si>
  <si>
    <t>Bastos</t>
  </si>
  <si>
    <t>Parelhas</t>
  </si>
  <si>
    <t>Cerqueira César</t>
  </si>
  <si>
    <t>Feira Nova</t>
  </si>
  <si>
    <t>Uruçuca</t>
  </si>
  <si>
    <t>Jandaia do Sul</t>
  </si>
  <si>
    <t>Igreja Nova</t>
  </si>
  <si>
    <t>Silva Jardim</t>
  </si>
  <si>
    <t>Rolante</t>
  </si>
  <si>
    <t>Boca da Mata</t>
  </si>
  <si>
    <t>Maracaçumé</t>
  </si>
  <si>
    <t>São Domingos do Araguaia</t>
  </si>
  <si>
    <t>Santa Bárbara do Pará</t>
  </si>
  <si>
    <t>Alto Alegre</t>
  </si>
  <si>
    <t>Caxambu</t>
  </si>
  <si>
    <t>Paulistana</t>
  </si>
  <si>
    <t>Laje</t>
  </si>
  <si>
    <t>São Jerônimo</t>
  </si>
  <si>
    <t>Tanhaçu</t>
  </si>
  <si>
    <t>Santa Vitória</t>
  </si>
  <si>
    <t>Santa Bárbara</t>
  </si>
  <si>
    <t>Quixeré</t>
  </si>
  <si>
    <t>Conceição da Feira</t>
  </si>
  <si>
    <t>Ibicoara</t>
  </si>
  <si>
    <t>São João de Pirabas</t>
  </si>
  <si>
    <t>Altinho</t>
  </si>
  <si>
    <t>Riacho das Almas</t>
  </si>
  <si>
    <t>Fátima do Sul</t>
  </si>
  <si>
    <t>Governador Mangabeira</t>
  </si>
  <si>
    <t>Caravelas</t>
  </si>
  <si>
    <t>Nova Esperança do Piriá</t>
  </si>
  <si>
    <t>Lambari</t>
  </si>
  <si>
    <t>Potim</t>
  </si>
  <si>
    <t>Santa Luzia do Pará</t>
  </si>
  <si>
    <t>Flores</t>
  </si>
  <si>
    <t>Paramirim</t>
  </si>
  <si>
    <t>Monte Azul</t>
  </si>
  <si>
    <t>São Felipe</t>
  </si>
  <si>
    <t>Quiterianópolis</t>
  </si>
  <si>
    <t>Nhamundá</t>
  </si>
  <si>
    <t>Piatã</t>
  </si>
  <si>
    <t>Porto Real do Colégio</t>
  </si>
  <si>
    <t>Palmas de Monte Alto</t>
  </si>
  <si>
    <t>Mutuípe</t>
  </si>
  <si>
    <t>São Joaquim do Monte</t>
  </si>
  <si>
    <t>Rio Formoso</t>
  </si>
  <si>
    <t>Castilho</t>
  </si>
  <si>
    <t>Curionópolis</t>
  </si>
  <si>
    <t>Cândido Mendes</t>
  </si>
  <si>
    <t>Cachoeirinha</t>
  </si>
  <si>
    <t>Andirá</t>
  </si>
  <si>
    <t>Araripe</t>
  </si>
  <si>
    <t>Orós</t>
  </si>
  <si>
    <t>Rafael Jambeiro</t>
  </si>
  <si>
    <t>Careiro da Várzea</t>
  </si>
  <si>
    <t>Cachoeira do Piriá</t>
  </si>
  <si>
    <t>Ampére</t>
  </si>
  <si>
    <t>Itaquiraí</t>
  </si>
  <si>
    <t>Paranapanema</t>
  </si>
  <si>
    <t>Barro</t>
  </si>
  <si>
    <t>Boquira</t>
  </si>
  <si>
    <t>Pacaraima</t>
  </si>
  <si>
    <t>Rio Bananal</t>
  </si>
  <si>
    <t>Realeza</t>
  </si>
  <si>
    <t>Pariquera-Açu</t>
  </si>
  <si>
    <t>Mundo Novo</t>
  </si>
  <si>
    <t>Wenceslau Braz</t>
  </si>
  <si>
    <t>Cocos</t>
  </si>
  <si>
    <t>Butiá</t>
  </si>
  <si>
    <t>Pindobaçu</t>
  </si>
  <si>
    <t>Taquarana</t>
  </si>
  <si>
    <t>Lagoa de Itaenga</t>
  </si>
  <si>
    <t>Montanha</t>
  </si>
  <si>
    <t>Pancas</t>
  </si>
  <si>
    <t>Horizontina</t>
  </si>
  <si>
    <t>Barcelos</t>
  </si>
  <si>
    <t>São José da Coroa Grande</t>
  </si>
  <si>
    <t>Ibirataia</t>
  </si>
  <si>
    <t>Terra Santa</t>
  </si>
  <si>
    <t>Itajuípe</t>
  </si>
  <si>
    <t>Cantá</t>
  </si>
  <si>
    <t>São Raimundo das Mangabeiras</t>
  </si>
  <si>
    <t>Placas</t>
  </si>
  <si>
    <t>Carnaíba</t>
  </si>
  <si>
    <t>Ubaíra</t>
  </si>
  <si>
    <t>Sanharó</t>
  </si>
  <si>
    <t>Seara</t>
  </si>
  <si>
    <t>Parnamirim</t>
  </si>
  <si>
    <t>Morros</t>
  </si>
  <si>
    <t>Miracatu</t>
  </si>
  <si>
    <t>Alcântara</t>
  </si>
  <si>
    <t>Lagoa da Canoa</t>
  </si>
  <si>
    <t>Rio Maria</t>
  </si>
  <si>
    <t>Pirapora do Bom Jesus</t>
  </si>
  <si>
    <t>Baependi</t>
  </si>
  <si>
    <t>Esperantinópolis</t>
  </si>
  <si>
    <t>Pontalina</t>
  </si>
  <si>
    <t>Aveiro</t>
  </si>
  <si>
    <t>Conceição</t>
  </si>
  <si>
    <t>Baixa Grande</t>
  </si>
  <si>
    <t>Farias Brito</t>
  </si>
  <si>
    <t>Gameleira</t>
  </si>
  <si>
    <t>Amaraji</t>
  </si>
  <si>
    <t>Solonópole</t>
  </si>
  <si>
    <t>Una</t>
  </si>
  <si>
    <t>Belterra</t>
  </si>
  <si>
    <t>Água Azul do Norte</t>
  </si>
  <si>
    <t>Pedra Preta</t>
  </si>
  <si>
    <t>Mucajaí</t>
  </si>
  <si>
    <t>Campina Verde</t>
  </si>
  <si>
    <t>Bom Jesus do Tocantins</t>
  </si>
  <si>
    <t>Serra Preta</t>
  </si>
  <si>
    <t>Lagoa do Carro</t>
  </si>
  <si>
    <t>Sapeaçu</t>
  </si>
  <si>
    <t>Ponto Novo</t>
  </si>
  <si>
    <t>Quipapá</t>
  </si>
  <si>
    <t>Ituaçu</t>
  </si>
  <si>
    <t>Floresta do Araguaia</t>
  </si>
  <si>
    <t>Filadélfia</t>
  </si>
  <si>
    <t>Fátima</t>
  </si>
  <si>
    <t>Ourém</t>
  </si>
  <si>
    <t>Porto Grande</t>
  </si>
  <si>
    <t>Itanhém</t>
  </si>
  <si>
    <t>Jucurutu</t>
  </si>
  <si>
    <t>Formosa da Serra Negra</t>
  </si>
  <si>
    <t>Major Isidoro</t>
  </si>
  <si>
    <t>Jaguaripe</t>
  </si>
  <si>
    <t>Pio IX</t>
  </si>
  <si>
    <t>Ubaitaba</t>
  </si>
  <si>
    <t>Água Branca</t>
  </si>
  <si>
    <t>Jaicós</t>
  </si>
  <si>
    <t>Croatá</t>
  </si>
  <si>
    <t>Cafarnaum</t>
  </si>
  <si>
    <t>Camocim de São Félix</t>
  </si>
  <si>
    <t>Abelardo Luz</t>
  </si>
  <si>
    <t>Coaraci</t>
  </si>
  <si>
    <t>Sengés</t>
  </si>
  <si>
    <t>Venturosa</t>
  </si>
  <si>
    <t>Amarante</t>
  </si>
  <si>
    <t>Cipó</t>
  </si>
  <si>
    <t>Carnaubal</t>
  </si>
  <si>
    <t>Gonçalves Dias</t>
  </si>
  <si>
    <t>Banabuiú</t>
  </si>
  <si>
    <t>Alto Araguaia</t>
  </si>
  <si>
    <t>Poção de Pedras</t>
  </si>
  <si>
    <t>Tanque Novo</t>
  </si>
  <si>
    <t>Juquiá</t>
  </si>
  <si>
    <t>Tejuçuoca</t>
  </si>
  <si>
    <t>Perdizes</t>
  </si>
  <si>
    <t>Monsenhor Tabosa</t>
  </si>
  <si>
    <t>Regeneração</t>
  </si>
  <si>
    <t>Manaquiri</t>
  </si>
  <si>
    <t>Caconde</t>
  </si>
  <si>
    <t>Mata Roma</t>
  </si>
  <si>
    <t>Cidreira</t>
  </si>
  <si>
    <t>Serra Dourada</t>
  </si>
  <si>
    <t>Indiara</t>
  </si>
  <si>
    <t>Souto Soares</t>
  </si>
  <si>
    <t>Coronel João Sá</t>
  </si>
  <si>
    <t>Paulino Neves</t>
  </si>
  <si>
    <t>Porteiras</t>
  </si>
  <si>
    <t>Cariús</t>
  </si>
  <si>
    <t>Fortuna</t>
  </si>
  <si>
    <t>Ibititá</t>
  </si>
  <si>
    <t>Bacabeira</t>
  </si>
  <si>
    <t>Santana do Cariri</t>
  </si>
  <si>
    <t>Carlópolis</t>
  </si>
  <si>
    <t>São João do Soter</t>
  </si>
  <si>
    <t>Boa Vista do Tupim</t>
  </si>
  <si>
    <t>São Caetano de Odivelas</t>
  </si>
  <si>
    <t>Cafelândia</t>
  </si>
  <si>
    <t>Fartura</t>
  </si>
  <si>
    <t>Itapiranga</t>
  </si>
  <si>
    <t>Salitre</t>
  </si>
  <si>
    <t>Piquet Carneiro</t>
  </si>
  <si>
    <t>Ibipeba</t>
  </si>
  <si>
    <t>Cabaceiras do Paraguaçu</t>
  </si>
  <si>
    <t>Santa Maria das Barreiras</t>
  </si>
  <si>
    <t>Piancó</t>
  </si>
  <si>
    <t>Orizona</t>
  </si>
  <si>
    <t>Faxinal</t>
  </si>
  <si>
    <t>Jussara</t>
  </si>
  <si>
    <t>Central</t>
  </si>
  <si>
    <t>Alto Paraíso</t>
  </si>
  <si>
    <t>Utinga</t>
  </si>
  <si>
    <t>Centro Novo do Maranhão</t>
  </si>
  <si>
    <t>Jacupiranga</t>
  </si>
  <si>
    <t>Ubatã</t>
  </si>
  <si>
    <t>Giruá</t>
  </si>
  <si>
    <t>São Lourenço da Serra</t>
  </si>
  <si>
    <t>Cumaru</t>
  </si>
  <si>
    <t>Quixelô</t>
  </si>
  <si>
    <t>Marmeleiro</t>
  </si>
  <si>
    <t>Piaçabuçu</t>
  </si>
  <si>
    <t>Demerval Lobão</t>
  </si>
  <si>
    <t>Jataúba</t>
  </si>
  <si>
    <t>Conceição do Almeida</t>
  </si>
  <si>
    <t>Itatim</t>
  </si>
  <si>
    <t>Santa Juliana</t>
  </si>
  <si>
    <t>Lagoa Nova</t>
  </si>
  <si>
    <t>Itariri</t>
  </si>
  <si>
    <t>Igaporã</t>
  </si>
  <si>
    <t>Passa Quatro</t>
  </si>
  <si>
    <t>Nova Olinda</t>
  </si>
  <si>
    <t>Malhada</t>
  </si>
  <si>
    <t>Cruzília</t>
  </si>
  <si>
    <t>Urandi</t>
  </si>
  <si>
    <t>Santo Cristo</t>
  </si>
  <si>
    <t>Itagibá</t>
  </si>
  <si>
    <t>Pereiro</t>
  </si>
  <si>
    <t>Cândido de Abreu</t>
  </si>
  <si>
    <t>Trairão</t>
  </si>
  <si>
    <t>Itanhandu</t>
  </si>
  <si>
    <t>Salto do Lontra</t>
  </si>
  <si>
    <t>Salesópolis</t>
  </si>
  <si>
    <t>São Félix do Coribe</t>
  </si>
  <si>
    <t>América Dourada</t>
  </si>
  <si>
    <t>Andorinha</t>
  </si>
  <si>
    <t>Dionísio Cerqueira</t>
  </si>
  <si>
    <t>Salinas da Margarida</t>
  </si>
  <si>
    <t>Vianópolis</t>
  </si>
  <si>
    <t>Balneário Pinhal</t>
  </si>
  <si>
    <t>Joselândia</t>
  </si>
  <si>
    <t>São Francisco do Pará</t>
  </si>
  <si>
    <t>Cujubim</t>
  </si>
  <si>
    <t>Terra Rica</t>
  </si>
  <si>
    <t>Buerarema</t>
  </si>
  <si>
    <t>Itamonte</t>
  </si>
  <si>
    <t>Sítio do Quinto</t>
  </si>
  <si>
    <t>Pindaí</t>
  </si>
  <si>
    <t>Triunfo</t>
  </si>
  <si>
    <t>Coremas</t>
  </si>
  <si>
    <t>Tapes</t>
  </si>
  <si>
    <t>Capinópolis</t>
  </si>
  <si>
    <t>Ibitiara</t>
  </si>
  <si>
    <t>Arroio dos Ratos</t>
  </si>
  <si>
    <t>Tenente Portela</t>
  </si>
  <si>
    <t>Jacaraci</t>
  </si>
  <si>
    <t>Planalto</t>
  </si>
  <si>
    <t>Jitaúna</t>
  </si>
  <si>
    <t>Simões</t>
  </si>
  <si>
    <t>Nova Olinda do Maranhão</t>
  </si>
  <si>
    <t>Santo Antônio dos Lopes</t>
  </si>
  <si>
    <t>Manoel Ribas</t>
  </si>
  <si>
    <t>Sobradinho</t>
  </si>
  <si>
    <t>Antas</t>
  </si>
  <si>
    <t>Adustina</t>
  </si>
  <si>
    <t>São José do Cedro</t>
  </si>
  <si>
    <t>Santa Isabel do Rio Negro</t>
  </si>
  <si>
    <t>Coronel Sapucaia</t>
  </si>
  <si>
    <t>Alto Santo</t>
  </si>
  <si>
    <t>Ipiranga</t>
  </si>
  <si>
    <t>Curuá</t>
  </si>
  <si>
    <t>Lagoa Real</t>
  </si>
  <si>
    <t>Lagoa dos Gatos</t>
  </si>
  <si>
    <t>Santa Izabel do Oeste</t>
  </si>
  <si>
    <t>Cumaru do Norte</t>
  </si>
  <si>
    <t>Acarape</t>
  </si>
  <si>
    <t>Jatobá</t>
  </si>
  <si>
    <t>Santa Maria do Cambucá</t>
  </si>
  <si>
    <t>Iracema</t>
  </si>
  <si>
    <t>Milhã</t>
  </si>
  <si>
    <t>Coribe</t>
  </si>
  <si>
    <t>Jardim de Piranhas</t>
  </si>
  <si>
    <t>Igarapé do Meio</t>
  </si>
  <si>
    <t>Nova Ipixuna</t>
  </si>
  <si>
    <t>Aracatu</t>
  </si>
  <si>
    <t>Governador Eugênio Barros</t>
  </si>
  <si>
    <t>Amajari</t>
  </si>
  <si>
    <t>Alto Paraná</t>
  </si>
  <si>
    <t>Santo Augusto</t>
  </si>
  <si>
    <t>Bonfim</t>
  </si>
  <si>
    <t>Joaíma</t>
  </si>
  <si>
    <t>Joaquim Pires</t>
  </si>
  <si>
    <t>Tracunhaém</t>
  </si>
  <si>
    <t>Ibipitanga</t>
  </si>
  <si>
    <t>Manoel Vitorino</t>
  </si>
  <si>
    <t>Saboeiro</t>
  </si>
  <si>
    <t>Ribeira do Amparo</t>
  </si>
  <si>
    <t>Santa Cruz</t>
  </si>
  <si>
    <t>Primavera</t>
  </si>
  <si>
    <t>Barra do Mendes</t>
  </si>
  <si>
    <t>Anadia</t>
  </si>
  <si>
    <t>Magalhães de Almeida</t>
  </si>
  <si>
    <t>Itagi</t>
  </si>
  <si>
    <t>Carmo de Minas</t>
  </si>
  <si>
    <t>Iguatemi</t>
  </si>
  <si>
    <t>Anapurus</t>
  </si>
  <si>
    <t>Itapetim</t>
  </si>
  <si>
    <t>Maranhãozinho</t>
  </si>
  <si>
    <t>São Pedro do Piauí</t>
  </si>
  <si>
    <t>Uiramutã</t>
  </si>
  <si>
    <t>Tacaimbó</t>
  </si>
  <si>
    <t>Vila Valério</t>
  </si>
  <si>
    <t>São João do Triunfo</t>
  </si>
  <si>
    <t>Ipaussu</t>
  </si>
  <si>
    <t>Ipecaetá</t>
  </si>
  <si>
    <t>Cerro Largo</t>
  </si>
  <si>
    <t>Boa Nova</t>
  </si>
  <si>
    <t>Santo Amaro do Maranhão</t>
  </si>
  <si>
    <t>Normandia</t>
  </si>
  <si>
    <t>Deodápolis</t>
  </si>
  <si>
    <t>Itapuí</t>
  </si>
  <si>
    <t>Jurema</t>
  </si>
  <si>
    <t>Alexandria</t>
  </si>
  <si>
    <t>Frei Miguelinho</t>
  </si>
  <si>
    <t>Jiquiriçá</t>
  </si>
  <si>
    <t>Boninal</t>
  </si>
  <si>
    <t>Primeira Cruz</t>
  </si>
  <si>
    <t>Boa Esperança</t>
  </si>
  <si>
    <t>Mascote</t>
  </si>
  <si>
    <t>Alagoinha</t>
  </si>
  <si>
    <t>Alto Longá</t>
  </si>
  <si>
    <t>Itaeté</t>
  </si>
  <si>
    <t>São João do Araguaia</t>
  </si>
  <si>
    <t>Barro Alto</t>
  </si>
  <si>
    <t>Uibaí</t>
  </si>
  <si>
    <t>Ilha Comprida</t>
  </si>
  <si>
    <t>Sítio do Mato</t>
  </si>
  <si>
    <t>Joaquim Nabuco</t>
  </si>
  <si>
    <t>Palmeirais</t>
  </si>
  <si>
    <t>Paraíso do Norte</t>
  </si>
  <si>
    <t>Pé de Serra</t>
  </si>
  <si>
    <t>Ivaí</t>
  </si>
  <si>
    <t>Rio de Contas</t>
  </si>
  <si>
    <t>Mulungu do Morro</t>
  </si>
  <si>
    <t>Rio do Antônio</t>
  </si>
  <si>
    <t>São Benedito do Sul</t>
  </si>
  <si>
    <t>Andaraí</t>
  </si>
  <si>
    <t>Eldorado</t>
  </si>
  <si>
    <t>Ribeirão do Pinhal</t>
  </si>
  <si>
    <t>Alto Garças</t>
  </si>
  <si>
    <t>Dom Feliciano</t>
  </si>
  <si>
    <t>Candiba</t>
  </si>
  <si>
    <t>Campos Altos</t>
  </si>
  <si>
    <t>Casinhas</t>
  </si>
  <si>
    <t>Brejões</t>
  </si>
  <si>
    <t>Nova Londrina</t>
  </si>
  <si>
    <t>Paranhos</t>
  </si>
  <si>
    <t>Apuiarés</t>
  </si>
  <si>
    <t>Crissiumal</t>
  </si>
  <si>
    <t>Colares</t>
  </si>
  <si>
    <t>Pedra Branca do Amapari</t>
  </si>
  <si>
    <t>Palmares do Sul</t>
  </si>
  <si>
    <t>Piçarra</t>
  </si>
  <si>
    <t>Buenos Aires</t>
  </si>
  <si>
    <t>Nova Timboteua</t>
  </si>
  <si>
    <t>Mantenópolis</t>
  </si>
  <si>
    <t>Sete Barras</t>
  </si>
  <si>
    <t>Nova Prata do Iguaçu</t>
  </si>
  <si>
    <t>Taguaí</t>
  </si>
  <si>
    <t>Fortaleza dos Nogueiras</t>
  </si>
  <si>
    <t>Conceição do Rio Verde</t>
  </si>
  <si>
    <t>Piquete</t>
  </si>
  <si>
    <t>Santana do Matos</t>
  </si>
  <si>
    <t>Ribeirão Claro</t>
  </si>
  <si>
    <t>Centro do Guilherme</t>
  </si>
  <si>
    <t>Itaguaçu da Bahia</t>
  </si>
  <si>
    <t>Heliópolis</t>
  </si>
  <si>
    <t>Cananéia</t>
  </si>
  <si>
    <t>Barra de Guabiraba</t>
  </si>
  <si>
    <t>São João do Carú</t>
  </si>
  <si>
    <t>Carnaubeira da Penha</t>
  </si>
  <si>
    <t>Itiquira</t>
  </si>
  <si>
    <t>Barra do Ribeiro</t>
  </si>
  <si>
    <t>Chavantes</t>
  </si>
  <si>
    <t>Marilândia</t>
  </si>
  <si>
    <t>Água Doce do Maranhão</t>
  </si>
  <si>
    <t>Mucugê</t>
  </si>
  <si>
    <t>Choró</t>
  </si>
  <si>
    <t>Santa Filomena</t>
  </si>
  <si>
    <t>Mostardas</t>
  </si>
  <si>
    <t>Ipaumirim</t>
  </si>
  <si>
    <t>Poranga</t>
  </si>
  <si>
    <t>Arroio do Tigre</t>
  </si>
  <si>
    <t>Porto</t>
  </si>
  <si>
    <t>Água Doce do Norte</t>
  </si>
  <si>
    <t>Mato Verde</t>
  </si>
  <si>
    <t>Jardim Alegre</t>
  </si>
  <si>
    <t>Banzaê</t>
  </si>
  <si>
    <t>Ibaretama</t>
  </si>
  <si>
    <t>Seberi</t>
  </si>
  <si>
    <t>Joaquim Távora</t>
  </si>
  <si>
    <t>Aragoiânia</t>
  </si>
  <si>
    <t>Dom Basílio</t>
  </si>
  <si>
    <t>Licínio de Almeida</t>
  </si>
  <si>
    <t>Tapiratiba</t>
  </si>
  <si>
    <t>Axixá</t>
  </si>
  <si>
    <t>Bela Vista do Maranhão</t>
  </si>
  <si>
    <t>Edéia</t>
  </si>
  <si>
    <t>Jardim do Seridó</t>
  </si>
  <si>
    <t>Xexéu</t>
  </si>
  <si>
    <t>Ibicuitinga</t>
  </si>
  <si>
    <t>Bernardino de Campos</t>
  </si>
  <si>
    <t>Loreto</t>
  </si>
  <si>
    <t>Ipaporanga</t>
  </si>
  <si>
    <t>Santa Cruz da Baixa Verde</t>
  </si>
  <si>
    <t>Monte Negro</t>
  </si>
  <si>
    <t>Quatipuru</t>
  </si>
  <si>
    <t>Juscimeira</t>
  </si>
  <si>
    <t>Lagoa Grande do Maranhão</t>
  </si>
  <si>
    <t>Capinzal do Norte</t>
  </si>
  <si>
    <t>Presidente Juscelino</t>
  </si>
  <si>
    <t>Machados</t>
  </si>
  <si>
    <t>Lima Campos</t>
  </si>
  <si>
    <t>Estiva Gerbi</t>
  </si>
  <si>
    <t>Pedro de Toledo</t>
  </si>
  <si>
    <t>Bocaina</t>
  </si>
  <si>
    <t>Guaiçara</t>
  </si>
  <si>
    <t>Betânia</t>
  </si>
  <si>
    <t>Mineiros do Tietê</t>
  </si>
  <si>
    <t>Faxinal dos Guedes</t>
  </si>
  <si>
    <t>Araguanã</t>
  </si>
  <si>
    <t>Aurelino Leal</t>
  </si>
  <si>
    <t>Novo Horizonte</t>
  </si>
  <si>
    <t>Divinolândia</t>
  </si>
  <si>
    <t>Antônio Cardoso</t>
  </si>
  <si>
    <t>Mortugaba</t>
  </si>
  <si>
    <t>Iuiú</t>
  </si>
  <si>
    <t>Alto Parnaíba</t>
  </si>
  <si>
    <t>Capitão de Campos</t>
  </si>
  <si>
    <t>Ararendá</t>
  </si>
  <si>
    <t>Iguaraci</t>
  </si>
  <si>
    <t>Santa Mariana</t>
  </si>
  <si>
    <t>Floresta Azul</t>
  </si>
  <si>
    <t>Jacinto</t>
  </si>
  <si>
    <t>Anguera</t>
  </si>
  <si>
    <t>São Félix</t>
  </si>
  <si>
    <t>Botuporã</t>
  </si>
  <si>
    <t>Governador Lindenberg</t>
  </si>
  <si>
    <t>Patu</t>
  </si>
  <si>
    <t>Cerro Corá</t>
  </si>
  <si>
    <t>Itiruçu</t>
  </si>
  <si>
    <t>Sete Quedas</t>
  </si>
  <si>
    <t>Guiratinga</t>
  </si>
  <si>
    <t>Alto Taquari</t>
  </si>
  <si>
    <t>Sairé</t>
  </si>
  <si>
    <t>São Roque do Canaã</t>
  </si>
  <si>
    <t>Gentio do Ouro</t>
  </si>
  <si>
    <t>Antônio Gonçalves</t>
  </si>
  <si>
    <t>Roseira</t>
  </si>
  <si>
    <t>São Jerônimo da Serra</t>
  </si>
  <si>
    <t>São Luís do Curu</t>
  </si>
  <si>
    <t>Dário Meira</t>
  </si>
  <si>
    <t>Coité do Nóia</t>
  </si>
  <si>
    <t>Tacuru</t>
  </si>
  <si>
    <t>Terra Nova</t>
  </si>
  <si>
    <t>Guaraciaba</t>
  </si>
  <si>
    <t>Itainópolis</t>
  </si>
  <si>
    <t>Lençóis</t>
  </si>
  <si>
    <t>Iramaia</t>
  </si>
  <si>
    <t>Aral Moreira</t>
  </si>
  <si>
    <t>Capela do Alto Alegre</t>
  </si>
  <si>
    <t>Angélica</t>
  </si>
  <si>
    <t>Governador Newton Bello</t>
  </si>
  <si>
    <t>Batayporã</t>
  </si>
  <si>
    <t>Candiota</t>
  </si>
  <si>
    <t>Querência do Norte</t>
  </si>
  <si>
    <t>São João do Ivaí</t>
  </si>
  <si>
    <t>Novo Triunfo</t>
  </si>
  <si>
    <t>Ponte Serrada</t>
  </si>
  <si>
    <t>Matias Olímpio</t>
  </si>
  <si>
    <t>Canápolis</t>
  </si>
  <si>
    <t>Érico Cardoso</t>
  </si>
  <si>
    <t>Acari</t>
  </si>
  <si>
    <t>Parapuã</t>
  </si>
  <si>
    <t>Santana do Maranhão</t>
  </si>
  <si>
    <t>Moreilândia</t>
  </si>
  <si>
    <t>Poção</t>
  </si>
  <si>
    <t>Rio do Pires</t>
  </si>
  <si>
    <t>Macajuba</t>
  </si>
  <si>
    <t>Glória de Dourados</t>
  </si>
  <si>
    <t>Santa Teresinha</t>
  </si>
  <si>
    <t>São Sebastião da Grama</t>
  </si>
  <si>
    <t>Ibiassucê</t>
  </si>
  <si>
    <t>Uraí</t>
  </si>
  <si>
    <t>Terra Alta</t>
  </si>
  <si>
    <t>Constantina</t>
  </si>
  <si>
    <t>Belém de Maria</t>
  </si>
  <si>
    <t>Cristina</t>
  </si>
  <si>
    <t>Jaguaribara</t>
  </si>
  <si>
    <t>Itapé</t>
  </si>
  <si>
    <t>Palmeiras</t>
  </si>
  <si>
    <t>São Miguel das Matas</t>
  </si>
  <si>
    <t>Matina</t>
  </si>
  <si>
    <t>Santo Antônio do Jacinto</t>
  </si>
  <si>
    <t>Inhangapi</t>
  </si>
  <si>
    <t>Pintadas</t>
  </si>
  <si>
    <t>Jordânia</t>
  </si>
  <si>
    <t>Santo Antônio das Missões</t>
  </si>
  <si>
    <t>Rubim</t>
  </si>
  <si>
    <t>Bonfinópolis</t>
  </si>
  <si>
    <t>Itapitanga</t>
  </si>
  <si>
    <t>Saudades</t>
  </si>
  <si>
    <t>Nazária</t>
  </si>
  <si>
    <t>Tenente Ananias</t>
  </si>
  <si>
    <t>Fronteiras</t>
  </si>
  <si>
    <t>Monsenhor Gil</t>
  </si>
  <si>
    <t>Jaqueira</t>
  </si>
  <si>
    <t>Santa Terezinha</t>
  </si>
  <si>
    <t>Catarina</t>
  </si>
  <si>
    <t>Palmácia</t>
  </si>
  <si>
    <t>Getulina</t>
  </si>
  <si>
    <t>Igarapé Grande</t>
  </si>
  <si>
    <t>Governador Archer</t>
  </si>
  <si>
    <t>Duque Bacelar</t>
  </si>
  <si>
    <t>Senador Alexandre Costa</t>
  </si>
  <si>
    <t>Centralina</t>
  </si>
  <si>
    <t>Cortês</t>
  </si>
  <si>
    <t>Florânia</t>
  </si>
  <si>
    <t>Irani</t>
  </si>
  <si>
    <t>Arataca</t>
  </si>
  <si>
    <t>Godofredo Viana</t>
  </si>
  <si>
    <t>Umarizal</t>
  </si>
  <si>
    <t>Mondaí</t>
  </si>
  <si>
    <t>Abaiara</t>
  </si>
  <si>
    <t>Bananal</t>
  </si>
  <si>
    <t>Porto Xavier</t>
  </si>
  <si>
    <t>Santa Maria do Oeste</t>
  </si>
  <si>
    <t>Varzedo</t>
  </si>
  <si>
    <t>Beneditinos</t>
  </si>
  <si>
    <t>Manduri</t>
  </si>
  <si>
    <t>Ronda Alta</t>
  </si>
  <si>
    <t>Barracão</t>
  </si>
  <si>
    <t>Redentora</t>
  </si>
  <si>
    <t>Cachoeira Grande</t>
  </si>
  <si>
    <t>Águia Branca</t>
  </si>
  <si>
    <t>Lavínia</t>
  </si>
  <si>
    <t>Jucuruçu</t>
  </si>
  <si>
    <t>Campo Erê</t>
  </si>
  <si>
    <t>Chapada</t>
  </si>
  <si>
    <t>Lago do Junco</t>
  </si>
  <si>
    <t>Wagner</t>
  </si>
  <si>
    <t>Jequiá da Praia</t>
  </si>
  <si>
    <t>Cambira</t>
  </si>
  <si>
    <t>Ipiranga do Piauí</t>
  </si>
  <si>
    <t>Mauá da Serra</t>
  </si>
  <si>
    <t>São Jorge d'Oeste</t>
  </si>
  <si>
    <t>Pau Brasil</t>
  </si>
  <si>
    <t>Sebastião Laranjeiras</t>
  </si>
  <si>
    <t>Maraial</t>
  </si>
  <si>
    <t>Torrinha</t>
  </si>
  <si>
    <t>Iporã do Oeste</t>
  </si>
  <si>
    <t>Antônio João</t>
  </si>
  <si>
    <t>Jaborandi</t>
  </si>
  <si>
    <t>Marcionílio Souza</t>
  </si>
  <si>
    <t>Rinópolis</t>
  </si>
  <si>
    <t>São Domingos</t>
  </si>
  <si>
    <t>Cerro Grande do Sul</t>
  </si>
  <si>
    <t>Corumbaíba</t>
  </si>
  <si>
    <t>Queluz</t>
  </si>
  <si>
    <t>Entre-Ijuís</t>
  </si>
  <si>
    <t>Herculândia</t>
  </si>
  <si>
    <t>Mata Verde</t>
  </si>
  <si>
    <t>Luís Gomes</t>
  </si>
  <si>
    <t>Salto Grande</t>
  </si>
  <si>
    <t>Penaforte</t>
  </si>
  <si>
    <t>Deputado Irapuan Pinheiro</t>
  </si>
  <si>
    <t>Santa Isabel do Ivaí</t>
  </si>
  <si>
    <t>Vila Pavão</t>
  </si>
  <si>
    <t>Virgínia</t>
  </si>
  <si>
    <t>Ibirapuã</t>
  </si>
  <si>
    <t>Matias Cardoso</t>
  </si>
  <si>
    <t>Tasso Fragoso</t>
  </si>
  <si>
    <t>Campo Novo de Rondônia</t>
  </si>
  <si>
    <t>Caturama</t>
  </si>
  <si>
    <t>Potengi</t>
  </si>
  <si>
    <t>Sabáudia</t>
  </si>
  <si>
    <t>Milagres do Maranhão</t>
  </si>
  <si>
    <t>Satubinha</t>
  </si>
  <si>
    <t>Vicentinópolis</t>
  </si>
  <si>
    <t>Lago dos Rodrigues</t>
  </si>
  <si>
    <t>Riacho dos Machados</t>
  </si>
  <si>
    <t>Leopoldo de Bulhões</t>
  </si>
  <si>
    <t>Queimada Nova</t>
  </si>
  <si>
    <t>Faro</t>
  </si>
  <si>
    <t>Santanópolis</t>
  </si>
  <si>
    <t>Califórnia</t>
  </si>
  <si>
    <t>São Pedro do Ivaí</t>
  </si>
  <si>
    <t>Aratuípe</t>
  </si>
  <si>
    <t>Marilândia do Sul</t>
  </si>
  <si>
    <t>Catuípe</t>
  </si>
  <si>
    <t>Malhada de Pedras</t>
  </si>
  <si>
    <t>Santa Cruz de Monte Castelo</t>
  </si>
  <si>
    <t>São Domingos do Norte</t>
  </si>
  <si>
    <t>Marcolândia</t>
  </si>
  <si>
    <t>Descanso</t>
  </si>
  <si>
    <t>Nossa Senhora dos Remédios</t>
  </si>
  <si>
    <t>Brasileira</t>
  </si>
  <si>
    <t>Tomazina</t>
  </si>
  <si>
    <t>Tuparendi</t>
  </si>
  <si>
    <t>Congonhinhas</t>
  </si>
  <si>
    <t>Peixe-Boi</t>
  </si>
  <si>
    <t>Lagoa Alegre</t>
  </si>
  <si>
    <t>Francisco Santos</t>
  </si>
  <si>
    <t>São João do Arraial</t>
  </si>
  <si>
    <t>Martins</t>
  </si>
  <si>
    <t>Itaquara</t>
  </si>
  <si>
    <t>Japorã</t>
  </si>
  <si>
    <t>Campo Grande</t>
  </si>
  <si>
    <t>Magalhães Barata</t>
  </si>
  <si>
    <t>Quatiguá</t>
  </si>
  <si>
    <t>Cezarina</t>
  </si>
  <si>
    <t>São Sebastião da Amoreira</t>
  </si>
  <si>
    <t>Figueira</t>
  </si>
  <si>
    <t>Guajeru</t>
  </si>
  <si>
    <t>Feira Nova do Maranhão</t>
  </si>
  <si>
    <t>Itobi</t>
  </si>
  <si>
    <t>Madeiro</t>
  </si>
  <si>
    <t>Planaltino</t>
  </si>
  <si>
    <t>Iaras</t>
  </si>
  <si>
    <t>Tuparetama</t>
  </si>
  <si>
    <t>Cruzeta</t>
  </si>
  <si>
    <t>Carnaúba dos Dantas</t>
  </si>
  <si>
    <t>Nova Fátima</t>
  </si>
  <si>
    <t>Verê</t>
  </si>
  <si>
    <t>Marcelino Vieira</t>
  </si>
  <si>
    <t>Dom Aquino</t>
  </si>
  <si>
    <t>Jati</t>
  </si>
  <si>
    <t>Palmitinho</t>
  </si>
  <si>
    <t>Ipumirim</t>
  </si>
  <si>
    <t>Elísio Medrado</t>
  </si>
  <si>
    <t>Nova Itarana</t>
  </si>
  <si>
    <t>Candeal</t>
  </si>
  <si>
    <t>Borrazópolis</t>
  </si>
  <si>
    <t>Brejinho</t>
  </si>
  <si>
    <t>Tanquinho</t>
  </si>
  <si>
    <t>Verdelândia</t>
  </si>
  <si>
    <t>Anaurilândia</t>
  </si>
  <si>
    <t>Ametista do Sul</t>
  </si>
  <si>
    <t>General Câmara</t>
  </si>
  <si>
    <t>Palma Sola</t>
  </si>
  <si>
    <t>Portalegre</t>
  </si>
  <si>
    <t>Serra Negra do Norte</t>
  </si>
  <si>
    <t>Monsenhor Hipólito</t>
  </si>
  <si>
    <t>Boa Vista do Gurupi</t>
  </si>
  <si>
    <t>Vertente do Lério</t>
  </si>
  <si>
    <t>Trindade do Sul</t>
  </si>
  <si>
    <t>Nova Redenção</t>
  </si>
  <si>
    <t>Tarrafas</t>
  </si>
  <si>
    <t>Minas do Leão</t>
  </si>
  <si>
    <t>Ipuaçu</t>
  </si>
  <si>
    <t>Lajedo do Tabocal</t>
  </si>
  <si>
    <t>Iraí</t>
  </si>
  <si>
    <t>Guaraçaí</t>
  </si>
  <si>
    <t>Alto Rio Novo</t>
  </si>
  <si>
    <t>Campo Alegre de Goiás</t>
  </si>
  <si>
    <t>Campo Largo do Piauí</t>
  </si>
  <si>
    <t>Guarani das Missões</t>
  </si>
  <si>
    <t>Jussiape</t>
  </si>
  <si>
    <t>Caraá</t>
  </si>
  <si>
    <t>Sud Mennucci</t>
  </si>
  <si>
    <t>Abaíra</t>
  </si>
  <si>
    <t>Cristal</t>
  </si>
  <si>
    <t>Marilena</t>
  </si>
  <si>
    <t>Antonina do Norte</t>
  </si>
  <si>
    <t>Abatiá</t>
  </si>
  <si>
    <t>São Pedro do Turvo</t>
  </si>
  <si>
    <t>Muniz Ferreira</t>
  </si>
  <si>
    <t>Ouvidor</t>
  </si>
  <si>
    <t>Jóia</t>
  </si>
  <si>
    <t>Iraí de Minas</t>
  </si>
  <si>
    <t>Águas de Santa Bárbara</t>
  </si>
  <si>
    <t>Lavrinhas</t>
  </si>
  <si>
    <t>Amapá do Maranhão</t>
  </si>
  <si>
    <t>Luís Domingues</t>
  </si>
  <si>
    <t>Lavras do Sul</t>
  </si>
  <si>
    <t>Augusto Pestana</t>
  </si>
  <si>
    <t>Ibirajuba</t>
  </si>
  <si>
    <t>Alpestre</t>
  </si>
  <si>
    <t>Teodoro Sampaio</t>
  </si>
  <si>
    <t>Itá</t>
  </si>
  <si>
    <t>Governador Luiz Rocha</t>
  </si>
  <si>
    <t>São Miguel das Missões</t>
  </si>
  <si>
    <t>Itamari</t>
  </si>
  <si>
    <t>Doutor Severiano</t>
  </si>
  <si>
    <t>Abel Figueiredo</t>
  </si>
  <si>
    <t>Granito</t>
  </si>
  <si>
    <t>Boa Vista do Buricá</t>
  </si>
  <si>
    <t>São José dos Basílios</t>
  </si>
  <si>
    <t>Pau D'Arco</t>
  </si>
  <si>
    <t>Apuarema</t>
  </si>
  <si>
    <t>Arandu</t>
  </si>
  <si>
    <t>Palestina do Pará</t>
  </si>
  <si>
    <t>Barra do Turvo</t>
  </si>
  <si>
    <t>Umari</t>
  </si>
  <si>
    <t>Nova Tebas</t>
  </si>
  <si>
    <t>Renascença</t>
  </si>
  <si>
    <t>Estrela do Sul</t>
  </si>
  <si>
    <t>Angical do Piauí</t>
  </si>
  <si>
    <t>Alagoinha do Piauí</t>
  </si>
  <si>
    <t>Manoel Viana</t>
  </si>
  <si>
    <t>Laguna Carapã</t>
  </si>
  <si>
    <t>Erval Seco</t>
  </si>
  <si>
    <t>Brejo Grande do Araguaia</t>
  </si>
  <si>
    <t>Altaneira</t>
  </si>
  <si>
    <t>General Sampaio</t>
  </si>
  <si>
    <t>Juti</t>
  </si>
  <si>
    <t>Ajuricaba</t>
  </si>
  <si>
    <t>Nova Porteirinha</t>
  </si>
  <si>
    <t>Santa Filomena do Maranhão</t>
  </si>
  <si>
    <t>Sapopema</t>
  </si>
  <si>
    <t>Ferreira Gomes</t>
  </si>
  <si>
    <t>Rodeio Bonito</t>
  </si>
  <si>
    <t>Barro Duro</t>
  </si>
  <si>
    <t>São José do Piauí</t>
  </si>
  <si>
    <t>São Carlos do Ivaí</t>
  </si>
  <si>
    <t>Bom Sucesso</t>
  </si>
  <si>
    <t>Antônio Martins</t>
  </si>
  <si>
    <t>Roque Gonzales</t>
  </si>
  <si>
    <t>Santana dos Garrotes</t>
  </si>
  <si>
    <t>Pouso Alto</t>
  </si>
  <si>
    <t>Pinhalão</t>
  </si>
  <si>
    <t>São Brás</t>
  </si>
  <si>
    <t>Quixaba</t>
  </si>
  <si>
    <t>Guairaçá</t>
  </si>
  <si>
    <t>Milton Brandão</t>
  </si>
  <si>
    <t>Ponto Belo</t>
  </si>
  <si>
    <t>Felisburgo</t>
  </si>
  <si>
    <t>Roteiro</t>
  </si>
  <si>
    <t>Ererê</t>
  </si>
  <si>
    <t>Morro do Chapéu do Piauí</t>
  </si>
  <si>
    <t>Acauã</t>
  </si>
  <si>
    <t>Condor</t>
  </si>
  <si>
    <t>Ibirarema</t>
  </si>
  <si>
    <t>Padre Marcos</t>
  </si>
  <si>
    <t>Cambará do Sul</t>
  </si>
  <si>
    <t>Vicentina</t>
  </si>
  <si>
    <t>Lagoa de São Francisco</t>
  </si>
  <si>
    <t>Dom Expedito Lopes</t>
  </si>
  <si>
    <t>São Vicente</t>
  </si>
  <si>
    <t>Palmópolis</t>
  </si>
  <si>
    <t>Diamante</t>
  </si>
  <si>
    <t>São João do Oeste</t>
  </si>
  <si>
    <t>Cândido Godói</t>
  </si>
  <si>
    <t>Canitar</t>
  </si>
  <si>
    <t>Abadia dos Dourados</t>
  </si>
  <si>
    <t>Jandaia</t>
  </si>
  <si>
    <t>Aiuruoca</t>
  </si>
  <si>
    <t>Pérola d'Oeste</t>
  </si>
  <si>
    <t>Betânia do Piauí</t>
  </si>
  <si>
    <t>Sussuapara</t>
  </si>
  <si>
    <t>Ichu</t>
  </si>
  <si>
    <t>Silveiras</t>
  </si>
  <si>
    <t>Coronel Bicaco</t>
  </si>
  <si>
    <t>Afonso Cunha</t>
  </si>
  <si>
    <t>Iacri</t>
  </si>
  <si>
    <t>Alecrim</t>
  </si>
  <si>
    <t>Santarém Novo</t>
  </si>
  <si>
    <t>Salto da Divisa</t>
  </si>
  <si>
    <t>Irajuba</t>
  </si>
  <si>
    <t>Olho d'Água</t>
  </si>
  <si>
    <t>São José da Boa Vista</t>
  </si>
  <si>
    <t>Itaju do Colônia</t>
  </si>
  <si>
    <t>São Julião</t>
  </si>
  <si>
    <t>Graça Aranha</t>
  </si>
  <si>
    <t>Campo Grande do Piauí</t>
  </si>
  <si>
    <t>Encanto</t>
  </si>
  <si>
    <t>Segredo</t>
  </si>
  <si>
    <t>Vereda</t>
  </si>
  <si>
    <t>Enéas Marques</t>
  </si>
  <si>
    <t>Mamonas</t>
  </si>
  <si>
    <t>Hulha Negra</t>
  </si>
  <si>
    <t>Potiretama</t>
  </si>
  <si>
    <t>São João do Sabugi</t>
  </si>
  <si>
    <t>Anchieta</t>
  </si>
  <si>
    <t>Belo Monte</t>
  </si>
  <si>
    <t>Itambaracá</t>
  </si>
  <si>
    <t>Tenente Laurentino Cruz</t>
  </si>
  <si>
    <t>Bossoroca</t>
  </si>
  <si>
    <t>Barão do Triunfo</t>
  </si>
  <si>
    <t>Jussari</t>
  </si>
  <si>
    <t>Campina das Missões</t>
  </si>
  <si>
    <t>Sertão Santana</t>
  </si>
  <si>
    <t>São João do Jaguaribe</t>
  </si>
  <si>
    <t>Sapucaia</t>
  </si>
  <si>
    <t>São Paulo das Missões</t>
  </si>
  <si>
    <t>Bernardo do Mearim</t>
  </si>
  <si>
    <t>Santo Antônio de Lisboa</t>
  </si>
  <si>
    <t>Santa Cruz do Piauí</t>
  </si>
  <si>
    <t>José da Penha</t>
  </si>
  <si>
    <t>São Pedro dos Crentes</t>
  </si>
  <si>
    <t>Barra do Rocha</t>
  </si>
  <si>
    <t>Piratuba</t>
  </si>
  <si>
    <t>Pranchita</t>
  </si>
  <si>
    <t>Salgadinho</t>
  </si>
  <si>
    <t>Baixio</t>
  </si>
  <si>
    <t>São Raimundo do Doca Bezerra</t>
  </si>
  <si>
    <t>Igaracy</t>
  </si>
  <si>
    <t>Grandes Rios</t>
  </si>
  <si>
    <t>Feira da Mata</t>
  </si>
  <si>
    <t>Ibiara</t>
  </si>
  <si>
    <t>Sertaneja</t>
  </si>
  <si>
    <t>Jacobina do Piauí</t>
  </si>
  <si>
    <t>Soledade de Minas</t>
  </si>
  <si>
    <t>Itaubal</t>
  </si>
  <si>
    <t>Nova Esperança do Sudoeste</t>
  </si>
  <si>
    <t>São João do Caiuá</t>
  </si>
  <si>
    <t>Barro Preto</t>
  </si>
  <si>
    <t>Douradina</t>
  </si>
  <si>
    <t>Sambaíba</t>
  </si>
  <si>
    <t>Pai Pedro</t>
  </si>
  <si>
    <t>Gongogi</t>
  </si>
  <si>
    <t>Tucunduva</t>
  </si>
  <si>
    <t>São João da Fronteira</t>
  </si>
  <si>
    <t>Santana do Itararé</t>
  </si>
  <si>
    <t>Tufilândia</t>
  </si>
  <si>
    <t>Caldeirão Grande do Piauí</t>
  </si>
  <si>
    <t>Severiano Melo</t>
  </si>
  <si>
    <t>São Martinho</t>
  </si>
  <si>
    <t>Mucurici</t>
  </si>
  <si>
    <t>Geminiano</t>
  </si>
  <si>
    <t>Rosário do Ivaí</t>
  </si>
  <si>
    <t>Rafael Fernandes</t>
  </si>
  <si>
    <t>Jaboti</t>
  </si>
  <si>
    <t>Patos do Piauí</t>
  </si>
  <si>
    <t>Joca Marques</t>
  </si>
  <si>
    <t>Equador</t>
  </si>
  <si>
    <t>Itaú</t>
  </si>
  <si>
    <t>São José da Vitória</t>
  </si>
  <si>
    <t>Sentinela do Sul</t>
  </si>
  <si>
    <t>Calumbi</t>
  </si>
  <si>
    <t>Massapê do Piauí</t>
  </si>
  <si>
    <t>Almadina</t>
  </si>
  <si>
    <t>Tavares</t>
  </si>
  <si>
    <t>Solidão</t>
  </si>
  <si>
    <t>Boa Ventura</t>
  </si>
  <si>
    <t>Gurinhatã</t>
  </si>
  <si>
    <t>Salto do Itararé</t>
  </si>
  <si>
    <t>Junco do Maranhão</t>
  </si>
  <si>
    <t>Diamante do Norte</t>
  </si>
  <si>
    <t>Jesuânia</t>
  </si>
  <si>
    <t>Tiradentes do Sul</t>
  </si>
  <si>
    <t>São Nicolau</t>
  </si>
  <si>
    <t>Sabino</t>
  </si>
  <si>
    <t>Jacaré dos Homens</t>
  </si>
  <si>
    <t>Curral Novo do Piauí</t>
  </si>
  <si>
    <t>São José de Caiana</t>
  </si>
  <si>
    <t>Caridade do Piauí</t>
  </si>
  <si>
    <t>Nova Colinas</t>
  </si>
  <si>
    <t>Santana de Mangueira</t>
  </si>
  <si>
    <t>Aguiar</t>
  </si>
  <si>
    <t>Rondinha</t>
  </si>
  <si>
    <t>Jaramataia</t>
  </si>
  <si>
    <t>Campo Novo</t>
  </si>
  <si>
    <t>Japira</t>
  </si>
  <si>
    <t>Goiandira</t>
  </si>
  <si>
    <t>Agricolândia</t>
  </si>
  <si>
    <t>Canas</t>
  </si>
  <si>
    <t>Tunápolis</t>
  </si>
  <si>
    <t>Ouro Branco</t>
  </si>
  <si>
    <t>Tamboara</t>
  </si>
  <si>
    <t>Lunardelli</t>
  </si>
  <si>
    <t>São José do Divino</t>
  </si>
  <si>
    <t>São Gonçalo do Piauí</t>
  </si>
  <si>
    <t>Caiçara</t>
  </si>
  <si>
    <t>Guarujá do Sul</t>
  </si>
  <si>
    <t>Romelândia</t>
  </si>
  <si>
    <t>Lagoa do Piauí</t>
  </si>
  <si>
    <t>Gameleiras</t>
  </si>
  <si>
    <t>Liberato Salzano</t>
  </si>
  <si>
    <t>Ingazeira</t>
  </si>
  <si>
    <t>Amaporã</t>
  </si>
  <si>
    <t>Santa Maria do Salto</t>
  </si>
  <si>
    <t>Bandeira</t>
  </si>
  <si>
    <t>Catuti</t>
  </si>
  <si>
    <t>Novo Horizonte do Sul</t>
  </si>
  <si>
    <t>Três Palmeiras</t>
  </si>
  <si>
    <t>Boracéia</t>
  </si>
  <si>
    <t>Caibaté</t>
  </si>
  <si>
    <t>Marumbi</t>
  </si>
  <si>
    <t>Presidente Médici</t>
  </si>
  <si>
    <t>Almino Afonso</t>
  </si>
  <si>
    <t>Humaitá</t>
  </si>
  <si>
    <t>Santa Cruz da Vitória</t>
  </si>
  <si>
    <t>Ribeirão do Sul</t>
  </si>
  <si>
    <t>Serra do Navio</t>
  </si>
  <si>
    <t>Vicente Dutra</t>
  </si>
  <si>
    <t>Serrinha dos Pintos</t>
  </si>
  <si>
    <t>Rio do Prado</t>
  </si>
  <si>
    <t>Alegrete do Piauí</t>
  </si>
  <si>
    <t>Guapirama</t>
  </si>
  <si>
    <t>Nova Independência</t>
  </si>
  <si>
    <t>Chuvisca</t>
  </si>
  <si>
    <t>Kaloré</t>
  </si>
  <si>
    <t>Ipira</t>
  </si>
  <si>
    <t>São José do Seridó</t>
  </si>
  <si>
    <t>Lindóia do Sul</t>
  </si>
  <si>
    <t>São Roberto</t>
  </si>
  <si>
    <t>Pinheirinho do Vale</t>
  </si>
  <si>
    <t>Caldazinha</t>
  </si>
  <si>
    <t>Riozinho</t>
  </si>
  <si>
    <t>Doutor Maurício Cardoso</t>
  </si>
  <si>
    <t>São Miguel do Passa Quatro</t>
  </si>
  <si>
    <t>Cutias</t>
  </si>
  <si>
    <t>Aiquara</t>
  </si>
  <si>
    <t>São João da Ponta</t>
  </si>
  <si>
    <t>Miraguaí</t>
  </si>
  <si>
    <t>Maçambará</t>
  </si>
  <si>
    <t>Carvalhos</t>
  </si>
  <si>
    <t>Cravolândia</t>
  </si>
  <si>
    <t>Curralinhos</t>
  </si>
  <si>
    <t>Dom Macedo Costa</t>
  </si>
  <si>
    <t>São Félix de Balsas</t>
  </si>
  <si>
    <t>Serranópolis de Minas</t>
  </si>
  <si>
    <t>Arabutã</t>
  </si>
  <si>
    <t>Flor da Serra do Sul</t>
  </si>
  <si>
    <t>Porto Lucena</t>
  </si>
  <si>
    <t>Gavião</t>
  </si>
  <si>
    <t>Contendas do Sincorá</t>
  </si>
  <si>
    <t>Olho d'Água Grande</t>
  </si>
  <si>
    <t>Itacuruba</t>
  </si>
  <si>
    <t>Coronel Macedo</t>
  </si>
  <si>
    <t>Novo Barreiro</t>
  </si>
  <si>
    <t>Paraíso</t>
  </si>
  <si>
    <t>São João da Canabrava</t>
  </si>
  <si>
    <t>Rodolfo Fernandes</t>
  </si>
  <si>
    <t>Barra do Quaraí</t>
  </si>
  <si>
    <t>Coronel João Pessoa</t>
  </si>
  <si>
    <t>São Pedro da Cipa</t>
  </si>
  <si>
    <t>Nova Santa Bárbara</t>
  </si>
  <si>
    <t>Jardim do Mulato</t>
  </si>
  <si>
    <t>Aceguá</t>
  </si>
  <si>
    <t>São Francisco do Oeste</t>
  </si>
  <si>
    <t>Espírito Santo do Turvo</t>
  </si>
  <si>
    <t>Cacaulândia</t>
  </si>
  <si>
    <t>Passagem Franca do Piauí</t>
  </si>
  <si>
    <t>Cruzeiro do Iguaçu</t>
  </si>
  <si>
    <t>Tejupá</t>
  </si>
  <si>
    <t>Santana do Piauí</t>
  </si>
  <si>
    <t>Frutuoso Gomes</t>
  </si>
  <si>
    <t>Tapira</t>
  </si>
  <si>
    <t>Arambaré</t>
  </si>
  <si>
    <t>Santo Antônio do Leste</t>
  </si>
  <si>
    <t>Porto Amazonas</t>
  </si>
  <si>
    <t>Modelo</t>
  </si>
  <si>
    <t>Lafaiete Coutinho</t>
  </si>
  <si>
    <t>Domingos Mourão</t>
  </si>
  <si>
    <t>Salgado Filho</t>
  </si>
  <si>
    <t>Planaltina do Paraná</t>
  </si>
  <si>
    <t>Wall Ferraz</t>
  </si>
  <si>
    <t>Iporanga</t>
  </si>
  <si>
    <t>Coivaras</t>
  </si>
  <si>
    <t>Passos Maia</t>
  </si>
  <si>
    <t>Bannach</t>
  </si>
  <si>
    <t>Bela Vista da Caroba</t>
  </si>
  <si>
    <t>Edealina</t>
  </si>
  <si>
    <t>Capivari do Sul</t>
  </si>
  <si>
    <t>Iraceminha</t>
  </si>
  <si>
    <t>Passa Sete</t>
  </si>
  <si>
    <t>Bom Jesus do Sul</t>
  </si>
  <si>
    <t>Itapura</t>
  </si>
  <si>
    <t>Feliz Deserto</t>
  </si>
  <si>
    <t>Lidianópolis</t>
  </si>
  <si>
    <t>Paraná</t>
  </si>
  <si>
    <t>Major Sales</t>
  </si>
  <si>
    <t>Mariana Pimentel</t>
  </si>
  <si>
    <t>Chiapetta</t>
  </si>
  <si>
    <t>Olho-d'Água do Borges</t>
  </si>
  <si>
    <t>Cromínia</t>
  </si>
  <si>
    <t>Pau D'Arco do Piauí</t>
  </si>
  <si>
    <t>Rio Quente</t>
  </si>
  <si>
    <t>São José do Barreiro</t>
  </si>
  <si>
    <t>Lajedão</t>
  </si>
  <si>
    <t>Paquetá</t>
  </si>
  <si>
    <t>Rio Branco do Ivaí</t>
  </si>
  <si>
    <t>Cerro Branco</t>
  </si>
  <si>
    <t>Jaboticaba</t>
  </si>
  <si>
    <t>Ipiaçu</t>
  </si>
  <si>
    <t>Leópolis</t>
  </si>
  <si>
    <t>Pejuçara</t>
  </si>
  <si>
    <t>Minduri</t>
  </si>
  <si>
    <t>Murutinga do Sul</t>
  </si>
  <si>
    <t>Ibarama</t>
  </si>
  <si>
    <t>Ibiquera</t>
  </si>
  <si>
    <t>Varjão</t>
  </si>
  <si>
    <t>Sarutaiá</t>
  </si>
  <si>
    <t>Xavantina</t>
  </si>
  <si>
    <t>Alegria</t>
  </si>
  <si>
    <t>Professor Jamil</t>
  </si>
  <si>
    <t>Vargeão</t>
  </si>
  <si>
    <t>Saltinho</t>
  </si>
  <si>
    <t>Taquarussu</t>
  </si>
  <si>
    <t>Itaju</t>
  </si>
  <si>
    <t>Jateí</t>
  </si>
  <si>
    <t>Areias</t>
  </si>
  <si>
    <t>Itaúna do Sul</t>
  </si>
  <si>
    <t>Novo Cabrais</t>
  </si>
  <si>
    <t>Pratinha</t>
  </si>
  <si>
    <t>Urutaí</t>
  </si>
  <si>
    <t>Barão de Antonina</t>
  </si>
  <si>
    <t>Lajedinho</t>
  </si>
  <si>
    <t>Arapuã</t>
  </si>
  <si>
    <t>Hugo Napoleão</t>
  </si>
  <si>
    <t>Rancho Alegre</t>
  </si>
  <si>
    <t>Cristianópolis</t>
  </si>
  <si>
    <t>São Fernando</t>
  </si>
  <si>
    <t>Lucrécia</t>
  </si>
  <si>
    <t>Rio Crespo</t>
  </si>
  <si>
    <t>Conselheiro Mairinck</t>
  </si>
  <si>
    <t>Belém do Piauí</t>
  </si>
  <si>
    <t>Entre Rios</t>
  </si>
  <si>
    <t>Pongaí</t>
  </si>
  <si>
    <t>Santa Amélia</t>
  </si>
  <si>
    <t>Romaria</t>
  </si>
  <si>
    <t>Suzanápolis</t>
  </si>
  <si>
    <t>Santa Cecília do Pavão</t>
  </si>
  <si>
    <t>Santa Mônica</t>
  </si>
  <si>
    <t>Pedrinópolis</t>
  </si>
  <si>
    <t>Jundiaí do Sul</t>
  </si>
  <si>
    <t>Nova América da Colina</t>
  </si>
  <si>
    <t>Braga</t>
  </si>
  <si>
    <t>Mato Rico</t>
  </si>
  <si>
    <t>Queiroz</t>
  </si>
  <si>
    <t>Vitória das Missões</t>
  </si>
  <si>
    <t>Esperança do Sul</t>
  </si>
  <si>
    <t>Galvão</t>
  </si>
  <si>
    <t>Novo Machado</t>
  </si>
  <si>
    <t>Rio Bom</t>
  </si>
  <si>
    <t>Vera Mendes</t>
  </si>
  <si>
    <t>Porto Rico</t>
  </si>
  <si>
    <t>Barra do Guarita</t>
  </si>
  <si>
    <t>Bandeirante</t>
  </si>
  <si>
    <t>Novo Itacolomi</t>
  </si>
  <si>
    <t>Taquaruçu do Sul</t>
  </si>
  <si>
    <t>Dom Viçoso</t>
  </si>
  <si>
    <t>Estrela Velha</t>
  </si>
  <si>
    <t>São Pedro do Butiá</t>
  </si>
  <si>
    <t>Nova Candelária</t>
  </si>
  <si>
    <t>Tesouro</t>
  </si>
  <si>
    <t>Venha-Ver</t>
  </si>
  <si>
    <t>Santa Cruz de Goiás</t>
  </si>
  <si>
    <t>Peritiba</t>
  </si>
  <si>
    <t>Godoy Moreira</t>
  </si>
  <si>
    <t>Pilões</t>
  </si>
  <si>
    <t>Princesa</t>
  </si>
  <si>
    <t>Pinhal</t>
  </si>
  <si>
    <t>Água Nova</t>
  </si>
  <si>
    <t>Serra Grande</t>
  </si>
  <si>
    <t>Lagoinha do Piauí</t>
  </si>
  <si>
    <t>Vila Nova do Piauí</t>
  </si>
  <si>
    <t>Rafael Godeiro</t>
  </si>
  <si>
    <t>Francisco Macedo</t>
  </si>
  <si>
    <t>Cumari</t>
  </si>
  <si>
    <t>Três Ranchos</t>
  </si>
  <si>
    <t>Cruzmaltina</t>
  </si>
  <si>
    <t>Salvador das Missões</t>
  </si>
  <si>
    <t>São José do Povo</t>
  </si>
  <si>
    <t>Coronel Barros</t>
  </si>
  <si>
    <t>Barra do Jacaré</t>
  </si>
  <si>
    <t>Vista Gaúcha</t>
  </si>
  <si>
    <t>Bom Jesus</t>
  </si>
  <si>
    <t>Manfrinópolis</t>
  </si>
  <si>
    <t>Pinhal de São Bento</t>
  </si>
  <si>
    <t>Marzagão</t>
  </si>
  <si>
    <t>Derrubadas</t>
  </si>
  <si>
    <t>Alagoa</t>
  </si>
  <si>
    <t>Sede Nova</t>
  </si>
  <si>
    <t>Riacho da Cruz</t>
  </si>
  <si>
    <t>Francisco Dantas</t>
  </si>
  <si>
    <t>Santana do Seridó</t>
  </si>
  <si>
    <t>Cristal do Sul</t>
  </si>
  <si>
    <t>Aroeiras do Itaim</t>
  </si>
  <si>
    <t>Garruchos</t>
  </si>
  <si>
    <t>São Bernardino</t>
  </si>
  <si>
    <t>Senador Salgado Filho</t>
  </si>
  <si>
    <t>São Pedro do Paraná</t>
  </si>
  <si>
    <t>Vista Alegre</t>
  </si>
  <si>
    <t>Belmonte</t>
  </si>
  <si>
    <t>Olho D'Água do Piauí</t>
  </si>
  <si>
    <t>Eugênio de Castro</t>
  </si>
  <si>
    <t>Lajeado do Bugre</t>
  </si>
  <si>
    <t>Santa Margarida do Sul</t>
  </si>
  <si>
    <t>Santa Terezinha do Progresso</t>
  </si>
  <si>
    <t>Mairipotaba</t>
  </si>
  <si>
    <t>Olímpio Noronha</t>
  </si>
  <si>
    <t>Jupiá</t>
  </si>
  <si>
    <t>São Valério do Sul</t>
  </si>
  <si>
    <t>Óleo</t>
  </si>
  <si>
    <t>Dezesseis de Novembro</t>
  </si>
  <si>
    <t>Barra Funda</t>
  </si>
  <si>
    <t>Santo Antônio do Caiuá</t>
  </si>
  <si>
    <t>Sagrada Família</t>
  </si>
  <si>
    <t>Timburi</t>
  </si>
  <si>
    <t>Boa Esperança do Iguaçu</t>
  </si>
  <si>
    <t>Santa Helena</t>
  </si>
  <si>
    <t>São José do Inhacorá</t>
  </si>
  <si>
    <t>Paranapoema</t>
  </si>
  <si>
    <t>Cerro Grande</t>
  </si>
  <si>
    <t>São José das Missões</t>
  </si>
  <si>
    <t>Timbaúba dos Batistas</t>
  </si>
  <si>
    <t>Taboleiro Grande</t>
  </si>
  <si>
    <t>Arapeí</t>
  </si>
  <si>
    <t>Tigrinhos</t>
  </si>
  <si>
    <t>Ariranha do Ivaí</t>
  </si>
  <si>
    <t>Cachoeira Dourada</t>
  </si>
  <si>
    <t>São Luis do Piauí</t>
  </si>
  <si>
    <t>Bodó</t>
  </si>
  <si>
    <t>São Sebastião do Rio Verde</t>
  </si>
  <si>
    <t>Curral Velho</t>
  </si>
  <si>
    <t>Rolador</t>
  </si>
  <si>
    <t>Pirapó</t>
  </si>
  <si>
    <t>Palmelo</t>
  </si>
  <si>
    <t>Lagoa Bonita do Sul</t>
  </si>
  <si>
    <t>Mirador</t>
  </si>
  <si>
    <t>Bom Jesus do Oeste</t>
  </si>
  <si>
    <t>Marema</t>
  </si>
  <si>
    <t>Ouro Verde</t>
  </si>
  <si>
    <t>Nova Ramada</t>
  </si>
  <si>
    <t>Bozano</t>
  </si>
  <si>
    <t>Novo Tiradentes</t>
  </si>
  <si>
    <t>Porto Mauá</t>
  </si>
  <si>
    <t>Santo Antônio dos Milagres</t>
  </si>
  <si>
    <t>Santo Antônio do Paraíso</t>
  </si>
  <si>
    <t>Nova Aurora</t>
  </si>
  <si>
    <t>Bom Progresso</t>
  </si>
  <si>
    <t>Dois Irmãos das Missões</t>
  </si>
  <si>
    <t>João Dias</t>
  </si>
  <si>
    <t>Coronel Martins</t>
  </si>
  <si>
    <t>Arco-Íris</t>
  </si>
  <si>
    <t>Nova Boa Vista</t>
  </si>
  <si>
    <t>Ipueira</t>
  </si>
  <si>
    <t>Gramado dos Loureiros</t>
  </si>
  <si>
    <t>Inhacorá</t>
  </si>
  <si>
    <t>Ubiretama</t>
  </si>
  <si>
    <t>Serranos</t>
  </si>
  <si>
    <t>Boa Vista das Missões</t>
  </si>
  <si>
    <t>Davinópolis</t>
  </si>
  <si>
    <t>Alto Bela Vista</t>
  </si>
  <si>
    <t>Sete de Setembro</t>
  </si>
  <si>
    <t>Douradoquara</t>
  </si>
  <si>
    <t>Viçosa</t>
  </si>
  <si>
    <t>Seritinga</t>
  </si>
  <si>
    <t>Mato Queimado</t>
  </si>
  <si>
    <t>Flor do Sertão</t>
  </si>
  <si>
    <t>São Miguel da Boa Vista</t>
  </si>
  <si>
    <t>São Pedro das Missões</t>
  </si>
  <si>
    <t>Lajeado Grande</t>
  </si>
  <si>
    <t>Presidente Castello Branco</t>
  </si>
  <si>
    <t>Novo Xingu</t>
  </si>
  <si>
    <t>Porto Vera Cruz</t>
  </si>
  <si>
    <t>Grupiara</t>
  </si>
  <si>
    <t>Uru</t>
  </si>
  <si>
    <t>Jardim Olinda</t>
  </si>
  <si>
    <t>Nova Aliança do Ivaí</t>
  </si>
  <si>
    <t>Miguel Leão</t>
  </si>
  <si>
    <t>Engenho Velho</t>
  </si>
  <si>
    <t>Araguainha</t>
  </si>
  <si>
    <t>Anhanguera</t>
  </si>
  <si>
    <t>SP</t>
  </si>
  <si>
    <t>RJ</t>
  </si>
  <si>
    <t>PI</t>
  </si>
  <si>
    <t>MG</t>
  </si>
  <si>
    <t>GO</t>
  </si>
  <si>
    <t>AP</t>
  </si>
  <si>
    <t>RR</t>
  </si>
  <si>
    <t>PR</t>
  </si>
  <si>
    <t>AL</t>
  </si>
  <si>
    <t>ES</t>
  </si>
  <si>
    <t>RS</t>
  </si>
  <si>
    <t>SC</t>
  </si>
  <si>
    <t>RN</t>
  </si>
  <si>
    <t>PB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</si>
</sst>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0_);\(0\)"/>
    <numFmt numFmtId="168" formatCode="\ #,##0_);[Red]\(#,##0\)"/>
    <numFmt numFmtId="169" formatCode="_-* #,##0_-;\-* #,##0_-;_-* &quot;-&quot;??_-;_-@_-"/>
    <numFmt numFmtId="170" formatCode="0.0_)\%;\(0.0\)\%;0.0_)\%;@_)_%"/>
    <numFmt numFmtId="171" formatCode="#,##0.0_)_%;\(#,##0.0\)_%;0.0_)_%;@_)_%"/>
    <numFmt numFmtId="172" formatCode="#,##0.0_);\(#,##0.0\);#,##0.0_);@_)"/>
    <numFmt numFmtId="173" formatCode="&quot;$&quot;_(#,##0.00_);&quot;$&quot;\(#,##0.00\);&quot;$&quot;_(0.00_);@_)"/>
    <numFmt numFmtId="174" formatCode="#,##0.00_);\(#,##0.00\);0.00_);@_)"/>
    <numFmt numFmtId="175" formatCode="\€_(#,##0.00_);\€\(#,##0.00\);\€_(0.00_);@_)"/>
    <numFmt numFmtId="176" formatCode="#,##0.0_)\x;\(#,##0.0\)\x;0.0_)\x;@_)_x"/>
    <numFmt numFmtId="177" formatCode="#,##0.0_)_x;\(#,##0.0\)_x;0.0_)_x;@_)_x"/>
    <numFmt numFmtId="178" formatCode="#,##0\ [$F-40C]"/>
    <numFmt numFmtId="179" formatCode="0.0%"/>
    <numFmt numFmtId="180" formatCode="* #,##0.0\x_);&quot;NM&quot;_)"/>
    <numFmt numFmtId="181" formatCode="#,##0\x_);&quot;NM&quot;_)"/>
    <numFmt numFmtId="182" formatCode="_(* #,##0.0_);_(* \(#,##0.0\);_(* &quot;-&quot;?_);@_)"/>
    <numFmt numFmtId="183" formatCode="_(* #,##0.0_);_(* \(#,##0.0\);_(* &quot;-&quot;_);_(@_)"/>
    <numFmt numFmtId="184" formatCode="&quot;$&quot;#,##0.0_);\(&quot;$&quot;#,##0.0\)"/>
    <numFmt numFmtId="185" formatCode="* #,##0.0\ \x_);&quot;NM&quot;_)"/>
    <numFmt numFmtId="186" formatCode="* #,##0.0\ \x_);&quot;NM&quot;"/>
    <numFmt numFmtId="187" formatCode="#,##0.0"/>
    <numFmt numFmtId="188" formatCode="_ * #,##0.00_ ;_ * \-#,##0.00_ ;_ * &quot;-&quot;??_ ;_ @_ "/>
    <numFmt numFmtId="189" formatCode="_(&quot;$&quot;* #,##0.0000_);_(&quot;$&quot;* \(#,##0.0000\);_(&quot;$&quot;* &quot;-&quot;??_);_(@_)"/>
    <numFmt numFmtId="190" formatCode="m/d/yy_)"/>
    <numFmt numFmtId="191" formatCode="&quot;$&quot;#,##0_);[Red]\(&quot;$&quot;#,##0\)"/>
    <numFmt numFmtId="192" formatCode="&quot;$&quot;#,##0_%_);\(&quot;$&quot;#,##0\)_%;&quot;$&quot;#,##0_%_);@_%_)"/>
    <numFmt numFmtId="193" formatCode="&quot;$&quot;#,##0.00_);[Red]\(&quot;$&quot;#,##0.00\)"/>
    <numFmt numFmtId="194" formatCode="#,##0.000000_);\(#,##0.000000\)"/>
    <numFmt numFmtId="195" formatCode="* #,##0.0%_);* \(#,##0.0%\)"/>
    <numFmt numFmtId="196" formatCode="* #,##0.00_);* \(#,##0.00\);* \ "/>
    <numFmt numFmtId="197" formatCode="\.##0"/>
    <numFmt numFmtId="198" formatCode="#,##0.0_);\(#,##0.0\)"/>
    <numFmt numFmtId="199" formatCode="* #,##0.00_);* \(#,##0.00\);* &quot;$&quot;\ \-"/>
    <numFmt numFmtId="200" formatCode="_(* &quot;$&quot;#,##0_);_(* &quot;$&quot;\(#,##0\);_(* &quot;$&quot;\ &quot;-&quot;_);_(@_)"/>
    <numFmt numFmtId="201" formatCode="General_)"/>
    <numFmt numFmtId="202" formatCode="#,##0;\(#,##0\)"/>
    <numFmt numFmtId="203" formatCode="* \£\ #,##0.00_);* \(\£\ #,##0.00\);* \£\ \-"/>
    <numFmt numFmtId="204" formatCode="_([$€-2]* #,##0.00_);_([$€-2]* \(#,##0.00\);_([$€-2]* &quot;-&quot;??_)"/>
    <numFmt numFmtId="205" formatCode="* #,##0_);* \(\ #,##0\);* \-"/>
    <numFmt numFmtId="206" formatCode="##0.00"/>
    <numFmt numFmtId="207" formatCode="_(&quot;R$ &quot;* #,##0.00_);_(&quot;R$ &quot;* \(#,##0.00\);_(&quot;R$ &quot;* &quot;-&quot;??_);_(@_)"/>
    <numFmt numFmtId="208" formatCode="hh:mm\ AM/PM_)"/>
    <numFmt numFmtId="209" formatCode="0.0_)"/>
    <numFmt numFmtId="210" formatCode="#,##0.0\x_);\(#,##0.0\x\);#,##0.0\x_);@_)"/>
    <numFmt numFmtId="211" formatCode="#,##0.0\ \ _);&quot;NM&quot;_)"/>
    <numFmt numFmtId="212" formatCode="* &quot;$&quot;\ #,##0.00_);* \(&quot;$&quot;\ #,##0.00\);* &quot;$&quot;\ "/>
    <numFmt numFmtId="213" formatCode="* &quot;$&quot;\ #,##0.0_);* \(&quot;$&quot;\ #,##0.0\);* \ "/>
    <numFmt numFmtId="214" formatCode="mmmm\-yy"/>
    <numFmt numFmtId="215" formatCode="#,##0.0\%_);\(#,##0.0\%\);#,##0.0\%_);@_)"/>
    <numFmt numFmtId="216" formatCode="#,##0_);\(#,##0\);0_)"/>
    <numFmt numFmtId="217" formatCode="#,##0.000\x;&quot;NM&quot;_x"/>
    <numFmt numFmtId="218" formatCode="0.0000"/>
    <numFmt numFmtId="219" formatCode="&quot;R$&quot;#,##0_);\(&quot;R$&quot;#,##0\)"/>
    <numFmt numFmtId="220" formatCode="#,##0.0\x;&quot;NM&quot;_x"/>
    <numFmt numFmtId="221" formatCode="0.000"/>
    <numFmt numFmtId="222" formatCode="#,##0.000_);[Red]\(#,##0.000\)"/>
    <numFmt numFmtId="223" formatCode="_(&quot;$&quot;* #,##0.000_);_(&quot;$&quot;* \(#,##0.000\);_(&quot;$&quot;* &quot;-&quot;??_);_(@_)"/>
    <numFmt numFmtId="224" formatCode="_(&quot;$&quot;* #,##0_);_(&quot;$&quot;* \(#,##0\);_(&quot;$&quot;* &quot;-&quot;_);_(@_)"/>
    <numFmt numFmtId="225" formatCode="_*\ #0_-&quot;meses&quot;"/>
    <numFmt numFmtId="226" formatCode="0.000%"/>
    <numFmt numFmtId="227" formatCode="&quot;R$&quot;\ #,##0.00"/>
  </numFmts>
  <fonts count="140"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sz val="12"/>
      <color indexed="8"/>
      <name val="Calibri"/>
      <family val="2"/>
    </font>
    <font>
      <sz val="12"/>
      <color indexed="8"/>
      <name val="Calibri"/>
      <family val="2"/>
    </font>
    <font>
      <sz val="12"/>
      <color indexed="8"/>
      <name val="Calibri"/>
      <family val="2"/>
    </font>
    <font>
      <sz val="12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sz val="11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i/>
      <sz val="10"/>
      <color indexed="8"/>
      <name val="Arial"/>
      <family val="2"/>
    </font>
    <font>
      <b/>
      <i/>
      <sz val="10"/>
      <color indexed="8"/>
      <name val="Arial"/>
      <family val="2"/>
    </font>
    <font>
      <i/>
      <sz val="10"/>
      <color indexed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i/>
      <sz val="10"/>
      <color indexed="8"/>
      <name val="Arial"/>
      <family val="2"/>
    </font>
    <font>
      <b/>
      <sz val="18"/>
      <color indexed="56"/>
      <name val="Cambria"/>
      <family val="2"/>
    </font>
    <font>
      <sz val="9"/>
      <color indexed="8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2"/>
      <color indexed="10"/>
      <name val="Arial"/>
      <family val="2"/>
    </font>
    <font>
      <sz val="10"/>
      <name val="바탕체"/>
      <family val="1"/>
      <charset val="129"/>
    </font>
    <font>
      <sz val="10"/>
      <name val="Courier"/>
      <family val="3"/>
    </font>
    <font>
      <sz val="10"/>
      <name val="Times New Roman"/>
      <family val="1"/>
    </font>
    <font>
      <sz val="12"/>
      <name val="Times New Roman"/>
      <family val="1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Arial"/>
      <family val="2"/>
    </font>
    <font>
      <sz val="10"/>
      <color indexed="9"/>
      <name val="Arial"/>
      <family val="2"/>
    </font>
    <font>
      <sz val="12"/>
      <name val="Helv"/>
    </font>
    <font>
      <sz val="12"/>
      <name val="¹ÙÅÁÃ¼"/>
      <family val="3"/>
      <charset val="129"/>
    </font>
    <font>
      <sz val="12"/>
      <name val="¹UAAA¼"/>
      <family val="1"/>
      <charset val="129"/>
    </font>
    <font>
      <sz val="8"/>
      <name val="Times"/>
      <family val="1"/>
    </font>
    <font>
      <sz val="12"/>
      <name val="바탕체"/>
      <family val="1"/>
      <charset val="129"/>
    </font>
    <font>
      <sz val="8"/>
      <color indexed="12"/>
      <name val="Tms Rmn"/>
    </font>
    <font>
      <sz val="10"/>
      <color indexed="17"/>
      <name val="Arial"/>
      <family val="2"/>
    </font>
    <font>
      <sz val="8"/>
      <name val="Times New Roman"/>
      <family val="1"/>
    </font>
    <font>
      <b/>
      <sz val="8"/>
      <color indexed="24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9"/>
      <color indexed="24"/>
      <name val="Arial"/>
      <family val="2"/>
    </font>
    <font>
      <b/>
      <sz val="11"/>
      <color indexed="24"/>
      <name val="Arial"/>
      <family val="2"/>
    </font>
    <font>
      <sz val="12"/>
      <name val="System"/>
      <family val="2"/>
      <charset val="129"/>
    </font>
    <font>
      <sz val="10"/>
      <name val="±¼¸²Ã¼"/>
      <family val="3"/>
      <charset val="129"/>
    </font>
    <font>
      <sz val="10"/>
      <name val="±¼¸²A¼"/>
      <family val="3"/>
      <charset val="129"/>
    </font>
    <font>
      <b/>
      <sz val="10"/>
      <color indexed="52"/>
      <name val="Arial"/>
      <family val="2"/>
    </font>
    <font>
      <sz val="10"/>
      <color indexed="52"/>
      <name val="Arial"/>
      <family val="2"/>
    </font>
    <font>
      <b/>
      <sz val="8"/>
      <name val="Times New Roman"/>
      <family val="1"/>
    </font>
    <font>
      <sz val="10"/>
      <name val="Helv"/>
    </font>
    <font>
      <b/>
      <sz val="14"/>
      <color indexed="10"/>
      <name val="Times New Roman"/>
      <family val="1"/>
    </font>
    <font>
      <sz val="8"/>
      <color indexed="18"/>
      <name val="Times New Roman"/>
      <family val="1"/>
    </font>
    <font>
      <sz val="8"/>
      <name val="Helv"/>
    </font>
    <font>
      <sz val="10"/>
      <name val="Tms Rmn"/>
    </font>
    <font>
      <sz val="10"/>
      <color indexed="62"/>
      <name val="Arial"/>
      <family val="2"/>
    </font>
    <font>
      <sz val="12"/>
      <name val="Helvetica"/>
      <family val="2"/>
    </font>
    <font>
      <b/>
      <sz val="11"/>
      <color indexed="32"/>
      <name val="Arial"/>
      <family val="2"/>
    </font>
    <font>
      <sz val="7"/>
      <name val="Palatino"/>
      <family val="1"/>
    </font>
    <font>
      <b/>
      <u/>
      <sz val="11"/>
      <color indexed="27"/>
      <name val="Arial"/>
      <family val="2"/>
    </font>
    <font>
      <sz val="9"/>
      <color indexed="13"/>
      <name val="Arial"/>
      <family val="2"/>
    </font>
    <font>
      <sz val="18"/>
      <name val="Helvetica-Black"/>
    </font>
    <font>
      <i/>
      <sz val="14"/>
      <name val="Palatino"/>
      <family val="1"/>
    </font>
    <font>
      <sz val="10"/>
      <name val="Courier New"/>
      <family val="3"/>
    </font>
    <font>
      <b/>
      <sz val="6"/>
      <name val="Palatino"/>
      <family val="1"/>
    </font>
    <font>
      <sz val="7"/>
      <color indexed="8"/>
      <name val="Tms Rmn"/>
    </font>
    <font>
      <sz val="10"/>
      <color indexed="12"/>
      <name val="Arial"/>
      <family val="2"/>
    </font>
    <font>
      <sz val="10"/>
      <color indexed="20"/>
      <name val="Arial"/>
      <family val="2"/>
    </font>
    <font>
      <sz val="8"/>
      <color indexed="56"/>
      <name val="Book Antiqua"/>
      <family val="1"/>
    </font>
    <font>
      <sz val="8"/>
      <name val="Palatino"/>
      <family val="1"/>
    </font>
    <font>
      <sz val="8"/>
      <name val="Frutiger 55"/>
      <family val="2"/>
    </font>
    <font>
      <b/>
      <sz val="10"/>
      <color indexed="17"/>
      <name val="Arial"/>
      <family val="2"/>
    </font>
    <font>
      <sz val="10"/>
      <color indexed="60"/>
      <name val="Arial"/>
      <family val="2"/>
    </font>
    <font>
      <sz val="7"/>
      <name val="Small Fonts"/>
      <family val="2"/>
    </font>
    <font>
      <b/>
      <sz val="12"/>
      <name val="Times New Roman"/>
      <family val="1"/>
    </font>
    <font>
      <sz val="8"/>
      <color indexed="17"/>
      <name val="Tms Rmn"/>
    </font>
    <font>
      <sz val="10"/>
      <name val="MS Sans Serif"/>
      <family val="2"/>
    </font>
    <font>
      <sz val="10"/>
      <color indexed="64"/>
      <name val="Arial"/>
      <family val="2"/>
    </font>
    <font>
      <sz val="11"/>
      <name val="Times New Roman"/>
      <family val="1"/>
    </font>
    <font>
      <b/>
      <sz val="26"/>
      <name val="Times New Roman"/>
      <family val="1"/>
    </font>
    <font>
      <b/>
      <sz val="18"/>
      <name val="Times New Roman"/>
      <family val="1"/>
    </font>
    <font>
      <sz val="10"/>
      <color indexed="16"/>
      <name val="Helvetica-Black"/>
    </font>
    <font>
      <sz val="10"/>
      <color indexed="8"/>
      <name val="Univers"/>
      <family val="2"/>
    </font>
    <font>
      <sz val="8"/>
      <color indexed="14"/>
      <name val="Tms Rmn"/>
    </font>
    <font>
      <i/>
      <sz val="8"/>
      <name val="Times New Roman"/>
      <family val="1"/>
    </font>
    <font>
      <sz val="9"/>
      <name val="Times New Roman"/>
      <family val="1"/>
    </font>
    <font>
      <b/>
      <sz val="14"/>
      <name val="Times New Roman"/>
      <family val="1"/>
    </font>
    <font>
      <sz val="8"/>
      <color indexed="32"/>
      <name val="Arial"/>
      <family val="2"/>
    </font>
    <font>
      <b/>
      <sz val="10"/>
      <name val="MS Sans Serif"/>
      <family val="2"/>
    </font>
    <font>
      <b/>
      <sz val="10"/>
      <color indexed="63"/>
      <name val="Arial"/>
      <family val="2"/>
    </font>
    <font>
      <i/>
      <sz val="12"/>
      <color indexed="12"/>
      <name val="Times New Roman"/>
      <family val="1"/>
    </font>
    <font>
      <b/>
      <sz val="9"/>
      <name val="Arial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7"/>
      <name val="Times New Roman"/>
      <family val="1"/>
    </font>
    <font>
      <sz val="9"/>
      <color indexed="8"/>
      <name val="Times New Roman"/>
      <family val="1"/>
    </font>
    <font>
      <i/>
      <sz val="10"/>
      <color indexed="23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7"/>
      <color indexed="10"/>
      <name val="Arial"/>
      <family val="2"/>
    </font>
    <font>
      <sz val="10"/>
      <name val="MS Serif"/>
      <family val="1"/>
    </font>
    <font>
      <sz val="8"/>
      <color indexed="12"/>
      <name val="Arial"/>
      <family val="2"/>
    </font>
    <font>
      <b/>
      <i/>
      <sz val="12"/>
      <name val="Times New Roman"/>
      <family val="1"/>
    </font>
    <font>
      <b/>
      <u/>
      <sz val="10"/>
      <name val="Tms Rmn"/>
    </font>
    <font>
      <sz val="11"/>
      <name val="돋움"/>
      <family val="3"/>
      <charset val="129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sz val="8"/>
      <color theme="1"/>
      <name val="Century Gothic"/>
      <family val="2"/>
    </font>
    <font>
      <sz val="10"/>
      <color theme="1"/>
      <name val="Arial"/>
      <family val="2"/>
    </font>
    <font>
      <sz val="11"/>
      <color theme="0"/>
      <name val="Arial"/>
      <family val="2"/>
    </font>
    <font>
      <b/>
      <sz val="16"/>
      <color rgb="FFFF0000"/>
      <name val="Arial"/>
      <family val="2"/>
    </font>
    <font>
      <sz val="11"/>
      <color theme="1" tint="0.249977111117893"/>
      <name val="Arial"/>
      <family val="2"/>
    </font>
    <font>
      <sz val="12"/>
      <color theme="1" tint="0.249977111117893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20"/>
      <color theme="1" tint="0.34998626667073579"/>
      <name val="Arial"/>
      <family val="2"/>
    </font>
    <font>
      <b/>
      <sz val="14"/>
      <color theme="1" tint="0.34998626667073579"/>
      <name val="Arial"/>
      <family val="2"/>
    </font>
    <font>
      <b/>
      <sz val="10"/>
      <color rgb="FFFFFFFF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2"/>
      <color theme="0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4"/>
      <color theme="1"/>
      <name val="Arial"/>
      <family val="2"/>
    </font>
    <font>
      <b/>
      <sz val="14"/>
      <color rgb="FFFF0000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42"/>
      </patternFill>
    </fill>
    <fill>
      <patternFill patternType="solid">
        <fgColor indexed="29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3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32"/>
        <bgColor indexed="64"/>
      </patternFill>
    </fill>
    <fill>
      <patternFill patternType="solid">
        <fgColor indexed="30"/>
        <bgColor indexed="6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63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0"/>
        <bgColor indexed="19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double">
        <color indexed="8"/>
      </left>
      <right/>
      <top/>
      <bottom style="hair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44"/>
      </bottom>
      <diagonal/>
    </border>
    <border>
      <left/>
      <right/>
      <top style="thin">
        <color indexed="24"/>
      </top>
      <bottom/>
      <diagonal/>
    </border>
    <border>
      <left/>
      <right/>
      <top/>
      <bottom style="medium">
        <color indexed="2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dashed">
        <color indexed="22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/>
      <top style="thin">
        <color indexed="9"/>
      </top>
      <bottom style="thin">
        <color indexed="23"/>
      </bottom>
      <diagonal/>
    </border>
    <border>
      <left style="thin">
        <color indexed="23"/>
      </left>
      <right style="dashed">
        <color indexed="9"/>
      </right>
      <top/>
      <bottom style="dashed">
        <color indexed="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658">
    <xf numFmtId="0" fontId="0" fillId="0" borderId="0"/>
    <xf numFmtId="0" fontId="32" fillId="0" borderId="0"/>
    <xf numFmtId="0" fontId="33" fillId="0" borderId="0">
      <alignment vertical="center"/>
    </xf>
    <xf numFmtId="0" fontId="34" fillId="0" borderId="0"/>
    <xf numFmtId="0" fontId="35" fillId="0" borderId="0"/>
    <xf numFmtId="0" fontId="7" fillId="0" borderId="0"/>
    <xf numFmtId="0" fontId="7" fillId="0" borderId="0"/>
    <xf numFmtId="170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0" fontId="7" fillId="2" borderId="0"/>
    <xf numFmtId="172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7" fillId="3" borderId="0" applyNumberFormat="0" applyFont="0" applyAlignment="0" applyProtection="0"/>
    <xf numFmtId="176" fontId="7" fillId="0" borderId="0" applyFont="0" applyFill="0" applyBorder="0" applyAlignment="0" applyProtection="0"/>
    <xf numFmtId="177" fontId="7" fillId="0" borderId="0" applyFont="0" applyFill="0" applyBorder="0" applyProtection="0">
      <alignment horizontal="right"/>
    </xf>
    <xf numFmtId="0" fontId="37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28" fillId="0" borderId="1" applyNumberFormat="0" applyFill="0" applyAlignment="0" applyProtection="0"/>
    <xf numFmtId="0" fontId="28" fillId="0" borderId="1" applyNumberFormat="0" applyFill="0" applyAlignment="0" applyProtection="0"/>
    <xf numFmtId="0" fontId="38" fillId="0" borderId="2" applyNumberFormat="0" applyFill="0" applyProtection="0">
      <alignment horizontal="center"/>
    </xf>
    <xf numFmtId="0" fontId="38" fillId="0" borderId="2" applyNumberFormat="0" applyFill="0" applyProtection="0">
      <alignment horizontal="center"/>
    </xf>
    <xf numFmtId="0" fontId="38" fillId="0" borderId="0" applyNumberFormat="0" applyFill="0" applyBorder="0" applyProtection="0">
      <alignment horizontal="left"/>
    </xf>
    <xf numFmtId="0" fontId="38" fillId="0" borderId="0" applyNumberFormat="0" applyFill="0" applyBorder="0" applyProtection="0">
      <alignment horizontal="left"/>
    </xf>
    <xf numFmtId="0" fontId="39" fillId="0" borderId="0" applyNumberFormat="0" applyFill="0" applyBorder="0" applyProtection="0">
      <alignment horizontal="centerContinuous"/>
    </xf>
    <xf numFmtId="178" fontId="7" fillId="0" borderId="0"/>
    <xf numFmtId="179" fontId="40" fillId="0" borderId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37" fontId="42" fillId="0" borderId="0"/>
    <xf numFmtId="0" fontId="35" fillId="18" borderId="3">
      <alignment horizontal="center" vertical="center"/>
    </xf>
    <xf numFmtId="0" fontId="35" fillId="18" borderId="3">
      <alignment horizontal="center" vertical="center"/>
    </xf>
    <xf numFmtId="180" fontId="34" fillId="0" borderId="4"/>
    <xf numFmtId="181" fontId="34" fillId="0" borderId="5"/>
    <xf numFmtId="0" fontId="43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5" fillId="0" borderId="0"/>
    <xf numFmtId="181" fontId="34" fillId="0" borderId="6" applyBorder="0"/>
    <xf numFmtId="0" fontId="43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8" fillId="6" borderId="0" applyNumberFormat="0" applyBorder="0" applyAlignment="0" applyProtection="0"/>
    <xf numFmtId="0" fontId="48" fillId="6" borderId="0" applyNumberFormat="0" applyBorder="0" applyAlignment="0" applyProtection="0"/>
    <xf numFmtId="0" fontId="48" fillId="6" borderId="0" applyNumberFormat="0" applyBorder="0" applyAlignment="0" applyProtection="0"/>
    <xf numFmtId="0" fontId="49" fillId="0" borderId="7" applyNumberFormat="0" applyFont="0" applyFill="0" applyAlignment="0" applyProtection="0"/>
    <xf numFmtId="0" fontId="49" fillId="0" borderId="8" applyNumberFormat="0" applyFont="0" applyFill="0" applyAlignment="0" applyProtection="0"/>
    <xf numFmtId="49" fontId="50" fillId="0" borderId="0" applyFont="0" applyFill="0" applyBorder="0" applyAlignment="0" applyProtection="0">
      <alignment horizontal="left"/>
    </xf>
    <xf numFmtId="182" fontId="51" fillId="0" borderId="0" applyAlignment="0" applyProtection="0"/>
    <xf numFmtId="10" fontId="52" fillId="19" borderId="9" applyNumberFormat="0" applyFont="0" applyBorder="0" applyAlignment="0" applyProtection="0">
      <alignment horizontal="left"/>
    </xf>
    <xf numFmtId="10" fontId="52" fillId="19" borderId="9" applyNumberFormat="0" applyFont="0" applyBorder="0" applyAlignment="0" applyProtection="0">
      <alignment horizontal="left"/>
    </xf>
    <xf numFmtId="10" fontId="52" fillId="19" borderId="9" applyNumberFormat="0" applyFont="0" applyBorder="0" applyAlignment="0" applyProtection="0">
      <alignment horizontal="left"/>
    </xf>
    <xf numFmtId="179" fontId="53" fillId="0" borderId="0" applyFill="0" applyBorder="0" applyAlignment="0" applyProtection="0"/>
    <xf numFmtId="179" fontId="53" fillId="0" borderId="0" applyFill="0" applyBorder="0" applyAlignment="0" applyProtection="0"/>
    <xf numFmtId="49" fontId="53" fillId="0" borderId="0" applyNumberFormat="0" applyAlignment="0" applyProtection="0">
      <alignment horizontal="left"/>
    </xf>
    <xf numFmtId="49" fontId="53" fillId="0" borderId="0" applyNumberFormat="0" applyAlignment="0" applyProtection="0">
      <alignment horizontal="left"/>
    </xf>
    <xf numFmtId="49" fontId="54" fillId="0" borderId="10" applyNumberFormat="0" applyAlignment="0" applyProtection="0">
      <alignment horizontal="left" wrapText="1"/>
    </xf>
    <xf numFmtId="49" fontId="54" fillId="0" borderId="0" applyNumberFormat="0" applyAlignment="0" applyProtection="0">
      <alignment horizontal="left" wrapText="1"/>
    </xf>
    <xf numFmtId="49" fontId="55" fillId="0" borderId="0" applyAlignment="0" applyProtection="0">
      <alignment horizontal="left"/>
    </xf>
    <xf numFmtId="0" fontId="56" fillId="0" borderId="0"/>
    <xf numFmtId="0" fontId="56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57" fillId="0" borderId="0"/>
    <xf numFmtId="0" fontId="58" fillId="0" borderId="0"/>
    <xf numFmtId="0" fontId="57" fillId="0" borderId="0"/>
    <xf numFmtId="183" fontId="34" fillId="0" borderId="0" applyFill="0" applyBorder="0" applyAlignment="0"/>
    <xf numFmtId="0" fontId="59" fillId="20" borderId="11" applyNumberFormat="0" applyAlignment="0" applyProtection="0"/>
    <xf numFmtId="0" fontId="59" fillId="20" borderId="11" applyNumberFormat="0" applyAlignment="0" applyProtection="0"/>
    <xf numFmtId="0" fontId="59" fillId="20" borderId="11" applyNumberFormat="0" applyAlignment="0" applyProtection="0"/>
    <xf numFmtId="0" fontId="59" fillId="20" borderId="11" applyNumberFormat="0" applyAlignment="0" applyProtection="0"/>
    <xf numFmtId="0" fontId="10" fillId="21" borderId="12" applyNumberFormat="0" applyAlignment="0" applyProtection="0"/>
    <xf numFmtId="0" fontId="10" fillId="21" borderId="12" applyNumberFormat="0" applyAlignment="0" applyProtection="0"/>
    <xf numFmtId="0" fontId="10" fillId="21" borderId="12" applyNumberFormat="0" applyAlignment="0" applyProtection="0"/>
    <xf numFmtId="0" fontId="60" fillId="0" borderId="13" applyNumberFormat="0" applyFill="0" applyAlignment="0" applyProtection="0"/>
    <xf numFmtId="0" fontId="60" fillId="0" borderId="13" applyNumberFormat="0" applyFill="0" applyAlignment="0" applyProtection="0"/>
    <xf numFmtId="0" fontId="60" fillId="0" borderId="13" applyNumberFormat="0" applyFill="0" applyAlignment="0" applyProtection="0"/>
    <xf numFmtId="184" fontId="7" fillId="0" borderId="0"/>
    <xf numFmtId="185" fontId="7" fillId="0" borderId="0" applyFont="0" applyFill="0" applyBorder="0" applyAlignment="0" applyProtection="0"/>
    <xf numFmtId="40" fontId="61" fillId="0" borderId="0" applyFont="0" applyFill="0" applyBorder="0" applyAlignment="0" applyProtection="0">
      <alignment horizontal="center"/>
    </xf>
    <xf numFmtId="186" fontId="7" fillId="0" borderId="0" applyFont="0" applyFill="0" applyBorder="0" applyAlignment="0" applyProtection="0">
      <alignment horizontal="center"/>
    </xf>
    <xf numFmtId="185" fontId="7" fillId="0" borderId="0" applyFont="0" applyFill="0" applyBorder="0" applyAlignment="0" applyProtection="0">
      <alignment horizontal="right"/>
    </xf>
    <xf numFmtId="187" fontId="7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7" fillId="0" borderId="0" applyFont="0" applyFill="0" applyBorder="0" applyAlignment="0" applyProtection="0"/>
    <xf numFmtId="3" fontId="7" fillId="0" borderId="0" applyFill="0" applyBorder="0" applyAlignment="0" applyProtection="0"/>
    <xf numFmtId="0" fontId="62" fillId="0" borderId="0"/>
    <xf numFmtId="0" fontId="62" fillId="0" borderId="0"/>
    <xf numFmtId="3" fontId="7" fillId="0" borderId="0" applyFill="0" applyBorder="0" applyAlignment="0" applyProtection="0"/>
    <xf numFmtId="0" fontId="62" fillId="0" borderId="0"/>
    <xf numFmtId="189" fontId="34" fillId="0" borderId="0" applyFont="0" applyFill="0" applyBorder="0" applyAlignment="0" applyProtection="0">
      <protection locked="0"/>
    </xf>
    <xf numFmtId="190" fontId="34" fillId="0" borderId="0" applyFont="0" applyFill="0" applyBorder="0" applyAlignment="0" applyProtection="0">
      <protection locked="0"/>
    </xf>
    <xf numFmtId="191" fontId="47" fillId="0" borderId="14" applyBorder="0"/>
    <xf numFmtId="192" fontId="34" fillId="0" borderId="0" applyFont="0" applyFill="0" applyBorder="0" applyAlignment="0" applyProtection="0"/>
    <xf numFmtId="193" fontId="49" fillId="0" borderId="0" applyFont="0" applyFill="0" applyBorder="0" applyAlignment="0" applyProtection="0"/>
    <xf numFmtId="194" fontId="34" fillId="0" borderId="0" applyFont="0" applyFill="0" applyBorder="0" applyAlignment="0" applyProtection="0"/>
    <xf numFmtId="195" fontId="7" fillId="0" borderId="0" applyFont="0" applyFill="0" applyBorder="0" applyAlignment="0" applyProtection="0">
      <alignment horizontal="right"/>
    </xf>
    <xf numFmtId="196" fontId="7" fillId="0" borderId="0" applyFont="0" applyFill="0" applyBorder="0" applyAlignment="0" applyProtection="0">
      <alignment horizontal="right"/>
    </xf>
    <xf numFmtId="197" fontId="7" fillId="0" borderId="0" applyFill="0" applyBorder="0" applyAlignment="0" applyProtection="0"/>
    <xf numFmtId="197" fontId="7" fillId="0" borderId="0" applyFill="0" applyBorder="0" applyAlignment="0" applyProtection="0"/>
    <xf numFmtId="198" fontId="63" fillId="0" borderId="0"/>
    <xf numFmtId="193" fontId="64" fillId="0" borderId="0" applyNumberFormat="0" applyFill="0" applyBorder="0" applyAlignment="0"/>
    <xf numFmtId="0" fontId="7" fillId="0" borderId="0" applyFill="0" applyBorder="0" applyAlignment="0" applyProtection="0"/>
    <xf numFmtId="0" fontId="62" fillId="0" borderId="0"/>
    <xf numFmtId="0" fontId="7" fillId="0" borderId="0" applyFill="0" applyBorder="0" applyAlignment="0" applyProtection="0"/>
    <xf numFmtId="199" fontId="7" fillId="0" borderId="0" applyFont="0" applyFill="0" applyBorder="0" applyAlignment="0" applyProtection="0"/>
    <xf numFmtId="200" fontId="7" fillId="0" borderId="0" applyFont="0" applyFill="0" applyBorder="0" applyProtection="0">
      <alignment horizontal="right"/>
    </xf>
    <xf numFmtId="201" fontId="34" fillId="0" borderId="0" applyFont="0" applyFill="0" applyBorder="0" applyAlignment="0" applyProtection="0"/>
    <xf numFmtId="3" fontId="65" fillId="0" borderId="0" applyFont="0" applyFill="0" applyBorder="0" applyAlignment="0" applyProtection="0"/>
    <xf numFmtId="202" fontId="66" fillId="0" borderId="0"/>
    <xf numFmtId="203" fontId="7" fillId="0" borderId="15" applyNumberFormat="0" applyFont="0" applyFill="0" applyAlignment="0" applyProtection="0"/>
    <xf numFmtId="179" fontId="34" fillId="0" borderId="16" applyFill="0" applyBorder="0" applyAlignment="0">
      <alignment horizontal="centerContinuous"/>
    </xf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4" borderId="0" applyNumberFormat="0" applyBorder="0" applyAlignment="0" applyProtection="0"/>
    <xf numFmtId="0" fontId="41" fillId="24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67" fillId="9" borderId="11" applyNumberFormat="0" applyAlignment="0" applyProtection="0"/>
    <xf numFmtId="0" fontId="67" fillId="9" borderId="11" applyNumberFormat="0" applyAlignment="0" applyProtection="0"/>
    <xf numFmtId="0" fontId="67" fillId="9" borderId="11" applyNumberFormat="0" applyAlignment="0" applyProtection="0"/>
    <xf numFmtId="0" fontId="67" fillId="9" borderId="11" applyNumberFormat="0" applyAlignment="0" applyProtection="0"/>
    <xf numFmtId="0" fontId="62" fillId="0" borderId="0"/>
    <xf numFmtId="204" fontId="7" fillId="0" borderId="0" applyFont="0" applyFill="0" applyBorder="0" applyAlignment="0" applyProtection="0"/>
    <xf numFmtId="201" fontId="68" fillId="0" borderId="0"/>
    <xf numFmtId="1" fontId="69" fillId="26" borderId="17" applyNumberFormat="0" applyBorder="0" applyAlignment="0">
      <alignment horizontal="centerContinuous" vertical="center"/>
      <protection locked="0"/>
    </xf>
    <xf numFmtId="2" fontId="7" fillId="0" borderId="0" applyFill="0" applyBorder="0" applyAlignment="0" applyProtection="0"/>
    <xf numFmtId="2" fontId="7" fillId="0" borderId="0" applyFill="0" applyBorder="0" applyAlignment="0" applyProtection="0"/>
    <xf numFmtId="0" fontId="70" fillId="0" borderId="0" applyFill="0" applyBorder="0" applyProtection="0">
      <alignment horizontal="left"/>
    </xf>
    <xf numFmtId="0" fontId="53" fillId="27" borderId="0" applyNumberFormat="0" applyBorder="0" applyAlignment="0" applyProtection="0"/>
    <xf numFmtId="205" fontId="7" fillId="0" borderId="0" applyFont="0" applyFill="0" applyBorder="0" applyAlignment="0" applyProtection="0">
      <alignment horizontal="right"/>
    </xf>
    <xf numFmtId="0" fontId="71" fillId="0" borderId="0" applyNumberFormat="0" applyFill="0" applyBorder="0" applyAlignment="0" applyProtection="0"/>
    <xf numFmtId="0" fontId="20" fillId="0" borderId="18" applyNumberFormat="0" applyAlignment="0" applyProtection="0">
      <alignment horizontal="left" vertical="center"/>
    </xf>
    <xf numFmtId="0" fontId="20" fillId="0" borderId="19">
      <alignment horizontal="left" vertical="center"/>
    </xf>
    <xf numFmtId="0" fontId="72" fillId="28" borderId="0" applyNumberFormat="0" applyBorder="0" applyAlignment="0">
      <protection hidden="1"/>
    </xf>
    <xf numFmtId="0" fontId="73" fillId="0" borderId="0" applyProtection="0">
      <alignment horizontal="left"/>
    </xf>
    <xf numFmtId="0" fontId="74" fillId="0" borderId="0" applyProtection="0">
      <alignment horizontal="left"/>
    </xf>
    <xf numFmtId="0" fontId="75" fillId="0" borderId="0">
      <protection locked="0"/>
    </xf>
    <xf numFmtId="0" fontId="75" fillId="0" borderId="0">
      <protection locked="0"/>
    </xf>
    <xf numFmtId="0" fontId="76" fillId="0" borderId="0">
      <alignment horizontal="left"/>
    </xf>
    <xf numFmtId="0" fontId="77" fillId="0" borderId="0" applyNumberFormat="0" applyFill="0" applyBorder="0" applyAlignment="0" applyProtection="0"/>
    <xf numFmtId="0" fontId="78" fillId="0" borderId="20" applyNumberFormat="0" applyFill="0" applyAlignment="0" applyProtection="0"/>
    <xf numFmtId="0" fontId="79" fillId="5" borderId="0" applyNumberFormat="0" applyBorder="0" applyAlignment="0" applyProtection="0"/>
    <xf numFmtId="0" fontId="79" fillId="5" borderId="0" applyNumberFormat="0" applyBorder="0" applyAlignment="0" applyProtection="0"/>
    <xf numFmtId="0" fontId="79" fillId="5" borderId="0" applyNumberFormat="0" applyBorder="0" applyAlignment="0" applyProtection="0"/>
    <xf numFmtId="0" fontId="33" fillId="0" borderId="0"/>
    <xf numFmtId="198" fontId="78" fillId="0" borderId="0" applyNumberFormat="0" applyFill="0" applyBorder="0" applyAlignment="0" applyProtection="0"/>
    <xf numFmtId="0" fontId="53" fillId="29" borderId="0" applyNumberFormat="0" applyBorder="0" applyAlignment="0" applyProtection="0"/>
    <xf numFmtId="206" fontId="48" fillId="0" borderId="21" applyBorder="0">
      <protection locked="0"/>
    </xf>
    <xf numFmtId="0" fontId="80" fillId="0" borderId="0"/>
    <xf numFmtId="0" fontId="34" fillId="0" borderId="0"/>
    <xf numFmtId="164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0" fontId="9" fillId="0" borderId="0" applyNumberFormat="0" applyFont="0" applyFill="0" applyBorder="0" applyAlignment="0" applyProtection="0"/>
    <xf numFmtId="207" fontId="7" fillId="0" borderId="0" applyFont="0" applyFill="0" applyBorder="0" applyAlignment="0" applyProtection="0"/>
    <xf numFmtId="207" fontId="120" fillId="0" borderId="0" applyFont="0" applyFill="0" applyBorder="0" applyAlignment="0" applyProtection="0"/>
    <xf numFmtId="208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210" fontId="81" fillId="0" borderId="0" applyFont="0" applyFill="0" applyBorder="0" applyProtection="0">
      <alignment horizontal="right"/>
    </xf>
    <xf numFmtId="211" fontId="7" fillId="0" borderId="0" applyFill="0" applyBorder="0" applyProtection="0">
      <alignment horizontal="right"/>
    </xf>
    <xf numFmtId="212" fontId="7" fillId="0" borderId="0" applyFill="0" applyBorder="0" applyProtection="0">
      <alignment horizontal="right"/>
    </xf>
    <xf numFmtId="0" fontId="82" fillId="30" borderId="0">
      <alignment horizontal="right"/>
    </xf>
    <xf numFmtId="188" fontId="82" fillId="30" borderId="0">
      <alignment horizontal="right"/>
    </xf>
    <xf numFmtId="188" fontId="82" fillId="30" borderId="0">
      <alignment horizontal="right"/>
    </xf>
    <xf numFmtId="0" fontId="83" fillId="0" borderId="0">
      <alignment horizontal="right"/>
    </xf>
    <xf numFmtId="0" fontId="84" fillId="3" borderId="0" applyNumberFormat="0" applyBorder="0" applyAlignment="0" applyProtection="0"/>
    <xf numFmtId="0" fontId="84" fillId="3" borderId="0" applyNumberFormat="0" applyBorder="0" applyAlignment="0" applyProtection="0"/>
    <xf numFmtId="0" fontId="84" fillId="3" borderId="0" applyNumberFormat="0" applyBorder="0" applyAlignment="0" applyProtection="0"/>
    <xf numFmtId="0" fontId="48" fillId="0" borderId="22" applyNumberFormat="0" applyAlignment="0"/>
    <xf numFmtId="213" fontId="34" fillId="0" borderId="0"/>
    <xf numFmtId="37" fontId="85" fillId="0" borderId="0"/>
    <xf numFmtId="0" fontId="86" fillId="30" borderId="0" applyNumberFormat="0" applyFont="0" applyAlignment="0">
      <alignment horizontal="centerContinuous"/>
    </xf>
    <xf numFmtId="214" fontId="35" fillId="0" borderId="0"/>
    <xf numFmtId="37" fontId="47" fillId="0" borderId="0"/>
    <xf numFmtId="38" fontId="87" fillId="0" borderId="0"/>
    <xf numFmtId="0" fontId="7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88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21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21" fillId="0" borderId="0"/>
    <xf numFmtId="0" fontId="119" fillId="0" borderId="0"/>
    <xf numFmtId="0" fontId="119" fillId="0" borderId="0"/>
    <xf numFmtId="0" fontId="121" fillId="0" borderId="0"/>
    <xf numFmtId="0" fontId="119" fillId="0" borderId="0"/>
    <xf numFmtId="0" fontId="11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9" fillId="0" borderId="0"/>
    <xf numFmtId="0" fontId="119" fillId="0" borderId="0"/>
    <xf numFmtId="0" fontId="89" fillId="0" borderId="0"/>
    <xf numFmtId="0" fontId="7" fillId="0" borderId="0"/>
    <xf numFmtId="0" fontId="89" fillId="0" borderId="0"/>
    <xf numFmtId="0" fontId="8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21" fillId="0" borderId="0"/>
    <xf numFmtId="0" fontId="7" fillId="0" borderId="0"/>
    <xf numFmtId="0" fontId="119" fillId="0" borderId="0"/>
    <xf numFmtId="0" fontId="119" fillId="0" borderId="0"/>
    <xf numFmtId="0" fontId="7" fillId="0" borderId="0"/>
    <xf numFmtId="0" fontId="119" fillId="0" borderId="0"/>
    <xf numFmtId="0" fontId="7" fillId="0" borderId="0"/>
    <xf numFmtId="0" fontId="7" fillId="0" borderId="0"/>
    <xf numFmtId="0" fontId="121" fillId="0" borderId="0"/>
    <xf numFmtId="0" fontId="121" fillId="0" borderId="0"/>
    <xf numFmtId="0" fontId="121" fillId="0" borderId="0"/>
    <xf numFmtId="0" fontId="119" fillId="0" borderId="0"/>
    <xf numFmtId="0" fontId="121" fillId="0" borderId="0"/>
    <xf numFmtId="0" fontId="119" fillId="0" borderId="0"/>
    <xf numFmtId="0" fontId="118" fillId="0" borderId="0"/>
    <xf numFmtId="0" fontId="7" fillId="0" borderId="0"/>
    <xf numFmtId="0" fontId="7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88" fillId="0" borderId="0"/>
    <xf numFmtId="0" fontId="89" fillId="0" borderId="0"/>
    <xf numFmtId="0" fontId="89" fillId="0" borderId="0"/>
    <xf numFmtId="0" fontId="8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7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37" fontId="42" fillId="0" borderId="0"/>
    <xf numFmtId="0" fontId="7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7" fillId="0" borderId="0" applyNumberFormat="0" applyFill="0" applyBorder="0" applyAlignment="0" applyProtection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7" fillId="0" borderId="0"/>
    <xf numFmtId="0" fontId="122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20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7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7" fillId="0" borderId="0"/>
    <xf numFmtId="0" fontId="7" fillId="31" borderId="23" applyNumberFormat="0" applyFont="0" applyAlignment="0" applyProtection="0"/>
    <xf numFmtId="0" fontId="7" fillId="31" borderId="23" applyNumberFormat="0" applyFont="0" applyAlignment="0" applyProtection="0"/>
    <xf numFmtId="0" fontId="7" fillId="31" borderId="23" applyNumberFormat="0" applyFont="0" applyAlignment="0" applyProtection="0"/>
    <xf numFmtId="0" fontId="7" fillId="31" borderId="23" applyNumberFormat="0" applyFont="0" applyAlignment="0" applyProtection="0"/>
    <xf numFmtId="0" fontId="90" fillId="0" borderId="0">
      <alignment horizontal="left" vertical="top" wrapText="1"/>
    </xf>
    <xf numFmtId="0" fontId="91" fillId="0" borderId="0" applyProtection="0">
      <alignment horizontal="left"/>
    </xf>
    <xf numFmtId="0" fontId="91" fillId="0" borderId="0" applyFill="0" applyBorder="0" applyProtection="0">
      <alignment horizontal="left"/>
    </xf>
    <xf numFmtId="0" fontId="92" fillId="0" borderId="0" applyFill="0" applyBorder="0" applyProtection="0">
      <alignment horizontal="left"/>
    </xf>
    <xf numFmtId="1" fontId="93" fillId="0" borderId="0" applyProtection="0">
      <alignment horizontal="right" vertical="center"/>
    </xf>
    <xf numFmtId="165" fontId="94" fillId="0" borderId="24">
      <alignment horizontal="left" vertical="top" wrapText="1"/>
    </xf>
    <xf numFmtId="0" fontId="62" fillId="0" borderId="0"/>
    <xf numFmtId="0" fontId="62" fillId="0" borderId="0"/>
    <xf numFmtId="0" fontId="95" fillId="0" borderId="0"/>
    <xf numFmtId="0" fontId="96" fillId="0" borderId="0" applyFont="0" applyFill="0" applyBorder="0" applyAlignment="0" applyProtection="0"/>
    <xf numFmtId="10" fontId="7" fillId="0" borderId="0" applyFill="0" applyBorder="0" applyAlignment="0" applyProtection="0"/>
    <xf numFmtId="10" fontId="7" fillId="0" borderId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215" fontId="49" fillId="0" borderId="0" applyFont="0" applyFill="0" applyBorder="0" applyProtection="0">
      <alignment horizontal="right"/>
    </xf>
    <xf numFmtId="216" fontId="97" fillId="0" borderId="0" applyFill="0" applyBorder="0" applyAlignment="0">
      <alignment horizontal="left"/>
    </xf>
    <xf numFmtId="38" fontId="53" fillId="0" borderId="0" applyFill="0" applyBorder="0" applyAlignment="0" applyProtection="0">
      <alignment horizontal="right"/>
    </xf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" fillId="0" borderId="0" applyFont="0" applyFill="0" applyBorder="0" applyAlignment="0" applyProtection="0"/>
    <xf numFmtId="217" fontId="7" fillId="0" borderId="0"/>
    <xf numFmtId="0" fontId="98" fillId="0" borderId="0"/>
    <xf numFmtId="0" fontId="98" fillId="0" borderId="25">
      <alignment horizontal="right"/>
    </xf>
    <xf numFmtId="218" fontId="7" fillId="2" borderId="0" applyBorder="0" applyAlignment="0">
      <protection hidden="1"/>
    </xf>
    <xf numFmtId="1" fontId="99" fillId="2" borderId="0">
      <alignment horizontal="center"/>
    </xf>
    <xf numFmtId="0" fontId="88" fillId="0" borderId="0" applyNumberFormat="0" applyFont="0" applyFill="0" applyBorder="0" applyAlignment="0" applyProtection="0">
      <alignment horizontal="left"/>
    </xf>
    <xf numFmtId="15" fontId="88" fillId="0" borderId="0" applyFont="0" applyFill="0" applyBorder="0" applyAlignment="0" applyProtection="0"/>
    <xf numFmtId="4" fontId="88" fillId="0" borderId="0" applyFont="0" applyFill="0" applyBorder="0" applyAlignment="0" applyProtection="0"/>
    <xf numFmtId="0" fontId="100" fillId="0" borderId="7">
      <alignment horizontal="center"/>
    </xf>
    <xf numFmtId="3" fontId="88" fillId="0" borderId="0" applyFont="0" applyFill="0" applyBorder="0" applyAlignment="0" applyProtection="0"/>
    <xf numFmtId="0" fontId="88" fillId="32" borderId="0" applyNumberFormat="0" applyFont="0" applyBorder="0" applyAlignment="0" applyProtection="0"/>
    <xf numFmtId="219" fontId="34" fillId="0" borderId="0" applyFill="0" applyBorder="0" applyProtection="0">
      <alignment horizontal="right"/>
    </xf>
    <xf numFmtId="0" fontId="101" fillId="20" borderId="26" applyNumberFormat="0" applyAlignment="0" applyProtection="0"/>
    <xf numFmtId="0" fontId="101" fillId="20" borderId="26" applyNumberFormat="0" applyAlignment="0" applyProtection="0"/>
    <xf numFmtId="0" fontId="101" fillId="20" borderId="26" applyNumberFormat="0" applyAlignment="0" applyProtection="0"/>
    <xf numFmtId="0" fontId="101" fillId="20" borderId="26" applyNumberFormat="0" applyAlignment="0" applyProtection="0"/>
    <xf numFmtId="38" fontId="88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11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7" fillId="0" borderId="0" applyFont="0" applyFill="0" applyBorder="0" applyAlignment="0" applyProtection="0"/>
    <xf numFmtId="220" fontId="42" fillId="0" borderId="0" applyFill="0" applyBorder="0" applyAlignment="0" applyProtection="0"/>
    <xf numFmtId="220" fontId="42" fillId="0" borderId="0" applyFill="0" applyBorder="0" applyAlignment="0" applyProtection="0"/>
    <xf numFmtId="220" fontId="42" fillId="0" borderId="0" applyFill="0" applyBorder="0" applyAlignment="0" applyProtection="0"/>
    <xf numFmtId="220" fontId="42" fillId="0" borderId="0" applyFill="0" applyBorder="0" applyAlignment="0" applyProtection="0"/>
    <xf numFmtId="220" fontId="42" fillId="0" borderId="0" applyFill="0" applyBorder="0" applyAlignment="0" applyProtection="0"/>
    <xf numFmtId="220" fontId="42" fillId="0" borderId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220" fontId="42" fillId="0" borderId="0" applyFill="0" applyBorder="0" applyAlignment="0" applyProtection="0"/>
    <xf numFmtId="220" fontId="42" fillId="0" borderId="0" applyFill="0" applyBorder="0" applyAlignment="0" applyProtection="0"/>
    <xf numFmtId="220" fontId="42" fillId="0" borderId="0" applyFill="0" applyBorder="0" applyAlignment="0" applyProtection="0"/>
    <xf numFmtId="220" fontId="42" fillId="0" borderId="0" applyFill="0" applyBorder="0" applyAlignment="0" applyProtection="0"/>
    <xf numFmtId="220" fontId="42" fillId="0" borderId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165" fontId="11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123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88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88" fillId="0" borderId="0" applyFont="0" applyFill="0" applyBorder="0" applyAlignment="0" applyProtection="0"/>
    <xf numFmtId="165" fontId="119" fillId="0" borderId="0" applyFont="0" applyFill="0" applyBorder="0" applyAlignment="0" applyProtection="0"/>
    <xf numFmtId="4" fontId="88" fillId="0" borderId="0" applyFont="0" applyFill="0" applyBorder="0" applyAlignment="0" applyProtection="0"/>
    <xf numFmtId="165" fontId="122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9" fillId="0" borderId="0" applyFont="0" applyFill="0" applyBorder="0" applyAlignment="0" applyProtection="0"/>
    <xf numFmtId="0" fontId="34" fillId="33" borderId="0" applyNumberFormat="0" applyFont="0" applyBorder="0" applyAlignment="0" applyProtection="0"/>
    <xf numFmtId="221" fontId="34" fillId="0" borderId="0"/>
    <xf numFmtId="3" fontId="7" fillId="2" borderId="27" applyFont="0" applyFill="0" applyBorder="0" applyAlignment="0" applyProtection="0"/>
    <xf numFmtId="4" fontId="7" fillId="2" borderId="27" applyFont="0" applyFill="0" applyBorder="0" applyAlignment="0" applyProtection="0"/>
    <xf numFmtId="222" fontId="7" fillId="2" borderId="27" applyFont="0" applyFill="0" applyBorder="0" applyAlignment="0" applyProtection="0"/>
    <xf numFmtId="38" fontId="7" fillId="2" borderId="28" applyFont="0" applyFill="0" applyBorder="0" applyAlignment="0" applyProtection="0"/>
    <xf numFmtId="10" fontId="7" fillId="2" borderId="27" applyFont="0" applyFill="0" applyBorder="0" applyAlignment="0" applyProtection="0"/>
    <xf numFmtId="9" fontId="7" fillId="2" borderId="27" applyFont="0" applyFill="0" applyBorder="0" applyAlignment="0" applyProtection="0"/>
    <xf numFmtId="2" fontId="7" fillId="2" borderId="27" applyFont="0" applyFill="0" applyBorder="0" applyAlignment="0" applyProtection="0"/>
    <xf numFmtId="0" fontId="7" fillId="0" borderId="0"/>
    <xf numFmtId="0" fontId="102" fillId="0" borderId="0"/>
    <xf numFmtId="0" fontId="103" fillId="0" borderId="0" applyFill="0" applyBorder="0" applyProtection="0">
      <alignment horizontal="center" vertical="center"/>
    </xf>
    <xf numFmtId="0" fontId="104" fillId="0" borderId="0" applyBorder="0" applyProtection="0">
      <alignment vertical="center"/>
    </xf>
    <xf numFmtId="203" fontId="7" fillId="0" borderId="5" applyBorder="0" applyProtection="0">
      <alignment horizontal="right" vertical="center"/>
    </xf>
    <xf numFmtId="0" fontId="105" fillId="34" borderId="0" applyBorder="0" applyProtection="0">
      <alignment horizontal="centerContinuous" vertical="center"/>
    </xf>
    <xf numFmtId="0" fontId="105" fillId="35" borderId="5" applyBorder="0" applyProtection="0">
      <alignment horizontal="centerContinuous" vertical="center"/>
    </xf>
    <xf numFmtId="0" fontId="103" fillId="0" borderId="0" applyFill="0" applyBorder="0" applyProtection="0"/>
    <xf numFmtId="0" fontId="13" fillId="0" borderId="0" applyFill="0" applyBorder="0" applyProtection="0">
      <alignment horizontal="left"/>
    </xf>
    <xf numFmtId="0" fontId="106" fillId="0" borderId="0" applyFill="0" applyBorder="0" applyProtection="0">
      <alignment horizontal="left" vertical="top"/>
    </xf>
    <xf numFmtId="202" fontId="107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9" fillId="0" borderId="29" applyNumberFormat="0" applyFill="0" applyAlignment="0" applyProtection="0"/>
    <xf numFmtId="0" fontId="109" fillId="0" borderId="29" applyNumberFormat="0" applyFill="0" applyAlignment="0" applyProtection="0"/>
    <xf numFmtId="0" fontId="109" fillId="0" borderId="29" applyNumberFormat="0" applyFill="0" applyAlignment="0" applyProtection="0"/>
    <xf numFmtId="0" fontId="110" fillId="0" borderId="30" applyNumberFormat="0" applyFill="0" applyAlignment="0" applyProtection="0"/>
    <xf numFmtId="0" fontId="110" fillId="0" borderId="30" applyNumberFormat="0" applyFill="0" applyAlignment="0" applyProtection="0"/>
    <xf numFmtId="0" fontId="110" fillId="0" borderId="30" applyNumberFormat="0" applyFill="0" applyAlignment="0" applyProtection="0"/>
    <xf numFmtId="0" fontId="111" fillId="0" borderId="31" applyNumberFormat="0" applyFill="0" applyAlignment="0" applyProtection="0"/>
    <xf numFmtId="0" fontId="111" fillId="0" borderId="31" applyNumberFormat="0" applyFill="0" applyAlignment="0" applyProtection="0"/>
    <xf numFmtId="0" fontId="111" fillId="0" borderId="31" applyNumberFormat="0" applyFill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12" fillId="0" borderId="0"/>
    <xf numFmtId="0" fontId="113" fillId="0" borderId="5" applyNumberFormat="0" applyFill="0" applyProtection="0"/>
    <xf numFmtId="0" fontId="53" fillId="36" borderId="0" applyNumberFormat="0" applyBorder="0" applyAlignment="0" applyProtection="0"/>
    <xf numFmtId="37" fontId="53" fillId="0" borderId="0"/>
    <xf numFmtId="3" fontId="114" fillId="0" borderId="20" applyProtection="0"/>
    <xf numFmtId="218" fontId="7" fillId="2" borderId="32" applyBorder="0">
      <alignment horizontal="right" vertical="center"/>
      <protection locked="0"/>
    </xf>
    <xf numFmtId="43" fontId="2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9" fillId="0" borderId="0" applyFont="0" applyFill="0" applyBorder="0" applyAlignment="0" applyProtection="0"/>
    <xf numFmtId="0" fontId="7" fillId="0" borderId="0"/>
    <xf numFmtId="0" fontId="7" fillId="0" borderId="0"/>
    <xf numFmtId="43" fontId="8" fillId="0" borderId="0" applyFont="0" applyFill="0" applyBorder="0" applyAlignment="0" applyProtection="0"/>
    <xf numFmtId="0" fontId="7" fillId="0" borderId="0"/>
    <xf numFmtId="43" fontId="119" fillId="0" borderId="0" applyFont="0" applyFill="0" applyBorder="0" applyAlignment="0" applyProtection="0"/>
    <xf numFmtId="43" fontId="119" fillId="0" borderId="0" applyFont="0" applyFill="0" applyBorder="0" applyAlignment="0" applyProtection="0"/>
    <xf numFmtId="165" fontId="7" fillId="0" borderId="0" applyFont="0" applyFill="0" applyBorder="0" applyAlignment="0" applyProtection="0"/>
    <xf numFmtId="4" fontId="88" fillId="0" borderId="0" applyFont="0" applyFill="0" applyBorder="0" applyAlignment="0" applyProtection="0"/>
    <xf numFmtId="165" fontId="119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" fillId="0" borderId="0" applyFont="0" applyFill="0" applyBorder="0" applyAlignment="0" applyProtection="0"/>
    <xf numFmtId="223" fontId="34" fillId="0" borderId="0" applyFont="0" applyFill="0" applyBorder="0" applyAlignment="0" applyProtection="0"/>
    <xf numFmtId="223" fontId="34" fillId="0" borderId="0" applyFont="0" applyFill="0" applyBorder="0" applyAlignment="0" applyProtection="0"/>
    <xf numFmtId="1" fontId="115" fillId="0" borderId="0">
      <alignment horizontal="right"/>
    </xf>
    <xf numFmtId="0" fontId="34" fillId="0" borderId="0"/>
    <xf numFmtId="201" fontId="49" fillId="0" borderId="0" applyFont="0" applyFill="0" applyBorder="0" applyProtection="0">
      <alignment horizontal="right"/>
    </xf>
    <xf numFmtId="0" fontId="116" fillId="0" borderId="0"/>
    <xf numFmtId="0" fontId="117" fillId="0" borderId="0" applyFont="0" applyFill="0" applyBorder="0" applyAlignment="0" applyProtection="0"/>
    <xf numFmtId="0" fontId="117" fillId="0" borderId="0" applyFont="0" applyFill="0" applyBorder="0" applyAlignment="0" applyProtection="0"/>
    <xf numFmtId="0" fontId="117" fillId="0" borderId="0" applyFont="0" applyFill="0" applyBorder="0" applyAlignment="0" applyProtection="0"/>
    <xf numFmtId="0" fontId="46" fillId="0" borderId="0" applyFont="0" applyFill="0" applyBorder="0" applyAlignment="0" applyProtection="0"/>
    <xf numFmtId="224" fontId="7" fillId="0" borderId="0" applyFont="0" applyFill="0" applyBorder="0" applyAlignment="0" applyProtection="0"/>
  </cellStyleXfs>
  <cellXfs count="359">
    <xf numFmtId="0" fontId="0" fillId="0" borderId="0" xfId="0"/>
    <xf numFmtId="0" fontId="7" fillId="30" borderId="0" xfId="289" applyFill="1" applyAlignment="1">
      <alignment vertical="center"/>
    </xf>
    <xf numFmtId="0" fontId="7" fillId="0" borderId="0" xfId="0" applyFont="1"/>
    <xf numFmtId="167" fontId="7" fillId="0" borderId="0" xfId="0" applyNumberFormat="1" applyFont="1"/>
    <xf numFmtId="0" fontId="7" fillId="0" borderId="5" xfId="0" applyFont="1" applyBorder="1"/>
    <xf numFmtId="167" fontId="7" fillId="0" borderId="5" xfId="0" applyNumberFormat="1" applyFont="1" applyBorder="1"/>
    <xf numFmtId="43" fontId="12" fillId="30" borderId="0" xfId="633" applyFont="1" applyFill="1" applyBorder="1" applyAlignment="1" applyProtection="1">
      <alignment vertical="center"/>
    </xf>
    <xf numFmtId="43" fontId="12" fillId="2" borderId="5" xfId="633" applyFont="1" applyFill="1" applyBorder="1" applyAlignment="1" applyProtection="1">
      <alignment vertical="center"/>
    </xf>
    <xf numFmtId="0" fontId="7" fillId="30" borderId="0" xfId="289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167" fontId="10" fillId="0" borderId="0" xfId="0" applyNumberFormat="1" applyFont="1"/>
    <xf numFmtId="0" fontId="12" fillId="0" borderId="0" xfId="0" applyFont="1" applyAlignment="1">
      <alignment horizontal="center" vertical="center"/>
    </xf>
    <xf numFmtId="0" fontId="11" fillId="0" borderId="0" xfId="0" applyFont="1"/>
    <xf numFmtId="0" fontId="20" fillId="30" borderId="0" xfId="0" applyFont="1" applyFill="1" applyAlignment="1">
      <alignment vertical="center"/>
    </xf>
    <xf numFmtId="0" fontId="11" fillId="30" borderId="0" xfId="0" applyFont="1" applyFill="1" applyAlignment="1">
      <alignment vertical="center"/>
    </xf>
    <xf numFmtId="0" fontId="15" fillId="30" borderId="0" xfId="0" applyFont="1" applyFill="1" applyAlignment="1">
      <alignment horizontal="left" vertical="center" indent="1"/>
    </xf>
    <xf numFmtId="0" fontId="16" fillId="30" borderId="0" xfId="0" applyFont="1" applyFill="1" applyAlignment="1">
      <alignment horizontal="center" vertical="center"/>
    </xf>
    <xf numFmtId="0" fontId="16" fillId="0" borderId="0" xfId="0" applyFont="1" applyAlignment="1">
      <alignment horizontal="left" vertical="center" indent="3"/>
    </xf>
    <xf numFmtId="0" fontId="16" fillId="30" borderId="0" xfId="0" applyFont="1" applyFill="1" applyAlignment="1">
      <alignment horizontal="left" vertical="center" indent="3"/>
    </xf>
    <xf numFmtId="0" fontId="13" fillId="0" borderId="0" xfId="289" applyFont="1" applyAlignment="1">
      <alignment horizontal="left" vertical="center" wrapText="1"/>
    </xf>
    <xf numFmtId="0" fontId="12" fillId="0" borderId="0" xfId="0" applyFont="1"/>
    <xf numFmtId="0" fontId="15" fillId="0" borderId="0" xfId="0" applyFont="1" applyAlignment="1">
      <alignment horizontal="left" vertical="center" indent="1"/>
    </xf>
    <xf numFmtId="0" fontId="16" fillId="30" borderId="5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left" vertical="center" indent="1"/>
    </xf>
    <xf numFmtId="0" fontId="21" fillId="30" borderId="0" xfId="0" applyFont="1" applyFill="1" applyAlignment="1">
      <alignment horizontal="center" vertical="center"/>
    </xf>
    <xf numFmtId="0" fontId="17" fillId="30" borderId="0" xfId="289" applyFont="1" applyFill="1" applyAlignment="1">
      <alignment vertical="center"/>
    </xf>
    <xf numFmtId="0" fontId="18" fillId="30" borderId="0" xfId="0" applyFont="1" applyFill="1" applyAlignment="1">
      <alignment horizontal="center" vertical="center"/>
    </xf>
    <xf numFmtId="0" fontId="19" fillId="30" borderId="0" xfId="0" applyFont="1" applyFill="1"/>
    <xf numFmtId="0" fontId="20" fillId="30" borderId="0" xfId="0" applyFont="1" applyFill="1" applyAlignment="1">
      <alignment horizontal="center" vertical="center"/>
    </xf>
    <xf numFmtId="0" fontId="10" fillId="30" borderId="0" xfId="289" applyFont="1" applyFill="1" applyAlignment="1">
      <alignment vertical="center" wrapText="1"/>
    </xf>
    <xf numFmtId="0" fontId="10" fillId="30" borderId="0" xfId="289" applyFont="1" applyFill="1" applyAlignment="1">
      <alignment horizontal="center" vertical="center" wrapText="1"/>
    </xf>
    <xf numFmtId="9" fontId="13" fillId="30" borderId="0" xfId="289" applyNumberFormat="1" applyFont="1" applyFill="1" applyAlignment="1">
      <alignment horizontal="center" vertical="center" wrapText="1"/>
    </xf>
    <xf numFmtId="0" fontId="11" fillId="30" borderId="0" xfId="0" applyFont="1" applyFill="1"/>
    <xf numFmtId="1" fontId="7" fillId="30" borderId="0" xfId="289" applyNumberFormat="1" applyFill="1" applyAlignment="1">
      <alignment vertical="center"/>
    </xf>
    <xf numFmtId="166" fontId="26" fillId="30" borderId="0" xfId="289" applyNumberFormat="1" applyFont="1" applyFill="1" applyAlignment="1">
      <alignment horizontal="center" vertical="center"/>
    </xf>
    <xf numFmtId="43" fontId="9" fillId="30" borderId="0" xfId="633" applyFont="1" applyFill="1" applyBorder="1" applyAlignment="1" applyProtection="1">
      <alignment vertical="center"/>
    </xf>
    <xf numFmtId="166" fontId="26" fillId="30" borderId="5" xfId="289" applyNumberFormat="1" applyFont="1" applyFill="1" applyBorder="1" applyAlignment="1">
      <alignment horizontal="center" vertical="center"/>
    </xf>
    <xf numFmtId="43" fontId="9" fillId="30" borderId="5" xfId="633" applyFont="1" applyFill="1" applyBorder="1" applyAlignment="1" applyProtection="1">
      <alignment vertical="center"/>
    </xf>
    <xf numFmtId="0" fontId="14" fillId="30" borderId="0" xfId="0" applyFont="1" applyFill="1" applyAlignment="1">
      <alignment vertical="center"/>
    </xf>
    <xf numFmtId="164" fontId="22" fillId="30" borderId="0" xfId="0" applyNumberFormat="1" applyFont="1" applyFill="1" applyAlignment="1">
      <alignment horizontal="center" vertical="center"/>
    </xf>
    <xf numFmtId="0" fontId="14" fillId="2" borderId="5" xfId="0" applyFont="1" applyFill="1" applyBorder="1" applyAlignment="1">
      <alignment vertical="center"/>
    </xf>
    <xf numFmtId="164" fontId="22" fillId="2" borderId="5" xfId="0" applyNumberFormat="1" applyFont="1" applyFill="1" applyBorder="1" applyAlignment="1">
      <alignment horizontal="center" vertical="center"/>
    </xf>
    <xf numFmtId="1" fontId="7" fillId="30" borderId="0" xfId="289" applyNumberFormat="1" applyFill="1"/>
    <xf numFmtId="1" fontId="7" fillId="0" borderId="0" xfId="289" applyNumberFormat="1" applyAlignment="1">
      <alignment vertical="center"/>
    </xf>
    <xf numFmtId="0" fontId="19" fillId="30" borderId="0" xfId="0" applyFont="1" applyFill="1" applyAlignment="1">
      <alignment horizontal="center"/>
    </xf>
    <xf numFmtId="43" fontId="12" fillId="0" borderId="0" xfId="633" applyFont="1" applyProtection="1"/>
    <xf numFmtId="0" fontId="12" fillId="0" borderId="0" xfId="0" applyFont="1" applyAlignment="1">
      <alignment horizontal="center"/>
    </xf>
    <xf numFmtId="43" fontId="13" fillId="0" borderId="0" xfId="289" applyNumberFormat="1" applyFont="1" applyAlignment="1">
      <alignment horizontal="center" vertical="center"/>
    </xf>
    <xf numFmtId="43" fontId="16" fillId="30" borderId="0" xfId="633" applyFont="1" applyFill="1" applyBorder="1" applyAlignment="1" applyProtection="1">
      <alignment horizontal="center" vertical="center"/>
    </xf>
    <xf numFmtId="0" fontId="13" fillId="30" borderId="0" xfId="0" applyFont="1" applyFill="1" applyAlignment="1">
      <alignment vertical="center"/>
    </xf>
    <xf numFmtId="165" fontId="25" fillId="37" borderId="0" xfId="0" applyNumberFormat="1" applyFont="1" applyFill="1" applyAlignment="1" applyProtection="1">
      <alignment horizontal="center"/>
      <protection locked="0"/>
    </xf>
    <xf numFmtId="165" fontId="25" fillId="37" borderId="5" xfId="0" applyNumberFormat="1" applyFont="1" applyFill="1" applyBorder="1" applyAlignment="1" applyProtection="1">
      <alignment horizontal="center"/>
      <protection locked="0"/>
    </xf>
    <xf numFmtId="43" fontId="16" fillId="0" borderId="0" xfId="633" applyFont="1" applyFill="1" applyBorder="1" applyAlignment="1" applyProtection="1">
      <alignment horizontal="left" vertical="center" indent="3"/>
    </xf>
    <xf numFmtId="0" fontId="18" fillId="0" borderId="0" xfId="0" applyFont="1" applyAlignment="1">
      <alignment vertical="center"/>
    </xf>
    <xf numFmtId="0" fontId="14" fillId="30" borderId="0" xfId="0" applyFont="1" applyFill="1" applyAlignment="1">
      <alignment horizontal="center" vertical="center"/>
    </xf>
    <xf numFmtId="0" fontId="13" fillId="30" borderId="0" xfId="289" applyFont="1" applyFill="1" applyAlignment="1">
      <alignment horizontal="center" vertical="center"/>
    </xf>
    <xf numFmtId="0" fontId="13" fillId="0" borderId="0" xfId="289" applyFont="1" applyAlignment="1">
      <alignment horizontal="center" vertical="center"/>
    </xf>
    <xf numFmtId="0" fontId="10" fillId="0" borderId="0" xfId="289" applyFont="1" applyAlignment="1">
      <alignment horizontal="left" vertical="center" wrapText="1"/>
    </xf>
    <xf numFmtId="0" fontId="10" fillId="0" borderId="0" xfId="289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21" fillId="2" borderId="0" xfId="0" applyFont="1" applyFill="1" applyAlignment="1">
      <alignment horizontal="left" vertical="center" indent="3"/>
    </xf>
    <xf numFmtId="0" fontId="21" fillId="2" borderId="0" xfId="0" applyFont="1" applyFill="1" applyAlignment="1">
      <alignment horizontal="center" vertical="center"/>
    </xf>
    <xf numFmtId="0" fontId="14" fillId="30" borderId="0" xfId="0" applyFont="1" applyFill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5" xfId="0" applyFont="1" applyBorder="1" applyAlignment="1">
      <alignment horizontal="left" vertical="center" indent="3"/>
    </xf>
    <xf numFmtId="0" fontId="24" fillId="0" borderId="0" xfId="289" applyFont="1" applyAlignment="1">
      <alignment horizontal="center" vertical="center" wrapText="1"/>
    </xf>
    <xf numFmtId="0" fontId="13" fillId="0" borderId="0" xfId="289" applyFont="1" applyAlignment="1">
      <alignment horizontal="left" vertical="center"/>
    </xf>
    <xf numFmtId="0" fontId="24" fillId="0" borderId="0" xfId="289" applyFont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8" fillId="0" borderId="0" xfId="0" applyFont="1"/>
    <xf numFmtId="0" fontId="19" fillId="0" borderId="0" xfId="0" applyFont="1"/>
    <xf numFmtId="0" fontId="7" fillId="0" borderId="0" xfId="0" applyFont="1" applyAlignment="1">
      <alignment horizontal="left"/>
    </xf>
    <xf numFmtId="165" fontId="25" fillId="0" borderId="0" xfId="0" applyNumberFormat="1" applyFont="1" applyAlignment="1">
      <alignment horizontal="center"/>
    </xf>
    <xf numFmtId="0" fontId="7" fillId="0" borderId="5" xfId="0" applyFont="1" applyBorder="1" applyAlignment="1">
      <alignment horizontal="left"/>
    </xf>
    <xf numFmtId="165" fontId="25" fillId="0" borderId="5" xfId="0" applyNumberFormat="1" applyFont="1" applyBorder="1" applyAlignment="1">
      <alignment horizontal="center"/>
    </xf>
    <xf numFmtId="0" fontId="20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168" fontId="16" fillId="0" borderId="0" xfId="289" applyNumberFormat="1" applyFont="1" applyAlignment="1">
      <alignment horizontal="center" vertical="center"/>
    </xf>
    <xf numFmtId="168" fontId="9" fillId="0" borderId="0" xfId="149" quotePrefix="1" applyNumberFormat="1" applyFont="1" applyFill="1" applyBorder="1" applyAlignment="1" applyProtection="1">
      <alignment vertical="center"/>
    </xf>
    <xf numFmtId="0" fontId="9" fillId="0" borderId="0" xfId="0" applyFont="1"/>
    <xf numFmtId="168" fontId="9" fillId="33" borderId="0" xfId="149" quotePrefix="1" applyNumberFormat="1" applyFont="1" applyFill="1" applyBorder="1" applyAlignment="1" applyProtection="1">
      <alignment vertical="center"/>
    </xf>
    <xf numFmtId="0" fontId="12" fillId="2" borderId="19" xfId="0" applyFont="1" applyFill="1" applyBorder="1" applyAlignment="1">
      <alignment vertical="center"/>
    </xf>
    <xf numFmtId="168" fontId="21" fillId="2" borderId="19" xfId="0" applyNumberFormat="1" applyFont="1" applyFill="1" applyBorder="1" applyAlignment="1">
      <alignment horizontal="center" vertical="center"/>
    </xf>
    <xf numFmtId="168" fontId="12" fillId="2" borderId="19" xfId="149" applyNumberFormat="1" applyFont="1" applyFill="1" applyBorder="1" applyAlignment="1" applyProtection="1">
      <alignment vertical="center"/>
    </xf>
    <xf numFmtId="0" fontId="9" fillId="30" borderId="0" xfId="0" applyFont="1" applyFill="1"/>
    <xf numFmtId="0" fontId="7" fillId="0" borderId="0" xfId="289" applyAlignment="1">
      <alignment vertical="center"/>
    </xf>
    <xf numFmtId="0" fontId="9" fillId="0" borderId="5" xfId="0" applyFont="1" applyBorder="1" applyAlignment="1">
      <alignment vertical="center"/>
    </xf>
    <xf numFmtId="168" fontId="16" fillId="0" borderId="5" xfId="289" applyNumberFormat="1" applyFont="1" applyBorder="1" applyAlignment="1">
      <alignment horizontal="center" vertical="center"/>
    </xf>
    <xf numFmtId="168" fontId="9" fillId="0" borderId="5" xfId="149" applyNumberFormat="1" applyFont="1" applyFill="1" applyBorder="1" applyAlignment="1" applyProtection="1">
      <alignment vertical="center"/>
    </xf>
    <xf numFmtId="0" fontId="12" fillId="2" borderId="5" xfId="0" applyFont="1" applyFill="1" applyBorder="1" applyAlignment="1">
      <alignment vertical="center"/>
    </xf>
    <xf numFmtId="168" fontId="21" fillId="2" borderId="5" xfId="0" applyNumberFormat="1" applyFont="1" applyFill="1" applyBorder="1" applyAlignment="1">
      <alignment horizontal="center" vertical="center"/>
    </xf>
    <xf numFmtId="168" fontId="12" fillId="2" borderId="5" xfId="149" applyNumberFormat="1" applyFont="1" applyFill="1" applyBorder="1" applyAlignment="1" applyProtection="1">
      <alignment vertical="center"/>
    </xf>
    <xf numFmtId="168" fontId="25" fillId="0" borderId="5" xfId="289" quotePrefix="1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168" fontId="16" fillId="0" borderId="0" xfId="0" applyNumberFormat="1" applyFont="1" applyAlignment="1">
      <alignment horizontal="center" vertical="center"/>
    </xf>
    <xf numFmtId="168" fontId="9" fillId="0" borderId="0" xfId="149" applyNumberFormat="1" applyFont="1" applyFill="1" applyBorder="1" applyAlignment="1" applyProtection="1">
      <alignment vertical="center"/>
    </xf>
    <xf numFmtId="168" fontId="21" fillId="0" borderId="5" xfId="0" applyNumberFormat="1" applyFont="1" applyBorder="1" applyAlignment="1">
      <alignment horizontal="center" vertical="center"/>
    </xf>
    <xf numFmtId="168" fontId="9" fillId="0" borderId="5" xfId="149" quotePrefix="1" applyNumberFormat="1" applyFont="1" applyFill="1" applyBorder="1" applyAlignment="1" applyProtection="1">
      <alignment vertical="center"/>
    </xf>
    <xf numFmtId="0" fontId="9" fillId="0" borderId="0" xfId="0" applyFont="1" applyAlignment="1">
      <alignment horizontal="center"/>
    </xf>
    <xf numFmtId="0" fontId="9" fillId="0" borderId="5" xfId="0" applyFont="1" applyBorder="1" applyAlignment="1">
      <alignment horizontal="left" vertical="center" indent="1"/>
    </xf>
    <xf numFmtId="0" fontId="13" fillId="2" borderId="5" xfId="289" applyFont="1" applyFill="1" applyBorder="1" applyAlignment="1">
      <alignment horizontal="left" vertical="center"/>
    </xf>
    <xf numFmtId="0" fontId="24" fillId="2" borderId="5" xfId="289" applyFont="1" applyFill="1" applyBorder="1" applyAlignment="1">
      <alignment horizontal="center" vertical="center"/>
    </xf>
    <xf numFmtId="43" fontId="13" fillId="2" borderId="5" xfId="289" applyNumberFormat="1" applyFont="1" applyFill="1" applyBorder="1" applyAlignment="1">
      <alignment horizontal="left" vertical="center"/>
    </xf>
    <xf numFmtId="0" fontId="13" fillId="2" borderId="19" xfId="289" applyFont="1" applyFill="1" applyBorder="1" applyAlignment="1">
      <alignment horizontal="left" vertical="center"/>
    </xf>
    <xf numFmtId="0" fontId="24" fillId="2" borderId="19" xfId="289" applyFont="1" applyFill="1" applyBorder="1" applyAlignment="1">
      <alignment horizontal="center" vertical="center"/>
    </xf>
    <xf numFmtId="43" fontId="13" fillId="2" borderId="19" xfId="289" applyNumberFormat="1" applyFont="1" applyFill="1" applyBorder="1" applyAlignment="1">
      <alignment horizontal="left" vertical="center"/>
    </xf>
    <xf numFmtId="0" fontId="9" fillId="30" borderId="0" xfId="0" applyFont="1" applyFill="1" applyAlignment="1">
      <alignment horizontal="left" vertical="center" indent="1"/>
    </xf>
    <xf numFmtId="43" fontId="16" fillId="0" borderId="0" xfId="149" quotePrefix="1" applyFont="1" applyFill="1" applyBorder="1" applyAlignment="1" applyProtection="1">
      <alignment horizontal="left" vertical="center" indent="3"/>
    </xf>
    <xf numFmtId="0" fontId="9" fillId="30" borderId="0" xfId="0" applyFont="1" applyFill="1" applyAlignment="1">
      <alignment vertical="center"/>
    </xf>
    <xf numFmtId="0" fontId="12" fillId="30" borderId="0" xfId="0" applyFont="1" applyFill="1" applyAlignment="1">
      <alignment vertical="center"/>
    </xf>
    <xf numFmtId="0" fontId="21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5" xfId="0" applyFont="1" applyBorder="1" applyAlignment="1">
      <alignment horizontal="center"/>
    </xf>
    <xf numFmtId="43" fontId="13" fillId="2" borderId="5" xfId="149" applyFont="1" applyFill="1" applyBorder="1" applyAlignment="1" applyProtection="1">
      <alignment horizontal="left" vertical="center"/>
    </xf>
    <xf numFmtId="43" fontId="13" fillId="0" borderId="0" xfId="149" applyFont="1" applyFill="1" applyBorder="1" applyAlignment="1" applyProtection="1">
      <alignment horizontal="left" vertical="center"/>
    </xf>
    <xf numFmtId="0" fontId="29" fillId="0" borderId="0" xfId="0" applyFont="1" applyAlignment="1">
      <alignment horizontal="center"/>
    </xf>
    <xf numFmtId="168" fontId="12" fillId="2" borderId="19" xfId="149" quotePrefix="1" applyNumberFormat="1" applyFont="1" applyFill="1" applyBorder="1" applyAlignment="1" applyProtection="1">
      <alignment vertical="center"/>
    </xf>
    <xf numFmtId="0" fontId="29" fillId="0" borderId="0" xfId="0" applyFont="1"/>
    <xf numFmtId="0" fontId="30" fillId="0" borderId="0" xfId="0" applyFont="1" applyAlignment="1">
      <alignment horizontal="center"/>
    </xf>
    <xf numFmtId="168" fontId="9" fillId="0" borderId="5" xfId="149" quotePrefix="1" applyNumberFormat="1" applyFont="1" applyFill="1" applyBorder="1" applyAlignment="1" applyProtection="1">
      <alignment horizontal="left" vertical="center" indent="1"/>
    </xf>
    <xf numFmtId="0" fontId="30" fillId="0" borderId="0" xfId="0" applyFont="1"/>
    <xf numFmtId="169" fontId="13" fillId="2" borderId="19" xfId="633" applyNumberFormat="1" applyFont="1" applyFill="1" applyBorder="1" applyAlignment="1" applyProtection="1">
      <alignment horizontal="left" vertical="center"/>
    </xf>
    <xf numFmtId="169" fontId="9" fillId="0" borderId="0" xfId="633" applyNumberFormat="1" applyFont="1" applyProtection="1"/>
    <xf numFmtId="0" fontId="9" fillId="0" borderId="0" xfId="0" applyFont="1" applyAlignment="1">
      <alignment horizontal="left" vertical="center" indent="1"/>
    </xf>
    <xf numFmtId="169" fontId="13" fillId="30" borderId="0" xfId="633" applyNumberFormat="1" applyFont="1" applyFill="1" applyBorder="1" applyAlignment="1" applyProtection="1">
      <alignment vertical="center"/>
    </xf>
    <xf numFmtId="0" fontId="17" fillId="30" borderId="0" xfId="290" applyFont="1" applyFill="1" applyAlignment="1">
      <alignment vertical="center"/>
    </xf>
    <xf numFmtId="0" fontId="19" fillId="30" borderId="0" xfId="322" applyFont="1" applyFill="1"/>
    <xf numFmtId="0" fontId="18" fillId="0" borderId="0" xfId="322" applyFont="1" applyAlignment="1">
      <alignment vertical="center"/>
    </xf>
    <xf numFmtId="0" fontId="18" fillId="30" borderId="0" xfId="322" applyFont="1" applyFill="1" applyAlignment="1">
      <alignment horizontal="center" vertical="center"/>
    </xf>
    <xf numFmtId="0" fontId="124" fillId="30" borderId="0" xfId="290" applyFont="1" applyFill="1" applyAlignment="1">
      <alignment vertical="center"/>
    </xf>
    <xf numFmtId="0" fontId="20" fillId="30" borderId="0" xfId="322" applyFont="1" applyFill="1" applyAlignment="1">
      <alignment vertical="center"/>
    </xf>
    <xf numFmtId="0" fontId="20" fillId="30" borderId="0" xfId="322" applyFont="1" applyFill="1" applyAlignment="1">
      <alignment horizontal="center" vertical="center"/>
    </xf>
    <xf numFmtId="0" fontId="7" fillId="30" borderId="0" xfId="290" applyFill="1" applyAlignment="1">
      <alignment vertical="center"/>
    </xf>
    <xf numFmtId="0" fontId="9" fillId="30" borderId="0" xfId="322" applyFont="1" applyFill="1" applyAlignment="1">
      <alignment vertical="center"/>
    </xf>
    <xf numFmtId="0" fontId="9" fillId="30" borderId="0" xfId="322" applyFont="1" applyFill="1"/>
    <xf numFmtId="1" fontId="7" fillId="30" borderId="0" xfId="290" applyNumberFormat="1" applyFill="1" applyAlignment="1">
      <alignment vertical="center"/>
    </xf>
    <xf numFmtId="166" fontId="16" fillId="30" borderId="0" xfId="290" applyNumberFormat="1" applyFont="1" applyFill="1" applyAlignment="1">
      <alignment horizontal="center" vertical="center"/>
    </xf>
    <xf numFmtId="43" fontId="9" fillId="30" borderId="0" xfId="646" applyFont="1" applyFill="1" applyBorder="1" applyAlignment="1" applyProtection="1">
      <alignment vertical="center"/>
    </xf>
    <xf numFmtId="164" fontId="21" fillId="30" borderId="0" xfId="322" applyNumberFormat="1" applyFont="1" applyFill="1" applyAlignment="1">
      <alignment horizontal="center" vertical="center"/>
    </xf>
    <xf numFmtId="1" fontId="7" fillId="30" borderId="0" xfId="290" applyNumberFormat="1" applyFill="1"/>
    <xf numFmtId="0" fontId="12" fillId="0" borderId="0" xfId="322" applyFont="1" applyAlignment="1">
      <alignment vertical="center"/>
    </xf>
    <xf numFmtId="43" fontId="12" fillId="30" borderId="0" xfId="646" applyFont="1" applyFill="1" applyBorder="1" applyProtection="1"/>
    <xf numFmtId="0" fontId="9" fillId="0" borderId="0" xfId="322" applyFont="1" applyAlignment="1">
      <alignment horizontal="left" vertical="center" indent="1"/>
    </xf>
    <xf numFmtId="1" fontId="7" fillId="0" borderId="0" xfId="290" applyNumberFormat="1" applyAlignment="1">
      <alignment vertical="center"/>
    </xf>
    <xf numFmtId="0" fontId="9" fillId="0" borderId="0" xfId="322" applyFont="1"/>
    <xf numFmtId="0" fontId="12" fillId="2" borderId="19" xfId="322" applyFont="1" applyFill="1" applyBorder="1" applyAlignment="1">
      <alignment vertical="center"/>
    </xf>
    <xf numFmtId="164" fontId="21" fillId="2" borderId="19" xfId="322" applyNumberFormat="1" applyFont="1" applyFill="1" applyBorder="1" applyAlignment="1">
      <alignment horizontal="center" vertical="center"/>
    </xf>
    <xf numFmtId="43" fontId="12" fillId="2" borderId="19" xfId="646" applyFont="1" applyFill="1" applyBorder="1" applyAlignment="1" applyProtection="1">
      <alignment vertical="center"/>
    </xf>
    <xf numFmtId="0" fontId="19" fillId="30" borderId="0" xfId="322" applyFont="1" applyFill="1" applyAlignment="1">
      <alignment horizontal="center"/>
    </xf>
    <xf numFmtId="164" fontId="21" fillId="2" borderId="19" xfId="0" applyNumberFormat="1" applyFont="1" applyFill="1" applyBorder="1" applyAlignment="1">
      <alignment horizontal="center" vertical="center"/>
    </xf>
    <xf numFmtId="0" fontId="9" fillId="0" borderId="19" xfId="0" applyFont="1" applyBorder="1" applyAlignment="1">
      <alignment vertical="center"/>
    </xf>
    <xf numFmtId="168" fontId="25" fillId="0" borderId="19" xfId="289" quotePrefix="1" applyNumberFormat="1" applyFont="1" applyBorder="1" applyAlignment="1">
      <alignment horizontal="center" vertical="center"/>
    </xf>
    <xf numFmtId="168" fontId="9" fillId="0" borderId="19" xfId="149" quotePrefix="1" applyNumberFormat="1" applyFont="1" applyFill="1" applyBorder="1" applyAlignment="1" applyProtection="1">
      <alignment vertical="center"/>
    </xf>
    <xf numFmtId="0" fontId="9" fillId="0" borderId="33" xfId="0" applyFont="1" applyBorder="1" applyAlignment="1">
      <alignment horizontal="left" vertical="center" indent="1"/>
    </xf>
    <xf numFmtId="0" fontId="16" fillId="0" borderId="33" xfId="0" applyFont="1" applyBorder="1" applyAlignment="1">
      <alignment horizontal="center" vertical="center"/>
    </xf>
    <xf numFmtId="0" fontId="9" fillId="0" borderId="33" xfId="0" applyFont="1" applyBorder="1"/>
    <xf numFmtId="0" fontId="13" fillId="2" borderId="0" xfId="289" applyFont="1" applyFill="1" applyAlignment="1">
      <alignment horizontal="left" vertical="center"/>
    </xf>
    <xf numFmtId="43" fontId="9" fillId="0" borderId="0" xfId="0" applyNumberFormat="1" applyFont="1"/>
    <xf numFmtId="43" fontId="16" fillId="0" borderId="5" xfId="149" quotePrefix="1" applyFont="1" applyFill="1" applyBorder="1" applyAlignment="1" applyProtection="1">
      <alignment horizontal="left" vertical="center" indent="3"/>
    </xf>
    <xf numFmtId="10" fontId="9" fillId="0" borderId="0" xfId="494" applyNumberFormat="1" applyFont="1" applyProtection="1"/>
    <xf numFmtId="10" fontId="13" fillId="0" borderId="0" xfId="494" applyNumberFormat="1" applyFont="1" applyFill="1" applyBorder="1" applyAlignment="1" applyProtection="1">
      <alignment horizontal="left" vertical="center"/>
    </xf>
    <xf numFmtId="43" fontId="13" fillId="0" borderId="0" xfId="289" applyNumberFormat="1" applyFont="1" applyAlignment="1">
      <alignment horizontal="left" vertical="center"/>
    </xf>
    <xf numFmtId="0" fontId="16" fillId="39" borderId="0" xfId="0" applyFont="1" applyFill="1" applyAlignment="1">
      <alignment horizontal="center" vertical="center"/>
    </xf>
    <xf numFmtId="0" fontId="15" fillId="39" borderId="0" xfId="0" applyFont="1" applyFill="1" applyAlignment="1">
      <alignment horizontal="left" vertical="center" indent="1"/>
    </xf>
    <xf numFmtId="0" fontId="0" fillId="39" borderId="0" xfId="0" applyFill="1"/>
    <xf numFmtId="0" fontId="7" fillId="39" borderId="0" xfId="289" applyFill="1" applyAlignment="1">
      <alignment vertical="center"/>
    </xf>
    <xf numFmtId="0" fontId="0" fillId="39" borderId="0" xfId="0" applyFill="1" applyAlignment="1">
      <alignment horizontal="left" indent="1"/>
    </xf>
    <xf numFmtId="0" fontId="21" fillId="2" borderId="5" xfId="0" applyFont="1" applyFill="1" applyBorder="1" applyAlignment="1">
      <alignment horizontal="left" vertical="center" indent="3"/>
    </xf>
    <xf numFmtId="0" fontId="21" fillId="2" borderId="5" xfId="0" applyFont="1" applyFill="1" applyBorder="1" applyAlignment="1">
      <alignment horizontal="center" vertical="center"/>
    </xf>
    <xf numFmtId="0" fontId="13" fillId="0" borderId="0" xfId="289" applyFont="1" applyAlignment="1">
      <alignment horizontal="center" vertical="center" wrapText="1"/>
    </xf>
    <xf numFmtId="0" fontId="14" fillId="2" borderId="33" xfId="0" applyFont="1" applyFill="1" applyBorder="1" applyAlignment="1">
      <alignment horizontal="left" vertical="center"/>
    </xf>
    <xf numFmtId="0" fontId="24" fillId="2" borderId="33" xfId="289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5" fillId="38" borderId="0" xfId="0" applyFont="1" applyFill="1" applyAlignment="1" applyProtection="1">
      <alignment horizontal="center" vertical="center"/>
      <protection locked="0"/>
    </xf>
    <xf numFmtId="0" fontId="15" fillId="41" borderId="0" xfId="0" applyFont="1" applyFill="1" applyAlignment="1" applyProtection="1">
      <alignment horizontal="center" vertical="center"/>
      <protection locked="0"/>
    </xf>
    <xf numFmtId="1" fontId="15" fillId="38" borderId="0" xfId="0" applyNumberFormat="1" applyFont="1" applyFill="1" applyAlignment="1" applyProtection="1">
      <alignment horizontal="center" vertical="center"/>
      <protection locked="0"/>
    </xf>
    <xf numFmtId="0" fontId="12" fillId="0" borderId="5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23" fillId="0" borderId="0" xfId="0" applyFont="1" applyAlignment="1">
      <alignment horizontal="center" vertical="center"/>
    </xf>
    <xf numFmtId="43" fontId="11" fillId="37" borderId="0" xfId="633" applyFont="1" applyFill="1" applyAlignment="1" applyProtection="1">
      <alignment vertical="center"/>
      <protection locked="0"/>
    </xf>
    <xf numFmtId="0" fontId="23" fillId="39" borderId="0" xfId="0" applyFont="1" applyFill="1" applyAlignment="1">
      <alignment horizontal="center" vertical="center"/>
    </xf>
    <xf numFmtId="0" fontId="11" fillId="39" borderId="0" xfId="0" applyFont="1" applyFill="1" applyAlignment="1">
      <alignment vertical="center"/>
    </xf>
    <xf numFmtId="0" fontId="15" fillId="39" borderId="5" xfId="0" applyFont="1" applyFill="1" applyBorder="1" applyAlignment="1">
      <alignment horizontal="left" vertical="center"/>
    </xf>
    <xf numFmtId="0" fontId="23" fillId="39" borderId="5" xfId="0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 indent="1"/>
    </xf>
    <xf numFmtId="43" fontId="12" fillId="0" borderId="0" xfId="0" applyNumberFormat="1" applyFont="1" applyAlignment="1">
      <alignment vertical="center"/>
    </xf>
    <xf numFmtId="43" fontId="11" fillId="0" borderId="0" xfId="633" applyFont="1" applyAlignment="1" applyProtection="1">
      <alignment vertical="center"/>
    </xf>
    <xf numFmtId="0" fontId="16" fillId="30" borderId="0" xfId="0" applyFont="1" applyFill="1" applyAlignment="1">
      <alignment horizontal="left" vertical="center" indent="4"/>
    </xf>
    <xf numFmtId="0" fontId="0" fillId="39" borderId="0" xfId="0" applyFill="1" applyAlignment="1">
      <alignment horizontal="center"/>
    </xf>
    <xf numFmtId="0" fontId="128" fillId="0" borderId="0" xfId="0" applyFont="1"/>
    <xf numFmtId="0" fontId="129" fillId="0" borderId="0" xfId="0" applyFont="1" applyAlignment="1">
      <alignment horizontal="left" indent="1"/>
    </xf>
    <xf numFmtId="0" fontId="129" fillId="0" borderId="0" xfId="0" applyFont="1"/>
    <xf numFmtId="0" fontId="128" fillId="0" borderId="0" xfId="0" applyFont="1" applyAlignment="1">
      <alignment horizontal="left" indent="1"/>
    </xf>
    <xf numFmtId="0" fontId="9" fillId="37" borderId="0" xfId="0" applyFont="1" applyFill="1" applyAlignment="1" applyProtection="1">
      <alignment horizontal="left" vertical="center" indent="1"/>
      <protection locked="0"/>
    </xf>
    <xf numFmtId="9" fontId="9" fillId="37" borderId="0" xfId="466" applyFont="1" applyFill="1" applyAlignment="1" applyProtection="1">
      <alignment horizontal="center"/>
      <protection locked="0"/>
    </xf>
    <xf numFmtId="0" fontId="9" fillId="37" borderId="0" xfId="0" applyFont="1" applyFill="1" applyProtection="1">
      <protection locked="0"/>
    </xf>
    <xf numFmtId="43" fontId="9" fillId="38" borderId="0" xfId="633" applyFont="1" applyFill="1" applyBorder="1" applyProtection="1">
      <protection locked="0"/>
    </xf>
    <xf numFmtId="0" fontId="9" fillId="30" borderId="5" xfId="0" applyFont="1" applyFill="1" applyBorder="1" applyAlignment="1">
      <alignment horizontal="left" vertical="center" indent="1"/>
    </xf>
    <xf numFmtId="0" fontId="12" fillId="39" borderId="5" xfId="0" applyFont="1" applyFill="1" applyBorder="1" applyAlignment="1">
      <alignment vertical="center"/>
    </xf>
    <xf numFmtId="168" fontId="21" fillId="39" borderId="5" xfId="0" applyNumberFormat="1" applyFont="1" applyFill="1" applyBorder="1" applyAlignment="1">
      <alignment horizontal="center" vertical="center"/>
    </xf>
    <xf numFmtId="168" fontId="12" fillId="39" borderId="5" xfId="149" applyNumberFormat="1" applyFont="1" applyFill="1" applyBorder="1" applyAlignment="1" applyProtection="1">
      <alignment vertical="center"/>
    </xf>
    <xf numFmtId="0" fontId="9" fillId="39" borderId="0" xfId="0" applyFont="1" applyFill="1"/>
    <xf numFmtId="0" fontId="7" fillId="39" borderId="0" xfId="290" applyFill="1" applyAlignment="1">
      <alignment vertical="center"/>
    </xf>
    <xf numFmtId="0" fontId="10" fillId="39" borderId="0" xfId="290" applyFont="1" applyFill="1" applyAlignment="1">
      <alignment horizontal="left" vertical="center" wrapText="1"/>
    </xf>
    <xf numFmtId="0" fontId="10" fillId="39" borderId="0" xfId="290" applyFont="1" applyFill="1" applyAlignment="1">
      <alignment horizontal="center" vertical="center" wrapText="1"/>
    </xf>
    <xf numFmtId="0" fontId="9" fillId="39" borderId="0" xfId="322" applyFont="1" applyFill="1" applyAlignment="1">
      <alignment vertical="center"/>
    </xf>
    <xf numFmtId="0" fontId="10" fillId="43" borderId="33" xfId="289" applyFont="1" applyFill="1" applyBorder="1" applyAlignment="1">
      <alignment horizontal="left" vertical="center" wrapText="1"/>
    </xf>
    <xf numFmtId="0" fontId="10" fillId="43" borderId="33" xfId="289" applyFont="1" applyFill="1" applyBorder="1" applyAlignment="1">
      <alignment horizontal="center" vertical="center" wrapText="1"/>
    </xf>
    <xf numFmtId="0" fontId="10" fillId="43" borderId="33" xfId="289" applyFont="1" applyFill="1" applyBorder="1" applyAlignment="1">
      <alignment horizontal="left" vertical="center" wrapText="1" indent="1"/>
    </xf>
    <xf numFmtId="0" fontId="132" fillId="43" borderId="34" xfId="0" applyFont="1" applyFill="1" applyBorder="1" applyAlignment="1">
      <alignment horizontal="left" vertical="center" wrapText="1" indent="1"/>
    </xf>
    <xf numFmtId="0" fontId="132" fillId="43" borderId="34" xfId="0" applyFont="1" applyFill="1" applyBorder="1" applyAlignment="1">
      <alignment horizontal="center" vertical="center" wrapText="1"/>
    </xf>
    <xf numFmtId="0" fontId="132" fillId="43" borderId="35" xfId="0" applyFont="1" applyFill="1" applyBorder="1" applyAlignment="1">
      <alignment horizontal="center" vertical="center" wrapText="1"/>
    </xf>
    <xf numFmtId="0" fontId="132" fillId="43" borderId="36" xfId="0" applyFont="1" applyFill="1" applyBorder="1" applyAlignment="1">
      <alignment horizontal="center" vertical="center" wrapText="1"/>
    </xf>
    <xf numFmtId="0" fontId="133" fillId="39" borderId="37" xfId="0" applyFont="1" applyFill="1" applyBorder="1" applyAlignment="1">
      <alignment horizontal="left" vertical="center" wrapText="1" indent="1"/>
    </xf>
    <xf numFmtId="168" fontId="134" fillId="39" borderId="38" xfId="633" applyNumberFormat="1" applyFont="1" applyFill="1" applyBorder="1" applyAlignment="1">
      <alignment horizontal="center" vertical="center" wrapText="1"/>
    </xf>
    <xf numFmtId="168" fontId="134" fillId="39" borderId="39" xfId="633" applyNumberFormat="1" applyFont="1" applyFill="1" applyBorder="1" applyAlignment="1">
      <alignment horizontal="center" vertical="center" wrapText="1"/>
    </xf>
    <xf numFmtId="168" fontId="134" fillId="39" borderId="40" xfId="633" applyNumberFormat="1" applyFont="1" applyFill="1" applyBorder="1" applyAlignment="1">
      <alignment horizontal="center" vertical="center" wrapText="1"/>
    </xf>
    <xf numFmtId="168" fontId="134" fillId="39" borderId="41" xfId="633" applyNumberFormat="1" applyFont="1" applyFill="1" applyBorder="1" applyAlignment="1">
      <alignment horizontal="center" vertical="center" wrapText="1"/>
    </xf>
    <xf numFmtId="0" fontId="133" fillId="39" borderId="42" xfId="0" applyFont="1" applyFill="1" applyBorder="1" applyAlignment="1">
      <alignment horizontal="left" vertical="center" wrapText="1" indent="1"/>
    </xf>
    <xf numFmtId="168" fontId="134" fillId="39" borderId="43" xfId="633" applyNumberFormat="1" applyFont="1" applyFill="1" applyBorder="1" applyAlignment="1">
      <alignment horizontal="center" vertical="center" wrapText="1"/>
    </xf>
    <xf numFmtId="168" fontId="134" fillId="39" borderId="44" xfId="633" applyNumberFormat="1" applyFont="1" applyFill="1" applyBorder="1" applyAlignment="1">
      <alignment horizontal="center" vertical="center" wrapText="1"/>
    </xf>
    <xf numFmtId="168" fontId="134" fillId="39" borderId="45" xfId="633" applyNumberFormat="1" applyFont="1" applyFill="1" applyBorder="1" applyAlignment="1">
      <alignment horizontal="center" vertical="center" wrapText="1"/>
    </xf>
    <xf numFmtId="168" fontId="134" fillId="39" borderId="46" xfId="633" applyNumberFormat="1" applyFont="1" applyFill="1" applyBorder="1" applyAlignment="1">
      <alignment horizontal="center" vertical="center" wrapText="1"/>
    </xf>
    <xf numFmtId="0" fontId="133" fillId="44" borderId="42" xfId="0" applyFont="1" applyFill="1" applyBorder="1" applyAlignment="1">
      <alignment horizontal="left" vertical="center" wrapText="1" indent="1"/>
    </xf>
    <xf numFmtId="168" fontId="134" fillId="44" borderId="43" xfId="633" applyNumberFormat="1" applyFont="1" applyFill="1" applyBorder="1" applyAlignment="1">
      <alignment horizontal="center" vertical="center" wrapText="1"/>
    </xf>
    <xf numFmtId="168" fontId="134" fillId="44" borderId="44" xfId="633" applyNumberFormat="1" applyFont="1" applyFill="1" applyBorder="1" applyAlignment="1">
      <alignment horizontal="center" vertical="center" wrapText="1"/>
    </xf>
    <xf numFmtId="168" fontId="134" fillId="44" borderId="45" xfId="633" applyNumberFormat="1" applyFont="1" applyFill="1" applyBorder="1" applyAlignment="1">
      <alignment horizontal="center" vertical="center" wrapText="1"/>
    </xf>
    <xf numFmtId="168" fontId="134" fillId="44" borderId="46" xfId="633" applyNumberFormat="1" applyFont="1" applyFill="1" applyBorder="1" applyAlignment="1">
      <alignment horizontal="center" vertical="center" wrapText="1"/>
    </xf>
    <xf numFmtId="0" fontId="133" fillId="44" borderId="47" xfId="0" applyFont="1" applyFill="1" applyBorder="1" applyAlignment="1">
      <alignment horizontal="left" vertical="center" wrapText="1" indent="1"/>
    </xf>
    <xf numFmtId="168" fontId="134" fillId="44" borderId="48" xfId="633" applyNumberFormat="1" applyFont="1" applyFill="1" applyBorder="1" applyAlignment="1">
      <alignment horizontal="center" vertical="center" wrapText="1"/>
    </xf>
    <xf numFmtId="168" fontId="134" fillId="44" borderId="49" xfId="633" applyNumberFormat="1" applyFont="1" applyFill="1" applyBorder="1" applyAlignment="1">
      <alignment horizontal="center" vertical="center" wrapText="1"/>
    </xf>
    <xf numFmtId="168" fontId="134" fillId="44" borderId="50" xfId="633" applyNumberFormat="1" applyFont="1" applyFill="1" applyBorder="1" applyAlignment="1">
      <alignment horizontal="center" vertical="center" wrapText="1"/>
    </xf>
    <xf numFmtId="168" fontId="134" fillId="44" borderId="51" xfId="633" applyNumberFormat="1" applyFont="1" applyFill="1" applyBorder="1" applyAlignment="1">
      <alignment horizontal="center" vertical="center" wrapText="1"/>
    </xf>
    <xf numFmtId="0" fontId="10" fillId="43" borderId="0" xfId="289" applyFont="1" applyFill="1" applyAlignment="1">
      <alignment horizontal="left" vertical="center" wrapText="1"/>
    </xf>
    <xf numFmtId="0" fontId="10" fillId="43" borderId="0" xfId="289" applyFont="1" applyFill="1" applyAlignment="1">
      <alignment horizontal="center" vertical="center" wrapText="1"/>
    </xf>
    <xf numFmtId="169" fontId="10" fillId="43" borderId="33" xfId="633" applyNumberFormat="1" applyFont="1" applyFill="1" applyBorder="1" applyAlignment="1" applyProtection="1">
      <alignment horizontal="center" vertical="center" wrapText="1"/>
    </xf>
    <xf numFmtId="0" fontId="15" fillId="38" borderId="5" xfId="0" applyFont="1" applyFill="1" applyBorder="1" applyAlignment="1" applyProtection="1">
      <alignment horizontal="center" vertical="center"/>
      <protection locked="0"/>
    </xf>
    <xf numFmtId="169" fontId="9" fillId="39" borderId="0" xfId="633" applyNumberFormat="1" applyFont="1" applyFill="1" applyAlignment="1" applyProtection="1">
      <alignment vertical="center"/>
    </xf>
    <xf numFmtId="0" fontId="9" fillId="0" borderId="0" xfId="0" applyFont="1" applyAlignment="1">
      <alignment horizontal="left" vertical="center" indent="5"/>
    </xf>
    <xf numFmtId="43" fontId="9" fillId="0" borderId="0" xfId="633" applyFont="1" applyAlignment="1" applyProtection="1">
      <alignment vertical="center"/>
    </xf>
    <xf numFmtId="0" fontId="12" fillId="30" borderId="0" xfId="0" applyFont="1" applyFill="1" applyAlignment="1">
      <alignment horizontal="center" vertical="center"/>
    </xf>
    <xf numFmtId="0" fontId="9" fillId="30" borderId="0" xfId="0" applyFont="1" applyFill="1" applyAlignment="1">
      <alignment horizontal="left" vertical="center" indent="6"/>
    </xf>
    <xf numFmtId="0" fontId="9" fillId="0" borderId="0" xfId="0" applyFont="1" applyAlignment="1">
      <alignment horizontal="left" vertical="center" indent="6"/>
    </xf>
    <xf numFmtId="0" fontId="12" fillId="39" borderId="0" xfId="0" applyFont="1" applyFill="1"/>
    <xf numFmtId="0" fontId="9" fillId="39" borderId="0" xfId="0" applyFont="1" applyFill="1" applyAlignment="1">
      <alignment horizontal="left" vertical="center" indent="1"/>
    </xf>
    <xf numFmtId="43" fontId="9" fillId="39" borderId="0" xfId="633" applyFont="1" applyFill="1" applyBorder="1" applyAlignment="1" applyProtection="1">
      <alignment horizontal="center" vertical="center" wrapText="1"/>
    </xf>
    <xf numFmtId="0" fontId="12" fillId="39" borderId="0" xfId="289" applyFont="1" applyFill="1" applyAlignment="1">
      <alignment horizontal="center" vertical="center" wrapText="1"/>
    </xf>
    <xf numFmtId="0" fontId="135" fillId="39" borderId="0" xfId="0" applyFont="1" applyFill="1" applyAlignment="1">
      <alignment horizontal="center"/>
    </xf>
    <xf numFmtId="0" fontId="12" fillId="39" borderId="0" xfId="0" applyFont="1" applyFill="1" applyAlignment="1">
      <alignment horizontal="center" vertical="center"/>
    </xf>
    <xf numFmtId="0" fontId="16" fillId="39" borderId="0" xfId="0" applyFont="1" applyFill="1" applyAlignment="1">
      <alignment horizontal="left" vertical="center" indent="3"/>
    </xf>
    <xf numFmtId="43" fontId="12" fillId="0" borderId="0" xfId="633" applyFont="1" applyAlignment="1" applyProtection="1">
      <alignment vertical="center"/>
    </xf>
    <xf numFmtId="43" fontId="9" fillId="37" borderId="0" xfId="633" applyFont="1" applyFill="1" applyAlignment="1" applyProtection="1">
      <alignment horizontal="left" vertical="center"/>
      <protection locked="0"/>
    </xf>
    <xf numFmtId="43" fontId="25" fillId="37" borderId="0" xfId="633" applyFont="1" applyFill="1" applyBorder="1" applyAlignment="1" applyProtection="1">
      <alignment horizontal="left" vertical="center"/>
      <protection locked="0"/>
    </xf>
    <xf numFmtId="43" fontId="16" fillId="37" borderId="0" xfId="633" applyFont="1" applyFill="1" applyAlignment="1" applyProtection="1">
      <alignment horizontal="left" vertical="center"/>
      <protection locked="0"/>
    </xf>
    <xf numFmtId="43" fontId="9" fillId="0" borderId="0" xfId="633" applyFont="1" applyFill="1" applyAlignment="1" applyProtection="1">
      <alignment vertical="center"/>
    </xf>
    <xf numFmtId="43" fontId="9" fillId="37" borderId="0" xfId="633" applyFont="1" applyFill="1" applyAlignment="1" applyProtection="1">
      <alignment vertical="center"/>
      <protection locked="0"/>
    </xf>
    <xf numFmtId="43" fontId="25" fillId="0" borderId="0" xfId="633" applyFont="1" applyFill="1" applyBorder="1" applyAlignment="1" applyProtection="1">
      <alignment horizontal="left" vertical="center"/>
    </xf>
    <xf numFmtId="43" fontId="9" fillId="37" borderId="5" xfId="633" applyFont="1" applyFill="1" applyBorder="1" applyAlignment="1" applyProtection="1">
      <alignment vertical="center"/>
      <protection locked="0"/>
    </xf>
    <xf numFmtId="43" fontId="12" fillId="2" borderId="33" xfId="633" applyFont="1" applyFill="1" applyBorder="1" applyAlignment="1" applyProtection="1">
      <alignment vertical="center"/>
    </xf>
    <xf numFmtId="43" fontId="12" fillId="2" borderId="0" xfId="633" applyFont="1" applyFill="1" applyAlignment="1" applyProtection="1">
      <alignment vertical="center"/>
    </xf>
    <xf numFmtId="43" fontId="11" fillId="0" borderId="0" xfId="633" applyFont="1" applyBorder="1" applyAlignment="1" applyProtection="1">
      <alignment vertical="center"/>
    </xf>
    <xf numFmtId="43" fontId="23" fillId="37" borderId="0" xfId="633" applyFont="1" applyFill="1" applyBorder="1" applyAlignment="1" applyProtection="1">
      <alignment horizontal="left" vertical="center"/>
      <protection locked="0"/>
    </xf>
    <xf numFmtId="43" fontId="12" fillId="0" borderId="0" xfId="633" applyFont="1" applyFill="1" applyBorder="1" applyAlignment="1" applyProtection="1">
      <alignment vertical="center"/>
    </xf>
    <xf numFmtId="43" fontId="11" fillId="37" borderId="0" xfId="633" applyFont="1" applyFill="1" applyBorder="1" applyAlignment="1" applyProtection="1">
      <alignment vertical="center"/>
      <protection locked="0"/>
    </xf>
    <xf numFmtId="43" fontId="11" fillId="0" borderId="0" xfId="633" applyFont="1" applyFill="1" applyBorder="1" applyAlignment="1" applyProtection="1">
      <alignment vertical="center"/>
    </xf>
    <xf numFmtId="43" fontId="12" fillId="0" borderId="0" xfId="633" applyFont="1" applyFill="1" applyAlignment="1" applyProtection="1">
      <alignment vertical="center"/>
    </xf>
    <xf numFmtId="43" fontId="11" fillId="37" borderId="5" xfId="633" applyFont="1" applyFill="1" applyBorder="1" applyAlignment="1" applyProtection="1">
      <alignment vertical="center"/>
      <protection locked="0"/>
    </xf>
    <xf numFmtId="43" fontId="12" fillId="0" borderId="0" xfId="633" applyFont="1" applyBorder="1" applyAlignment="1" applyProtection="1">
      <alignment vertical="center"/>
    </xf>
    <xf numFmtId="43" fontId="11" fillId="0" borderId="0" xfId="633" applyFont="1" applyFill="1" applyAlignment="1" applyProtection="1">
      <alignment vertical="center"/>
    </xf>
    <xf numFmtId="0" fontId="11" fillId="30" borderId="5" xfId="0" applyFont="1" applyFill="1" applyBorder="1" applyAlignment="1">
      <alignment vertical="center"/>
    </xf>
    <xf numFmtId="0" fontId="136" fillId="0" borderId="0" xfId="0" applyFont="1" applyAlignment="1">
      <alignment horizontal="center" vertical="center"/>
    </xf>
    <xf numFmtId="0" fontId="137" fillId="0" borderId="0" xfId="0" applyFont="1"/>
    <xf numFmtId="0" fontId="137" fillId="0" borderId="0" xfId="0" applyFont="1" applyAlignment="1">
      <alignment horizontal="center"/>
    </xf>
    <xf numFmtId="0" fontId="10" fillId="43" borderId="0" xfId="289" applyFont="1" applyFill="1" applyAlignment="1">
      <alignment horizontal="center" vertical="center"/>
    </xf>
    <xf numFmtId="0" fontId="129" fillId="0" borderId="56" xfId="0" applyFont="1" applyBorder="1"/>
    <xf numFmtId="10" fontId="129" fillId="0" borderId="54" xfId="0" applyNumberFormat="1" applyFont="1" applyBorder="1" applyAlignment="1">
      <alignment horizontal="right" vertical="center" indent="1"/>
    </xf>
    <xf numFmtId="10" fontId="129" fillId="0" borderId="57" xfId="0" applyNumberFormat="1" applyFont="1" applyBorder="1" applyAlignment="1">
      <alignment horizontal="right" vertical="center" indent="1"/>
    </xf>
    <xf numFmtId="0" fontId="129" fillId="0" borderId="53" xfId="0" applyFont="1" applyBorder="1" applyAlignment="1">
      <alignment horizontal="left" vertical="center" indent="1"/>
    </xf>
    <xf numFmtId="0" fontId="129" fillId="0" borderId="55" xfId="0" applyFont="1" applyBorder="1" applyAlignment="1">
      <alignment horizontal="left" vertical="center" indent="1"/>
    </xf>
    <xf numFmtId="43" fontId="11" fillId="0" borderId="0" xfId="0" applyNumberFormat="1" applyFont="1"/>
    <xf numFmtId="0" fontId="53" fillId="0" borderId="0" xfId="0" applyFont="1" applyAlignment="1">
      <alignment vertical="center"/>
    </xf>
    <xf numFmtId="0" fontId="130" fillId="30" borderId="0" xfId="339" applyFont="1" applyFill="1" applyAlignment="1">
      <alignment horizontal="left" vertical="center" indent="1"/>
    </xf>
    <xf numFmtId="0" fontId="53" fillId="0" borderId="52" xfId="0" applyFont="1" applyBorder="1" applyAlignment="1">
      <alignment vertical="center"/>
    </xf>
    <xf numFmtId="0" fontId="131" fillId="0" borderId="0" xfId="0" applyFont="1" applyAlignment="1">
      <alignment horizontal="left" vertical="center" indent="1"/>
    </xf>
    <xf numFmtId="0" fontId="126" fillId="0" borderId="0" xfId="0" applyFont="1" applyAlignment="1">
      <alignment horizontal="left" vertical="center" indent="1"/>
    </xf>
    <xf numFmtId="0" fontId="53" fillId="0" borderId="0" xfId="0" applyFont="1" applyAlignment="1">
      <alignment horizontal="left" vertical="center" indent="1"/>
    </xf>
    <xf numFmtId="0" fontId="127" fillId="0" borderId="0" xfId="0" applyFont="1" applyAlignment="1">
      <alignment horizontal="left" vertical="center" indent="2"/>
    </xf>
    <xf numFmtId="17" fontId="127" fillId="0" borderId="0" xfId="0" applyNumberFormat="1" applyFont="1" applyAlignment="1">
      <alignment horizontal="left" vertical="center" indent="2"/>
    </xf>
    <xf numFmtId="10" fontId="53" fillId="0" borderId="0" xfId="0" applyNumberFormat="1" applyFont="1" applyAlignment="1">
      <alignment horizontal="left" vertical="center" indent="1"/>
    </xf>
    <xf numFmtId="43" fontId="11" fillId="39" borderId="0" xfId="633" applyFont="1" applyFill="1" applyAlignment="1" applyProtection="1">
      <alignment vertical="center"/>
    </xf>
    <xf numFmtId="9" fontId="11" fillId="0" borderId="0" xfId="466" applyFont="1" applyFill="1" applyAlignment="1" applyProtection="1">
      <alignment vertical="center"/>
    </xf>
    <xf numFmtId="43" fontId="11" fillId="39" borderId="5" xfId="633" applyFont="1" applyFill="1" applyBorder="1" applyAlignment="1" applyProtection="1">
      <alignment vertical="center"/>
    </xf>
    <xf numFmtId="164" fontId="13" fillId="0" borderId="0" xfId="0" applyNumberFormat="1" applyFont="1"/>
    <xf numFmtId="164" fontId="7" fillId="0" borderId="0" xfId="0" applyNumberFormat="1" applyFont="1"/>
    <xf numFmtId="165" fontId="13" fillId="0" borderId="0" xfId="0" applyNumberFormat="1" applyFont="1" applyAlignment="1">
      <alignment horizontal="center" vertical="center" wrapText="1"/>
    </xf>
    <xf numFmtId="164" fontId="13" fillId="0" borderId="33" xfId="0" applyNumberFormat="1" applyFont="1" applyBorder="1"/>
    <xf numFmtId="164" fontId="12" fillId="2" borderId="19" xfId="0" applyNumberFormat="1" applyFont="1" applyFill="1" applyBorder="1"/>
    <xf numFmtId="4" fontId="9" fillId="0" borderId="0" xfId="0" applyNumberFormat="1" applyFont="1"/>
    <xf numFmtId="164" fontId="13" fillId="2" borderId="19" xfId="0" applyNumberFormat="1" applyFont="1" applyFill="1" applyBorder="1"/>
    <xf numFmtId="43" fontId="16" fillId="39" borderId="0" xfId="633" applyFont="1" applyFill="1" applyBorder="1" applyAlignment="1" applyProtection="1">
      <alignment horizontal="left" vertical="center"/>
    </xf>
    <xf numFmtId="0" fontId="15" fillId="41" borderId="0" xfId="0" applyFont="1" applyFill="1" applyAlignment="1">
      <alignment horizontal="center" vertical="center"/>
    </xf>
    <xf numFmtId="169" fontId="9" fillId="39" borderId="0" xfId="633" applyNumberFormat="1" applyFont="1" applyFill="1" applyBorder="1" applyAlignment="1" applyProtection="1">
      <alignment vertical="center"/>
    </xf>
    <xf numFmtId="169" fontId="9" fillId="39" borderId="5" xfId="633" applyNumberFormat="1" applyFont="1" applyFill="1" applyBorder="1" applyAlignment="1" applyProtection="1">
      <alignment vertical="center"/>
    </xf>
    <xf numFmtId="169" fontId="9" fillId="0" borderId="5" xfId="633" applyNumberFormat="1" applyFont="1" applyFill="1" applyBorder="1" applyAlignment="1" applyProtection="1">
      <alignment vertical="center"/>
    </xf>
    <xf numFmtId="43" fontId="9" fillId="0" borderId="5" xfId="0" applyNumberFormat="1" applyFont="1" applyBorder="1"/>
    <xf numFmtId="0" fontId="9" fillId="0" borderId="5" xfId="0" applyFont="1" applyBorder="1"/>
    <xf numFmtId="43" fontId="12" fillId="0" borderId="0" xfId="149" applyFont="1" applyProtection="1"/>
    <xf numFmtId="43" fontId="9" fillId="0" borderId="0" xfId="149" quotePrefix="1" applyFont="1" applyProtection="1"/>
    <xf numFmtId="0" fontId="125" fillId="0" borderId="0" xfId="0" applyFont="1"/>
    <xf numFmtId="0" fontId="127" fillId="40" borderId="0" xfId="0" applyFont="1" applyFill="1" applyAlignment="1" applyProtection="1">
      <alignment horizontal="left" vertical="center" indent="2"/>
      <protection locked="0"/>
    </xf>
    <xf numFmtId="225" fontId="127" fillId="40" borderId="0" xfId="0" applyNumberFormat="1" applyFont="1" applyFill="1" applyAlignment="1" applyProtection="1">
      <alignment horizontal="left" vertical="center" indent="1"/>
      <protection locked="0"/>
    </xf>
    <xf numFmtId="0" fontId="18" fillId="0" borderId="0" xfId="0" applyFont="1" applyProtection="1">
      <protection locked="0"/>
    </xf>
    <xf numFmtId="0" fontId="9" fillId="37" borderId="0" xfId="0" applyFont="1" applyFill="1" applyAlignment="1" applyProtection="1">
      <alignment vertical="center"/>
      <protection locked="0"/>
    </xf>
    <xf numFmtId="0" fontId="10" fillId="37" borderId="0" xfId="289" applyFont="1" applyFill="1" applyAlignment="1" applyProtection="1">
      <alignment horizontal="center" vertical="center" wrapText="1"/>
      <protection locked="0"/>
    </xf>
    <xf numFmtId="43" fontId="9" fillId="37" borderId="5" xfId="633" applyFont="1" applyFill="1" applyBorder="1" applyAlignment="1" applyProtection="1">
      <alignment horizontal="center" vertical="center" wrapText="1"/>
      <protection locked="0"/>
    </xf>
    <xf numFmtId="43" fontId="9" fillId="37" borderId="0" xfId="633" applyFont="1" applyFill="1" applyBorder="1" applyAlignment="1" applyProtection="1">
      <alignment vertical="center"/>
      <protection locked="0"/>
    </xf>
    <xf numFmtId="1" fontId="13" fillId="42" borderId="5" xfId="289" applyNumberFormat="1" applyFont="1" applyFill="1" applyBorder="1" applyAlignment="1" applyProtection="1">
      <alignment horizontal="center" vertical="center"/>
      <protection locked="0"/>
    </xf>
    <xf numFmtId="0" fontId="13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1" fillId="39" borderId="0" xfId="0" applyFont="1" applyFill="1"/>
    <xf numFmtId="0" fontId="13" fillId="39" borderId="0" xfId="0" applyFont="1" applyFill="1" applyAlignment="1">
      <alignment vertical="center"/>
    </xf>
    <xf numFmtId="0" fontId="10" fillId="39" borderId="0" xfId="289" applyFont="1" applyFill="1" applyAlignment="1">
      <alignment horizontal="center" vertical="center" wrapText="1"/>
    </xf>
    <xf numFmtId="1" fontId="15" fillId="41" borderId="0" xfId="0" applyNumberFormat="1" applyFont="1" applyFill="1" applyAlignment="1" applyProtection="1">
      <alignment horizontal="center" vertical="center"/>
      <protection locked="0"/>
    </xf>
    <xf numFmtId="43" fontId="9" fillId="39" borderId="0" xfId="633" applyFont="1" applyFill="1" applyBorder="1" applyAlignment="1" applyProtection="1">
      <alignment vertical="center"/>
      <protection locked="0"/>
    </xf>
    <xf numFmtId="0" fontId="9" fillId="39" borderId="0" xfId="0" applyFont="1" applyFill="1" applyAlignment="1">
      <alignment vertical="center"/>
    </xf>
    <xf numFmtId="0" fontId="10" fillId="39" borderId="0" xfId="289" applyFont="1" applyFill="1" applyAlignment="1">
      <alignment horizontal="center" vertical="center"/>
    </xf>
    <xf numFmtId="167" fontId="10" fillId="39" borderId="0" xfId="0" applyNumberFormat="1" applyFont="1" applyFill="1"/>
    <xf numFmtId="167" fontId="7" fillId="39" borderId="0" xfId="0" applyNumberFormat="1" applyFont="1" applyFill="1"/>
    <xf numFmtId="0" fontId="10" fillId="43" borderId="61" xfId="290" applyFont="1" applyFill="1" applyBorder="1" applyAlignment="1">
      <alignment horizontal="left" vertical="center" wrapText="1"/>
    </xf>
    <xf numFmtId="0" fontId="10" fillId="43" borderId="61" xfId="290" applyFont="1" applyFill="1" applyBorder="1" applyAlignment="1">
      <alignment horizontal="center" vertical="center" wrapText="1"/>
    </xf>
    <xf numFmtId="0" fontId="12" fillId="2" borderId="62" xfId="0" applyFont="1" applyFill="1" applyBorder="1" applyAlignment="1">
      <alignment vertical="center"/>
    </xf>
    <xf numFmtId="164" fontId="21" fillId="2" borderId="62" xfId="0" applyNumberFormat="1" applyFont="1" applyFill="1" applyBorder="1" applyAlignment="1">
      <alignment horizontal="center" vertical="center"/>
    </xf>
    <xf numFmtId="43" fontId="12" fillId="2" borderId="62" xfId="633" applyFont="1" applyFill="1" applyBorder="1" applyAlignment="1" applyProtection="1">
      <alignment vertical="center"/>
    </xf>
    <xf numFmtId="166" fontId="16" fillId="30" borderId="0" xfId="289" applyNumberFormat="1" applyFont="1" applyFill="1" applyAlignment="1">
      <alignment horizontal="center" vertical="center"/>
    </xf>
    <xf numFmtId="0" fontId="9" fillId="30" borderId="62" xfId="0" applyFont="1" applyFill="1" applyBorder="1" applyAlignment="1">
      <alignment vertical="center"/>
    </xf>
    <xf numFmtId="166" fontId="16" fillId="30" borderId="62" xfId="289" applyNumberFormat="1" applyFont="1" applyFill="1" applyBorder="1" applyAlignment="1">
      <alignment horizontal="center" vertical="center"/>
    </xf>
    <xf numFmtId="43" fontId="9" fillId="30" borderId="62" xfId="633" applyFont="1" applyFill="1" applyBorder="1" applyAlignment="1" applyProtection="1">
      <alignment vertical="center"/>
    </xf>
    <xf numFmtId="164" fontId="21" fillId="30" borderId="0" xfId="0" applyNumberFormat="1" applyFont="1" applyFill="1" applyAlignment="1">
      <alignment horizontal="center" vertical="center"/>
    </xf>
    <xf numFmtId="43" fontId="12" fillId="30" borderId="0" xfId="646" applyFont="1" applyFill="1" applyBorder="1" applyAlignment="1" applyProtection="1">
      <alignment vertical="center"/>
    </xf>
    <xf numFmtId="0" fontId="12" fillId="2" borderId="63" xfId="322" applyFont="1" applyFill="1" applyBorder="1" applyAlignment="1">
      <alignment vertical="center"/>
    </xf>
    <xf numFmtId="164" fontId="21" fillId="2" borderId="63" xfId="322" applyNumberFormat="1" applyFont="1" applyFill="1" applyBorder="1" applyAlignment="1">
      <alignment horizontal="center" vertical="center"/>
    </xf>
    <xf numFmtId="43" fontId="12" fillId="2" borderId="63" xfId="646" applyFont="1" applyFill="1" applyBorder="1" applyAlignment="1" applyProtection="1">
      <alignment vertical="center"/>
    </xf>
    <xf numFmtId="9" fontId="12" fillId="2" borderId="5" xfId="466" applyFont="1" applyFill="1" applyBorder="1" applyAlignment="1" applyProtection="1">
      <alignment vertical="center"/>
    </xf>
    <xf numFmtId="168" fontId="12" fillId="2" borderId="63" xfId="149" applyNumberFormat="1" applyFont="1" applyFill="1" applyBorder="1" applyAlignment="1" applyProtection="1">
      <alignment vertical="center"/>
    </xf>
    <xf numFmtId="168" fontId="9" fillId="0" borderId="62" xfId="149" quotePrefix="1" applyNumberFormat="1" applyFont="1" applyFill="1" applyBorder="1" applyAlignment="1" applyProtection="1">
      <alignment vertical="center"/>
    </xf>
    <xf numFmtId="9" fontId="11" fillId="37" borderId="0" xfId="633" applyNumberFormat="1" applyFont="1" applyFill="1" applyAlignment="1" applyProtection="1">
      <alignment vertical="center"/>
      <protection locked="0"/>
    </xf>
    <xf numFmtId="10" fontId="11" fillId="0" borderId="0" xfId="466" applyNumberFormat="1" applyFont="1" applyProtection="1"/>
    <xf numFmtId="226" fontId="11" fillId="0" borderId="0" xfId="0" applyNumberFormat="1" applyFont="1"/>
    <xf numFmtId="0" fontId="10" fillId="43" borderId="61" xfId="289" applyFont="1" applyFill="1" applyBorder="1" applyAlignment="1">
      <alignment horizontal="center" vertical="center" wrapText="1"/>
    </xf>
    <xf numFmtId="227" fontId="23" fillId="37" borderId="0" xfId="633" applyNumberFormat="1" applyFont="1" applyFill="1" applyBorder="1" applyAlignment="1" applyProtection="1">
      <alignment horizontal="left" vertical="center"/>
      <protection locked="0"/>
    </xf>
    <xf numFmtId="0" fontId="127" fillId="0" borderId="0" xfId="0" applyFont="1" applyAlignment="1">
      <alignment horizontal="left" vertical="center" wrapText="1" indent="2"/>
    </xf>
    <xf numFmtId="0" fontId="138" fillId="0" borderId="0" xfId="0" applyFont="1" applyAlignment="1">
      <alignment horizontal="center" vertical="center"/>
    </xf>
    <xf numFmtId="0" fontId="139" fillId="0" borderId="0" xfId="0" applyFont="1" applyAlignment="1">
      <alignment horizontal="center" vertical="center"/>
    </xf>
    <xf numFmtId="0" fontId="138" fillId="0" borderId="58" xfId="0" applyFont="1" applyBorder="1" applyAlignment="1">
      <alignment horizontal="center" vertical="center"/>
    </xf>
    <xf numFmtId="0" fontId="138" fillId="0" borderId="59" xfId="0" applyFont="1" applyBorder="1" applyAlignment="1">
      <alignment horizontal="center" vertical="center"/>
    </xf>
    <xf numFmtId="0" fontId="138" fillId="0" borderId="60" xfId="0" applyFont="1" applyBorder="1" applyAlignment="1">
      <alignment horizontal="center" vertical="center"/>
    </xf>
    <xf numFmtId="0" fontId="10" fillId="43" borderId="0" xfId="289" applyFont="1" applyFill="1" applyAlignment="1">
      <alignment horizontal="center" vertical="center"/>
    </xf>
  </cellXfs>
  <cellStyles count="658">
    <cellStyle name="          _x000d__x000a_386grabber=vga.3gr_x000d__x000a_" xfId="1" xr:uid="{00000000-0005-0000-0000-000000000000}"/>
    <cellStyle name=" 1" xfId="2" xr:uid="{00000000-0005-0000-0000-000001000000}"/>
    <cellStyle name="&quot;X&quot; MEN" xfId="3" xr:uid="{00000000-0005-0000-0000-000002000000}"/>
    <cellStyle name="%" xfId="4" xr:uid="{00000000-0005-0000-0000-000003000000}"/>
    <cellStyle name="?Q\?1@" xfId="5" xr:uid="{00000000-0005-0000-0000-000004000000}"/>
    <cellStyle name="?Q\?1@ 2" xfId="6" xr:uid="{00000000-0005-0000-0000-000005000000}"/>
    <cellStyle name="_%(SignOnly)" xfId="7" xr:uid="{00000000-0005-0000-0000-000006000000}"/>
    <cellStyle name="_%(SignSpaceOnly)" xfId="8" xr:uid="{00000000-0005-0000-0000-000007000000}"/>
    <cellStyle name="_Column1" xfId="9" xr:uid="{00000000-0005-0000-0000-000008000000}"/>
    <cellStyle name="_Comma" xfId="10" xr:uid="{00000000-0005-0000-0000-000009000000}"/>
    <cellStyle name="_Currency" xfId="11" xr:uid="{00000000-0005-0000-0000-00000A000000}"/>
    <cellStyle name="_CurrencySpace" xfId="12" xr:uid="{00000000-0005-0000-0000-00000B000000}"/>
    <cellStyle name="_Euro" xfId="13" xr:uid="{00000000-0005-0000-0000-00000C000000}"/>
    <cellStyle name="_Heading" xfId="14" xr:uid="{00000000-0005-0000-0000-00000D000000}"/>
    <cellStyle name="_Heading_Olimpia_Model_v110" xfId="15" xr:uid="{00000000-0005-0000-0000-00000E000000}"/>
    <cellStyle name="_Highlight" xfId="16" xr:uid="{00000000-0005-0000-0000-00000F000000}"/>
    <cellStyle name="_Multiple" xfId="17" xr:uid="{00000000-0005-0000-0000-000010000000}"/>
    <cellStyle name="_MultipleSpace" xfId="18" xr:uid="{00000000-0005-0000-0000-000011000000}"/>
    <cellStyle name="_SubHeading" xfId="19" xr:uid="{00000000-0005-0000-0000-000012000000}"/>
    <cellStyle name="_SubHeading_Olimpia_Model_v110" xfId="20" xr:uid="{00000000-0005-0000-0000-000013000000}"/>
    <cellStyle name="_Table" xfId="21" xr:uid="{00000000-0005-0000-0000-000014000000}"/>
    <cellStyle name="_Table_46 Queiroz Galvão Oil and Gas" xfId="22" xr:uid="{00000000-0005-0000-0000-000015000000}"/>
    <cellStyle name="_TableHead" xfId="23" xr:uid="{00000000-0005-0000-0000-000016000000}"/>
    <cellStyle name="_TableHead 2" xfId="24" xr:uid="{00000000-0005-0000-0000-000017000000}"/>
    <cellStyle name="_TableRowHead" xfId="25" xr:uid="{00000000-0005-0000-0000-000018000000}"/>
    <cellStyle name="_TableRowHead 2" xfId="26" xr:uid="{00000000-0005-0000-0000-000019000000}"/>
    <cellStyle name="_TableSuperHead" xfId="27" xr:uid="{00000000-0005-0000-0000-00001A000000}"/>
    <cellStyle name="0.0" xfId="28" xr:uid="{00000000-0005-0000-0000-00001B000000}"/>
    <cellStyle name="0.0%" xfId="29" xr:uid="{00000000-0005-0000-0000-00001C000000}"/>
    <cellStyle name="20% - Ênfase1 2" xfId="30" xr:uid="{00000000-0005-0000-0000-00001D000000}"/>
    <cellStyle name="20% - Ênfase1 3" xfId="31" xr:uid="{00000000-0005-0000-0000-00001E000000}"/>
    <cellStyle name="20% - Ênfase1 4" xfId="32" xr:uid="{00000000-0005-0000-0000-00001F000000}"/>
    <cellStyle name="20% - Ênfase2 2" xfId="33" xr:uid="{00000000-0005-0000-0000-000020000000}"/>
    <cellStyle name="20% - Ênfase2 3" xfId="34" xr:uid="{00000000-0005-0000-0000-000021000000}"/>
    <cellStyle name="20% - Ênfase2 4" xfId="35" xr:uid="{00000000-0005-0000-0000-000022000000}"/>
    <cellStyle name="20% - Ênfase3 2" xfId="36" xr:uid="{00000000-0005-0000-0000-000023000000}"/>
    <cellStyle name="20% - Ênfase3 3" xfId="37" xr:uid="{00000000-0005-0000-0000-000024000000}"/>
    <cellStyle name="20% - Ênfase3 4" xfId="38" xr:uid="{00000000-0005-0000-0000-000025000000}"/>
    <cellStyle name="20% - Ênfase4 2" xfId="39" xr:uid="{00000000-0005-0000-0000-000026000000}"/>
    <cellStyle name="20% - Ênfase4 3" xfId="40" xr:uid="{00000000-0005-0000-0000-000027000000}"/>
    <cellStyle name="20% - Ênfase4 4" xfId="41" xr:uid="{00000000-0005-0000-0000-000028000000}"/>
    <cellStyle name="20% - Ênfase5 2" xfId="42" xr:uid="{00000000-0005-0000-0000-000029000000}"/>
    <cellStyle name="20% - Ênfase5 3" xfId="43" xr:uid="{00000000-0005-0000-0000-00002A000000}"/>
    <cellStyle name="20% - Ênfase5 4" xfId="44" xr:uid="{00000000-0005-0000-0000-00002B000000}"/>
    <cellStyle name="20% - Ênfase6 2" xfId="45" xr:uid="{00000000-0005-0000-0000-00002C000000}"/>
    <cellStyle name="20% - Ênfase6 3" xfId="46" xr:uid="{00000000-0005-0000-0000-00002D000000}"/>
    <cellStyle name="20% - Ênfase6 4" xfId="47" xr:uid="{00000000-0005-0000-0000-00002E000000}"/>
    <cellStyle name="40% - Ênfase1 2" xfId="48" xr:uid="{00000000-0005-0000-0000-00002F000000}"/>
    <cellStyle name="40% - Ênfase1 3" xfId="49" xr:uid="{00000000-0005-0000-0000-000030000000}"/>
    <cellStyle name="40% - Ênfase1 4" xfId="50" xr:uid="{00000000-0005-0000-0000-000031000000}"/>
    <cellStyle name="40% - Ênfase2 2" xfId="51" xr:uid="{00000000-0005-0000-0000-000032000000}"/>
    <cellStyle name="40% - Ênfase2 3" xfId="52" xr:uid="{00000000-0005-0000-0000-000033000000}"/>
    <cellStyle name="40% - Ênfase2 4" xfId="53" xr:uid="{00000000-0005-0000-0000-000034000000}"/>
    <cellStyle name="40% - Ênfase3 2" xfId="54" xr:uid="{00000000-0005-0000-0000-000035000000}"/>
    <cellStyle name="40% - Ênfase3 3" xfId="55" xr:uid="{00000000-0005-0000-0000-000036000000}"/>
    <cellStyle name="40% - Ênfase3 4" xfId="56" xr:uid="{00000000-0005-0000-0000-000037000000}"/>
    <cellStyle name="40% - Ênfase4 2" xfId="57" xr:uid="{00000000-0005-0000-0000-000038000000}"/>
    <cellStyle name="40% - Ênfase4 3" xfId="58" xr:uid="{00000000-0005-0000-0000-000039000000}"/>
    <cellStyle name="40% - Ênfase4 4" xfId="59" xr:uid="{00000000-0005-0000-0000-00003A000000}"/>
    <cellStyle name="40% - Ênfase5 2" xfId="60" xr:uid="{00000000-0005-0000-0000-00003B000000}"/>
    <cellStyle name="40% - Ênfase5 3" xfId="61" xr:uid="{00000000-0005-0000-0000-00003C000000}"/>
    <cellStyle name="40% - Ênfase5 4" xfId="62" xr:uid="{00000000-0005-0000-0000-00003D000000}"/>
    <cellStyle name="40% - Ênfase6 2" xfId="63" xr:uid="{00000000-0005-0000-0000-00003E000000}"/>
    <cellStyle name="40% - Ênfase6 3" xfId="64" xr:uid="{00000000-0005-0000-0000-00003F000000}"/>
    <cellStyle name="40% - Ênfase6 4" xfId="65" xr:uid="{00000000-0005-0000-0000-000040000000}"/>
    <cellStyle name="60% - Ênfase1 2" xfId="66" xr:uid="{00000000-0005-0000-0000-000041000000}"/>
    <cellStyle name="60% - Ênfase1 3" xfId="67" xr:uid="{00000000-0005-0000-0000-000042000000}"/>
    <cellStyle name="60% - Ênfase1 4" xfId="68" xr:uid="{00000000-0005-0000-0000-000043000000}"/>
    <cellStyle name="60% - Ênfase2 2" xfId="69" xr:uid="{00000000-0005-0000-0000-000044000000}"/>
    <cellStyle name="60% - Ênfase2 3" xfId="70" xr:uid="{00000000-0005-0000-0000-000045000000}"/>
    <cellStyle name="60% - Ênfase2 4" xfId="71" xr:uid="{00000000-0005-0000-0000-000046000000}"/>
    <cellStyle name="60% - Ênfase3 2" xfId="72" xr:uid="{00000000-0005-0000-0000-000047000000}"/>
    <cellStyle name="60% - Ênfase3 3" xfId="73" xr:uid="{00000000-0005-0000-0000-000048000000}"/>
    <cellStyle name="60% - Ênfase3 4" xfId="74" xr:uid="{00000000-0005-0000-0000-000049000000}"/>
    <cellStyle name="60% - Ênfase4 2" xfId="75" xr:uid="{00000000-0005-0000-0000-00004A000000}"/>
    <cellStyle name="60% - Ênfase4 3" xfId="76" xr:uid="{00000000-0005-0000-0000-00004B000000}"/>
    <cellStyle name="60% - Ênfase4 4" xfId="77" xr:uid="{00000000-0005-0000-0000-00004C000000}"/>
    <cellStyle name="60% - Ênfase5 2" xfId="78" xr:uid="{00000000-0005-0000-0000-00004D000000}"/>
    <cellStyle name="60% - Ênfase5 3" xfId="79" xr:uid="{00000000-0005-0000-0000-00004E000000}"/>
    <cellStyle name="60% - Ênfase5 4" xfId="80" xr:uid="{00000000-0005-0000-0000-00004F000000}"/>
    <cellStyle name="60% - Ênfase6 2" xfId="81" xr:uid="{00000000-0005-0000-0000-000050000000}"/>
    <cellStyle name="60% - Ênfase6 3" xfId="82" xr:uid="{00000000-0005-0000-0000-000051000000}"/>
    <cellStyle name="60% - Ênfase6 4" xfId="83" xr:uid="{00000000-0005-0000-0000-000052000000}"/>
    <cellStyle name="A3 297 x 420 mm" xfId="84" xr:uid="{00000000-0005-0000-0000-000053000000}"/>
    <cellStyle name="Actual Date" xfId="85" xr:uid="{00000000-0005-0000-0000-000054000000}"/>
    <cellStyle name="Actual Date 2" xfId="86" xr:uid="{00000000-0005-0000-0000-000055000000}"/>
    <cellStyle name="adj_share" xfId="87" xr:uid="{00000000-0005-0000-0000-000056000000}"/>
    <cellStyle name="Adjusted" xfId="88" xr:uid="{00000000-0005-0000-0000-000057000000}"/>
    <cellStyle name="ÅëÈ­ [0]_INQUIRY ¿µ¾÷ÃßÁø " xfId="89" xr:uid="{00000000-0005-0000-0000-000058000000}"/>
    <cellStyle name="AeE­ [0]_INQUIRY ¿μ¾÷AßAø " xfId="90" xr:uid="{00000000-0005-0000-0000-000059000000}"/>
    <cellStyle name="ÅëÈ­_INQUIRY ¿µ¾÷ÃßÁø " xfId="91" xr:uid="{00000000-0005-0000-0000-00005A000000}"/>
    <cellStyle name="AeE­_INQUIRY ¿μ¾÷AßAø " xfId="92" xr:uid="{00000000-0005-0000-0000-00005B000000}"/>
    <cellStyle name="AFE" xfId="93" xr:uid="{00000000-0005-0000-0000-00005C000000}"/>
    <cellStyle name="Afjusted" xfId="94" xr:uid="{00000000-0005-0000-0000-00005D000000}"/>
    <cellStyle name="ÄÞ¸¶ [0]_INQUIRY ¿µ¾÷ÃßÁø " xfId="95" xr:uid="{00000000-0005-0000-0000-00005E000000}"/>
    <cellStyle name="AÞ¸¶ [0]_INQUIRY ¿μ¾÷AßAø " xfId="96" xr:uid="{00000000-0005-0000-0000-00005F000000}"/>
    <cellStyle name="ÄÞ¸¶_INQUIRY ¿µ¾÷ÃßÁø " xfId="97" xr:uid="{00000000-0005-0000-0000-000060000000}"/>
    <cellStyle name="AÞ¸¶_INQUIRY ¿μ¾÷AßAø " xfId="98" xr:uid="{00000000-0005-0000-0000-000061000000}"/>
    <cellStyle name="Blue" xfId="99" xr:uid="{00000000-0005-0000-0000-000062000000}"/>
    <cellStyle name="Bom 2" xfId="100" xr:uid="{00000000-0005-0000-0000-000063000000}"/>
    <cellStyle name="Bom 3" xfId="101" xr:uid="{00000000-0005-0000-0000-000064000000}"/>
    <cellStyle name="Bom 4" xfId="102" xr:uid="{00000000-0005-0000-0000-000065000000}"/>
    <cellStyle name="Border Heavy" xfId="103" xr:uid="{00000000-0005-0000-0000-000066000000}"/>
    <cellStyle name="Border Thin" xfId="104" xr:uid="{00000000-0005-0000-0000-000067000000}"/>
    <cellStyle name="Brand Align Left Text" xfId="105" xr:uid="{00000000-0005-0000-0000-000068000000}"/>
    <cellStyle name="Brand Default" xfId="106" xr:uid="{00000000-0005-0000-0000-000069000000}"/>
    <cellStyle name="Brand Forecast Highlight" xfId="107" xr:uid="{00000000-0005-0000-0000-00006A000000}"/>
    <cellStyle name="Brand Forecast Highlight 2" xfId="108" xr:uid="{00000000-0005-0000-0000-00006B000000}"/>
    <cellStyle name="Brand Forecast Highlight 3" xfId="109" xr:uid="{00000000-0005-0000-0000-00006C000000}"/>
    <cellStyle name="Brand Percent" xfId="110" xr:uid="{00000000-0005-0000-0000-00006D000000}"/>
    <cellStyle name="Brand Percent 2" xfId="111" xr:uid="{00000000-0005-0000-0000-00006E000000}"/>
    <cellStyle name="Brand Source" xfId="112" xr:uid="{00000000-0005-0000-0000-00006F000000}"/>
    <cellStyle name="Brand Source 2" xfId="113" xr:uid="{00000000-0005-0000-0000-000070000000}"/>
    <cellStyle name="Brand Subtitle with Underline" xfId="114" xr:uid="{00000000-0005-0000-0000-000071000000}"/>
    <cellStyle name="Brand Subtitle without Underline" xfId="115" xr:uid="{00000000-0005-0000-0000-000072000000}"/>
    <cellStyle name="Brand Title" xfId="116" xr:uid="{00000000-0005-0000-0000-000073000000}"/>
    <cellStyle name="Ç¥ÁØ_»ç¾÷ºÎº° ÃÑ°è " xfId="117" xr:uid="{00000000-0005-0000-0000-000074000000}"/>
    <cellStyle name="C￥AØ_≫c¾÷ºIº° AN°e " xfId="118" xr:uid="{00000000-0005-0000-0000-000075000000}"/>
    <cellStyle name="Ç¥ÁØ_0N-HANDLING " xfId="119" xr:uid="{00000000-0005-0000-0000-000076000000}"/>
    <cellStyle name="C￥AØ_5-1±¤°i " xfId="120" xr:uid="{00000000-0005-0000-0000-000077000000}"/>
    <cellStyle name="Ç¥ÁØ_5-1±¤°í " xfId="121" xr:uid="{00000000-0005-0000-0000-000078000000}"/>
    <cellStyle name="C￥AØ_CoAo¹yAI °A¾×¿ⓒ½A " xfId="122" xr:uid="{00000000-0005-0000-0000-000079000000}"/>
    <cellStyle name="Ç¥ÁØ_Sheet1_¿µ¾÷ÇöÈ² " xfId="123" xr:uid="{00000000-0005-0000-0000-00007A000000}"/>
    <cellStyle name="C￥AØ_Sheet1_Ay°eC￥(2¿u) " xfId="124" xr:uid="{00000000-0005-0000-0000-00007B000000}"/>
    <cellStyle name="Ç¥ÁØ_Sheet1_Áý°èÇ¥(2¿ù) " xfId="125" xr:uid="{00000000-0005-0000-0000-00007C000000}"/>
    <cellStyle name="Calc Currency (0)" xfId="126" xr:uid="{00000000-0005-0000-0000-00007D000000}"/>
    <cellStyle name="Cálculo 2" xfId="127" xr:uid="{00000000-0005-0000-0000-00007E000000}"/>
    <cellStyle name="Cálculo 2 2" xfId="128" xr:uid="{00000000-0005-0000-0000-00007F000000}"/>
    <cellStyle name="Cálculo 3" xfId="129" xr:uid="{00000000-0005-0000-0000-000080000000}"/>
    <cellStyle name="Cálculo 4" xfId="130" xr:uid="{00000000-0005-0000-0000-000081000000}"/>
    <cellStyle name="Célula de Verificação 2" xfId="131" xr:uid="{00000000-0005-0000-0000-000082000000}"/>
    <cellStyle name="Célula de Verificação 3" xfId="132" xr:uid="{00000000-0005-0000-0000-000083000000}"/>
    <cellStyle name="Célula de Verificação 4" xfId="133" xr:uid="{00000000-0005-0000-0000-000084000000}"/>
    <cellStyle name="Célula Vinculada 2" xfId="134" xr:uid="{00000000-0005-0000-0000-000085000000}"/>
    <cellStyle name="Célula Vinculada 3" xfId="135" xr:uid="{00000000-0005-0000-0000-000086000000}"/>
    <cellStyle name="Célula Vinculada 4" xfId="136" xr:uid="{00000000-0005-0000-0000-000087000000}"/>
    <cellStyle name="Comma (1)" xfId="137" xr:uid="{00000000-0005-0000-0000-000088000000}"/>
    <cellStyle name="Comma [1]" xfId="138" xr:uid="{00000000-0005-0000-0000-000089000000}"/>
    <cellStyle name="Comma [2]" xfId="139" xr:uid="{00000000-0005-0000-0000-00008A000000}"/>
    <cellStyle name="Comma [3]" xfId="140" xr:uid="{00000000-0005-0000-0000-00008B000000}"/>
    <cellStyle name="Comma 0" xfId="141" xr:uid="{00000000-0005-0000-0000-00008C000000}"/>
    <cellStyle name="Comma 0*" xfId="142" xr:uid="{00000000-0005-0000-0000-00008D000000}"/>
    <cellStyle name="Comma 2" xfId="143" xr:uid="{00000000-0005-0000-0000-00008E000000}"/>
    <cellStyle name="Comma 2 2" xfId="144" xr:uid="{00000000-0005-0000-0000-00008F000000}"/>
    <cellStyle name="Comma 3" xfId="145" xr:uid="{00000000-0005-0000-0000-000090000000}"/>
    <cellStyle name="Comma 4" xfId="146" xr:uid="{00000000-0005-0000-0000-000091000000}"/>
    <cellStyle name="Comma 5" xfId="147" xr:uid="{00000000-0005-0000-0000-000092000000}"/>
    <cellStyle name="Comma 6" xfId="148" xr:uid="{00000000-0005-0000-0000-000093000000}"/>
    <cellStyle name="Comma 7" xfId="149" xr:uid="{00000000-0005-0000-0000-000094000000}"/>
    <cellStyle name="Comma^ODCOS " xfId="150" xr:uid="{00000000-0005-0000-0000-000095000000}"/>
    <cellStyle name="Comma0" xfId="151" xr:uid="{00000000-0005-0000-0000-000096000000}"/>
    <cellStyle name="Comma0 - Estilo2" xfId="152" xr:uid="{00000000-0005-0000-0000-000097000000}"/>
    <cellStyle name="Comma0 - Estilo5" xfId="153" xr:uid="{00000000-0005-0000-0000-000098000000}"/>
    <cellStyle name="Comma0 2" xfId="154" xr:uid="{00000000-0005-0000-0000-000099000000}"/>
    <cellStyle name="Comma1 - Estilo1" xfId="155" xr:uid="{00000000-0005-0000-0000-00009A000000}"/>
    <cellStyle name="Currency ($)" xfId="156" xr:uid="{00000000-0005-0000-0000-00009B000000}"/>
    <cellStyle name="Currency (£)" xfId="157" xr:uid="{00000000-0005-0000-0000-00009C000000}"/>
    <cellStyle name="Currency (B)" xfId="158" xr:uid="{00000000-0005-0000-0000-00009D000000}"/>
    <cellStyle name="Currency [1]" xfId="159" xr:uid="{00000000-0005-0000-0000-00009E000000}"/>
    <cellStyle name="Currency [2]" xfId="160" xr:uid="{00000000-0005-0000-0000-00009F000000}"/>
    <cellStyle name="Currency [3]" xfId="161" xr:uid="{00000000-0005-0000-0000-0000A0000000}"/>
    <cellStyle name="Currency 0" xfId="162" xr:uid="{00000000-0005-0000-0000-0000A1000000}"/>
    <cellStyle name="Currency 2" xfId="163" xr:uid="{00000000-0005-0000-0000-0000A2000000}"/>
    <cellStyle name="Currency0" xfId="164" xr:uid="{00000000-0005-0000-0000-0000A3000000}"/>
    <cellStyle name="Currency0 2" xfId="165" xr:uid="{00000000-0005-0000-0000-0000A4000000}"/>
    <cellStyle name="darren" xfId="166" xr:uid="{00000000-0005-0000-0000-0000A5000000}"/>
    <cellStyle name="Data Link" xfId="167" xr:uid="{00000000-0005-0000-0000-0000A6000000}"/>
    <cellStyle name="Date" xfId="168" xr:uid="{00000000-0005-0000-0000-0000A7000000}"/>
    <cellStyle name="Date - Estilo3" xfId="169" xr:uid="{00000000-0005-0000-0000-0000A8000000}"/>
    <cellStyle name="Date 2" xfId="170" xr:uid="{00000000-0005-0000-0000-0000A9000000}"/>
    <cellStyle name="Date Aligned" xfId="171" xr:uid="{00000000-0005-0000-0000-0000AA000000}"/>
    <cellStyle name="Date_~0034641" xfId="172" xr:uid="{00000000-0005-0000-0000-0000AB000000}"/>
    <cellStyle name="Dezimal [0]_Anlagenbuchhaltung" xfId="173" xr:uid="{00000000-0005-0000-0000-0000AC000000}"/>
    <cellStyle name="Dezimal_Anlagenbuchhaltung" xfId="174" xr:uid="{00000000-0005-0000-0000-0000AD000000}"/>
    <cellStyle name="DOH" xfId="175" xr:uid="{00000000-0005-0000-0000-0000AE000000}"/>
    <cellStyle name="Dotted Line" xfId="176" xr:uid="{00000000-0005-0000-0000-0000AF000000}"/>
    <cellStyle name="DriversPercent" xfId="177" xr:uid="{00000000-0005-0000-0000-0000B0000000}"/>
    <cellStyle name="Ênfase1 2" xfId="178" xr:uid="{00000000-0005-0000-0000-0000B1000000}"/>
    <cellStyle name="Ênfase1 3" xfId="179" xr:uid="{00000000-0005-0000-0000-0000B2000000}"/>
    <cellStyle name="Ênfase1 4" xfId="180" xr:uid="{00000000-0005-0000-0000-0000B3000000}"/>
    <cellStyle name="Ênfase2 2" xfId="181" xr:uid="{00000000-0005-0000-0000-0000B4000000}"/>
    <cellStyle name="Ênfase2 3" xfId="182" xr:uid="{00000000-0005-0000-0000-0000B5000000}"/>
    <cellStyle name="Ênfase2 4" xfId="183" xr:uid="{00000000-0005-0000-0000-0000B6000000}"/>
    <cellStyle name="Ênfase3 2" xfId="184" xr:uid="{00000000-0005-0000-0000-0000B7000000}"/>
    <cellStyle name="Ênfase3 3" xfId="185" xr:uid="{00000000-0005-0000-0000-0000B8000000}"/>
    <cellStyle name="Ênfase3 4" xfId="186" xr:uid="{00000000-0005-0000-0000-0000B9000000}"/>
    <cellStyle name="Ênfase4 2" xfId="187" xr:uid="{00000000-0005-0000-0000-0000BA000000}"/>
    <cellStyle name="Ênfase4 3" xfId="188" xr:uid="{00000000-0005-0000-0000-0000BB000000}"/>
    <cellStyle name="Ênfase4 4" xfId="189" xr:uid="{00000000-0005-0000-0000-0000BC000000}"/>
    <cellStyle name="Ênfase5 2" xfId="190" xr:uid="{00000000-0005-0000-0000-0000BD000000}"/>
    <cellStyle name="Ênfase5 3" xfId="191" xr:uid="{00000000-0005-0000-0000-0000BE000000}"/>
    <cellStyle name="Ênfase5 4" xfId="192" xr:uid="{00000000-0005-0000-0000-0000BF000000}"/>
    <cellStyle name="Ênfase6 2" xfId="193" xr:uid="{00000000-0005-0000-0000-0000C0000000}"/>
    <cellStyle name="Ênfase6 3" xfId="194" xr:uid="{00000000-0005-0000-0000-0000C1000000}"/>
    <cellStyle name="Ênfase6 4" xfId="195" xr:uid="{00000000-0005-0000-0000-0000C2000000}"/>
    <cellStyle name="Entrada 2" xfId="196" xr:uid="{00000000-0005-0000-0000-0000C3000000}"/>
    <cellStyle name="Entrada 2 2" xfId="197" xr:uid="{00000000-0005-0000-0000-0000C4000000}"/>
    <cellStyle name="Entrada 3" xfId="198" xr:uid="{00000000-0005-0000-0000-0000C5000000}"/>
    <cellStyle name="Entrada 4" xfId="199" xr:uid="{00000000-0005-0000-0000-0000C6000000}"/>
    <cellStyle name="Estilo 1" xfId="200" xr:uid="{00000000-0005-0000-0000-0000C7000000}"/>
    <cellStyle name="Euro" xfId="201" xr:uid="{00000000-0005-0000-0000-0000C8000000}"/>
    <cellStyle name="Excel.Chart" xfId="202" xr:uid="{00000000-0005-0000-0000-0000C9000000}"/>
    <cellStyle name="FieldName" xfId="203" xr:uid="{00000000-0005-0000-0000-0000CA000000}"/>
    <cellStyle name="Fixed" xfId="204" xr:uid="{00000000-0005-0000-0000-0000CB000000}"/>
    <cellStyle name="Fixed 2" xfId="205" xr:uid="{00000000-0005-0000-0000-0000CC000000}"/>
    <cellStyle name="Footnote" xfId="206" xr:uid="{00000000-0005-0000-0000-0000CD000000}"/>
    <cellStyle name="Grey" xfId="207" xr:uid="{00000000-0005-0000-0000-0000CE000000}"/>
    <cellStyle name="Hard Percent" xfId="208" xr:uid="{00000000-0005-0000-0000-0000CF000000}"/>
    <cellStyle name="HEADER" xfId="209" xr:uid="{00000000-0005-0000-0000-0000D0000000}"/>
    <cellStyle name="Header1" xfId="210" xr:uid="{00000000-0005-0000-0000-0000D1000000}"/>
    <cellStyle name="Header2" xfId="211" xr:uid="{00000000-0005-0000-0000-0000D2000000}"/>
    <cellStyle name="Heading" xfId="212" xr:uid="{00000000-0005-0000-0000-0000D3000000}"/>
    <cellStyle name="Heading 2" xfId="213" xr:uid="{00000000-0005-0000-0000-0000D4000000}"/>
    <cellStyle name="Heading 3" xfId="214" xr:uid="{00000000-0005-0000-0000-0000D5000000}"/>
    <cellStyle name="Heading1" xfId="215" xr:uid="{00000000-0005-0000-0000-0000D6000000}"/>
    <cellStyle name="Heading2" xfId="216" xr:uid="{00000000-0005-0000-0000-0000D7000000}"/>
    <cellStyle name="Headings" xfId="217" xr:uid="{00000000-0005-0000-0000-0000D8000000}"/>
    <cellStyle name="hidenorm" xfId="218" xr:uid="{00000000-0005-0000-0000-0000D9000000}"/>
    <cellStyle name="HIGHLIGHT" xfId="219" xr:uid="{00000000-0005-0000-0000-0000DA000000}"/>
    <cellStyle name="Incorreto 2" xfId="220" xr:uid="{00000000-0005-0000-0000-0000DB000000}"/>
    <cellStyle name="Incorreto 3" xfId="221" xr:uid="{00000000-0005-0000-0000-0000DC000000}"/>
    <cellStyle name="Incorreto 4" xfId="222" xr:uid="{00000000-0005-0000-0000-0000DD000000}"/>
    <cellStyle name="Indefinido" xfId="223" xr:uid="{00000000-0005-0000-0000-0000DE000000}"/>
    <cellStyle name="Input" xfId="224" xr:uid="{00000000-0005-0000-0000-0000DF000000}"/>
    <cellStyle name="Input [yellow]" xfId="225" xr:uid="{00000000-0005-0000-0000-0000E0000000}"/>
    <cellStyle name="Inputs" xfId="226" xr:uid="{00000000-0005-0000-0000-0000E1000000}"/>
    <cellStyle name="Label" xfId="227" xr:uid="{00000000-0005-0000-0000-0000E2000000}"/>
    <cellStyle name="mil" xfId="228" xr:uid="{00000000-0005-0000-0000-0000E3000000}"/>
    <cellStyle name="Milliers [0]_~0033593" xfId="229" xr:uid="{00000000-0005-0000-0000-0000E4000000}"/>
    <cellStyle name="Milliers_~0033593" xfId="230" xr:uid="{00000000-0005-0000-0000-0000E5000000}"/>
    <cellStyle name="Moeda 2" xfId="231" xr:uid="{00000000-0005-0000-0000-0000E6000000}"/>
    <cellStyle name="Moeda 2 2" xfId="232" xr:uid="{00000000-0005-0000-0000-0000E7000000}"/>
    <cellStyle name="Moeda 3" xfId="233" xr:uid="{00000000-0005-0000-0000-0000E8000000}"/>
    <cellStyle name="Monétaire [0]_~0033593" xfId="234" xr:uid="{00000000-0005-0000-0000-0000E9000000}"/>
    <cellStyle name="Monétaire_~0033593" xfId="235" xr:uid="{00000000-0005-0000-0000-0000EA000000}"/>
    <cellStyle name="Multiple" xfId="236" xr:uid="{00000000-0005-0000-0000-0000EB000000}"/>
    <cellStyle name="Multiple [1]" xfId="237" xr:uid="{00000000-0005-0000-0000-0000EC000000}"/>
    <cellStyle name="Multiple_~0034641" xfId="238" xr:uid="{00000000-0005-0000-0000-0000ED000000}"/>
    <cellStyle name="n_IS (functional) and BS " xfId="239" xr:uid="{00000000-0005-0000-0000-0000EE000000}"/>
    <cellStyle name="n_IS (traditional) and BS " xfId="240" xr:uid="{00000000-0005-0000-0000-0000EF000000}"/>
    <cellStyle name="n_page 1_IS (functional) and BS " xfId="241" xr:uid="{00000000-0005-0000-0000-0000F0000000}"/>
    <cellStyle name="Name" xfId="242" xr:uid="{00000000-0005-0000-0000-0000F1000000}"/>
    <cellStyle name="Neutra 2" xfId="243" xr:uid="{00000000-0005-0000-0000-0000F2000000}"/>
    <cellStyle name="Neutra 3" xfId="244" xr:uid="{00000000-0005-0000-0000-0000F3000000}"/>
    <cellStyle name="Neutra 4" xfId="245" xr:uid="{00000000-0005-0000-0000-0000F4000000}"/>
    <cellStyle name="NewAcct" xfId="246" xr:uid="{00000000-0005-0000-0000-0000F5000000}"/>
    <cellStyle name="NewPeso" xfId="247" xr:uid="{00000000-0005-0000-0000-0000F6000000}"/>
    <cellStyle name="no dec" xfId="248" xr:uid="{00000000-0005-0000-0000-0000F7000000}"/>
    <cellStyle name="norm" xfId="249" xr:uid="{00000000-0005-0000-0000-0000F8000000}"/>
    <cellStyle name="Normal" xfId="0" builtinId="0"/>
    <cellStyle name="Normal - Style1" xfId="250" xr:uid="{00000000-0005-0000-0000-0000FA000000}"/>
    <cellStyle name="Normal (B)" xfId="251" xr:uid="{00000000-0005-0000-0000-0000FB000000}"/>
    <cellStyle name="Normal (G)" xfId="252" xr:uid="{00000000-0005-0000-0000-0000FC000000}"/>
    <cellStyle name="Normal 10" xfId="253" xr:uid="{00000000-0005-0000-0000-0000FD000000}"/>
    <cellStyle name="Normal 10 2" xfId="254" xr:uid="{00000000-0005-0000-0000-0000FE000000}"/>
    <cellStyle name="Normal 10 2 2" xfId="255" xr:uid="{00000000-0005-0000-0000-0000FF000000}"/>
    <cellStyle name="Normal 10 2 2 2" xfId="256" xr:uid="{00000000-0005-0000-0000-000000010000}"/>
    <cellStyle name="Normal 10 2 2 2 2" xfId="257" xr:uid="{00000000-0005-0000-0000-000001010000}"/>
    <cellStyle name="Normal 10 2 2 3" xfId="258" xr:uid="{00000000-0005-0000-0000-000002010000}"/>
    <cellStyle name="Normal 10 2 3" xfId="259" xr:uid="{00000000-0005-0000-0000-000003010000}"/>
    <cellStyle name="Normal 10 2 3 2" xfId="260" xr:uid="{00000000-0005-0000-0000-000004010000}"/>
    <cellStyle name="Normal 10 2 4" xfId="261" xr:uid="{00000000-0005-0000-0000-000005010000}"/>
    <cellStyle name="Normal 10 3" xfId="262" xr:uid="{00000000-0005-0000-0000-000006010000}"/>
    <cellStyle name="Normal 10 3 2" xfId="263" xr:uid="{00000000-0005-0000-0000-000007010000}"/>
    <cellStyle name="Normal 10 3 2 2" xfId="264" xr:uid="{00000000-0005-0000-0000-000008010000}"/>
    <cellStyle name="Normal 10 3 3" xfId="265" xr:uid="{00000000-0005-0000-0000-000009010000}"/>
    <cellStyle name="Normal 10 4" xfId="266" xr:uid="{00000000-0005-0000-0000-00000A010000}"/>
    <cellStyle name="Normal 10 4 2" xfId="267" xr:uid="{00000000-0005-0000-0000-00000B010000}"/>
    <cellStyle name="Normal 10 5" xfId="268" xr:uid="{00000000-0005-0000-0000-00000C010000}"/>
    <cellStyle name="Normal 11" xfId="269" xr:uid="{00000000-0005-0000-0000-00000D010000}"/>
    <cellStyle name="Normal 12" xfId="270" xr:uid="{00000000-0005-0000-0000-00000E010000}"/>
    <cellStyle name="Normal 12 2" xfId="271" xr:uid="{00000000-0005-0000-0000-00000F010000}"/>
    <cellStyle name="Normal 12 2 2" xfId="272" xr:uid="{00000000-0005-0000-0000-000010010000}"/>
    <cellStyle name="Normal 12 2 2 2" xfId="273" xr:uid="{00000000-0005-0000-0000-000011010000}"/>
    <cellStyle name="Normal 12 2 3" xfId="274" xr:uid="{00000000-0005-0000-0000-000012010000}"/>
    <cellStyle name="Normal 12 3" xfId="275" xr:uid="{00000000-0005-0000-0000-000013010000}"/>
    <cellStyle name="Normal 12 3 2" xfId="276" xr:uid="{00000000-0005-0000-0000-000014010000}"/>
    <cellStyle name="Normal 12 4" xfId="277" xr:uid="{00000000-0005-0000-0000-000015010000}"/>
    <cellStyle name="Normal 13" xfId="278" xr:uid="{00000000-0005-0000-0000-000016010000}"/>
    <cellStyle name="Normal 14" xfId="279" xr:uid="{00000000-0005-0000-0000-000017010000}"/>
    <cellStyle name="Normal 14 2" xfId="280" xr:uid="{00000000-0005-0000-0000-000018010000}"/>
    <cellStyle name="Normal 14 2 2" xfId="281" xr:uid="{00000000-0005-0000-0000-000019010000}"/>
    <cellStyle name="Normal 14 3" xfId="282" xr:uid="{00000000-0005-0000-0000-00001A010000}"/>
    <cellStyle name="Normal 15" xfId="283" xr:uid="{00000000-0005-0000-0000-00001B010000}"/>
    <cellStyle name="Normal 16" xfId="284" xr:uid="{00000000-0005-0000-0000-00001C010000}"/>
    <cellStyle name="Normal 16 2" xfId="285" xr:uid="{00000000-0005-0000-0000-00001D010000}"/>
    <cellStyle name="Normal 17" xfId="286" xr:uid="{00000000-0005-0000-0000-00001E010000}"/>
    <cellStyle name="Normal 18" xfId="287" xr:uid="{00000000-0005-0000-0000-00001F010000}"/>
    <cellStyle name="Normal 19" xfId="288" xr:uid="{00000000-0005-0000-0000-000020010000}"/>
    <cellStyle name="Normal 2" xfId="289" xr:uid="{00000000-0005-0000-0000-000021010000}"/>
    <cellStyle name="Normal 2 10" xfId="290" xr:uid="{00000000-0005-0000-0000-000022010000}"/>
    <cellStyle name="Normal 2 11" xfId="291" xr:uid="{00000000-0005-0000-0000-000023010000}"/>
    <cellStyle name="Normal 2 12" xfId="292" xr:uid="{00000000-0005-0000-0000-000024010000}"/>
    <cellStyle name="Normal 2 13" xfId="293" xr:uid="{00000000-0005-0000-0000-000025010000}"/>
    <cellStyle name="Normal 2 14" xfId="294" xr:uid="{00000000-0005-0000-0000-000026010000}"/>
    <cellStyle name="Normal 2 15" xfId="295" xr:uid="{00000000-0005-0000-0000-000027010000}"/>
    <cellStyle name="Normal 2 2" xfId="296" xr:uid="{00000000-0005-0000-0000-000028010000}"/>
    <cellStyle name="Normal 2 2 2" xfId="297" xr:uid="{00000000-0005-0000-0000-000029010000}"/>
    <cellStyle name="Normal 2 2 2 2" xfId="298" xr:uid="{00000000-0005-0000-0000-00002A010000}"/>
    <cellStyle name="Normal 2 2 3" xfId="299" xr:uid="{00000000-0005-0000-0000-00002B010000}"/>
    <cellStyle name="Normal 2 2 4" xfId="300" xr:uid="{00000000-0005-0000-0000-00002C010000}"/>
    <cellStyle name="Normal 2 2 5" xfId="301" xr:uid="{00000000-0005-0000-0000-00002D010000}"/>
    <cellStyle name="Normal 2 3" xfId="302" xr:uid="{00000000-0005-0000-0000-00002E010000}"/>
    <cellStyle name="Normal 2 3 2" xfId="303" xr:uid="{00000000-0005-0000-0000-00002F010000}"/>
    <cellStyle name="Normal 2 3 2 2" xfId="304" xr:uid="{00000000-0005-0000-0000-000030010000}"/>
    <cellStyle name="Normal 2 3 3" xfId="305" xr:uid="{00000000-0005-0000-0000-000031010000}"/>
    <cellStyle name="Normal 2 3 3 2" xfId="306" xr:uid="{00000000-0005-0000-0000-000032010000}"/>
    <cellStyle name="Normal 2 3 4" xfId="307" xr:uid="{00000000-0005-0000-0000-000033010000}"/>
    <cellStyle name="Normal 2 3 5" xfId="308" xr:uid="{00000000-0005-0000-0000-000034010000}"/>
    <cellStyle name="Normal 2 3 6" xfId="309" xr:uid="{00000000-0005-0000-0000-000035010000}"/>
    <cellStyle name="Normal 2 4" xfId="310" xr:uid="{00000000-0005-0000-0000-000036010000}"/>
    <cellStyle name="Normal 2 4 2" xfId="311" xr:uid="{00000000-0005-0000-0000-000037010000}"/>
    <cellStyle name="Normal 2 5" xfId="312" xr:uid="{00000000-0005-0000-0000-000038010000}"/>
    <cellStyle name="Normal 2 5 2" xfId="313" xr:uid="{00000000-0005-0000-0000-000039010000}"/>
    <cellStyle name="Normal 2 5 3" xfId="314" xr:uid="{00000000-0005-0000-0000-00003A010000}"/>
    <cellStyle name="Normal 2 6" xfId="315" xr:uid="{00000000-0005-0000-0000-00003B010000}"/>
    <cellStyle name="Normal 2 7" xfId="316" xr:uid="{00000000-0005-0000-0000-00003C010000}"/>
    <cellStyle name="Normal 2 8" xfId="317" xr:uid="{00000000-0005-0000-0000-00003D010000}"/>
    <cellStyle name="Normal 2 9" xfId="318" xr:uid="{00000000-0005-0000-0000-00003E010000}"/>
    <cellStyle name="Normal 20" xfId="319" xr:uid="{00000000-0005-0000-0000-00003F010000}"/>
    <cellStyle name="Normal 20 2" xfId="320" xr:uid="{00000000-0005-0000-0000-000040010000}"/>
    <cellStyle name="Normal 21" xfId="321" xr:uid="{00000000-0005-0000-0000-000041010000}"/>
    <cellStyle name="Normal 22" xfId="322" xr:uid="{00000000-0005-0000-0000-000042010000}"/>
    <cellStyle name="Normal 3" xfId="323" xr:uid="{00000000-0005-0000-0000-000043010000}"/>
    <cellStyle name="Normal 3 2" xfId="324" xr:uid="{00000000-0005-0000-0000-000044010000}"/>
    <cellStyle name="Normal 3 2 2" xfId="325" xr:uid="{00000000-0005-0000-0000-000045010000}"/>
    <cellStyle name="Normal 3 2 2 2" xfId="326" xr:uid="{00000000-0005-0000-0000-000046010000}"/>
    <cellStyle name="Normal 3 2 3" xfId="327" xr:uid="{00000000-0005-0000-0000-000047010000}"/>
    <cellStyle name="Normal 3 2 3 2" xfId="328" xr:uid="{00000000-0005-0000-0000-000048010000}"/>
    <cellStyle name="Normal 3 2 4" xfId="329" xr:uid="{00000000-0005-0000-0000-000049010000}"/>
    <cellStyle name="Normal 3 3" xfId="330" xr:uid="{00000000-0005-0000-0000-00004A010000}"/>
    <cellStyle name="Normal 3 3 2" xfId="331" xr:uid="{00000000-0005-0000-0000-00004B010000}"/>
    <cellStyle name="Normal 3 4" xfId="332" xr:uid="{00000000-0005-0000-0000-00004C010000}"/>
    <cellStyle name="Normal 3 4 2" xfId="333" xr:uid="{00000000-0005-0000-0000-00004D010000}"/>
    <cellStyle name="Normal 3 5" xfId="334" xr:uid="{00000000-0005-0000-0000-00004E010000}"/>
    <cellStyle name="Normal 3 6" xfId="335" xr:uid="{00000000-0005-0000-0000-00004F010000}"/>
    <cellStyle name="Normal 3 7" xfId="336" xr:uid="{00000000-0005-0000-0000-000050010000}"/>
    <cellStyle name="Normal 3 8" xfId="337" xr:uid="{00000000-0005-0000-0000-000051010000}"/>
    <cellStyle name="Normal 3 9" xfId="338" xr:uid="{00000000-0005-0000-0000-000052010000}"/>
    <cellStyle name="Normal 4" xfId="339" xr:uid="{00000000-0005-0000-0000-000053010000}"/>
    <cellStyle name="Normal 4 2" xfId="340" xr:uid="{00000000-0005-0000-0000-000054010000}"/>
    <cellStyle name="Normal 4 2 2" xfId="341" xr:uid="{00000000-0005-0000-0000-000055010000}"/>
    <cellStyle name="Normal 4 2 2 2" xfId="342" xr:uid="{00000000-0005-0000-0000-000056010000}"/>
    <cellStyle name="Normal 4 2 2 2 2" xfId="343" xr:uid="{00000000-0005-0000-0000-000057010000}"/>
    <cellStyle name="Normal 4 2 2 3" xfId="344" xr:uid="{00000000-0005-0000-0000-000058010000}"/>
    <cellStyle name="Normal 4 2 3" xfId="345" xr:uid="{00000000-0005-0000-0000-000059010000}"/>
    <cellStyle name="Normal 4 2 3 2" xfId="346" xr:uid="{00000000-0005-0000-0000-00005A010000}"/>
    <cellStyle name="Normal 4 2 4" xfId="347" xr:uid="{00000000-0005-0000-0000-00005B010000}"/>
    <cellStyle name="Normal 4 2 5" xfId="348" xr:uid="{00000000-0005-0000-0000-00005C010000}"/>
    <cellStyle name="Normal 4 3" xfId="349" xr:uid="{00000000-0005-0000-0000-00005D010000}"/>
    <cellStyle name="Normal 4 3 2" xfId="350" xr:uid="{00000000-0005-0000-0000-00005E010000}"/>
    <cellStyle name="Normal 4 3 2 2" xfId="351" xr:uid="{00000000-0005-0000-0000-00005F010000}"/>
    <cellStyle name="Normal 4 3 3" xfId="352" xr:uid="{00000000-0005-0000-0000-000060010000}"/>
    <cellStyle name="Normal 4 4" xfId="353" xr:uid="{00000000-0005-0000-0000-000061010000}"/>
    <cellStyle name="Normal 4 4 2" xfId="354" xr:uid="{00000000-0005-0000-0000-000062010000}"/>
    <cellStyle name="Normal 4 5" xfId="355" xr:uid="{00000000-0005-0000-0000-000063010000}"/>
    <cellStyle name="Normal 4 6" xfId="356" xr:uid="{00000000-0005-0000-0000-000064010000}"/>
    <cellStyle name="Normal 4 7" xfId="357" xr:uid="{00000000-0005-0000-0000-000065010000}"/>
    <cellStyle name="Normal 5" xfId="358" xr:uid="{00000000-0005-0000-0000-000066010000}"/>
    <cellStyle name="Normal 5 2" xfId="359" xr:uid="{00000000-0005-0000-0000-000067010000}"/>
    <cellStyle name="Normal 5 2 2" xfId="360" xr:uid="{00000000-0005-0000-0000-000068010000}"/>
    <cellStyle name="Normal 5 2 2 2" xfId="361" xr:uid="{00000000-0005-0000-0000-000069010000}"/>
    <cellStyle name="Normal 5 2 2 2 2" xfId="362" xr:uid="{00000000-0005-0000-0000-00006A010000}"/>
    <cellStyle name="Normal 5 2 2 3" xfId="363" xr:uid="{00000000-0005-0000-0000-00006B010000}"/>
    <cellStyle name="Normal 5 2 3" xfId="364" xr:uid="{00000000-0005-0000-0000-00006C010000}"/>
    <cellStyle name="Normal 5 2 3 2" xfId="365" xr:uid="{00000000-0005-0000-0000-00006D010000}"/>
    <cellStyle name="Normal 5 2 4" xfId="366" xr:uid="{00000000-0005-0000-0000-00006E010000}"/>
    <cellStyle name="Normal 5 2 5" xfId="367" xr:uid="{00000000-0005-0000-0000-00006F010000}"/>
    <cellStyle name="Normal 5 3" xfId="368" xr:uid="{00000000-0005-0000-0000-000070010000}"/>
    <cellStyle name="Normal 5 3 2" xfId="369" xr:uid="{00000000-0005-0000-0000-000071010000}"/>
    <cellStyle name="Normal 5 3 2 2" xfId="370" xr:uid="{00000000-0005-0000-0000-000072010000}"/>
    <cellStyle name="Normal 5 3 3" xfId="371" xr:uid="{00000000-0005-0000-0000-000073010000}"/>
    <cellStyle name="Normal 5 4" xfId="372" xr:uid="{00000000-0005-0000-0000-000074010000}"/>
    <cellStyle name="Normal 5 4 2" xfId="373" xr:uid="{00000000-0005-0000-0000-000075010000}"/>
    <cellStyle name="Normal 5 5" xfId="374" xr:uid="{00000000-0005-0000-0000-000076010000}"/>
    <cellStyle name="Normal 55" xfId="375" xr:uid="{00000000-0005-0000-0000-000077010000}"/>
    <cellStyle name="Normal 6" xfId="376" xr:uid="{00000000-0005-0000-0000-000078010000}"/>
    <cellStyle name="Normal 6 2" xfId="377" xr:uid="{00000000-0005-0000-0000-000079010000}"/>
    <cellStyle name="Normal 6 2 2" xfId="378" xr:uid="{00000000-0005-0000-0000-00007A010000}"/>
    <cellStyle name="Normal 6 2 2 2" xfId="379" xr:uid="{00000000-0005-0000-0000-00007B010000}"/>
    <cellStyle name="Normal 6 2 2 2 2" xfId="380" xr:uid="{00000000-0005-0000-0000-00007C010000}"/>
    <cellStyle name="Normal 6 2 2 3" xfId="381" xr:uid="{00000000-0005-0000-0000-00007D010000}"/>
    <cellStyle name="Normal 6 2 3" xfId="382" xr:uid="{00000000-0005-0000-0000-00007E010000}"/>
    <cellStyle name="Normal 6 2 3 2" xfId="383" xr:uid="{00000000-0005-0000-0000-00007F010000}"/>
    <cellStyle name="Normal 6 2 4" xfId="384" xr:uid="{00000000-0005-0000-0000-000080010000}"/>
    <cellStyle name="Normal 6 3" xfId="385" xr:uid="{00000000-0005-0000-0000-000081010000}"/>
    <cellStyle name="Normal 6 3 2" xfId="386" xr:uid="{00000000-0005-0000-0000-000082010000}"/>
    <cellStyle name="Normal 6 3 2 2" xfId="387" xr:uid="{00000000-0005-0000-0000-000083010000}"/>
    <cellStyle name="Normal 6 3 3" xfId="388" xr:uid="{00000000-0005-0000-0000-000084010000}"/>
    <cellStyle name="Normal 6 4" xfId="389" xr:uid="{00000000-0005-0000-0000-000085010000}"/>
    <cellStyle name="Normal 6 4 2" xfId="390" xr:uid="{00000000-0005-0000-0000-000086010000}"/>
    <cellStyle name="Normal 6 5" xfId="391" xr:uid="{00000000-0005-0000-0000-000087010000}"/>
    <cellStyle name="Normal 7" xfId="392" xr:uid="{00000000-0005-0000-0000-000088010000}"/>
    <cellStyle name="Normal 7 2" xfId="393" xr:uid="{00000000-0005-0000-0000-000089010000}"/>
    <cellStyle name="Normal 7 2 2" xfId="394" xr:uid="{00000000-0005-0000-0000-00008A010000}"/>
    <cellStyle name="Normal 7 2 2 2" xfId="395" xr:uid="{00000000-0005-0000-0000-00008B010000}"/>
    <cellStyle name="Normal 7 2 2 2 2" xfId="396" xr:uid="{00000000-0005-0000-0000-00008C010000}"/>
    <cellStyle name="Normal 7 2 2 3" xfId="397" xr:uid="{00000000-0005-0000-0000-00008D010000}"/>
    <cellStyle name="Normal 7 2 3" xfId="398" xr:uid="{00000000-0005-0000-0000-00008E010000}"/>
    <cellStyle name="Normal 7 2 3 2" xfId="399" xr:uid="{00000000-0005-0000-0000-00008F010000}"/>
    <cellStyle name="Normal 7 2 4" xfId="400" xr:uid="{00000000-0005-0000-0000-000090010000}"/>
    <cellStyle name="Normal 7 3" xfId="401" xr:uid="{00000000-0005-0000-0000-000091010000}"/>
    <cellStyle name="Normal 7 3 2" xfId="402" xr:uid="{00000000-0005-0000-0000-000092010000}"/>
    <cellStyle name="Normal 7 3 2 2" xfId="403" xr:uid="{00000000-0005-0000-0000-000093010000}"/>
    <cellStyle name="Normal 7 3 3" xfId="404" xr:uid="{00000000-0005-0000-0000-000094010000}"/>
    <cellStyle name="Normal 7 4" xfId="405" xr:uid="{00000000-0005-0000-0000-000095010000}"/>
    <cellStyle name="Normal 7 4 2" xfId="406" xr:uid="{00000000-0005-0000-0000-000096010000}"/>
    <cellStyle name="Normal 7 5" xfId="407" xr:uid="{00000000-0005-0000-0000-000097010000}"/>
    <cellStyle name="Normal 8" xfId="408" xr:uid="{00000000-0005-0000-0000-000098010000}"/>
    <cellStyle name="Normal 8 2" xfId="409" xr:uid="{00000000-0005-0000-0000-000099010000}"/>
    <cellStyle name="Normal 8 2 2" xfId="410" xr:uid="{00000000-0005-0000-0000-00009A010000}"/>
    <cellStyle name="Normal 8 2 2 2" xfId="411" xr:uid="{00000000-0005-0000-0000-00009B010000}"/>
    <cellStyle name="Normal 8 2 2 2 2" xfId="412" xr:uid="{00000000-0005-0000-0000-00009C010000}"/>
    <cellStyle name="Normal 8 2 2 3" xfId="413" xr:uid="{00000000-0005-0000-0000-00009D010000}"/>
    <cellStyle name="Normal 8 2 3" xfId="414" xr:uid="{00000000-0005-0000-0000-00009E010000}"/>
    <cellStyle name="Normal 8 2 3 2" xfId="415" xr:uid="{00000000-0005-0000-0000-00009F010000}"/>
    <cellStyle name="Normal 8 2 4" xfId="416" xr:uid="{00000000-0005-0000-0000-0000A0010000}"/>
    <cellStyle name="Normal 8 3" xfId="417" xr:uid="{00000000-0005-0000-0000-0000A1010000}"/>
    <cellStyle name="Normal 8 3 2" xfId="418" xr:uid="{00000000-0005-0000-0000-0000A2010000}"/>
    <cellStyle name="Normal 8 3 2 2" xfId="419" xr:uid="{00000000-0005-0000-0000-0000A3010000}"/>
    <cellStyle name="Normal 8 3 3" xfId="420" xr:uid="{00000000-0005-0000-0000-0000A4010000}"/>
    <cellStyle name="Normal 8 4" xfId="421" xr:uid="{00000000-0005-0000-0000-0000A5010000}"/>
    <cellStyle name="Normal 8 4 2" xfId="422" xr:uid="{00000000-0005-0000-0000-0000A6010000}"/>
    <cellStyle name="Normal 8 5" xfId="423" xr:uid="{00000000-0005-0000-0000-0000A7010000}"/>
    <cellStyle name="Normal 9" xfId="424" xr:uid="{00000000-0005-0000-0000-0000A8010000}"/>
    <cellStyle name="Normal 9 2" xfId="425" xr:uid="{00000000-0005-0000-0000-0000A9010000}"/>
    <cellStyle name="Normal 9 2 2" xfId="426" xr:uid="{00000000-0005-0000-0000-0000AA010000}"/>
    <cellStyle name="Normal 9 2 2 2" xfId="427" xr:uid="{00000000-0005-0000-0000-0000AB010000}"/>
    <cellStyle name="Normal 9 2 2 2 2" xfId="428" xr:uid="{00000000-0005-0000-0000-0000AC010000}"/>
    <cellStyle name="Normal 9 2 2 3" xfId="429" xr:uid="{00000000-0005-0000-0000-0000AD010000}"/>
    <cellStyle name="Normal 9 2 3" xfId="430" xr:uid="{00000000-0005-0000-0000-0000AE010000}"/>
    <cellStyle name="Normal 9 2 3 2" xfId="431" xr:uid="{00000000-0005-0000-0000-0000AF010000}"/>
    <cellStyle name="Normal 9 2 4" xfId="432" xr:uid="{00000000-0005-0000-0000-0000B0010000}"/>
    <cellStyle name="Normal 9 3" xfId="433" xr:uid="{00000000-0005-0000-0000-0000B1010000}"/>
    <cellStyle name="Normal 9 3 2" xfId="434" xr:uid="{00000000-0005-0000-0000-0000B2010000}"/>
    <cellStyle name="Normal 9 3 2 2" xfId="435" xr:uid="{00000000-0005-0000-0000-0000B3010000}"/>
    <cellStyle name="Normal 9 3 3" xfId="436" xr:uid="{00000000-0005-0000-0000-0000B4010000}"/>
    <cellStyle name="Normal 9 4" xfId="437" xr:uid="{00000000-0005-0000-0000-0000B5010000}"/>
    <cellStyle name="Normal 9 4 2" xfId="438" xr:uid="{00000000-0005-0000-0000-0000B6010000}"/>
    <cellStyle name="Normal 9 5" xfId="439" xr:uid="{00000000-0005-0000-0000-0000B7010000}"/>
    <cellStyle name="Normale_ARIA04-Riclas luglio04" xfId="440" xr:uid="{00000000-0005-0000-0000-0000B8010000}"/>
    <cellStyle name="Nota 2" xfId="441" xr:uid="{00000000-0005-0000-0000-0000B9010000}"/>
    <cellStyle name="Nota 2 2" xfId="442" xr:uid="{00000000-0005-0000-0000-0000BA010000}"/>
    <cellStyle name="Nota 3" xfId="443" xr:uid="{00000000-0005-0000-0000-0000BB010000}"/>
    <cellStyle name="Nota 4" xfId="444" xr:uid="{00000000-0005-0000-0000-0000BC010000}"/>
    <cellStyle name="notetotal" xfId="445" xr:uid="{00000000-0005-0000-0000-0000BD010000}"/>
    <cellStyle name="Page Heading" xfId="446" xr:uid="{00000000-0005-0000-0000-0000BE010000}"/>
    <cellStyle name="Page Heading Large" xfId="447" xr:uid="{00000000-0005-0000-0000-0000BF010000}"/>
    <cellStyle name="Page Heading Small" xfId="448" xr:uid="{00000000-0005-0000-0000-0000C0010000}"/>
    <cellStyle name="Page Number" xfId="449" xr:uid="{00000000-0005-0000-0000-0000C1010000}"/>
    <cellStyle name="Parecer" xfId="450" xr:uid="{00000000-0005-0000-0000-0000C2010000}"/>
    <cellStyle name="Percen - Estilo1" xfId="451" xr:uid="{00000000-0005-0000-0000-0000C3010000}"/>
    <cellStyle name="Percen - Estilo2" xfId="452" xr:uid="{00000000-0005-0000-0000-0000C4010000}"/>
    <cellStyle name="Percent (M)" xfId="453" xr:uid="{00000000-0005-0000-0000-0000C5010000}"/>
    <cellStyle name="Percent [1]" xfId="454" xr:uid="{00000000-0005-0000-0000-0000C6010000}"/>
    <cellStyle name="Percent [2]" xfId="455" xr:uid="{00000000-0005-0000-0000-0000C7010000}"/>
    <cellStyle name="Percent [2] 2" xfId="456" xr:uid="{00000000-0005-0000-0000-0000C8010000}"/>
    <cellStyle name="Percent 2" xfId="457" xr:uid="{00000000-0005-0000-0000-0000C9010000}"/>
    <cellStyle name="Percent 3" xfId="458" xr:uid="{00000000-0005-0000-0000-0000CA010000}"/>
    <cellStyle name="Percent 3 2" xfId="459" xr:uid="{00000000-0005-0000-0000-0000CB010000}"/>
    <cellStyle name="Percent 4" xfId="460" xr:uid="{00000000-0005-0000-0000-0000CC010000}"/>
    <cellStyle name="Percent 5" xfId="461" xr:uid="{00000000-0005-0000-0000-0000CD010000}"/>
    <cellStyle name="Percent 5 2" xfId="462" xr:uid="{00000000-0005-0000-0000-0000CE010000}"/>
    <cellStyle name="Percent Hard" xfId="463" xr:uid="{00000000-0005-0000-0000-0000CF010000}"/>
    <cellStyle name="Plain0Decimals" xfId="464" xr:uid="{00000000-0005-0000-0000-0000D0010000}"/>
    <cellStyle name="PlainDollar" xfId="465" xr:uid="{00000000-0005-0000-0000-0000D1010000}"/>
    <cellStyle name="Porcentagem" xfId="466" builtinId="5"/>
    <cellStyle name="Porcentagem 2" xfId="467" xr:uid="{00000000-0005-0000-0000-0000D3010000}"/>
    <cellStyle name="Porcentagem 2 10" xfId="468" xr:uid="{00000000-0005-0000-0000-0000D4010000}"/>
    <cellStyle name="Porcentagem 2 11" xfId="469" xr:uid="{00000000-0005-0000-0000-0000D5010000}"/>
    <cellStyle name="Porcentagem 2 12" xfId="470" xr:uid="{00000000-0005-0000-0000-0000D6010000}"/>
    <cellStyle name="Porcentagem 2 13" xfId="471" xr:uid="{00000000-0005-0000-0000-0000D7010000}"/>
    <cellStyle name="Porcentagem 2 14" xfId="472" xr:uid="{00000000-0005-0000-0000-0000D8010000}"/>
    <cellStyle name="Porcentagem 2 15" xfId="473" xr:uid="{00000000-0005-0000-0000-0000D9010000}"/>
    <cellStyle name="Porcentagem 2 2" xfId="474" xr:uid="{00000000-0005-0000-0000-0000DA010000}"/>
    <cellStyle name="Porcentagem 2 2 2" xfId="475" xr:uid="{00000000-0005-0000-0000-0000DB010000}"/>
    <cellStyle name="Porcentagem 2 2 2 2" xfId="476" xr:uid="{00000000-0005-0000-0000-0000DC010000}"/>
    <cellStyle name="Porcentagem 2 3" xfId="477" xr:uid="{00000000-0005-0000-0000-0000DD010000}"/>
    <cellStyle name="Porcentagem 2 4" xfId="478" xr:uid="{00000000-0005-0000-0000-0000DE010000}"/>
    <cellStyle name="Porcentagem 2 5" xfId="479" xr:uid="{00000000-0005-0000-0000-0000DF010000}"/>
    <cellStyle name="Porcentagem 2 6" xfId="480" xr:uid="{00000000-0005-0000-0000-0000E0010000}"/>
    <cellStyle name="Porcentagem 2 7" xfId="481" xr:uid="{00000000-0005-0000-0000-0000E1010000}"/>
    <cellStyle name="Porcentagem 2 8" xfId="482" xr:uid="{00000000-0005-0000-0000-0000E2010000}"/>
    <cellStyle name="Porcentagem 2 9" xfId="483" xr:uid="{00000000-0005-0000-0000-0000E3010000}"/>
    <cellStyle name="Porcentagem 3" xfId="484" xr:uid="{00000000-0005-0000-0000-0000E4010000}"/>
    <cellStyle name="Porcentagem 3 2" xfId="485" xr:uid="{00000000-0005-0000-0000-0000E5010000}"/>
    <cellStyle name="Porcentagem 3 3" xfId="486" xr:uid="{00000000-0005-0000-0000-0000E6010000}"/>
    <cellStyle name="Porcentagem 3 4" xfId="487" xr:uid="{00000000-0005-0000-0000-0000E7010000}"/>
    <cellStyle name="Porcentagem 4" xfId="488" xr:uid="{00000000-0005-0000-0000-0000E8010000}"/>
    <cellStyle name="Porcentagem 4 2" xfId="489" xr:uid="{00000000-0005-0000-0000-0000E9010000}"/>
    <cellStyle name="Porcentagem 5" xfId="490" xr:uid="{00000000-0005-0000-0000-0000EA010000}"/>
    <cellStyle name="Porcentagem 6" xfId="491" xr:uid="{00000000-0005-0000-0000-0000EB010000}"/>
    <cellStyle name="Porcentagem 7" xfId="492" xr:uid="{00000000-0005-0000-0000-0000EC010000}"/>
    <cellStyle name="Porcentagem 8" xfId="493" xr:uid="{00000000-0005-0000-0000-0000ED010000}"/>
    <cellStyle name="Porcentagem 9" xfId="494" xr:uid="{00000000-0005-0000-0000-0000EE010000}"/>
    <cellStyle name="pound" xfId="495" xr:uid="{00000000-0005-0000-0000-0000EF010000}"/>
    <cellStyle name="PROJECT" xfId="496" xr:uid="{00000000-0005-0000-0000-0000F0010000}"/>
    <cellStyle name="PROJECT R" xfId="497" xr:uid="{00000000-0005-0000-0000-0000F1010000}"/>
    <cellStyle name="Protected" xfId="498" xr:uid="{00000000-0005-0000-0000-0000F2010000}"/>
    <cellStyle name="ProtectedDates" xfId="499" xr:uid="{00000000-0005-0000-0000-0000F3010000}"/>
    <cellStyle name="PSChar" xfId="500" xr:uid="{00000000-0005-0000-0000-0000F4010000}"/>
    <cellStyle name="PSDate" xfId="501" xr:uid="{00000000-0005-0000-0000-0000F5010000}"/>
    <cellStyle name="PSDec" xfId="502" xr:uid="{00000000-0005-0000-0000-0000F6010000}"/>
    <cellStyle name="PSHeading" xfId="503" xr:uid="{00000000-0005-0000-0000-0000F7010000}"/>
    <cellStyle name="PSInt" xfId="504" xr:uid="{00000000-0005-0000-0000-0000F8010000}"/>
    <cellStyle name="PSSpacer" xfId="505" xr:uid="{00000000-0005-0000-0000-0000F9010000}"/>
    <cellStyle name="Reference" xfId="506" xr:uid="{00000000-0005-0000-0000-0000FA010000}"/>
    <cellStyle name="Saída 2" xfId="507" xr:uid="{00000000-0005-0000-0000-0000FB010000}"/>
    <cellStyle name="Saída 2 2" xfId="508" xr:uid="{00000000-0005-0000-0000-0000FC010000}"/>
    <cellStyle name="Saída 3" xfId="509" xr:uid="{00000000-0005-0000-0000-0000FD010000}"/>
    <cellStyle name="Saída 4" xfId="510" xr:uid="{00000000-0005-0000-0000-0000FE010000}"/>
    <cellStyle name="Sep. milhar [0]" xfId="511" xr:uid="{00000000-0005-0000-0000-0000FF010000}"/>
    <cellStyle name="Separador de milhares [0] 2" xfId="512" xr:uid="{00000000-0005-0000-0000-000000020000}"/>
    <cellStyle name="Separador de milhares [0] 3" xfId="513" xr:uid="{00000000-0005-0000-0000-000001020000}"/>
    <cellStyle name="Separador de milhares 10" xfId="514" xr:uid="{00000000-0005-0000-0000-000002020000}"/>
    <cellStyle name="Separador de milhares 10 2" xfId="515" xr:uid="{00000000-0005-0000-0000-000003020000}"/>
    <cellStyle name="Separador de milhares 11" xfId="516" xr:uid="{00000000-0005-0000-0000-000004020000}"/>
    <cellStyle name="Separador de milhares 2" xfId="517" xr:uid="{00000000-0005-0000-0000-000005020000}"/>
    <cellStyle name="Separador de milhares 2 10" xfId="518" xr:uid="{00000000-0005-0000-0000-000006020000}"/>
    <cellStyle name="Separador de milhares 2 11" xfId="519" xr:uid="{00000000-0005-0000-0000-000007020000}"/>
    <cellStyle name="Separador de milhares 2 12" xfId="520" xr:uid="{00000000-0005-0000-0000-000008020000}"/>
    <cellStyle name="Separador de milhares 2 13" xfId="521" xr:uid="{00000000-0005-0000-0000-000009020000}"/>
    <cellStyle name="Separador de milhares 2 14" xfId="522" xr:uid="{00000000-0005-0000-0000-00000A020000}"/>
    <cellStyle name="Separador de milhares 2 15" xfId="523" xr:uid="{00000000-0005-0000-0000-00000B020000}"/>
    <cellStyle name="Separador de milhares 2 2" xfId="524" xr:uid="{00000000-0005-0000-0000-00000C020000}"/>
    <cellStyle name="Separador de milhares 2 2 10" xfId="525" xr:uid="{00000000-0005-0000-0000-00000D020000}"/>
    <cellStyle name="Separador de milhares 2 2 11" xfId="526" xr:uid="{00000000-0005-0000-0000-00000E020000}"/>
    <cellStyle name="Separador de milhares 2 2 12" xfId="527" xr:uid="{00000000-0005-0000-0000-00000F020000}"/>
    <cellStyle name="Separador de milhares 2 2 13" xfId="528" xr:uid="{00000000-0005-0000-0000-000010020000}"/>
    <cellStyle name="Separador de milhares 2 2 14" xfId="529" xr:uid="{00000000-0005-0000-0000-000011020000}"/>
    <cellStyle name="Separador de milhares 2 2 15" xfId="530" xr:uid="{00000000-0005-0000-0000-000012020000}"/>
    <cellStyle name="Separador de milhares 2 2 2" xfId="531" xr:uid="{00000000-0005-0000-0000-000013020000}"/>
    <cellStyle name="Separador de milhares 2 2 3" xfId="532" xr:uid="{00000000-0005-0000-0000-000014020000}"/>
    <cellStyle name="Separador de milhares 2 2 4" xfId="533" xr:uid="{00000000-0005-0000-0000-000015020000}"/>
    <cellStyle name="Separador de milhares 2 2 5" xfId="534" xr:uid="{00000000-0005-0000-0000-000016020000}"/>
    <cellStyle name="Separador de milhares 2 2 6" xfId="535" xr:uid="{00000000-0005-0000-0000-000017020000}"/>
    <cellStyle name="Separador de milhares 2 2 7" xfId="536" xr:uid="{00000000-0005-0000-0000-000018020000}"/>
    <cellStyle name="Separador de milhares 2 2 8" xfId="537" xr:uid="{00000000-0005-0000-0000-000019020000}"/>
    <cellStyle name="Separador de milhares 2 2 9" xfId="538" xr:uid="{00000000-0005-0000-0000-00001A020000}"/>
    <cellStyle name="Separador de milhares 2 3" xfId="539" xr:uid="{00000000-0005-0000-0000-00001B020000}"/>
    <cellStyle name="Separador de milhares 2 4" xfId="540" xr:uid="{00000000-0005-0000-0000-00001C020000}"/>
    <cellStyle name="Separador de milhares 2 5" xfId="541" xr:uid="{00000000-0005-0000-0000-00001D020000}"/>
    <cellStyle name="Separador de milhares 2 6" xfId="542" xr:uid="{00000000-0005-0000-0000-00001E020000}"/>
    <cellStyle name="Separador de milhares 2 7" xfId="543" xr:uid="{00000000-0005-0000-0000-00001F020000}"/>
    <cellStyle name="Separador de milhares 2 8" xfId="544" xr:uid="{00000000-0005-0000-0000-000020020000}"/>
    <cellStyle name="Separador de milhares 2 9" xfId="545" xr:uid="{00000000-0005-0000-0000-000021020000}"/>
    <cellStyle name="Separador de milhares 3" xfId="546" xr:uid="{00000000-0005-0000-0000-000022020000}"/>
    <cellStyle name="Separador de milhares 3 2" xfId="547" xr:uid="{00000000-0005-0000-0000-000023020000}"/>
    <cellStyle name="Separador de milhares 3 2 2" xfId="548" xr:uid="{00000000-0005-0000-0000-000024020000}"/>
    <cellStyle name="Separador de milhares 3 2 2 2" xfId="549" xr:uid="{00000000-0005-0000-0000-000025020000}"/>
    <cellStyle name="Separador de milhares 3 2 2 2 2" xfId="550" xr:uid="{00000000-0005-0000-0000-000026020000}"/>
    <cellStyle name="Separador de milhares 3 2 2 3" xfId="551" xr:uid="{00000000-0005-0000-0000-000027020000}"/>
    <cellStyle name="Separador de milhares 3 2 3" xfId="552" xr:uid="{00000000-0005-0000-0000-000028020000}"/>
    <cellStyle name="Separador de milhares 3 2 3 2" xfId="553" xr:uid="{00000000-0005-0000-0000-000029020000}"/>
    <cellStyle name="Separador de milhares 3 2 4" xfId="554" xr:uid="{00000000-0005-0000-0000-00002A020000}"/>
    <cellStyle name="Separador de milhares 3 3" xfId="555" xr:uid="{00000000-0005-0000-0000-00002B020000}"/>
    <cellStyle name="Separador de milhares 3 3 2" xfId="556" xr:uid="{00000000-0005-0000-0000-00002C020000}"/>
    <cellStyle name="Separador de milhares 3 3 2 2" xfId="557" xr:uid="{00000000-0005-0000-0000-00002D020000}"/>
    <cellStyle name="Separador de milhares 3 3 3" xfId="558" xr:uid="{00000000-0005-0000-0000-00002E020000}"/>
    <cellStyle name="Separador de milhares 3 4" xfId="559" xr:uid="{00000000-0005-0000-0000-00002F020000}"/>
    <cellStyle name="Separador de milhares 3 4 2" xfId="560" xr:uid="{00000000-0005-0000-0000-000030020000}"/>
    <cellStyle name="Separador de milhares 3 5" xfId="561" xr:uid="{00000000-0005-0000-0000-000031020000}"/>
    <cellStyle name="Separador de milhares 3 6" xfId="562" xr:uid="{00000000-0005-0000-0000-000032020000}"/>
    <cellStyle name="Separador de milhares 3 7" xfId="563" xr:uid="{00000000-0005-0000-0000-000033020000}"/>
    <cellStyle name="Separador de milhares 4" xfId="564" xr:uid="{00000000-0005-0000-0000-000034020000}"/>
    <cellStyle name="Separador de milhares 4 2" xfId="565" xr:uid="{00000000-0005-0000-0000-000035020000}"/>
    <cellStyle name="Separador de milhares 5" xfId="566" xr:uid="{00000000-0005-0000-0000-000036020000}"/>
    <cellStyle name="Separador de milhares 5 2" xfId="567" xr:uid="{00000000-0005-0000-0000-000037020000}"/>
    <cellStyle name="Separador de milhares 5 2 2" xfId="568" xr:uid="{00000000-0005-0000-0000-000038020000}"/>
    <cellStyle name="Separador de milhares 5 2 2 2" xfId="569" xr:uid="{00000000-0005-0000-0000-000039020000}"/>
    <cellStyle name="Separador de milhares 5 2 2 2 2" xfId="570" xr:uid="{00000000-0005-0000-0000-00003A020000}"/>
    <cellStyle name="Separador de milhares 5 2 2 3" xfId="571" xr:uid="{00000000-0005-0000-0000-00003B020000}"/>
    <cellStyle name="Separador de milhares 5 2 3" xfId="572" xr:uid="{00000000-0005-0000-0000-00003C020000}"/>
    <cellStyle name="Separador de milhares 5 2 3 2" xfId="573" xr:uid="{00000000-0005-0000-0000-00003D020000}"/>
    <cellStyle name="Separador de milhares 5 2 4" xfId="574" xr:uid="{00000000-0005-0000-0000-00003E020000}"/>
    <cellStyle name="Separador de milhares 5 3" xfId="575" xr:uid="{00000000-0005-0000-0000-00003F020000}"/>
    <cellStyle name="Separador de milhares 5 3 2" xfId="576" xr:uid="{00000000-0005-0000-0000-000040020000}"/>
    <cellStyle name="Separador de milhares 5 3 2 2" xfId="577" xr:uid="{00000000-0005-0000-0000-000041020000}"/>
    <cellStyle name="Separador de milhares 5 3 3" xfId="578" xr:uid="{00000000-0005-0000-0000-000042020000}"/>
    <cellStyle name="Separador de milhares 5 4" xfId="579" xr:uid="{00000000-0005-0000-0000-000043020000}"/>
    <cellStyle name="Separador de milhares 5 4 2" xfId="580" xr:uid="{00000000-0005-0000-0000-000044020000}"/>
    <cellStyle name="Separador de milhares 5 5" xfId="581" xr:uid="{00000000-0005-0000-0000-000045020000}"/>
    <cellStyle name="Separador de milhares 6" xfId="582" xr:uid="{00000000-0005-0000-0000-000046020000}"/>
    <cellStyle name="Separador de milhares 7" xfId="583" xr:uid="{00000000-0005-0000-0000-000047020000}"/>
    <cellStyle name="Separador de milhares 8" xfId="584" xr:uid="{00000000-0005-0000-0000-000048020000}"/>
    <cellStyle name="Separador de milhares 9" xfId="585" xr:uid="{00000000-0005-0000-0000-000049020000}"/>
    <cellStyle name="Shaded" xfId="586" xr:uid="{00000000-0005-0000-0000-00004A020000}"/>
    <cellStyle name="Shares" xfId="587" xr:uid="{00000000-0005-0000-0000-00004B020000}"/>
    <cellStyle name="SSComma0" xfId="588" xr:uid="{00000000-0005-0000-0000-00004C020000}"/>
    <cellStyle name="SSComma2" xfId="589" xr:uid="{00000000-0005-0000-0000-00004D020000}"/>
    <cellStyle name="SSDecs3" xfId="590" xr:uid="{00000000-0005-0000-0000-00004E020000}"/>
    <cellStyle name="SSDflt" xfId="591" xr:uid="{00000000-0005-0000-0000-00004F020000}"/>
    <cellStyle name="SSDfltPct" xfId="592" xr:uid="{00000000-0005-0000-0000-000050020000}"/>
    <cellStyle name="SSDfltPct0" xfId="593" xr:uid="{00000000-0005-0000-0000-000051020000}"/>
    <cellStyle name="SSFixed2" xfId="594" xr:uid="{00000000-0005-0000-0000-000052020000}"/>
    <cellStyle name="Standard_Anlagenbuchhaltung" xfId="595" xr:uid="{00000000-0005-0000-0000-000053020000}"/>
    <cellStyle name="Subtitle" xfId="596" xr:uid="{00000000-0005-0000-0000-000054020000}"/>
    <cellStyle name="Table Col Head" xfId="597" xr:uid="{00000000-0005-0000-0000-000055020000}"/>
    <cellStyle name="Table Head" xfId="598" xr:uid="{00000000-0005-0000-0000-000056020000}"/>
    <cellStyle name="Table Head Aligned" xfId="599" xr:uid="{00000000-0005-0000-0000-000057020000}"/>
    <cellStyle name="Table Head Blue" xfId="600" xr:uid="{00000000-0005-0000-0000-000058020000}"/>
    <cellStyle name="Table Head Green" xfId="601" xr:uid="{00000000-0005-0000-0000-000059020000}"/>
    <cellStyle name="Table Sub Head" xfId="602" xr:uid="{00000000-0005-0000-0000-00005A020000}"/>
    <cellStyle name="Table Title" xfId="603" xr:uid="{00000000-0005-0000-0000-00005B020000}"/>
    <cellStyle name="Table Units" xfId="604" xr:uid="{00000000-0005-0000-0000-00005C020000}"/>
    <cellStyle name="Text" xfId="605" xr:uid="{00000000-0005-0000-0000-00005D020000}"/>
    <cellStyle name="Texto de Aviso 2" xfId="606" xr:uid="{00000000-0005-0000-0000-00005E020000}"/>
    <cellStyle name="Texto de Aviso 3" xfId="607" xr:uid="{00000000-0005-0000-0000-00005F020000}"/>
    <cellStyle name="Texto de Aviso 4" xfId="608" xr:uid="{00000000-0005-0000-0000-000060020000}"/>
    <cellStyle name="Texto Explicativo 2" xfId="609" xr:uid="{00000000-0005-0000-0000-000061020000}"/>
    <cellStyle name="Texto Explicativo 3" xfId="610" xr:uid="{00000000-0005-0000-0000-000062020000}"/>
    <cellStyle name="Texto Explicativo 4" xfId="611" xr:uid="{00000000-0005-0000-0000-000063020000}"/>
    <cellStyle name="Título 1 2" xfId="612" xr:uid="{00000000-0005-0000-0000-000064020000}"/>
    <cellStyle name="Título 1 3" xfId="613" xr:uid="{00000000-0005-0000-0000-000065020000}"/>
    <cellStyle name="Título 1 4" xfId="614" xr:uid="{00000000-0005-0000-0000-000066020000}"/>
    <cellStyle name="Título 2 2" xfId="615" xr:uid="{00000000-0005-0000-0000-000067020000}"/>
    <cellStyle name="Título 2 3" xfId="616" xr:uid="{00000000-0005-0000-0000-000068020000}"/>
    <cellStyle name="Título 2 4" xfId="617" xr:uid="{00000000-0005-0000-0000-000069020000}"/>
    <cellStyle name="Título 3 2" xfId="618" xr:uid="{00000000-0005-0000-0000-00006A020000}"/>
    <cellStyle name="Título 3 3" xfId="619" xr:uid="{00000000-0005-0000-0000-00006B020000}"/>
    <cellStyle name="Título 3 4" xfId="620" xr:uid="{00000000-0005-0000-0000-00006C020000}"/>
    <cellStyle name="Título 4 2" xfId="621" xr:uid="{00000000-0005-0000-0000-00006D020000}"/>
    <cellStyle name="Título 4 3" xfId="622" xr:uid="{00000000-0005-0000-0000-00006E020000}"/>
    <cellStyle name="Título 4 4" xfId="623" xr:uid="{00000000-0005-0000-0000-00006F020000}"/>
    <cellStyle name="Título 5" xfId="624" xr:uid="{00000000-0005-0000-0000-000070020000}"/>
    <cellStyle name="Título 6" xfId="625" xr:uid="{00000000-0005-0000-0000-000071020000}"/>
    <cellStyle name="Título 7" xfId="626" xr:uid="{00000000-0005-0000-0000-000072020000}"/>
    <cellStyle name="TTS" xfId="627" xr:uid="{00000000-0005-0000-0000-000073020000}"/>
    <cellStyle name="UnderLine" xfId="628" xr:uid="{00000000-0005-0000-0000-000074020000}"/>
    <cellStyle name="Unprot" xfId="629" xr:uid="{00000000-0005-0000-0000-000075020000}"/>
    <cellStyle name="Unprot$" xfId="630" xr:uid="{00000000-0005-0000-0000-000076020000}"/>
    <cellStyle name="Unprotect" xfId="631" xr:uid="{00000000-0005-0000-0000-000077020000}"/>
    <cellStyle name="UnProtectedCalc" xfId="632" xr:uid="{00000000-0005-0000-0000-000078020000}"/>
    <cellStyle name="Vírgula" xfId="633" builtinId="3"/>
    <cellStyle name="Vírgula 2" xfId="634" xr:uid="{00000000-0005-0000-0000-00007A020000}"/>
    <cellStyle name="Vírgula 2 2" xfId="635" xr:uid="{00000000-0005-0000-0000-00007B020000}"/>
    <cellStyle name="Vírgula 2 3" xfId="636" xr:uid="{00000000-0005-0000-0000-00007C020000}"/>
    <cellStyle name="Vírgula 2 4" xfId="637" xr:uid="{00000000-0005-0000-0000-00007D020000}"/>
    <cellStyle name="Vírgula 3" xfId="638" xr:uid="{00000000-0005-0000-0000-00007E020000}"/>
    <cellStyle name="Vírgula 3 2" xfId="639" xr:uid="{00000000-0005-0000-0000-00007F020000}"/>
    <cellStyle name="Vírgula 3 3" xfId="640" xr:uid="{00000000-0005-0000-0000-000080020000}"/>
    <cellStyle name="Vírgula 3 4" xfId="641" xr:uid="{00000000-0005-0000-0000-000081020000}"/>
    <cellStyle name="Vírgula 4" xfId="642" xr:uid="{00000000-0005-0000-0000-000082020000}"/>
    <cellStyle name="Vírgula 5" xfId="643" xr:uid="{00000000-0005-0000-0000-000083020000}"/>
    <cellStyle name="Vírgula 6" xfId="644" xr:uid="{00000000-0005-0000-0000-000084020000}"/>
    <cellStyle name="Vírgula 7" xfId="645" xr:uid="{00000000-0005-0000-0000-000085020000}"/>
    <cellStyle name="Vírgula 8" xfId="646" xr:uid="{00000000-0005-0000-0000-000086020000}"/>
    <cellStyle name="Währung [0]_Anlagenbuchhaltung" xfId="647" xr:uid="{00000000-0005-0000-0000-000087020000}"/>
    <cellStyle name="Währung_Anlagenbuchhaltung" xfId="648" xr:uid="{00000000-0005-0000-0000-000088020000}"/>
    <cellStyle name="WP" xfId="649" xr:uid="{00000000-0005-0000-0000-000089020000}"/>
    <cellStyle name="x Men" xfId="650" xr:uid="{00000000-0005-0000-0000-00008A020000}"/>
    <cellStyle name="Year" xfId="651" xr:uid="{00000000-0005-0000-0000-00008B020000}"/>
    <cellStyle name="years" xfId="652" xr:uid="{00000000-0005-0000-0000-00008C020000}"/>
    <cellStyle name="새귑[0]_롤痰삠悧 " xfId="653" xr:uid="{00000000-0005-0000-0000-00008D020000}"/>
    <cellStyle name="새귑_롤痰삠悧 " xfId="654" xr:uid="{00000000-0005-0000-0000-00008E020000}"/>
    <cellStyle name="콤마 [0]_  종  합  " xfId="655" xr:uid="{00000000-0005-0000-0000-00008F020000}"/>
    <cellStyle name="콤마_  종  합  " xfId="656" xr:uid="{00000000-0005-0000-0000-000090020000}"/>
    <cellStyle name="通貨_PLDT" xfId="657" xr:uid="{00000000-0005-0000-0000-00009102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1476375</xdr:colOff>
      <xdr:row>36</xdr:row>
      <xdr:rowOff>0</xdr:rowOff>
    </xdr:from>
    <xdr:ext cx="184731" cy="26456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1673225" y="798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tabColor theme="1" tint="4.9989318521683403E-2"/>
  </sheetPr>
  <dimension ref="B1:N34"/>
  <sheetViews>
    <sheetView showGridLines="0" showRowColHeaders="0" tabSelected="1" workbookViewId="0"/>
  </sheetViews>
  <sheetFormatPr defaultColWidth="7" defaultRowHeight="11.25"/>
  <cols>
    <col min="1" max="1" width="2.5" style="281" customWidth="1"/>
    <col min="2" max="2" width="26.375" style="281" customWidth="1"/>
    <col min="3" max="3" width="61.625" style="281" customWidth="1"/>
    <col min="4" max="4" width="7" style="281"/>
    <col min="5" max="5" width="9.625" style="281" bestFit="1" customWidth="1"/>
    <col min="6" max="16384" width="7" style="281"/>
  </cols>
  <sheetData>
    <row r="1" spans="2:14" ht="15" customHeight="1"/>
    <row r="2" spans="2:14" ht="31.5" customHeight="1">
      <c r="B2" s="282" t="s">
        <v>323</v>
      </c>
    </row>
    <row r="3" spans="2:14" ht="15" customHeight="1" thickBot="1"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</row>
    <row r="4" spans="2:14" ht="14.25" customHeight="1"/>
    <row r="5" spans="2:14" s="286" customFormat="1" ht="27.75" customHeight="1">
      <c r="B5" s="284" t="s">
        <v>258</v>
      </c>
      <c r="C5" s="285"/>
    </row>
    <row r="6" spans="2:14" s="286" customFormat="1" ht="27.75" customHeight="1">
      <c r="B6" s="287" t="s">
        <v>186</v>
      </c>
      <c r="C6" s="310"/>
    </row>
    <row r="7" spans="2:14" s="286" customFormat="1" ht="27.75" customHeight="1">
      <c r="B7" s="287" t="s">
        <v>187</v>
      </c>
      <c r="C7" s="310"/>
    </row>
    <row r="8" spans="2:14" s="286" customFormat="1" ht="27.75" customHeight="1">
      <c r="B8" s="287"/>
      <c r="C8" s="285"/>
    </row>
    <row r="9" spans="2:14" s="286" customFormat="1" ht="27.75" customHeight="1">
      <c r="B9" s="284" t="s">
        <v>260</v>
      </c>
      <c r="C9" s="285"/>
    </row>
    <row r="10" spans="2:14" s="286" customFormat="1" ht="27.75" customHeight="1">
      <c r="B10" s="287" t="s">
        <v>261</v>
      </c>
      <c r="C10" s="310"/>
      <c r="D10" s="287"/>
      <c r="E10" s="287"/>
      <c r="F10" s="287"/>
      <c r="G10" s="287"/>
      <c r="H10" s="287"/>
    </row>
    <row r="11" spans="2:14" s="286" customFormat="1" ht="27.75" customHeight="1">
      <c r="B11" s="287" t="s">
        <v>262</v>
      </c>
      <c r="C11" s="311"/>
      <c r="D11" s="287"/>
      <c r="E11" s="288"/>
      <c r="F11" s="287"/>
      <c r="G11" s="287"/>
      <c r="H11" s="191"/>
    </row>
    <row r="12" spans="2:14" s="286" customFormat="1" ht="27.75" customHeight="1">
      <c r="H12" s="289"/>
    </row>
    <row r="13" spans="2:14" s="286" customFormat="1" ht="27.75" customHeight="1">
      <c r="B13" s="284" t="s">
        <v>259</v>
      </c>
      <c r="C13" s="285"/>
      <c r="H13" s="289"/>
    </row>
    <row r="14" spans="2:14" s="286" customFormat="1" ht="37.5" customHeight="1">
      <c r="B14" s="352" t="s">
        <v>287</v>
      </c>
      <c r="C14" s="352"/>
      <c r="D14" s="352"/>
      <c r="E14" s="352"/>
      <c r="F14" s="352"/>
      <c r="G14" s="352"/>
      <c r="H14" s="352"/>
    </row>
    <row r="15" spans="2:14" s="286" customFormat="1" ht="37.5" customHeight="1">
      <c r="B15" s="352" t="s">
        <v>283</v>
      </c>
      <c r="C15" s="352"/>
      <c r="D15" s="352"/>
      <c r="E15" s="352"/>
      <c r="F15" s="352"/>
      <c r="G15" s="352"/>
      <c r="H15" s="352"/>
    </row>
    <row r="16" spans="2:14" s="286" customFormat="1" ht="37.5" customHeight="1">
      <c r="B16" s="352" t="s">
        <v>286</v>
      </c>
      <c r="C16" s="352"/>
      <c r="D16" s="352"/>
      <c r="E16" s="352"/>
      <c r="F16" s="352"/>
      <c r="G16" s="352"/>
      <c r="H16" s="352"/>
    </row>
    <row r="17" spans="2:14" s="286" customFormat="1" ht="37.5" customHeight="1">
      <c r="B17" s="352" t="s">
        <v>295</v>
      </c>
      <c r="C17" s="352"/>
      <c r="D17" s="352"/>
      <c r="E17" s="352"/>
      <c r="F17" s="352"/>
      <c r="G17" s="352"/>
      <c r="H17" s="352"/>
    </row>
    <row r="18" spans="2:14" s="286" customFormat="1" ht="37.5" customHeight="1">
      <c r="B18" s="352" t="s">
        <v>284</v>
      </c>
      <c r="C18" s="352"/>
      <c r="D18" s="352"/>
      <c r="E18" s="352"/>
      <c r="F18" s="352"/>
      <c r="G18" s="352"/>
      <c r="H18" s="352"/>
    </row>
    <row r="19" spans="2:14" ht="37.5" customHeight="1">
      <c r="B19" s="352" t="s">
        <v>285</v>
      </c>
      <c r="C19" s="352"/>
      <c r="D19" s="352"/>
      <c r="E19" s="352"/>
      <c r="F19" s="352"/>
      <c r="G19" s="352"/>
      <c r="H19" s="352"/>
    </row>
    <row r="20" spans="2:14" ht="15" customHeight="1" thickBot="1">
      <c r="B20" s="283"/>
      <c r="C20" s="283"/>
      <c r="D20" s="283"/>
      <c r="E20" s="283"/>
      <c r="F20" s="283"/>
      <c r="G20" s="283"/>
      <c r="H20" s="283"/>
      <c r="I20" s="283"/>
      <c r="J20" s="283"/>
      <c r="K20" s="283"/>
      <c r="L20" s="283"/>
      <c r="M20" s="283"/>
      <c r="N20" s="283"/>
    </row>
    <row r="21" spans="2:14" ht="27.6" customHeight="1"/>
    <row r="22" spans="2:14" ht="27.6" customHeight="1"/>
    <row r="23" spans="2:14" ht="27.6" customHeight="1"/>
    <row r="24" spans="2:14" ht="27.6" customHeight="1"/>
    <row r="25" spans="2:14" ht="27.6" customHeight="1"/>
    <row r="26" spans="2:14" ht="27.6" customHeight="1"/>
    <row r="27" spans="2:14" ht="27.6" customHeight="1"/>
    <row r="28" spans="2:14" ht="27.6" customHeight="1"/>
    <row r="29" spans="2:14" ht="27.6" customHeight="1"/>
    <row r="30" spans="2:14" ht="27.6" customHeight="1"/>
    <row r="31" spans="2:14" ht="27.6" customHeight="1"/>
    <row r="32" spans="2:14" ht="27.6" customHeight="1"/>
    <row r="33" ht="27.6" customHeight="1"/>
    <row r="34" ht="27.6" customHeight="1"/>
  </sheetData>
  <sheetProtection algorithmName="SHA-512" hashValue="ZYU4BuAQZojJ3YhfQjhLkP5mVKh+N4dNYBihDp57gEc1pBGN/+H6KpKvDZmg3yTznMB1yZK5Q+Uyoixlmg8S9g==" saltValue="Tj3YhddXzVX5d7um7zkK5Q==" spinCount="100000" sheet="1" objects="1" scenarios="1"/>
  <mergeCells count="6">
    <mergeCell ref="B19:H19"/>
    <mergeCell ref="B14:H14"/>
    <mergeCell ref="B15:H15"/>
    <mergeCell ref="B16:H16"/>
    <mergeCell ref="B17:H17"/>
    <mergeCell ref="B18:H18"/>
  </mergeCells>
  <dataValidations count="2">
    <dataValidation type="decimal" allowBlank="1" showInputMessage="1" showErrorMessage="1" promptTitle="Orientação de preenchimento" prompt="Inserir o período estimado, em meses, que a IES levará ate o início das atividades do curso. O período informado tem início a partir da data de assinatura do contrato entre o MEC e a instituição, devendo ser no mínimo 3 meses e no máximo de 18 meses." sqref="C11" xr:uid="{00000000-0002-0000-0000-000000000000}">
      <formula1>3</formula1>
      <formula2>18</formula2>
    </dataValidation>
    <dataValidation type="list" allowBlank="1" showInputMessage="1" showErrorMessage="1" sqref="C10" xr:uid="{00000000-0002-0000-0000-000001000000}">
      <formula1>Municípios</formula1>
    </dataValidation>
  </dataValidations>
  <pageMargins left="0.511811024" right="0.511811024" top="0.78740157499999996" bottom="0.78740157499999996" header="0.31496062000000002" footer="0.31496062000000002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Plan3">
    <pageSetUpPr fitToPage="1"/>
  </sheetPr>
  <dimension ref="A1:M100"/>
  <sheetViews>
    <sheetView showGridLines="0" showRowColHeaders="0" zoomScaleNormal="100" workbookViewId="0"/>
  </sheetViews>
  <sheetFormatPr defaultColWidth="8.875" defaultRowHeight="15" customHeight="1"/>
  <cols>
    <col min="1" max="1" width="2.625" style="11" customWidth="1"/>
    <col min="2" max="2" width="49.875" style="12" customWidth="1"/>
    <col min="3" max="3" width="12.5" style="319" customWidth="1"/>
    <col min="4" max="13" width="15.375" style="12" customWidth="1"/>
    <col min="14" max="16384" width="8.875" style="12"/>
  </cols>
  <sheetData>
    <row r="1" spans="1:13" s="272" customFormat="1" ht="15" customHeight="1">
      <c r="A1" s="271"/>
      <c r="C1" s="318"/>
      <c r="D1" s="273">
        <v>4</v>
      </c>
      <c r="E1" s="273">
        <v>5</v>
      </c>
      <c r="F1" s="273">
        <v>6</v>
      </c>
      <c r="G1" s="273">
        <v>7</v>
      </c>
      <c r="H1" s="273">
        <v>8</v>
      </c>
      <c r="I1" s="273">
        <v>9</v>
      </c>
      <c r="J1" s="273">
        <v>10</v>
      </c>
      <c r="K1" s="273">
        <v>11</v>
      </c>
      <c r="L1" s="273">
        <v>12</v>
      </c>
      <c r="M1" s="273">
        <v>13</v>
      </c>
    </row>
    <row r="2" spans="1:13" s="272" customFormat="1" ht="15" hidden="1" customHeight="1">
      <c r="A2" s="271"/>
      <c r="C2" s="318"/>
      <c r="D2" s="273" t="e">
        <f>IF(D10&gt;VLOOKUP(Início!$C$10,Lista_Municipios!$B$4:$N$1800,D1,FALSE),1,0)</f>
        <v>#N/A</v>
      </c>
      <c r="E2" s="273" t="e">
        <f>IF(E10&gt;VLOOKUP(Início!$C$10,Lista_Municipios!$B$4:$N$1800,E1,FALSE),1,0)</f>
        <v>#N/A</v>
      </c>
      <c r="F2" s="273" t="e">
        <f>IF(F10&gt;VLOOKUP(Início!$C$10,Lista_Municipios!$B$4:$N$1800,F1,FALSE),1,0)</f>
        <v>#N/A</v>
      </c>
      <c r="G2" s="273" t="e">
        <f>IF(G10&gt;VLOOKUP(Início!$C$10,Lista_Municipios!$B$4:$N$1800,G1,FALSE),1,0)</f>
        <v>#N/A</v>
      </c>
      <c r="H2" s="273" t="e">
        <f>IF(H10&gt;VLOOKUP(Início!$C$10,Lista_Municipios!$B$4:$N$1800,H1,FALSE),1,0)</f>
        <v>#N/A</v>
      </c>
      <c r="I2" s="273" t="e">
        <f>IF(I10&gt;VLOOKUP(Início!$C$10,Lista_Municipios!$B$4:$N$1800,I1,FALSE),1,0)</f>
        <v>#N/A</v>
      </c>
      <c r="J2" s="273" t="e">
        <f>IF(J10&gt;VLOOKUP(Início!$C$10,Lista_Municipios!$B$4:$N$1800,J1,FALSE),1,0)</f>
        <v>#N/A</v>
      </c>
      <c r="K2" s="273" t="e">
        <f>IF(K10&gt;VLOOKUP(Início!$C$10,Lista_Municipios!$B$4:$N$1800,K1,FALSE),1,0)</f>
        <v>#N/A</v>
      </c>
      <c r="L2" s="273" t="e">
        <f>IF(L10&gt;VLOOKUP(Início!$C$10,Lista_Municipios!$B$4:$N$1800,L1,FALSE),1,0)</f>
        <v>#N/A</v>
      </c>
      <c r="M2" s="273" t="e">
        <f>IF(M10&gt;VLOOKUP(Início!$C$10,Lista_Municipios!$B$4:$N$1800,M1,FALSE),1,0)</f>
        <v>#N/A</v>
      </c>
    </row>
    <row r="3" spans="1:13" ht="15" hidden="1" customHeight="1">
      <c r="C3" s="54"/>
      <c r="D3" s="280"/>
    </row>
    <row r="4" spans="1:13" ht="15" customHeight="1">
      <c r="B4" s="13" t="s">
        <v>281</v>
      </c>
    </row>
    <row r="5" spans="1:13" s="14" customFormat="1" ht="26.1" customHeight="1">
      <c r="A5" s="55"/>
      <c r="B5" s="207" t="s">
        <v>165</v>
      </c>
      <c r="C5" s="208" t="s">
        <v>30</v>
      </c>
      <c r="D5" s="208" t="s">
        <v>1</v>
      </c>
      <c r="E5" s="208" t="s">
        <v>2</v>
      </c>
      <c r="F5" s="208" t="s">
        <v>3</v>
      </c>
      <c r="G5" s="208" t="s">
        <v>4</v>
      </c>
      <c r="H5" s="208" t="s">
        <v>5</v>
      </c>
      <c r="I5" s="208" t="s">
        <v>6</v>
      </c>
      <c r="J5" s="208" t="s">
        <v>7</v>
      </c>
      <c r="K5" s="208" t="s">
        <v>8</v>
      </c>
      <c r="L5" s="208" t="s">
        <v>9</v>
      </c>
      <c r="M5" s="208" t="s">
        <v>10</v>
      </c>
    </row>
    <row r="6" spans="1:13" s="59" customFormat="1" ht="12.75" customHeight="1">
      <c r="A6" s="56"/>
      <c r="B6" s="57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</row>
    <row r="7" spans="1:13" s="59" customFormat="1" ht="17.45" customHeight="1">
      <c r="A7" s="56"/>
      <c r="B7" s="19" t="s">
        <v>36</v>
      </c>
      <c r="C7" s="170"/>
      <c r="D7" s="58"/>
      <c r="E7" s="58"/>
      <c r="F7" s="58"/>
      <c r="G7" s="58"/>
      <c r="H7" s="58"/>
      <c r="I7" s="58"/>
      <c r="J7" s="58"/>
      <c r="K7" s="58"/>
      <c r="L7" s="58"/>
      <c r="M7" s="58"/>
    </row>
    <row r="8" spans="1:13" s="59" customFormat="1" ht="17.45" customHeight="1">
      <c r="A8" s="56"/>
      <c r="B8" s="171" t="s">
        <v>204</v>
      </c>
      <c r="C8" s="172" t="s">
        <v>35</v>
      </c>
      <c r="D8" s="259">
        <f>+D9*D10</f>
        <v>0</v>
      </c>
      <c r="E8" s="259">
        <f t="shared" ref="E8:M8" si="0">+E9*E10</f>
        <v>0</v>
      </c>
      <c r="F8" s="259">
        <f t="shared" si="0"/>
        <v>0</v>
      </c>
      <c r="G8" s="259">
        <f t="shared" si="0"/>
        <v>0</v>
      </c>
      <c r="H8" s="259">
        <f t="shared" si="0"/>
        <v>0</v>
      </c>
      <c r="I8" s="259">
        <f t="shared" si="0"/>
        <v>0</v>
      </c>
      <c r="J8" s="259">
        <f t="shared" si="0"/>
        <v>0</v>
      </c>
      <c r="K8" s="259">
        <f t="shared" si="0"/>
        <v>0</v>
      </c>
      <c r="L8" s="259">
        <f t="shared" si="0"/>
        <v>0</v>
      </c>
      <c r="M8" s="259">
        <f t="shared" si="0"/>
        <v>0</v>
      </c>
    </row>
    <row r="9" spans="1:13" ht="17.45" customHeight="1">
      <c r="B9" s="60" t="s">
        <v>274</v>
      </c>
      <c r="C9" s="61" t="s">
        <v>31</v>
      </c>
      <c r="D9" s="260">
        <f>IF(D10=0,0,((D12*(D13+D15+D16+D18+D19+D20+D22)+(D24*D25)))/D10)</f>
        <v>0</v>
      </c>
      <c r="E9" s="260">
        <f t="shared" ref="E9:M9" si="1">IF(E10=0,0,((E12*(E13+E15+E16+E18+E19+E20+E22)+(E24*E25)))/E10)</f>
        <v>0</v>
      </c>
      <c r="F9" s="260">
        <f t="shared" si="1"/>
        <v>0</v>
      </c>
      <c r="G9" s="260">
        <f t="shared" si="1"/>
        <v>0</v>
      </c>
      <c r="H9" s="260">
        <f t="shared" si="1"/>
        <v>0</v>
      </c>
      <c r="I9" s="260">
        <f t="shared" si="1"/>
        <v>0</v>
      </c>
      <c r="J9" s="260">
        <f t="shared" si="1"/>
        <v>0</v>
      </c>
      <c r="K9" s="260">
        <f t="shared" si="1"/>
        <v>0</v>
      </c>
      <c r="L9" s="260">
        <f t="shared" si="1"/>
        <v>0</v>
      </c>
      <c r="M9" s="260">
        <f t="shared" si="1"/>
        <v>0</v>
      </c>
    </row>
    <row r="10" spans="1:13" ht="17.45" customHeight="1">
      <c r="B10" s="168" t="s">
        <v>32</v>
      </c>
      <c r="C10" s="169" t="s">
        <v>45</v>
      </c>
      <c r="D10" s="7">
        <f>+D13+D15+D16+D18+D19+D20+D22+D25</f>
        <v>0</v>
      </c>
      <c r="E10" s="7">
        <f t="shared" ref="E10:M10" si="2">+E13+E15+E16+E18+E19+E20+E22+E25</f>
        <v>0</v>
      </c>
      <c r="F10" s="7">
        <f t="shared" si="2"/>
        <v>0</v>
      </c>
      <c r="G10" s="7">
        <f t="shared" si="2"/>
        <v>0</v>
      </c>
      <c r="H10" s="7">
        <f t="shared" si="2"/>
        <v>0</v>
      </c>
      <c r="I10" s="7">
        <f t="shared" si="2"/>
        <v>0</v>
      </c>
      <c r="J10" s="7">
        <f t="shared" si="2"/>
        <v>0</v>
      </c>
      <c r="K10" s="7">
        <f t="shared" si="2"/>
        <v>0</v>
      </c>
      <c r="L10" s="7">
        <f t="shared" si="2"/>
        <v>0</v>
      </c>
      <c r="M10" s="7">
        <f t="shared" si="2"/>
        <v>0</v>
      </c>
    </row>
    <row r="11" spans="1:13" ht="17.45" customHeight="1">
      <c r="B11" s="62" t="s">
        <v>204</v>
      </c>
      <c r="C11" s="16"/>
      <c r="D11" s="261"/>
      <c r="E11" s="261"/>
      <c r="F11" s="261"/>
      <c r="G11" s="261"/>
      <c r="H11" s="261"/>
      <c r="I11" s="261"/>
      <c r="J11" s="261"/>
      <c r="K11" s="261"/>
      <c r="L11" s="261"/>
      <c r="M11" s="261"/>
    </row>
    <row r="12" spans="1:13" ht="17.45" customHeight="1">
      <c r="B12" s="21" t="s">
        <v>273</v>
      </c>
      <c r="C12" s="16" t="s">
        <v>35</v>
      </c>
      <c r="D12" s="351"/>
      <c r="E12" s="262"/>
      <c r="F12" s="262"/>
      <c r="G12" s="262"/>
      <c r="H12" s="262"/>
      <c r="I12" s="262"/>
      <c r="J12" s="262"/>
      <c r="K12" s="262"/>
      <c r="L12" s="262"/>
      <c r="M12" s="262"/>
    </row>
    <row r="13" spans="1:13" ht="17.45" customHeight="1">
      <c r="B13" s="15" t="s">
        <v>88</v>
      </c>
      <c r="C13" s="16" t="s">
        <v>45</v>
      </c>
      <c r="D13" s="262"/>
      <c r="E13" s="262"/>
      <c r="F13" s="262"/>
      <c r="G13" s="262"/>
      <c r="H13" s="262"/>
      <c r="I13" s="262"/>
      <c r="J13" s="262"/>
      <c r="K13" s="262"/>
      <c r="L13" s="262"/>
      <c r="M13" s="262"/>
    </row>
    <row r="14" spans="1:13" ht="17.45" customHeight="1">
      <c r="B14" s="62" t="s">
        <v>23</v>
      </c>
      <c r="C14" s="16"/>
      <c r="D14" s="261"/>
      <c r="E14" s="261"/>
      <c r="F14" s="261"/>
      <c r="G14" s="261"/>
      <c r="H14" s="261"/>
      <c r="I14" s="261"/>
      <c r="J14" s="261"/>
      <c r="K14" s="261"/>
      <c r="L14" s="261"/>
      <c r="M14" s="261"/>
    </row>
    <row r="15" spans="1:13" ht="17.45" customHeight="1">
      <c r="B15" s="21" t="s">
        <v>188</v>
      </c>
      <c r="C15" s="16" t="s">
        <v>46</v>
      </c>
      <c r="D15" s="262"/>
      <c r="E15" s="262"/>
      <c r="F15" s="262"/>
      <c r="G15" s="262"/>
      <c r="H15" s="262"/>
      <c r="I15" s="262"/>
      <c r="J15" s="262"/>
      <c r="K15" s="262"/>
      <c r="L15" s="262"/>
      <c r="M15" s="262"/>
    </row>
    <row r="16" spans="1:13" ht="17.45" customHeight="1">
      <c r="B16" s="15" t="s">
        <v>189</v>
      </c>
      <c r="C16" s="16" t="s">
        <v>46</v>
      </c>
      <c r="D16" s="262"/>
      <c r="E16" s="262"/>
      <c r="F16" s="262"/>
      <c r="G16" s="262"/>
      <c r="H16" s="262"/>
      <c r="I16" s="262"/>
      <c r="J16" s="262"/>
      <c r="K16" s="262"/>
      <c r="L16" s="262"/>
      <c r="M16" s="262"/>
    </row>
    <row r="17" spans="1:13" ht="17.45" customHeight="1">
      <c r="B17" s="62" t="s">
        <v>86</v>
      </c>
      <c r="C17" s="16"/>
      <c r="D17" s="261"/>
      <c r="E17" s="261"/>
      <c r="F17" s="261"/>
      <c r="G17" s="261"/>
      <c r="H17" s="261"/>
      <c r="I17" s="261"/>
      <c r="J17" s="261"/>
      <c r="K17" s="261"/>
      <c r="L17" s="261"/>
      <c r="M17" s="261"/>
    </row>
    <row r="18" spans="1:13" ht="17.45" customHeight="1">
      <c r="B18" s="21" t="s">
        <v>321</v>
      </c>
      <c r="C18" s="16" t="s">
        <v>46</v>
      </c>
      <c r="D18" s="262"/>
      <c r="E18" s="262"/>
      <c r="F18" s="262"/>
      <c r="G18" s="262"/>
      <c r="H18" s="262"/>
      <c r="I18" s="262"/>
      <c r="J18" s="262"/>
      <c r="K18" s="262"/>
      <c r="L18" s="262"/>
      <c r="M18" s="262"/>
    </row>
    <row r="19" spans="1:13" ht="17.45" customHeight="1">
      <c r="B19" s="15" t="s">
        <v>322</v>
      </c>
      <c r="C19" s="16" t="s">
        <v>46</v>
      </c>
      <c r="D19" s="262"/>
      <c r="E19" s="262"/>
      <c r="F19" s="262"/>
      <c r="G19" s="262"/>
      <c r="H19" s="262"/>
      <c r="I19" s="262"/>
      <c r="J19" s="262"/>
      <c r="K19" s="262"/>
      <c r="L19" s="262"/>
      <c r="M19" s="262"/>
    </row>
    <row r="20" spans="1:13" ht="17.45" customHeight="1">
      <c r="B20" s="21"/>
      <c r="C20" s="16"/>
      <c r="D20" s="262"/>
      <c r="E20" s="262"/>
      <c r="F20" s="262"/>
      <c r="G20" s="262"/>
      <c r="H20" s="262"/>
      <c r="I20" s="262"/>
      <c r="J20" s="262"/>
      <c r="K20" s="262"/>
      <c r="L20" s="262"/>
      <c r="M20" s="262"/>
    </row>
    <row r="21" spans="1:13" ht="17.45" customHeight="1">
      <c r="B21" s="62" t="s">
        <v>87</v>
      </c>
      <c r="C21" s="16"/>
      <c r="D21" s="261"/>
      <c r="E21" s="261"/>
      <c r="F21" s="261"/>
      <c r="G21" s="261"/>
      <c r="H21" s="261"/>
      <c r="I21" s="261"/>
      <c r="J21" s="261"/>
      <c r="K21" s="261"/>
      <c r="L21" s="261"/>
      <c r="M21" s="261"/>
    </row>
    <row r="22" spans="1:13" ht="17.45" customHeight="1">
      <c r="B22" s="15" t="s">
        <v>190</v>
      </c>
      <c r="C22" s="16" t="s">
        <v>46</v>
      </c>
      <c r="D22" s="262"/>
      <c r="E22" s="262"/>
      <c r="F22" s="262"/>
      <c r="G22" s="262"/>
      <c r="H22" s="262"/>
      <c r="I22" s="262"/>
      <c r="J22" s="262"/>
      <c r="K22" s="262"/>
      <c r="L22" s="262"/>
      <c r="M22" s="262"/>
    </row>
    <row r="23" spans="1:13" ht="17.45" customHeight="1">
      <c r="B23" s="62" t="s">
        <v>40</v>
      </c>
      <c r="C23" s="16"/>
      <c r="D23" s="261"/>
      <c r="E23" s="261"/>
      <c r="F23" s="261"/>
      <c r="G23" s="261"/>
      <c r="H23" s="261"/>
      <c r="I23" s="261"/>
      <c r="J23" s="261"/>
      <c r="K23" s="261"/>
      <c r="L23" s="261"/>
      <c r="M23" s="261"/>
    </row>
    <row r="24" spans="1:13" ht="17.45" customHeight="1">
      <c r="B24" s="15" t="s">
        <v>274</v>
      </c>
      <c r="C24" s="16" t="s">
        <v>31</v>
      </c>
      <c r="D24" s="262"/>
      <c r="E24" s="262"/>
      <c r="F24" s="262"/>
      <c r="G24" s="262"/>
      <c r="H24" s="262"/>
      <c r="I24" s="262"/>
      <c r="J24" s="262"/>
      <c r="K24" s="262"/>
      <c r="L24" s="262"/>
      <c r="M24" s="262"/>
    </row>
    <row r="25" spans="1:13" ht="17.45" customHeight="1">
      <c r="B25" s="15" t="s">
        <v>32</v>
      </c>
      <c r="C25" s="16" t="s">
        <v>45</v>
      </c>
      <c r="D25" s="262"/>
      <c r="E25" s="262"/>
      <c r="F25" s="262"/>
      <c r="G25" s="262"/>
      <c r="H25" s="262"/>
      <c r="I25" s="262"/>
      <c r="J25" s="262"/>
      <c r="K25" s="262"/>
      <c r="L25" s="262"/>
      <c r="M25" s="262"/>
    </row>
    <row r="26" spans="1:13" s="20" customFormat="1" ht="17.45" customHeight="1">
      <c r="A26" s="11"/>
      <c r="B26" s="19" t="s">
        <v>14</v>
      </c>
      <c r="C26" s="63" t="s">
        <v>35</v>
      </c>
      <c r="D26" s="263">
        <f>+SUM(D27:D29,D34)</f>
        <v>0</v>
      </c>
      <c r="E26" s="263">
        <f t="shared" ref="E26:G26" si="3">+SUM(E27:E29,E34)</f>
        <v>0</v>
      </c>
      <c r="F26" s="263">
        <f t="shared" si="3"/>
        <v>0</v>
      </c>
      <c r="G26" s="263">
        <f t="shared" si="3"/>
        <v>0</v>
      </c>
      <c r="H26" s="263">
        <f t="shared" ref="H26" si="4">+SUM(H27:H29,H34)</f>
        <v>0</v>
      </c>
      <c r="I26" s="263">
        <f t="shared" ref="I26:J26" si="5">+SUM(I27:I29,I34)</f>
        <v>0</v>
      </c>
      <c r="J26" s="263">
        <f t="shared" si="5"/>
        <v>0</v>
      </c>
      <c r="K26" s="263">
        <f t="shared" ref="K26" si="6">+SUM(K27:K29,K34)</f>
        <v>0</v>
      </c>
      <c r="L26" s="263">
        <f t="shared" ref="L26:M26" si="7">+SUM(L27:L29,L34)</f>
        <v>0</v>
      </c>
      <c r="M26" s="263">
        <f t="shared" si="7"/>
        <v>0</v>
      </c>
    </row>
    <row r="27" spans="1:13" ht="17.45" customHeight="1">
      <c r="B27" s="15" t="s">
        <v>102</v>
      </c>
      <c r="C27" s="16" t="s">
        <v>35</v>
      </c>
      <c r="D27" s="264"/>
      <c r="E27" s="264"/>
      <c r="F27" s="264"/>
      <c r="G27" s="264"/>
      <c r="H27" s="264"/>
      <c r="I27" s="264"/>
      <c r="J27" s="264"/>
      <c r="K27" s="264"/>
      <c r="L27" s="264"/>
      <c r="M27" s="264"/>
    </row>
    <row r="28" spans="1:13" ht="17.45" customHeight="1">
      <c r="B28" s="15" t="s">
        <v>38</v>
      </c>
      <c r="C28" s="16" t="s">
        <v>35</v>
      </c>
      <c r="D28" s="264"/>
      <c r="E28" s="264"/>
      <c r="F28" s="264"/>
      <c r="G28" s="264"/>
      <c r="H28" s="264"/>
      <c r="I28" s="264"/>
      <c r="J28" s="264"/>
      <c r="K28" s="264"/>
      <c r="L28" s="264"/>
      <c r="M28" s="264"/>
    </row>
    <row r="29" spans="1:13" ht="17.45" customHeight="1">
      <c r="B29" s="21" t="s">
        <v>119</v>
      </c>
      <c r="C29" s="64" t="s">
        <v>35</v>
      </c>
      <c r="D29" s="265">
        <f t="shared" ref="D29" si="8">+SUM(D30:D33)</f>
        <v>0</v>
      </c>
      <c r="E29" s="265">
        <f t="shared" ref="E29:M29" si="9">+SUM(E30:E33)</f>
        <v>0</v>
      </c>
      <c r="F29" s="265">
        <f t="shared" si="9"/>
        <v>0</v>
      </c>
      <c r="G29" s="265">
        <f t="shared" si="9"/>
        <v>0</v>
      </c>
      <c r="H29" s="265">
        <f t="shared" si="9"/>
        <v>0</v>
      </c>
      <c r="I29" s="265">
        <f t="shared" si="9"/>
        <v>0</v>
      </c>
      <c r="J29" s="265">
        <f t="shared" si="9"/>
        <v>0</v>
      </c>
      <c r="K29" s="265">
        <f t="shared" si="9"/>
        <v>0</v>
      </c>
      <c r="L29" s="265">
        <f t="shared" si="9"/>
        <v>0</v>
      </c>
      <c r="M29" s="265">
        <f t="shared" si="9"/>
        <v>0</v>
      </c>
    </row>
    <row r="30" spans="1:13" ht="17.45" customHeight="1">
      <c r="B30" s="17" t="s">
        <v>83</v>
      </c>
      <c r="C30" s="16" t="s">
        <v>35</v>
      </c>
      <c r="D30" s="262"/>
      <c r="E30" s="262"/>
      <c r="F30" s="262"/>
      <c r="G30" s="262"/>
      <c r="H30" s="262"/>
      <c r="I30" s="262"/>
      <c r="J30" s="262"/>
      <c r="K30" s="262"/>
      <c r="L30" s="262"/>
      <c r="M30" s="262"/>
    </row>
    <row r="31" spans="1:13" ht="17.45" customHeight="1">
      <c r="B31" s="17" t="s">
        <v>84</v>
      </c>
      <c r="C31" s="16" t="s">
        <v>35</v>
      </c>
      <c r="D31" s="262"/>
      <c r="E31" s="262"/>
      <c r="F31" s="262"/>
      <c r="G31" s="262"/>
      <c r="H31" s="262"/>
      <c r="I31" s="262"/>
      <c r="J31" s="262"/>
      <c r="K31" s="262"/>
      <c r="L31" s="262"/>
      <c r="M31" s="262"/>
    </row>
    <row r="32" spans="1:13" ht="17.45" customHeight="1">
      <c r="B32" s="17" t="s">
        <v>85</v>
      </c>
      <c r="C32" s="16" t="s">
        <v>35</v>
      </c>
      <c r="D32" s="262"/>
      <c r="E32" s="262"/>
      <c r="F32" s="262"/>
      <c r="G32" s="262"/>
      <c r="H32" s="262"/>
      <c r="I32" s="262"/>
      <c r="J32" s="262"/>
      <c r="K32" s="262"/>
      <c r="L32" s="262"/>
      <c r="M32" s="262"/>
    </row>
    <row r="33" spans="1:13" ht="17.45" customHeight="1">
      <c r="B33" s="17" t="s">
        <v>82</v>
      </c>
      <c r="C33" s="179" t="s">
        <v>35</v>
      </c>
      <c r="D33" s="254"/>
      <c r="E33" s="254"/>
      <c r="F33" s="254"/>
      <c r="G33" s="254"/>
      <c r="H33" s="254"/>
      <c r="I33" s="254"/>
      <c r="J33" s="254"/>
      <c r="K33" s="254"/>
      <c r="L33" s="254"/>
      <c r="M33" s="254"/>
    </row>
    <row r="34" spans="1:13" ht="17.45" customHeight="1">
      <c r="B34" s="23" t="s">
        <v>164</v>
      </c>
      <c r="C34" s="22" t="s">
        <v>35</v>
      </c>
      <c r="D34" s="267"/>
      <c r="E34" s="267"/>
      <c r="F34" s="267"/>
      <c r="G34" s="267"/>
      <c r="H34" s="267"/>
      <c r="I34" s="267"/>
      <c r="J34" s="267"/>
      <c r="K34" s="267"/>
      <c r="L34" s="267"/>
      <c r="M34" s="267"/>
    </row>
    <row r="35" spans="1:13" s="20" customFormat="1" ht="17.45" customHeight="1">
      <c r="A35" s="11"/>
      <c r="B35" s="19" t="s">
        <v>89</v>
      </c>
      <c r="C35" s="66" t="s">
        <v>35</v>
      </c>
      <c r="D35" s="266">
        <f t="shared" ref="D35" si="10">+SUM(D36:D38)</f>
        <v>0</v>
      </c>
      <c r="E35" s="266">
        <f t="shared" ref="E35:M35" si="11">+SUM(E36:E38)</f>
        <v>0</v>
      </c>
      <c r="F35" s="266">
        <f t="shared" si="11"/>
        <v>0</v>
      </c>
      <c r="G35" s="266">
        <f t="shared" si="11"/>
        <v>0</v>
      </c>
      <c r="H35" s="266">
        <f t="shared" si="11"/>
        <v>0</v>
      </c>
      <c r="I35" s="266">
        <f t="shared" si="11"/>
        <v>0</v>
      </c>
      <c r="J35" s="266">
        <f t="shared" si="11"/>
        <v>0</v>
      </c>
      <c r="K35" s="266">
        <f t="shared" si="11"/>
        <v>0</v>
      </c>
      <c r="L35" s="266">
        <f t="shared" si="11"/>
        <v>0</v>
      </c>
      <c r="M35" s="266">
        <f t="shared" si="11"/>
        <v>0</v>
      </c>
    </row>
    <row r="36" spans="1:13" ht="17.45" customHeight="1">
      <c r="B36" s="21" t="s">
        <v>90</v>
      </c>
      <c r="C36" s="16" t="s">
        <v>35</v>
      </c>
      <c r="D36" s="180"/>
      <c r="E36" s="180"/>
      <c r="F36" s="180"/>
      <c r="G36" s="180"/>
      <c r="H36" s="180"/>
      <c r="I36" s="180"/>
      <c r="J36" s="180"/>
      <c r="K36" s="180"/>
      <c r="L36" s="180"/>
      <c r="M36" s="180"/>
    </row>
    <row r="37" spans="1:13" ht="17.45" customHeight="1">
      <c r="B37" s="21" t="s">
        <v>91</v>
      </c>
      <c r="C37" s="16" t="s">
        <v>35</v>
      </c>
      <c r="D37" s="180"/>
      <c r="E37" s="180"/>
      <c r="F37" s="180"/>
      <c r="G37" s="180"/>
      <c r="H37" s="180"/>
      <c r="I37" s="180"/>
      <c r="J37" s="180"/>
      <c r="K37" s="180"/>
      <c r="L37" s="180"/>
      <c r="M37" s="180"/>
    </row>
    <row r="38" spans="1:13" ht="17.45" customHeight="1">
      <c r="B38" s="21" t="s">
        <v>92</v>
      </c>
      <c r="C38" s="16" t="s">
        <v>35</v>
      </c>
      <c r="D38" s="180"/>
      <c r="E38" s="180"/>
      <c r="F38" s="180"/>
      <c r="G38" s="180"/>
      <c r="H38" s="180"/>
      <c r="I38" s="180"/>
      <c r="J38" s="180"/>
      <c r="K38" s="180"/>
      <c r="L38" s="180"/>
      <c r="M38" s="180"/>
    </row>
    <row r="39" spans="1:13" s="20" customFormat="1" ht="17.45" customHeight="1">
      <c r="A39" s="11"/>
      <c r="B39" s="19" t="s">
        <v>14</v>
      </c>
      <c r="C39" s="63" t="s">
        <v>35</v>
      </c>
      <c r="D39" s="263">
        <f t="shared" ref="D39" si="12">+D40+D45</f>
        <v>0</v>
      </c>
      <c r="E39" s="263">
        <f t="shared" ref="E39:M39" si="13">+E40+E45</f>
        <v>0</v>
      </c>
      <c r="F39" s="263">
        <f t="shared" si="13"/>
        <v>0</v>
      </c>
      <c r="G39" s="263">
        <f t="shared" si="13"/>
        <v>0</v>
      </c>
      <c r="H39" s="263">
        <f t="shared" si="13"/>
        <v>0</v>
      </c>
      <c r="I39" s="263">
        <f t="shared" si="13"/>
        <v>0</v>
      </c>
      <c r="J39" s="263">
        <f t="shared" si="13"/>
        <v>0</v>
      </c>
      <c r="K39" s="263">
        <f t="shared" si="13"/>
        <v>0</v>
      </c>
      <c r="L39" s="263">
        <f t="shared" si="13"/>
        <v>0</v>
      </c>
      <c r="M39" s="263">
        <f t="shared" si="13"/>
        <v>0</v>
      </c>
    </row>
    <row r="40" spans="1:13" ht="17.45" customHeight="1">
      <c r="B40" s="21" t="s">
        <v>119</v>
      </c>
      <c r="C40" s="179" t="s">
        <v>35</v>
      </c>
      <c r="D40" s="265">
        <f t="shared" ref="D40" si="14">+SUM(D41:D44)</f>
        <v>0</v>
      </c>
      <c r="E40" s="265">
        <f t="shared" ref="E40:M40" si="15">+SUM(E41:E44)</f>
        <v>0</v>
      </c>
      <c r="F40" s="265">
        <f t="shared" si="15"/>
        <v>0</v>
      </c>
      <c r="G40" s="265">
        <f t="shared" si="15"/>
        <v>0</v>
      </c>
      <c r="H40" s="265">
        <f t="shared" si="15"/>
        <v>0</v>
      </c>
      <c r="I40" s="265">
        <f t="shared" si="15"/>
        <v>0</v>
      </c>
      <c r="J40" s="265">
        <f t="shared" si="15"/>
        <v>0</v>
      </c>
      <c r="K40" s="265">
        <f t="shared" si="15"/>
        <v>0</v>
      </c>
      <c r="L40" s="265">
        <f t="shared" si="15"/>
        <v>0</v>
      </c>
      <c r="M40" s="265">
        <f t="shared" si="15"/>
        <v>0</v>
      </c>
    </row>
    <row r="41" spans="1:13" ht="17.45" customHeight="1">
      <c r="B41" s="17" t="s">
        <v>83</v>
      </c>
      <c r="C41" s="179" t="s">
        <v>35</v>
      </c>
      <c r="D41" s="262"/>
      <c r="E41" s="262"/>
      <c r="F41" s="262"/>
      <c r="G41" s="262"/>
      <c r="H41" s="262"/>
      <c r="I41" s="262"/>
      <c r="J41" s="262"/>
      <c r="K41" s="262"/>
      <c r="L41" s="262"/>
      <c r="M41" s="262"/>
    </row>
    <row r="42" spans="1:13" ht="17.45" customHeight="1">
      <c r="B42" s="17" t="s">
        <v>84</v>
      </c>
      <c r="C42" s="179" t="s">
        <v>35</v>
      </c>
      <c r="D42" s="262"/>
      <c r="E42" s="262"/>
      <c r="F42" s="262"/>
      <c r="G42" s="262"/>
      <c r="H42" s="262"/>
      <c r="I42" s="262"/>
      <c r="J42" s="262"/>
      <c r="K42" s="262"/>
      <c r="L42" s="262"/>
      <c r="M42" s="262"/>
    </row>
    <row r="43" spans="1:13" ht="17.45" customHeight="1">
      <c r="B43" s="17" t="s">
        <v>85</v>
      </c>
      <c r="C43" s="179" t="s">
        <v>35</v>
      </c>
      <c r="D43" s="262"/>
      <c r="E43" s="262"/>
      <c r="F43" s="262"/>
      <c r="G43" s="262"/>
      <c r="H43" s="262"/>
      <c r="I43" s="262"/>
      <c r="J43" s="262"/>
      <c r="K43" s="262"/>
      <c r="L43" s="262"/>
      <c r="M43" s="262"/>
    </row>
    <row r="44" spans="1:13" ht="17.45" customHeight="1">
      <c r="B44" s="17" t="s">
        <v>82</v>
      </c>
      <c r="C44" s="179" t="s">
        <v>35</v>
      </c>
      <c r="D44" s="254"/>
      <c r="E44" s="254"/>
      <c r="F44" s="254"/>
      <c r="G44" s="254"/>
      <c r="H44" s="254"/>
      <c r="I44" s="254"/>
      <c r="J44" s="254"/>
      <c r="K44" s="254"/>
      <c r="L44" s="254"/>
      <c r="M44" s="254"/>
    </row>
    <row r="45" spans="1:13" ht="17.45" customHeight="1">
      <c r="B45" s="23" t="s">
        <v>164</v>
      </c>
      <c r="C45" s="22" t="s">
        <v>35</v>
      </c>
      <c r="D45" s="267"/>
      <c r="E45" s="267"/>
      <c r="F45" s="267"/>
      <c r="G45" s="267"/>
      <c r="H45" s="267"/>
      <c r="I45" s="267"/>
      <c r="J45" s="267"/>
      <c r="K45" s="267"/>
      <c r="L45" s="267"/>
      <c r="M45" s="267"/>
    </row>
    <row r="46" spans="1:13" ht="17.45" customHeight="1">
      <c r="B46" s="67" t="s">
        <v>29</v>
      </c>
      <c r="C46" s="68" t="s">
        <v>35</v>
      </c>
      <c r="D46" s="187">
        <f t="shared" ref="D46" si="16">+SUM(D47:D51)</f>
        <v>0</v>
      </c>
      <c r="E46" s="187">
        <f t="shared" ref="E46:M46" si="17">+SUM(E47:E51)</f>
        <v>0</v>
      </c>
      <c r="F46" s="187">
        <f t="shared" si="17"/>
        <v>0</v>
      </c>
      <c r="G46" s="187">
        <f t="shared" si="17"/>
        <v>0</v>
      </c>
      <c r="H46" s="187">
        <f t="shared" si="17"/>
        <v>0</v>
      </c>
      <c r="I46" s="187">
        <f t="shared" si="17"/>
        <v>0</v>
      </c>
      <c r="J46" s="187">
        <f t="shared" si="17"/>
        <v>0</v>
      </c>
      <c r="K46" s="187">
        <f t="shared" si="17"/>
        <v>0</v>
      </c>
      <c r="L46" s="187">
        <f t="shared" si="17"/>
        <v>0</v>
      </c>
      <c r="M46" s="187">
        <f t="shared" si="17"/>
        <v>0</v>
      </c>
    </row>
    <row r="47" spans="1:13" ht="17.45" customHeight="1">
      <c r="B47" s="21" t="s">
        <v>24</v>
      </c>
      <c r="C47" s="16" t="s">
        <v>35</v>
      </c>
      <c r="D47" s="180"/>
      <c r="E47" s="180"/>
      <c r="F47" s="180"/>
      <c r="G47" s="180"/>
      <c r="H47" s="180"/>
      <c r="I47" s="180"/>
      <c r="J47" s="180"/>
      <c r="K47" s="180"/>
      <c r="L47" s="180"/>
      <c r="M47" s="180"/>
    </row>
    <row r="48" spans="1:13" ht="17.45" customHeight="1">
      <c r="B48" s="21" t="s">
        <v>25</v>
      </c>
      <c r="C48" s="16" t="s">
        <v>35</v>
      </c>
      <c r="D48" s="180"/>
      <c r="E48" s="180"/>
      <c r="F48" s="180"/>
      <c r="G48" s="180"/>
      <c r="H48" s="180"/>
      <c r="I48" s="180"/>
      <c r="J48" s="180"/>
      <c r="K48" s="180"/>
      <c r="L48" s="180"/>
      <c r="M48" s="180"/>
    </row>
    <row r="49" spans="1:13" ht="17.45" customHeight="1">
      <c r="B49" s="21" t="s">
        <v>26</v>
      </c>
      <c r="C49" s="16" t="s">
        <v>35</v>
      </c>
      <c r="D49" s="180"/>
      <c r="E49" s="180"/>
      <c r="F49" s="180"/>
      <c r="G49" s="180"/>
      <c r="H49" s="180"/>
      <c r="I49" s="180"/>
      <c r="J49" s="180"/>
      <c r="K49" s="180"/>
      <c r="L49" s="180"/>
      <c r="M49" s="180"/>
    </row>
    <row r="50" spans="1:13" ht="17.45" customHeight="1">
      <c r="B50" s="21" t="s">
        <v>27</v>
      </c>
      <c r="C50" s="16" t="s">
        <v>35</v>
      </c>
      <c r="D50" s="180"/>
      <c r="E50" s="180"/>
      <c r="F50" s="180"/>
      <c r="G50" s="180"/>
      <c r="H50" s="180"/>
      <c r="I50" s="180"/>
      <c r="J50" s="180"/>
      <c r="K50" s="180"/>
      <c r="L50" s="180"/>
      <c r="M50" s="180"/>
    </row>
    <row r="51" spans="1:13" ht="17.45" customHeight="1">
      <c r="B51" s="21" t="s">
        <v>28</v>
      </c>
      <c r="C51" s="16" t="s">
        <v>35</v>
      </c>
      <c r="D51" s="254"/>
      <c r="E51" s="254"/>
      <c r="F51" s="254"/>
      <c r="G51" s="254"/>
      <c r="H51" s="254"/>
      <c r="I51" s="254"/>
      <c r="J51" s="254"/>
      <c r="K51" s="254"/>
      <c r="L51" s="254"/>
      <c r="M51" s="254"/>
    </row>
    <row r="52" spans="1:13" s="20" customFormat="1" ht="17.45" customHeight="1">
      <c r="A52" s="11"/>
      <c r="B52" s="19" t="s">
        <v>14</v>
      </c>
      <c r="C52" s="24" t="s">
        <v>35</v>
      </c>
      <c r="D52" s="268">
        <f t="shared" ref="D52" si="18">+D53+D58</f>
        <v>0</v>
      </c>
      <c r="E52" s="268">
        <f t="shared" ref="E52:M52" si="19">+E53+E58</f>
        <v>0</v>
      </c>
      <c r="F52" s="268">
        <f t="shared" si="19"/>
        <v>0</v>
      </c>
      <c r="G52" s="268">
        <f t="shared" si="19"/>
        <v>0</v>
      </c>
      <c r="H52" s="268">
        <f t="shared" si="19"/>
        <v>0</v>
      </c>
      <c r="I52" s="268">
        <f t="shared" si="19"/>
        <v>0</v>
      </c>
      <c r="J52" s="268">
        <f t="shared" si="19"/>
        <v>0</v>
      </c>
      <c r="K52" s="268">
        <f t="shared" si="19"/>
        <v>0</v>
      </c>
      <c r="L52" s="268">
        <f t="shared" si="19"/>
        <v>0</v>
      </c>
      <c r="M52" s="268">
        <f t="shared" si="19"/>
        <v>0</v>
      </c>
    </row>
    <row r="53" spans="1:13" ht="17.45" customHeight="1">
      <c r="B53" s="21" t="s">
        <v>119</v>
      </c>
      <c r="C53" s="16" t="s">
        <v>35</v>
      </c>
      <c r="D53" s="261">
        <f t="shared" ref="D53" si="20">+SUM(D54:D57)</f>
        <v>0</v>
      </c>
      <c r="E53" s="261">
        <f t="shared" ref="E53:M53" si="21">+SUM(E54:E57)</f>
        <v>0</v>
      </c>
      <c r="F53" s="261">
        <f t="shared" si="21"/>
        <v>0</v>
      </c>
      <c r="G53" s="261">
        <f t="shared" si="21"/>
        <v>0</v>
      </c>
      <c r="H53" s="261">
        <f t="shared" si="21"/>
        <v>0</v>
      </c>
      <c r="I53" s="261">
        <f t="shared" si="21"/>
        <v>0</v>
      </c>
      <c r="J53" s="261">
        <f t="shared" si="21"/>
        <v>0</v>
      </c>
      <c r="K53" s="261">
        <f t="shared" si="21"/>
        <v>0</v>
      </c>
      <c r="L53" s="261">
        <f t="shared" si="21"/>
        <v>0</v>
      </c>
      <c r="M53" s="261">
        <f t="shared" si="21"/>
        <v>0</v>
      </c>
    </row>
    <row r="54" spans="1:13" ht="17.45" customHeight="1">
      <c r="B54" s="17" t="s">
        <v>83</v>
      </c>
      <c r="C54" s="16" t="s">
        <v>35</v>
      </c>
      <c r="D54" s="262"/>
      <c r="E54" s="262"/>
      <c r="F54" s="262"/>
      <c r="G54" s="262"/>
      <c r="H54" s="262"/>
      <c r="I54" s="262"/>
      <c r="J54" s="262"/>
      <c r="K54" s="262"/>
      <c r="L54" s="262"/>
      <c r="M54" s="262"/>
    </row>
    <row r="55" spans="1:13" ht="17.45" customHeight="1">
      <c r="B55" s="17" t="s">
        <v>84</v>
      </c>
      <c r="C55" s="16" t="s">
        <v>35</v>
      </c>
      <c r="D55" s="262"/>
      <c r="E55" s="262"/>
      <c r="F55" s="262"/>
      <c r="G55" s="262"/>
      <c r="H55" s="262"/>
      <c r="I55" s="262"/>
      <c r="J55" s="262"/>
      <c r="K55" s="262"/>
      <c r="L55" s="262"/>
      <c r="M55" s="262"/>
    </row>
    <row r="56" spans="1:13" ht="17.45" customHeight="1">
      <c r="B56" s="17" t="s">
        <v>85</v>
      </c>
      <c r="C56" s="16" t="s">
        <v>35</v>
      </c>
      <c r="D56" s="262"/>
      <c r="E56" s="262"/>
      <c r="F56" s="262"/>
      <c r="G56" s="262"/>
      <c r="H56" s="262"/>
      <c r="I56" s="262"/>
      <c r="J56" s="262"/>
      <c r="K56" s="262"/>
      <c r="L56" s="262"/>
      <c r="M56" s="262"/>
    </row>
    <row r="57" spans="1:13" ht="17.45" customHeight="1">
      <c r="B57" s="17" t="s">
        <v>82</v>
      </c>
      <c r="C57" s="16" t="s">
        <v>35</v>
      </c>
      <c r="D57" s="254"/>
      <c r="E57" s="254"/>
      <c r="F57" s="254"/>
      <c r="G57" s="254"/>
      <c r="H57" s="254"/>
      <c r="I57" s="254"/>
      <c r="J57" s="254"/>
      <c r="K57" s="254"/>
      <c r="L57" s="254"/>
      <c r="M57" s="254"/>
    </row>
    <row r="58" spans="1:13" ht="17.45" customHeight="1">
      <c r="B58" s="23" t="s">
        <v>164</v>
      </c>
      <c r="C58" s="22" t="s">
        <v>35</v>
      </c>
      <c r="D58" s="267"/>
      <c r="E58" s="267"/>
      <c r="F58" s="267"/>
      <c r="G58" s="267"/>
      <c r="H58" s="267"/>
      <c r="I58" s="267"/>
      <c r="J58" s="267"/>
      <c r="K58" s="267"/>
      <c r="L58" s="267"/>
      <c r="M58" s="267"/>
    </row>
    <row r="59" spans="1:13" ht="17.45" customHeight="1">
      <c r="B59" s="67" t="s">
        <v>33</v>
      </c>
      <c r="C59" s="320" t="s">
        <v>35</v>
      </c>
      <c r="D59" s="269">
        <f t="shared" ref="D59:M59" si="22">+D60</f>
        <v>0</v>
      </c>
      <c r="E59" s="269">
        <f t="shared" si="22"/>
        <v>0</v>
      </c>
      <c r="F59" s="269">
        <f t="shared" si="22"/>
        <v>0</v>
      </c>
      <c r="G59" s="269">
        <f t="shared" si="22"/>
        <v>0</v>
      </c>
      <c r="H59" s="269">
        <f t="shared" si="22"/>
        <v>0</v>
      </c>
      <c r="I59" s="269">
        <f t="shared" si="22"/>
        <v>0</v>
      </c>
      <c r="J59" s="269">
        <f t="shared" si="22"/>
        <v>0</v>
      </c>
      <c r="K59" s="269">
        <f t="shared" si="22"/>
        <v>0</v>
      </c>
      <c r="L59" s="269">
        <f t="shared" si="22"/>
        <v>0</v>
      </c>
      <c r="M59" s="269">
        <f t="shared" si="22"/>
        <v>0</v>
      </c>
    </row>
    <row r="60" spans="1:13" ht="17.45" customHeight="1">
      <c r="B60" s="21" t="s">
        <v>33</v>
      </c>
      <c r="C60" s="179" t="s">
        <v>35</v>
      </c>
      <c r="D60" s="180"/>
      <c r="E60" s="180"/>
      <c r="F60" s="180"/>
      <c r="G60" s="180"/>
      <c r="H60" s="180"/>
      <c r="I60" s="180"/>
      <c r="J60" s="180"/>
      <c r="K60" s="180"/>
      <c r="L60" s="180"/>
      <c r="M60" s="180"/>
    </row>
    <row r="61" spans="1:13" s="20" customFormat="1" ht="17.45" customHeight="1">
      <c r="A61" s="11"/>
      <c r="B61" s="19" t="s">
        <v>14</v>
      </c>
      <c r="C61" s="63" t="s">
        <v>35</v>
      </c>
      <c r="D61" s="263">
        <f t="shared" ref="D61" si="23">+D62+D67</f>
        <v>0</v>
      </c>
      <c r="E61" s="263">
        <f t="shared" ref="E61:M61" si="24">+E62+E67</f>
        <v>0</v>
      </c>
      <c r="F61" s="263">
        <f t="shared" si="24"/>
        <v>0</v>
      </c>
      <c r="G61" s="263">
        <f t="shared" si="24"/>
        <v>0</v>
      </c>
      <c r="H61" s="263">
        <f t="shared" si="24"/>
        <v>0</v>
      </c>
      <c r="I61" s="263">
        <f t="shared" si="24"/>
        <v>0</v>
      </c>
      <c r="J61" s="263">
        <f t="shared" si="24"/>
        <v>0</v>
      </c>
      <c r="K61" s="263">
        <f t="shared" si="24"/>
        <v>0</v>
      </c>
      <c r="L61" s="263">
        <f t="shared" si="24"/>
        <v>0</v>
      </c>
      <c r="M61" s="263">
        <f t="shared" si="24"/>
        <v>0</v>
      </c>
    </row>
    <row r="62" spans="1:13" ht="17.45" customHeight="1">
      <c r="B62" s="21" t="s">
        <v>119</v>
      </c>
      <c r="C62" s="16" t="s">
        <v>35</v>
      </c>
      <c r="D62" s="261">
        <f t="shared" ref="D62" si="25">+SUM(D63:D66)</f>
        <v>0</v>
      </c>
      <c r="E62" s="261">
        <f t="shared" ref="E62:M62" si="26">+SUM(E63:E66)</f>
        <v>0</v>
      </c>
      <c r="F62" s="261">
        <f t="shared" si="26"/>
        <v>0</v>
      </c>
      <c r="G62" s="261">
        <f t="shared" si="26"/>
        <v>0</v>
      </c>
      <c r="H62" s="261">
        <f t="shared" si="26"/>
        <v>0</v>
      </c>
      <c r="I62" s="261">
        <f t="shared" si="26"/>
        <v>0</v>
      </c>
      <c r="J62" s="261">
        <f t="shared" si="26"/>
        <v>0</v>
      </c>
      <c r="K62" s="261">
        <f t="shared" si="26"/>
        <v>0</v>
      </c>
      <c r="L62" s="261">
        <f t="shared" si="26"/>
        <v>0</v>
      </c>
      <c r="M62" s="261">
        <f t="shared" si="26"/>
        <v>0</v>
      </c>
    </row>
    <row r="63" spans="1:13" ht="17.45" customHeight="1">
      <c r="B63" s="17" t="s">
        <v>83</v>
      </c>
      <c r="C63" s="179" t="s">
        <v>35</v>
      </c>
      <c r="D63" s="262"/>
      <c r="E63" s="262"/>
      <c r="F63" s="262"/>
      <c r="G63" s="262"/>
      <c r="H63" s="262"/>
      <c r="I63" s="262"/>
      <c r="J63" s="262"/>
      <c r="K63" s="262"/>
      <c r="L63" s="262"/>
      <c r="M63" s="262"/>
    </row>
    <row r="64" spans="1:13" ht="17.45" customHeight="1">
      <c r="B64" s="17" t="s">
        <v>84</v>
      </c>
      <c r="C64" s="179" t="s">
        <v>35</v>
      </c>
      <c r="D64" s="262"/>
      <c r="E64" s="262"/>
      <c r="F64" s="262"/>
      <c r="G64" s="262"/>
      <c r="H64" s="262"/>
      <c r="I64" s="262"/>
      <c r="J64" s="262"/>
      <c r="K64" s="262"/>
      <c r="L64" s="262"/>
      <c r="M64" s="262"/>
    </row>
    <row r="65" spans="1:13" ht="17.45" customHeight="1">
      <c r="B65" s="17" t="s">
        <v>103</v>
      </c>
      <c r="C65" s="179" t="s">
        <v>35</v>
      </c>
      <c r="D65" s="262"/>
      <c r="E65" s="262"/>
      <c r="F65" s="262"/>
      <c r="G65" s="262"/>
      <c r="H65" s="262"/>
      <c r="I65" s="262"/>
      <c r="J65" s="262"/>
      <c r="K65" s="262"/>
      <c r="L65" s="262"/>
      <c r="M65" s="262"/>
    </row>
    <row r="66" spans="1:13" ht="17.45" customHeight="1">
      <c r="B66" s="17" t="s">
        <v>82</v>
      </c>
      <c r="C66" s="16" t="s">
        <v>35</v>
      </c>
      <c r="D66" s="254"/>
      <c r="E66" s="254"/>
      <c r="F66" s="254"/>
      <c r="G66" s="254"/>
      <c r="H66" s="254"/>
      <c r="I66" s="254"/>
      <c r="J66" s="254"/>
      <c r="K66" s="254"/>
      <c r="L66" s="254"/>
      <c r="M66" s="254"/>
    </row>
    <row r="67" spans="1:13" ht="17.45" customHeight="1">
      <c r="B67" s="23" t="s">
        <v>164</v>
      </c>
      <c r="C67" s="22" t="s">
        <v>35</v>
      </c>
      <c r="D67" s="267"/>
      <c r="E67" s="267"/>
      <c r="F67" s="267"/>
      <c r="G67" s="267"/>
      <c r="H67" s="267"/>
      <c r="I67" s="267"/>
      <c r="J67" s="267"/>
      <c r="K67" s="267"/>
      <c r="L67" s="267"/>
      <c r="M67" s="267"/>
    </row>
    <row r="68" spans="1:13" s="20" customFormat="1" ht="17.45" customHeight="1">
      <c r="A68" s="11"/>
      <c r="B68" s="67" t="s">
        <v>34</v>
      </c>
      <c r="C68" s="320" t="s">
        <v>35</v>
      </c>
      <c r="D68" s="266">
        <f t="shared" ref="D68:M68" si="27">+D69</f>
        <v>0</v>
      </c>
      <c r="E68" s="266">
        <f t="shared" si="27"/>
        <v>0</v>
      </c>
      <c r="F68" s="266">
        <f t="shared" si="27"/>
        <v>0</v>
      </c>
      <c r="G68" s="266">
        <f t="shared" si="27"/>
        <v>0</v>
      </c>
      <c r="H68" s="266">
        <f t="shared" si="27"/>
        <v>0</v>
      </c>
      <c r="I68" s="266">
        <f t="shared" si="27"/>
        <v>0</v>
      </c>
      <c r="J68" s="266">
        <f t="shared" si="27"/>
        <v>0</v>
      </c>
      <c r="K68" s="266">
        <f t="shared" si="27"/>
        <v>0</v>
      </c>
      <c r="L68" s="266">
        <f t="shared" si="27"/>
        <v>0</v>
      </c>
      <c r="M68" s="266">
        <f t="shared" si="27"/>
        <v>0</v>
      </c>
    </row>
    <row r="69" spans="1:13" ht="17.45" customHeight="1">
      <c r="B69" s="21" t="s">
        <v>34</v>
      </c>
      <c r="C69" s="179" t="s">
        <v>35</v>
      </c>
      <c r="D69" s="254"/>
      <c r="E69" s="254"/>
      <c r="F69" s="254"/>
      <c r="G69" s="254"/>
      <c r="H69" s="254"/>
      <c r="I69" s="254"/>
      <c r="J69" s="254"/>
      <c r="K69" s="254"/>
      <c r="L69" s="254"/>
      <c r="M69" s="254"/>
    </row>
    <row r="70" spans="1:13" s="20" customFormat="1" ht="17.45" customHeight="1">
      <c r="A70" s="11"/>
      <c r="B70" s="19" t="s">
        <v>14</v>
      </c>
      <c r="C70" s="320" t="s">
        <v>35</v>
      </c>
      <c r="D70" s="263">
        <f t="shared" ref="D70" si="28">+D71+D76</f>
        <v>0</v>
      </c>
      <c r="E70" s="263">
        <f t="shared" ref="E70:M70" si="29">+E71+E76</f>
        <v>0</v>
      </c>
      <c r="F70" s="263">
        <f t="shared" si="29"/>
        <v>0</v>
      </c>
      <c r="G70" s="263">
        <f t="shared" si="29"/>
        <v>0</v>
      </c>
      <c r="H70" s="263">
        <f t="shared" si="29"/>
        <v>0</v>
      </c>
      <c r="I70" s="263">
        <f t="shared" si="29"/>
        <v>0</v>
      </c>
      <c r="J70" s="263">
        <f t="shared" si="29"/>
        <v>0</v>
      </c>
      <c r="K70" s="263">
        <f t="shared" si="29"/>
        <v>0</v>
      </c>
      <c r="L70" s="263">
        <f t="shared" si="29"/>
        <v>0</v>
      </c>
      <c r="M70" s="263">
        <f t="shared" si="29"/>
        <v>0</v>
      </c>
    </row>
    <row r="71" spans="1:13" ht="17.45" customHeight="1">
      <c r="B71" s="21" t="s">
        <v>119</v>
      </c>
      <c r="C71" s="179" t="s">
        <v>35</v>
      </c>
      <c r="D71" s="261">
        <f t="shared" ref="D71" si="30">+SUM(D72:D75)</f>
        <v>0</v>
      </c>
      <c r="E71" s="261">
        <f t="shared" ref="E71:M71" si="31">+SUM(E72:E75)</f>
        <v>0</v>
      </c>
      <c r="F71" s="261">
        <f t="shared" si="31"/>
        <v>0</v>
      </c>
      <c r="G71" s="261">
        <f t="shared" si="31"/>
        <v>0</v>
      </c>
      <c r="H71" s="261">
        <f t="shared" si="31"/>
        <v>0</v>
      </c>
      <c r="I71" s="261">
        <f t="shared" si="31"/>
        <v>0</v>
      </c>
      <c r="J71" s="261">
        <f t="shared" si="31"/>
        <v>0</v>
      </c>
      <c r="K71" s="261">
        <f t="shared" si="31"/>
        <v>0</v>
      </c>
      <c r="L71" s="261">
        <f t="shared" si="31"/>
        <v>0</v>
      </c>
      <c r="M71" s="261">
        <f t="shared" si="31"/>
        <v>0</v>
      </c>
    </row>
    <row r="72" spans="1:13" ht="17.45" customHeight="1">
      <c r="B72" s="18" t="s">
        <v>83</v>
      </c>
      <c r="C72" s="179" t="s">
        <v>35</v>
      </c>
      <c r="D72" s="262"/>
      <c r="E72" s="262"/>
      <c r="F72" s="262"/>
      <c r="G72" s="262"/>
      <c r="H72" s="262"/>
      <c r="I72" s="262"/>
      <c r="J72" s="262"/>
      <c r="K72" s="262"/>
      <c r="L72" s="262"/>
      <c r="M72" s="262"/>
    </row>
    <row r="73" spans="1:13" ht="17.45" customHeight="1">
      <c r="B73" s="18" t="s">
        <v>84</v>
      </c>
      <c r="C73" s="179" t="s">
        <v>35</v>
      </c>
      <c r="D73" s="262"/>
      <c r="E73" s="262"/>
      <c r="F73" s="262"/>
      <c r="G73" s="262"/>
      <c r="H73" s="262"/>
      <c r="I73" s="262"/>
      <c r="J73" s="262"/>
      <c r="K73" s="262"/>
      <c r="L73" s="262"/>
      <c r="M73" s="262"/>
    </row>
    <row r="74" spans="1:13" ht="17.45" customHeight="1">
      <c r="B74" s="18" t="s">
        <v>85</v>
      </c>
      <c r="C74" s="179" t="s">
        <v>35</v>
      </c>
      <c r="D74" s="262"/>
      <c r="E74" s="262"/>
      <c r="F74" s="262"/>
      <c r="G74" s="262"/>
      <c r="H74" s="262"/>
      <c r="I74" s="262"/>
      <c r="J74" s="262"/>
      <c r="K74" s="262"/>
      <c r="L74" s="262"/>
      <c r="M74" s="262"/>
    </row>
    <row r="75" spans="1:13" ht="17.45" customHeight="1">
      <c r="B75" s="18" t="s">
        <v>82</v>
      </c>
      <c r="C75" s="16" t="s">
        <v>35</v>
      </c>
      <c r="D75" s="254"/>
      <c r="E75" s="254"/>
      <c r="F75" s="254"/>
      <c r="G75" s="254"/>
      <c r="H75" s="254"/>
      <c r="I75" s="254"/>
      <c r="J75" s="254"/>
      <c r="K75" s="254"/>
      <c r="L75" s="254"/>
      <c r="M75" s="254"/>
    </row>
    <row r="76" spans="1:13" ht="17.45" customHeight="1">
      <c r="B76" s="23" t="s">
        <v>164</v>
      </c>
      <c r="C76" s="22" t="s">
        <v>35</v>
      </c>
      <c r="D76" s="267"/>
      <c r="E76" s="267"/>
      <c r="F76" s="267"/>
      <c r="G76" s="267"/>
      <c r="H76" s="267"/>
      <c r="I76" s="267"/>
      <c r="J76" s="267"/>
      <c r="K76" s="267"/>
      <c r="L76" s="267"/>
      <c r="M76" s="267"/>
    </row>
    <row r="79" spans="1:13" ht="15" customHeight="1">
      <c r="D79" s="280"/>
      <c r="E79" s="280"/>
      <c r="F79" s="280"/>
      <c r="G79" s="280"/>
      <c r="H79" s="280"/>
    </row>
    <row r="80" spans="1:13" ht="26.45" customHeight="1">
      <c r="A80" s="12"/>
      <c r="B80" s="207" t="s">
        <v>296</v>
      </c>
      <c r="C80" s="207"/>
      <c r="D80" s="207"/>
      <c r="E80" s="207"/>
      <c r="F80" s="207"/>
      <c r="G80" s="207"/>
      <c r="H80" s="207"/>
      <c r="I80" s="207"/>
      <c r="J80" s="207"/>
      <c r="K80" s="207"/>
    </row>
    <row r="81" spans="1:11" ht="17.45" customHeight="1">
      <c r="A81" s="12"/>
      <c r="B81" s="180"/>
      <c r="C81" s="180"/>
      <c r="D81" s="180"/>
      <c r="E81" s="180"/>
      <c r="F81" s="180"/>
      <c r="G81" s="180"/>
      <c r="H81" s="180"/>
      <c r="I81" s="180"/>
      <c r="J81" s="180"/>
      <c r="K81" s="180"/>
    </row>
    <row r="82" spans="1:11" ht="17.45" customHeight="1">
      <c r="A82" s="12"/>
      <c r="B82" s="180"/>
      <c r="C82" s="180"/>
      <c r="D82" s="180"/>
      <c r="E82" s="180"/>
      <c r="F82" s="180"/>
      <c r="G82" s="180"/>
      <c r="H82" s="180"/>
      <c r="I82" s="180"/>
      <c r="J82" s="180"/>
      <c r="K82" s="180"/>
    </row>
    <row r="83" spans="1:11" ht="17.45" customHeight="1">
      <c r="A83" s="12"/>
      <c r="B83" s="180"/>
      <c r="C83" s="180"/>
      <c r="D83" s="180"/>
      <c r="E83" s="180"/>
      <c r="F83" s="180"/>
      <c r="G83" s="180"/>
      <c r="H83" s="180"/>
      <c r="I83" s="180"/>
      <c r="J83" s="180"/>
      <c r="K83" s="180"/>
    </row>
    <row r="84" spans="1:11" ht="17.45" customHeight="1">
      <c r="A84" s="12"/>
      <c r="B84" s="180"/>
      <c r="C84" s="180"/>
      <c r="D84" s="180"/>
      <c r="E84" s="180"/>
      <c r="F84" s="180"/>
      <c r="G84" s="180"/>
      <c r="H84" s="180"/>
      <c r="I84" s="180"/>
      <c r="J84" s="180"/>
      <c r="K84" s="180"/>
    </row>
    <row r="85" spans="1:11" ht="17.45" customHeight="1">
      <c r="A85" s="12"/>
      <c r="B85" s="180"/>
      <c r="C85" s="180"/>
      <c r="D85" s="180"/>
      <c r="E85" s="180"/>
      <c r="F85" s="180"/>
      <c r="G85" s="180"/>
      <c r="H85" s="180"/>
      <c r="I85" s="180"/>
      <c r="J85" s="180"/>
      <c r="K85" s="180"/>
    </row>
    <row r="86" spans="1:11" ht="17.45" customHeight="1">
      <c r="A86" s="12"/>
      <c r="B86" s="180"/>
      <c r="C86" s="180"/>
      <c r="D86" s="180"/>
      <c r="E86" s="180"/>
      <c r="F86" s="180"/>
      <c r="G86" s="180"/>
      <c r="H86" s="180"/>
      <c r="I86" s="180"/>
      <c r="J86" s="180"/>
      <c r="K86" s="180"/>
    </row>
    <row r="87" spans="1:11" ht="17.45" customHeight="1">
      <c r="A87" s="12"/>
      <c r="B87" s="180"/>
      <c r="C87" s="180"/>
      <c r="D87" s="180"/>
      <c r="E87" s="180"/>
      <c r="F87" s="180"/>
      <c r="G87" s="180"/>
      <c r="H87" s="180"/>
      <c r="I87" s="180"/>
      <c r="J87" s="180"/>
      <c r="K87" s="180"/>
    </row>
    <row r="88" spans="1:11" ht="17.45" customHeight="1">
      <c r="A88" s="12"/>
      <c r="B88" s="180"/>
      <c r="C88" s="180"/>
      <c r="D88" s="180"/>
      <c r="E88" s="180"/>
      <c r="F88" s="180"/>
      <c r="G88" s="180"/>
      <c r="H88" s="180"/>
      <c r="I88" s="180"/>
      <c r="J88" s="180"/>
      <c r="K88" s="180"/>
    </row>
    <row r="89" spans="1:11" ht="17.45" customHeight="1">
      <c r="A89" s="12"/>
      <c r="B89" s="180"/>
      <c r="C89" s="180"/>
      <c r="D89" s="180"/>
      <c r="E89" s="180"/>
      <c r="F89" s="180"/>
      <c r="G89" s="180"/>
      <c r="H89" s="180"/>
      <c r="I89" s="180"/>
      <c r="J89" s="180"/>
      <c r="K89" s="180"/>
    </row>
    <row r="90" spans="1:11" ht="17.45" customHeight="1">
      <c r="A90" s="12"/>
      <c r="B90" s="180"/>
      <c r="C90" s="180"/>
      <c r="D90" s="180"/>
      <c r="E90" s="180"/>
      <c r="F90" s="180"/>
      <c r="G90" s="180"/>
      <c r="H90" s="180"/>
      <c r="I90" s="180"/>
      <c r="J90" s="180"/>
      <c r="K90" s="180"/>
    </row>
    <row r="91" spans="1:11" ht="17.45" customHeight="1">
      <c r="A91" s="12"/>
      <c r="B91" s="180"/>
      <c r="C91" s="180"/>
      <c r="D91" s="180"/>
      <c r="E91" s="180"/>
      <c r="F91" s="180"/>
      <c r="G91" s="180"/>
      <c r="H91" s="180"/>
      <c r="I91" s="180"/>
      <c r="J91" s="180"/>
      <c r="K91" s="180"/>
    </row>
    <row r="92" spans="1:11" ht="17.45" customHeight="1">
      <c r="A92" s="12"/>
      <c r="B92" s="180"/>
      <c r="C92" s="180"/>
      <c r="D92" s="180"/>
      <c r="E92" s="180"/>
      <c r="F92" s="180"/>
      <c r="G92" s="180"/>
      <c r="H92" s="180"/>
      <c r="I92" s="180"/>
      <c r="J92" s="180"/>
      <c r="K92" s="180"/>
    </row>
    <row r="93" spans="1:11" ht="17.45" customHeight="1">
      <c r="A93" s="12"/>
      <c r="B93" s="180"/>
      <c r="C93" s="180"/>
      <c r="D93" s="180"/>
      <c r="E93" s="180"/>
      <c r="F93" s="180"/>
      <c r="G93" s="180"/>
      <c r="H93" s="180"/>
      <c r="I93" s="180"/>
      <c r="J93" s="180"/>
      <c r="K93" s="180"/>
    </row>
    <row r="94" spans="1:11" ht="17.45" customHeight="1">
      <c r="A94" s="12"/>
      <c r="B94" s="180"/>
      <c r="C94" s="180"/>
      <c r="D94" s="180"/>
      <c r="E94" s="180"/>
      <c r="F94" s="180"/>
      <c r="G94" s="180"/>
      <c r="H94" s="180"/>
      <c r="I94" s="180"/>
      <c r="J94" s="180"/>
      <c r="K94" s="180"/>
    </row>
    <row r="95" spans="1:11" ht="17.45" customHeight="1">
      <c r="A95" s="12"/>
      <c r="B95" s="180"/>
      <c r="C95" s="180"/>
      <c r="D95" s="180"/>
      <c r="E95" s="180"/>
      <c r="F95" s="180"/>
      <c r="G95" s="180"/>
      <c r="H95" s="180"/>
      <c r="I95" s="180"/>
      <c r="J95" s="180"/>
      <c r="K95" s="180"/>
    </row>
    <row r="96" spans="1:11" ht="17.45" customHeight="1">
      <c r="A96" s="12"/>
      <c r="B96" s="180"/>
      <c r="C96" s="180"/>
      <c r="D96" s="180"/>
      <c r="E96" s="180"/>
      <c r="F96" s="180"/>
      <c r="G96" s="180"/>
      <c r="H96" s="180"/>
      <c r="I96" s="180"/>
      <c r="J96" s="180"/>
      <c r="K96" s="180"/>
    </row>
    <row r="97" spans="1:11" ht="17.45" customHeight="1">
      <c r="A97" s="12"/>
      <c r="B97" s="180"/>
      <c r="C97" s="180"/>
      <c r="D97" s="180"/>
      <c r="E97" s="180"/>
      <c r="F97" s="180"/>
      <c r="G97" s="180"/>
      <c r="H97" s="180"/>
      <c r="I97" s="180"/>
      <c r="J97" s="180"/>
      <c r="K97" s="180"/>
    </row>
    <row r="98" spans="1:11" ht="17.45" customHeight="1">
      <c r="A98" s="12"/>
      <c r="B98" s="180"/>
      <c r="C98" s="180"/>
      <c r="D98" s="180"/>
      <c r="E98" s="180"/>
      <c r="F98" s="180"/>
      <c r="G98" s="180"/>
      <c r="H98" s="180"/>
      <c r="I98" s="180"/>
      <c r="J98" s="180"/>
      <c r="K98" s="180"/>
    </row>
    <row r="99" spans="1:11" ht="17.45" customHeight="1">
      <c r="A99" s="12"/>
      <c r="B99" s="180"/>
      <c r="C99" s="180"/>
      <c r="D99" s="180"/>
      <c r="E99" s="180"/>
      <c r="F99" s="180"/>
      <c r="G99" s="180"/>
      <c r="H99" s="180"/>
      <c r="I99" s="180"/>
      <c r="J99" s="180"/>
      <c r="K99" s="180"/>
    </row>
    <row r="100" spans="1:11" ht="17.45" customHeight="1">
      <c r="A100" s="12"/>
      <c r="B100" s="180"/>
      <c r="C100" s="180"/>
      <c r="D100" s="180"/>
      <c r="E100" s="180"/>
      <c r="F100" s="180"/>
      <c r="G100" s="180"/>
      <c r="H100" s="180"/>
      <c r="I100" s="180"/>
      <c r="J100" s="180"/>
      <c r="K100" s="180"/>
    </row>
  </sheetData>
  <sheetProtection algorithmName="SHA-512" hashValue="TtiJtW8lIB6sHt+Pxq6Dxq9SNF2D/FdhUYXH3oNAcmX2+jattIWFe030x2iq7fDTATTvTHaMxJG19OTyV+WB2Q==" saltValue="FGPrnmhZhllCfy6A0MSsRA==" spinCount="100000" sheet="1" formatRows="0"/>
  <dataValidations count="6">
    <dataValidation type="decimal" operator="greaterThanOrEqual" allowBlank="1" showInputMessage="1" showErrorMessage="1" error="Não aceita números negativos." sqref="D28:M28 D41:M43 D36:M38 D12:M12 D54:M56 D60:M60 D63:M65 D30:M32 D47:M50 D72:M74" xr:uid="{00000000-0002-0000-0900-000000000000}">
      <formula1>0</formula1>
    </dataValidation>
    <dataValidation type="decimal" operator="greaterThanOrEqual" allowBlank="1" showInputMessage="1" showErrorMessage="1" error="Não aceita números negativos." promptTitle="Orientação de preenchimento" prompt="Discriminar os itens considerados no quadro localizado ao final desta aba." sqref="D51:M51 D69:M69 D33:M34 D44:M45 D57:M58 D66:M67 D75:M76" xr:uid="{00000000-0002-0000-0900-000001000000}">
      <formula1>0</formula1>
    </dataValidation>
    <dataValidation operator="lessThanOrEqual" allowBlank="1" showInputMessage="1" showErrorMessage="1" sqref="D10" xr:uid="{00000000-0002-0000-0900-000002000000}"/>
    <dataValidation type="custom" errorStyle="warning" operator="greaterThanOrEqual" allowBlank="1" showInputMessage="1" showErrorMessage="1" errorTitle="Orientação de preenchimento" error="Número de alunos total é superior ao número de vagas permitidas." sqref="D13:M13 D15:M16 D18:M20 D22:M22 D25:M25" xr:uid="{00000000-0002-0000-0900-000003000000}">
      <formula1>D$2=0</formula1>
    </dataValidation>
    <dataValidation type="decimal" operator="greaterThanOrEqual" allowBlank="1" showInputMessage="1" showErrorMessage="1" error="Não aceita números negativos." promptTitle="Orientação de preenchimento" prompt="Neste campo devem ser indicadas outras bolsas oferecidas aos alunos, que não as dos programas FIES e ProUni. O valor preenchido deverá representar o valor médio anual efetivamente recebido, ou seja, já considerando o abatimento aplicado à mensalidade." sqref="D24:M24" xr:uid="{00000000-0002-0000-0900-000004000000}">
      <formula1>0</formula1>
    </dataValidation>
    <dataValidation type="decimal" operator="greaterThanOrEqual" allowBlank="1" showInputMessage="1" showErrorMessage="1" error="Não aceita números negativos." promptTitle="Orientação de preenchimento" prompt="Nesse campo, devem ser indicados outros descontos nas mensalidades que não aqueles relativos à bolsas. O valor considerado deve ser a soma de todos os descontos oferecidos no ano. Este valor será abatido do total de receitas." sqref="D27:M27" xr:uid="{00000000-0002-0000-0900-000005000000}">
      <formula1>0</formula1>
    </dataValidation>
  </dataValidations>
  <pageMargins left="0.51181102362204722" right="0.51181102362204722" top="0.78740157480314965" bottom="0.78740157480314965" header="0.31496062992125984" footer="0.31496062992125984"/>
  <pageSetup paperSize="9" scale="58" fitToHeight="2" orientation="landscape" r:id="rId1"/>
  <ignoredErrors>
    <ignoredError sqref="D8:M9 F14:M14 E17:M17 E29:M29 E35:M35 E46:M46 E40:M40 E52:M53 E59:M59 E61:M62 E68:M68 E70:M71 D11:M11 E10:M10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Plan9"/>
  <dimension ref="A1:U52"/>
  <sheetViews>
    <sheetView showGridLines="0" showRowColHeaders="0" workbookViewId="0"/>
  </sheetViews>
  <sheetFormatPr defaultColWidth="8.875" defaultRowHeight="12.75"/>
  <cols>
    <col min="1" max="1" width="2.625" style="11" customWidth="1"/>
    <col min="2" max="2" width="39.25" style="12" customWidth="1"/>
    <col min="3" max="3" width="7.5" style="12" bestFit="1" customWidth="1"/>
    <col min="4" max="4" width="15.625" style="12" customWidth="1"/>
    <col min="5" max="5" width="9.375" style="123" customWidth="1"/>
    <col min="6" max="6" width="9.375" style="123" hidden="1" customWidth="1"/>
    <col min="7" max="14" width="10.25" style="123" hidden="1" customWidth="1"/>
    <col min="15" max="21" width="8.875" style="12" hidden="1" customWidth="1"/>
    <col min="22" max="16384" width="8.875" style="12"/>
  </cols>
  <sheetData>
    <row r="1" spans="1:21" ht="15" customHeight="1">
      <c r="E1" s="321"/>
      <c r="F1" s="321"/>
      <c r="G1" s="321"/>
      <c r="H1" s="321"/>
      <c r="I1" s="321"/>
      <c r="J1" s="321"/>
      <c r="K1" s="321"/>
      <c r="O1" s="123"/>
      <c r="P1" s="123"/>
      <c r="Q1" s="123"/>
      <c r="R1" s="123"/>
      <c r="S1" s="123"/>
      <c r="T1" s="123"/>
      <c r="U1" s="123"/>
    </row>
    <row r="2" spans="1:21" ht="15.75">
      <c r="B2" s="13" t="s">
        <v>197</v>
      </c>
      <c r="C2" s="49"/>
      <c r="D2" s="49"/>
      <c r="E2" s="322"/>
      <c r="F2" s="322"/>
      <c r="G2" s="322"/>
      <c r="H2" s="322"/>
      <c r="I2" s="322"/>
      <c r="J2" s="322"/>
      <c r="K2" s="322"/>
      <c r="L2" s="125"/>
      <c r="M2" s="125"/>
      <c r="N2" s="125"/>
      <c r="O2" s="125"/>
      <c r="P2" s="125"/>
      <c r="Q2" s="125"/>
      <c r="R2" s="125"/>
      <c r="S2" s="125"/>
      <c r="T2" s="125"/>
      <c r="U2" s="125"/>
    </row>
    <row r="3" spans="1:21" ht="25.5" customHeight="1">
      <c r="B3" s="207" t="s">
        <v>165</v>
      </c>
      <c r="C3" s="208" t="s">
        <v>30</v>
      </c>
      <c r="D3" s="208" t="s">
        <v>148</v>
      </c>
      <c r="E3" s="323"/>
      <c r="F3" s="323"/>
      <c r="G3" s="323"/>
      <c r="H3" s="323"/>
      <c r="I3" s="323"/>
      <c r="J3" s="323"/>
      <c r="K3" s="323"/>
      <c r="L3" s="236" t="s">
        <v>1</v>
      </c>
      <c r="M3" s="236" t="s">
        <v>2</v>
      </c>
      <c r="N3" s="236" t="s">
        <v>3</v>
      </c>
      <c r="O3" s="236" t="s">
        <v>4</v>
      </c>
      <c r="P3" s="236" t="s">
        <v>5</v>
      </c>
      <c r="Q3" s="236" t="s">
        <v>6</v>
      </c>
      <c r="R3" s="236" t="s">
        <v>7</v>
      </c>
      <c r="S3" s="236" t="s">
        <v>8</v>
      </c>
      <c r="T3" s="236" t="s">
        <v>9</v>
      </c>
      <c r="U3" s="236" t="s">
        <v>10</v>
      </c>
    </row>
    <row r="4" spans="1:21" s="80" customFormat="1">
      <c r="A4" s="11"/>
      <c r="E4" s="202"/>
      <c r="F4" s="202"/>
      <c r="G4" s="202"/>
      <c r="H4" s="202"/>
      <c r="I4" s="202"/>
      <c r="J4" s="202"/>
      <c r="K4" s="202"/>
      <c r="L4" s="123"/>
      <c r="M4" s="123"/>
      <c r="N4" s="123"/>
      <c r="O4" s="123"/>
      <c r="P4" s="123"/>
      <c r="Q4" s="123"/>
      <c r="R4" s="123"/>
      <c r="S4" s="123"/>
      <c r="T4" s="123"/>
      <c r="U4" s="123"/>
    </row>
    <row r="5" spans="1:21" ht="17.45" customHeight="1">
      <c r="B5" s="173" t="s">
        <v>147</v>
      </c>
      <c r="C5" s="163"/>
      <c r="D5" s="301"/>
      <c r="E5" s="301"/>
      <c r="F5" s="301"/>
      <c r="G5" s="301"/>
      <c r="H5" s="301"/>
      <c r="I5" s="301"/>
      <c r="J5" s="301"/>
      <c r="K5" s="301"/>
      <c r="L5" s="302"/>
      <c r="M5" s="302"/>
      <c r="N5" s="302"/>
      <c r="O5" s="302"/>
      <c r="P5" s="302"/>
      <c r="Q5" s="302"/>
      <c r="R5" s="302"/>
      <c r="S5" s="302"/>
      <c r="T5" s="302"/>
      <c r="U5" s="302"/>
    </row>
    <row r="6" spans="1:21" ht="17.45" customHeight="1">
      <c r="B6" s="21" t="s">
        <v>289</v>
      </c>
      <c r="C6" s="16" t="s">
        <v>173</v>
      </c>
      <c r="D6" s="174"/>
      <c r="E6" s="175"/>
      <c r="F6" s="175"/>
      <c r="G6" s="175"/>
      <c r="H6" s="175"/>
      <c r="I6" s="175"/>
      <c r="J6" s="175"/>
      <c r="K6" s="175"/>
      <c r="L6" s="302">
        <f>('Receita Operacional'!D$12*'Receita Operacional'!D$13)-'Receita Operacional'!D$26</f>
        <v>0</v>
      </c>
      <c r="M6" s="302">
        <f>('Receita Operacional'!E$12*'Receita Operacional'!E$13)-'Receita Operacional'!E$26</f>
        <v>0</v>
      </c>
      <c r="N6" s="302">
        <f>('Receita Operacional'!F$12*'Receita Operacional'!F$13)-'Receita Operacional'!F$26</f>
        <v>0</v>
      </c>
      <c r="O6" s="302">
        <f>('Receita Operacional'!G$12*'Receita Operacional'!G$13)-'Receita Operacional'!G$26</f>
        <v>0</v>
      </c>
      <c r="P6" s="302">
        <f>('Receita Operacional'!H$12*'Receita Operacional'!H$13)-'Receita Operacional'!H$26</f>
        <v>0</v>
      </c>
      <c r="Q6" s="302">
        <f>('Receita Operacional'!I$12*'Receita Operacional'!I$13)-'Receita Operacional'!I$26</f>
        <v>0</v>
      </c>
      <c r="R6" s="302">
        <f>('Receita Operacional'!J$12*'Receita Operacional'!J$13)-'Receita Operacional'!J$26</f>
        <v>0</v>
      </c>
      <c r="S6" s="302">
        <f>('Receita Operacional'!K$12*'Receita Operacional'!K$13)-'Receita Operacional'!K$26</f>
        <v>0</v>
      </c>
      <c r="T6" s="302">
        <f>('Receita Operacional'!L$12*'Receita Operacional'!L$13)-'Receita Operacional'!L$26</f>
        <v>0</v>
      </c>
      <c r="U6" s="302">
        <f>('Receita Operacional'!M$12*'Receita Operacional'!M$13)-'Receita Operacional'!M$26</f>
        <v>0</v>
      </c>
    </row>
    <row r="7" spans="1:21" ht="17.45" customHeight="1">
      <c r="B7" s="21" t="s">
        <v>86</v>
      </c>
      <c r="C7" s="16" t="s">
        <v>173</v>
      </c>
      <c r="D7" s="176"/>
      <c r="E7" s="324"/>
      <c r="F7" s="324"/>
      <c r="G7" s="324"/>
      <c r="H7" s="324"/>
      <c r="I7" s="324"/>
      <c r="J7" s="324"/>
      <c r="K7" s="324"/>
      <c r="L7" s="302">
        <f>SUM('Receita Operacional'!D18:D20)*'Receita Operacional'!D$12</f>
        <v>0</v>
      </c>
      <c r="M7" s="302">
        <f>SUM('Receita Operacional'!E18:E20)*'Receita Operacional'!E$12</f>
        <v>0</v>
      </c>
      <c r="N7" s="302">
        <f>SUM('Receita Operacional'!F18:F20)*'Receita Operacional'!F$12</f>
        <v>0</v>
      </c>
      <c r="O7" s="302">
        <f>SUM('Receita Operacional'!G18:G20)*'Receita Operacional'!G$12</f>
        <v>0</v>
      </c>
      <c r="P7" s="302">
        <f>SUM('Receita Operacional'!H18:H20)*'Receita Operacional'!H$12</f>
        <v>0</v>
      </c>
      <c r="Q7" s="302">
        <f>SUM('Receita Operacional'!I18:I20)*'Receita Operacional'!I$12</f>
        <v>0</v>
      </c>
      <c r="R7" s="302">
        <f>SUM('Receita Operacional'!J18:J20)*'Receita Operacional'!J$12</f>
        <v>0</v>
      </c>
      <c r="S7" s="302">
        <f>SUM('Receita Operacional'!K18:K20)*'Receita Operacional'!K$12</f>
        <v>0</v>
      </c>
      <c r="T7" s="302">
        <f>SUM('Receita Operacional'!L18:L20)*'Receita Operacional'!L$12</f>
        <v>0</v>
      </c>
      <c r="U7" s="302">
        <f>SUM('Receita Operacional'!M18:M20)*'Receita Operacional'!M$12</f>
        <v>0</v>
      </c>
    </row>
    <row r="8" spans="1:21" ht="17.45" customHeight="1">
      <c r="B8" s="21" t="s">
        <v>290</v>
      </c>
      <c r="C8" s="16" t="s">
        <v>173</v>
      </c>
      <c r="D8" s="176"/>
      <c r="E8" s="324"/>
      <c r="F8" s="324"/>
      <c r="G8" s="324"/>
      <c r="H8" s="324"/>
      <c r="I8" s="324"/>
      <c r="J8" s="324"/>
      <c r="K8" s="324"/>
      <c r="L8" s="302">
        <f>(SUM('Receita Operacional'!D15:D16,'Receita Operacional'!D22)*'Receita Operacional'!D$12+('Receita Operacional'!D$24*'Receita Operacional'!D$25))</f>
        <v>0</v>
      </c>
      <c r="M8" s="302">
        <f>(SUM('Receita Operacional'!E15:E16,'Receita Operacional'!E22)*'Receita Operacional'!E$12+('Receita Operacional'!E$24*'Receita Operacional'!E$25))</f>
        <v>0</v>
      </c>
      <c r="N8" s="302">
        <f>(SUM('Receita Operacional'!F15:F16,'Receita Operacional'!F22)*'Receita Operacional'!F$12+('Receita Operacional'!F$24*'Receita Operacional'!F$25))</f>
        <v>0</v>
      </c>
      <c r="O8" s="302">
        <f>(SUM('Receita Operacional'!G15:G16,'Receita Operacional'!G22)*'Receita Operacional'!G$12+('Receita Operacional'!G$24*'Receita Operacional'!G$25))</f>
        <v>0</v>
      </c>
      <c r="P8" s="302">
        <f>(SUM('Receita Operacional'!H15:H16,'Receita Operacional'!H22)*'Receita Operacional'!H$12+('Receita Operacional'!H$24*'Receita Operacional'!H$25))</f>
        <v>0</v>
      </c>
      <c r="Q8" s="302">
        <f>(SUM('Receita Operacional'!I15:I16,'Receita Operacional'!I22)*'Receita Operacional'!I$12+('Receita Operacional'!I$24*'Receita Operacional'!I$25))</f>
        <v>0</v>
      </c>
      <c r="R8" s="302">
        <f>(SUM('Receita Operacional'!J15:J16,'Receita Operacional'!J22)*'Receita Operacional'!J$12+('Receita Operacional'!J$24*'Receita Operacional'!J$25))</f>
        <v>0</v>
      </c>
      <c r="S8" s="302">
        <f>(SUM('Receita Operacional'!K15:K16,'Receita Operacional'!K22)*'Receita Operacional'!K$12+('Receita Operacional'!K$24*'Receita Operacional'!K$25))</f>
        <v>0</v>
      </c>
      <c r="T8" s="302">
        <f>(SUM('Receita Operacional'!L15:L16,'Receita Operacional'!L22)*'Receita Operacional'!L$12+('Receita Operacional'!L$24*'Receita Operacional'!L$25))</f>
        <v>0</v>
      </c>
      <c r="U8" s="302">
        <f>(SUM('Receita Operacional'!M15:M16,'Receita Operacional'!M22)*'Receita Operacional'!M$12+('Receita Operacional'!M$24*'Receita Operacional'!M$25))</f>
        <v>0</v>
      </c>
    </row>
    <row r="9" spans="1:21" ht="17.45" customHeight="1">
      <c r="B9" s="23" t="s">
        <v>288</v>
      </c>
      <c r="C9" s="22" t="s">
        <v>173</v>
      </c>
      <c r="D9" s="258"/>
      <c r="E9" s="325"/>
      <c r="F9" s="325"/>
      <c r="G9" s="325"/>
      <c r="H9" s="325"/>
      <c r="I9" s="325"/>
      <c r="J9" s="325"/>
      <c r="K9" s="325"/>
      <c r="L9" s="303">
        <f>SUM('Receita Operacional'!D35,-'Receita Operacional'!D$39,'Receita Operacional'!D$46,-'Receita Operacional'!D$52,'Receita Operacional'!D$59,-'Receita Operacional'!D$61,'Receita Operacional'!D$68,-'Receita Operacional'!D$70)</f>
        <v>0</v>
      </c>
      <c r="M9" s="303">
        <f>SUM('Receita Operacional'!E35,-'Receita Operacional'!E$39,'Receita Operacional'!E$46,-'Receita Operacional'!E$52,'Receita Operacional'!E$59,-'Receita Operacional'!E$61,'Receita Operacional'!E$68,-'Receita Operacional'!E$70)</f>
        <v>0</v>
      </c>
      <c r="N9" s="303">
        <f>SUM('Receita Operacional'!F35,-'Receita Operacional'!F$39,'Receita Operacional'!F$46,-'Receita Operacional'!F$52,'Receita Operacional'!F$59,-'Receita Operacional'!F$61,'Receita Operacional'!F$68,-'Receita Operacional'!F$70)</f>
        <v>0</v>
      </c>
      <c r="O9" s="303">
        <f>SUM('Receita Operacional'!G35,-'Receita Operacional'!G$39,'Receita Operacional'!G$46,-'Receita Operacional'!G$52,'Receita Operacional'!G$59,-'Receita Operacional'!G$61,'Receita Operacional'!G$68,-'Receita Operacional'!G$70)</f>
        <v>0</v>
      </c>
      <c r="P9" s="303">
        <f>SUM('Receita Operacional'!H35,-'Receita Operacional'!H$39,'Receita Operacional'!H$46,-'Receita Operacional'!H$52,'Receita Operacional'!H$59,-'Receita Operacional'!H$61,'Receita Operacional'!H$68,-'Receita Operacional'!H$70)</f>
        <v>0</v>
      </c>
      <c r="Q9" s="303">
        <f>SUM('Receita Operacional'!I35,-'Receita Operacional'!I$39,'Receita Operacional'!I$46,-'Receita Operacional'!I$52,'Receita Operacional'!I$59,-'Receita Operacional'!I$61,'Receita Operacional'!I$68,-'Receita Operacional'!I$70)</f>
        <v>0</v>
      </c>
      <c r="R9" s="303">
        <f>SUM('Receita Operacional'!J35,-'Receita Operacional'!J$39,'Receita Operacional'!J$46,-'Receita Operacional'!J$52,'Receita Operacional'!J$59,-'Receita Operacional'!J$61,'Receita Operacional'!J$68,-'Receita Operacional'!J$70)</f>
        <v>0</v>
      </c>
      <c r="S9" s="303">
        <f>SUM('Receita Operacional'!K35,-'Receita Operacional'!K$39,'Receita Operacional'!K$46,-'Receita Operacional'!K$52,'Receita Operacional'!K$59,-'Receita Operacional'!K$61,'Receita Operacional'!K$68,-'Receita Operacional'!K$70)</f>
        <v>0</v>
      </c>
      <c r="T9" s="303">
        <f>SUM('Receita Operacional'!L35,-'Receita Operacional'!L$39,'Receita Operacional'!L$46,-'Receita Operacional'!L$52,'Receita Operacional'!L$59,-'Receita Operacional'!L$61,'Receita Operacional'!L$68,-'Receita Operacional'!L$70)</f>
        <v>0</v>
      </c>
      <c r="U9" s="303">
        <f>SUM('Receita Operacional'!M35,-'Receita Operacional'!M$39,'Receita Operacional'!M$46,-'Receita Operacional'!M$52,'Receita Operacional'!M$59,-'Receita Operacional'!M$61,'Receita Operacional'!M$68,-'Receita Operacional'!M$70)</f>
        <v>0</v>
      </c>
    </row>
    <row r="10" spans="1:21" s="80" customFormat="1" ht="17.45" customHeight="1">
      <c r="A10" s="11"/>
      <c r="B10" s="94"/>
      <c r="C10" s="94"/>
      <c r="D10" s="94"/>
      <c r="E10" s="326"/>
      <c r="F10" s="326"/>
      <c r="G10" s="326"/>
      <c r="H10" s="326"/>
      <c r="I10" s="326"/>
      <c r="J10" s="326"/>
      <c r="K10" s="326"/>
      <c r="L10" s="238"/>
      <c r="M10" s="238"/>
      <c r="N10" s="238"/>
      <c r="O10" s="238"/>
      <c r="P10" s="238"/>
      <c r="Q10" s="238"/>
      <c r="R10" s="238"/>
      <c r="S10" s="238"/>
      <c r="T10" s="238"/>
      <c r="U10" s="238"/>
    </row>
    <row r="11" spans="1:21" ht="17.45" customHeight="1">
      <c r="B11" s="177" t="s">
        <v>160</v>
      </c>
      <c r="C11" s="22" t="s">
        <v>173</v>
      </c>
      <c r="D11" s="237"/>
      <c r="E11" s="175"/>
      <c r="F11" s="175"/>
      <c r="G11" s="175"/>
      <c r="H11" s="175"/>
      <c r="I11" s="175"/>
      <c r="J11" s="175"/>
      <c r="K11" s="175"/>
      <c r="L11" s="303">
        <f>'Custos e Despesas'!D$93</f>
        <v>0</v>
      </c>
      <c r="M11" s="303">
        <f>'Custos e Despesas'!E$93</f>
        <v>0</v>
      </c>
      <c r="N11" s="303">
        <f>'Custos e Despesas'!F$93</f>
        <v>0</v>
      </c>
      <c r="O11" s="303">
        <f>'Custos e Despesas'!G$93</f>
        <v>0</v>
      </c>
      <c r="P11" s="303">
        <f>'Custos e Despesas'!H$93</f>
        <v>0</v>
      </c>
      <c r="Q11" s="303">
        <f>'Custos e Despesas'!I$93</f>
        <v>0</v>
      </c>
      <c r="R11" s="303">
        <f>'Custos e Despesas'!J$93</f>
        <v>0</v>
      </c>
      <c r="S11" s="303">
        <f>'Custos e Despesas'!K$93</f>
        <v>0</v>
      </c>
      <c r="T11" s="303">
        <f>'Custos e Despesas'!L$93</f>
        <v>0</v>
      </c>
      <c r="U11" s="303">
        <f>'Custos e Despesas'!M$93</f>
        <v>0</v>
      </c>
    </row>
    <row r="12" spans="1:21" s="80" customFormat="1" ht="17.45" customHeight="1">
      <c r="A12" s="11"/>
      <c r="B12" s="94"/>
      <c r="C12" s="94"/>
      <c r="D12" s="94"/>
      <c r="E12" s="326"/>
      <c r="F12" s="326"/>
      <c r="G12" s="326"/>
      <c r="H12" s="326"/>
      <c r="I12" s="326"/>
      <c r="J12" s="326"/>
      <c r="K12" s="326"/>
      <c r="L12" s="238"/>
      <c r="M12" s="238"/>
      <c r="N12" s="238"/>
      <c r="O12" s="238"/>
      <c r="P12" s="238"/>
      <c r="Q12" s="238"/>
      <c r="R12" s="238"/>
      <c r="S12" s="238"/>
      <c r="T12" s="238"/>
      <c r="U12" s="238"/>
    </row>
    <row r="13" spans="1:21" ht="17.45" customHeight="1">
      <c r="B13" s="173" t="s">
        <v>257</v>
      </c>
      <c r="C13" s="163"/>
      <c r="D13" s="301"/>
      <c r="E13" s="301"/>
      <c r="F13" s="301"/>
      <c r="G13" s="301"/>
      <c r="H13" s="301"/>
      <c r="I13" s="301"/>
      <c r="J13" s="301"/>
      <c r="K13" s="301"/>
      <c r="L13" s="302"/>
      <c r="M13" s="302"/>
      <c r="N13" s="302"/>
      <c r="O13" s="302"/>
      <c r="P13" s="302"/>
      <c r="Q13" s="302"/>
      <c r="R13" s="302"/>
      <c r="S13" s="302"/>
      <c r="T13" s="302"/>
      <c r="U13" s="302"/>
    </row>
    <row r="14" spans="1:21" ht="17.45" customHeight="1">
      <c r="B14" s="21" t="s">
        <v>149</v>
      </c>
      <c r="C14" s="16" t="s">
        <v>173</v>
      </c>
      <c r="D14" s="174"/>
      <c r="E14" s="175"/>
      <c r="F14" s="175"/>
      <c r="G14" s="175"/>
      <c r="H14" s="175"/>
      <c r="I14" s="175"/>
      <c r="J14" s="175"/>
      <c r="K14" s="175"/>
      <c r="L14" s="302">
        <f>('Custos e Despesas'!D$5-'Custos e Despesas'!D$6-'Custos e Despesas'!D$24-'Custos e Despesas'!D36-'Custos e Despesas'!D$96-'Custos e Despesas'!D$93)+('Custos e Despesas'!D$93)</f>
        <v>0</v>
      </c>
      <c r="M14" s="302">
        <f>('Custos e Despesas'!E$5-'Custos e Despesas'!E$6-'Custos e Despesas'!E$24-'Custos e Despesas'!E36-'Custos e Despesas'!E$96-'Custos e Despesas'!E$93)+('Custos e Despesas'!E$93)</f>
        <v>0</v>
      </c>
      <c r="N14" s="302">
        <f>('Custos e Despesas'!F$5-'Custos e Despesas'!F$6-'Custos e Despesas'!F$24-'Custos e Despesas'!F36-'Custos e Despesas'!F$96-'Custos e Despesas'!F$93)+('Custos e Despesas'!F$93)</f>
        <v>0</v>
      </c>
      <c r="O14" s="302">
        <f>('Custos e Despesas'!G$5-'Custos e Despesas'!G$6-'Custos e Despesas'!G$24-'Custos e Despesas'!G36-'Custos e Despesas'!G$96-'Custos e Despesas'!G$93)+('Custos e Despesas'!G$93)</f>
        <v>0</v>
      </c>
      <c r="P14" s="302">
        <f>('Custos e Despesas'!H$5-'Custos e Despesas'!H$6-'Custos e Despesas'!H$24-'Custos e Despesas'!H36-'Custos e Despesas'!H$96-'Custos e Despesas'!H$93)+('Custos e Despesas'!H$93)</f>
        <v>0</v>
      </c>
      <c r="Q14" s="302">
        <f>('Custos e Despesas'!I$5-'Custos e Despesas'!I$6-'Custos e Despesas'!I$24-'Custos e Despesas'!I36-'Custos e Despesas'!I$96-'Custos e Despesas'!I$93)+('Custos e Despesas'!I$93)</f>
        <v>0</v>
      </c>
      <c r="R14" s="302">
        <f>('Custos e Despesas'!J$5-'Custos e Despesas'!J$6-'Custos e Despesas'!J$24-'Custos e Despesas'!J36-'Custos e Despesas'!J$96-'Custos e Despesas'!J$93)+('Custos e Despesas'!J$93)</f>
        <v>0</v>
      </c>
      <c r="S14" s="302">
        <f>('Custos e Despesas'!K$5-'Custos e Despesas'!K$6-'Custos e Despesas'!K$24-'Custos e Despesas'!K36-'Custos e Despesas'!K$96-'Custos e Despesas'!K$93)+('Custos e Despesas'!K$93)</f>
        <v>0</v>
      </c>
      <c r="T14" s="302">
        <f>('Custos e Despesas'!L$5-'Custos e Despesas'!L$6-'Custos e Despesas'!L$24-'Custos e Despesas'!L36-'Custos e Despesas'!L$96-'Custos e Despesas'!L$93)+('Custos e Despesas'!L$93)</f>
        <v>0</v>
      </c>
      <c r="U14" s="302">
        <f>('Custos e Despesas'!M$5-'Custos e Despesas'!M$6-'Custos e Despesas'!M$24-'Custos e Despesas'!M36-'Custos e Despesas'!M$96-'Custos e Despesas'!M$93)+('Custos e Despesas'!M$93)</f>
        <v>0</v>
      </c>
    </row>
    <row r="15" spans="1:21" ht="17.45" customHeight="1">
      <c r="B15" s="21" t="s">
        <v>150</v>
      </c>
      <c r="C15" s="16" t="s">
        <v>173</v>
      </c>
      <c r="D15" s="176"/>
      <c r="E15" s="324"/>
      <c r="F15" s="324"/>
      <c r="G15" s="324"/>
      <c r="H15" s="324"/>
      <c r="I15" s="324"/>
      <c r="J15" s="324"/>
      <c r="K15" s="324"/>
      <c r="L15" s="302">
        <f>SUM('Custos e Despesas'!D$6,'Custos e Despesas'!D$24,'Custos e Despesas'!D$36,)</f>
        <v>0</v>
      </c>
      <c r="M15" s="302">
        <f>SUM('Custos e Despesas'!E$6,'Custos e Despesas'!E$24,'Custos e Despesas'!E$36,)</f>
        <v>0</v>
      </c>
      <c r="N15" s="302">
        <f>SUM('Custos e Despesas'!F$6,'Custos e Despesas'!F$24,'Custos e Despesas'!F$36,)</f>
        <v>0</v>
      </c>
      <c r="O15" s="302">
        <f>SUM('Custos e Despesas'!G$6,'Custos e Despesas'!G$24,'Custos e Despesas'!G$36,)</f>
        <v>0</v>
      </c>
      <c r="P15" s="302">
        <f>SUM('Custos e Despesas'!H$6,'Custos e Despesas'!H$24,'Custos e Despesas'!H$36,)</f>
        <v>0</v>
      </c>
      <c r="Q15" s="302">
        <f>SUM('Custos e Despesas'!I$6,'Custos e Despesas'!I$24,'Custos e Despesas'!I$36,)</f>
        <v>0</v>
      </c>
      <c r="R15" s="302">
        <f>SUM('Custos e Despesas'!J$6,'Custos e Despesas'!J$24,'Custos e Despesas'!J$36,)</f>
        <v>0</v>
      </c>
      <c r="S15" s="302">
        <f>SUM('Custos e Despesas'!K$6,'Custos e Despesas'!K$24,'Custos e Despesas'!K$36,)</f>
        <v>0</v>
      </c>
      <c r="T15" s="302">
        <f>SUM('Custos e Despesas'!L$6,'Custos e Despesas'!L$24,'Custos e Despesas'!L$36,)</f>
        <v>0</v>
      </c>
      <c r="U15" s="302">
        <f>SUM('Custos e Despesas'!M$6,'Custos e Despesas'!M$24,'Custos e Despesas'!M$36,)</f>
        <v>0</v>
      </c>
    </row>
    <row r="16" spans="1:21" ht="17.45" customHeight="1">
      <c r="B16" s="21" t="s">
        <v>151</v>
      </c>
      <c r="C16" s="16" t="s">
        <v>173</v>
      </c>
      <c r="D16" s="176"/>
      <c r="E16" s="324"/>
      <c r="F16" s="324"/>
      <c r="G16" s="324"/>
      <c r="H16" s="324"/>
      <c r="I16" s="324"/>
      <c r="J16" s="324"/>
      <c r="K16" s="324"/>
      <c r="L16" s="302">
        <f>SUM('Receita Operacional'!D$32,'Receita Operacional'!D$43,'Receita Operacional'!D$56,'Receita Operacional'!D$74)+SUM('Receita Operacional'!D$30,'Receita Operacional'!D$31,'Receita Operacional'!D$41,'Receita Operacional'!D$42,'Receita Operacional'!D$54,'Receita Operacional'!D$55,'Receita Operacional'!D$63,'Receita Operacional'!D$64,'Receita Operacional'!D$72,'Receita Operacional'!D$73)+ABS(IF(OR('IR CSLL'!$B$4=0,'IR CSLL'!$B$4='IR CSLL'!$B$42),0,IF('IR CSLL'!$B$4='IR CSLL'!$B$45,'IR CSLL'!D$46,'IR CSLL'!D$49)))+ABS(IF(OR('IR CSLL'!$B$4=0,'IR CSLL'!$B$4='IR CSLL'!$B$42),0,IF('IR CSLL'!$B$4='IR CSLL'!$B$45,'IR CSLL'!D$47,'IR CSLL'!D$50)))</f>
        <v>0</v>
      </c>
      <c r="M16" s="302">
        <f>SUM('Receita Operacional'!E$32,'Receita Operacional'!E$43,'Receita Operacional'!E$56,'Receita Operacional'!E$74)+SUM('Receita Operacional'!E$30,'Receita Operacional'!E$31,'Receita Operacional'!E$41,'Receita Operacional'!E$42,'Receita Operacional'!E$54,'Receita Operacional'!E$55,'Receita Operacional'!E$63,'Receita Operacional'!E$64,'Receita Operacional'!E$72,'Receita Operacional'!E$73)+ABS(IF(OR('IR CSLL'!$B$4=0,'IR CSLL'!$B$4='IR CSLL'!$B$42),0,IF('IR CSLL'!$B$4='IR CSLL'!$B$45,'IR CSLL'!E$46,'IR CSLL'!E$49)))+ABS(IF(OR('IR CSLL'!$B$4=0,'IR CSLL'!$B$4='IR CSLL'!$B$42),0,IF('IR CSLL'!$B$4='IR CSLL'!$B$45,'IR CSLL'!E$47,'IR CSLL'!E$50)))</f>
        <v>0</v>
      </c>
      <c r="N16" s="302">
        <f>SUM('Receita Operacional'!F$32,'Receita Operacional'!F$43,'Receita Operacional'!F$56,'Receita Operacional'!F$74)+SUM('Receita Operacional'!F$30,'Receita Operacional'!F$31,'Receita Operacional'!F$41,'Receita Operacional'!F$42,'Receita Operacional'!F$54,'Receita Operacional'!F$55,'Receita Operacional'!F$63,'Receita Operacional'!F$64,'Receita Operacional'!F$72,'Receita Operacional'!F$73)+ABS(IF(OR('IR CSLL'!$B$4=0,'IR CSLL'!$B$4='IR CSLL'!$B$42),0,IF('IR CSLL'!$B$4='IR CSLL'!$B$45,'IR CSLL'!F$46,'IR CSLL'!F$49)))+ABS(IF(OR('IR CSLL'!$B$4=0,'IR CSLL'!$B$4='IR CSLL'!$B$42),0,IF('IR CSLL'!$B$4='IR CSLL'!$B$45,'IR CSLL'!F$47,'IR CSLL'!F$50)))</f>
        <v>0</v>
      </c>
      <c r="O16" s="302">
        <f>SUM('Receita Operacional'!G$32,'Receita Operacional'!G$43,'Receita Operacional'!G$56,'Receita Operacional'!G$74)+SUM('Receita Operacional'!G$30,'Receita Operacional'!G$31,'Receita Operacional'!G$41,'Receita Operacional'!G$42,'Receita Operacional'!G$54,'Receita Operacional'!G$55,'Receita Operacional'!G$63,'Receita Operacional'!G$64,'Receita Operacional'!G$72,'Receita Operacional'!G$73)+ABS(IF(OR('IR CSLL'!$B$4=0,'IR CSLL'!$B$4='IR CSLL'!$B$42),0,IF('IR CSLL'!$B$4='IR CSLL'!$B$45,'IR CSLL'!G$46,'IR CSLL'!G$49)))+ABS(IF(OR('IR CSLL'!$B$4=0,'IR CSLL'!$B$4='IR CSLL'!$B$42),0,IF('IR CSLL'!$B$4='IR CSLL'!$B$45,'IR CSLL'!G$47,'IR CSLL'!G$50)))</f>
        <v>0</v>
      </c>
      <c r="P16" s="302">
        <f>SUM('Receita Operacional'!H$32,'Receita Operacional'!H$43,'Receita Operacional'!H$56,'Receita Operacional'!H$74)+SUM('Receita Operacional'!H$30,'Receita Operacional'!H$31,'Receita Operacional'!H$41,'Receita Operacional'!H$42,'Receita Operacional'!H$54,'Receita Operacional'!H$55,'Receita Operacional'!H$63,'Receita Operacional'!H$64,'Receita Operacional'!H$72,'Receita Operacional'!H$73)+ABS(IF(OR('IR CSLL'!$B$4=0,'IR CSLL'!$B$4='IR CSLL'!$B$42),0,IF('IR CSLL'!$B$4='IR CSLL'!$B$45,'IR CSLL'!H$46,'IR CSLL'!H$49)))+ABS(IF(OR('IR CSLL'!$B$4=0,'IR CSLL'!$B$4='IR CSLL'!$B$42),0,IF('IR CSLL'!$B$4='IR CSLL'!$B$45,'IR CSLL'!H$47,'IR CSLL'!H$50)))</f>
        <v>0</v>
      </c>
      <c r="Q16" s="302">
        <f>SUM('Receita Operacional'!I$32,'Receita Operacional'!I$43,'Receita Operacional'!I$56,'Receita Operacional'!I$74)+SUM('Receita Operacional'!I$30,'Receita Operacional'!I$31,'Receita Operacional'!I$41,'Receita Operacional'!I$42,'Receita Operacional'!I$54,'Receita Operacional'!I$55,'Receita Operacional'!I$63,'Receita Operacional'!I$64,'Receita Operacional'!I$72,'Receita Operacional'!I$73)+ABS(IF(OR('IR CSLL'!$B$4=0,'IR CSLL'!$B$4='IR CSLL'!$B$42),0,IF('IR CSLL'!$B$4='IR CSLL'!$B$45,'IR CSLL'!I$46,'IR CSLL'!I$49)))+ABS(IF(OR('IR CSLL'!$B$4=0,'IR CSLL'!$B$4='IR CSLL'!$B$42),0,IF('IR CSLL'!$B$4='IR CSLL'!$B$45,'IR CSLL'!I$47,'IR CSLL'!I$50)))</f>
        <v>0</v>
      </c>
      <c r="R16" s="302">
        <f>SUM('Receita Operacional'!J$32,'Receita Operacional'!J$43,'Receita Operacional'!J$56,'Receita Operacional'!J$74)+SUM('Receita Operacional'!J$30,'Receita Operacional'!J$31,'Receita Operacional'!J$41,'Receita Operacional'!J$42,'Receita Operacional'!J$54,'Receita Operacional'!J$55,'Receita Operacional'!J$63,'Receita Operacional'!J$64,'Receita Operacional'!J$72,'Receita Operacional'!J$73)+ABS(IF(OR('IR CSLL'!$B$4=0,'IR CSLL'!$B$4='IR CSLL'!$B$42),0,IF('IR CSLL'!$B$4='IR CSLL'!$B$45,'IR CSLL'!J$46,'IR CSLL'!J$49)))+ABS(IF(OR('IR CSLL'!$B$4=0,'IR CSLL'!$B$4='IR CSLL'!$B$42),0,IF('IR CSLL'!$B$4='IR CSLL'!$B$45,'IR CSLL'!J$47,'IR CSLL'!J$50)))</f>
        <v>0</v>
      </c>
      <c r="S16" s="302">
        <f>SUM('Receita Operacional'!K$32,'Receita Operacional'!K$43,'Receita Operacional'!K$56,'Receita Operacional'!K$74)+SUM('Receita Operacional'!K$30,'Receita Operacional'!K$31,'Receita Operacional'!K$41,'Receita Operacional'!K$42,'Receita Operacional'!K$54,'Receita Operacional'!K$55,'Receita Operacional'!K$63,'Receita Operacional'!K$64,'Receita Operacional'!K$72,'Receita Operacional'!K$73)+ABS(IF(OR('IR CSLL'!$B$4=0,'IR CSLL'!$B$4='IR CSLL'!$B$42),0,IF('IR CSLL'!$B$4='IR CSLL'!$B$45,'IR CSLL'!K$46,'IR CSLL'!K$49)))+ABS(IF(OR('IR CSLL'!$B$4=0,'IR CSLL'!$B$4='IR CSLL'!$B$42),0,IF('IR CSLL'!$B$4='IR CSLL'!$B$45,'IR CSLL'!K$47,'IR CSLL'!K$50)))</f>
        <v>0</v>
      </c>
      <c r="T16" s="302">
        <f>SUM('Receita Operacional'!L$32,'Receita Operacional'!L$43,'Receita Operacional'!L$56,'Receita Operacional'!L$74)+SUM('Receita Operacional'!L$30,'Receita Operacional'!L$31,'Receita Operacional'!L$41,'Receita Operacional'!L$42,'Receita Operacional'!L$54,'Receita Operacional'!L$55,'Receita Operacional'!L$63,'Receita Operacional'!L$64,'Receita Operacional'!L$72,'Receita Operacional'!L$73)+ABS(IF(OR('IR CSLL'!$B$4=0,'IR CSLL'!$B$4='IR CSLL'!$B$42),0,IF('IR CSLL'!$B$4='IR CSLL'!$B$45,'IR CSLL'!L$46,'IR CSLL'!L$49)))+ABS(IF(OR('IR CSLL'!$B$4=0,'IR CSLL'!$B$4='IR CSLL'!$B$42),0,IF('IR CSLL'!$B$4='IR CSLL'!$B$45,'IR CSLL'!L$47,'IR CSLL'!L$50)))</f>
        <v>0</v>
      </c>
      <c r="U16" s="302">
        <f>SUM('Receita Operacional'!M$32,'Receita Operacional'!M$43,'Receita Operacional'!M$56,'Receita Operacional'!M$74)+SUM('Receita Operacional'!M$30,'Receita Operacional'!M$31,'Receita Operacional'!M$41,'Receita Operacional'!M$42,'Receita Operacional'!M$54,'Receita Operacional'!M$55,'Receita Operacional'!M$63,'Receita Operacional'!M$64,'Receita Operacional'!M$72,'Receita Operacional'!M$73)+ABS(IF(OR('IR CSLL'!$B$4=0,'IR CSLL'!$B$4='IR CSLL'!$B$42),0,IF('IR CSLL'!$B$4='IR CSLL'!$B$45,'IR CSLL'!M$46,'IR CSLL'!M$49)))+ABS(IF(OR('IR CSLL'!$B$4=0,'IR CSLL'!$B$4='IR CSLL'!$B$42),0,IF('IR CSLL'!$B$4='IR CSLL'!$B$45,'IR CSLL'!M$47,'IR CSLL'!M$50)))</f>
        <v>0</v>
      </c>
    </row>
    <row r="17" spans="1:21" ht="17.45" customHeight="1">
      <c r="B17" s="23" t="s">
        <v>282</v>
      </c>
      <c r="C17" s="22" t="s">
        <v>173</v>
      </c>
      <c r="D17" s="258"/>
      <c r="E17" s="325"/>
      <c r="F17" s="325"/>
      <c r="G17" s="325"/>
      <c r="H17" s="325"/>
      <c r="I17" s="325"/>
      <c r="J17" s="325"/>
      <c r="K17" s="325"/>
      <c r="L17" s="303">
        <f>SUM('Custos e Despesas'!D5,'Custos e Despesas'!D92)-SUM(L14,L15)</f>
        <v>0</v>
      </c>
      <c r="M17" s="303">
        <f>SUM('Custos e Despesas'!E5,'Custos e Despesas'!E92)-SUM(M14,M15)</f>
        <v>0</v>
      </c>
      <c r="N17" s="303">
        <f>SUM('Custos e Despesas'!F5,'Custos e Despesas'!F92)-SUM(N14,N15)</f>
        <v>0</v>
      </c>
      <c r="O17" s="303">
        <f>SUM('Custos e Despesas'!G5,'Custos e Despesas'!G92)-SUM(O14,O15)</f>
        <v>0</v>
      </c>
      <c r="P17" s="303">
        <f>SUM('Custos e Despesas'!H5,'Custos e Despesas'!H92)-SUM(P14,P15)</f>
        <v>0</v>
      </c>
      <c r="Q17" s="303">
        <f>SUM('Custos e Despesas'!I5,'Custos e Despesas'!I92)-SUM(Q14,Q15)</f>
        <v>0</v>
      </c>
      <c r="R17" s="303">
        <f>SUM('Custos e Despesas'!J5,'Custos e Despesas'!J92)-SUM(R14,R15)</f>
        <v>0</v>
      </c>
      <c r="S17" s="303">
        <f>SUM('Custos e Despesas'!K5,'Custos e Despesas'!K92)-SUM(S14,S15)</f>
        <v>0</v>
      </c>
      <c r="T17" s="303">
        <f>SUM('Custos e Despesas'!L5,'Custos e Despesas'!L92)-SUM(T14,T15)</f>
        <v>0</v>
      </c>
      <c r="U17" s="303">
        <f>SUM('Custos e Despesas'!M5,'Custos e Despesas'!M92)-SUM(U14,U15)</f>
        <v>0</v>
      </c>
    </row>
    <row r="18" spans="1:21" s="80" customFormat="1" ht="17.45" customHeight="1">
      <c r="A18" s="11"/>
      <c r="B18" s="94"/>
      <c r="C18" s="94"/>
      <c r="D18" s="94"/>
      <c r="E18" s="326"/>
      <c r="F18" s="326"/>
      <c r="G18" s="238"/>
      <c r="H18" s="238"/>
      <c r="I18" s="238"/>
      <c r="J18" s="238"/>
      <c r="K18" s="238"/>
      <c r="L18" s="238"/>
      <c r="M18" s="238"/>
      <c r="N18" s="238"/>
      <c r="O18" s="238"/>
      <c r="P18" s="238"/>
    </row>
    <row r="19" spans="1:21" ht="17.45" hidden="1" customHeight="1">
      <c r="B19" s="177"/>
      <c r="C19" s="22"/>
      <c r="D19" s="178"/>
      <c r="E19" s="304"/>
      <c r="F19" s="304"/>
      <c r="G19" s="304"/>
      <c r="H19" s="304"/>
      <c r="I19" s="304"/>
      <c r="J19" s="304"/>
      <c r="K19" s="304"/>
      <c r="L19" s="304"/>
      <c r="M19" s="304"/>
      <c r="N19" s="304"/>
    </row>
    <row r="20" spans="1:21" s="80" customFormat="1" ht="17.45" hidden="1" customHeight="1">
      <c r="A20" s="11"/>
      <c r="B20" s="104" t="s">
        <v>238</v>
      </c>
      <c r="C20" s="105"/>
      <c r="D20" s="104"/>
      <c r="E20" s="122" t="e">
        <f>E24*E25</f>
        <v>#DIV/0!</v>
      </c>
      <c r="F20" s="122" t="e">
        <f t="shared" ref="F20:N20" si="0">F24*F25</f>
        <v>#DIV/0!</v>
      </c>
      <c r="G20" s="122" t="e">
        <f t="shared" si="0"/>
        <v>#DIV/0!</v>
      </c>
      <c r="H20" s="122" t="e">
        <f t="shared" si="0"/>
        <v>#DIV/0!</v>
      </c>
      <c r="I20" s="122" t="e">
        <f t="shared" si="0"/>
        <v>#DIV/0!</v>
      </c>
      <c r="J20" s="122" t="e">
        <f t="shared" si="0"/>
        <v>#DIV/0!</v>
      </c>
      <c r="K20" s="122" t="e">
        <f t="shared" si="0"/>
        <v>#DIV/0!</v>
      </c>
      <c r="L20" s="122" t="e">
        <f t="shared" si="0"/>
        <v>#DIV/0!</v>
      </c>
      <c r="M20" s="122" t="e">
        <f t="shared" si="0"/>
        <v>#DIV/0!</v>
      </c>
      <c r="N20" s="122" t="e">
        <f t="shared" si="0"/>
        <v>#DIV/0!</v>
      </c>
    </row>
    <row r="21" spans="1:21" s="80" customFormat="1" ht="17.45" hidden="1" customHeight="1">
      <c r="A21" s="11"/>
      <c r="B21" s="104" t="s">
        <v>239</v>
      </c>
      <c r="C21" s="105"/>
      <c r="D21" s="104"/>
      <c r="E21" s="122">
        <v>0</v>
      </c>
      <c r="F21" s="122" t="e">
        <f>F20-E20</f>
        <v>#DIV/0!</v>
      </c>
      <c r="G21" s="122" t="e">
        <f t="shared" ref="G21:N21" si="1">G20-F20</f>
        <v>#DIV/0!</v>
      </c>
      <c r="H21" s="122" t="e">
        <f t="shared" si="1"/>
        <v>#DIV/0!</v>
      </c>
      <c r="I21" s="122" t="e">
        <f t="shared" si="1"/>
        <v>#DIV/0!</v>
      </c>
      <c r="J21" s="122" t="e">
        <f t="shared" si="1"/>
        <v>#DIV/0!</v>
      </c>
      <c r="K21" s="122" t="e">
        <f t="shared" si="1"/>
        <v>#DIV/0!</v>
      </c>
      <c r="L21" s="122" t="e">
        <f t="shared" si="1"/>
        <v>#DIV/0!</v>
      </c>
      <c r="M21" s="122" t="e">
        <f t="shared" si="1"/>
        <v>#DIV/0!</v>
      </c>
      <c r="N21" s="122" t="e">
        <f t="shared" si="1"/>
        <v>#DIV/0!</v>
      </c>
    </row>
    <row r="22" spans="1:21" s="80" customFormat="1" ht="17.45" hidden="1" customHeight="1">
      <c r="A22" s="11"/>
      <c r="E22" s="123"/>
      <c r="F22" s="123"/>
      <c r="G22" s="123"/>
      <c r="H22" s="123"/>
      <c r="I22" s="123"/>
      <c r="J22" s="123"/>
      <c r="K22" s="123"/>
      <c r="L22" s="123"/>
      <c r="M22" s="123"/>
      <c r="N22" s="123"/>
    </row>
    <row r="23" spans="1:21" s="80" customFormat="1" ht="17.45" hidden="1" customHeight="1">
      <c r="A23" s="11"/>
      <c r="E23" s="123"/>
      <c r="F23" s="123"/>
      <c r="G23" s="123"/>
      <c r="H23" s="123"/>
      <c r="I23" s="123"/>
      <c r="J23" s="123"/>
      <c r="K23" s="123"/>
      <c r="L23" s="123"/>
      <c r="M23" s="123"/>
      <c r="N23" s="123"/>
    </row>
    <row r="24" spans="1:21" s="80" customFormat="1" ht="17.45" hidden="1" customHeight="1">
      <c r="A24" s="11"/>
      <c r="B24" s="124" t="s">
        <v>240</v>
      </c>
      <c r="E24" s="123">
        <f t="shared" ref="E24:N24" si="2">SUM(L6:L9)/360</f>
        <v>0</v>
      </c>
      <c r="F24" s="123">
        <f t="shared" si="2"/>
        <v>0</v>
      </c>
      <c r="G24" s="123">
        <f t="shared" si="2"/>
        <v>0</v>
      </c>
      <c r="H24" s="123">
        <f t="shared" si="2"/>
        <v>0</v>
      </c>
      <c r="I24" s="123">
        <f t="shared" si="2"/>
        <v>0</v>
      </c>
      <c r="J24" s="123">
        <f t="shared" si="2"/>
        <v>0</v>
      </c>
      <c r="K24" s="123">
        <f t="shared" si="2"/>
        <v>0</v>
      </c>
      <c r="L24" s="123">
        <f t="shared" si="2"/>
        <v>0</v>
      </c>
      <c r="M24" s="123">
        <f t="shared" si="2"/>
        <v>0</v>
      </c>
      <c r="N24" s="123">
        <f t="shared" si="2"/>
        <v>0</v>
      </c>
    </row>
    <row r="25" spans="1:21" s="80" customFormat="1" ht="17.45" hidden="1" customHeight="1">
      <c r="A25" s="11"/>
      <c r="B25" s="124" t="s">
        <v>241</v>
      </c>
      <c r="E25" s="123" t="e">
        <f>E26+E27-E28</f>
        <v>#DIV/0!</v>
      </c>
      <c r="F25" s="123" t="e">
        <f t="shared" ref="F25:N25" si="3">F26+F27-F28</f>
        <v>#DIV/0!</v>
      </c>
      <c r="G25" s="123" t="e">
        <f t="shared" si="3"/>
        <v>#DIV/0!</v>
      </c>
      <c r="H25" s="123" t="e">
        <f t="shared" si="3"/>
        <v>#DIV/0!</v>
      </c>
      <c r="I25" s="123" t="e">
        <f t="shared" si="3"/>
        <v>#DIV/0!</v>
      </c>
      <c r="J25" s="123" t="e">
        <f t="shared" si="3"/>
        <v>#DIV/0!</v>
      </c>
      <c r="K25" s="123" t="e">
        <f t="shared" si="3"/>
        <v>#DIV/0!</v>
      </c>
      <c r="L25" s="123" t="e">
        <f t="shared" si="3"/>
        <v>#DIV/0!</v>
      </c>
      <c r="M25" s="123" t="e">
        <f t="shared" si="3"/>
        <v>#DIV/0!</v>
      </c>
      <c r="N25" s="123" t="e">
        <f t="shared" si="3"/>
        <v>#DIV/0!</v>
      </c>
    </row>
    <row r="26" spans="1:21" s="80" customFormat="1" ht="17.45" hidden="1" customHeight="1">
      <c r="A26" s="11"/>
      <c r="B26" s="124" t="s">
        <v>242</v>
      </c>
      <c r="E26" s="123" t="e">
        <f t="shared" ref="E26:N26" si="4">SUMPRODUCT(L6:L9,$D$6:$D$9)/SUM(L$6:L$9)</f>
        <v>#DIV/0!</v>
      </c>
      <c r="F26" s="123" t="e">
        <f t="shared" si="4"/>
        <v>#DIV/0!</v>
      </c>
      <c r="G26" s="123" t="e">
        <f t="shared" si="4"/>
        <v>#DIV/0!</v>
      </c>
      <c r="H26" s="123" t="e">
        <f t="shared" si="4"/>
        <v>#DIV/0!</v>
      </c>
      <c r="I26" s="123" t="e">
        <f t="shared" si="4"/>
        <v>#DIV/0!</v>
      </c>
      <c r="J26" s="123" t="e">
        <f t="shared" si="4"/>
        <v>#DIV/0!</v>
      </c>
      <c r="K26" s="123" t="e">
        <f t="shared" si="4"/>
        <v>#DIV/0!</v>
      </c>
      <c r="L26" s="123" t="e">
        <f t="shared" si="4"/>
        <v>#DIV/0!</v>
      </c>
      <c r="M26" s="123" t="e">
        <f t="shared" si="4"/>
        <v>#DIV/0!</v>
      </c>
      <c r="N26" s="123" t="e">
        <f t="shared" si="4"/>
        <v>#DIV/0!</v>
      </c>
    </row>
    <row r="27" spans="1:21" s="80" customFormat="1" ht="17.45" hidden="1" customHeight="1">
      <c r="A27" s="11"/>
      <c r="B27" s="124" t="s">
        <v>243</v>
      </c>
      <c r="E27" s="123">
        <f t="shared" ref="E27:N27" si="5">IFERROR((L11*$D11)/L11,0)</f>
        <v>0</v>
      </c>
      <c r="F27" s="123">
        <f t="shared" si="5"/>
        <v>0</v>
      </c>
      <c r="G27" s="123">
        <f t="shared" si="5"/>
        <v>0</v>
      </c>
      <c r="H27" s="123">
        <f t="shared" si="5"/>
        <v>0</v>
      </c>
      <c r="I27" s="123">
        <f t="shared" si="5"/>
        <v>0</v>
      </c>
      <c r="J27" s="123">
        <f t="shared" si="5"/>
        <v>0</v>
      </c>
      <c r="K27" s="123">
        <f t="shared" si="5"/>
        <v>0</v>
      </c>
      <c r="L27" s="123">
        <f t="shared" si="5"/>
        <v>0</v>
      </c>
      <c r="M27" s="123">
        <f t="shared" si="5"/>
        <v>0</v>
      </c>
      <c r="N27" s="123">
        <f t="shared" si="5"/>
        <v>0</v>
      </c>
    </row>
    <row r="28" spans="1:21" s="80" customFormat="1" ht="17.45" hidden="1" customHeight="1">
      <c r="A28" s="11"/>
      <c r="B28" s="124" t="s">
        <v>244</v>
      </c>
      <c r="E28" s="123" t="e">
        <f t="shared" ref="E28:N28" si="6">SUMPRODUCT(L14:L17,$D$14:$D$17)/SUM(L$14:L$17)</f>
        <v>#DIV/0!</v>
      </c>
      <c r="F28" s="123" t="e">
        <f t="shared" si="6"/>
        <v>#DIV/0!</v>
      </c>
      <c r="G28" s="123" t="e">
        <f t="shared" si="6"/>
        <v>#DIV/0!</v>
      </c>
      <c r="H28" s="123" t="e">
        <f t="shared" si="6"/>
        <v>#DIV/0!</v>
      </c>
      <c r="I28" s="123" t="e">
        <f t="shared" si="6"/>
        <v>#DIV/0!</v>
      </c>
      <c r="J28" s="123" t="e">
        <f t="shared" si="6"/>
        <v>#DIV/0!</v>
      </c>
      <c r="K28" s="123" t="e">
        <f t="shared" si="6"/>
        <v>#DIV/0!</v>
      </c>
      <c r="L28" s="123" t="e">
        <f t="shared" si="6"/>
        <v>#DIV/0!</v>
      </c>
      <c r="M28" s="123" t="e">
        <f t="shared" si="6"/>
        <v>#DIV/0!</v>
      </c>
      <c r="N28" s="123" t="e">
        <f t="shared" si="6"/>
        <v>#DIV/0!</v>
      </c>
    </row>
    <row r="29" spans="1:21" hidden="1"/>
    <row r="32" spans="1:21" ht="26.45" customHeight="1">
      <c r="A32" s="12"/>
      <c r="B32" s="207" t="s">
        <v>296</v>
      </c>
      <c r="C32" s="207"/>
      <c r="D32" s="207"/>
      <c r="E32" s="207"/>
      <c r="F32" s="207"/>
      <c r="G32" s="207"/>
      <c r="H32" s="207"/>
      <c r="I32" s="207"/>
      <c r="J32" s="207"/>
      <c r="K32" s="207"/>
      <c r="L32" s="12"/>
      <c r="M32" s="12"/>
      <c r="N32" s="12"/>
    </row>
    <row r="33" spans="1:14" ht="17.45" customHeight="1">
      <c r="A33" s="12"/>
      <c r="B33" s="180"/>
      <c r="C33" s="180"/>
      <c r="D33" s="180"/>
      <c r="E33" s="180"/>
      <c r="F33" s="180"/>
      <c r="G33" s="180"/>
      <c r="H33" s="180"/>
      <c r="I33" s="180"/>
      <c r="J33" s="180"/>
      <c r="K33" s="180"/>
      <c r="L33" s="12"/>
      <c r="M33" s="12"/>
      <c r="N33" s="12"/>
    </row>
    <row r="34" spans="1:14" ht="17.45" customHeight="1">
      <c r="A34" s="12"/>
      <c r="B34" s="180"/>
      <c r="C34" s="180"/>
      <c r="D34" s="180"/>
      <c r="E34" s="180"/>
      <c r="F34" s="180"/>
      <c r="G34" s="180"/>
      <c r="H34" s="180"/>
      <c r="I34" s="180"/>
      <c r="J34" s="180"/>
      <c r="K34" s="180"/>
      <c r="L34" s="12"/>
      <c r="M34" s="12"/>
      <c r="N34" s="12"/>
    </row>
    <row r="35" spans="1:14" ht="17.45" customHeight="1">
      <c r="A35" s="12"/>
      <c r="B35" s="180"/>
      <c r="C35" s="180"/>
      <c r="D35" s="180"/>
      <c r="E35" s="180"/>
      <c r="F35" s="180"/>
      <c r="G35" s="180"/>
      <c r="H35" s="180"/>
      <c r="I35" s="180"/>
      <c r="J35" s="180"/>
      <c r="K35" s="180"/>
      <c r="L35" s="12"/>
      <c r="M35" s="12"/>
      <c r="N35" s="12"/>
    </row>
    <row r="36" spans="1:14" ht="17.45" customHeight="1">
      <c r="A36" s="12"/>
      <c r="B36" s="180"/>
      <c r="C36" s="180"/>
      <c r="D36" s="180"/>
      <c r="E36" s="180"/>
      <c r="F36" s="180"/>
      <c r="G36" s="180"/>
      <c r="H36" s="180"/>
      <c r="I36" s="180"/>
      <c r="J36" s="180"/>
      <c r="K36" s="180"/>
      <c r="L36" s="12"/>
      <c r="M36" s="12"/>
      <c r="N36" s="12"/>
    </row>
    <row r="37" spans="1:14" ht="17.45" customHeight="1">
      <c r="A37" s="12"/>
      <c r="B37" s="180"/>
      <c r="C37" s="180"/>
      <c r="D37" s="180"/>
      <c r="E37" s="180"/>
      <c r="F37" s="180"/>
      <c r="G37" s="180"/>
      <c r="H37" s="180"/>
      <c r="I37" s="180"/>
      <c r="J37" s="180"/>
      <c r="K37" s="180"/>
      <c r="L37" s="12"/>
      <c r="M37" s="12"/>
      <c r="N37" s="12"/>
    </row>
    <row r="38" spans="1:14" ht="17.45" customHeight="1">
      <c r="A38" s="12"/>
      <c r="B38" s="180"/>
      <c r="C38" s="180"/>
      <c r="D38" s="180"/>
      <c r="E38" s="180"/>
      <c r="F38" s="180"/>
      <c r="G38" s="180"/>
      <c r="H38" s="180"/>
      <c r="I38" s="180"/>
      <c r="J38" s="180"/>
      <c r="K38" s="180"/>
      <c r="L38" s="12"/>
      <c r="M38" s="12"/>
      <c r="N38" s="12"/>
    </row>
    <row r="39" spans="1:14" ht="17.45" customHeight="1">
      <c r="A39" s="12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2"/>
      <c r="M39" s="12"/>
      <c r="N39" s="12"/>
    </row>
    <row r="40" spans="1:14" ht="17.45" customHeight="1">
      <c r="A40" s="12"/>
      <c r="B40" s="180"/>
      <c r="C40" s="180"/>
      <c r="D40" s="180"/>
      <c r="E40" s="180"/>
      <c r="F40" s="180"/>
      <c r="G40" s="180"/>
      <c r="H40" s="180"/>
      <c r="I40" s="180"/>
      <c r="J40" s="180"/>
      <c r="K40" s="180"/>
      <c r="L40" s="12"/>
      <c r="M40" s="12"/>
      <c r="N40" s="12"/>
    </row>
    <row r="41" spans="1:14" ht="17.45" customHeight="1">
      <c r="A41" s="12"/>
      <c r="B41" s="180"/>
      <c r="C41" s="180"/>
      <c r="D41" s="180"/>
      <c r="E41" s="180"/>
      <c r="F41" s="180"/>
      <c r="G41" s="180"/>
      <c r="H41" s="180"/>
      <c r="I41" s="180"/>
      <c r="J41" s="180"/>
      <c r="K41" s="180"/>
      <c r="L41" s="12"/>
      <c r="M41" s="12"/>
      <c r="N41" s="12"/>
    </row>
    <row r="42" spans="1:14" ht="17.45" customHeight="1">
      <c r="A42" s="12"/>
      <c r="B42" s="180"/>
      <c r="C42" s="180"/>
      <c r="D42" s="180"/>
      <c r="E42" s="180"/>
      <c r="F42" s="180"/>
      <c r="G42" s="180"/>
      <c r="H42" s="180"/>
      <c r="I42" s="180"/>
      <c r="J42" s="180"/>
      <c r="K42" s="180"/>
      <c r="L42" s="12"/>
      <c r="M42" s="12"/>
      <c r="N42" s="12"/>
    </row>
    <row r="43" spans="1:14" ht="17.45" customHeight="1">
      <c r="A43" s="12"/>
      <c r="B43" s="180"/>
      <c r="C43" s="180"/>
      <c r="D43" s="180"/>
      <c r="E43" s="180"/>
      <c r="F43" s="180"/>
      <c r="G43" s="180"/>
      <c r="H43" s="180"/>
      <c r="I43" s="180"/>
      <c r="J43" s="180"/>
      <c r="K43" s="180"/>
      <c r="L43" s="12"/>
      <c r="M43" s="12"/>
      <c r="N43" s="12"/>
    </row>
    <row r="44" spans="1:14" ht="17.45" customHeight="1">
      <c r="A44" s="12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2"/>
      <c r="M44" s="12"/>
      <c r="N44" s="12"/>
    </row>
    <row r="45" spans="1:14" ht="17.45" customHeight="1">
      <c r="A45" s="12"/>
      <c r="B45" s="180"/>
      <c r="C45" s="180"/>
      <c r="D45" s="180"/>
      <c r="E45" s="180"/>
      <c r="F45" s="180"/>
      <c r="G45" s="180"/>
      <c r="H45" s="180"/>
      <c r="I45" s="180"/>
      <c r="J45" s="180"/>
      <c r="K45" s="180"/>
      <c r="L45" s="12"/>
      <c r="M45" s="12"/>
      <c r="N45" s="12"/>
    </row>
    <row r="46" spans="1:14" ht="17.45" customHeight="1">
      <c r="A46" s="12"/>
      <c r="B46" s="180"/>
      <c r="C46" s="180"/>
      <c r="D46" s="180"/>
      <c r="E46" s="180"/>
      <c r="F46" s="180"/>
      <c r="G46" s="180"/>
      <c r="H46" s="180"/>
      <c r="I46" s="180"/>
      <c r="J46" s="180"/>
      <c r="K46" s="180"/>
      <c r="L46" s="12"/>
      <c r="M46" s="12"/>
      <c r="N46" s="12"/>
    </row>
    <row r="47" spans="1:14" ht="17.45" customHeight="1">
      <c r="A47" s="12"/>
      <c r="B47" s="180"/>
      <c r="C47" s="180"/>
      <c r="D47" s="180"/>
      <c r="E47" s="180"/>
      <c r="F47" s="180"/>
      <c r="G47" s="180"/>
      <c r="H47" s="180"/>
      <c r="I47" s="180"/>
      <c r="J47" s="180"/>
      <c r="K47" s="180"/>
      <c r="L47" s="12"/>
      <c r="M47" s="12"/>
      <c r="N47" s="12"/>
    </row>
    <row r="48" spans="1:14" ht="17.45" customHeight="1">
      <c r="A48" s="12"/>
      <c r="B48" s="180"/>
      <c r="C48" s="180"/>
      <c r="D48" s="180"/>
      <c r="E48" s="180"/>
      <c r="F48" s="180"/>
      <c r="G48" s="180"/>
      <c r="H48" s="180"/>
      <c r="I48" s="180"/>
      <c r="J48" s="180"/>
      <c r="K48" s="180"/>
      <c r="L48" s="12"/>
      <c r="M48" s="12"/>
      <c r="N48" s="12"/>
    </row>
    <row r="49" spans="1:14" ht="17.45" customHeight="1">
      <c r="A49" s="12"/>
      <c r="B49" s="180"/>
      <c r="C49" s="180"/>
      <c r="D49" s="180"/>
      <c r="E49" s="180"/>
      <c r="F49" s="180"/>
      <c r="G49" s="180"/>
      <c r="H49" s="180"/>
      <c r="I49" s="180"/>
      <c r="J49" s="180"/>
      <c r="K49" s="180"/>
      <c r="L49" s="12"/>
      <c r="M49" s="12"/>
      <c r="N49" s="12"/>
    </row>
    <row r="50" spans="1:14" ht="17.45" customHeight="1">
      <c r="A50" s="12"/>
      <c r="B50" s="180"/>
      <c r="C50" s="180"/>
      <c r="D50" s="180"/>
      <c r="E50" s="180"/>
      <c r="F50" s="180"/>
      <c r="G50" s="180"/>
      <c r="H50" s="180"/>
      <c r="I50" s="180"/>
      <c r="J50" s="180"/>
      <c r="K50" s="180"/>
      <c r="L50" s="12"/>
      <c r="M50" s="12"/>
      <c r="N50" s="12"/>
    </row>
    <row r="51" spans="1:14" ht="17.45" customHeight="1">
      <c r="A51" s="12"/>
      <c r="B51" s="180"/>
      <c r="C51" s="180"/>
      <c r="D51" s="180"/>
      <c r="E51" s="180"/>
      <c r="F51" s="180"/>
      <c r="G51" s="180"/>
      <c r="H51" s="180"/>
      <c r="I51" s="180"/>
      <c r="J51" s="180"/>
      <c r="K51" s="180"/>
      <c r="L51" s="12"/>
      <c r="M51" s="12"/>
      <c r="N51" s="12"/>
    </row>
    <row r="52" spans="1:14" ht="17.45" customHeight="1">
      <c r="A52" s="12"/>
      <c r="B52" s="180"/>
      <c r="C52" s="180"/>
      <c r="D52" s="180"/>
      <c r="E52" s="180"/>
      <c r="F52" s="180"/>
      <c r="G52" s="180"/>
      <c r="H52" s="180"/>
      <c r="I52" s="180"/>
      <c r="J52" s="180"/>
      <c r="K52" s="180"/>
      <c r="L52" s="12"/>
      <c r="M52" s="12"/>
      <c r="N52" s="12"/>
    </row>
  </sheetData>
  <sheetProtection algorithmName="SHA-512" hashValue="rjcNMX4jtwCt0f9KAIaB54Fixkrc5806LGruT10PKZvNrIXuaK0/ePPjzPKZzuNvNRJLxB8h4rvLV5JFm3LHOQ==" saltValue="EBQ6pWEEL+8grSMw/xucPA==" spinCount="100000" sheet="1" objects="1" scenarios="1" formatRows="0"/>
  <dataValidations count="1">
    <dataValidation type="decimal" operator="greaterThanOrEqual" allowBlank="1" showInputMessage="1" showErrorMessage="1" error="Não aceita números negativos." sqref="L10:U10 L12:U13 D19:N19 D11:K12 D5:K8" xr:uid="{00000000-0002-0000-0A00-000000000000}">
      <formula1>0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4294967292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Plan5">
    <pageSetUpPr fitToPage="1"/>
  </sheetPr>
  <dimension ref="A1:N116"/>
  <sheetViews>
    <sheetView showGridLines="0" showRowColHeaders="0" zoomScaleNormal="100" workbookViewId="0"/>
  </sheetViews>
  <sheetFormatPr defaultColWidth="8.875" defaultRowHeight="12.75"/>
  <cols>
    <col min="1" max="1" width="2.625" style="99" customWidth="1"/>
    <col min="2" max="2" width="54.25" style="80" customWidth="1"/>
    <col min="3" max="3" width="8.875" style="80" customWidth="1"/>
    <col min="4" max="13" width="14.625" style="80" customWidth="1"/>
    <col min="14" max="16384" width="8.875" style="80"/>
  </cols>
  <sheetData>
    <row r="1" spans="1:13" ht="15" customHeight="1"/>
    <row r="2" spans="1:13" ht="15.75">
      <c r="B2" s="13" t="s">
        <v>185</v>
      </c>
    </row>
    <row r="3" spans="1:13" ht="15" customHeight="1">
      <c r="B3" s="107" t="s">
        <v>191</v>
      </c>
    </row>
    <row r="4" spans="1:13" ht="15" customHeight="1">
      <c r="B4" s="194" t="s">
        <v>199</v>
      </c>
    </row>
    <row r="5" spans="1:13" ht="15" customHeight="1">
      <c r="B5" s="124"/>
    </row>
    <row r="6" spans="1:13" ht="15" customHeight="1">
      <c r="B6" s="13" t="s">
        <v>270</v>
      </c>
      <c r="C6" s="195"/>
    </row>
    <row r="7" spans="1:13" ht="15" customHeight="1">
      <c r="A7" s="80"/>
    </row>
    <row r="8" spans="1:13" ht="15" customHeight="1"/>
    <row r="9" spans="1:13" ht="15" customHeight="1">
      <c r="B9" s="13" t="s">
        <v>203</v>
      </c>
      <c r="C9" s="99"/>
    </row>
    <row r="10" spans="1:13" s="109" customFormat="1" ht="26.1" customHeight="1">
      <c r="A10" s="8"/>
      <c r="B10" s="207" t="s">
        <v>165</v>
      </c>
      <c r="C10" s="208" t="s">
        <v>30</v>
      </c>
      <c r="D10" s="208" t="s">
        <v>1</v>
      </c>
      <c r="E10" s="208" t="s">
        <v>2</v>
      </c>
      <c r="F10" s="208" t="s">
        <v>3</v>
      </c>
      <c r="G10" s="208" t="s">
        <v>4</v>
      </c>
      <c r="H10" s="208" t="s">
        <v>5</v>
      </c>
      <c r="I10" s="208" t="s">
        <v>6</v>
      </c>
      <c r="J10" s="208" t="s">
        <v>7</v>
      </c>
      <c r="K10" s="208" t="s">
        <v>8</v>
      </c>
      <c r="L10" s="208" t="s">
        <v>9</v>
      </c>
      <c r="M10" s="208" t="s">
        <v>10</v>
      </c>
    </row>
    <row r="11" spans="1:13" ht="15" customHeight="1"/>
    <row r="12" spans="1:13" s="20" customFormat="1" ht="17.45" customHeight="1">
      <c r="A12" s="46"/>
      <c r="B12" s="19" t="s">
        <v>192</v>
      </c>
      <c r="C12" s="24"/>
      <c r="D12" s="45"/>
      <c r="E12" s="45"/>
      <c r="F12" s="45"/>
      <c r="G12" s="45"/>
      <c r="H12" s="45"/>
      <c r="I12" s="45"/>
      <c r="J12" s="45"/>
      <c r="K12" s="45"/>
      <c r="L12" s="45"/>
      <c r="M12" s="45"/>
    </row>
    <row r="13" spans="1:13" ht="17.45" customHeight="1">
      <c r="B13" s="107" t="s">
        <v>184</v>
      </c>
      <c r="C13" s="16" t="s">
        <v>35</v>
      </c>
      <c r="D13" s="196"/>
      <c r="E13" s="196"/>
      <c r="F13" s="196"/>
      <c r="G13" s="196"/>
      <c r="H13" s="196"/>
      <c r="I13" s="196"/>
      <c r="J13" s="196"/>
      <c r="K13" s="196"/>
      <c r="L13" s="196"/>
      <c r="M13" s="196"/>
    </row>
    <row r="14" spans="1:13" ht="17.45" customHeight="1">
      <c r="B14" s="107" t="s">
        <v>140</v>
      </c>
      <c r="C14" s="16" t="s">
        <v>35</v>
      </c>
      <c r="D14" s="197"/>
      <c r="E14" s="197"/>
      <c r="F14" s="197"/>
      <c r="G14" s="197"/>
      <c r="H14" s="197"/>
      <c r="I14" s="197"/>
      <c r="J14" s="197"/>
      <c r="K14" s="197"/>
      <c r="L14" s="197"/>
      <c r="M14" s="197"/>
    </row>
    <row r="15" spans="1:13" ht="17.45" customHeight="1">
      <c r="B15" s="107" t="s">
        <v>141</v>
      </c>
      <c r="C15" s="16" t="s">
        <v>35</v>
      </c>
      <c r="D15" s="197"/>
      <c r="E15" s="197"/>
      <c r="F15" s="197"/>
      <c r="G15" s="197"/>
      <c r="H15" s="197"/>
      <c r="I15" s="197"/>
      <c r="J15" s="197"/>
      <c r="K15" s="197"/>
      <c r="L15" s="197"/>
      <c r="M15" s="197"/>
    </row>
    <row r="16" spans="1:13" ht="17.45" customHeight="1">
      <c r="B16" s="198" t="s">
        <v>37</v>
      </c>
      <c r="C16" s="22" t="s">
        <v>35</v>
      </c>
      <c r="D16" s="258"/>
      <c r="E16" s="258"/>
      <c r="F16" s="258"/>
      <c r="G16" s="258"/>
      <c r="H16" s="258"/>
      <c r="I16" s="258"/>
      <c r="J16" s="258"/>
      <c r="K16" s="258"/>
      <c r="L16" s="258"/>
      <c r="M16" s="258"/>
    </row>
    <row r="17" spans="1:14" ht="17.45" customHeight="1">
      <c r="B17" s="154"/>
      <c r="C17" s="155"/>
      <c r="D17" s="156"/>
      <c r="E17" s="156"/>
      <c r="F17" s="156"/>
      <c r="G17" s="156"/>
      <c r="H17" s="156"/>
      <c r="I17" s="156"/>
      <c r="J17" s="156"/>
      <c r="K17" s="156"/>
      <c r="L17" s="156"/>
      <c r="M17" s="156"/>
    </row>
    <row r="18" spans="1:14" ht="17.45" customHeight="1">
      <c r="B18" s="100"/>
      <c r="C18" s="69"/>
      <c r="D18" s="317">
        <v>1</v>
      </c>
      <c r="E18" s="317">
        <v>1</v>
      </c>
      <c r="F18" s="305"/>
      <c r="G18" s="306"/>
      <c r="H18" s="306"/>
      <c r="I18" s="306"/>
      <c r="J18" s="306"/>
      <c r="K18" s="306"/>
      <c r="L18" s="306"/>
      <c r="M18" s="306"/>
    </row>
    <row r="19" spans="1:14" ht="17.45" customHeight="1">
      <c r="B19" s="101" t="s">
        <v>225</v>
      </c>
      <c r="C19" s="102" t="s">
        <v>35</v>
      </c>
      <c r="D19" s="103">
        <f>DRE!D$36-Amortização!L$39-Depreciação!L$61</f>
        <v>0</v>
      </c>
      <c r="E19" s="103">
        <f>DRE!E$36-Amortização!M$39-Depreciação!M$61</f>
        <v>0</v>
      </c>
      <c r="F19" s="103">
        <f>DRE!F$36-Amortização!N$39-Depreciação!N$61</f>
        <v>0</v>
      </c>
      <c r="G19" s="103">
        <f>DRE!G$36-Amortização!O$39-Depreciação!O$61</f>
        <v>0</v>
      </c>
      <c r="H19" s="103">
        <f>DRE!H$36-Amortização!P$39-Depreciação!P$61</f>
        <v>0</v>
      </c>
      <c r="I19" s="103">
        <f>DRE!I$36-Amortização!Q$39-Depreciação!Q$61</f>
        <v>0</v>
      </c>
      <c r="J19" s="103">
        <f>DRE!J$36-Amortização!R$39-Depreciação!R$61</f>
        <v>0</v>
      </c>
      <c r="K19" s="103">
        <f>DRE!K$36-Amortização!S$39-Depreciação!S$61</f>
        <v>0</v>
      </c>
      <c r="L19" s="103">
        <f>DRE!L$36-Amortização!T$39-Depreciação!T$61</f>
        <v>0</v>
      </c>
      <c r="M19" s="103">
        <f>DRE!M$36-Amortização!U$39-Depreciação!U$61</f>
        <v>0</v>
      </c>
    </row>
    <row r="20" spans="1:14" ht="17.45" customHeight="1">
      <c r="B20" s="104" t="s">
        <v>226</v>
      </c>
      <c r="C20" s="105" t="s">
        <v>35</v>
      </c>
      <c r="D20" s="106">
        <f>+D19-IF($E$18=1,(SUM(D$13:D$16)+IF($D$18=1,D$13,0)),-(SUM(D$13:D$16)+IF($D$18=1,D$13,0)))</f>
        <v>0</v>
      </c>
      <c r="E20" s="106">
        <f t="shared" ref="E20:M20" si="0">+E19-IF($E$18=1,(SUM(E$13:E$16)+IF($D$18=1,E$13,0)),-(SUM(E$13:E$16)+IF($D$18=1,E$13,0)))</f>
        <v>0</v>
      </c>
      <c r="F20" s="106">
        <f t="shared" si="0"/>
        <v>0</v>
      </c>
      <c r="G20" s="106">
        <f t="shared" si="0"/>
        <v>0</v>
      </c>
      <c r="H20" s="106">
        <f t="shared" si="0"/>
        <v>0</v>
      </c>
      <c r="I20" s="106">
        <f t="shared" si="0"/>
        <v>0</v>
      </c>
      <c r="J20" s="106">
        <f t="shared" si="0"/>
        <v>0</v>
      </c>
      <c r="K20" s="106">
        <f t="shared" si="0"/>
        <v>0</v>
      </c>
      <c r="L20" s="106">
        <f t="shared" si="0"/>
        <v>0</v>
      </c>
      <c r="M20" s="106">
        <f t="shared" si="0"/>
        <v>0</v>
      </c>
    </row>
    <row r="21" spans="1:14" ht="17.45" customHeight="1">
      <c r="B21" s="157" t="s">
        <v>254</v>
      </c>
      <c r="C21" s="105" t="s">
        <v>35</v>
      </c>
      <c r="D21" s="106">
        <f>IF(0&gt;0,IF(D20&gt;0,IF(0&lt;(D20*30%),0,D20*30%),0),0)</f>
        <v>0</v>
      </c>
      <c r="E21" s="106">
        <f t="shared" ref="E21:M21" si="1">IF(D28&gt;0,IF(E20&gt;0,IF(D28&lt;(E20*30%),D28,E20*30%),0),0)</f>
        <v>0</v>
      </c>
      <c r="F21" s="106">
        <f t="shared" si="1"/>
        <v>0</v>
      </c>
      <c r="G21" s="106">
        <f t="shared" si="1"/>
        <v>0</v>
      </c>
      <c r="H21" s="106">
        <f t="shared" si="1"/>
        <v>0</v>
      </c>
      <c r="I21" s="106">
        <f t="shared" si="1"/>
        <v>0</v>
      </c>
      <c r="J21" s="106">
        <f t="shared" si="1"/>
        <v>0</v>
      </c>
      <c r="K21" s="106">
        <f t="shared" si="1"/>
        <v>0</v>
      </c>
      <c r="L21" s="106">
        <f t="shared" si="1"/>
        <v>0</v>
      </c>
      <c r="M21" s="106">
        <f t="shared" si="1"/>
        <v>0</v>
      </c>
    </row>
    <row r="22" spans="1:14" ht="17.45" customHeight="1">
      <c r="B22" s="104" t="s">
        <v>255</v>
      </c>
      <c r="C22" s="105" t="s">
        <v>35</v>
      </c>
      <c r="D22" s="106">
        <f t="shared" ref="D22:M22" si="2">D20-D21</f>
        <v>0</v>
      </c>
      <c r="E22" s="106">
        <f t="shared" si="2"/>
        <v>0</v>
      </c>
      <c r="F22" s="106">
        <f t="shared" si="2"/>
        <v>0</v>
      </c>
      <c r="G22" s="106">
        <f t="shared" si="2"/>
        <v>0</v>
      </c>
      <c r="H22" s="106">
        <f t="shared" si="2"/>
        <v>0</v>
      </c>
      <c r="I22" s="106">
        <f t="shared" si="2"/>
        <v>0</v>
      </c>
      <c r="J22" s="106">
        <f t="shared" si="2"/>
        <v>0</v>
      </c>
      <c r="K22" s="106">
        <f t="shared" si="2"/>
        <v>0</v>
      </c>
      <c r="L22" s="106">
        <f t="shared" si="2"/>
        <v>0</v>
      </c>
      <c r="M22" s="106">
        <f t="shared" si="2"/>
        <v>0</v>
      </c>
      <c r="N22" s="158"/>
    </row>
    <row r="23" spans="1:14" ht="17.45" customHeight="1">
      <c r="B23" s="107" t="s">
        <v>227</v>
      </c>
      <c r="C23" s="16" t="s">
        <v>35</v>
      </c>
      <c r="D23" s="108">
        <f>+D24+D25</f>
        <v>0</v>
      </c>
      <c r="E23" s="108">
        <f t="shared" ref="E23:M23" si="3">+E24+E25</f>
        <v>0</v>
      </c>
      <c r="F23" s="108">
        <f t="shared" si="3"/>
        <v>0</v>
      </c>
      <c r="G23" s="108">
        <f t="shared" si="3"/>
        <v>0</v>
      </c>
      <c r="H23" s="108">
        <f t="shared" si="3"/>
        <v>0</v>
      </c>
      <c r="I23" s="108">
        <f t="shared" si="3"/>
        <v>0</v>
      </c>
      <c r="J23" s="108">
        <f t="shared" si="3"/>
        <v>0</v>
      </c>
      <c r="K23" s="108">
        <f t="shared" si="3"/>
        <v>0</v>
      </c>
      <c r="L23" s="108">
        <f t="shared" si="3"/>
        <v>0</v>
      </c>
      <c r="M23" s="108">
        <f t="shared" si="3"/>
        <v>0</v>
      </c>
      <c r="N23" s="158"/>
    </row>
    <row r="24" spans="1:14" ht="17.45" customHeight="1">
      <c r="B24" s="17" t="s">
        <v>228</v>
      </c>
      <c r="C24" s="16" t="s">
        <v>35</v>
      </c>
      <c r="D24" s="108">
        <f>IF(D22&lt;=0,0,-D22*15%)</f>
        <v>0</v>
      </c>
      <c r="E24" s="108">
        <f t="shared" ref="E24:M24" si="4">IF(E22&lt;=0,0,-E22*15%)</f>
        <v>0</v>
      </c>
      <c r="F24" s="108">
        <f t="shared" si="4"/>
        <v>0</v>
      </c>
      <c r="G24" s="108">
        <f t="shared" si="4"/>
        <v>0</v>
      </c>
      <c r="H24" s="108">
        <f t="shared" si="4"/>
        <v>0</v>
      </c>
      <c r="I24" s="108">
        <f t="shared" si="4"/>
        <v>0</v>
      </c>
      <c r="J24" s="108">
        <f t="shared" si="4"/>
        <v>0</v>
      </c>
      <c r="K24" s="108">
        <f t="shared" si="4"/>
        <v>0</v>
      </c>
      <c r="L24" s="108">
        <f t="shared" si="4"/>
        <v>0</v>
      </c>
      <c r="M24" s="108">
        <f t="shared" si="4"/>
        <v>0</v>
      </c>
      <c r="N24" s="158"/>
    </row>
    <row r="25" spans="1:14" ht="17.45" customHeight="1">
      <c r="B25" s="17" t="s">
        <v>229</v>
      </c>
      <c r="C25" s="16" t="s">
        <v>35</v>
      </c>
      <c r="D25" s="108">
        <f>IF(D22&gt;240000,-10%*(D22-240000),0)</f>
        <v>0</v>
      </c>
      <c r="E25" s="108">
        <f t="shared" ref="E25:M25" si="5">IF(E22&gt;240000,-10%*(E22-240000),0)</f>
        <v>0</v>
      </c>
      <c r="F25" s="108">
        <f t="shared" si="5"/>
        <v>0</v>
      </c>
      <c r="G25" s="108">
        <f t="shared" si="5"/>
        <v>0</v>
      </c>
      <c r="H25" s="108">
        <f t="shared" si="5"/>
        <v>0</v>
      </c>
      <c r="I25" s="108">
        <f t="shared" si="5"/>
        <v>0</v>
      </c>
      <c r="J25" s="108">
        <f t="shared" si="5"/>
        <v>0</v>
      </c>
      <c r="K25" s="108">
        <f t="shared" si="5"/>
        <v>0</v>
      </c>
      <c r="L25" s="108">
        <f t="shared" si="5"/>
        <v>0</v>
      </c>
      <c r="M25" s="108">
        <f t="shared" si="5"/>
        <v>0</v>
      </c>
    </row>
    <row r="26" spans="1:14" ht="17.45" customHeight="1">
      <c r="B26" s="107" t="s">
        <v>230</v>
      </c>
      <c r="C26" s="22" t="s">
        <v>35</v>
      </c>
      <c r="D26" s="159">
        <f>+IF(D22&lt;=0,0,-9%*D22)</f>
        <v>0</v>
      </c>
      <c r="E26" s="159">
        <f t="shared" ref="E26:M26" si="6">+IF(E22&lt;=0,0,-9%*E22)</f>
        <v>0</v>
      </c>
      <c r="F26" s="159">
        <f t="shared" si="6"/>
        <v>0</v>
      </c>
      <c r="G26" s="159">
        <f t="shared" si="6"/>
        <v>0</v>
      </c>
      <c r="H26" s="159">
        <f t="shared" si="6"/>
        <v>0</v>
      </c>
      <c r="I26" s="159">
        <f t="shared" si="6"/>
        <v>0</v>
      </c>
      <c r="J26" s="159">
        <f t="shared" si="6"/>
        <v>0</v>
      </c>
      <c r="K26" s="159">
        <f t="shared" si="6"/>
        <v>0</v>
      </c>
      <c r="L26" s="159">
        <f t="shared" si="6"/>
        <v>0</v>
      </c>
      <c r="M26" s="159">
        <f t="shared" si="6"/>
        <v>0</v>
      </c>
    </row>
    <row r="27" spans="1:14" ht="17.45" customHeight="1">
      <c r="B27" s="104" t="s">
        <v>231</v>
      </c>
      <c r="C27" s="105" t="s">
        <v>35</v>
      </c>
      <c r="D27" s="106">
        <f>+D23+D26</f>
        <v>0</v>
      </c>
      <c r="E27" s="106">
        <f t="shared" ref="E27:M27" si="7">+E23+E26</f>
        <v>0</v>
      </c>
      <c r="F27" s="106">
        <f t="shared" si="7"/>
        <v>0</v>
      </c>
      <c r="G27" s="106">
        <f t="shared" si="7"/>
        <v>0</v>
      </c>
      <c r="H27" s="106">
        <f t="shared" si="7"/>
        <v>0</v>
      </c>
      <c r="I27" s="106">
        <f t="shared" si="7"/>
        <v>0</v>
      </c>
      <c r="J27" s="106">
        <f t="shared" si="7"/>
        <v>0</v>
      </c>
      <c r="K27" s="106">
        <f t="shared" si="7"/>
        <v>0</v>
      </c>
      <c r="L27" s="106">
        <f t="shared" si="7"/>
        <v>0</v>
      </c>
      <c r="M27" s="106">
        <f t="shared" si="7"/>
        <v>0</v>
      </c>
    </row>
    <row r="28" spans="1:14" ht="17.45" customHeight="1">
      <c r="B28" s="104" t="s">
        <v>256</v>
      </c>
      <c r="C28" s="105" t="s">
        <v>35</v>
      </c>
      <c r="D28" s="106">
        <f>IF(D20&lt;0,-D20,0)</f>
        <v>0</v>
      </c>
      <c r="E28" s="106">
        <f>IF(E20&lt;0,D28-E21-E20,D28-E21)</f>
        <v>0</v>
      </c>
      <c r="F28" s="106">
        <f t="shared" ref="F28:M28" si="8">IF(F20&lt;0,E28-F21-F20,E28-F21)</f>
        <v>0</v>
      </c>
      <c r="G28" s="106">
        <f t="shared" si="8"/>
        <v>0</v>
      </c>
      <c r="H28" s="106">
        <f t="shared" si="8"/>
        <v>0</v>
      </c>
      <c r="I28" s="106">
        <f t="shared" si="8"/>
        <v>0</v>
      </c>
      <c r="J28" s="106">
        <f t="shared" si="8"/>
        <v>0</v>
      </c>
      <c r="K28" s="106">
        <f t="shared" si="8"/>
        <v>0</v>
      </c>
      <c r="L28" s="106">
        <f t="shared" si="8"/>
        <v>0</v>
      </c>
      <c r="M28" s="106">
        <f t="shared" si="8"/>
        <v>0</v>
      </c>
    </row>
    <row r="29" spans="1:14" ht="17.45" customHeight="1">
      <c r="F29" s="160"/>
      <c r="G29" s="160"/>
      <c r="H29" s="160"/>
      <c r="I29" s="160"/>
      <c r="J29" s="160"/>
    </row>
    <row r="30" spans="1:14" ht="26.1" customHeight="1">
      <c r="B30" s="13" t="s">
        <v>232</v>
      </c>
      <c r="C30" s="99"/>
    </row>
    <row r="31" spans="1:14" s="109" customFormat="1" ht="26.1" customHeight="1">
      <c r="A31" s="8"/>
      <c r="B31" s="207" t="s">
        <v>165</v>
      </c>
      <c r="C31" s="208" t="s">
        <v>30</v>
      </c>
      <c r="D31" s="208" t="s">
        <v>1</v>
      </c>
      <c r="E31" s="208" t="s">
        <v>2</v>
      </c>
      <c r="F31" s="208" t="s">
        <v>3</v>
      </c>
      <c r="G31" s="208" t="s">
        <v>4</v>
      </c>
      <c r="H31" s="208" t="s">
        <v>5</v>
      </c>
      <c r="I31" s="208" t="s">
        <v>6</v>
      </c>
      <c r="J31" s="208" t="s">
        <v>7</v>
      </c>
      <c r="K31" s="208" t="s">
        <v>8</v>
      </c>
      <c r="L31" s="208" t="s">
        <v>9</v>
      </c>
      <c r="M31" s="208" t="s">
        <v>10</v>
      </c>
    </row>
    <row r="32" spans="1:14" ht="15" customHeight="1">
      <c r="A32" s="80"/>
    </row>
    <row r="33" spans="1:13" s="20" customFormat="1" ht="17.45" customHeight="1">
      <c r="B33" s="110" t="s">
        <v>11</v>
      </c>
      <c r="C33" s="111" t="s">
        <v>35</v>
      </c>
      <c r="D33" s="307">
        <f>DRE!D$5</f>
        <v>0</v>
      </c>
      <c r="E33" s="307">
        <f>DRE!E$5</f>
        <v>0</v>
      </c>
      <c r="F33" s="307">
        <f>DRE!F$5</f>
        <v>0</v>
      </c>
      <c r="G33" s="307">
        <f>DRE!G$5</f>
        <v>0</v>
      </c>
      <c r="H33" s="307">
        <f>DRE!H$5</f>
        <v>0</v>
      </c>
      <c r="I33" s="307">
        <f>DRE!I$5</f>
        <v>0</v>
      </c>
      <c r="J33" s="307">
        <f>DRE!J$5</f>
        <v>0</v>
      </c>
      <c r="K33" s="307">
        <f>DRE!K$5</f>
        <v>0</v>
      </c>
      <c r="L33" s="307">
        <f>DRE!L$5</f>
        <v>0</v>
      </c>
      <c r="M33" s="307">
        <f>DRE!M$5</f>
        <v>0</v>
      </c>
    </row>
    <row r="34" spans="1:13" ht="17.45" customHeight="1">
      <c r="A34" s="80"/>
      <c r="B34" s="107" t="s">
        <v>233</v>
      </c>
      <c r="C34" s="112" t="s">
        <v>35</v>
      </c>
      <c r="D34" s="308">
        <f>32%*D33</f>
        <v>0</v>
      </c>
      <c r="E34" s="308">
        <f t="shared" ref="E34:M34" si="9">32%*E33</f>
        <v>0</v>
      </c>
      <c r="F34" s="308">
        <f t="shared" si="9"/>
        <v>0</v>
      </c>
      <c r="G34" s="308">
        <f t="shared" si="9"/>
        <v>0</v>
      </c>
      <c r="H34" s="308">
        <f t="shared" si="9"/>
        <v>0</v>
      </c>
      <c r="I34" s="308">
        <f t="shared" si="9"/>
        <v>0</v>
      </c>
      <c r="J34" s="308">
        <f t="shared" si="9"/>
        <v>0</v>
      </c>
      <c r="K34" s="308">
        <f t="shared" si="9"/>
        <v>0</v>
      </c>
      <c r="L34" s="308">
        <f t="shared" si="9"/>
        <v>0</v>
      </c>
      <c r="M34" s="308">
        <f t="shared" si="9"/>
        <v>0</v>
      </c>
    </row>
    <row r="35" spans="1:13" ht="17.45" customHeight="1">
      <c r="A35" s="80"/>
      <c r="B35" s="107" t="s">
        <v>234</v>
      </c>
      <c r="C35" s="112" t="s">
        <v>35</v>
      </c>
      <c r="D35" s="108">
        <f t="shared" ref="D35:M35" si="10">+D36+D37</f>
        <v>0</v>
      </c>
      <c r="E35" s="108">
        <f t="shared" si="10"/>
        <v>0</v>
      </c>
      <c r="F35" s="108">
        <f t="shared" si="10"/>
        <v>0</v>
      </c>
      <c r="G35" s="108">
        <f t="shared" si="10"/>
        <v>0</v>
      </c>
      <c r="H35" s="108">
        <f t="shared" si="10"/>
        <v>0</v>
      </c>
      <c r="I35" s="108">
        <f t="shared" si="10"/>
        <v>0</v>
      </c>
      <c r="J35" s="108">
        <f t="shared" si="10"/>
        <v>0</v>
      </c>
      <c r="K35" s="108">
        <f t="shared" si="10"/>
        <v>0</v>
      </c>
      <c r="L35" s="108">
        <f t="shared" si="10"/>
        <v>0</v>
      </c>
      <c r="M35" s="108">
        <f t="shared" si="10"/>
        <v>0</v>
      </c>
    </row>
    <row r="36" spans="1:13" ht="17.45" customHeight="1">
      <c r="A36" s="80"/>
      <c r="B36" s="17" t="s">
        <v>228</v>
      </c>
      <c r="C36" s="112" t="s">
        <v>35</v>
      </c>
      <c r="D36" s="108">
        <f t="shared" ref="D36:M36" si="11">IF(D34&lt;=0,0,-D34*15%)</f>
        <v>0</v>
      </c>
      <c r="E36" s="108">
        <f t="shared" si="11"/>
        <v>0</v>
      </c>
      <c r="F36" s="108">
        <f t="shared" si="11"/>
        <v>0</v>
      </c>
      <c r="G36" s="108">
        <f t="shared" si="11"/>
        <v>0</v>
      </c>
      <c r="H36" s="108">
        <f t="shared" si="11"/>
        <v>0</v>
      </c>
      <c r="I36" s="108">
        <f t="shared" si="11"/>
        <v>0</v>
      </c>
      <c r="J36" s="108">
        <f t="shared" si="11"/>
        <v>0</v>
      </c>
      <c r="K36" s="108">
        <f t="shared" si="11"/>
        <v>0</v>
      </c>
      <c r="L36" s="108">
        <f t="shared" si="11"/>
        <v>0</v>
      </c>
      <c r="M36" s="108">
        <f t="shared" si="11"/>
        <v>0</v>
      </c>
    </row>
    <row r="37" spans="1:13" ht="17.45" customHeight="1">
      <c r="A37" s="80"/>
      <c r="B37" s="17" t="s">
        <v>229</v>
      </c>
      <c r="C37" s="112" t="s">
        <v>35</v>
      </c>
      <c r="D37" s="108">
        <f t="shared" ref="D37:M37" si="12">IF(D34&gt;240000,-10%*(D34-240000),0)</f>
        <v>0</v>
      </c>
      <c r="E37" s="108">
        <f t="shared" si="12"/>
        <v>0</v>
      </c>
      <c r="F37" s="108">
        <f t="shared" si="12"/>
        <v>0</v>
      </c>
      <c r="G37" s="108">
        <f t="shared" si="12"/>
        <v>0</v>
      </c>
      <c r="H37" s="108">
        <f t="shared" si="12"/>
        <v>0</v>
      </c>
      <c r="I37" s="108">
        <f t="shared" si="12"/>
        <v>0</v>
      </c>
      <c r="J37" s="108">
        <f t="shared" si="12"/>
        <v>0</v>
      </c>
      <c r="K37" s="108">
        <f t="shared" si="12"/>
        <v>0</v>
      </c>
      <c r="L37" s="108">
        <f t="shared" si="12"/>
        <v>0</v>
      </c>
      <c r="M37" s="108">
        <f t="shared" si="12"/>
        <v>0</v>
      </c>
    </row>
    <row r="38" spans="1:13" ht="17.45" customHeight="1">
      <c r="A38" s="80"/>
      <c r="B38" s="306" t="s">
        <v>235</v>
      </c>
      <c r="C38" s="113" t="s">
        <v>35</v>
      </c>
      <c r="D38" s="159">
        <f t="shared" ref="D38:M38" si="13">+IF(D34&lt;=0,0,-9%*D34)</f>
        <v>0</v>
      </c>
      <c r="E38" s="159">
        <f t="shared" si="13"/>
        <v>0</v>
      </c>
      <c r="F38" s="159">
        <f t="shared" si="13"/>
        <v>0</v>
      </c>
      <c r="G38" s="159">
        <f t="shared" si="13"/>
        <v>0</v>
      </c>
      <c r="H38" s="159">
        <f t="shared" si="13"/>
        <v>0</v>
      </c>
      <c r="I38" s="159">
        <f t="shared" si="13"/>
        <v>0</v>
      </c>
      <c r="J38" s="159">
        <f t="shared" si="13"/>
        <v>0</v>
      </c>
      <c r="K38" s="159">
        <f t="shared" si="13"/>
        <v>0</v>
      </c>
      <c r="L38" s="159">
        <f t="shared" si="13"/>
        <v>0</v>
      </c>
      <c r="M38" s="159">
        <f t="shared" si="13"/>
        <v>0</v>
      </c>
    </row>
    <row r="39" spans="1:13" s="20" customFormat="1" ht="17.45" customHeight="1">
      <c r="B39" s="101" t="s">
        <v>236</v>
      </c>
      <c r="C39" s="102" t="s">
        <v>35</v>
      </c>
      <c r="D39" s="114">
        <f>+D35+D38</f>
        <v>0</v>
      </c>
      <c r="E39" s="114">
        <f t="shared" ref="E39:M39" si="14">+E35+E38</f>
        <v>0</v>
      </c>
      <c r="F39" s="114">
        <f t="shared" si="14"/>
        <v>0</v>
      </c>
      <c r="G39" s="114">
        <f t="shared" si="14"/>
        <v>0</v>
      </c>
      <c r="H39" s="114">
        <f t="shared" si="14"/>
        <v>0</v>
      </c>
      <c r="I39" s="114">
        <f t="shared" si="14"/>
        <v>0</v>
      </c>
      <c r="J39" s="114">
        <f t="shared" si="14"/>
        <v>0</v>
      </c>
      <c r="K39" s="114">
        <f t="shared" si="14"/>
        <v>0</v>
      </c>
      <c r="L39" s="114">
        <f t="shared" si="14"/>
        <v>0</v>
      </c>
      <c r="M39" s="114">
        <f t="shared" si="14"/>
        <v>0</v>
      </c>
    </row>
    <row r="40" spans="1:13" s="20" customFormat="1" ht="17.45" customHeight="1">
      <c r="B40" s="67"/>
      <c r="C40" s="68"/>
      <c r="D40" s="161"/>
      <c r="E40" s="161"/>
      <c r="F40" s="161"/>
      <c r="G40" s="161"/>
      <c r="H40" s="161"/>
      <c r="I40" s="161"/>
      <c r="J40" s="161"/>
      <c r="K40" s="161"/>
      <c r="L40" s="161"/>
      <c r="M40" s="161"/>
    </row>
    <row r="41" spans="1:13" s="20" customFormat="1" ht="17.45" customHeight="1">
      <c r="B41" s="67"/>
      <c r="C41" s="68"/>
      <c r="D41" s="115"/>
      <c r="E41" s="115"/>
      <c r="F41" s="115"/>
      <c r="G41" s="115"/>
      <c r="H41" s="115"/>
      <c r="I41" s="115"/>
      <c r="J41" s="115"/>
      <c r="K41" s="115"/>
      <c r="L41" s="115"/>
      <c r="M41" s="115"/>
    </row>
    <row r="42" spans="1:13" s="118" customFormat="1" ht="17.45" customHeight="1">
      <c r="A42" s="116"/>
      <c r="B42" s="117" t="s">
        <v>198</v>
      </c>
      <c r="C42" s="117"/>
      <c r="D42" s="117">
        <v>0</v>
      </c>
      <c r="E42" s="117">
        <v>0</v>
      </c>
      <c r="F42" s="117">
        <v>0</v>
      </c>
      <c r="G42" s="117">
        <v>0</v>
      </c>
      <c r="H42" s="117">
        <v>0</v>
      </c>
      <c r="I42" s="117">
        <v>0</v>
      </c>
      <c r="J42" s="117">
        <v>0</v>
      </c>
      <c r="K42" s="117">
        <v>0</v>
      </c>
      <c r="L42" s="117">
        <v>0</v>
      </c>
      <c r="M42" s="117">
        <v>0</v>
      </c>
    </row>
    <row r="43" spans="1:13" s="121" customFormat="1" ht="17.45" customHeight="1">
      <c r="A43" s="119"/>
      <c r="B43" s="120" t="s">
        <v>152</v>
      </c>
      <c r="C43" s="98"/>
      <c r="D43" s="98">
        <v>0</v>
      </c>
      <c r="E43" s="98">
        <v>0</v>
      </c>
      <c r="F43" s="98">
        <v>0</v>
      </c>
      <c r="G43" s="98">
        <v>0</v>
      </c>
      <c r="H43" s="98">
        <v>0</v>
      </c>
      <c r="I43" s="98">
        <v>0</v>
      </c>
      <c r="J43" s="98">
        <v>0</v>
      </c>
      <c r="K43" s="98">
        <v>0</v>
      </c>
      <c r="L43" s="98">
        <v>0</v>
      </c>
      <c r="M43" s="98">
        <v>0</v>
      </c>
    </row>
    <row r="44" spans="1:13" s="121" customFormat="1" ht="17.45" customHeight="1">
      <c r="A44" s="119"/>
      <c r="B44" s="120" t="s">
        <v>153</v>
      </c>
      <c r="C44" s="98"/>
      <c r="D44" s="98">
        <v>0</v>
      </c>
      <c r="E44" s="98">
        <v>0</v>
      </c>
      <c r="F44" s="98">
        <v>0</v>
      </c>
      <c r="G44" s="98">
        <v>0</v>
      </c>
      <c r="H44" s="98">
        <v>0</v>
      </c>
      <c r="I44" s="98">
        <v>0</v>
      </c>
      <c r="J44" s="98">
        <v>0</v>
      </c>
      <c r="K44" s="98">
        <v>0</v>
      </c>
      <c r="L44" s="98">
        <v>0</v>
      </c>
      <c r="M44" s="98">
        <v>0</v>
      </c>
    </row>
    <row r="45" spans="1:13" s="118" customFormat="1" ht="17.45" customHeight="1">
      <c r="A45" s="116"/>
      <c r="B45" s="117" t="s">
        <v>199</v>
      </c>
      <c r="C45" s="117"/>
      <c r="D45" s="117">
        <f>SUM(D46:D47)</f>
        <v>0</v>
      </c>
      <c r="E45" s="117">
        <f t="shared" ref="E45:M45" si="15">SUM(E46:E47)</f>
        <v>0</v>
      </c>
      <c r="F45" s="117">
        <f t="shared" si="15"/>
        <v>0</v>
      </c>
      <c r="G45" s="117">
        <f t="shared" si="15"/>
        <v>0</v>
      </c>
      <c r="H45" s="117">
        <f t="shared" si="15"/>
        <v>0</v>
      </c>
      <c r="I45" s="117">
        <f t="shared" si="15"/>
        <v>0</v>
      </c>
      <c r="J45" s="117">
        <f t="shared" si="15"/>
        <v>0</v>
      </c>
      <c r="K45" s="117">
        <f t="shared" si="15"/>
        <v>0</v>
      </c>
      <c r="L45" s="117">
        <f t="shared" si="15"/>
        <v>0</v>
      </c>
      <c r="M45" s="117">
        <f t="shared" si="15"/>
        <v>0</v>
      </c>
    </row>
    <row r="46" spans="1:13" s="121" customFormat="1" ht="17.45" customHeight="1">
      <c r="A46" s="119"/>
      <c r="B46" s="120" t="s">
        <v>152</v>
      </c>
      <c r="C46" s="98"/>
      <c r="D46" s="98">
        <f>D$23</f>
        <v>0</v>
      </c>
      <c r="E46" s="98">
        <f t="shared" ref="E46:M46" si="16">E$23</f>
        <v>0</v>
      </c>
      <c r="F46" s="98">
        <f t="shared" si="16"/>
        <v>0</v>
      </c>
      <c r="G46" s="98">
        <f t="shared" si="16"/>
        <v>0</v>
      </c>
      <c r="H46" s="98">
        <f t="shared" si="16"/>
        <v>0</v>
      </c>
      <c r="I46" s="98">
        <f t="shared" si="16"/>
        <v>0</v>
      </c>
      <c r="J46" s="98">
        <f t="shared" si="16"/>
        <v>0</v>
      </c>
      <c r="K46" s="98">
        <f t="shared" si="16"/>
        <v>0</v>
      </c>
      <c r="L46" s="98">
        <f t="shared" si="16"/>
        <v>0</v>
      </c>
      <c r="M46" s="98">
        <f t="shared" si="16"/>
        <v>0</v>
      </c>
    </row>
    <row r="47" spans="1:13" s="121" customFormat="1" ht="17.45" customHeight="1">
      <c r="A47" s="119"/>
      <c r="B47" s="120" t="s">
        <v>153</v>
      </c>
      <c r="C47" s="98"/>
      <c r="D47" s="98">
        <f>D$26</f>
        <v>0</v>
      </c>
      <c r="E47" s="98">
        <f t="shared" ref="E47:M47" si="17">E$26</f>
        <v>0</v>
      </c>
      <c r="F47" s="98">
        <f t="shared" si="17"/>
        <v>0</v>
      </c>
      <c r="G47" s="98">
        <f t="shared" si="17"/>
        <v>0</v>
      </c>
      <c r="H47" s="98">
        <f t="shared" si="17"/>
        <v>0</v>
      </c>
      <c r="I47" s="98">
        <f t="shared" si="17"/>
        <v>0</v>
      </c>
      <c r="J47" s="98">
        <f t="shared" si="17"/>
        <v>0</v>
      </c>
      <c r="K47" s="98">
        <f t="shared" si="17"/>
        <v>0</v>
      </c>
      <c r="L47" s="98">
        <f t="shared" si="17"/>
        <v>0</v>
      </c>
      <c r="M47" s="98">
        <f t="shared" si="17"/>
        <v>0</v>
      </c>
    </row>
    <row r="48" spans="1:13" s="118" customFormat="1" ht="17.45" customHeight="1">
      <c r="A48" s="116"/>
      <c r="B48" s="117" t="s">
        <v>200</v>
      </c>
      <c r="C48" s="117"/>
      <c r="D48" s="117">
        <f>SUM(D49:D50)</f>
        <v>0</v>
      </c>
      <c r="E48" s="117">
        <f t="shared" ref="E48:M48" si="18">SUM(E49:E50)</f>
        <v>0</v>
      </c>
      <c r="F48" s="117">
        <f t="shared" si="18"/>
        <v>0</v>
      </c>
      <c r="G48" s="117">
        <f t="shared" si="18"/>
        <v>0</v>
      </c>
      <c r="H48" s="117">
        <f t="shared" si="18"/>
        <v>0</v>
      </c>
      <c r="I48" s="117">
        <f t="shared" si="18"/>
        <v>0</v>
      </c>
      <c r="J48" s="117">
        <f t="shared" si="18"/>
        <v>0</v>
      </c>
      <c r="K48" s="117">
        <f t="shared" si="18"/>
        <v>0</v>
      </c>
      <c r="L48" s="117">
        <f t="shared" si="18"/>
        <v>0</v>
      </c>
      <c r="M48" s="117">
        <f t="shared" si="18"/>
        <v>0</v>
      </c>
    </row>
    <row r="49" spans="1:14" s="121" customFormat="1" ht="17.45" customHeight="1">
      <c r="A49" s="119"/>
      <c r="B49" s="120" t="s">
        <v>152</v>
      </c>
      <c r="C49" s="98"/>
      <c r="D49" s="98">
        <f>D$35</f>
        <v>0</v>
      </c>
      <c r="E49" s="98">
        <f t="shared" ref="E49:M49" si="19">E$35</f>
        <v>0</v>
      </c>
      <c r="F49" s="98">
        <f t="shared" si="19"/>
        <v>0</v>
      </c>
      <c r="G49" s="98">
        <f t="shared" si="19"/>
        <v>0</v>
      </c>
      <c r="H49" s="98">
        <f t="shared" si="19"/>
        <v>0</v>
      </c>
      <c r="I49" s="98">
        <f t="shared" si="19"/>
        <v>0</v>
      </c>
      <c r="J49" s="98">
        <f t="shared" si="19"/>
        <v>0</v>
      </c>
      <c r="K49" s="98">
        <f t="shared" si="19"/>
        <v>0</v>
      </c>
      <c r="L49" s="98">
        <f t="shared" si="19"/>
        <v>0</v>
      </c>
      <c r="M49" s="98">
        <f t="shared" si="19"/>
        <v>0</v>
      </c>
    </row>
    <row r="50" spans="1:14" ht="17.45" customHeight="1">
      <c r="B50" s="120" t="s">
        <v>153</v>
      </c>
      <c r="C50" s="98"/>
      <c r="D50" s="98">
        <f>D$38</f>
        <v>0</v>
      </c>
      <c r="E50" s="98">
        <f t="shared" ref="E50:M50" si="20">E$38</f>
        <v>0</v>
      </c>
      <c r="F50" s="98">
        <f t="shared" si="20"/>
        <v>0</v>
      </c>
      <c r="G50" s="98">
        <f t="shared" si="20"/>
        <v>0</v>
      </c>
      <c r="H50" s="98">
        <f t="shared" si="20"/>
        <v>0</v>
      </c>
      <c r="I50" s="98">
        <f t="shared" si="20"/>
        <v>0</v>
      </c>
      <c r="J50" s="98">
        <f t="shared" si="20"/>
        <v>0</v>
      </c>
      <c r="K50" s="98">
        <f t="shared" si="20"/>
        <v>0</v>
      </c>
      <c r="L50" s="98">
        <f t="shared" si="20"/>
        <v>0</v>
      </c>
      <c r="M50" s="98">
        <f t="shared" si="20"/>
        <v>0</v>
      </c>
    </row>
    <row r="53" spans="1:14" ht="20.25">
      <c r="B53" s="309" t="s">
        <v>246</v>
      </c>
    </row>
    <row r="54" spans="1:14" ht="15" customHeight="1">
      <c r="B54" s="100"/>
      <c r="C54" s="69"/>
      <c r="D54" s="306"/>
      <c r="E54" s="306"/>
      <c r="F54" s="306"/>
      <c r="G54" s="306"/>
      <c r="H54" s="306"/>
      <c r="I54" s="306"/>
      <c r="J54" s="306"/>
      <c r="K54" s="306"/>
      <c r="L54" s="306"/>
      <c r="M54" s="306"/>
    </row>
    <row r="55" spans="1:14" ht="17.45" customHeight="1">
      <c r="B55" s="101" t="s">
        <v>225</v>
      </c>
      <c r="C55" s="102" t="s">
        <v>35</v>
      </c>
      <c r="D55" s="103">
        <f>DRE_Stress!D$36-Amortização!L$39-Depreciação!L$61</f>
        <v>0</v>
      </c>
      <c r="E55" s="103">
        <f>DRE_Stress!E$36-Amortização!M$39-Depreciação!M$61</f>
        <v>0</v>
      </c>
      <c r="F55" s="103">
        <f>DRE_Stress!F$36-Amortização!N$39-Depreciação!N$61</f>
        <v>0</v>
      </c>
      <c r="G55" s="103">
        <f>DRE_Stress!G$36-Amortização!O$39-Depreciação!O$61</f>
        <v>0</v>
      </c>
      <c r="H55" s="103">
        <f>DRE_Stress!H$36-Amortização!P$39-Depreciação!P$61</f>
        <v>0</v>
      </c>
      <c r="I55" s="103">
        <f>DRE_Stress!I$36-Amortização!Q$39-Depreciação!Q$61</f>
        <v>0</v>
      </c>
      <c r="J55" s="103">
        <f>DRE_Stress!J$36-Amortização!R$39-Depreciação!R$61</f>
        <v>0</v>
      </c>
      <c r="K55" s="103">
        <f>DRE_Stress!K$36-Amortização!S$39-Depreciação!S$61</f>
        <v>0</v>
      </c>
      <c r="L55" s="103">
        <f>DRE_Stress!L$36-Amortização!T$39-Depreciação!T$61</f>
        <v>0</v>
      </c>
      <c r="M55" s="103">
        <f>DRE_Stress!M$36-Amortização!U$39-Depreciação!U$61</f>
        <v>0</v>
      </c>
    </row>
    <row r="56" spans="1:14" ht="17.45" customHeight="1">
      <c r="B56" s="104" t="s">
        <v>226</v>
      </c>
      <c r="C56" s="105" t="s">
        <v>35</v>
      </c>
      <c r="D56" s="106">
        <f>+D55-IF($E$18=1,(SUM(D$13:D$16)+IF($D$18=1,D$13,0)),-(SUM(D$13:D$16)+IF($D$18=1,D$13,0)))</f>
        <v>0</v>
      </c>
      <c r="E56" s="106">
        <f t="shared" ref="E56:M56" si="21">+E55-IF($E$18=1,(SUM(E$13:E$16)+IF($D$18=1,E$13,0)),-(SUM(E$13:E$16)+IF($D$18=1,E$13,0)))</f>
        <v>0</v>
      </c>
      <c r="F56" s="106">
        <f t="shared" si="21"/>
        <v>0</v>
      </c>
      <c r="G56" s="106">
        <f t="shared" si="21"/>
        <v>0</v>
      </c>
      <c r="H56" s="106">
        <f t="shared" si="21"/>
        <v>0</v>
      </c>
      <c r="I56" s="106">
        <f t="shared" si="21"/>
        <v>0</v>
      </c>
      <c r="J56" s="106">
        <f t="shared" si="21"/>
        <v>0</v>
      </c>
      <c r="K56" s="106">
        <f t="shared" si="21"/>
        <v>0</v>
      </c>
      <c r="L56" s="106">
        <f t="shared" si="21"/>
        <v>0</v>
      </c>
      <c r="M56" s="106">
        <f t="shared" si="21"/>
        <v>0</v>
      </c>
    </row>
    <row r="57" spans="1:14" ht="17.45" customHeight="1">
      <c r="B57" s="157" t="s">
        <v>254</v>
      </c>
      <c r="C57" s="105" t="s">
        <v>35</v>
      </c>
      <c r="D57" s="106">
        <f>IF(0&gt;0,IF(D56&gt;0,IF(0&lt;(D56*30%),0,D56*30%),0),0)</f>
        <v>0</v>
      </c>
      <c r="E57" s="106">
        <f>IF(D64&gt;0,IF(E56&gt;0,IF(D64&lt;(E56*30%),D64,E56*30%),0),0)</f>
        <v>0</v>
      </c>
      <c r="F57" s="106">
        <f t="shared" ref="F57:M57" si="22">IF(E64&gt;0,IF(F56&gt;0,IF(E64&lt;(F56*30%),E64,F56*30%),0),0)</f>
        <v>0</v>
      </c>
      <c r="G57" s="106">
        <f t="shared" si="22"/>
        <v>0</v>
      </c>
      <c r="H57" s="106">
        <f t="shared" si="22"/>
        <v>0</v>
      </c>
      <c r="I57" s="106">
        <f t="shared" si="22"/>
        <v>0</v>
      </c>
      <c r="J57" s="106">
        <f t="shared" si="22"/>
        <v>0</v>
      </c>
      <c r="K57" s="106">
        <f t="shared" si="22"/>
        <v>0</v>
      </c>
      <c r="L57" s="106">
        <f t="shared" si="22"/>
        <v>0</v>
      </c>
      <c r="M57" s="106">
        <f t="shared" si="22"/>
        <v>0</v>
      </c>
      <c r="N57" s="158"/>
    </row>
    <row r="58" spans="1:14" ht="17.45" customHeight="1">
      <c r="B58" s="104" t="s">
        <v>255</v>
      </c>
      <c r="C58" s="105" t="s">
        <v>35</v>
      </c>
      <c r="D58" s="106">
        <f t="shared" ref="D58:L58" si="23">D56-D57</f>
        <v>0</v>
      </c>
      <c r="E58" s="106">
        <f t="shared" si="23"/>
        <v>0</v>
      </c>
      <c r="F58" s="106">
        <f t="shared" si="23"/>
        <v>0</v>
      </c>
      <c r="G58" s="106">
        <f t="shared" si="23"/>
        <v>0</v>
      </c>
      <c r="H58" s="106">
        <f t="shared" si="23"/>
        <v>0</v>
      </c>
      <c r="I58" s="106">
        <f t="shared" si="23"/>
        <v>0</v>
      </c>
      <c r="J58" s="106">
        <f t="shared" si="23"/>
        <v>0</v>
      </c>
      <c r="K58" s="106">
        <f t="shared" si="23"/>
        <v>0</v>
      </c>
      <c r="L58" s="106">
        <f t="shared" si="23"/>
        <v>0</v>
      </c>
      <c r="M58" s="106">
        <f>M56-M57</f>
        <v>0</v>
      </c>
      <c r="N58" s="158"/>
    </row>
    <row r="59" spans="1:14" ht="17.45" customHeight="1">
      <c r="B59" s="107" t="s">
        <v>227</v>
      </c>
      <c r="C59" s="16" t="s">
        <v>35</v>
      </c>
      <c r="D59" s="108">
        <f>+D60+D61</f>
        <v>0</v>
      </c>
      <c r="E59" s="108">
        <f t="shared" ref="E59:M59" si="24">+E60+E61</f>
        <v>0</v>
      </c>
      <c r="F59" s="108">
        <f t="shared" si="24"/>
        <v>0</v>
      </c>
      <c r="G59" s="108">
        <f t="shared" si="24"/>
        <v>0</v>
      </c>
      <c r="H59" s="108">
        <f t="shared" si="24"/>
        <v>0</v>
      </c>
      <c r="I59" s="108">
        <f t="shared" si="24"/>
        <v>0</v>
      </c>
      <c r="J59" s="108">
        <f t="shared" si="24"/>
        <v>0</v>
      </c>
      <c r="K59" s="108">
        <f t="shared" si="24"/>
        <v>0</v>
      </c>
      <c r="L59" s="108">
        <f t="shared" si="24"/>
        <v>0</v>
      </c>
      <c r="M59" s="108">
        <f t="shared" si="24"/>
        <v>0</v>
      </c>
    </row>
    <row r="60" spans="1:14" ht="17.45" customHeight="1">
      <c r="B60" s="17" t="s">
        <v>228</v>
      </c>
      <c r="C60" s="16" t="s">
        <v>35</v>
      </c>
      <c r="D60" s="108">
        <f>IF(D58&lt;=0,0,-D58*15%)</f>
        <v>0</v>
      </c>
      <c r="E60" s="108">
        <f t="shared" ref="E60:M60" si="25">IF(E58&lt;=0,0,-E58*15%)</f>
        <v>0</v>
      </c>
      <c r="F60" s="108">
        <f t="shared" si="25"/>
        <v>0</v>
      </c>
      <c r="G60" s="108">
        <f t="shared" si="25"/>
        <v>0</v>
      </c>
      <c r="H60" s="108">
        <f t="shared" si="25"/>
        <v>0</v>
      </c>
      <c r="I60" s="108">
        <f t="shared" si="25"/>
        <v>0</v>
      </c>
      <c r="J60" s="108">
        <f t="shared" si="25"/>
        <v>0</v>
      </c>
      <c r="K60" s="108">
        <f t="shared" si="25"/>
        <v>0</v>
      </c>
      <c r="L60" s="108">
        <f t="shared" si="25"/>
        <v>0</v>
      </c>
      <c r="M60" s="108">
        <f t="shared" si="25"/>
        <v>0</v>
      </c>
    </row>
    <row r="61" spans="1:14" ht="17.45" customHeight="1">
      <c r="B61" s="17" t="s">
        <v>229</v>
      </c>
      <c r="C61" s="16" t="s">
        <v>35</v>
      </c>
      <c r="D61" s="108">
        <f>IF(D58&gt;240000,-10%*(D58-240000),0)</f>
        <v>0</v>
      </c>
      <c r="E61" s="108">
        <f t="shared" ref="E61:M61" si="26">IF(E58&gt;240000,-10%*(E58-240000),0)</f>
        <v>0</v>
      </c>
      <c r="F61" s="108">
        <f t="shared" si="26"/>
        <v>0</v>
      </c>
      <c r="G61" s="108">
        <f t="shared" si="26"/>
        <v>0</v>
      </c>
      <c r="H61" s="108">
        <f t="shared" si="26"/>
        <v>0</v>
      </c>
      <c r="I61" s="108">
        <f t="shared" si="26"/>
        <v>0</v>
      </c>
      <c r="J61" s="108">
        <f t="shared" si="26"/>
        <v>0</v>
      </c>
      <c r="K61" s="108">
        <f t="shared" si="26"/>
        <v>0</v>
      </c>
      <c r="L61" s="108">
        <f t="shared" si="26"/>
        <v>0</v>
      </c>
      <c r="M61" s="108">
        <f t="shared" si="26"/>
        <v>0</v>
      </c>
    </row>
    <row r="62" spans="1:14" ht="17.45" customHeight="1">
      <c r="B62" s="107" t="s">
        <v>230</v>
      </c>
      <c r="C62" s="22" t="s">
        <v>35</v>
      </c>
      <c r="D62" s="159">
        <f>+IF(D58&lt;=0,0,-9%*D58)</f>
        <v>0</v>
      </c>
      <c r="E62" s="159">
        <f t="shared" ref="E62:M62" si="27">+IF(E58&lt;=0,0,-9%*E58)</f>
        <v>0</v>
      </c>
      <c r="F62" s="159">
        <f t="shared" si="27"/>
        <v>0</v>
      </c>
      <c r="G62" s="159">
        <f t="shared" si="27"/>
        <v>0</v>
      </c>
      <c r="H62" s="159">
        <f t="shared" si="27"/>
        <v>0</v>
      </c>
      <c r="I62" s="159">
        <f t="shared" si="27"/>
        <v>0</v>
      </c>
      <c r="J62" s="159">
        <f t="shared" si="27"/>
        <v>0</v>
      </c>
      <c r="K62" s="159">
        <f t="shared" si="27"/>
        <v>0</v>
      </c>
      <c r="L62" s="159">
        <f t="shared" si="27"/>
        <v>0</v>
      </c>
      <c r="M62" s="159">
        <f t="shared" si="27"/>
        <v>0</v>
      </c>
    </row>
    <row r="63" spans="1:14" ht="17.45" customHeight="1">
      <c r="B63" s="104" t="s">
        <v>231</v>
      </c>
      <c r="C63" s="105" t="s">
        <v>35</v>
      </c>
      <c r="D63" s="106">
        <f>+D59+D62</f>
        <v>0</v>
      </c>
      <c r="E63" s="106">
        <f t="shared" ref="E63:M63" si="28">+E59+E62</f>
        <v>0</v>
      </c>
      <c r="F63" s="106">
        <f t="shared" si="28"/>
        <v>0</v>
      </c>
      <c r="G63" s="106">
        <f t="shared" si="28"/>
        <v>0</v>
      </c>
      <c r="H63" s="106">
        <f t="shared" si="28"/>
        <v>0</v>
      </c>
      <c r="I63" s="106">
        <f t="shared" si="28"/>
        <v>0</v>
      </c>
      <c r="J63" s="106">
        <f t="shared" si="28"/>
        <v>0</v>
      </c>
      <c r="K63" s="106">
        <f t="shared" si="28"/>
        <v>0</v>
      </c>
      <c r="L63" s="106">
        <f t="shared" si="28"/>
        <v>0</v>
      </c>
      <c r="M63" s="106">
        <f t="shared" si="28"/>
        <v>0</v>
      </c>
    </row>
    <row r="64" spans="1:14" ht="17.45" customHeight="1">
      <c r="B64" s="104" t="s">
        <v>256</v>
      </c>
      <c r="C64" s="105" t="s">
        <v>35</v>
      </c>
      <c r="D64" s="106">
        <f>IF(D56&lt;0,-D56,0)</f>
        <v>0</v>
      </c>
      <c r="E64" s="106">
        <f>IF(E56&lt;0,D64-E57-E56,D64-E57)</f>
        <v>0</v>
      </c>
      <c r="F64" s="106">
        <f t="shared" ref="F64:M64" si="29">IF(F56&lt;0,E64-F57-F56,E64-F57)</f>
        <v>0</v>
      </c>
      <c r="G64" s="106">
        <f t="shared" si="29"/>
        <v>0</v>
      </c>
      <c r="H64" s="106">
        <f t="shared" si="29"/>
        <v>0</v>
      </c>
      <c r="I64" s="106">
        <f t="shared" si="29"/>
        <v>0</v>
      </c>
      <c r="J64" s="106">
        <f t="shared" si="29"/>
        <v>0</v>
      </c>
      <c r="K64" s="106">
        <f t="shared" si="29"/>
        <v>0</v>
      </c>
      <c r="L64" s="106">
        <f t="shared" si="29"/>
        <v>0</v>
      </c>
      <c r="M64" s="106">
        <f t="shared" si="29"/>
        <v>0</v>
      </c>
    </row>
    <row r="65" spans="1:13" ht="17.45" customHeight="1">
      <c r="B65" s="67"/>
      <c r="C65" s="68"/>
      <c r="D65" s="162"/>
      <c r="E65" s="162"/>
      <c r="F65" s="162"/>
      <c r="G65" s="162"/>
      <c r="H65" s="162"/>
      <c r="I65" s="162"/>
      <c r="J65" s="162"/>
      <c r="K65" s="162"/>
      <c r="L65" s="162"/>
      <c r="M65" s="162"/>
    </row>
    <row r="66" spans="1:13" ht="17.45" customHeight="1"/>
    <row r="67" spans="1:13" ht="15" customHeight="1">
      <c r="B67" s="13" t="s">
        <v>232</v>
      </c>
      <c r="C67" s="99"/>
    </row>
    <row r="68" spans="1:13" s="109" customFormat="1" ht="26.1" customHeight="1">
      <c r="A68" s="8"/>
      <c r="B68" s="207" t="s">
        <v>165</v>
      </c>
      <c r="C68" s="208" t="s">
        <v>30</v>
      </c>
      <c r="D68" s="208" t="s">
        <v>1</v>
      </c>
      <c r="E68" s="208" t="s">
        <v>2</v>
      </c>
      <c r="F68" s="208" t="s">
        <v>3</v>
      </c>
      <c r="G68" s="208" t="s">
        <v>4</v>
      </c>
      <c r="H68" s="208" t="s">
        <v>5</v>
      </c>
      <c r="I68" s="208" t="s">
        <v>6</v>
      </c>
      <c r="J68" s="208" t="s">
        <v>7</v>
      </c>
      <c r="K68" s="208" t="s">
        <v>8</v>
      </c>
      <c r="L68" s="208" t="s">
        <v>9</v>
      </c>
      <c r="M68" s="208" t="s">
        <v>10</v>
      </c>
    </row>
    <row r="69" spans="1:13" ht="12.75" customHeight="1">
      <c r="A69" s="80"/>
    </row>
    <row r="70" spans="1:13" s="20" customFormat="1" ht="17.45" customHeight="1">
      <c r="B70" s="110" t="s">
        <v>11</v>
      </c>
      <c r="C70" s="111" t="s">
        <v>35</v>
      </c>
      <c r="D70" s="307">
        <f>DRE_Stress!D$5</f>
        <v>0</v>
      </c>
      <c r="E70" s="307">
        <f>DRE_Stress!E$5</f>
        <v>0</v>
      </c>
      <c r="F70" s="307">
        <f>DRE_Stress!F$5</f>
        <v>0</v>
      </c>
      <c r="G70" s="307">
        <f>DRE_Stress!G$5</f>
        <v>0</v>
      </c>
      <c r="H70" s="307">
        <f>DRE_Stress!H$5</f>
        <v>0</v>
      </c>
      <c r="I70" s="307">
        <f>DRE_Stress!I$5</f>
        <v>0</v>
      </c>
      <c r="J70" s="307">
        <f>DRE_Stress!J$5</f>
        <v>0</v>
      </c>
      <c r="K70" s="307">
        <f>DRE_Stress!K$5</f>
        <v>0</v>
      </c>
      <c r="L70" s="307">
        <f>DRE_Stress!L$5</f>
        <v>0</v>
      </c>
      <c r="M70" s="307">
        <f>DRE_Stress!M$5</f>
        <v>0</v>
      </c>
    </row>
    <row r="71" spans="1:13" ht="17.45" customHeight="1">
      <c r="A71" s="80"/>
      <c r="B71" s="107" t="s">
        <v>233</v>
      </c>
      <c r="C71" s="112" t="s">
        <v>35</v>
      </c>
      <c r="D71" s="308">
        <f>32%*D70</f>
        <v>0</v>
      </c>
      <c r="E71" s="308">
        <f t="shared" ref="E71:M71" si="30">32%*E70</f>
        <v>0</v>
      </c>
      <c r="F71" s="308">
        <f t="shared" si="30"/>
        <v>0</v>
      </c>
      <c r="G71" s="308">
        <f t="shared" si="30"/>
        <v>0</v>
      </c>
      <c r="H71" s="308">
        <f t="shared" si="30"/>
        <v>0</v>
      </c>
      <c r="I71" s="308">
        <f t="shared" si="30"/>
        <v>0</v>
      </c>
      <c r="J71" s="308">
        <f t="shared" si="30"/>
        <v>0</v>
      </c>
      <c r="K71" s="308">
        <f t="shared" si="30"/>
        <v>0</v>
      </c>
      <c r="L71" s="308">
        <f t="shared" si="30"/>
        <v>0</v>
      </c>
      <c r="M71" s="308">
        <f t="shared" si="30"/>
        <v>0</v>
      </c>
    </row>
    <row r="72" spans="1:13" ht="17.45" customHeight="1">
      <c r="A72" s="80"/>
      <c r="B72" s="107" t="s">
        <v>234</v>
      </c>
      <c r="C72" s="112" t="s">
        <v>35</v>
      </c>
      <c r="D72" s="108">
        <f t="shared" ref="D72:M72" si="31">+D73+D74</f>
        <v>0</v>
      </c>
      <c r="E72" s="108">
        <f t="shared" si="31"/>
        <v>0</v>
      </c>
      <c r="F72" s="108">
        <f t="shared" si="31"/>
        <v>0</v>
      </c>
      <c r="G72" s="108">
        <f t="shared" si="31"/>
        <v>0</v>
      </c>
      <c r="H72" s="108">
        <f t="shared" si="31"/>
        <v>0</v>
      </c>
      <c r="I72" s="108">
        <f t="shared" si="31"/>
        <v>0</v>
      </c>
      <c r="J72" s="108">
        <f t="shared" si="31"/>
        <v>0</v>
      </c>
      <c r="K72" s="108">
        <f t="shared" si="31"/>
        <v>0</v>
      </c>
      <c r="L72" s="108">
        <f t="shared" si="31"/>
        <v>0</v>
      </c>
      <c r="M72" s="108">
        <f t="shared" si="31"/>
        <v>0</v>
      </c>
    </row>
    <row r="73" spans="1:13" ht="17.45" customHeight="1">
      <c r="A73" s="80"/>
      <c r="B73" s="17" t="s">
        <v>228</v>
      </c>
      <c r="C73" s="112" t="s">
        <v>35</v>
      </c>
      <c r="D73" s="108">
        <f t="shared" ref="D73:M73" si="32">IF(D71&lt;=0,0,-D71*15%)</f>
        <v>0</v>
      </c>
      <c r="E73" s="108">
        <f t="shared" si="32"/>
        <v>0</v>
      </c>
      <c r="F73" s="108">
        <f t="shared" si="32"/>
        <v>0</v>
      </c>
      <c r="G73" s="108">
        <f t="shared" si="32"/>
        <v>0</v>
      </c>
      <c r="H73" s="108">
        <f t="shared" si="32"/>
        <v>0</v>
      </c>
      <c r="I73" s="108">
        <f t="shared" si="32"/>
        <v>0</v>
      </c>
      <c r="J73" s="108">
        <f t="shared" si="32"/>
        <v>0</v>
      </c>
      <c r="K73" s="108">
        <f t="shared" si="32"/>
        <v>0</v>
      </c>
      <c r="L73" s="108">
        <f t="shared" si="32"/>
        <v>0</v>
      </c>
      <c r="M73" s="108">
        <f t="shared" si="32"/>
        <v>0</v>
      </c>
    </row>
    <row r="74" spans="1:13" ht="17.45" customHeight="1">
      <c r="A74" s="80"/>
      <c r="B74" s="17" t="s">
        <v>229</v>
      </c>
      <c r="C74" s="112" t="s">
        <v>35</v>
      </c>
      <c r="D74" s="108">
        <f t="shared" ref="D74:M74" si="33">IF(D71&gt;240000,-10%*(D71-240000),0)</f>
        <v>0</v>
      </c>
      <c r="E74" s="108">
        <f t="shared" si="33"/>
        <v>0</v>
      </c>
      <c r="F74" s="108">
        <f t="shared" si="33"/>
        <v>0</v>
      </c>
      <c r="G74" s="108">
        <f t="shared" si="33"/>
        <v>0</v>
      </c>
      <c r="H74" s="108">
        <f t="shared" si="33"/>
        <v>0</v>
      </c>
      <c r="I74" s="108">
        <f t="shared" si="33"/>
        <v>0</v>
      </c>
      <c r="J74" s="108">
        <f t="shared" si="33"/>
        <v>0</v>
      </c>
      <c r="K74" s="108">
        <f t="shared" si="33"/>
        <v>0</v>
      </c>
      <c r="L74" s="108">
        <f t="shared" si="33"/>
        <v>0</v>
      </c>
      <c r="M74" s="108">
        <f t="shared" si="33"/>
        <v>0</v>
      </c>
    </row>
    <row r="75" spans="1:13" ht="17.45" customHeight="1">
      <c r="A75" s="80"/>
      <c r="B75" s="306" t="s">
        <v>235</v>
      </c>
      <c r="C75" s="113" t="s">
        <v>35</v>
      </c>
      <c r="D75" s="159">
        <f t="shared" ref="D75:M75" si="34">+IF(D71&lt;=0,0,-9%*D71)</f>
        <v>0</v>
      </c>
      <c r="E75" s="159">
        <f t="shared" si="34"/>
        <v>0</v>
      </c>
      <c r="F75" s="159">
        <f t="shared" si="34"/>
        <v>0</v>
      </c>
      <c r="G75" s="159">
        <f t="shared" si="34"/>
        <v>0</v>
      </c>
      <c r="H75" s="159">
        <f t="shared" si="34"/>
        <v>0</v>
      </c>
      <c r="I75" s="159">
        <f t="shared" si="34"/>
        <v>0</v>
      </c>
      <c r="J75" s="159">
        <f t="shared" si="34"/>
        <v>0</v>
      </c>
      <c r="K75" s="159">
        <f t="shared" si="34"/>
        <v>0</v>
      </c>
      <c r="L75" s="159">
        <f t="shared" si="34"/>
        <v>0</v>
      </c>
      <c r="M75" s="159">
        <f t="shared" si="34"/>
        <v>0</v>
      </c>
    </row>
    <row r="76" spans="1:13" s="20" customFormat="1" ht="17.45" customHeight="1">
      <c r="B76" s="101" t="s">
        <v>236</v>
      </c>
      <c r="C76" s="102" t="s">
        <v>35</v>
      </c>
      <c r="D76" s="114">
        <f>+D72+D75</f>
        <v>0</v>
      </c>
      <c r="E76" s="114">
        <f t="shared" ref="E76:M76" si="35">+E72+E75</f>
        <v>0</v>
      </c>
      <c r="F76" s="114">
        <f t="shared" si="35"/>
        <v>0</v>
      </c>
      <c r="G76" s="114">
        <f t="shared" si="35"/>
        <v>0</v>
      </c>
      <c r="H76" s="114">
        <f t="shared" si="35"/>
        <v>0</v>
      </c>
      <c r="I76" s="114">
        <f t="shared" si="35"/>
        <v>0</v>
      </c>
      <c r="J76" s="114">
        <f t="shared" si="35"/>
        <v>0</v>
      </c>
      <c r="K76" s="114">
        <f t="shared" si="35"/>
        <v>0</v>
      </c>
      <c r="L76" s="114">
        <f t="shared" si="35"/>
        <v>0</v>
      </c>
      <c r="M76" s="114">
        <f t="shared" si="35"/>
        <v>0</v>
      </c>
    </row>
    <row r="77" spans="1:13" s="20" customFormat="1" ht="17.45" customHeight="1">
      <c r="B77" s="67"/>
      <c r="C77" s="68"/>
      <c r="D77" s="115"/>
      <c r="E77" s="115"/>
      <c r="F77" s="115"/>
      <c r="G77" s="115"/>
      <c r="H77" s="115"/>
      <c r="I77" s="115"/>
      <c r="J77" s="115"/>
      <c r="K77" s="115"/>
      <c r="L77" s="115"/>
      <c r="M77" s="115"/>
    </row>
    <row r="78" spans="1:13" s="20" customFormat="1" ht="17.45" customHeight="1">
      <c r="B78" s="67"/>
      <c r="C78" s="68"/>
      <c r="D78" s="115"/>
      <c r="E78" s="115"/>
      <c r="F78" s="115"/>
      <c r="G78" s="115"/>
      <c r="H78" s="115"/>
      <c r="I78" s="115"/>
      <c r="J78" s="115"/>
      <c r="K78" s="115"/>
      <c r="L78" s="115"/>
      <c r="M78" s="115"/>
    </row>
    <row r="79" spans="1:13" s="118" customFormat="1" ht="17.45" customHeight="1">
      <c r="A79" s="116"/>
      <c r="B79" s="117" t="s">
        <v>198</v>
      </c>
      <c r="C79" s="117"/>
      <c r="D79" s="117">
        <v>0</v>
      </c>
      <c r="E79" s="117">
        <v>0</v>
      </c>
      <c r="F79" s="117">
        <v>0</v>
      </c>
      <c r="G79" s="117">
        <v>0</v>
      </c>
      <c r="H79" s="117">
        <v>0</v>
      </c>
      <c r="I79" s="117">
        <v>0</v>
      </c>
      <c r="J79" s="117">
        <v>0</v>
      </c>
      <c r="K79" s="117">
        <v>0</v>
      </c>
      <c r="L79" s="117">
        <v>0</v>
      </c>
      <c r="M79" s="117">
        <v>0</v>
      </c>
    </row>
    <row r="80" spans="1:13" s="121" customFormat="1" ht="17.45" customHeight="1">
      <c r="A80" s="119"/>
      <c r="B80" s="120" t="s">
        <v>152</v>
      </c>
      <c r="C80" s="98"/>
      <c r="D80" s="98">
        <v>0</v>
      </c>
      <c r="E80" s="98">
        <v>0</v>
      </c>
      <c r="F80" s="98">
        <v>0</v>
      </c>
      <c r="G80" s="98">
        <v>0</v>
      </c>
      <c r="H80" s="98">
        <v>0</v>
      </c>
      <c r="I80" s="98">
        <v>0</v>
      </c>
      <c r="J80" s="98">
        <v>0</v>
      </c>
      <c r="K80" s="98">
        <v>0</v>
      </c>
      <c r="L80" s="98">
        <v>0</v>
      </c>
      <c r="M80" s="98">
        <v>0</v>
      </c>
    </row>
    <row r="81" spans="1:13" s="121" customFormat="1" ht="17.45" customHeight="1">
      <c r="A81" s="119"/>
      <c r="B81" s="120" t="s">
        <v>153</v>
      </c>
      <c r="C81" s="98"/>
      <c r="D81" s="98">
        <v>0</v>
      </c>
      <c r="E81" s="98">
        <v>0</v>
      </c>
      <c r="F81" s="98">
        <v>0</v>
      </c>
      <c r="G81" s="98">
        <v>0</v>
      </c>
      <c r="H81" s="98">
        <v>0</v>
      </c>
      <c r="I81" s="98">
        <v>0</v>
      </c>
      <c r="J81" s="98">
        <v>0</v>
      </c>
      <c r="K81" s="98">
        <v>0</v>
      </c>
      <c r="L81" s="98">
        <v>0</v>
      </c>
      <c r="M81" s="98">
        <v>0</v>
      </c>
    </row>
    <row r="82" spans="1:13" s="118" customFormat="1" ht="17.45" customHeight="1">
      <c r="A82" s="116"/>
      <c r="B82" s="117" t="s">
        <v>199</v>
      </c>
      <c r="C82" s="117"/>
      <c r="D82" s="117">
        <f>SUM(D83:D84)</f>
        <v>0</v>
      </c>
      <c r="E82" s="117">
        <f t="shared" ref="E82:M82" si="36">SUM(E83:E84)</f>
        <v>0</v>
      </c>
      <c r="F82" s="117">
        <f t="shared" si="36"/>
        <v>0</v>
      </c>
      <c r="G82" s="117">
        <f t="shared" si="36"/>
        <v>0</v>
      </c>
      <c r="H82" s="117">
        <f t="shared" si="36"/>
        <v>0</v>
      </c>
      <c r="I82" s="117">
        <f t="shared" si="36"/>
        <v>0</v>
      </c>
      <c r="J82" s="117">
        <f t="shared" si="36"/>
        <v>0</v>
      </c>
      <c r="K82" s="117">
        <f t="shared" si="36"/>
        <v>0</v>
      </c>
      <c r="L82" s="117">
        <f t="shared" si="36"/>
        <v>0</v>
      </c>
      <c r="M82" s="117">
        <f t="shared" si="36"/>
        <v>0</v>
      </c>
    </row>
    <row r="83" spans="1:13" s="121" customFormat="1" ht="17.45" customHeight="1">
      <c r="A83" s="119"/>
      <c r="B83" s="120" t="s">
        <v>152</v>
      </c>
      <c r="C83" s="98"/>
      <c r="D83" s="98">
        <f>D$59</f>
        <v>0</v>
      </c>
      <c r="E83" s="98">
        <f t="shared" ref="E83:M83" si="37">E$59</f>
        <v>0</v>
      </c>
      <c r="F83" s="98">
        <f t="shared" si="37"/>
        <v>0</v>
      </c>
      <c r="G83" s="98">
        <f t="shared" si="37"/>
        <v>0</v>
      </c>
      <c r="H83" s="98">
        <f t="shared" si="37"/>
        <v>0</v>
      </c>
      <c r="I83" s="98">
        <f t="shared" si="37"/>
        <v>0</v>
      </c>
      <c r="J83" s="98">
        <f t="shared" si="37"/>
        <v>0</v>
      </c>
      <c r="K83" s="98">
        <f t="shared" si="37"/>
        <v>0</v>
      </c>
      <c r="L83" s="98">
        <f t="shared" si="37"/>
        <v>0</v>
      </c>
      <c r="M83" s="98">
        <f t="shared" si="37"/>
        <v>0</v>
      </c>
    </row>
    <row r="84" spans="1:13" s="121" customFormat="1" ht="17.45" customHeight="1">
      <c r="A84" s="119"/>
      <c r="B84" s="120" t="s">
        <v>153</v>
      </c>
      <c r="C84" s="98"/>
      <c r="D84" s="98">
        <f>D$62</f>
        <v>0</v>
      </c>
      <c r="E84" s="98">
        <f t="shared" ref="E84:M84" si="38">E$62</f>
        <v>0</v>
      </c>
      <c r="F84" s="98">
        <f t="shared" si="38"/>
        <v>0</v>
      </c>
      <c r="G84" s="98">
        <f t="shared" si="38"/>
        <v>0</v>
      </c>
      <c r="H84" s="98">
        <f t="shared" si="38"/>
        <v>0</v>
      </c>
      <c r="I84" s="98">
        <f t="shared" si="38"/>
        <v>0</v>
      </c>
      <c r="J84" s="98">
        <f t="shared" si="38"/>
        <v>0</v>
      </c>
      <c r="K84" s="98">
        <f t="shared" si="38"/>
        <v>0</v>
      </c>
      <c r="L84" s="98">
        <f t="shared" si="38"/>
        <v>0</v>
      </c>
      <c r="M84" s="98">
        <f t="shared" si="38"/>
        <v>0</v>
      </c>
    </row>
    <row r="85" spans="1:13" s="118" customFormat="1" ht="17.45" customHeight="1">
      <c r="A85" s="116"/>
      <c r="B85" s="117" t="s">
        <v>200</v>
      </c>
      <c r="C85" s="117"/>
      <c r="D85" s="117">
        <f>SUM(D86:D87)</f>
        <v>0</v>
      </c>
      <c r="E85" s="117">
        <f t="shared" ref="E85:M85" si="39">SUM(E86:E87)</f>
        <v>0</v>
      </c>
      <c r="F85" s="117">
        <f t="shared" si="39"/>
        <v>0</v>
      </c>
      <c r="G85" s="117">
        <f t="shared" si="39"/>
        <v>0</v>
      </c>
      <c r="H85" s="117">
        <f t="shared" si="39"/>
        <v>0</v>
      </c>
      <c r="I85" s="117">
        <f t="shared" si="39"/>
        <v>0</v>
      </c>
      <c r="J85" s="117">
        <f t="shared" si="39"/>
        <v>0</v>
      </c>
      <c r="K85" s="117">
        <f t="shared" si="39"/>
        <v>0</v>
      </c>
      <c r="L85" s="117">
        <f t="shared" si="39"/>
        <v>0</v>
      </c>
      <c r="M85" s="117">
        <f t="shared" si="39"/>
        <v>0</v>
      </c>
    </row>
    <row r="86" spans="1:13" s="121" customFormat="1" ht="17.45" customHeight="1">
      <c r="A86" s="119"/>
      <c r="B86" s="120" t="s">
        <v>152</v>
      </c>
      <c r="C86" s="98"/>
      <c r="D86" s="98">
        <f>D$72</f>
        <v>0</v>
      </c>
      <c r="E86" s="98">
        <f t="shared" ref="E86:M86" si="40">E$72</f>
        <v>0</v>
      </c>
      <c r="F86" s="98">
        <f t="shared" si="40"/>
        <v>0</v>
      </c>
      <c r="G86" s="98">
        <f t="shared" si="40"/>
        <v>0</v>
      </c>
      <c r="H86" s="98">
        <f t="shared" si="40"/>
        <v>0</v>
      </c>
      <c r="I86" s="98">
        <f t="shared" si="40"/>
        <v>0</v>
      </c>
      <c r="J86" s="98">
        <f t="shared" si="40"/>
        <v>0</v>
      </c>
      <c r="K86" s="98">
        <f t="shared" si="40"/>
        <v>0</v>
      </c>
      <c r="L86" s="98">
        <f t="shared" si="40"/>
        <v>0</v>
      </c>
      <c r="M86" s="98">
        <f t="shared" si="40"/>
        <v>0</v>
      </c>
    </row>
    <row r="87" spans="1:13" ht="17.45" customHeight="1">
      <c r="B87" s="120" t="s">
        <v>153</v>
      </c>
      <c r="C87" s="98"/>
      <c r="D87" s="98">
        <f>D$75</f>
        <v>0</v>
      </c>
      <c r="E87" s="98">
        <f t="shared" ref="E87:M87" si="41">E$75</f>
        <v>0</v>
      </c>
      <c r="F87" s="98">
        <f t="shared" si="41"/>
        <v>0</v>
      </c>
      <c r="G87" s="98">
        <f t="shared" si="41"/>
        <v>0</v>
      </c>
      <c r="H87" s="98">
        <f t="shared" si="41"/>
        <v>0</v>
      </c>
      <c r="I87" s="98">
        <f t="shared" si="41"/>
        <v>0</v>
      </c>
      <c r="J87" s="98">
        <f t="shared" si="41"/>
        <v>0</v>
      </c>
      <c r="K87" s="98">
        <f t="shared" si="41"/>
        <v>0</v>
      </c>
      <c r="L87" s="98">
        <f t="shared" si="41"/>
        <v>0</v>
      </c>
      <c r="M87" s="98">
        <f t="shared" si="41"/>
        <v>0</v>
      </c>
    </row>
    <row r="91" spans="1:13">
      <c r="B91" s="80" t="s">
        <v>198</v>
      </c>
    </row>
    <row r="92" spans="1:13">
      <c r="B92" s="80" t="s">
        <v>199</v>
      </c>
    </row>
    <row r="93" spans="1:13">
      <c r="B93" s="80" t="s">
        <v>200</v>
      </c>
    </row>
    <row r="96" spans="1:13" s="12" customFormat="1" ht="26.45" customHeight="1">
      <c r="B96" s="207" t="s">
        <v>296</v>
      </c>
      <c r="C96" s="207"/>
      <c r="D96" s="207"/>
      <c r="E96" s="207"/>
      <c r="F96" s="207"/>
      <c r="G96" s="207"/>
      <c r="H96" s="207"/>
      <c r="I96" s="207"/>
      <c r="J96" s="207"/>
      <c r="K96" s="207"/>
    </row>
    <row r="97" spans="2:11" s="12" customFormat="1" ht="17.45" customHeight="1">
      <c r="B97" s="180"/>
      <c r="C97" s="180"/>
      <c r="D97" s="180"/>
      <c r="E97" s="180"/>
      <c r="F97" s="180"/>
      <c r="G97" s="180"/>
      <c r="H97" s="180"/>
      <c r="I97" s="180"/>
      <c r="J97" s="180"/>
      <c r="K97" s="180"/>
    </row>
    <row r="98" spans="2:11" s="12" customFormat="1" ht="17.45" customHeight="1">
      <c r="B98" s="180"/>
      <c r="C98" s="180"/>
      <c r="D98" s="180"/>
      <c r="E98" s="180"/>
      <c r="F98" s="180"/>
      <c r="G98" s="180"/>
      <c r="H98" s="180"/>
      <c r="I98" s="180"/>
      <c r="J98" s="180"/>
      <c r="K98" s="180"/>
    </row>
    <row r="99" spans="2:11" s="12" customFormat="1" ht="17.45" customHeight="1">
      <c r="B99" s="180"/>
      <c r="C99" s="180"/>
      <c r="D99" s="180"/>
      <c r="E99" s="180"/>
      <c r="F99" s="180"/>
      <c r="G99" s="180"/>
      <c r="H99" s="180"/>
      <c r="I99" s="180"/>
      <c r="J99" s="180"/>
      <c r="K99" s="180"/>
    </row>
    <row r="100" spans="2:11" s="12" customFormat="1" ht="17.45" customHeight="1">
      <c r="B100" s="180"/>
      <c r="C100" s="180"/>
      <c r="D100" s="180"/>
      <c r="E100" s="180"/>
      <c r="F100" s="180"/>
      <c r="G100" s="180"/>
      <c r="H100" s="180"/>
      <c r="I100" s="180"/>
      <c r="J100" s="180"/>
      <c r="K100" s="180"/>
    </row>
    <row r="101" spans="2:11" s="12" customFormat="1" ht="17.45" customHeight="1">
      <c r="B101" s="180"/>
      <c r="C101" s="180"/>
      <c r="D101" s="180"/>
      <c r="E101" s="180"/>
      <c r="F101" s="180"/>
      <c r="G101" s="180"/>
      <c r="H101" s="180"/>
      <c r="I101" s="180"/>
      <c r="J101" s="180"/>
      <c r="K101" s="180"/>
    </row>
    <row r="102" spans="2:11" s="12" customFormat="1" ht="17.45" customHeight="1">
      <c r="B102" s="180"/>
      <c r="C102" s="180"/>
      <c r="D102" s="180"/>
      <c r="E102" s="180"/>
      <c r="F102" s="180"/>
      <c r="G102" s="180"/>
      <c r="H102" s="180"/>
      <c r="I102" s="180"/>
      <c r="J102" s="180"/>
      <c r="K102" s="180"/>
    </row>
    <row r="103" spans="2:11" s="12" customFormat="1" ht="17.45" customHeight="1">
      <c r="B103" s="180"/>
      <c r="C103" s="180"/>
      <c r="D103" s="180"/>
      <c r="E103" s="180"/>
      <c r="F103" s="180"/>
      <c r="G103" s="180"/>
      <c r="H103" s="180"/>
      <c r="I103" s="180"/>
      <c r="J103" s="180"/>
      <c r="K103" s="180"/>
    </row>
    <row r="104" spans="2:11" s="12" customFormat="1" ht="17.45" customHeight="1">
      <c r="B104" s="180"/>
      <c r="C104" s="180"/>
      <c r="D104" s="180"/>
      <c r="E104" s="180"/>
      <c r="F104" s="180"/>
      <c r="G104" s="180"/>
      <c r="H104" s="180"/>
      <c r="I104" s="180"/>
      <c r="J104" s="180"/>
      <c r="K104" s="180"/>
    </row>
    <row r="105" spans="2:11" s="12" customFormat="1" ht="17.45" customHeight="1">
      <c r="B105" s="180"/>
      <c r="C105" s="180"/>
      <c r="D105" s="180"/>
      <c r="E105" s="180"/>
      <c r="F105" s="180"/>
      <c r="G105" s="180"/>
      <c r="H105" s="180"/>
      <c r="I105" s="180"/>
      <c r="J105" s="180"/>
      <c r="K105" s="180"/>
    </row>
    <row r="106" spans="2:11" s="12" customFormat="1" ht="17.45" customHeight="1">
      <c r="B106" s="180"/>
      <c r="C106" s="180"/>
      <c r="D106" s="180"/>
      <c r="E106" s="180"/>
      <c r="F106" s="180"/>
      <c r="G106" s="180"/>
      <c r="H106" s="180"/>
      <c r="I106" s="180"/>
      <c r="J106" s="180"/>
      <c r="K106" s="180"/>
    </row>
    <row r="107" spans="2:11" s="12" customFormat="1" ht="17.45" customHeight="1">
      <c r="B107" s="180"/>
      <c r="C107" s="180"/>
      <c r="D107" s="180"/>
      <c r="E107" s="180"/>
      <c r="F107" s="180"/>
      <c r="G107" s="180"/>
      <c r="H107" s="180"/>
      <c r="I107" s="180"/>
      <c r="J107" s="180"/>
      <c r="K107" s="180"/>
    </row>
    <row r="108" spans="2:11" s="12" customFormat="1" ht="17.45" customHeight="1">
      <c r="B108" s="180"/>
      <c r="C108" s="180"/>
      <c r="D108" s="180"/>
      <c r="E108" s="180"/>
      <c r="F108" s="180"/>
      <c r="G108" s="180"/>
      <c r="H108" s="180"/>
      <c r="I108" s="180"/>
      <c r="J108" s="180"/>
      <c r="K108" s="180"/>
    </row>
    <row r="109" spans="2:11" s="12" customFormat="1" ht="17.45" customHeight="1">
      <c r="B109" s="180"/>
      <c r="C109" s="180"/>
      <c r="D109" s="180"/>
      <c r="E109" s="180"/>
      <c r="F109" s="180"/>
      <c r="G109" s="180"/>
      <c r="H109" s="180"/>
      <c r="I109" s="180"/>
      <c r="J109" s="180"/>
      <c r="K109" s="180"/>
    </row>
    <row r="110" spans="2:11" s="12" customFormat="1" ht="17.45" customHeight="1">
      <c r="B110" s="180"/>
      <c r="C110" s="180"/>
      <c r="D110" s="180"/>
      <c r="E110" s="180"/>
      <c r="F110" s="180"/>
      <c r="G110" s="180"/>
      <c r="H110" s="180"/>
      <c r="I110" s="180"/>
      <c r="J110" s="180"/>
      <c r="K110" s="180"/>
    </row>
    <row r="111" spans="2:11" s="12" customFormat="1" ht="17.45" customHeight="1">
      <c r="B111" s="180"/>
      <c r="C111" s="180"/>
      <c r="D111" s="180"/>
      <c r="E111" s="180"/>
      <c r="F111" s="180"/>
      <c r="G111" s="180"/>
      <c r="H111" s="180"/>
      <c r="I111" s="180"/>
      <c r="J111" s="180"/>
      <c r="K111" s="180"/>
    </row>
    <row r="112" spans="2:11" s="12" customFormat="1" ht="17.45" customHeight="1">
      <c r="B112" s="180"/>
      <c r="C112" s="180"/>
      <c r="D112" s="180"/>
      <c r="E112" s="180"/>
      <c r="F112" s="180"/>
      <c r="G112" s="180"/>
      <c r="H112" s="180"/>
      <c r="I112" s="180"/>
      <c r="J112" s="180"/>
      <c r="K112" s="180"/>
    </row>
    <row r="113" spans="2:11" s="12" customFormat="1" ht="17.45" customHeight="1">
      <c r="B113" s="180"/>
      <c r="C113" s="180"/>
      <c r="D113" s="180"/>
      <c r="E113" s="180"/>
      <c r="F113" s="180"/>
      <c r="G113" s="180"/>
      <c r="H113" s="180"/>
      <c r="I113" s="180"/>
      <c r="J113" s="180"/>
      <c r="K113" s="180"/>
    </row>
    <row r="114" spans="2:11" s="12" customFormat="1" ht="17.45" customHeight="1">
      <c r="B114" s="180"/>
      <c r="C114" s="180"/>
      <c r="D114" s="180"/>
      <c r="E114" s="180"/>
      <c r="F114" s="180"/>
      <c r="G114" s="180"/>
      <c r="H114" s="180"/>
      <c r="I114" s="180"/>
      <c r="J114" s="180"/>
      <c r="K114" s="180"/>
    </row>
    <row r="115" spans="2:11" s="12" customFormat="1" ht="17.45" customHeight="1">
      <c r="B115" s="180"/>
      <c r="C115" s="180"/>
      <c r="D115" s="180"/>
      <c r="E115" s="180"/>
      <c r="F115" s="180"/>
      <c r="G115" s="180"/>
      <c r="H115" s="180"/>
      <c r="I115" s="180"/>
      <c r="J115" s="180"/>
      <c r="K115" s="180"/>
    </row>
    <row r="116" spans="2:11" s="12" customFormat="1" ht="17.45" customHeight="1">
      <c r="B116" s="180"/>
      <c r="C116" s="180"/>
      <c r="D116" s="180"/>
      <c r="E116" s="180"/>
      <c r="F116" s="180"/>
      <c r="G116" s="180"/>
      <c r="H116" s="180"/>
      <c r="I116" s="180"/>
      <c r="J116" s="180"/>
      <c r="K116" s="180"/>
    </row>
  </sheetData>
  <sheetProtection formatRows="0"/>
  <dataValidations count="4">
    <dataValidation type="list" allowBlank="1" showInputMessage="1" showErrorMessage="1" sqref="B4" xr:uid="{00000000-0002-0000-0B00-000000000000}">
      <formula1>$B$91:$B$93</formula1>
    </dataValidation>
    <dataValidation allowBlank="1" showInputMessage="1" showErrorMessage="1" promptTitle="Orientação de preenchimento" prompt="Se a IES preencheu A linha Resultado de Equivalência, verificar se foi incluído o mesmo valor em alguma linha genérica da DRE. _x000a__x000a_Se houver, alterar o valor deste campo para 0." sqref="D18" xr:uid="{00000000-0002-0000-0B00-000001000000}"/>
    <dataValidation allowBlank="1" showInputMessage="1" showErrorMessage="1" promptTitle="Orientação de preenchimento" prompt="Para valores positivos na tabela de ajustes do resultado, coloque 1, caso contrario, coloque 0." sqref="E18" xr:uid="{00000000-0002-0000-0B00-000002000000}"/>
    <dataValidation type="decimal" operator="greaterThanOrEqual" allowBlank="1" showInputMessage="1" showErrorMessage="1" error="Não aceita números negativos." promptTitle="Orientação de preenchimento" prompt="Discriminar os itens considerados no quadro localizado ao final desta aba." sqref="D16:M16" xr:uid="{00000000-0002-0000-0B00-000003000000}">
      <formula1>0</formula1>
    </dataValidation>
  </dataValidations>
  <pageMargins left="0.51181102362204722" right="0.51181102362204722" top="0.78740157480314965" bottom="0.78740157480314965" header="0.31496062992125984" footer="0.31496062992125984"/>
  <pageSetup paperSize="9" scale="71" orientation="landscape" horizontalDpi="4294967292" verticalDpi="4294967292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Plan1">
    <pageSetUpPr fitToPage="1"/>
  </sheetPr>
  <dimension ref="A1:M36"/>
  <sheetViews>
    <sheetView showGridLines="0" showRowColHeaders="0" zoomScaleNormal="100" workbookViewId="0">
      <pane ySplit="3" topLeftCell="A4" activePane="bottomLeft" state="frozen"/>
      <selection pane="bottomLeft" activeCell="A4" sqref="A4"/>
    </sheetView>
  </sheetViews>
  <sheetFormatPr defaultColWidth="10.875" defaultRowHeight="15"/>
  <cols>
    <col min="1" max="1" width="2.625" style="27" customWidth="1"/>
    <col min="2" max="2" width="54" style="27" customWidth="1"/>
    <col min="3" max="3" width="7.5" style="44" bestFit="1" customWidth="1"/>
    <col min="4" max="8" width="16.375" style="27" bestFit="1" customWidth="1"/>
    <col min="9" max="13" width="17.375" style="27" bestFit="1" customWidth="1"/>
    <col min="14" max="16384" width="10.875" style="27"/>
  </cols>
  <sheetData>
    <row r="1" spans="1:13" ht="15" customHeight="1">
      <c r="A1" s="25"/>
      <c r="B1" s="53"/>
      <c r="C1" s="26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15.75">
      <c r="A2" s="25"/>
      <c r="B2" s="13" t="s">
        <v>196</v>
      </c>
      <c r="C2" s="28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s="14" customFormat="1" ht="26.1" customHeight="1">
      <c r="A3" s="1"/>
      <c r="B3" s="207" t="s">
        <v>165</v>
      </c>
      <c r="C3" s="208" t="s">
        <v>30</v>
      </c>
      <c r="D3" s="208" t="s">
        <v>1</v>
      </c>
      <c r="E3" s="208" t="s">
        <v>2</v>
      </c>
      <c r="F3" s="208" t="s">
        <v>3</v>
      </c>
      <c r="G3" s="208" t="s">
        <v>4</v>
      </c>
      <c r="H3" s="208" t="s">
        <v>5</v>
      </c>
      <c r="I3" s="208" t="s">
        <v>6</v>
      </c>
      <c r="J3" s="208" t="s">
        <v>7</v>
      </c>
      <c r="K3" s="208" t="s">
        <v>8</v>
      </c>
      <c r="L3" s="208" t="s">
        <v>9</v>
      </c>
      <c r="M3" s="208" t="s">
        <v>10</v>
      </c>
    </row>
    <row r="4" spans="1:13" s="32" customFormat="1" ht="12.75">
      <c r="A4" s="1"/>
      <c r="B4" s="29"/>
      <c r="C4" s="30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spans="1:13" s="32" customFormat="1" ht="17.45" customHeight="1">
      <c r="A5" s="1"/>
      <c r="B5" s="40" t="s">
        <v>11</v>
      </c>
      <c r="C5" s="41" t="s">
        <v>35</v>
      </c>
      <c r="D5" s="7">
        <f t="shared" ref="D5:M5" si="0">SUM(D6:D10)</f>
        <v>0</v>
      </c>
      <c r="E5" s="7">
        <f t="shared" si="0"/>
        <v>0</v>
      </c>
      <c r="F5" s="7">
        <f t="shared" si="0"/>
        <v>0</v>
      </c>
      <c r="G5" s="7">
        <f t="shared" si="0"/>
        <v>0</v>
      </c>
      <c r="H5" s="7">
        <f t="shared" si="0"/>
        <v>0</v>
      </c>
      <c r="I5" s="7">
        <f t="shared" si="0"/>
        <v>0</v>
      </c>
      <c r="J5" s="7">
        <f t="shared" si="0"/>
        <v>0</v>
      </c>
      <c r="K5" s="7">
        <f t="shared" si="0"/>
        <v>0</v>
      </c>
      <c r="L5" s="7">
        <f t="shared" si="0"/>
        <v>0</v>
      </c>
      <c r="M5" s="7">
        <f t="shared" si="0"/>
        <v>0</v>
      </c>
    </row>
    <row r="6" spans="1:13" s="32" customFormat="1" ht="17.45" customHeight="1">
      <c r="A6" s="33"/>
      <c r="B6" s="15" t="s">
        <v>36</v>
      </c>
      <c r="C6" s="34" t="s">
        <v>35</v>
      </c>
      <c r="D6" s="35">
        <f>+'Receita Operacional'!D8</f>
        <v>0</v>
      </c>
      <c r="E6" s="35">
        <f>+'Receita Operacional'!E8</f>
        <v>0</v>
      </c>
      <c r="F6" s="35">
        <f>+'Receita Operacional'!F8</f>
        <v>0</v>
      </c>
      <c r="G6" s="35">
        <f>+'Receita Operacional'!G8</f>
        <v>0</v>
      </c>
      <c r="H6" s="35">
        <f>+'Receita Operacional'!H8</f>
        <v>0</v>
      </c>
      <c r="I6" s="35">
        <f>+'Receita Operacional'!I8</f>
        <v>0</v>
      </c>
      <c r="J6" s="35">
        <f>+'Receita Operacional'!J8</f>
        <v>0</v>
      </c>
      <c r="K6" s="35">
        <f>+'Receita Operacional'!K8</f>
        <v>0</v>
      </c>
      <c r="L6" s="35">
        <f>+'Receita Operacional'!L8</f>
        <v>0</v>
      </c>
      <c r="M6" s="35">
        <f>+'Receita Operacional'!M8</f>
        <v>0</v>
      </c>
    </row>
    <row r="7" spans="1:13" s="32" customFormat="1" ht="17.45" customHeight="1">
      <c r="A7" s="33"/>
      <c r="B7" s="15" t="s">
        <v>89</v>
      </c>
      <c r="C7" s="34" t="s">
        <v>35</v>
      </c>
      <c r="D7" s="35">
        <f>+'Receita Operacional'!D35</f>
        <v>0</v>
      </c>
      <c r="E7" s="35">
        <f>+'Receita Operacional'!E35</f>
        <v>0</v>
      </c>
      <c r="F7" s="35">
        <f>+'Receita Operacional'!F35</f>
        <v>0</v>
      </c>
      <c r="G7" s="35">
        <f>+'Receita Operacional'!G35</f>
        <v>0</v>
      </c>
      <c r="H7" s="35">
        <f>+'Receita Operacional'!H35</f>
        <v>0</v>
      </c>
      <c r="I7" s="35">
        <f>+'Receita Operacional'!I35</f>
        <v>0</v>
      </c>
      <c r="J7" s="35">
        <f>+'Receita Operacional'!J35</f>
        <v>0</v>
      </c>
      <c r="K7" s="35">
        <f>+'Receita Operacional'!K35</f>
        <v>0</v>
      </c>
      <c r="L7" s="35">
        <f>+'Receita Operacional'!L35</f>
        <v>0</v>
      </c>
      <c r="M7" s="35">
        <f>+'Receita Operacional'!M35</f>
        <v>0</v>
      </c>
    </row>
    <row r="8" spans="1:13" s="32" customFormat="1" ht="17.45" customHeight="1">
      <c r="A8" s="33"/>
      <c r="B8" s="15" t="s">
        <v>93</v>
      </c>
      <c r="C8" s="34" t="s">
        <v>35</v>
      </c>
      <c r="D8" s="35">
        <f>+'Receita Operacional'!D46</f>
        <v>0</v>
      </c>
      <c r="E8" s="35">
        <f>+'Receita Operacional'!E46</f>
        <v>0</v>
      </c>
      <c r="F8" s="35">
        <f>+'Receita Operacional'!F46</f>
        <v>0</v>
      </c>
      <c r="G8" s="35">
        <f>+'Receita Operacional'!G46</f>
        <v>0</v>
      </c>
      <c r="H8" s="35">
        <f>+'Receita Operacional'!H46</f>
        <v>0</v>
      </c>
      <c r="I8" s="35">
        <f>+'Receita Operacional'!I46</f>
        <v>0</v>
      </c>
      <c r="J8" s="35">
        <f>+'Receita Operacional'!J46</f>
        <v>0</v>
      </c>
      <c r="K8" s="35">
        <f>+'Receita Operacional'!K46</f>
        <v>0</v>
      </c>
      <c r="L8" s="35">
        <f>+'Receita Operacional'!L46</f>
        <v>0</v>
      </c>
      <c r="M8" s="35">
        <f>+'Receita Operacional'!M46</f>
        <v>0</v>
      </c>
    </row>
    <row r="9" spans="1:13" s="32" customFormat="1" ht="17.45" customHeight="1">
      <c r="A9" s="33"/>
      <c r="B9" s="15" t="s">
        <v>33</v>
      </c>
      <c r="C9" s="34" t="s">
        <v>35</v>
      </c>
      <c r="D9" s="35">
        <f>+'Receita Operacional'!D59</f>
        <v>0</v>
      </c>
      <c r="E9" s="35">
        <f>+'Receita Operacional'!E59</f>
        <v>0</v>
      </c>
      <c r="F9" s="35">
        <f>+'Receita Operacional'!F59</f>
        <v>0</v>
      </c>
      <c r="G9" s="35">
        <f>+'Receita Operacional'!G59</f>
        <v>0</v>
      </c>
      <c r="H9" s="35">
        <f>+'Receita Operacional'!H59</f>
        <v>0</v>
      </c>
      <c r="I9" s="35">
        <f>+'Receita Operacional'!I59</f>
        <v>0</v>
      </c>
      <c r="J9" s="35">
        <f>+'Receita Operacional'!J59</f>
        <v>0</v>
      </c>
      <c r="K9" s="35">
        <f>+'Receita Operacional'!K59</f>
        <v>0</v>
      </c>
      <c r="L9" s="35">
        <f>+'Receita Operacional'!L59</f>
        <v>0</v>
      </c>
      <c r="M9" s="35">
        <f>+'Receita Operacional'!M59</f>
        <v>0</v>
      </c>
    </row>
    <row r="10" spans="1:13" s="32" customFormat="1" ht="17.45" customHeight="1">
      <c r="A10" s="33"/>
      <c r="B10" s="270" t="s">
        <v>15</v>
      </c>
      <c r="C10" s="36" t="s">
        <v>35</v>
      </c>
      <c r="D10" s="37">
        <f>+'Receita Operacional'!D68</f>
        <v>0</v>
      </c>
      <c r="E10" s="37">
        <f>+'Receita Operacional'!E68</f>
        <v>0</v>
      </c>
      <c r="F10" s="37">
        <f>+'Receita Operacional'!F68</f>
        <v>0</v>
      </c>
      <c r="G10" s="37">
        <f>+'Receita Operacional'!G68</f>
        <v>0</v>
      </c>
      <c r="H10" s="37">
        <f>+'Receita Operacional'!H68</f>
        <v>0</v>
      </c>
      <c r="I10" s="37">
        <f>+'Receita Operacional'!I68</f>
        <v>0</v>
      </c>
      <c r="J10" s="37">
        <f>+'Receita Operacional'!J68</f>
        <v>0</v>
      </c>
      <c r="K10" s="37">
        <f>+'Receita Operacional'!K68</f>
        <v>0</v>
      </c>
      <c r="L10" s="37">
        <f>+'Receita Operacional'!L68</f>
        <v>0</v>
      </c>
      <c r="M10" s="37">
        <f>+'Receita Operacional'!M68</f>
        <v>0</v>
      </c>
    </row>
    <row r="11" spans="1:13" s="32" customFormat="1" ht="17.45" customHeight="1">
      <c r="A11" s="33"/>
      <c r="B11" s="38" t="s">
        <v>39</v>
      </c>
      <c r="C11" s="39" t="s">
        <v>35</v>
      </c>
      <c r="D11" s="6">
        <f>-'Receita Operacional'!D26-'Receita Operacional'!D39-'Receita Operacional'!D52-'Receita Operacional'!D61-'Receita Operacional'!D70</f>
        <v>0</v>
      </c>
      <c r="E11" s="6">
        <f>-'Receita Operacional'!E26-'Receita Operacional'!E39-'Receita Operacional'!E52-'Receita Operacional'!E61-'Receita Operacional'!E70</f>
        <v>0</v>
      </c>
      <c r="F11" s="6">
        <f>-'Receita Operacional'!F26-'Receita Operacional'!F39-'Receita Operacional'!F52-'Receita Operacional'!F61-'Receita Operacional'!F70</f>
        <v>0</v>
      </c>
      <c r="G11" s="6">
        <f>-'Receita Operacional'!G26-'Receita Operacional'!G39-'Receita Operacional'!G52-'Receita Operacional'!G61-'Receita Operacional'!G70</f>
        <v>0</v>
      </c>
      <c r="H11" s="6">
        <f>-'Receita Operacional'!H26-'Receita Operacional'!H39-'Receita Operacional'!H52-'Receita Operacional'!H61-'Receita Operacional'!H70</f>
        <v>0</v>
      </c>
      <c r="I11" s="6">
        <f>-'Receita Operacional'!I26-'Receita Operacional'!I39-'Receita Operacional'!I52-'Receita Operacional'!I61-'Receita Operacional'!I70</f>
        <v>0</v>
      </c>
      <c r="J11" s="6">
        <f>-'Receita Operacional'!J26-'Receita Operacional'!J39-'Receita Operacional'!J52-'Receita Operacional'!J61-'Receita Operacional'!J70</f>
        <v>0</v>
      </c>
      <c r="K11" s="6">
        <f>-'Receita Operacional'!K26-'Receita Operacional'!K39-'Receita Operacional'!K52-'Receita Operacional'!K61-'Receita Operacional'!K70</f>
        <v>0</v>
      </c>
      <c r="L11" s="6">
        <f>-'Receita Operacional'!L26-'Receita Operacional'!L39-'Receita Operacional'!L52-'Receita Operacional'!L61-'Receita Operacional'!L70</f>
        <v>0</v>
      </c>
      <c r="M11" s="6">
        <f>-'Receita Operacional'!M26-'Receita Operacional'!M39-'Receita Operacional'!M52-'Receita Operacional'!M61-'Receita Operacional'!M70</f>
        <v>0</v>
      </c>
    </row>
    <row r="12" spans="1:13" s="32" customFormat="1" ht="17.45" customHeight="1">
      <c r="A12" s="33"/>
      <c r="B12" s="40" t="s">
        <v>12</v>
      </c>
      <c r="C12" s="41" t="s">
        <v>35</v>
      </c>
      <c r="D12" s="7">
        <f>D5+D11</f>
        <v>0</v>
      </c>
      <c r="E12" s="7">
        <f t="shared" ref="E12:M12" si="1">E5+E11</f>
        <v>0</v>
      </c>
      <c r="F12" s="7">
        <f t="shared" si="1"/>
        <v>0</v>
      </c>
      <c r="G12" s="7">
        <f t="shared" si="1"/>
        <v>0</v>
      </c>
      <c r="H12" s="7">
        <f t="shared" si="1"/>
        <v>0</v>
      </c>
      <c r="I12" s="7">
        <f t="shared" si="1"/>
        <v>0</v>
      </c>
      <c r="J12" s="7">
        <f t="shared" si="1"/>
        <v>0</v>
      </c>
      <c r="K12" s="7">
        <f t="shared" si="1"/>
        <v>0</v>
      </c>
      <c r="L12" s="7">
        <f t="shared" si="1"/>
        <v>0</v>
      </c>
      <c r="M12" s="7">
        <f t="shared" si="1"/>
        <v>0</v>
      </c>
    </row>
    <row r="13" spans="1:13" s="135" customFormat="1" ht="17.45" customHeight="1">
      <c r="A13" s="140"/>
      <c r="B13" s="141" t="s">
        <v>13</v>
      </c>
      <c r="C13" s="139" t="s">
        <v>35</v>
      </c>
      <c r="D13" s="142">
        <f t="shared" ref="D13:M13" si="2">D14+D29</f>
        <v>0</v>
      </c>
      <c r="E13" s="142">
        <f t="shared" si="2"/>
        <v>0</v>
      </c>
      <c r="F13" s="142">
        <f t="shared" si="2"/>
        <v>0</v>
      </c>
      <c r="G13" s="142">
        <f t="shared" si="2"/>
        <v>0</v>
      </c>
      <c r="H13" s="142">
        <f t="shared" si="2"/>
        <v>0</v>
      </c>
      <c r="I13" s="142">
        <f t="shared" si="2"/>
        <v>0</v>
      </c>
      <c r="J13" s="142">
        <f t="shared" si="2"/>
        <v>0</v>
      </c>
      <c r="K13" s="142">
        <f t="shared" si="2"/>
        <v>0</v>
      </c>
      <c r="L13" s="142">
        <f t="shared" si="2"/>
        <v>0</v>
      </c>
      <c r="M13" s="142">
        <f t="shared" si="2"/>
        <v>0</v>
      </c>
    </row>
    <row r="14" spans="1:13" s="135" customFormat="1" ht="17.45" customHeight="1">
      <c r="A14" s="136"/>
      <c r="B14" s="143" t="s">
        <v>128</v>
      </c>
      <c r="C14" s="137" t="s">
        <v>35</v>
      </c>
      <c r="D14" s="138">
        <f t="shared" ref="D14:M14" si="3">SUM(D15:D28)</f>
        <v>0</v>
      </c>
      <c r="E14" s="138">
        <f t="shared" si="3"/>
        <v>0</v>
      </c>
      <c r="F14" s="138">
        <f t="shared" si="3"/>
        <v>0</v>
      </c>
      <c r="G14" s="138">
        <f t="shared" si="3"/>
        <v>0</v>
      </c>
      <c r="H14" s="138">
        <f t="shared" si="3"/>
        <v>0</v>
      </c>
      <c r="I14" s="138">
        <f t="shared" si="3"/>
        <v>0</v>
      </c>
      <c r="J14" s="138">
        <f t="shared" si="3"/>
        <v>0</v>
      </c>
      <c r="K14" s="138">
        <f t="shared" si="3"/>
        <v>0</v>
      </c>
      <c r="L14" s="138">
        <f t="shared" si="3"/>
        <v>0</v>
      </c>
      <c r="M14" s="138">
        <f t="shared" si="3"/>
        <v>0</v>
      </c>
    </row>
    <row r="15" spans="1:13" s="32" customFormat="1" ht="17.45" customHeight="1">
      <c r="A15" s="33"/>
      <c r="B15" s="17" t="s">
        <v>80</v>
      </c>
      <c r="C15" s="34" t="s">
        <v>35</v>
      </c>
      <c r="D15" s="52">
        <f>-SUM('Custos e Despesas'!D6+'Custos e Despesas'!D24+'Custos e Despesas'!D36)</f>
        <v>0</v>
      </c>
      <c r="E15" s="52">
        <f>-SUM('Custos e Despesas'!E6+'Custos e Despesas'!E24+'Custos e Despesas'!E36)</f>
        <v>0</v>
      </c>
      <c r="F15" s="52">
        <f>-SUM('Custos e Despesas'!F6+'Custos e Despesas'!F24+'Custos e Despesas'!F36)</f>
        <v>0</v>
      </c>
      <c r="G15" s="52">
        <f>-SUM('Custos e Despesas'!G6+'Custos e Despesas'!G24+'Custos e Despesas'!G36)</f>
        <v>0</v>
      </c>
      <c r="H15" s="52">
        <f>-SUM('Custos e Despesas'!H6+'Custos e Despesas'!H24+'Custos e Despesas'!H36)</f>
        <v>0</v>
      </c>
      <c r="I15" s="52">
        <f>-SUM('Custos e Despesas'!I6+'Custos e Despesas'!I24+'Custos e Despesas'!I36)</f>
        <v>0</v>
      </c>
      <c r="J15" s="52">
        <f>-SUM('Custos e Despesas'!J6+'Custos e Despesas'!J24+'Custos e Despesas'!J36)</f>
        <v>0</v>
      </c>
      <c r="K15" s="52">
        <f>-SUM('Custos e Despesas'!K6+'Custos e Despesas'!K24+'Custos e Despesas'!K36)</f>
        <v>0</v>
      </c>
      <c r="L15" s="52">
        <f>-SUM('Custos e Despesas'!L6+'Custos e Despesas'!L24+'Custos e Despesas'!L36)</f>
        <v>0</v>
      </c>
      <c r="M15" s="52">
        <f>-SUM('Custos e Despesas'!M6+'Custos e Despesas'!M24+'Custos e Despesas'!M36)</f>
        <v>0</v>
      </c>
    </row>
    <row r="16" spans="1:13" s="32" customFormat="1" ht="17.45" customHeight="1">
      <c r="A16" s="33"/>
      <c r="B16" s="17" t="s">
        <v>17</v>
      </c>
      <c r="C16" s="34" t="s">
        <v>35</v>
      </c>
      <c r="D16" s="52">
        <f>-'Custos e Despesas'!D48</f>
        <v>0</v>
      </c>
      <c r="E16" s="52">
        <f>-'Custos e Despesas'!E48</f>
        <v>0</v>
      </c>
      <c r="F16" s="52">
        <f>-'Custos e Despesas'!F48</f>
        <v>0</v>
      </c>
      <c r="G16" s="52">
        <f>-'Custos e Despesas'!G48</f>
        <v>0</v>
      </c>
      <c r="H16" s="52">
        <f>-'Custos e Despesas'!H48</f>
        <v>0</v>
      </c>
      <c r="I16" s="52">
        <f>-'Custos e Despesas'!I48</f>
        <v>0</v>
      </c>
      <c r="J16" s="52">
        <f>-'Custos e Despesas'!J48</f>
        <v>0</v>
      </c>
      <c r="K16" s="52">
        <f>-'Custos e Despesas'!K48</f>
        <v>0</v>
      </c>
      <c r="L16" s="52">
        <f>-'Custos e Despesas'!L48</f>
        <v>0</v>
      </c>
      <c r="M16" s="52">
        <f>-'Custos e Despesas'!M48</f>
        <v>0</v>
      </c>
    </row>
    <row r="17" spans="1:13" s="32" customFormat="1" ht="17.45" customHeight="1">
      <c r="A17" s="33"/>
      <c r="B17" s="17" t="s">
        <v>70</v>
      </c>
      <c r="C17" s="34" t="s">
        <v>35</v>
      </c>
      <c r="D17" s="52">
        <f>-'Custos e Despesas'!D51</f>
        <v>0</v>
      </c>
      <c r="E17" s="52">
        <f>-'Custos e Despesas'!E51</f>
        <v>0</v>
      </c>
      <c r="F17" s="52">
        <f>-'Custos e Despesas'!F51</f>
        <v>0</v>
      </c>
      <c r="G17" s="52">
        <f>-'Custos e Despesas'!G51</f>
        <v>0</v>
      </c>
      <c r="H17" s="52">
        <f>-'Custos e Despesas'!H51</f>
        <v>0</v>
      </c>
      <c r="I17" s="52">
        <f>-'Custos e Despesas'!I51</f>
        <v>0</v>
      </c>
      <c r="J17" s="52">
        <f>-'Custos e Despesas'!J51</f>
        <v>0</v>
      </c>
      <c r="K17" s="52">
        <f>-'Custos e Despesas'!K51</f>
        <v>0</v>
      </c>
      <c r="L17" s="52">
        <f>-'Custos e Despesas'!L51</f>
        <v>0</v>
      </c>
      <c r="M17" s="52">
        <f>-'Custos e Despesas'!M51</f>
        <v>0</v>
      </c>
    </row>
    <row r="18" spans="1:13" s="32" customFormat="1" ht="17.45" customHeight="1">
      <c r="A18" s="33"/>
      <c r="B18" s="17" t="s">
        <v>60</v>
      </c>
      <c r="C18" s="34" t="s">
        <v>35</v>
      </c>
      <c r="D18" s="52">
        <f>-'Custos e Despesas'!D59</f>
        <v>0</v>
      </c>
      <c r="E18" s="52">
        <f>-'Custos e Despesas'!E59</f>
        <v>0</v>
      </c>
      <c r="F18" s="52">
        <f>-'Custos e Despesas'!F59</f>
        <v>0</v>
      </c>
      <c r="G18" s="52">
        <f>-'Custos e Despesas'!G59</f>
        <v>0</v>
      </c>
      <c r="H18" s="52">
        <f>-'Custos e Despesas'!H59</f>
        <v>0</v>
      </c>
      <c r="I18" s="52">
        <f>-'Custos e Despesas'!I59</f>
        <v>0</v>
      </c>
      <c r="J18" s="52">
        <f>-'Custos e Despesas'!J59</f>
        <v>0</v>
      </c>
      <c r="K18" s="52">
        <f>-'Custos e Despesas'!K59</f>
        <v>0</v>
      </c>
      <c r="L18" s="52">
        <f>-'Custos e Despesas'!L59</f>
        <v>0</v>
      </c>
      <c r="M18" s="52">
        <f>-'Custos e Despesas'!M59</f>
        <v>0</v>
      </c>
    </row>
    <row r="19" spans="1:13" s="32" customFormat="1" ht="17.45" customHeight="1">
      <c r="A19" s="33"/>
      <c r="B19" s="17" t="s">
        <v>18</v>
      </c>
      <c r="C19" s="34" t="s">
        <v>35</v>
      </c>
      <c r="D19" s="52">
        <f>-'Custos e Despesas'!D63</f>
        <v>0</v>
      </c>
      <c r="E19" s="52">
        <f>-'Custos e Despesas'!E63</f>
        <v>0</v>
      </c>
      <c r="F19" s="52">
        <f>-'Custos e Despesas'!F63</f>
        <v>0</v>
      </c>
      <c r="G19" s="52">
        <f>-'Custos e Despesas'!G63</f>
        <v>0</v>
      </c>
      <c r="H19" s="52">
        <f>-'Custos e Despesas'!H63</f>
        <v>0</v>
      </c>
      <c r="I19" s="52">
        <f>-'Custos e Despesas'!I63</f>
        <v>0</v>
      </c>
      <c r="J19" s="52">
        <f>-'Custos e Despesas'!J63</f>
        <v>0</v>
      </c>
      <c r="K19" s="52">
        <f>-'Custos e Despesas'!K63</f>
        <v>0</v>
      </c>
      <c r="L19" s="52">
        <f>-'Custos e Despesas'!L63</f>
        <v>0</v>
      </c>
      <c r="M19" s="52">
        <f>-'Custos e Despesas'!M63</f>
        <v>0</v>
      </c>
    </row>
    <row r="20" spans="1:13" s="32" customFormat="1" ht="17.45" customHeight="1">
      <c r="A20" s="33"/>
      <c r="B20" s="17" t="s">
        <v>163</v>
      </c>
      <c r="C20" s="34" t="s">
        <v>35</v>
      </c>
      <c r="D20" s="52">
        <f>-'Custos e Despesas'!D66</f>
        <v>0</v>
      </c>
      <c r="E20" s="52">
        <f>-'Custos e Despesas'!E66</f>
        <v>0</v>
      </c>
      <c r="F20" s="52">
        <f>-'Custos e Despesas'!F66</f>
        <v>0</v>
      </c>
      <c r="G20" s="52">
        <f>-'Custos e Despesas'!G66</f>
        <v>0</v>
      </c>
      <c r="H20" s="52">
        <f>-'Custos e Despesas'!H66</f>
        <v>0</v>
      </c>
      <c r="I20" s="52">
        <f>-'Custos e Despesas'!I66</f>
        <v>0</v>
      </c>
      <c r="J20" s="52">
        <f>-'Custos e Despesas'!J66</f>
        <v>0</v>
      </c>
      <c r="K20" s="52">
        <f>-'Custos e Despesas'!K66</f>
        <v>0</v>
      </c>
      <c r="L20" s="52">
        <f>-'Custos e Despesas'!L66</f>
        <v>0</v>
      </c>
      <c r="M20" s="52">
        <f>-'Custos e Despesas'!M66</f>
        <v>0</v>
      </c>
    </row>
    <row r="21" spans="1:13" s="32" customFormat="1" ht="17.45" customHeight="1">
      <c r="A21" s="33"/>
      <c r="B21" s="17" t="s">
        <v>16</v>
      </c>
      <c r="C21" s="34" t="s">
        <v>35</v>
      </c>
      <c r="D21" s="52">
        <f>-'Custos e Despesas'!D67</f>
        <v>0</v>
      </c>
      <c r="E21" s="52">
        <f>-'Custos e Despesas'!E67</f>
        <v>0</v>
      </c>
      <c r="F21" s="52">
        <f>-'Custos e Despesas'!F67</f>
        <v>0</v>
      </c>
      <c r="G21" s="52">
        <f>-'Custos e Despesas'!G67</f>
        <v>0</v>
      </c>
      <c r="H21" s="52">
        <f>-'Custos e Despesas'!H67</f>
        <v>0</v>
      </c>
      <c r="I21" s="52">
        <f>-'Custos e Despesas'!I67</f>
        <v>0</v>
      </c>
      <c r="J21" s="52">
        <f>-'Custos e Despesas'!J67</f>
        <v>0</v>
      </c>
      <c r="K21" s="52">
        <f>-'Custos e Despesas'!K67</f>
        <v>0</v>
      </c>
      <c r="L21" s="52">
        <f>-'Custos e Despesas'!L67</f>
        <v>0</v>
      </c>
      <c r="M21" s="52">
        <f>-'Custos e Despesas'!M67</f>
        <v>0</v>
      </c>
    </row>
    <row r="22" spans="1:13" s="32" customFormat="1" ht="17.45" customHeight="1">
      <c r="A22" s="33"/>
      <c r="B22" s="17" t="s">
        <v>175</v>
      </c>
      <c r="C22" s="34" t="s">
        <v>35</v>
      </c>
      <c r="D22" s="52">
        <f>-'Custos e Despesas'!D72</f>
        <v>0</v>
      </c>
      <c r="E22" s="52">
        <f>-'Custos e Despesas'!E72</f>
        <v>0</v>
      </c>
      <c r="F22" s="52">
        <f>-'Custos e Despesas'!F72</f>
        <v>0</v>
      </c>
      <c r="G22" s="52">
        <f>-'Custos e Despesas'!G72</f>
        <v>0</v>
      </c>
      <c r="H22" s="52">
        <f>-'Custos e Despesas'!H72</f>
        <v>0</v>
      </c>
      <c r="I22" s="52">
        <f>-'Custos e Despesas'!I72</f>
        <v>0</v>
      </c>
      <c r="J22" s="52">
        <f>-'Custos e Despesas'!J72</f>
        <v>0</v>
      </c>
      <c r="K22" s="52">
        <f>-'Custos e Despesas'!K72</f>
        <v>0</v>
      </c>
      <c r="L22" s="52">
        <f>-'Custos e Despesas'!L72</f>
        <v>0</v>
      </c>
      <c r="M22" s="52">
        <f>-'Custos e Despesas'!M72</f>
        <v>0</v>
      </c>
    </row>
    <row r="23" spans="1:13" s="32" customFormat="1" ht="17.45" customHeight="1">
      <c r="A23" s="33"/>
      <c r="B23" s="17" t="s">
        <v>176</v>
      </c>
      <c r="C23" s="34" t="s">
        <v>35</v>
      </c>
      <c r="D23" s="52">
        <f>-'Custos e Despesas'!D73</f>
        <v>0</v>
      </c>
      <c r="E23" s="52">
        <f>-'Custos e Despesas'!E73</f>
        <v>0</v>
      </c>
      <c r="F23" s="52">
        <f>-'Custos e Despesas'!F73</f>
        <v>0</v>
      </c>
      <c r="G23" s="52">
        <f>-'Custos e Despesas'!G73</f>
        <v>0</v>
      </c>
      <c r="H23" s="52">
        <f>-'Custos e Despesas'!H73</f>
        <v>0</v>
      </c>
      <c r="I23" s="52">
        <f>-'Custos e Despesas'!I73</f>
        <v>0</v>
      </c>
      <c r="J23" s="52">
        <f>-'Custos e Despesas'!J73</f>
        <v>0</v>
      </c>
      <c r="K23" s="52">
        <f>-'Custos e Despesas'!K73</f>
        <v>0</v>
      </c>
      <c r="L23" s="52">
        <f>-'Custos e Despesas'!L73</f>
        <v>0</v>
      </c>
      <c r="M23" s="52">
        <f>-'Custos e Despesas'!M73</f>
        <v>0</v>
      </c>
    </row>
    <row r="24" spans="1:13" s="32" customFormat="1" ht="17.45" customHeight="1">
      <c r="A24" s="33"/>
      <c r="B24" s="17" t="s">
        <v>177</v>
      </c>
      <c r="C24" s="34" t="s">
        <v>35</v>
      </c>
      <c r="D24" s="52">
        <f>-'Custos e Despesas'!D74</f>
        <v>0</v>
      </c>
      <c r="E24" s="52">
        <f>-'Custos e Despesas'!E74</f>
        <v>0</v>
      </c>
      <c r="F24" s="52">
        <f>-'Custos e Despesas'!F74</f>
        <v>0</v>
      </c>
      <c r="G24" s="52">
        <f>-'Custos e Despesas'!G74</f>
        <v>0</v>
      </c>
      <c r="H24" s="52">
        <f>-'Custos e Despesas'!H74</f>
        <v>0</v>
      </c>
      <c r="I24" s="52">
        <f>-'Custos e Despesas'!I74</f>
        <v>0</v>
      </c>
      <c r="J24" s="52">
        <f>-'Custos e Despesas'!J74</f>
        <v>0</v>
      </c>
      <c r="K24" s="52">
        <f>-'Custos e Despesas'!K74</f>
        <v>0</v>
      </c>
      <c r="L24" s="52">
        <f>-'Custos e Despesas'!L74</f>
        <v>0</v>
      </c>
      <c r="M24" s="52">
        <f>-'Custos e Despesas'!M74</f>
        <v>0</v>
      </c>
    </row>
    <row r="25" spans="1:13" s="32" customFormat="1" ht="17.45" customHeight="1">
      <c r="A25" s="33"/>
      <c r="B25" s="17" t="s">
        <v>0</v>
      </c>
      <c r="C25" s="34" t="s">
        <v>35</v>
      </c>
      <c r="D25" s="52">
        <f>-'Custos e Despesas'!D75</f>
        <v>0</v>
      </c>
      <c r="E25" s="52">
        <f>-'Custos e Despesas'!E75</f>
        <v>0</v>
      </c>
      <c r="F25" s="52">
        <f>-'Custos e Despesas'!F75</f>
        <v>0</v>
      </c>
      <c r="G25" s="52">
        <f>-'Custos e Despesas'!G75</f>
        <v>0</v>
      </c>
      <c r="H25" s="52">
        <f>-'Custos e Despesas'!H75</f>
        <v>0</v>
      </c>
      <c r="I25" s="52">
        <f>-'Custos e Despesas'!I75</f>
        <v>0</v>
      </c>
      <c r="J25" s="52">
        <f>-'Custos e Despesas'!J75</f>
        <v>0</v>
      </c>
      <c r="K25" s="52">
        <f>-'Custos e Despesas'!K75</f>
        <v>0</v>
      </c>
      <c r="L25" s="52">
        <f>-'Custos e Despesas'!L75</f>
        <v>0</v>
      </c>
      <c r="M25" s="52">
        <f>-'Custos e Despesas'!M75</f>
        <v>0</v>
      </c>
    </row>
    <row r="26" spans="1:13" s="12" customFormat="1" ht="17.45" customHeight="1">
      <c r="A26" s="43"/>
      <c r="B26" s="17" t="s">
        <v>63</v>
      </c>
      <c r="C26" s="34" t="s">
        <v>35</v>
      </c>
      <c r="D26" s="52">
        <f>-'Custos e Despesas'!D81</f>
        <v>0</v>
      </c>
      <c r="E26" s="52">
        <f>-'Custos e Despesas'!E81</f>
        <v>0</v>
      </c>
      <c r="F26" s="52">
        <f>-'Custos e Despesas'!F81</f>
        <v>0</v>
      </c>
      <c r="G26" s="52">
        <f>-'Custos e Despesas'!G81</f>
        <v>0</v>
      </c>
      <c r="H26" s="52">
        <f>-'Custos e Despesas'!H81</f>
        <v>0</v>
      </c>
      <c r="I26" s="52">
        <f>-'Custos e Despesas'!I81</f>
        <v>0</v>
      </c>
      <c r="J26" s="52">
        <f>-'Custos e Despesas'!J81</f>
        <v>0</v>
      </c>
      <c r="K26" s="52">
        <f>-'Custos e Despesas'!K81</f>
        <v>0</v>
      </c>
      <c r="L26" s="52">
        <f>-'Custos e Despesas'!L81</f>
        <v>0</v>
      </c>
      <c r="M26" s="52">
        <f>-'Custos e Despesas'!M81</f>
        <v>0</v>
      </c>
    </row>
    <row r="27" spans="1:13" s="12" customFormat="1" ht="17.45" customHeight="1">
      <c r="A27" s="43"/>
      <c r="B27" s="17" t="s">
        <v>81</v>
      </c>
      <c r="C27" s="34" t="s">
        <v>35</v>
      </c>
      <c r="D27" s="52">
        <f>-'Custos e Despesas'!D84</f>
        <v>0</v>
      </c>
      <c r="E27" s="52">
        <f>-'Custos e Despesas'!E84</f>
        <v>0</v>
      </c>
      <c r="F27" s="52">
        <f>-'Custos e Despesas'!F84</f>
        <v>0</v>
      </c>
      <c r="G27" s="52">
        <f>-'Custos e Despesas'!G84</f>
        <v>0</v>
      </c>
      <c r="H27" s="52">
        <f>-'Custos e Despesas'!H84</f>
        <v>0</v>
      </c>
      <c r="I27" s="52">
        <f>-'Custos e Despesas'!I84</f>
        <v>0</v>
      </c>
      <c r="J27" s="52">
        <f>-'Custos e Despesas'!J84</f>
        <v>0</v>
      </c>
      <c r="K27" s="52">
        <f>-'Custos e Despesas'!K84</f>
        <v>0</v>
      </c>
      <c r="L27" s="52">
        <f>-'Custos e Despesas'!L84</f>
        <v>0</v>
      </c>
      <c r="M27" s="52">
        <f>-'Custos e Despesas'!M84</f>
        <v>0</v>
      </c>
    </row>
    <row r="28" spans="1:13" s="32" customFormat="1" ht="17.45" customHeight="1">
      <c r="A28" s="42"/>
      <c r="B28" s="17" t="s">
        <v>118</v>
      </c>
      <c r="C28" s="34" t="s">
        <v>35</v>
      </c>
      <c r="D28" s="52">
        <f>-'Custos e Despesas'!D85</f>
        <v>0</v>
      </c>
      <c r="E28" s="52">
        <f>-'Custos e Despesas'!E85</f>
        <v>0</v>
      </c>
      <c r="F28" s="52">
        <f>-'Custos e Despesas'!F85</f>
        <v>0</v>
      </c>
      <c r="G28" s="52">
        <f>-'Custos e Despesas'!G85</f>
        <v>0</v>
      </c>
      <c r="H28" s="52">
        <f>-'Custos e Despesas'!H85</f>
        <v>0</v>
      </c>
      <c r="I28" s="52">
        <f>-'Custos e Despesas'!I85</f>
        <v>0</v>
      </c>
      <c r="J28" s="52">
        <f>-'Custos e Despesas'!J85</f>
        <v>0</v>
      </c>
      <c r="K28" s="52">
        <f>-'Custos e Despesas'!K85</f>
        <v>0</v>
      </c>
      <c r="L28" s="52">
        <f>-'Custos e Despesas'!L85</f>
        <v>0</v>
      </c>
      <c r="M28" s="52">
        <f>-'Custos e Despesas'!M85</f>
        <v>0</v>
      </c>
    </row>
    <row r="29" spans="1:13" s="135" customFormat="1" ht="17.45" customHeight="1">
      <c r="A29" s="136"/>
      <c r="B29" s="143" t="s">
        <v>124</v>
      </c>
      <c r="C29" s="137" t="s">
        <v>35</v>
      </c>
      <c r="D29" s="138">
        <f t="shared" ref="D29:M29" si="4">+SUM(D30:D35)</f>
        <v>0</v>
      </c>
      <c r="E29" s="138">
        <f t="shared" si="4"/>
        <v>0</v>
      </c>
      <c r="F29" s="138">
        <f t="shared" si="4"/>
        <v>0</v>
      </c>
      <c r="G29" s="138">
        <f t="shared" si="4"/>
        <v>0</v>
      </c>
      <c r="H29" s="138">
        <f t="shared" si="4"/>
        <v>0</v>
      </c>
      <c r="I29" s="138">
        <f t="shared" si="4"/>
        <v>0</v>
      </c>
      <c r="J29" s="138">
        <f t="shared" si="4"/>
        <v>0</v>
      </c>
      <c r="K29" s="138">
        <f t="shared" si="4"/>
        <v>0</v>
      </c>
      <c r="L29" s="138">
        <f t="shared" si="4"/>
        <v>0</v>
      </c>
      <c r="M29" s="138">
        <f t="shared" si="4"/>
        <v>0</v>
      </c>
    </row>
    <row r="30" spans="1:13" s="12" customFormat="1" ht="17.45" customHeight="1">
      <c r="A30" s="43"/>
      <c r="B30" s="17" t="s">
        <v>41</v>
      </c>
      <c r="C30" s="34" t="s">
        <v>35</v>
      </c>
      <c r="D30" s="52">
        <f>-'Custos e Despesas'!D93</f>
        <v>0</v>
      </c>
      <c r="E30" s="52">
        <f>-'Custos e Despesas'!E93</f>
        <v>0</v>
      </c>
      <c r="F30" s="52">
        <f>-'Custos e Despesas'!F93</f>
        <v>0</v>
      </c>
      <c r="G30" s="52">
        <f>-'Custos e Despesas'!G93</f>
        <v>0</v>
      </c>
      <c r="H30" s="52">
        <f>-'Custos e Despesas'!H93</f>
        <v>0</v>
      </c>
      <c r="I30" s="52">
        <f>-'Custos e Despesas'!I93</f>
        <v>0</v>
      </c>
      <c r="J30" s="52">
        <f>-'Custos e Despesas'!J93</f>
        <v>0</v>
      </c>
      <c r="K30" s="52">
        <f>-'Custos e Despesas'!K93</f>
        <v>0</v>
      </c>
      <c r="L30" s="52">
        <f>-'Custos e Despesas'!L93</f>
        <v>0</v>
      </c>
      <c r="M30" s="52">
        <f>-'Custos e Despesas'!M93</f>
        <v>0</v>
      </c>
    </row>
    <row r="31" spans="1:13" s="32" customFormat="1" ht="17.45" customHeight="1">
      <c r="A31" s="33"/>
      <c r="B31" s="17" t="s">
        <v>104</v>
      </c>
      <c r="C31" s="34" t="s">
        <v>35</v>
      </c>
      <c r="D31" s="52">
        <f>-'Custos e Despesas'!D96</f>
        <v>0</v>
      </c>
      <c r="E31" s="52">
        <f>-'Custos e Despesas'!E96</f>
        <v>0</v>
      </c>
      <c r="F31" s="52">
        <f>-'Custos e Despesas'!F96</f>
        <v>0</v>
      </c>
      <c r="G31" s="52">
        <f>-'Custos e Despesas'!G96</f>
        <v>0</v>
      </c>
      <c r="H31" s="52">
        <f>-'Custos e Despesas'!H96</f>
        <v>0</v>
      </c>
      <c r="I31" s="52">
        <f>-'Custos e Despesas'!I96</f>
        <v>0</v>
      </c>
      <c r="J31" s="52">
        <f>-'Custos e Despesas'!J96</f>
        <v>0</v>
      </c>
      <c r="K31" s="52">
        <f>-'Custos e Despesas'!K96</f>
        <v>0</v>
      </c>
      <c r="L31" s="52">
        <f>-'Custos e Despesas'!L96</f>
        <v>0</v>
      </c>
      <c r="M31" s="52">
        <f>-'Custos e Despesas'!M96</f>
        <v>0</v>
      </c>
    </row>
    <row r="32" spans="1:13" s="32" customFormat="1" ht="17.45" customHeight="1">
      <c r="A32" s="33"/>
      <c r="B32" s="17" t="s">
        <v>20</v>
      </c>
      <c r="C32" s="34" t="s">
        <v>35</v>
      </c>
      <c r="D32" s="52">
        <f>-'Custos e Despesas'!D101</f>
        <v>0</v>
      </c>
      <c r="E32" s="52">
        <f>-'Custos e Despesas'!E101</f>
        <v>0</v>
      </c>
      <c r="F32" s="52">
        <f>-'Custos e Despesas'!F101</f>
        <v>0</v>
      </c>
      <c r="G32" s="52">
        <f>-'Custos e Despesas'!G101</f>
        <v>0</v>
      </c>
      <c r="H32" s="52">
        <f>-'Custos e Despesas'!H101</f>
        <v>0</v>
      </c>
      <c r="I32" s="52">
        <f>-'Custos e Despesas'!I101</f>
        <v>0</v>
      </c>
      <c r="J32" s="52">
        <f>-'Custos e Despesas'!J101</f>
        <v>0</v>
      </c>
      <c r="K32" s="52">
        <f>-'Custos e Despesas'!K101</f>
        <v>0</v>
      </c>
      <c r="L32" s="52">
        <f>-'Custos e Despesas'!L101</f>
        <v>0</v>
      </c>
      <c r="M32" s="52">
        <f>-'Custos e Despesas'!M101</f>
        <v>0</v>
      </c>
    </row>
    <row r="33" spans="1:13" s="32" customFormat="1" ht="17.45" customHeight="1">
      <c r="A33" s="33"/>
      <c r="B33" s="18" t="s">
        <v>19</v>
      </c>
      <c r="C33" s="34" t="s">
        <v>35</v>
      </c>
      <c r="D33" s="52">
        <f>-'Custos e Despesas'!D102</f>
        <v>0</v>
      </c>
      <c r="E33" s="52">
        <f>-'Custos e Despesas'!E102</f>
        <v>0</v>
      </c>
      <c r="F33" s="52">
        <f>-'Custos e Despesas'!F102</f>
        <v>0</v>
      </c>
      <c r="G33" s="52">
        <f>-'Custos e Despesas'!G102</f>
        <v>0</v>
      </c>
      <c r="H33" s="52">
        <f>-'Custos e Despesas'!H102</f>
        <v>0</v>
      </c>
      <c r="I33" s="52">
        <f>-'Custos e Despesas'!I102</f>
        <v>0</v>
      </c>
      <c r="J33" s="52">
        <f>-'Custos e Despesas'!J102</f>
        <v>0</v>
      </c>
      <c r="K33" s="52">
        <f>-'Custos e Despesas'!K102</f>
        <v>0</v>
      </c>
      <c r="L33" s="52">
        <f>-'Custos e Despesas'!L102</f>
        <v>0</v>
      </c>
      <c r="M33" s="52">
        <f>-'Custos e Despesas'!M102</f>
        <v>0</v>
      </c>
    </row>
    <row r="34" spans="1:13" s="12" customFormat="1" ht="17.45" customHeight="1">
      <c r="A34" s="43"/>
      <c r="B34" s="18" t="s">
        <v>174</v>
      </c>
      <c r="C34" s="34" t="s">
        <v>35</v>
      </c>
      <c r="D34" s="52">
        <f>-'Custos e Despesas'!D103</f>
        <v>0</v>
      </c>
      <c r="E34" s="52">
        <f>-'Custos e Despesas'!E103</f>
        <v>0</v>
      </c>
      <c r="F34" s="52">
        <f>-'Custos e Despesas'!F103</f>
        <v>0</v>
      </c>
      <c r="G34" s="52">
        <f>-'Custos e Despesas'!G103</f>
        <v>0</v>
      </c>
      <c r="H34" s="52">
        <f>-'Custos e Despesas'!H103</f>
        <v>0</v>
      </c>
      <c r="I34" s="52">
        <f>-'Custos e Despesas'!I103</f>
        <v>0</v>
      </c>
      <c r="J34" s="52">
        <f>-'Custos e Despesas'!J103</f>
        <v>0</v>
      </c>
      <c r="K34" s="52">
        <f>-'Custos e Despesas'!K103</f>
        <v>0</v>
      </c>
      <c r="L34" s="52">
        <f>-'Custos e Despesas'!L103</f>
        <v>0</v>
      </c>
      <c r="M34" s="52">
        <f>-'Custos e Despesas'!M103</f>
        <v>0</v>
      </c>
    </row>
    <row r="35" spans="1:13" s="12" customFormat="1" ht="17.45" customHeight="1">
      <c r="A35" s="43"/>
      <c r="B35" s="17" t="s">
        <v>129</v>
      </c>
      <c r="C35" s="34" t="s">
        <v>35</v>
      </c>
      <c r="D35" s="52">
        <f>-'Custos e Despesas'!D104</f>
        <v>0</v>
      </c>
      <c r="E35" s="52">
        <f>-'Custos e Despesas'!E104</f>
        <v>0</v>
      </c>
      <c r="F35" s="52">
        <f>-'Custos e Despesas'!F104</f>
        <v>0</v>
      </c>
      <c r="G35" s="52">
        <f>-'Custos e Despesas'!G104</f>
        <v>0</v>
      </c>
      <c r="H35" s="52">
        <f>-'Custos e Despesas'!H104</f>
        <v>0</v>
      </c>
      <c r="I35" s="52">
        <f>-'Custos e Despesas'!I104</f>
        <v>0</v>
      </c>
      <c r="J35" s="52">
        <f>-'Custos e Despesas'!J104</f>
        <v>0</v>
      </c>
      <c r="K35" s="52">
        <f>-'Custos e Despesas'!K104</f>
        <v>0</v>
      </c>
      <c r="L35" s="52">
        <f>-'Custos e Despesas'!L104</f>
        <v>0</v>
      </c>
      <c r="M35" s="52">
        <f>-'Custos e Despesas'!M104</f>
        <v>0</v>
      </c>
    </row>
    <row r="36" spans="1:13" s="145" customFormat="1" ht="17.45" customHeight="1">
      <c r="A36" s="144"/>
      <c r="B36" s="146" t="s">
        <v>183</v>
      </c>
      <c r="C36" s="147"/>
      <c r="D36" s="148">
        <f t="shared" ref="D36:M36" si="5">D12+D13</f>
        <v>0</v>
      </c>
      <c r="E36" s="148">
        <f t="shared" si="5"/>
        <v>0</v>
      </c>
      <c r="F36" s="148">
        <f t="shared" si="5"/>
        <v>0</v>
      </c>
      <c r="G36" s="148">
        <f t="shared" si="5"/>
        <v>0</v>
      </c>
      <c r="H36" s="148">
        <f t="shared" si="5"/>
        <v>0</v>
      </c>
      <c r="I36" s="148">
        <f t="shared" si="5"/>
        <v>0</v>
      </c>
      <c r="J36" s="148">
        <f t="shared" si="5"/>
        <v>0</v>
      </c>
      <c r="K36" s="148">
        <f t="shared" si="5"/>
        <v>0</v>
      </c>
      <c r="L36" s="148">
        <f t="shared" si="5"/>
        <v>0</v>
      </c>
      <c r="M36" s="148">
        <f t="shared" si="5"/>
        <v>0</v>
      </c>
    </row>
  </sheetData>
  <sheetProtection algorithmName="SHA-512" hashValue="yrAPqUcQH6kloOXS/CMjege2/NH9PFgb3uAPr4mx6n/5Waw+8DcvO14zeAmnYAhKWfUW8xBDcELHpy03QqE6DA==" saltValue="G9NCvHutbgsMnW+BW988pg==" spinCount="100000" sheet="1" objects="1" scenarios="1"/>
  <pageMargins left="0.35433070866141736" right="0.15748031496062992" top="0.98425196850393704" bottom="0.98425196850393704" header="0.51181102362204722" footer="0.51181102362204722"/>
  <pageSetup paperSize="9" scale="56" orientation="landscape" horizontalDpi="4294967292" verticalDpi="4294967292" r:id="rId1"/>
  <ignoredErrors>
    <ignoredError sqref="D6:M1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>
    <tabColor theme="0" tint="-0.499984740745262"/>
  </sheetPr>
  <dimension ref="B1:Q1722"/>
  <sheetViews>
    <sheetView workbookViewId="0">
      <selection sqref="A1:XFD1048576"/>
    </sheetView>
  </sheetViews>
  <sheetFormatPr defaultColWidth="8.625" defaultRowHeight="15.75"/>
  <cols>
    <col min="1" max="1" width="2.625" style="165" customWidth="1"/>
    <col min="2" max="2" width="23.5" style="165" customWidth="1"/>
    <col min="3" max="3" width="7.125" style="189" customWidth="1"/>
    <col min="4" max="4" width="16.625" style="189" customWidth="1"/>
    <col min="5" max="16" width="8.625" style="165"/>
    <col min="17" max="17" width="18.625" style="165" customWidth="1"/>
    <col min="18" max="16384" width="8.625" style="165"/>
  </cols>
  <sheetData>
    <row r="1" spans="2:17">
      <c r="E1" s="248">
        <f>IF(Início!$C$11&lt;E2,1,0)</f>
        <v>1</v>
      </c>
      <c r="F1" s="248">
        <f>E1+1</f>
        <v>2</v>
      </c>
      <c r="G1" s="248">
        <f t="shared" ref="G1:N1" si="0">F1+1</f>
        <v>3</v>
      </c>
      <c r="H1" s="248">
        <f t="shared" si="0"/>
        <v>4</v>
      </c>
      <c r="I1" s="248">
        <f t="shared" si="0"/>
        <v>5</v>
      </c>
      <c r="J1" s="248">
        <f t="shared" si="0"/>
        <v>6</v>
      </c>
      <c r="K1" s="248">
        <f t="shared" si="0"/>
        <v>7</v>
      </c>
      <c r="L1" s="248">
        <f t="shared" si="0"/>
        <v>8</v>
      </c>
      <c r="M1" s="248">
        <f t="shared" si="0"/>
        <v>9</v>
      </c>
      <c r="N1" s="248">
        <f t="shared" si="0"/>
        <v>10</v>
      </c>
    </row>
    <row r="2" spans="2:17">
      <c r="B2" s="131" t="s">
        <v>267</v>
      </c>
      <c r="C2" s="132"/>
      <c r="E2" s="248">
        <v>12</v>
      </c>
      <c r="F2" s="248">
        <v>24</v>
      </c>
      <c r="G2" s="248">
        <v>36</v>
      </c>
      <c r="H2" s="248">
        <v>48</v>
      </c>
      <c r="I2" s="248">
        <v>60</v>
      </c>
      <c r="J2" s="248">
        <v>72</v>
      </c>
      <c r="K2" s="248">
        <v>84</v>
      </c>
      <c r="L2" s="248">
        <v>96</v>
      </c>
      <c r="M2" s="248">
        <v>108</v>
      </c>
      <c r="N2" s="248">
        <v>120</v>
      </c>
      <c r="Q2" s="131" t="s">
        <v>267</v>
      </c>
    </row>
    <row r="3" spans="2:17" ht="26.1" customHeight="1">
      <c r="B3" s="209" t="s">
        <v>265</v>
      </c>
      <c r="C3" s="350" t="s">
        <v>297</v>
      </c>
      <c r="D3" s="208" t="s">
        <v>266</v>
      </c>
      <c r="E3" s="208" t="s">
        <v>1</v>
      </c>
      <c r="F3" s="208" t="s">
        <v>2</v>
      </c>
      <c r="G3" s="208" t="s">
        <v>3</v>
      </c>
      <c r="H3" s="208" t="s">
        <v>4</v>
      </c>
      <c r="I3" s="208" t="s">
        <v>5</v>
      </c>
      <c r="J3" s="208" t="s">
        <v>6</v>
      </c>
      <c r="K3" s="208" t="s">
        <v>7</v>
      </c>
      <c r="L3" s="208" t="s">
        <v>8</v>
      </c>
      <c r="M3" s="208" t="s">
        <v>9</v>
      </c>
      <c r="N3" s="208" t="s">
        <v>10</v>
      </c>
      <c r="Q3" s="209" t="s">
        <v>265</v>
      </c>
    </row>
    <row r="4" spans="2:17" ht="17.45" customHeight="1">
      <c r="B4" s="165" t="str">
        <f>CONCATENATE(Q4,"/",C4)</f>
        <v>Abadia dos Dourados/MG</v>
      </c>
      <c r="C4" s="189" t="s">
        <v>2005</v>
      </c>
      <c r="D4" s="189">
        <v>60</v>
      </c>
      <c r="E4" s="189">
        <f>IF(Início!$C$11&lt;E$2,IF((E$2-Início!$C$11)&lt;72,$D4*E$1,6*$D4),0)</f>
        <v>60</v>
      </c>
      <c r="F4" s="189">
        <f>IF(Início!$C$11&lt;F$2,IF((F$2-Início!$C$11)&lt;72,$D4*F$1,6*$D4),0)</f>
        <v>120</v>
      </c>
      <c r="G4" s="189">
        <f>IF(Início!$C$11&lt;G$2,IF((G$2-Início!$C$11)&lt;72,$D4*G$1,6*$D4),0)</f>
        <v>180</v>
      </c>
      <c r="H4" s="189">
        <f>IF(Início!$C$11&lt;H$2,IF((H$2-Início!$C$11)&lt;72,$D4*H$1,6*$D4),0)</f>
        <v>240</v>
      </c>
      <c r="I4" s="189">
        <f>IF(Início!$C$11&lt;I$2,IF((I$2-Início!$C$11)&lt;72,$D4*I$1,6*$D4),0)</f>
        <v>300</v>
      </c>
      <c r="J4" s="189">
        <f>IF(Início!$C$11&lt;J$2,IF((J$2-Início!$C$11)&lt;72,$D4*J$1,6*$D4),0)</f>
        <v>360</v>
      </c>
      <c r="K4" s="189">
        <f>IF(Início!$C$11&lt;K$2,IF((K$2-Início!$C$11)&lt;72,$D4*K$1,6*$D4),0)</f>
        <v>360</v>
      </c>
      <c r="L4" s="189">
        <f>IF(Início!$C$11&lt;L$2,IF((L$2-Início!$C$11)&lt;72,$D4*L$1,6*$D4),0)</f>
        <v>360</v>
      </c>
      <c r="M4" s="189">
        <f>IF(Início!$C$11&lt;M$2,IF((M$2-Início!$C$11)&lt;72,$D4*M$1,6*$D4),0)</f>
        <v>360</v>
      </c>
      <c r="N4" s="189">
        <f>IF(Início!$C$11&lt;N$2,IF((N$2-Início!$C$11)&lt;72,$D4*N$1,6*$D4),0)</f>
        <v>360</v>
      </c>
      <c r="Q4" s="165" t="s">
        <v>1589</v>
      </c>
    </row>
    <row r="5" spans="2:17" ht="17.45" customHeight="1">
      <c r="B5" s="165" t="str">
        <f t="shared" ref="B5:B68" si="1">CONCATENATE(Q5,"/",C5)</f>
        <v>Abaetetuba/PA</v>
      </c>
      <c r="C5" s="189" t="s">
        <v>302</v>
      </c>
      <c r="D5" s="189">
        <v>60</v>
      </c>
      <c r="E5" s="189">
        <f>IF(Início!$C$11&lt;E$2,IF((E$2-Início!$C$11)&lt;72,$D5*E$1,6*$D5),0)</f>
        <v>60</v>
      </c>
      <c r="F5" s="189">
        <f>IF(Início!$C$11&lt;F$2,IF((F$2-Início!$C$11)&lt;72,$D5*F$1,6*$D5),0)</f>
        <v>120</v>
      </c>
      <c r="G5" s="189">
        <f>IF(Início!$C$11&lt;G$2,IF((G$2-Início!$C$11)&lt;72,$D5*G$1,6*$D5),0)</f>
        <v>180</v>
      </c>
      <c r="H5" s="189">
        <f>IF(Início!$C$11&lt;H$2,IF((H$2-Início!$C$11)&lt;72,$D5*H$1,6*$D5),0)</f>
        <v>240</v>
      </c>
      <c r="I5" s="189">
        <f>IF(Início!$C$11&lt;I$2,IF((I$2-Início!$C$11)&lt;72,$D5*I$1,6*$D5),0)</f>
        <v>300</v>
      </c>
      <c r="J5" s="189">
        <f>IF(Início!$C$11&lt;J$2,IF((J$2-Início!$C$11)&lt;72,$D5*J$1,6*$D5),0)</f>
        <v>360</v>
      </c>
      <c r="K5" s="189">
        <f>IF(Início!$C$11&lt;K$2,IF((K$2-Início!$C$11)&lt;72,$D5*K$1,6*$D5),0)</f>
        <v>360</v>
      </c>
      <c r="L5" s="189">
        <f>IF(Início!$C$11&lt;L$2,IF((L$2-Início!$C$11)&lt;72,$D5*L$1,6*$D5),0)</f>
        <v>360</v>
      </c>
      <c r="M5" s="189">
        <f>IF(Início!$C$11&lt;M$2,IF((M$2-Início!$C$11)&lt;72,$D5*M$1,6*$D5),0)</f>
        <v>360</v>
      </c>
      <c r="N5" s="189">
        <f>IF(Início!$C$11&lt;N$2,IF((N$2-Início!$C$11)&lt;72,$D5*N$1,6*$D5),0)</f>
        <v>360</v>
      </c>
      <c r="Q5" s="165" t="s">
        <v>303</v>
      </c>
    </row>
    <row r="6" spans="2:17" ht="17.45" customHeight="1">
      <c r="B6" s="165" t="str">
        <f t="shared" si="1"/>
        <v>Abaiara/CE</v>
      </c>
      <c r="C6" s="189" t="s">
        <v>314</v>
      </c>
      <c r="D6" s="189">
        <v>60</v>
      </c>
      <c r="E6" s="189">
        <f>IF(Início!$C$11&lt;E$2,IF((E$2-Início!$C$11)&lt;72,$D6*E$1,6*$D6),0)</f>
        <v>60</v>
      </c>
      <c r="F6" s="189">
        <f>IF(Início!$C$11&lt;F$2,IF((F$2-Início!$C$11)&lt;72,$D6*F$1,6*$D6),0)</f>
        <v>120</v>
      </c>
      <c r="G6" s="189">
        <f>IF(Início!$C$11&lt;G$2,IF((G$2-Início!$C$11)&lt;72,$D6*G$1,6*$D6),0)</f>
        <v>180</v>
      </c>
      <c r="H6" s="189">
        <f>IF(Início!$C$11&lt;H$2,IF((H$2-Início!$C$11)&lt;72,$D6*H$1,6*$D6),0)</f>
        <v>240</v>
      </c>
      <c r="I6" s="189">
        <f>IF(Início!$C$11&lt;I$2,IF((I$2-Início!$C$11)&lt;72,$D6*I$1,6*$D6),0)</f>
        <v>300</v>
      </c>
      <c r="J6" s="189">
        <f>IF(Início!$C$11&lt;J$2,IF((J$2-Início!$C$11)&lt;72,$D6*J$1,6*$D6),0)</f>
        <v>360</v>
      </c>
      <c r="K6" s="189">
        <f>IF(Início!$C$11&lt;K$2,IF((K$2-Início!$C$11)&lt;72,$D6*K$1,6*$D6),0)</f>
        <v>360</v>
      </c>
      <c r="L6" s="189">
        <f>IF(Início!$C$11&lt;L$2,IF((L$2-Início!$C$11)&lt;72,$D6*L$1,6*$D6),0)</f>
        <v>360</v>
      </c>
      <c r="M6" s="189">
        <f>IF(Início!$C$11&lt;M$2,IF((M$2-Início!$C$11)&lt;72,$D6*M$1,6*$D6),0)</f>
        <v>360</v>
      </c>
      <c r="N6" s="189">
        <f>IF(Início!$C$11&lt;N$2,IF((N$2-Início!$C$11)&lt;72,$D6*N$1,6*$D6),0)</f>
        <v>360</v>
      </c>
      <c r="Q6" s="165" t="s">
        <v>1368</v>
      </c>
    </row>
    <row r="7" spans="2:17">
      <c r="B7" s="165" t="str">
        <f t="shared" si="1"/>
        <v>Abaíra/BA</v>
      </c>
      <c r="C7" s="189" t="s">
        <v>311</v>
      </c>
      <c r="D7" s="189">
        <v>60</v>
      </c>
      <c r="E7" s="189">
        <f>IF(Início!$C$11&lt;E$2,IF((E$2-Início!$C$11)&lt;72,$D7*E$1,6*$D7),0)</f>
        <v>60</v>
      </c>
      <c r="F7" s="189">
        <f>IF(Início!$C$11&lt;F$2,IF((F$2-Início!$C$11)&lt;72,$D7*F$1,6*$D7),0)</f>
        <v>120</v>
      </c>
      <c r="G7" s="189">
        <f>IF(Início!$C$11&lt;G$2,IF((G$2-Início!$C$11)&lt;72,$D7*G$1,6*$D7),0)</f>
        <v>180</v>
      </c>
      <c r="H7" s="189">
        <f>IF(Início!$C$11&lt;H$2,IF((H$2-Início!$C$11)&lt;72,$D7*H$1,6*$D7),0)</f>
        <v>240</v>
      </c>
      <c r="I7" s="189">
        <f>IF(Início!$C$11&lt;I$2,IF((I$2-Início!$C$11)&lt;72,$D7*I$1,6*$D7),0)</f>
        <v>300</v>
      </c>
      <c r="J7" s="189">
        <f>IF(Início!$C$11&lt;J$2,IF((J$2-Início!$C$11)&lt;72,$D7*J$1,6*$D7),0)</f>
        <v>360</v>
      </c>
      <c r="K7" s="189">
        <f>IF(Início!$C$11&lt;K$2,IF((K$2-Início!$C$11)&lt;72,$D7*K$1,6*$D7),0)</f>
        <v>360</v>
      </c>
      <c r="L7" s="189">
        <f>IF(Início!$C$11&lt;L$2,IF((L$2-Início!$C$11)&lt;72,$D7*L$1,6*$D7),0)</f>
        <v>360</v>
      </c>
      <c r="M7" s="189">
        <f>IF(Início!$C$11&lt;M$2,IF((M$2-Início!$C$11)&lt;72,$D7*M$1,6*$D7),0)</f>
        <v>360</v>
      </c>
      <c r="N7" s="189">
        <f>IF(Início!$C$11&lt;N$2,IF((N$2-Início!$C$11)&lt;72,$D7*N$1,6*$D7),0)</f>
        <v>360</v>
      </c>
      <c r="Q7" s="165" t="s">
        <v>1505</v>
      </c>
    </row>
    <row r="8" spans="2:17">
      <c r="B8" s="165" t="str">
        <f t="shared" si="1"/>
        <v>Abatiá/PR</v>
      </c>
      <c r="C8" s="189" t="s">
        <v>2009</v>
      </c>
      <c r="D8" s="189">
        <v>60</v>
      </c>
      <c r="E8" s="189">
        <f>IF(Início!$C$11&lt;E$2,IF((E$2-Início!$C$11)&lt;72,$D8*E$1,6*$D8),0)</f>
        <v>60</v>
      </c>
      <c r="F8" s="189">
        <f>IF(Início!$C$11&lt;F$2,IF((F$2-Início!$C$11)&lt;72,$D8*F$1,6*$D8),0)</f>
        <v>120</v>
      </c>
      <c r="G8" s="189">
        <f>IF(Início!$C$11&lt;G$2,IF((G$2-Início!$C$11)&lt;72,$D8*G$1,6*$D8),0)</f>
        <v>180</v>
      </c>
      <c r="H8" s="189">
        <f>IF(Início!$C$11&lt;H$2,IF((H$2-Início!$C$11)&lt;72,$D8*H$1,6*$D8),0)</f>
        <v>240</v>
      </c>
      <c r="I8" s="189">
        <f>IF(Início!$C$11&lt;I$2,IF((I$2-Início!$C$11)&lt;72,$D8*I$1,6*$D8),0)</f>
        <v>300</v>
      </c>
      <c r="J8" s="189">
        <f>IF(Início!$C$11&lt;J$2,IF((J$2-Início!$C$11)&lt;72,$D8*J$1,6*$D8),0)</f>
        <v>360</v>
      </c>
      <c r="K8" s="189">
        <f>IF(Início!$C$11&lt;K$2,IF((K$2-Início!$C$11)&lt;72,$D8*K$1,6*$D8),0)</f>
        <v>360</v>
      </c>
      <c r="L8" s="189">
        <f>IF(Início!$C$11&lt;L$2,IF((L$2-Início!$C$11)&lt;72,$D8*L$1,6*$D8),0)</f>
        <v>360</v>
      </c>
      <c r="M8" s="189">
        <f>IF(Início!$C$11&lt;M$2,IF((M$2-Início!$C$11)&lt;72,$D8*M$1,6*$D8),0)</f>
        <v>360</v>
      </c>
      <c r="N8" s="189">
        <f>IF(Início!$C$11&lt;N$2,IF((N$2-Início!$C$11)&lt;72,$D8*N$1,6*$D8),0)</f>
        <v>360</v>
      </c>
      <c r="Q8" s="165" t="s">
        <v>1509</v>
      </c>
    </row>
    <row r="9" spans="2:17">
      <c r="B9" s="165" t="str">
        <f t="shared" si="1"/>
        <v>Abel Figueiredo/PA</v>
      </c>
      <c r="C9" s="189" t="s">
        <v>302</v>
      </c>
      <c r="D9" s="189">
        <v>60</v>
      </c>
      <c r="E9" s="189">
        <f>IF(Início!$C$11&lt;E$2,IF((E$2-Início!$C$11)&lt;72,$D9*E$1,6*$D9),0)</f>
        <v>60</v>
      </c>
      <c r="F9" s="189">
        <f>IF(Início!$C$11&lt;F$2,IF((F$2-Início!$C$11)&lt;72,$D9*F$1,6*$D9),0)</f>
        <v>120</v>
      </c>
      <c r="G9" s="189">
        <f>IF(Início!$C$11&lt;G$2,IF((G$2-Início!$C$11)&lt;72,$D9*G$1,6*$D9),0)</f>
        <v>180</v>
      </c>
      <c r="H9" s="189">
        <f>IF(Início!$C$11&lt;H$2,IF((H$2-Início!$C$11)&lt;72,$D9*H$1,6*$D9),0)</f>
        <v>240</v>
      </c>
      <c r="I9" s="189">
        <f>IF(Início!$C$11&lt;I$2,IF((I$2-Início!$C$11)&lt;72,$D9*I$1,6*$D9),0)</f>
        <v>300</v>
      </c>
      <c r="J9" s="189">
        <f>IF(Início!$C$11&lt;J$2,IF((J$2-Início!$C$11)&lt;72,$D9*J$1,6*$D9),0)</f>
        <v>360</v>
      </c>
      <c r="K9" s="189">
        <f>IF(Início!$C$11&lt;K$2,IF((K$2-Início!$C$11)&lt;72,$D9*K$1,6*$D9),0)</f>
        <v>360</v>
      </c>
      <c r="L9" s="189">
        <f>IF(Início!$C$11&lt;L$2,IF((L$2-Início!$C$11)&lt;72,$D9*L$1,6*$D9),0)</f>
        <v>360</v>
      </c>
      <c r="M9" s="189">
        <f>IF(Início!$C$11&lt;M$2,IF((M$2-Início!$C$11)&lt;72,$D9*M$1,6*$D9),0)</f>
        <v>360</v>
      </c>
      <c r="N9" s="189">
        <f>IF(Início!$C$11&lt;N$2,IF((N$2-Início!$C$11)&lt;72,$D9*N$1,6*$D9),0)</f>
        <v>360</v>
      </c>
      <c r="Q9" s="165" t="s">
        <v>1529</v>
      </c>
    </row>
    <row r="10" spans="2:17">
      <c r="B10" s="165" t="str">
        <f t="shared" si="1"/>
        <v>Abelardo Luz/SC</v>
      </c>
      <c r="C10" s="189" t="s">
        <v>2013</v>
      </c>
      <c r="D10" s="189">
        <v>60</v>
      </c>
      <c r="E10" s="189">
        <f>IF(Início!$C$11&lt;E$2,IF((E$2-Início!$C$11)&lt;72,$D10*E$1,6*$D10),0)</f>
        <v>60</v>
      </c>
      <c r="F10" s="189">
        <f>IF(Início!$C$11&lt;F$2,IF((F$2-Início!$C$11)&lt;72,$D10*F$1,6*$D10),0)</f>
        <v>120</v>
      </c>
      <c r="G10" s="189">
        <f>IF(Início!$C$11&lt;G$2,IF((G$2-Início!$C$11)&lt;72,$D10*G$1,6*$D10),0)</f>
        <v>180</v>
      </c>
      <c r="H10" s="189">
        <f>IF(Início!$C$11&lt;H$2,IF((H$2-Início!$C$11)&lt;72,$D10*H$1,6*$D10),0)</f>
        <v>240</v>
      </c>
      <c r="I10" s="189">
        <f>IF(Início!$C$11&lt;I$2,IF((I$2-Início!$C$11)&lt;72,$D10*I$1,6*$D10),0)</f>
        <v>300</v>
      </c>
      <c r="J10" s="189">
        <f>IF(Início!$C$11&lt;J$2,IF((J$2-Início!$C$11)&lt;72,$D10*J$1,6*$D10),0)</f>
        <v>360</v>
      </c>
      <c r="K10" s="189">
        <f>IF(Início!$C$11&lt;K$2,IF((K$2-Início!$C$11)&lt;72,$D10*K$1,6*$D10),0)</f>
        <v>360</v>
      </c>
      <c r="L10" s="189">
        <f>IF(Início!$C$11&lt;L$2,IF((L$2-Início!$C$11)&lt;72,$D10*L$1,6*$D10),0)</f>
        <v>360</v>
      </c>
      <c r="M10" s="189">
        <f>IF(Início!$C$11&lt;M$2,IF((M$2-Início!$C$11)&lt;72,$D10*M$1,6*$D10),0)</f>
        <v>360</v>
      </c>
      <c r="N10" s="189">
        <f>IF(Início!$C$11&lt;N$2,IF((N$2-Início!$C$11)&lt;72,$D10*N$1,6*$D10),0)</f>
        <v>360</v>
      </c>
      <c r="Q10" s="165" t="s">
        <v>987</v>
      </c>
    </row>
    <row r="11" spans="2:17">
      <c r="B11" s="165" t="str">
        <f t="shared" si="1"/>
        <v>Acará/PA</v>
      </c>
      <c r="C11" s="189" t="s">
        <v>302</v>
      </c>
      <c r="D11" s="189">
        <v>60</v>
      </c>
      <c r="E11" s="189">
        <f>IF(Início!$C$11&lt;E$2,IF((E$2-Início!$C$11)&lt;72,$D11*E$1,6*$D11),0)</f>
        <v>60</v>
      </c>
      <c r="F11" s="189">
        <f>IF(Início!$C$11&lt;F$2,IF((F$2-Início!$C$11)&lt;72,$D11*F$1,6*$D11),0)</f>
        <v>120</v>
      </c>
      <c r="G11" s="189">
        <f>IF(Início!$C$11&lt;G$2,IF((G$2-Início!$C$11)&lt;72,$D11*G$1,6*$D11),0)</f>
        <v>180</v>
      </c>
      <c r="H11" s="189">
        <f>IF(Início!$C$11&lt;H$2,IF((H$2-Início!$C$11)&lt;72,$D11*H$1,6*$D11),0)</f>
        <v>240</v>
      </c>
      <c r="I11" s="189">
        <f>IF(Início!$C$11&lt;I$2,IF((I$2-Início!$C$11)&lt;72,$D11*I$1,6*$D11),0)</f>
        <v>300</v>
      </c>
      <c r="J11" s="189">
        <f>IF(Início!$C$11&lt;J$2,IF((J$2-Início!$C$11)&lt;72,$D11*J$1,6*$D11),0)</f>
        <v>360</v>
      </c>
      <c r="K11" s="189">
        <f>IF(Início!$C$11&lt;K$2,IF((K$2-Início!$C$11)&lt;72,$D11*K$1,6*$D11),0)</f>
        <v>360</v>
      </c>
      <c r="L11" s="189">
        <f>IF(Início!$C$11&lt;L$2,IF((L$2-Início!$C$11)&lt;72,$D11*L$1,6*$D11),0)</f>
        <v>360</v>
      </c>
      <c r="M11" s="189">
        <f>IF(Início!$C$11&lt;M$2,IF((M$2-Início!$C$11)&lt;72,$D11*M$1,6*$D11),0)</f>
        <v>360</v>
      </c>
      <c r="N11" s="189">
        <f>IF(Início!$C$11&lt;N$2,IF((N$2-Início!$C$11)&lt;72,$D11*N$1,6*$D11),0)</f>
        <v>360</v>
      </c>
      <c r="Q11" s="165" t="s">
        <v>491</v>
      </c>
    </row>
    <row r="12" spans="2:17">
      <c r="B12" s="165" t="str">
        <f t="shared" si="1"/>
        <v>Acarape/CE</v>
      </c>
      <c r="C12" s="189" t="s">
        <v>314</v>
      </c>
      <c r="D12" s="189">
        <v>60</v>
      </c>
      <c r="E12" s="189">
        <f>IF(Início!$C$11&lt;E$2,IF((E$2-Início!$C$11)&lt;72,$D12*E$1,6*$D12),0)</f>
        <v>60</v>
      </c>
      <c r="F12" s="189">
        <f>IF(Início!$C$11&lt;F$2,IF((F$2-Início!$C$11)&lt;72,$D12*F$1,6*$D12),0)</f>
        <v>120</v>
      </c>
      <c r="G12" s="189">
        <f>IF(Início!$C$11&lt;G$2,IF((G$2-Início!$C$11)&lt;72,$D12*G$1,6*$D12),0)</f>
        <v>180</v>
      </c>
      <c r="H12" s="189">
        <f>IF(Início!$C$11&lt;H$2,IF((H$2-Início!$C$11)&lt;72,$D12*H$1,6*$D12),0)</f>
        <v>240</v>
      </c>
      <c r="I12" s="189">
        <f>IF(Início!$C$11&lt;I$2,IF((I$2-Início!$C$11)&lt;72,$D12*I$1,6*$D12),0)</f>
        <v>300</v>
      </c>
      <c r="J12" s="189">
        <f>IF(Início!$C$11&lt;J$2,IF((J$2-Início!$C$11)&lt;72,$D12*J$1,6*$D12),0)</f>
        <v>360</v>
      </c>
      <c r="K12" s="189">
        <f>IF(Início!$C$11&lt;K$2,IF((K$2-Início!$C$11)&lt;72,$D12*K$1,6*$D12),0)</f>
        <v>360</v>
      </c>
      <c r="L12" s="189">
        <f>IF(Início!$C$11&lt;L$2,IF((L$2-Início!$C$11)&lt;72,$D12*L$1,6*$D12),0)</f>
        <v>360</v>
      </c>
      <c r="M12" s="189">
        <f>IF(Início!$C$11&lt;M$2,IF((M$2-Início!$C$11)&lt;72,$D12*M$1,6*$D12),0)</f>
        <v>360</v>
      </c>
      <c r="N12" s="189">
        <f>IF(Início!$C$11&lt;N$2,IF((N$2-Início!$C$11)&lt;72,$D12*N$1,6*$D12),0)</f>
        <v>360</v>
      </c>
      <c r="Q12" s="165" t="s">
        <v>1110</v>
      </c>
    </row>
    <row r="13" spans="2:17">
      <c r="B13" s="165" t="str">
        <f t="shared" si="1"/>
        <v>Acari/RN</v>
      </c>
      <c r="C13" s="189" t="s">
        <v>2014</v>
      </c>
      <c r="D13" s="189">
        <v>60</v>
      </c>
      <c r="E13" s="189">
        <f>IF(Início!$C$11&lt;E$2,IF((E$2-Início!$C$11)&lt;72,$D13*E$1,6*$D13),0)</f>
        <v>60</v>
      </c>
      <c r="F13" s="189">
        <f>IF(Início!$C$11&lt;F$2,IF((F$2-Início!$C$11)&lt;72,$D13*F$1,6*$D13),0)</f>
        <v>120</v>
      </c>
      <c r="G13" s="189">
        <f>IF(Início!$C$11&lt;G$2,IF((G$2-Início!$C$11)&lt;72,$D13*G$1,6*$D13),0)</f>
        <v>180</v>
      </c>
      <c r="H13" s="189">
        <f>IF(Início!$C$11&lt;H$2,IF((H$2-Início!$C$11)&lt;72,$D13*H$1,6*$D13),0)</f>
        <v>240</v>
      </c>
      <c r="I13" s="189">
        <f>IF(Início!$C$11&lt;I$2,IF((I$2-Início!$C$11)&lt;72,$D13*I$1,6*$D13),0)</f>
        <v>300</v>
      </c>
      <c r="J13" s="189">
        <f>IF(Início!$C$11&lt;J$2,IF((J$2-Início!$C$11)&lt;72,$D13*J$1,6*$D13),0)</f>
        <v>360</v>
      </c>
      <c r="K13" s="189">
        <f>IF(Início!$C$11&lt;K$2,IF((K$2-Início!$C$11)&lt;72,$D13*K$1,6*$D13),0)</f>
        <v>360</v>
      </c>
      <c r="L13" s="189">
        <f>IF(Início!$C$11&lt;L$2,IF((L$2-Início!$C$11)&lt;72,$D13*L$1,6*$D13),0)</f>
        <v>360</v>
      </c>
      <c r="M13" s="189">
        <f>IF(Início!$C$11&lt;M$2,IF((M$2-Início!$C$11)&lt;72,$D13*M$1,6*$D13),0)</f>
        <v>360</v>
      </c>
      <c r="N13" s="189">
        <f>IF(Início!$C$11&lt;N$2,IF((N$2-Início!$C$11)&lt;72,$D13*N$1,6*$D13),0)</f>
        <v>360</v>
      </c>
      <c r="Q13" s="165" t="s">
        <v>1317</v>
      </c>
    </row>
    <row r="14" spans="2:17">
      <c r="B14" s="165" t="str">
        <f t="shared" si="1"/>
        <v>Acauã/PI</v>
      </c>
      <c r="C14" s="189" t="s">
        <v>2004</v>
      </c>
      <c r="D14" s="189">
        <v>60</v>
      </c>
      <c r="E14" s="189">
        <f>IF(Início!$C$11&lt;E$2,IF((E$2-Início!$C$11)&lt;72,$D14*E$1,6*$D14),0)</f>
        <v>60</v>
      </c>
      <c r="F14" s="189">
        <f>IF(Início!$C$11&lt;F$2,IF((F$2-Início!$C$11)&lt;72,$D14*F$1,6*$D14),0)</f>
        <v>120</v>
      </c>
      <c r="G14" s="189">
        <f>IF(Início!$C$11&lt;G$2,IF((G$2-Início!$C$11)&lt;72,$D14*G$1,6*$D14),0)</f>
        <v>180</v>
      </c>
      <c r="H14" s="189">
        <f>IF(Início!$C$11&lt;H$2,IF((H$2-Início!$C$11)&lt;72,$D14*H$1,6*$D14),0)</f>
        <v>240</v>
      </c>
      <c r="I14" s="189">
        <f>IF(Início!$C$11&lt;I$2,IF((I$2-Início!$C$11)&lt;72,$D14*I$1,6*$D14),0)</f>
        <v>300</v>
      </c>
      <c r="J14" s="189">
        <f>IF(Início!$C$11&lt;J$2,IF((J$2-Início!$C$11)&lt;72,$D14*J$1,6*$D14),0)</f>
        <v>360</v>
      </c>
      <c r="K14" s="189">
        <f>IF(Início!$C$11&lt;K$2,IF((K$2-Início!$C$11)&lt;72,$D14*K$1,6*$D14),0)</f>
        <v>360</v>
      </c>
      <c r="L14" s="189">
        <f>IF(Início!$C$11&lt;L$2,IF((L$2-Início!$C$11)&lt;72,$D14*L$1,6*$D14),0)</f>
        <v>360</v>
      </c>
      <c r="M14" s="189">
        <f>IF(Início!$C$11&lt;M$2,IF((M$2-Início!$C$11)&lt;72,$D14*M$1,6*$D14),0)</f>
        <v>360</v>
      </c>
      <c r="N14" s="189">
        <f>IF(Início!$C$11&lt;N$2,IF((N$2-Início!$C$11)&lt;72,$D14*N$1,6*$D14),0)</f>
        <v>360</v>
      </c>
      <c r="Q14" s="165" t="s">
        <v>1575</v>
      </c>
    </row>
    <row r="15" spans="2:17">
      <c r="B15" s="165" t="str">
        <f t="shared" si="1"/>
        <v>Aceguá/RS</v>
      </c>
      <c r="C15" s="189" t="s">
        <v>2012</v>
      </c>
      <c r="D15" s="189">
        <v>60</v>
      </c>
      <c r="E15" s="189">
        <f>IF(Início!$C$11&lt;E$2,IF((E$2-Início!$C$11)&lt;72,$D15*E$1,6*$D15),0)</f>
        <v>60</v>
      </c>
      <c r="F15" s="189">
        <f>IF(Início!$C$11&lt;F$2,IF((F$2-Início!$C$11)&lt;72,$D15*F$1,6*$D15),0)</f>
        <v>120</v>
      </c>
      <c r="G15" s="189">
        <f>IF(Início!$C$11&lt;G$2,IF((G$2-Início!$C$11)&lt;72,$D15*G$1,6*$D15),0)</f>
        <v>180</v>
      </c>
      <c r="H15" s="189">
        <f>IF(Início!$C$11&lt;H$2,IF((H$2-Início!$C$11)&lt;72,$D15*H$1,6*$D15),0)</f>
        <v>240</v>
      </c>
      <c r="I15" s="189">
        <f>IF(Início!$C$11&lt;I$2,IF((I$2-Início!$C$11)&lt;72,$D15*I$1,6*$D15),0)</f>
        <v>300</v>
      </c>
      <c r="J15" s="189">
        <f>IF(Início!$C$11&lt;J$2,IF((J$2-Início!$C$11)&lt;72,$D15*J$1,6*$D15),0)</f>
        <v>360</v>
      </c>
      <c r="K15" s="189">
        <f>IF(Início!$C$11&lt;K$2,IF((K$2-Início!$C$11)&lt;72,$D15*K$1,6*$D15),0)</f>
        <v>360</v>
      </c>
      <c r="L15" s="189">
        <f>IF(Início!$C$11&lt;L$2,IF((L$2-Início!$C$11)&lt;72,$D15*L$1,6*$D15),0)</f>
        <v>360</v>
      </c>
      <c r="M15" s="189">
        <f>IF(Início!$C$11&lt;M$2,IF((M$2-Início!$C$11)&lt;72,$D15*M$1,6*$D15),0)</f>
        <v>360</v>
      </c>
      <c r="N15" s="189">
        <f>IF(Início!$C$11&lt;N$2,IF((N$2-Início!$C$11)&lt;72,$D15*N$1,6*$D15),0)</f>
        <v>360</v>
      </c>
      <c r="Q15" s="165" t="s">
        <v>1775</v>
      </c>
    </row>
    <row r="16" spans="2:17">
      <c r="B16" s="165" t="str">
        <f t="shared" si="1"/>
        <v>Acopiara/CE</v>
      </c>
      <c r="C16" s="189" t="s">
        <v>314</v>
      </c>
      <c r="D16" s="189">
        <v>60</v>
      </c>
      <c r="E16" s="189">
        <f>IF(Início!$C$11&lt;E$2,IF((E$2-Início!$C$11)&lt;72,$D16*E$1,6*$D16),0)</f>
        <v>60</v>
      </c>
      <c r="F16" s="189">
        <f>IF(Início!$C$11&lt;F$2,IF((F$2-Início!$C$11)&lt;72,$D16*F$1,6*$D16),0)</f>
        <v>120</v>
      </c>
      <c r="G16" s="189">
        <f>IF(Início!$C$11&lt;G$2,IF((G$2-Início!$C$11)&lt;72,$D16*G$1,6*$D16),0)</f>
        <v>180</v>
      </c>
      <c r="H16" s="189">
        <f>IF(Início!$C$11&lt;H$2,IF((H$2-Início!$C$11)&lt;72,$D16*H$1,6*$D16),0)</f>
        <v>240</v>
      </c>
      <c r="I16" s="189">
        <f>IF(Início!$C$11&lt;I$2,IF((I$2-Início!$C$11)&lt;72,$D16*I$1,6*$D16),0)</f>
        <v>300</v>
      </c>
      <c r="J16" s="189">
        <f>IF(Início!$C$11&lt;J$2,IF((J$2-Início!$C$11)&lt;72,$D16*J$1,6*$D16),0)</f>
        <v>360</v>
      </c>
      <c r="K16" s="189">
        <f>IF(Início!$C$11&lt;K$2,IF((K$2-Início!$C$11)&lt;72,$D16*K$1,6*$D16),0)</f>
        <v>360</v>
      </c>
      <c r="L16" s="189">
        <f>IF(Início!$C$11&lt;L$2,IF((L$2-Início!$C$11)&lt;72,$D16*L$1,6*$D16),0)</f>
        <v>360</v>
      </c>
      <c r="M16" s="189">
        <f>IF(Início!$C$11&lt;M$2,IF((M$2-Início!$C$11)&lt;72,$D16*M$1,6*$D16),0)</f>
        <v>360</v>
      </c>
      <c r="N16" s="189">
        <f>IF(Início!$C$11&lt;N$2,IF((N$2-Início!$C$11)&lt;72,$D16*N$1,6*$D16),0)</f>
        <v>360</v>
      </c>
      <c r="Q16" s="165" t="s">
        <v>543</v>
      </c>
    </row>
    <row r="17" spans="2:17">
      <c r="B17" s="165" t="str">
        <f t="shared" si="1"/>
        <v>Adustina/BA</v>
      </c>
      <c r="C17" s="189" t="s">
        <v>311</v>
      </c>
      <c r="D17" s="189">
        <v>60</v>
      </c>
      <c r="E17" s="189">
        <f>IF(Início!$C$11&lt;E$2,IF((E$2-Início!$C$11)&lt;72,$D17*E$1,6*$D17),0)</f>
        <v>60</v>
      </c>
      <c r="F17" s="189">
        <f>IF(Início!$C$11&lt;F$2,IF((F$2-Início!$C$11)&lt;72,$D17*F$1,6*$D17),0)</f>
        <v>120</v>
      </c>
      <c r="G17" s="189">
        <f>IF(Início!$C$11&lt;G$2,IF((G$2-Início!$C$11)&lt;72,$D17*G$1,6*$D17),0)</f>
        <v>180</v>
      </c>
      <c r="H17" s="189">
        <f>IF(Início!$C$11&lt;H$2,IF((H$2-Início!$C$11)&lt;72,$D17*H$1,6*$D17),0)</f>
        <v>240</v>
      </c>
      <c r="I17" s="189">
        <f>IF(Início!$C$11&lt;I$2,IF((I$2-Início!$C$11)&lt;72,$D17*I$1,6*$D17),0)</f>
        <v>300</v>
      </c>
      <c r="J17" s="189">
        <f>IF(Início!$C$11&lt;J$2,IF((J$2-Início!$C$11)&lt;72,$D17*J$1,6*$D17),0)</f>
        <v>360</v>
      </c>
      <c r="K17" s="189">
        <f>IF(Início!$C$11&lt;K$2,IF((K$2-Início!$C$11)&lt;72,$D17*K$1,6*$D17),0)</f>
        <v>360</v>
      </c>
      <c r="L17" s="189">
        <f>IF(Início!$C$11&lt;L$2,IF((L$2-Início!$C$11)&lt;72,$D17*L$1,6*$D17),0)</f>
        <v>360</v>
      </c>
      <c r="M17" s="189">
        <f>IF(Início!$C$11&lt;M$2,IF((M$2-Início!$C$11)&lt;72,$D17*M$1,6*$D17),0)</f>
        <v>360</v>
      </c>
      <c r="N17" s="189">
        <f>IF(Início!$C$11&lt;N$2,IF((N$2-Início!$C$11)&lt;72,$D17*N$1,6*$D17),0)</f>
        <v>360</v>
      </c>
      <c r="Q17" s="165" t="s">
        <v>1099</v>
      </c>
    </row>
    <row r="18" spans="2:17">
      <c r="B18" s="165" t="str">
        <f t="shared" si="1"/>
        <v>Afogados da Ingazeira/PE</v>
      </c>
      <c r="C18" s="189" t="s">
        <v>319</v>
      </c>
      <c r="D18" s="189">
        <v>60</v>
      </c>
      <c r="E18" s="189">
        <f>IF(Início!$C$11&lt;E$2,IF((E$2-Início!$C$11)&lt;72,$D18*E$1,6*$D18),0)</f>
        <v>60</v>
      </c>
      <c r="F18" s="189">
        <f>IF(Início!$C$11&lt;F$2,IF((F$2-Início!$C$11)&lt;72,$D18*F$1,6*$D18),0)</f>
        <v>120</v>
      </c>
      <c r="G18" s="189">
        <f>IF(Início!$C$11&lt;G$2,IF((G$2-Início!$C$11)&lt;72,$D18*G$1,6*$D18),0)</f>
        <v>180</v>
      </c>
      <c r="H18" s="189">
        <f>IF(Início!$C$11&lt;H$2,IF((H$2-Início!$C$11)&lt;72,$D18*H$1,6*$D18),0)</f>
        <v>240</v>
      </c>
      <c r="I18" s="189">
        <f>IF(Início!$C$11&lt;I$2,IF((I$2-Início!$C$11)&lt;72,$D18*I$1,6*$D18),0)</f>
        <v>300</v>
      </c>
      <c r="J18" s="189">
        <f>IF(Início!$C$11&lt;J$2,IF((J$2-Início!$C$11)&lt;72,$D18*J$1,6*$D18),0)</f>
        <v>360</v>
      </c>
      <c r="K18" s="189">
        <f>IF(Início!$C$11&lt;K$2,IF((K$2-Início!$C$11)&lt;72,$D18*K$1,6*$D18),0)</f>
        <v>360</v>
      </c>
      <c r="L18" s="189">
        <f>IF(Início!$C$11&lt;L$2,IF((L$2-Início!$C$11)&lt;72,$D18*L$1,6*$D18),0)</f>
        <v>360</v>
      </c>
      <c r="M18" s="189">
        <f>IF(Início!$C$11&lt;M$2,IF((M$2-Início!$C$11)&lt;72,$D18*M$1,6*$D18),0)</f>
        <v>360</v>
      </c>
      <c r="N18" s="189">
        <f>IF(Início!$C$11&lt;N$2,IF((N$2-Início!$C$11)&lt;72,$D18*N$1,6*$D18),0)</f>
        <v>360</v>
      </c>
      <c r="Q18" s="165" t="s">
        <v>572</v>
      </c>
    </row>
    <row r="19" spans="2:17">
      <c r="B19" s="165" t="str">
        <f t="shared" si="1"/>
        <v>Afonso Cunha/MA</v>
      </c>
      <c r="C19" s="189" t="s">
        <v>316</v>
      </c>
      <c r="D19" s="189">
        <v>60</v>
      </c>
      <c r="E19" s="189">
        <f>IF(Início!$C$11&lt;E$2,IF((E$2-Início!$C$11)&lt;72,$D19*E$1,6*$D19),0)</f>
        <v>60</v>
      </c>
      <c r="F19" s="189">
        <f>IF(Início!$C$11&lt;F$2,IF((F$2-Início!$C$11)&lt;72,$D19*F$1,6*$D19),0)</f>
        <v>120</v>
      </c>
      <c r="G19" s="189">
        <f>IF(Início!$C$11&lt;G$2,IF((G$2-Início!$C$11)&lt;72,$D19*G$1,6*$D19),0)</f>
        <v>180</v>
      </c>
      <c r="H19" s="189">
        <f>IF(Início!$C$11&lt;H$2,IF((H$2-Início!$C$11)&lt;72,$D19*H$1,6*$D19),0)</f>
        <v>240</v>
      </c>
      <c r="I19" s="189">
        <f>IF(Início!$C$11&lt;I$2,IF((I$2-Início!$C$11)&lt;72,$D19*I$1,6*$D19),0)</f>
        <v>300</v>
      </c>
      <c r="J19" s="189">
        <f>IF(Início!$C$11&lt;J$2,IF((J$2-Início!$C$11)&lt;72,$D19*J$1,6*$D19),0)</f>
        <v>360</v>
      </c>
      <c r="K19" s="189">
        <f>IF(Início!$C$11&lt;K$2,IF((K$2-Início!$C$11)&lt;72,$D19*K$1,6*$D19),0)</f>
        <v>360</v>
      </c>
      <c r="L19" s="189">
        <f>IF(Início!$C$11&lt;L$2,IF((L$2-Início!$C$11)&lt;72,$D19*L$1,6*$D19),0)</f>
        <v>360</v>
      </c>
      <c r="M19" s="189">
        <f>IF(Início!$C$11&lt;M$2,IF((M$2-Início!$C$11)&lt;72,$D19*M$1,6*$D19),0)</f>
        <v>360</v>
      </c>
      <c r="N19" s="189">
        <f>IF(Início!$C$11&lt;N$2,IF((N$2-Início!$C$11)&lt;72,$D19*N$1,6*$D19),0)</f>
        <v>360</v>
      </c>
      <c r="Q19" s="165" t="s">
        <v>1598</v>
      </c>
    </row>
    <row r="20" spans="2:17">
      <c r="B20" s="165" t="str">
        <f t="shared" si="1"/>
        <v>Agrestina/PE</v>
      </c>
      <c r="C20" s="189" t="s">
        <v>319</v>
      </c>
      <c r="D20" s="189">
        <v>60</v>
      </c>
      <c r="E20" s="189">
        <f>IF(Início!$C$11&lt;E$2,IF((E$2-Início!$C$11)&lt;72,$D20*E$1,6*$D20),0)</f>
        <v>60</v>
      </c>
      <c r="F20" s="189">
        <f>IF(Início!$C$11&lt;F$2,IF((F$2-Início!$C$11)&lt;72,$D20*F$1,6*$D20),0)</f>
        <v>120</v>
      </c>
      <c r="G20" s="189">
        <f>IF(Início!$C$11&lt;G$2,IF((G$2-Início!$C$11)&lt;72,$D20*G$1,6*$D20),0)</f>
        <v>180</v>
      </c>
      <c r="H20" s="189">
        <f>IF(Início!$C$11&lt;H$2,IF((H$2-Início!$C$11)&lt;72,$D20*H$1,6*$D20),0)</f>
        <v>240</v>
      </c>
      <c r="I20" s="189">
        <f>IF(Início!$C$11&lt;I$2,IF((I$2-Início!$C$11)&lt;72,$D20*I$1,6*$D20),0)</f>
        <v>300</v>
      </c>
      <c r="J20" s="189">
        <f>IF(Início!$C$11&lt;J$2,IF((J$2-Início!$C$11)&lt;72,$D20*J$1,6*$D20),0)</f>
        <v>360</v>
      </c>
      <c r="K20" s="189">
        <f>IF(Início!$C$11&lt;K$2,IF((K$2-Início!$C$11)&lt;72,$D20*K$1,6*$D20),0)</f>
        <v>360</v>
      </c>
      <c r="L20" s="189">
        <f>IF(Início!$C$11&lt;L$2,IF((L$2-Início!$C$11)&lt;72,$D20*L$1,6*$D20),0)</f>
        <v>360</v>
      </c>
      <c r="M20" s="189">
        <f>IF(Início!$C$11&lt;M$2,IF((M$2-Início!$C$11)&lt;72,$D20*M$1,6*$D20),0)</f>
        <v>360</v>
      </c>
      <c r="N20" s="189">
        <f>IF(Início!$C$11&lt;N$2,IF((N$2-Início!$C$11)&lt;72,$D20*N$1,6*$D20),0)</f>
        <v>360</v>
      </c>
      <c r="Q20" s="165" t="s">
        <v>808</v>
      </c>
    </row>
    <row r="21" spans="2:17">
      <c r="B21" s="165" t="str">
        <f t="shared" si="1"/>
        <v>Agricolândia/PI</v>
      </c>
      <c r="C21" s="189" t="s">
        <v>2004</v>
      </c>
      <c r="D21" s="189">
        <v>60</v>
      </c>
      <c r="E21" s="189">
        <f>IF(Início!$C$11&lt;E$2,IF((E$2-Início!$C$11)&lt;72,$D21*E$1,6*$D21),0)</f>
        <v>60</v>
      </c>
      <c r="F21" s="189">
        <f>IF(Início!$C$11&lt;F$2,IF((F$2-Início!$C$11)&lt;72,$D21*F$1,6*$D21),0)</f>
        <v>120</v>
      </c>
      <c r="G21" s="189">
        <f>IF(Início!$C$11&lt;G$2,IF((G$2-Início!$C$11)&lt;72,$D21*G$1,6*$D21),0)</f>
        <v>180</v>
      </c>
      <c r="H21" s="189">
        <f>IF(Início!$C$11&lt;H$2,IF((H$2-Início!$C$11)&lt;72,$D21*H$1,6*$D21),0)</f>
        <v>240</v>
      </c>
      <c r="I21" s="189">
        <f>IF(Início!$C$11&lt;I$2,IF((I$2-Início!$C$11)&lt;72,$D21*I$1,6*$D21),0)</f>
        <v>300</v>
      </c>
      <c r="J21" s="189">
        <f>IF(Início!$C$11&lt;J$2,IF((J$2-Início!$C$11)&lt;72,$D21*J$1,6*$D21),0)</f>
        <v>360</v>
      </c>
      <c r="K21" s="189">
        <f>IF(Início!$C$11&lt;K$2,IF((K$2-Início!$C$11)&lt;72,$D21*K$1,6*$D21),0)</f>
        <v>360</v>
      </c>
      <c r="L21" s="189">
        <f>IF(Início!$C$11&lt;L$2,IF((L$2-Início!$C$11)&lt;72,$D21*L$1,6*$D21),0)</f>
        <v>360</v>
      </c>
      <c r="M21" s="189">
        <f>IF(Início!$C$11&lt;M$2,IF((M$2-Início!$C$11)&lt;72,$D21*M$1,6*$D21),0)</f>
        <v>360</v>
      </c>
      <c r="N21" s="189">
        <f>IF(Início!$C$11&lt;N$2,IF((N$2-Início!$C$11)&lt;72,$D21*N$1,6*$D21),0)</f>
        <v>360</v>
      </c>
      <c r="Q21" s="165" t="s">
        <v>1700</v>
      </c>
    </row>
    <row r="22" spans="2:17">
      <c r="B22" s="165" t="str">
        <f t="shared" si="1"/>
        <v>Água Azul do Norte/PA</v>
      </c>
      <c r="C22" s="189" t="s">
        <v>302</v>
      </c>
      <c r="D22" s="189">
        <v>60</v>
      </c>
      <c r="E22" s="189">
        <f>IF(Início!$C$11&lt;E$2,IF((E$2-Início!$C$11)&lt;72,$D22*E$1,6*$D22),0)</f>
        <v>60</v>
      </c>
      <c r="F22" s="189">
        <f>IF(Início!$C$11&lt;F$2,IF((F$2-Início!$C$11)&lt;72,$D22*F$1,6*$D22),0)</f>
        <v>120</v>
      </c>
      <c r="G22" s="189">
        <f>IF(Início!$C$11&lt;G$2,IF((G$2-Início!$C$11)&lt;72,$D22*G$1,6*$D22),0)</f>
        <v>180</v>
      </c>
      <c r="H22" s="189">
        <f>IF(Início!$C$11&lt;H$2,IF((H$2-Início!$C$11)&lt;72,$D22*H$1,6*$D22),0)</f>
        <v>240</v>
      </c>
      <c r="I22" s="189">
        <f>IF(Início!$C$11&lt;I$2,IF((I$2-Início!$C$11)&lt;72,$D22*I$1,6*$D22),0)</f>
        <v>300</v>
      </c>
      <c r="J22" s="189">
        <f>IF(Início!$C$11&lt;J$2,IF((J$2-Início!$C$11)&lt;72,$D22*J$1,6*$D22),0)</f>
        <v>360</v>
      </c>
      <c r="K22" s="189">
        <f>IF(Início!$C$11&lt;K$2,IF((K$2-Início!$C$11)&lt;72,$D22*K$1,6*$D22),0)</f>
        <v>360</v>
      </c>
      <c r="L22" s="189">
        <f>IF(Início!$C$11&lt;L$2,IF((L$2-Início!$C$11)&lt;72,$D22*L$1,6*$D22),0)</f>
        <v>360</v>
      </c>
      <c r="M22" s="189">
        <f>IF(Início!$C$11&lt;M$2,IF((M$2-Início!$C$11)&lt;72,$D22*M$1,6*$D22),0)</f>
        <v>360</v>
      </c>
      <c r="N22" s="189">
        <f>IF(Início!$C$11&lt;N$2,IF((N$2-Início!$C$11)&lt;72,$D22*N$1,6*$D22),0)</f>
        <v>360</v>
      </c>
      <c r="Q22" s="165" t="s">
        <v>959</v>
      </c>
    </row>
    <row r="23" spans="2:17">
      <c r="B23" s="165" t="str">
        <f t="shared" si="1"/>
        <v>Água Branca/PI</v>
      </c>
      <c r="C23" s="189" t="s">
        <v>2004</v>
      </c>
      <c r="D23" s="189">
        <v>60</v>
      </c>
      <c r="E23" s="189">
        <f>IF(Início!$C$11&lt;E$2,IF((E$2-Início!$C$11)&lt;72,$D23*E$1,6*$D23),0)</f>
        <v>60</v>
      </c>
      <c r="F23" s="189">
        <f>IF(Início!$C$11&lt;F$2,IF((F$2-Início!$C$11)&lt;72,$D23*F$1,6*$D23),0)</f>
        <v>120</v>
      </c>
      <c r="G23" s="189">
        <f>IF(Início!$C$11&lt;G$2,IF((G$2-Início!$C$11)&lt;72,$D23*G$1,6*$D23),0)</f>
        <v>180</v>
      </c>
      <c r="H23" s="189">
        <f>IF(Início!$C$11&lt;H$2,IF((H$2-Início!$C$11)&lt;72,$D23*H$1,6*$D23),0)</f>
        <v>240</v>
      </c>
      <c r="I23" s="189">
        <f>IF(Início!$C$11&lt;I$2,IF((I$2-Início!$C$11)&lt;72,$D23*I$1,6*$D23),0)</f>
        <v>300</v>
      </c>
      <c r="J23" s="189">
        <f>IF(Início!$C$11&lt;J$2,IF((J$2-Início!$C$11)&lt;72,$D23*J$1,6*$D23),0)</f>
        <v>360</v>
      </c>
      <c r="K23" s="189">
        <f>IF(Início!$C$11&lt;K$2,IF((K$2-Início!$C$11)&lt;72,$D23*K$1,6*$D23),0)</f>
        <v>360</v>
      </c>
      <c r="L23" s="189">
        <f>IF(Início!$C$11&lt;L$2,IF((L$2-Início!$C$11)&lt;72,$D23*L$1,6*$D23),0)</f>
        <v>360</v>
      </c>
      <c r="M23" s="189">
        <f>IF(Início!$C$11&lt;M$2,IF((M$2-Início!$C$11)&lt;72,$D23*M$1,6*$D23),0)</f>
        <v>360</v>
      </c>
      <c r="N23" s="189">
        <f>IF(Início!$C$11&lt;N$2,IF((N$2-Início!$C$11)&lt;72,$D23*N$1,6*$D23),0)</f>
        <v>360</v>
      </c>
      <c r="Q23" s="165" t="s">
        <v>982</v>
      </c>
    </row>
    <row r="24" spans="2:17">
      <c r="B24" s="165" t="str">
        <f t="shared" si="1"/>
        <v>Água Doce do Maranhão/MA</v>
      </c>
      <c r="C24" s="189" t="s">
        <v>316</v>
      </c>
      <c r="D24" s="189">
        <v>60</v>
      </c>
      <c r="E24" s="189">
        <f>IF(Início!$C$11&lt;E$2,IF((E$2-Início!$C$11)&lt;72,$D24*E$1,6*$D24),0)</f>
        <v>60</v>
      </c>
      <c r="F24" s="189">
        <f>IF(Início!$C$11&lt;F$2,IF((F$2-Início!$C$11)&lt;72,$D24*F$1,6*$D24),0)</f>
        <v>120</v>
      </c>
      <c r="G24" s="189">
        <f>IF(Início!$C$11&lt;G$2,IF((G$2-Início!$C$11)&lt;72,$D24*G$1,6*$D24),0)</f>
        <v>180</v>
      </c>
      <c r="H24" s="189">
        <f>IF(Início!$C$11&lt;H$2,IF((H$2-Início!$C$11)&lt;72,$D24*H$1,6*$D24),0)</f>
        <v>240</v>
      </c>
      <c r="I24" s="189">
        <f>IF(Início!$C$11&lt;I$2,IF((I$2-Início!$C$11)&lt;72,$D24*I$1,6*$D24),0)</f>
        <v>300</v>
      </c>
      <c r="J24" s="189">
        <f>IF(Início!$C$11&lt;J$2,IF((J$2-Início!$C$11)&lt;72,$D24*J$1,6*$D24),0)</f>
        <v>360</v>
      </c>
      <c r="K24" s="189">
        <f>IF(Início!$C$11&lt;K$2,IF((K$2-Início!$C$11)&lt;72,$D24*K$1,6*$D24),0)</f>
        <v>360</v>
      </c>
      <c r="L24" s="189">
        <f>IF(Início!$C$11&lt;L$2,IF((L$2-Início!$C$11)&lt;72,$D24*L$1,6*$D24),0)</f>
        <v>360</v>
      </c>
      <c r="M24" s="189">
        <f>IF(Início!$C$11&lt;M$2,IF((M$2-Início!$C$11)&lt;72,$D24*M$1,6*$D24),0)</f>
        <v>360</v>
      </c>
      <c r="N24" s="189">
        <f>IF(Início!$C$11&lt;N$2,IF((N$2-Início!$C$11)&lt;72,$D24*N$1,6*$D24),0)</f>
        <v>360</v>
      </c>
      <c r="Q24" s="165" t="s">
        <v>1220</v>
      </c>
    </row>
    <row r="25" spans="2:17">
      <c r="B25" s="165" t="str">
        <f t="shared" si="1"/>
        <v>Água Doce do Norte/ES</v>
      </c>
      <c r="C25" s="189" t="s">
        <v>2011</v>
      </c>
      <c r="D25" s="189">
        <v>60</v>
      </c>
      <c r="E25" s="189">
        <f>IF(Início!$C$11&lt;E$2,IF((E$2-Início!$C$11)&lt;72,$D25*E$1,6*$D25),0)</f>
        <v>60</v>
      </c>
      <c r="F25" s="189">
        <f>IF(Início!$C$11&lt;F$2,IF((F$2-Início!$C$11)&lt;72,$D25*F$1,6*$D25),0)</f>
        <v>120</v>
      </c>
      <c r="G25" s="189">
        <f>IF(Início!$C$11&lt;G$2,IF((G$2-Início!$C$11)&lt;72,$D25*G$1,6*$D25),0)</f>
        <v>180</v>
      </c>
      <c r="H25" s="189">
        <f>IF(Início!$C$11&lt;H$2,IF((H$2-Início!$C$11)&lt;72,$D25*H$1,6*$D25),0)</f>
        <v>240</v>
      </c>
      <c r="I25" s="189">
        <f>IF(Início!$C$11&lt;I$2,IF((I$2-Início!$C$11)&lt;72,$D25*I$1,6*$D25),0)</f>
        <v>300</v>
      </c>
      <c r="J25" s="189">
        <f>IF(Início!$C$11&lt;J$2,IF((J$2-Início!$C$11)&lt;72,$D25*J$1,6*$D25),0)</f>
        <v>360</v>
      </c>
      <c r="K25" s="189">
        <f>IF(Início!$C$11&lt;K$2,IF((K$2-Início!$C$11)&lt;72,$D25*K$1,6*$D25),0)</f>
        <v>360</v>
      </c>
      <c r="L25" s="189">
        <f>IF(Início!$C$11&lt;L$2,IF((L$2-Início!$C$11)&lt;72,$D25*L$1,6*$D25),0)</f>
        <v>360</v>
      </c>
      <c r="M25" s="189">
        <f>IF(Início!$C$11&lt;M$2,IF((M$2-Início!$C$11)&lt;72,$D25*M$1,6*$D25),0)</f>
        <v>360</v>
      </c>
      <c r="N25" s="189">
        <f>IF(Início!$C$11&lt;N$2,IF((N$2-Início!$C$11)&lt;72,$D25*N$1,6*$D25),0)</f>
        <v>360</v>
      </c>
      <c r="Q25" s="165" t="s">
        <v>1229</v>
      </c>
    </row>
    <row r="26" spans="2:17">
      <c r="B26" s="165" t="str">
        <f t="shared" si="1"/>
        <v>Água Nova/RN</v>
      </c>
      <c r="C26" s="189" t="s">
        <v>2014</v>
      </c>
      <c r="D26" s="189">
        <v>60</v>
      </c>
      <c r="E26" s="189">
        <f>IF(Início!$C$11&lt;E$2,IF((E$2-Início!$C$11)&lt;72,$D26*E$1,6*$D26),0)</f>
        <v>60</v>
      </c>
      <c r="F26" s="189">
        <f>IF(Início!$C$11&lt;F$2,IF((F$2-Início!$C$11)&lt;72,$D26*F$1,6*$D26),0)</f>
        <v>120</v>
      </c>
      <c r="G26" s="189">
        <f>IF(Início!$C$11&lt;G$2,IF((G$2-Início!$C$11)&lt;72,$D26*G$1,6*$D26),0)</f>
        <v>180</v>
      </c>
      <c r="H26" s="189">
        <f>IF(Início!$C$11&lt;H$2,IF((H$2-Início!$C$11)&lt;72,$D26*H$1,6*$D26),0)</f>
        <v>240</v>
      </c>
      <c r="I26" s="189">
        <f>IF(Início!$C$11&lt;I$2,IF((I$2-Início!$C$11)&lt;72,$D26*I$1,6*$D26),0)</f>
        <v>300</v>
      </c>
      <c r="J26" s="189">
        <f>IF(Início!$C$11&lt;J$2,IF((J$2-Início!$C$11)&lt;72,$D26*J$1,6*$D26),0)</f>
        <v>360</v>
      </c>
      <c r="K26" s="189">
        <f>IF(Início!$C$11&lt;K$2,IF((K$2-Início!$C$11)&lt;72,$D26*K$1,6*$D26),0)</f>
        <v>360</v>
      </c>
      <c r="L26" s="189">
        <f>IF(Início!$C$11&lt;L$2,IF((L$2-Início!$C$11)&lt;72,$D26*L$1,6*$D26),0)</f>
        <v>360</v>
      </c>
      <c r="M26" s="189">
        <f>IF(Início!$C$11&lt;M$2,IF((M$2-Início!$C$11)&lt;72,$D26*M$1,6*$D26),0)</f>
        <v>360</v>
      </c>
      <c r="N26" s="189">
        <f>IF(Início!$C$11&lt;N$2,IF((N$2-Início!$C$11)&lt;72,$D26*N$1,6*$D26),0)</f>
        <v>360</v>
      </c>
      <c r="Q26" s="165" t="s">
        <v>1890</v>
      </c>
    </row>
    <row r="27" spans="2:17">
      <c r="B27" s="165" t="str">
        <f t="shared" si="1"/>
        <v>Água Preta/PE</v>
      </c>
      <c r="C27" s="189" t="s">
        <v>319</v>
      </c>
      <c r="D27" s="189">
        <v>60</v>
      </c>
      <c r="E27" s="189">
        <f>IF(Início!$C$11&lt;E$2,IF((E$2-Início!$C$11)&lt;72,$D27*E$1,6*$D27),0)</f>
        <v>60</v>
      </c>
      <c r="F27" s="189">
        <f>IF(Início!$C$11&lt;F$2,IF((F$2-Início!$C$11)&lt;72,$D27*F$1,6*$D27),0)</f>
        <v>120</v>
      </c>
      <c r="G27" s="189">
        <f>IF(Início!$C$11&lt;G$2,IF((G$2-Início!$C$11)&lt;72,$D27*G$1,6*$D27),0)</f>
        <v>180</v>
      </c>
      <c r="H27" s="189">
        <f>IF(Início!$C$11&lt;H$2,IF((H$2-Início!$C$11)&lt;72,$D27*H$1,6*$D27),0)</f>
        <v>240</v>
      </c>
      <c r="I27" s="189">
        <f>IF(Início!$C$11&lt;I$2,IF((I$2-Início!$C$11)&lt;72,$D27*I$1,6*$D27),0)</f>
        <v>300</v>
      </c>
      <c r="J27" s="189">
        <f>IF(Início!$C$11&lt;J$2,IF((J$2-Início!$C$11)&lt;72,$D27*J$1,6*$D27),0)</f>
        <v>360</v>
      </c>
      <c r="K27" s="189">
        <f>IF(Início!$C$11&lt;K$2,IF((K$2-Início!$C$11)&lt;72,$D27*K$1,6*$D27),0)</f>
        <v>360</v>
      </c>
      <c r="L27" s="189">
        <f>IF(Início!$C$11&lt;L$2,IF((L$2-Início!$C$11)&lt;72,$D27*L$1,6*$D27),0)</f>
        <v>360</v>
      </c>
      <c r="M27" s="189">
        <f>IF(Início!$C$11&lt;M$2,IF((M$2-Início!$C$11)&lt;72,$D27*M$1,6*$D27),0)</f>
        <v>360</v>
      </c>
      <c r="N27" s="189">
        <f>IF(Início!$C$11&lt;N$2,IF((N$2-Início!$C$11)&lt;72,$D27*N$1,6*$D27),0)</f>
        <v>360</v>
      </c>
      <c r="Q27" s="165" t="s">
        <v>743</v>
      </c>
    </row>
    <row r="28" spans="2:17">
      <c r="B28" s="165" t="str">
        <f t="shared" si="1"/>
        <v>Águas de Santa Bárbara/SP</v>
      </c>
      <c r="C28" s="189" t="s">
        <v>2002</v>
      </c>
      <c r="D28" s="189">
        <v>60</v>
      </c>
      <c r="E28" s="189">
        <f>IF(Início!$C$11&lt;E$2,IF((E$2-Início!$C$11)&lt;72,$D28*E$1,6*$D28),0)</f>
        <v>60</v>
      </c>
      <c r="F28" s="189">
        <f>IF(Início!$C$11&lt;F$2,IF((F$2-Início!$C$11)&lt;72,$D28*F$1,6*$D28),0)</f>
        <v>120</v>
      </c>
      <c r="G28" s="189">
        <f>IF(Início!$C$11&lt;G$2,IF((G$2-Início!$C$11)&lt;72,$D28*G$1,6*$D28),0)</f>
        <v>180</v>
      </c>
      <c r="H28" s="189">
        <f>IF(Início!$C$11&lt;H$2,IF((H$2-Início!$C$11)&lt;72,$D28*H$1,6*$D28),0)</f>
        <v>240</v>
      </c>
      <c r="I28" s="189">
        <f>IF(Início!$C$11&lt;I$2,IF((I$2-Início!$C$11)&lt;72,$D28*I$1,6*$D28),0)</f>
        <v>300</v>
      </c>
      <c r="J28" s="189">
        <f>IF(Início!$C$11&lt;J$2,IF((J$2-Início!$C$11)&lt;72,$D28*J$1,6*$D28),0)</f>
        <v>360</v>
      </c>
      <c r="K28" s="189">
        <f>IF(Início!$C$11&lt;K$2,IF((K$2-Início!$C$11)&lt;72,$D28*K$1,6*$D28),0)</f>
        <v>360</v>
      </c>
      <c r="L28" s="189">
        <f>IF(Início!$C$11&lt;L$2,IF((L$2-Início!$C$11)&lt;72,$D28*L$1,6*$D28),0)</f>
        <v>360</v>
      </c>
      <c r="M28" s="189">
        <f>IF(Início!$C$11&lt;M$2,IF((M$2-Início!$C$11)&lt;72,$D28*M$1,6*$D28),0)</f>
        <v>360</v>
      </c>
      <c r="N28" s="189">
        <f>IF(Início!$C$11&lt;N$2,IF((N$2-Início!$C$11)&lt;72,$D28*N$1,6*$D28),0)</f>
        <v>360</v>
      </c>
      <c r="Q28" s="165" t="s">
        <v>1515</v>
      </c>
    </row>
    <row r="29" spans="2:17">
      <c r="B29" s="165" t="str">
        <f t="shared" si="1"/>
        <v>Águia Branca/ES</v>
      </c>
      <c r="C29" s="189" t="s">
        <v>2011</v>
      </c>
      <c r="D29" s="189">
        <v>60</v>
      </c>
      <c r="E29" s="189">
        <f>IF(Início!$C$11&lt;E$2,IF((E$2-Início!$C$11)&lt;72,$D29*E$1,6*$D29),0)</f>
        <v>60</v>
      </c>
      <c r="F29" s="189">
        <f>IF(Início!$C$11&lt;F$2,IF((F$2-Início!$C$11)&lt;72,$D29*F$1,6*$D29),0)</f>
        <v>120</v>
      </c>
      <c r="G29" s="189">
        <f>IF(Início!$C$11&lt;G$2,IF((G$2-Início!$C$11)&lt;72,$D29*G$1,6*$D29),0)</f>
        <v>180</v>
      </c>
      <c r="H29" s="189">
        <f>IF(Início!$C$11&lt;H$2,IF((H$2-Início!$C$11)&lt;72,$D29*H$1,6*$D29),0)</f>
        <v>240</v>
      </c>
      <c r="I29" s="189">
        <f>IF(Início!$C$11&lt;I$2,IF((I$2-Início!$C$11)&lt;72,$D29*I$1,6*$D29),0)</f>
        <v>300</v>
      </c>
      <c r="J29" s="189">
        <f>IF(Início!$C$11&lt;J$2,IF((J$2-Início!$C$11)&lt;72,$D29*J$1,6*$D29),0)</f>
        <v>360</v>
      </c>
      <c r="K29" s="189">
        <f>IF(Início!$C$11&lt;K$2,IF((K$2-Início!$C$11)&lt;72,$D29*K$1,6*$D29),0)</f>
        <v>360</v>
      </c>
      <c r="L29" s="189">
        <f>IF(Início!$C$11&lt;L$2,IF((L$2-Início!$C$11)&lt;72,$D29*L$1,6*$D29),0)</f>
        <v>360</v>
      </c>
      <c r="M29" s="189">
        <f>IF(Início!$C$11&lt;M$2,IF((M$2-Início!$C$11)&lt;72,$D29*M$1,6*$D29),0)</f>
        <v>360</v>
      </c>
      <c r="N29" s="189">
        <f>IF(Início!$C$11&lt;N$2,IF((N$2-Início!$C$11)&lt;72,$D29*N$1,6*$D29),0)</f>
        <v>360</v>
      </c>
      <c r="Q29" s="165" t="s">
        <v>1379</v>
      </c>
    </row>
    <row r="30" spans="2:17">
      <c r="B30" s="165" t="str">
        <f t="shared" si="1"/>
        <v>Aguiar/PB</v>
      </c>
      <c r="C30" s="189" t="s">
        <v>2015</v>
      </c>
      <c r="D30" s="189">
        <v>60</v>
      </c>
      <c r="E30" s="189">
        <f>IF(Início!$C$11&lt;E$2,IF((E$2-Início!$C$11)&lt;72,$D30*E$1,6*$D30),0)</f>
        <v>60</v>
      </c>
      <c r="F30" s="189">
        <f>IF(Início!$C$11&lt;F$2,IF((F$2-Início!$C$11)&lt;72,$D30*F$1,6*$D30),0)</f>
        <v>120</v>
      </c>
      <c r="G30" s="189">
        <f>IF(Início!$C$11&lt;G$2,IF((G$2-Início!$C$11)&lt;72,$D30*G$1,6*$D30),0)</f>
        <v>180</v>
      </c>
      <c r="H30" s="189">
        <f>IF(Início!$C$11&lt;H$2,IF((H$2-Início!$C$11)&lt;72,$D30*H$1,6*$D30),0)</f>
        <v>240</v>
      </c>
      <c r="I30" s="189">
        <f>IF(Início!$C$11&lt;I$2,IF((I$2-Início!$C$11)&lt;72,$D30*I$1,6*$D30),0)</f>
        <v>300</v>
      </c>
      <c r="J30" s="189">
        <f>IF(Início!$C$11&lt;J$2,IF((J$2-Início!$C$11)&lt;72,$D30*J$1,6*$D30),0)</f>
        <v>360</v>
      </c>
      <c r="K30" s="189">
        <f>IF(Início!$C$11&lt;K$2,IF((K$2-Início!$C$11)&lt;72,$D30*K$1,6*$D30),0)</f>
        <v>360</v>
      </c>
      <c r="L30" s="189">
        <f>IF(Início!$C$11&lt;L$2,IF((L$2-Início!$C$11)&lt;72,$D30*L$1,6*$D30),0)</f>
        <v>360</v>
      </c>
      <c r="M30" s="189">
        <f>IF(Início!$C$11&lt;M$2,IF((M$2-Início!$C$11)&lt;72,$D30*M$1,6*$D30),0)</f>
        <v>360</v>
      </c>
      <c r="N30" s="189">
        <f>IF(Início!$C$11&lt;N$2,IF((N$2-Início!$C$11)&lt;72,$D30*N$1,6*$D30),0)</f>
        <v>360</v>
      </c>
      <c r="Q30" s="165" t="s">
        <v>1694</v>
      </c>
    </row>
    <row r="31" spans="2:17">
      <c r="B31" s="165" t="str">
        <f t="shared" si="1"/>
        <v>Aiquara/BA</v>
      </c>
      <c r="C31" s="189" t="s">
        <v>311</v>
      </c>
      <c r="D31" s="189">
        <v>60</v>
      </c>
      <c r="E31" s="189">
        <f>IF(Início!$C$11&lt;E$2,IF((E$2-Início!$C$11)&lt;72,$D31*E$1,6*$D31),0)</f>
        <v>60</v>
      </c>
      <c r="F31" s="189">
        <f>IF(Início!$C$11&lt;F$2,IF((F$2-Início!$C$11)&lt;72,$D31*F$1,6*$D31),0)</f>
        <v>120</v>
      </c>
      <c r="G31" s="189">
        <f>IF(Início!$C$11&lt;G$2,IF((G$2-Início!$C$11)&lt;72,$D31*G$1,6*$D31),0)</f>
        <v>180</v>
      </c>
      <c r="H31" s="189">
        <f>IF(Início!$C$11&lt;H$2,IF((H$2-Início!$C$11)&lt;72,$D31*H$1,6*$D31),0)</f>
        <v>240</v>
      </c>
      <c r="I31" s="189">
        <f>IF(Início!$C$11&lt;I$2,IF((I$2-Início!$C$11)&lt;72,$D31*I$1,6*$D31),0)</f>
        <v>300</v>
      </c>
      <c r="J31" s="189">
        <f>IF(Início!$C$11&lt;J$2,IF((J$2-Início!$C$11)&lt;72,$D31*J$1,6*$D31),0)</f>
        <v>360</v>
      </c>
      <c r="K31" s="189">
        <f>IF(Início!$C$11&lt;K$2,IF((K$2-Início!$C$11)&lt;72,$D31*K$1,6*$D31),0)</f>
        <v>360</v>
      </c>
      <c r="L31" s="189">
        <f>IF(Início!$C$11&lt;L$2,IF((L$2-Início!$C$11)&lt;72,$D31*L$1,6*$D31),0)</f>
        <v>360</v>
      </c>
      <c r="M31" s="189">
        <f>IF(Início!$C$11&lt;M$2,IF((M$2-Início!$C$11)&lt;72,$D31*M$1,6*$D31),0)</f>
        <v>360</v>
      </c>
      <c r="N31" s="189">
        <f>IF(Início!$C$11&lt;N$2,IF((N$2-Início!$C$11)&lt;72,$D31*N$1,6*$D31),0)</f>
        <v>360</v>
      </c>
      <c r="Q31" s="165" t="s">
        <v>1748</v>
      </c>
    </row>
    <row r="32" spans="2:17">
      <c r="B32" s="165" t="str">
        <f t="shared" si="1"/>
        <v>Aiuruoca/MG</v>
      </c>
      <c r="C32" s="189" t="s">
        <v>2005</v>
      </c>
      <c r="D32" s="189">
        <v>60</v>
      </c>
      <c r="E32" s="189">
        <f>IF(Início!$C$11&lt;E$2,IF((E$2-Início!$C$11)&lt;72,$D32*E$1,6*$D32),0)</f>
        <v>60</v>
      </c>
      <c r="F32" s="189">
        <f>IF(Início!$C$11&lt;F$2,IF((F$2-Início!$C$11)&lt;72,$D32*F$1,6*$D32),0)</f>
        <v>120</v>
      </c>
      <c r="G32" s="189">
        <f>IF(Início!$C$11&lt;G$2,IF((G$2-Início!$C$11)&lt;72,$D32*G$1,6*$D32),0)</f>
        <v>180</v>
      </c>
      <c r="H32" s="189">
        <f>IF(Início!$C$11&lt;H$2,IF((H$2-Início!$C$11)&lt;72,$D32*H$1,6*$D32),0)</f>
        <v>240</v>
      </c>
      <c r="I32" s="189">
        <f>IF(Início!$C$11&lt;I$2,IF((I$2-Início!$C$11)&lt;72,$D32*I$1,6*$D32),0)</f>
        <v>300</v>
      </c>
      <c r="J32" s="189">
        <f>IF(Início!$C$11&lt;J$2,IF((J$2-Início!$C$11)&lt;72,$D32*J$1,6*$D32),0)</f>
        <v>360</v>
      </c>
      <c r="K32" s="189">
        <f>IF(Início!$C$11&lt;K$2,IF((K$2-Início!$C$11)&lt;72,$D32*K$1,6*$D32),0)</f>
        <v>360</v>
      </c>
      <c r="L32" s="189">
        <f>IF(Início!$C$11&lt;L$2,IF((L$2-Início!$C$11)&lt;72,$D32*L$1,6*$D32),0)</f>
        <v>360</v>
      </c>
      <c r="M32" s="189">
        <f>IF(Início!$C$11&lt;M$2,IF((M$2-Início!$C$11)&lt;72,$D32*M$1,6*$D32),0)</f>
        <v>360</v>
      </c>
      <c r="N32" s="189">
        <f>IF(Início!$C$11&lt;N$2,IF((N$2-Início!$C$11)&lt;72,$D32*N$1,6*$D32),0)</f>
        <v>360</v>
      </c>
      <c r="Q32" s="165" t="s">
        <v>1591</v>
      </c>
    </row>
    <row r="33" spans="2:17">
      <c r="B33" s="165" t="str">
        <f t="shared" si="1"/>
        <v>Ajuricaba/RS</v>
      </c>
      <c r="C33" s="189" t="s">
        <v>2012</v>
      </c>
      <c r="D33" s="189">
        <v>60</v>
      </c>
      <c r="E33" s="189">
        <f>IF(Início!$C$11&lt;E$2,IF((E$2-Início!$C$11)&lt;72,$D33*E$1,6*$D33),0)</f>
        <v>60</v>
      </c>
      <c r="F33" s="189">
        <f>IF(Início!$C$11&lt;F$2,IF((F$2-Início!$C$11)&lt;72,$D33*F$1,6*$D33),0)</f>
        <v>120</v>
      </c>
      <c r="G33" s="189">
        <f>IF(Início!$C$11&lt;G$2,IF((G$2-Início!$C$11)&lt;72,$D33*G$1,6*$D33),0)</f>
        <v>180</v>
      </c>
      <c r="H33" s="189">
        <f>IF(Início!$C$11&lt;H$2,IF((H$2-Início!$C$11)&lt;72,$D33*H$1,6*$D33),0)</f>
        <v>240</v>
      </c>
      <c r="I33" s="189">
        <f>IF(Início!$C$11&lt;I$2,IF((I$2-Início!$C$11)&lt;72,$D33*I$1,6*$D33),0)</f>
        <v>300</v>
      </c>
      <c r="J33" s="189">
        <f>IF(Início!$C$11&lt;J$2,IF((J$2-Início!$C$11)&lt;72,$D33*J$1,6*$D33),0)</f>
        <v>360</v>
      </c>
      <c r="K33" s="189">
        <f>IF(Início!$C$11&lt;K$2,IF((K$2-Início!$C$11)&lt;72,$D33*K$1,6*$D33),0)</f>
        <v>360</v>
      </c>
      <c r="L33" s="189">
        <f>IF(Início!$C$11&lt;L$2,IF((L$2-Início!$C$11)&lt;72,$D33*L$1,6*$D33),0)</f>
        <v>360</v>
      </c>
      <c r="M33" s="189">
        <f>IF(Início!$C$11&lt;M$2,IF((M$2-Início!$C$11)&lt;72,$D33*M$1,6*$D33),0)</f>
        <v>360</v>
      </c>
      <c r="N33" s="189">
        <f>IF(Início!$C$11&lt;N$2,IF((N$2-Início!$C$11)&lt;72,$D33*N$1,6*$D33),0)</f>
        <v>360</v>
      </c>
      <c r="Q33" s="165" t="s">
        <v>1551</v>
      </c>
    </row>
    <row r="34" spans="2:17">
      <c r="B34" s="165" t="str">
        <f t="shared" si="1"/>
        <v>Alagoa/MG</v>
      </c>
      <c r="C34" s="189" t="s">
        <v>2005</v>
      </c>
      <c r="D34" s="189">
        <v>60</v>
      </c>
      <c r="E34" s="189">
        <f>IF(Início!$C$11&lt;E$2,IF((E$2-Início!$C$11)&lt;72,$D34*E$1,6*$D34),0)</f>
        <v>60</v>
      </c>
      <c r="F34" s="189">
        <f>IF(Início!$C$11&lt;F$2,IF((F$2-Início!$C$11)&lt;72,$D34*F$1,6*$D34),0)</f>
        <v>120</v>
      </c>
      <c r="G34" s="189">
        <f>IF(Início!$C$11&lt;G$2,IF((G$2-Início!$C$11)&lt;72,$D34*G$1,6*$D34),0)</f>
        <v>180</v>
      </c>
      <c r="H34" s="189">
        <f>IF(Início!$C$11&lt;H$2,IF((H$2-Início!$C$11)&lt;72,$D34*H$1,6*$D34),0)</f>
        <v>240</v>
      </c>
      <c r="I34" s="189">
        <f>IF(Início!$C$11&lt;I$2,IF((I$2-Início!$C$11)&lt;72,$D34*I$1,6*$D34),0)</f>
        <v>300</v>
      </c>
      <c r="J34" s="189">
        <f>IF(Início!$C$11&lt;J$2,IF((J$2-Início!$C$11)&lt;72,$D34*J$1,6*$D34),0)</f>
        <v>360</v>
      </c>
      <c r="K34" s="189">
        <f>IF(Início!$C$11&lt;K$2,IF((K$2-Início!$C$11)&lt;72,$D34*K$1,6*$D34),0)</f>
        <v>360</v>
      </c>
      <c r="L34" s="189">
        <f>IF(Início!$C$11&lt;L$2,IF((L$2-Início!$C$11)&lt;72,$D34*L$1,6*$D34),0)</f>
        <v>360</v>
      </c>
      <c r="M34" s="189">
        <f>IF(Início!$C$11&lt;M$2,IF((M$2-Início!$C$11)&lt;72,$D34*M$1,6*$D34),0)</f>
        <v>360</v>
      </c>
      <c r="N34" s="189">
        <f>IF(Início!$C$11&lt;N$2,IF((N$2-Início!$C$11)&lt;72,$D34*N$1,6*$D34),0)</f>
        <v>360</v>
      </c>
      <c r="Q34" s="165" t="s">
        <v>1909</v>
      </c>
    </row>
    <row r="35" spans="2:17">
      <c r="B35" s="165" t="str">
        <f t="shared" si="1"/>
        <v>Alagoinha/PE</v>
      </c>
      <c r="C35" s="189" t="s">
        <v>319</v>
      </c>
      <c r="D35" s="189">
        <v>60</v>
      </c>
      <c r="E35" s="189">
        <f>IF(Início!$C$11&lt;E$2,IF((E$2-Início!$C$11)&lt;72,$D35*E$1,6*$D35),0)</f>
        <v>60</v>
      </c>
      <c r="F35" s="189">
        <f>IF(Início!$C$11&lt;F$2,IF((F$2-Início!$C$11)&lt;72,$D35*F$1,6*$D35),0)</f>
        <v>120</v>
      </c>
      <c r="G35" s="189">
        <f>IF(Início!$C$11&lt;G$2,IF((G$2-Início!$C$11)&lt;72,$D35*G$1,6*$D35),0)</f>
        <v>180</v>
      </c>
      <c r="H35" s="189">
        <f>IF(Início!$C$11&lt;H$2,IF((H$2-Início!$C$11)&lt;72,$D35*H$1,6*$D35),0)</f>
        <v>240</v>
      </c>
      <c r="I35" s="189">
        <f>IF(Início!$C$11&lt;I$2,IF((I$2-Início!$C$11)&lt;72,$D35*I$1,6*$D35),0)</f>
        <v>300</v>
      </c>
      <c r="J35" s="189">
        <f>IF(Início!$C$11&lt;J$2,IF((J$2-Início!$C$11)&lt;72,$D35*J$1,6*$D35),0)</f>
        <v>360</v>
      </c>
      <c r="K35" s="189">
        <f>IF(Início!$C$11&lt;K$2,IF((K$2-Início!$C$11)&lt;72,$D35*K$1,6*$D35),0)</f>
        <v>360</v>
      </c>
      <c r="L35" s="189">
        <f>IF(Início!$C$11&lt;L$2,IF((L$2-Início!$C$11)&lt;72,$D35*L$1,6*$D35),0)</f>
        <v>360</v>
      </c>
      <c r="M35" s="189">
        <f>IF(Início!$C$11&lt;M$2,IF((M$2-Início!$C$11)&lt;72,$D35*M$1,6*$D35),0)</f>
        <v>360</v>
      </c>
      <c r="N35" s="189">
        <f>IF(Início!$C$11&lt;N$2,IF((N$2-Início!$C$11)&lt;72,$D35*N$1,6*$D35),0)</f>
        <v>360</v>
      </c>
      <c r="Q35" s="165" t="s">
        <v>1164</v>
      </c>
    </row>
    <row r="36" spans="2:17">
      <c r="B36" s="165" t="str">
        <f t="shared" si="1"/>
        <v>Alagoinha do Piauí/PI</v>
      </c>
      <c r="C36" s="189" t="s">
        <v>2004</v>
      </c>
      <c r="D36" s="189">
        <v>60</v>
      </c>
      <c r="E36" s="189">
        <f>IF(Início!$C$11&lt;E$2,IF((E$2-Início!$C$11)&lt;72,$D36*E$1,6*$D36),0)</f>
        <v>60</v>
      </c>
      <c r="F36" s="189">
        <f>IF(Início!$C$11&lt;F$2,IF((F$2-Início!$C$11)&lt;72,$D36*F$1,6*$D36),0)</f>
        <v>120</v>
      </c>
      <c r="G36" s="189">
        <f>IF(Início!$C$11&lt;G$2,IF((G$2-Início!$C$11)&lt;72,$D36*G$1,6*$D36),0)</f>
        <v>180</v>
      </c>
      <c r="H36" s="189">
        <f>IF(Início!$C$11&lt;H$2,IF((H$2-Início!$C$11)&lt;72,$D36*H$1,6*$D36),0)</f>
        <v>240</v>
      </c>
      <c r="I36" s="189">
        <f>IF(Início!$C$11&lt;I$2,IF((I$2-Início!$C$11)&lt;72,$D36*I$1,6*$D36),0)</f>
        <v>300</v>
      </c>
      <c r="J36" s="189">
        <f>IF(Início!$C$11&lt;J$2,IF((J$2-Início!$C$11)&lt;72,$D36*J$1,6*$D36),0)</f>
        <v>360</v>
      </c>
      <c r="K36" s="189">
        <f>IF(Início!$C$11&lt;K$2,IF((K$2-Início!$C$11)&lt;72,$D36*K$1,6*$D36),0)</f>
        <v>360</v>
      </c>
      <c r="L36" s="189">
        <f>IF(Início!$C$11&lt;L$2,IF((L$2-Início!$C$11)&lt;72,$D36*L$1,6*$D36),0)</f>
        <v>360</v>
      </c>
      <c r="M36" s="189">
        <f>IF(Início!$C$11&lt;M$2,IF((M$2-Início!$C$11)&lt;72,$D36*M$1,6*$D36),0)</f>
        <v>360</v>
      </c>
      <c r="N36" s="189">
        <f>IF(Início!$C$11&lt;N$2,IF((N$2-Início!$C$11)&lt;72,$D36*N$1,6*$D36),0)</f>
        <v>360</v>
      </c>
      <c r="Q36" s="165" t="s">
        <v>1543</v>
      </c>
    </row>
    <row r="37" spans="2:17">
      <c r="B37" s="165" t="str">
        <f t="shared" si="1"/>
        <v>Alcântara/MA</v>
      </c>
      <c r="C37" s="189" t="s">
        <v>316</v>
      </c>
      <c r="D37" s="189">
        <v>60</v>
      </c>
      <c r="E37" s="189">
        <f>IF(Início!$C$11&lt;E$2,IF((E$2-Início!$C$11)&lt;72,$D37*E$1,6*$D37),0)</f>
        <v>60</v>
      </c>
      <c r="F37" s="189">
        <f>IF(Início!$C$11&lt;F$2,IF((F$2-Início!$C$11)&lt;72,$D37*F$1,6*$D37),0)</f>
        <v>120</v>
      </c>
      <c r="G37" s="189">
        <f>IF(Início!$C$11&lt;G$2,IF((G$2-Início!$C$11)&lt;72,$D37*G$1,6*$D37),0)</f>
        <v>180</v>
      </c>
      <c r="H37" s="189">
        <f>IF(Início!$C$11&lt;H$2,IF((H$2-Início!$C$11)&lt;72,$D37*H$1,6*$D37),0)</f>
        <v>240</v>
      </c>
      <c r="I37" s="189">
        <f>IF(Início!$C$11&lt;I$2,IF((I$2-Início!$C$11)&lt;72,$D37*I$1,6*$D37),0)</f>
        <v>300</v>
      </c>
      <c r="J37" s="189">
        <f>IF(Início!$C$11&lt;J$2,IF((J$2-Início!$C$11)&lt;72,$D37*J$1,6*$D37),0)</f>
        <v>360</v>
      </c>
      <c r="K37" s="189">
        <f>IF(Início!$C$11&lt;K$2,IF((K$2-Início!$C$11)&lt;72,$D37*K$1,6*$D37),0)</f>
        <v>360</v>
      </c>
      <c r="L37" s="189">
        <f>IF(Início!$C$11&lt;L$2,IF((L$2-Início!$C$11)&lt;72,$D37*L$1,6*$D37),0)</f>
        <v>360</v>
      </c>
      <c r="M37" s="189">
        <f>IF(Início!$C$11&lt;M$2,IF((M$2-Início!$C$11)&lt;72,$D37*M$1,6*$D37),0)</f>
        <v>360</v>
      </c>
      <c r="N37" s="189">
        <f>IF(Início!$C$11&lt;N$2,IF((N$2-Início!$C$11)&lt;72,$D37*N$1,6*$D37),0)</f>
        <v>360</v>
      </c>
      <c r="Q37" s="165" t="s">
        <v>943</v>
      </c>
    </row>
    <row r="38" spans="2:17">
      <c r="B38" s="165" t="str">
        <f t="shared" si="1"/>
        <v>Alcobaça/BA</v>
      </c>
      <c r="C38" s="189" t="s">
        <v>311</v>
      </c>
      <c r="D38" s="189">
        <v>60</v>
      </c>
      <c r="E38" s="189">
        <f>IF(Início!$C$11&lt;E$2,IF((E$2-Início!$C$11)&lt;72,$D38*E$1,6*$D38),0)</f>
        <v>60</v>
      </c>
      <c r="F38" s="189">
        <f>IF(Início!$C$11&lt;F$2,IF((F$2-Início!$C$11)&lt;72,$D38*F$1,6*$D38),0)</f>
        <v>120</v>
      </c>
      <c r="G38" s="189">
        <f>IF(Início!$C$11&lt;G$2,IF((G$2-Início!$C$11)&lt;72,$D38*G$1,6*$D38),0)</f>
        <v>180</v>
      </c>
      <c r="H38" s="189">
        <f>IF(Início!$C$11&lt;H$2,IF((H$2-Início!$C$11)&lt;72,$D38*H$1,6*$D38),0)</f>
        <v>240</v>
      </c>
      <c r="I38" s="189">
        <f>IF(Início!$C$11&lt;I$2,IF((I$2-Início!$C$11)&lt;72,$D38*I$1,6*$D38),0)</f>
        <v>300</v>
      </c>
      <c r="J38" s="189">
        <f>IF(Início!$C$11&lt;J$2,IF((J$2-Início!$C$11)&lt;72,$D38*J$1,6*$D38),0)</f>
        <v>360</v>
      </c>
      <c r="K38" s="189">
        <f>IF(Início!$C$11&lt;K$2,IF((K$2-Início!$C$11)&lt;72,$D38*K$1,6*$D38),0)</f>
        <v>360</v>
      </c>
      <c r="L38" s="189">
        <f>IF(Início!$C$11&lt;L$2,IF((L$2-Início!$C$11)&lt;72,$D38*L$1,6*$D38),0)</f>
        <v>360</v>
      </c>
      <c r="M38" s="189">
        <f>IF(Início!$C$11&lt;M$2,IF((M$2-Início!$C$11)&lt;72,$D38*M$1,6*$D38),0)</f>
        <v>360</v>
      </c>
      <c r="N38" s="189">
        <f>IF(Início!$C$11&lt;N$2,IF((N$2-Início!$C$11)&lt;72,$D38*N$1,6*$D38),0)</f>
        <v>360</v>
      </c>
      <c r="Q38" s="165" t="s">
        <v>779</v>
      </c>
    </row>
    <row r="39" spans="2:17">
      <c r="B39" s="165" t="str">
        <f t="shared" si="1"/>
        <v>Aldeias Altas/MA</v>
      </c>
      <c r="C39" s="189" t="s">
        <v>316</v>
      </c>
      <c r="D39" s="189">
        <v>60</v>
      </c>
      <c r="E39" s="189">
        <f>IF(Início!$C$11&lt;E$2,IF((E$2-Início!$C$11)&lt;72,$D39*E$1,6*$D39),0)</f>
        <v>60</v>
      </c>
      <c r="F39" s="189">
        <f>IF(Início!$C$11&lt;F$2,IF((F$2-Início!$C$11)&lt;72,$D39*F$1,6*$D39),0)</f>
        <v>120</v>
      </c>
      <c r="G39" s="189">
        <f>IF(Início!$C$11&lt;G$2,IF((G$2-Início!$C$11)&lt;72,$D39*G$1,6*$D39),0)</f>
        <v>180</v>
      </c>
      <c r="H39" s="189">
        <f>IF(Início!$C$11&lt;H$2,IF((H$2-Início!$C$11)&lt;72,$D39*H$1,6*$D39),0)</f>
        <v>240</v>
      </c>
      <c r="I39" s="189">
        <f>IF(Início!$C$11&lt;I$2,IF((I$2-Início!$C$11)&lt;72,$D39*I$1,6*$D39),0)</f>
        <v>300</v>
      </c>
      <c r="J39" s="189">
        <f>IF(Início!$C$11&lt;J$2,IF((J$2-Início!$C$11)&lt;72,$D39*J$1,6*$D39),0)</f>
        <v>360</v>
      </c>
      <c r="K39" s="189">
        <f>IF(Início!$C$11&lt;K$2,IF((K$2-Início!$C$11)&lt;72,$D39*K$1,6*$D39),0)</f>
        <v>360</v>
      </c>
      <c r="L39" s="189">
        <f>IF(Início!$C$11&lt;L$2,IF((L$2-Início!$C$11)&lt;72,$D39*L$1,6*$D39),0)</f>
        <v>360</v>
      </c>
      <c r="M39" s="189">
        <f>IF(Início!$C$11&lt;M$2,IF((M$2-Início!$C$11)&lt;72,$D39*M$1,6*$D39),0)</f>
        <v>360</v>
      </c>
      <c r="N39" s="189">
        <f>IF(Início!$C$11&lt;N$2,IF((N$2-Início!$C$11)&lt;72,$D39*N$1,6*$D39),0)</f>
        <v>360</v>
      </c>
      <c r="Q39" s="165" t="s">
        <v>821</v>
      </c>
    </row>
    <row r="40" spans="2:17">
      <c r="B40" s="165" t="str">
        <f t="shared" si="1"/>
        <v>Alecrim/RS</v>
      </c>
      <c r="C40" s="189" t="s">
        <v>2012</v>
      </c>
      <c r="D40" s="189">
        <v>60</v>
      </c>
      <c r="E40" s="189">
        <f>IF(Início!$C$11&lt;E$2,IF((E$2-Início!$C$11)&lt;72,$D40*E$1,6*$D40),0)</f>
        <v>60</v>
      </c>
      <c r="F40" s="189">
        <f>IF(Início!$C$11&lt;F$2,IF((F$2-Início!$C$11)&lt;72,$D40*F$1,6*$D40),0)</f>
        <v>120</v>
      </c>
      <c r="G40" s="189">
        <f>IF(Início!$C$11&lt;G$2,IF((G$2-Início!$C$11)&lt;72,$D40*G$1,6*$D40),0)</f>
        <v>180</v>
      </c>
      <c r="H40" s="189">
        <f>IF(Início!$C$11&lt;H$2,IF((H$2-Início!$C$11)&lt;72,$D40*H$1,6*$D40),0)</f>
        <v>240</v>
      </c>
      <c r="I40" s="189">
        <f>IF(Início!$C$11&lt;I$2,IF((I$2-Início!$C$11)&lt;72,$D40*I$1,6*$D40),0)</f>
        <v>300</v>
      </c>
      <c r="J40" s="189">
        <f>IF(Início!$C$11&lt;J$2,IF((J$2-Início!$C$11)&lt;72,$D40*J$1,6*$D40),0)</f>
        <v>360</v>
      </c>
      <c r="K40" s="189">
        <f>IF(Início!$C$11&lt;K$2,IF((K$2-Início!$C$11)&lt;72,$D40*K$1,6*$D40),0)</f>
        <v>360</v>
      </c>
      <c r="L40" s="189">
        <f>IF(Início!$C$11&lt;L$2,IF((L$2-Início!$C$11)&lt;72,$D40*L$1,6*$D40),0)</f>
        <v>360</v>
      </c>
      <c r="M40" s="189">
        <f>IF(Início!$C$11&lt;M$2,IF((M$2-Início!$C$11)&lt;72,$D40*M$1,6*$D40),0)</f>
        <v>360</v>
      </c>
      <c r="N40" s="189">
        <f>IF(Início!$C$11&lt;N$2,IF((N$2-Início!$C$11)&lt;72,$D40*N$1,6*$D40),0)</f>
        <v>360</v>
      </c>
      <c r="Q40" s="165" t="s">
        <v>1600</v>
      </c>
    </row>
    <row r="41" spans="2:17">
      <c r="B41" s="165" t="str">
        <f t="shared" si="1"/>
        <v>Alegrete/RS</v>
      </c>
      <c r="C41" s="189" t="s">
        <v>2012</v>
      </c>
      <c r="D41" s="189">
        <v>60</v>
      </c>
      <c r="E41" s="189">
        <f>IF(Início!$C$11&lt;E$2,IF((E$2-Início!$C$11)&lt;72,$D41*E$1,6*$D41),0)</f>
        <v>60</v>
      </c>
      <c r="F41" s="189">
        <f>IF(Início!$C$11&lt;F$2,IF((F$2-Início!$C$11)&lt;72,$D41*F$1,6*$D41),0)</f>
        <v>120</v>
      </c>
      <c r="G41" s="189">
        <f>IF(Início!$C$11&lt;G$2,IF((G$2-Início!$C$11)&lt;72,$D41*G$1,6*$D41),0)</f>
        <v>180</v>
      </c>
      <c r="H41" s="189">
        <f>IF(Início!$C$11&lt;H$2,IF((H$2-Início!$C$11)&lt;72,$D41*H$1,6*$D41),0)</f>
        <v>240</v>
      </c>
      <c r="I41" s="189">
        <f>IF(Início!$C$11&lt;I$2,IF((I$2-Início!$C$11)&lt;72,$D41*I$1,6*$D41),0)</f>
        <v>300</v>
      </c>
      <c r="J41" s="189">
        <f>IF(Início!$C$11&lt;J$2,IF((J$2-Início!$C$11)&lt;72,$D41*J$1,6*$D41),0)</f>
        <v>360</v>
      </c>
      <c r="K41" s="189">
        <f>IF(Início!$C$11&lt;K$2,IF((K$2-Início!$C$11)&lt;72,$D41*K$1,6*$D41),0)</f>
        <v>360</v>
      </c>
      <c r="L41" s="189">
        <f>IF(Início!$C$11&lt;L$2,IF((L$2-Início!$C$11)&lt;72,$D41*L$1,6*$D41),0)</f>
        <v>360</v>
      </c>
      <c r="M41" s="189">
        <f>IF(Início!$C$11&lt;M$2,IF((M$2-Início!$C$11)&lt;72,$D41*M$1,6*$D41),0)</f>
        <v>360</v>
      </c>
      <c r="N41" s="189">
        <f>IF(Início!$C$11&lt;N$2,IF((N$2-Início!$C$11)&lt;72,$D41*N$1,6*$D41),0)</f>
        <v>360</v>
      </c>
      <c r="Q41" s="165" t="s">
        <v>447</v>
      </c>
    </row>
    <row r="42" spans="2:17">
      <c r="B42" s="165" t="str">
        <f t="shared" si="1"/>
        <v>Alegrete do Piauí/PI</v>
      </c>
      <c r="C42" s="189" t="s">
        <v>2004</v>
      </c>
      <c r="D42" s="189">
        <v>60</v>
      </c>
      <c r="E42" s="189">
        <f>IF(Início!$C$11&lt;E$2,IF((E$2-Início!$C$11)&lt;72,$D42*E$1,6*$D42),0)</f>
        <v>60</v>
      </c>
      <c r="F42" s="189">
        <f>IF(Início!$C$11&lt;F$2,IF((F$2-Início!$C$11)&lt;72,$D42*F$1,6*$D42),0)</f>
        <v>120</v>
      </c>
      <c r="G42" s="189">
        <f>IF(Início!$C$11&lt;G$2,IF((G$2-Início!$C$11)&lt;72,$D42*G$1,6*$D42),0)</f>
        <v>180</v>
      </c>
      <c r="H42" s="189">
        <f>IF(Início!$C$11&lt;H$2,IF((H$2-Início!$C$11)&lt;72,$D42*H$1,6*$D42),0)</f>
        <v>240</v>
      </c>
      <c r="I42" s="189">
        <f>IF(Início!$C$11&lt;I$2,IF((I$2-Início!$C$11)&lt;72,$D42*I$1,6*$D42),0)</f>
        <v>300</v>
      </c>
      <c r="J42" s="189">
        <f>IF(Início!$C$11&lt;J$2,IF((J$2-Início!$C$11)&lt;72,$D42*J$1,6*$D42),0)</f>
        <v>360</v>
      </c>
      <c r="K42" s="189">
        <f>IF(Início!$C$11&lt;K$2,IF((K$2-Início!$C$11)&lt;72,$D42*K$1,6*$D42),0)</f>
        <v>360</v>
      </c>
      <c r="L42" s="189">
        <f>IF(Início!$C$11&lt;L$2,IF((L$2-Início!$C$11)&lt;72,$D42*L$1,6*$D42),0)</f>
        <v>360</v>
      </c>
      <c r="M42" s="189">
        <f>IF(Início!$C$11&lt;M$2,IF((M$2-Início!$C$11)&lt;72,$D42*M$1,6*$D42),0)</f>
        <v>360</v>
      </c>
      <c r="N42" s="189">
        <f>IF(Início!$C$11&lt;N$2,IF((N$2-Início!$C$11)&lt;72,$D42*N$1,6*$D42),0)</f>
        <v>360</v>
      </c>
      <c r="Q42" s="165" t="s">
        <v>1733</v>
      </c>
    </row>
    <row r="43" spans="2:17">
      <c r="B43" s="165" t="str">
        <f t="shared" si="1"/>
        <v>Alegria/RS</v>
      </c>
      <c r="C43" s="189" t="s">
        <v>2012</v>
      </c>
      <c r="D43" s="189">
        <v>60</v>
      </c>
      <c r="E43" s="189">
        <f>IF(Início!$C$11&lt;E$2,IF((E$2-Início!$C$11)&lt;72,$D43*E$1,6*$D43),0)</f>
        <v>60</v>
      </c>
      <c r="F43" s="189">
        <f>IF(Início!$C$11&lt;F$2,IF((F$2-Início!$C$11)&lt;72,$D43*F$1,6*$D43),0)</f>
        <v>120</v>
      </c>
      <c r="G43" s="189">
        <f>IF(Início!$C$11&lt;G$2,IF((G$2-Início!$C$11)&lt;72,$D43*G$1,6*$D43),0)</f>
        <v>180</v>
      </c>
      <c r="H43" s="189">
        <f>IF(Início!$C$11&lt;H$2,IF((H$2-Início!$C$11)&lt;72,$D43*H$1,6*$D43),0)</f>
        <v>240</v>
      </c>
      <c r="I43" s="189">
        <f>IF(Início!$C$11&lt;I$2,IF((I$2-Início!$C$11)&lt;72,$D43*I$1,6*$D43),0)</f>
        <v>300</v>
      </c>
      <c r="J43" s="189">
        <f>IF(Início!$C$11&lt;J$2,IF((J$2-Início!$C$11)&lt;72,$D43*J$1,6*$D43),0)</f>
        <v>360</v>
      </c>
      <c r="K43" s="189">
        <f>IF(Início!$C$11&lt;K$2,IF((K$2-Início!$C$11)&lt;72,$D43*K$1,6*$D43),0)</f>
        <v>360</v>
      </c>
      <c r="L43" s="189">
        <f>IF(Início!$C$11&lt;L$2,IF((L$2-Início!$C$11)&lt;72,$D43*L$1,6*$D43),0)</f>
        <v>360</v>
      </c>
      <c r="M43" s="189">
        <f>IF(Início!$C$11&lt;M$2,IF((M$2-Início!$C$11)&lt;72,$D43*M$1,6*$D43),0)</f>
        <v>360</v>
      </c>
      <c r="N43" s="189">
        <f>IF(Início!$C$11&lt;N$2,IF((N$2-Início!$C$11)&lt;72,$D43*N$1,6*$D43),0)</f>
        <v>360</v>
      </c>
      <c r="Q43" s="165" t="s">
        <v>1831</v>
      </c>
    </row>
    <row r="44" spans="2:17">
      <c r="B44" s="165" t="str">
        <f t="shared" si="1"/>
        <v>Alenquer/PA</v>
      </c>
      <c r="C44" s="189" t="s">
        <v>302</v>
      </c>
      <c r="D44" s="189">
        <v>60</v>
      </c>
      <c r="E44" s="189">
        <f>IF(Início!$C$11&lt;E$2,IF((E$2-Início!$C$11)&lt;72,$D44*E$1,6*$D44),0)</f>
        <v>60</v>
      </c>
      <c r="F44" s="189">
        <f>IF(Início!$C$11&lt;F$2,IF((F$2-Início!$C$11)&lt;72,$D44*F$1,6*$D44),0)</f>
        <v>120</v>
      </c>
      <c r="G44" s="189">
        <f>IF(Início!$C$11&lt;G$2,IF((G$2-Início!$C$11)&lt;72,$D44*G$1,6*$D44),0)</f>
        <v>180</v>
      </c>
      <c r="H44" s="189">
        <f>IF(Início!$C$11&lt;H$2,IF((H$2-Início!$C$11)&lt;72,$D44*H$1,6*$D44),0)</f>
        <v>240</v>
      </c>
      <c r="I44" s="189">
        <f>IF(Início!$C$11&lt;I$2,IF((I$2-Início!$C$11)&lt;72,$D44*I$1,6*$D44),0)</f>
        <v>300</v>
      </c>
      <c r="J44" s="189">
        <f>IF(Início!$C$11&lt;J$2,IF((J$2-Início!$C$11)&lt;72,$D44*J$1,6*$D44),0)</f>
        <v>360</v>
      </c>
      <c r="K44" s="189">
        <f>IF(Início!$C$11&lt;K$2,IF((K$2-Início!$C$11)&lt;72,$D44*K$1,6*$D44),0)</f>
        <v>360</v>
      </c>
      <c r="L44" s="189">
        <f>IF(Início!$C$11&lt;L$2,IF((L$2-Início!$C$11)&lt;72,$D44*L$1,6*$D44),0)</f>
        <v>360</v>
      </c>
      <c r="M44" s="189">
        <f>IF(Início!$C$11&lt;M$2,IF((M$2-Início!$C$11)&lt;72,$D44*M$1,6*$D44),0)</f>
        <v>360</v>
      </c>
      <c r="N44" s="189">
        <f>IF(Início!$C$11&lt;N$2,IF((N$2-Início!$C$11)&lt;72,$D44*N$1,6*$D44),0)</f>
        <v>360</v>
      </c>
      <c r="Q44" s="165" t="s">
        <v>453</v>
      </c>
    </row>
    <row r="45" spans="2:17">
      <c r="B45" s="165" t="str">
        <f t="shared" si="1"/>
        <v>Alexandria/RN</v>
      </c>
      <c r="C45" s="189" t="s">
        <v>2014</v>
      </c>
      <c r="D45" s="189">
        <v>60</v>
      </c>
      <c r="E45" s="189">
        <f>IF(Início!$C$11&lt;E$2,IF((E$2-Início!$C$11)&lt;72,$D45*E$1,6*$D45),0)</f>
        <v>60</v>
      </c>
      <c r="F45" s="189">
        <f>IF(Início!$C$11&lt;F$2,IF((F$2-Início!$C$11)&lt;72,$D45*F$1,6*$D45),0)</f>
        <v>120</v>
      </c>
      <c r="G45" s="189">
        <f>IF(Início!$C$11&lt;G$2,IF((G$2-Início!$C$11)&lt;72,$D45*G$1,6*$D45),0)</f>
        <v>180</v>
      </c>
      <c r="H45" s="189">
        <f>IF(Início!$C$11&lt;H$2,IF((H$2-Início!$C$11)&lt;72,$D45*H$1,6*$D45),0)</f>
        <v>240</v>
      </c>
      <c r="I45" s="189">
        <f>IF(Início!$C$11&lt;I$2,IF((I$2-Início!$C$11)&lt;72,$D45*I$1,6*$D45),0)</f>
        <v>300</v>
      </c>
      <c r="J45" s="189">
        <f>IF(Início!$C$11&lt;J$2,IF((J$2-Início!$C$11)&lt;72,$D45*J$1,6*$D45),0)</f>
        <v>360</v>
      </c>
      <c r="K45" s="189">
        <f>IF(Início!$C$11&lt;K$2,IF((K$2-Início!$C$11)&lt;72,$D45*K$1,6*$D45),0)</f>
        <v>360</v>
      </c>
      <c r="L45" s="189">
        <f>IF(Início!$C$11&lt;L$2,IF((L$2-Início!$C$11)&lt;72,$D45*L$1,6*$D45),0)</f>
        <v>360</v>
      </c>
      <c r="M45" s="189">
        <f>IF(Início!$C$11&lt;M$2,IF((M$2-Início!$C$11)&lt;72,$D45*M$1,6*$D45),0)</f>
        <v>360</v>
      </c>
      <c r="N45" s="189">
        <f>IF(Início!$C$11&lt;N$2,IF((N$2-Início!$C$11)&lt;72,$D45*N$1,6*$D45),0)</f>
        <v>360</v>
      </c>
      <c r="Q45" s="165" t="s">
        <v>1157</v>
      </c>
    </row>
    <row r="46" spans="2:17">
      <c r="B46" s="165" t="str">
        <f t="shared" si="1"/>
        <v>Almadina/BA</v>
      </c>
      <c r="C46" s="189" t="s">
        <v>311</v>
      </c>
      <c r="D46" s="189">
        <v>60</v>
      </c>
      <c r="E46" s="189">
        <f>IF(Início!$C$11&lt;E$2,IF((E$2-Início!$C$11)&lt;72,$D46*E$1,6*$D46),0)</f>
        <v>60</v>
      </c>
      <c r="F46" s="189">
        <f>IF(Início!$C$11&lt;F$2,IF((F$2-Início!$C$11)&lt;72,$D46*F$1,6*$D46),0)</f>
        <v>120</v>
      </c>
      <c r="G46" s="189">
        <f>IF(Início!$C$11&lt;G$2,IF((G$2-Início!$C$11)&lt;72,$D46*G$1,6*$D46),0)</f>
        <v>180</v>
      </c>
      <c r="H46" s="189">
        <f>IF(Início!$C$11&lt;H$2,IF((H$2-Início!$C$11)&lt;72,$D46*H$1,6*$D46),0)</f>
        <v>240</v>
      </c>
      <c r="I46" s="189">
        <f>IF(Início!$C$11&lt;I$2,IF((I$2-Início!$C$11)&lt;72,$D46*I$1,6*$D46),0)</f>
        <v>300</v>
      </c>
      <c r="J46" s="189">
        <f>IF(Início!$C$11&lt;J$2,IF((J$2-Início!$C$11)&lt;72,$D46*J$1,6*$D46),0)</f>
        <v>360</v>
      </c>
      <c r="K46" s="189">
        <f>IF(Início!$C$11&lt;K$2,IF((K$2-Início!$C$11)&lt;72,$D46*K$1,6*$D46),0)</f>
        <v>360</v>
      </c>
      <c r="L46" s="189">
        <f>IF(Início!$C$11&lt;L$2,IF((L$2-Início!$C$11)&lt;72,$D46*L$1,6*$D46),0)</f>
        <v>360</v>
      </c>
      <c r="M46" s="189">
        <f>IF(Início!$C$11&lt;M$2,IF((M$2-Início!$C$11)&lt;72,$D46*M$1,6*$D46),0)</f>
        <v>360</v>
      </c>
      <c r="N46" s="189">
        <f>IF(Início!$C$11&lt;N$2,IF((N$2-Início!$C$11)&lt;72,$D46*N$1,6*$D46),0)</f>
        <v>360</v>
      </c>
      <c r="Q46" s="165" t="s">
        <v>1676</v>
      </c>
    </row>
    <row r="47" spans="2:17">
      <c r="B47" s="165" t="str">
        <f t="shared" si="1"/>
        <v>Almeirim/PA</v>
      </c>
      <c r="C47" s="189" t="s">
        <v>302</v>
      </c>
      <c r="D47" s="189">
        <v>60</v>
      </c>
      <c r="E47" s="189">
        <f>IF(Início!$C$11&lt;E$2,IF((E$2-Início!$C$11)&lt;72,$D47*E$1,6*$D47),0)</f>
        <v>60</v>
      </c>
      <c r="F47" s="189">
        <f>IF(Início!$C$11&lt;F$2,IF((F$2-Início!$C$11)&lt;72,$D47*F$1,6*$D47),0)</f>
        <v>120</v>
      </c>
      <c r="G47" s="189">
        <f>IF(Início!$C$11&lt;G$2,IF((G$2-Início!$C$11)&lt;72,$D47*G$1,6*$D47),0)</f>
        <v>180</v>
      </c>
      <c r="H47" s="189">
        <f>IF(Início!$C$11&lt;H$2,IF((H$2-Início!$C$11)&lt;72,$D47*H$1,6*$D47),0)</f>
        <v>240</v>
      </c>
      <c r="I47" s="189">
        <f>IF(Início!$C$11&lt;I$2,IF((I$2-Início!$C$11)&lt;72,$D47*I$1,6*$D47),0)</f>
        <v>300</v>
      </c>
      <c r="J47" s="189">
        <f>IF(Início!$C$11&lt;J$2,IF((J$2-Início!$C$11)&lt;72,$D47*J$1,6*$D47),0)</f>
        <v>360</v>
      </c>
      <c r="K47" s="189">
        <f>IF(Início!$C$11&lt;K$2,IF((K$2-Início!$C$11)&lt;72,$D47*K$1,6*$D47),0)</f>
        <v>360</v>
      </c>
      <c r="L47" s="189">
        <f>IF(Início!$C$11&lt;L$2,IF((L$2-Início!$C$11)&lt;72,$D47*L$1,6*$D47),0)</f>
        <v>360</v>
      </c>
      <c r="M47" s="189">
        <f>IF(Início!$C$11&lt;M$2,IF((M$2-Início!$C$11)&lt;72,$D47*M$1,6*$D47),0)</f>
        <v>360</v>
      </c>
      <c r="N47" s="189">
        <f>IF(Início!$C$11&lt;N$2,IF((N$2-Início!$C$11)&lt;72,$D47*N$1,6*$D47),0)</f>
        <v>360</v>
      </c>
      <c r="Q47" s="165" t="s">
        <v>627</v>
      </c>
    </row>
    <row r="48" spans="2:17">
      <c r="B48" s="165" t="str">
        <f t="shared" si="1"/>
        <v>Almenara/MG</v>
      </c>
      <c r="C48" s="189" t="s">
        <v>2005</v>
      </c>
      <c r="D48" s="189">
        <v>60</v>
      </c>
      <c r="E48" s="189">
        <f>IF(Início!$C$11&lt;E$2,IF((E$2-Início!$C$11)&lt;72,$D48*E$1,6*$D48),0)</f>
        <v>60</v>
      </c>
      <c r="F48" s="189">
        <f>IF(Início!$C$11&lt;F$2,IF((F$2-Início!$C$11)&lt;72,$D48*F$1,6*$D48),0)</f>
        <v>120</v>
      </c>
      <c r="G48" s="189">
        <f>IF(Início!$C$11&lt;G$2,IF((G$2-Início!$C$11)&lt;72,$D48*G$1,6*$D48),0)</f>
        <v>180</v>
      </c>
      <c r="H48" s="189">
        <f>IF(Início!$C$11&lt;H$2,IF((H$2-Início!$C$11)&lt;72,$D48*H$1,6*$D48),0)</f>
        <v>240</v>
      </c>
      <c r="I48" s="189">
        <f>IF(Início!$C$11&lt;I$2,IF((I$2-Início!$C$11)&lt;72,$D48*I$1,6*$D48),0)</f>
        <v>300</v>
      </c>
      <c r="J48" s="189">
        <f>IF(Início!$C$11&lt;J$2,IF((J$2-Início!$C$11)&lt;72,$D48*J$1,6*$D48),0)</f>
        <v>360</v>
      </c>
      <c r="K48" s="189">
        <f>IF(Início!$C$11&lt;K$2,IF((K$2-Início!$C$11)&lt;72,$D48*K$1,6*$D48),0)</f>
        <v>360</v>
      </c>
      <c r="L48" s="189">
        <f>IF(Início!$C$11&lt;L$2,IF((L$2-Início!$C$11)&lt;72,$D48*L$1,6*$D48),0)</f>
        <v>360</v>
      </c>
      <c r="M48" s="189">
        <f>IF(Início!$C$11&lt;M$2,IF((M$2-Início!$C$11)&lt;72,$D48*M$1,6*$D48),0)</f>
        <v>360</v>
      </c>
      <c r="N48" s="189">
        <f>IF(Início!$C$11&lt;N$2,IF((N$2-Início!$C$11)&lt;72,$D48*N$1,6*$D48),0)</f>
        <v>360</v>
      </c>
      <c r="Q48" s="165" t="s">
        <v>570</v>
      </c>
    </row>
    <row r="49" spans="2:17">
      <c r="B49" s="165" t="str">
        <f t="shared" si="1"/>
        <v>Almino Afonso/RN</v>
      </c>
      <c r="C49" s="189" t="s">
        <v>2014</v>
      </c>
      <c r="D49" s="189">
        <v>60</v>
      </c>
      <c r="E49" s="189">
        <f>IF(Início!$C$11&lt;E$2,IF((E$2-Início!$C$11)&lt;72,$D49*E$1,6*$D49),0)</f>
        <v>60</v>
      </c>
      <c r="F49" s="189">
        <f>IF(Início!$C$11&lt;F$2,IF((F$2-Início!$C$11)&lt;72,$D49*F$1,6*$D49),0)</f>
        <v>120</v>
      </c>
      <c r="G49" s="189">
        <f>IF(Início!$C$11&lt;G$2,IF((G$2-Início!$C$11)&lt;72,$D49*G$1,6*$D49),0)</f>
        <v>180</v>
      </c>
      <c r="H49" s="189">
        <f>IF(Início!$C$11&lt;H$2,IF((H$2-Início!$C$11)&lt;72,$D49*H$1,6*$D49),0)</f>
        <v>240</v>
      </c>
      <c r="I49" s="189">
        <f>IF(Início!$C$11&lt;I$2,IF((I$2-Início!$C$11)&lt;72,$D49*I$1,6*$D49),0)</f>
        <v>300</v>
      </c>
      <c r="J49" s="189">
        <f>IF(Início!$C$11&lt;J$2,IF((J$2-Início!$C$11)&lt;72,$D49*J$1,6*$D49),0)</f>
        <v>360</v>
      </c>
      <c r="K49" s="189">
        <f>IF(Início!$C$11&lt;K$2,IF((K$2-Início!$C$11)&lt;72,$D49*K$1,6*$D49),0)</f>
        <v>360</v>
      </c>
      <c r="L49" s="189">
        <f>IF(Início!$C$11&lt;L$2,IF((L$2-Início!$C$11)&lt;72,$D49*L$1,6*$D49),0)</f>
        <v>360</v>
      </c>
      <c r="M49" s="189">
        <f>IF(Início!$C$11&lt;M$2,IF((M$2-Início!$C$11)&lt;72,$D49*M$1,6*$D49),0)</f>
        <v>360</v>
      </c>
      <c r="N49" s="189">
        <f>IF(Início!$C$11&lt;N$2,IF((N$2-Início!$C$11)&lt;72,$D49*N$1,6*$D49),0)</f>
        <v>360</v>
      </c>
      <c r="Q49" s="165" t="s">
        <v>1725</v>
      </c>
    </row>
    <row r="50" spans="2:17">
      <c r="B50" s="165" t="str">
        <f t="shared" si="1"/>
        <v>Alpestre/RS</v>
      </c>
      <c r="C50" s="189" t="s">
        <v>2012</v>
      </c>
      <c r="D50" s="189">
        <v>60</v>
      </c>
      <c r="E50" s="189">
        <f>IF(Início!$C$11&lt;E$2,IF((E$2-Início!$C$11)&lt;72,$D50*E$1,6*$D50),0)</f>
        <v>60</v>
      </c>
      <c r="F50" s="189">
        <f>IF(Início!$C$11&lt;F$2,IF((F$2-Início!$C$11)&lt;72,$D50*F$1,6*$D50),0)</f>
        <v>120</v>
      </c>
      <c r="G50" s="189">
        <f>IF(Início!$C$11&lt;G$2,IF((G$2-Início!$C$11)&lt;72,$D50*G$1,6*$D50),0)</f>
        <v>180</v>
      </c>
      <c r="H50" s="189">
        <f>IF(Início!$C$11&lt;H$2,IF((H$2-Início!$C$11)&lt;72,$D50*H$1,6*$D50),0)</f>
        <v>240</v>
      </c>
      <c r="I50" s="189">
        <f>IF(Início!$C$11&lt;I$2,IF((I$2-Início!$C$11)&lt;72,$D50*I$1,6*$D50),0)</f>
        <v>300</v>
      </c>
      <c r="J50" s="189">
        <f>IF(Início!$C$11&lt;J$2,IF((J$2-Início!$C$11)&lt;72,$D50*J$1,6*$D50),0)</f>
        <v>360</v>
      </c>
      <c r="K50" s="189">
        <f>IF(Início!$C$11&lt;K$2,IF((K$2-Início!$C$11)&lt;72,$D50*K$1,6*$D50),0)</f>
        <v>360</v>
      </c>
      <c r="L50" s="189">
        <f>IF(Início!$C$11&lt;L$2,IF((L$2-Início!$C$11)&lt;72,$D50*L$1,6*$D50),0)</f>
        <v>360</v>
      </c>
      <c r="M50" s="189">
        <f>IF(Início!$C$11&lt;M$2,IF((M$2-Início!$C$11)&lt;72,$D50*M$1,6*$D50),0)</f>
        <v>360</v>
      </c>
      <c r="N50" s="189">
        <f>IF(Início!$C$11&lt;N$2,IF((N$2-Início!$C$11)&lt;72,$D50*N$1,6*$D50),0)</f>
        <v>360</v>
      </c>
      <c r="Q50" s="165" t="s">
        <v>1522</v>
      </c>
    </row>
    <row r="51" spans="2:17">
      <c r="B51" s="165" t="str">
        <f t="shared" si="1"/>
        <v>Altaneira/CE</v>
      </c>
      <c r="C51" s="189" t="s">
        <v>314</v>
      </c>
      <c r="D51" s="189">
        <v>60</v>
      </c>
      <c r="E51" s="189">
        <f>IF(Início!$C$11&lt;E$2,IF((E$2-Início!$C$11)&lt;72,$D51*E$1,6*$D51),0)</f>
        <v>60</v>
      </c>
      <c r="F51" s="189">
        <f>IF(Início!$C$11&lt;F$2,IF((F$2-Início!$C$11)&lt;72,$D51*F$1,6*$D51),0)</f>
        <v>120</v>
      </c>
      <c r="G51" s="189">
        <f>IF(Início!$C$11&lt;G$2,IF((G$2-Início!$C$11)&lt;72,$D51*G$1,6*$D51),0)</f>
        <v>180</v>
      </c>
      <c r="H51" s="189">
        <f>IF(Início!$C$11&lt;H$2,IF((H$2-Início!$C$11)&lt;72,$D51*H$1,6*$D51),0)</f>
        <v>240</v>
      </c>
      <c r="I51" s="189">
        <f>IF(Início!$C$11&lt;I$2,IF((I$2-Início!$C$11)&lt;72,$D51*I$1,6*$D51),0)</f>
        <v>300</v>
      </c>
      <c r="J51" s="189">
        <f>IF(Início!$C$11&lt;J$2,IF((J$2-Início!$C$11)&lt;72,$D51*J$1,6*$D51),0)</f>
        <v>360</v>
      </c>
      <c r="K51" s="189">
        <f>IF(Início!$C$11&lt;K$2,IF((K$2-Início!$C$11)&lt;72,$D51*K$1,6*$D51),0)</f>
        <v>360</v>
      </c>
      <c r="L51" s="189">
        <f>IF(Início!$C$11&lt;L$2,IF((L$2-Início!$C$11)&lt;72,$D51*L$1,6*$D51),0)</f>
        <v>360</v>
      </c>
      <c r="M51" s="189">
        <f>IF(Início!$C$11&lt;M$2,IF((M$2-Início!$C$11)&lt;72,$D51*M$1,6*$D51),0)</f>
        <v>360</v>
      </c>
      <c r="N51" s="189">
        <f>IF(Início!$C$11&lt;N$2,IF((N$2-Início!$C$11)&lt;72,$D51*N$1,6*$D51),0)</f>
        <v>360</v>
      </c>
      <c r="Q51" s="165" t="s">
        <v>1548</v>
      </c>
    </row>
    <row r="52" spans="2:17">
      <c r="B52" s="165" t="str">
        <f t="shared" si="1"/>
        <v>Altinho/PE</v>
      </c>
      <c r="C52" s="189" t="s">
        <v>319</v>
      </c>
      <c r="D52" s="189">
        <v>60</v>
      </c>
      <c r="E52" s="189">
        <f>IF(Início!$C$11&lt;E$2,IF((E$2-Início!$C$11)&lt;72,$D52*E$1,6*$D52),0)</f>
        <v>60</v>
      </c>
      <c r="F52" s="189">
        <f>IF(Início!$C$11&lt;F$2,IF((F$2-Início!$C$11)&lt;72,$D52*F$1,6*$D52),0)</f>
        <v>120</v>
      </c>
      <c r="G52" s="189">
        <f>IF(Início!$C$11&lt;G$2,IF((G$2-Início!$C$11)&lt;72,$D52*G$1,6*$D52),0)</f>
        <v>180</v>
      </c>
      <c r="H52" s="189">
        <f>IF(Início!$C$11&lt;H$2,IF((H$2-Início!$C$11)&lt;72,$D52*H$1,6*$D52),0)</f>
        <v>240</v>
      </c>
      <c r="I52" s="189">
        <f>IF(Início!$C$11&lt;I$2,IF((I$2-Início!$C$11)&lt;72,$D52*I$1,6*$D52),0)</f>
        <v>300</v>
      </c>
      <c r="J52" s="189">
        <f>IF(Início!$C$11&lt;J$2,IF((J$2-Início!$C$11)&lt;72,$D52*J$1,6*$D52),0)</f>
        <v>360</v>
      </c>
      <c r="K52" s="189">
        <f>IF(Início!$C$11&lt;K$2,IF((K$2-Início!$C$11)&lt;72,$D52*K$1,6*$D52),0)</f>
        <v>360</v>
      </c>
      <c r="L52" s="189">
        <f>IF(Início!$C$11&lt;L$2,IF((L$2-Início!$C$11)&lt;72,$D52*L$1,6*$D52),0)</f>
        <v>360</v>
      </c>
      <c r="M52" s="189">
        <f>IF(Início!$C$11&lt;M$2,IF((M$2-Início!$C$11)&lt;72,$D52*M$1,6*$D52),0)</f>
        <v>360</v>
      </c>
      <c r="N52" s="189">
        <f>IF(Início!$C$11&lt;N$2,IF((N$2-Início!$C$11)&lt;72,$D52*N$1,6*$D52),0)</f>
        <v>360</v>
      </c>
      <c r="Q52" s="165" t="s">
        <v>878</v>
      </c>
    </row>
    <row r="53" spans="2:17">
      <c r="B53" s="165" t="str">
        <f t="shared" si="1"/>
        <v>Alto Alegre/RR</v>
      </c>
      <c r="C53" s="189" t="s">
        <v>2008</v>
      </c>
      <c r="D53" s="189">
        <v>60</v>
      </c>
      <c r="E53" s="189">
        <f>IF(Início!$C$11&lt;E$2,IF((E$2-Início!$C$11)&lt;72,$D53*E$1,6*$D53),0)</f>
        <v>60</v>
      </c>
      <c r="F53" s="189">
        <f>IF(Início!$C$11&lt;F$2,IF((F$2-Início!$C$11)&lt;72,$D53*F$1,6*$D53),0)</f>
        <v>120</v>
      </c>
      <c r="G53" s="189">
        <f>IF(Início!$C$11&lt;G$2,IF((G$2-Início!$C$11)&lt;72,$D53*G$1,6*$D53),0)</f>
        <v>180</v>
      </c>
      <c r="H53" s="189">
        <f>IF(Início!$C$11&lt;H$2,IF((H$2-Início!$C$11)&lt;72,$D53*H$1,6*$D53),0)</f>
        <v>240</v>
      </c>
      <c r="I53" s="189">
        <f>IF(Início!$C$11&lt;I$2,IF((I$2-Início!$C$11)&lt;72,$D53*I$1,6*$D53),0)</f>
        <v>300</v>
      </c>
      <c r="J53" s="189">
        <f>IF(Início!$C$11&lt;J$2,IF((J$2-Início!$C$11)&lt;72,$D53*J$1,6*$D53),0)</f>
        <v>360</v>
      </c>
      <c r="K53" s="189">
        <f>IF(Início!$C$11&lt;K$2,IF((K$2-Início!$C$11)&lt;72,$D53*K$1,6*$D53),0)</f>
        <v>360</v>
      </c>
      <c r="L53" s="189">
        <f>IF(Início!$C$11&lt;L$2,IF((L$2-Início!$C$11)&lt;72,$D53*L$1,6*$D53),0)</f>
        <v>360</v>
      </c>
      <c r="M53" s="189">
        <f>IF(Início!$C$11&lt;M$2,IF((M$2-Início!$C$11)&lt;72,$D53*M$1,6*$D53),0)</f>
        <v>360</v>
      </c>
      <c r="N53" s="189">
        <f>IF(Início!$C$11&lt;N$2,IF((N$2-Início!$C$11)&lt;72,$D53*N$1,6*$D53),0)</f>
        <v>360</v>
      </c>
      <c r="Q53" s="165" t="s">
        <v>866</v>
      </c>
    </row>
    <row r="54" spans="2:17">
      <c r="B54" s="165" t="str">
        <f t="shared" si="1"/>
        <v>Alto Alegre do Pindaré/MA</v>
      </c>
      <c r="C54" s="189" t="s">
        <v>316</v>
      </c>
      <c r="D54" s="189">
        <v>60</v>
      </c>
      <c r="E54" s="189">
        <f>IF(Início!$C$11&lt;E$2,IF((E$2-Início!$C$11)&lt;72,$D54*E$1,6*$D54),0)</f>
        <v>60</v>
      </c>
      <c r="F54" s="189">
        <f>IF(Início!$C$11&lt;F$2,IF((F$2-Início!$C$11)&lt;72,$D54*F$1,6*$D54),0)</f>
        <v>120</v>
      </c>
      <c r="G54" s="189">
        <f>IF(Início!$C$11&lt;G$2,IF((G$2-Início!$C$11)&lt;72,$D54*G$1,6*$D54),0)</f>
        <v>180</v>
      </c>
      <c r="H54" s="189">
        <f>IF(Início!$C$11&lt;H$2,IF((H$2-Início!$C$11)&lt;72,$D54*H$1,6*$D54),0)</f>
        <v>240</v>
      </c>
      <c r="I54" s="189">
        <f>IF(Início!$C$11&lt;I$2,IF((I$2-Início!$C$11)&lt;72,$D54*I$1,6*$D54),0)</f>
        <v>300</v>
      </c>
      <c r="J54" s="189">
        <f>IF(Início!$C$11&lt;J$2,IF((J$2-Início!$C$11)&lt;72,$D54*J$1,6*$D54),0)</f>
        <v>360</v>
      </c>
      <c r="K54" s="189">
        <f>IF(Início!$C$11&lt;K$2,IF((K$2-Início!$C$11)&lt;72,$D54*K$1,6*$D54),0)</f>
        <v>360</v>
      </c>
      <c r="L54" s="189">
        <f>IF(Início!$C$11&lt;L$2,IF((L$2-Início!$C$11)&lt;72,$D54*L$1,6*$D54),0)</f>
        <v>360</v>
      </c>
      <c r="M54" s="189">
        <f>IF(Início!$C$11&lt;M$2,IF((M$2-Início!$C$11)&lt;72,$D54*M$1,6*$D54),0)</f>
        <v>360</v>
      </c>
      <c r="N54" s="189">
        <f>IF(Início!$C$11&lt;N$2,IF((N$2-Início!$C$11)&lt;72,$D54*N$1,6*$D54),0)</f>
        <v>360</v>
      </c>
      <c r="Q54" s="165" t="s">
        <v>753</v>
      </c>
    </row>
    <row r="55" spans="2:17">
      <c r="B55" s="165" t="str">
        <f t="shared" si="1"/>
        <v>Alto Araguaia/MT</v>
      </c>
      <c r="C55" s="189" t="s">
        <v>309</v>
      </c>
      <c r="D55" s="189">
        <v>60</v>
      </c>
      <c r="E55" s="189">
        <f>IF(Início!$C$11&lt;E$2,IF((E$2-Início!$C$11)&lt;72,$D55*E$1,6*$D55),0)</f>
        <v>60</v>
      </c>
      <c r="F55" s="189">
        <f>IF(Início!$C$11&lt;F$2,IF((F$2-Início!$C$11)&lt;72,$D55*F$1,6*$D55),0)</f>
        <v>120</v>
      </c>
      <c r="G55" s="189">
        <f>IF(Início!$C$11&lt;G$2,IF((G$2-Início!$C$11)&lt;72,$D55*G$1,6*$D55),0)</f>
        <v>180</v>
      </c>
      <c r="H55" s="189">
        <f>IF(Início!$C$11&lt;H$2,IF((H$2-Início!$C$11)&lt;72,$D55*H$1,6*$D55),0)</f>
        <v>240</v>
      </c>
      <c r="I55" s="189">
        <f>IF(Início!$C$11&lt;I$2,IF((I$2-Início!$C$11)&lt;72,$D55*I$1,6*$D55),0)</f>
        <v>300</v>
      </c>
      <c r="J55" s="189">
        <f>IF(Início!$C$11&lt;J$2,IF((J$2-Início!$C$11)&lt;72,$D55*J$1,6*$D55),0)</f>
        <v>360</v>
      </c>
      <c r="K55" s="189">
        <f>IF(Início!$C$11&lt;K$2,IF((K$2-Início!$C$11)&lt;72,$D55*K$1,6*$D55),0)</f>
        <v>360</v>
      </c>
      <c r="L55" s="189">
        <f>IF(Início!$C$11&lt;L$2,IF((L$2-Início!$C$11)&lt;72,$D55*L$1,6*$D55),0)</f>
        <v>360</v>
      </c>
      <c r="M55" s="189">
        <f>IF(Início!$C$11&lt;M$2,IF((M$2-Início!$C$11)&lt;72,$D55*M$1,6*$D55),0)</f>
        <v>360</v>
      </c>
      <c r="N55" s="189">
        <f>IF(Início!$C$11&lt;N$2,IF((N$2-Início!$C$11)&lt;72,$D55*N$1,6*$D55),0)</f>
        <v>360</v>
      </c>
      <c r="Q55" s="165" t="s">
        <v>996</v>
      </c>
    </row>
    <row r="56" spans="2:17">
      <c r="B56" s="165" t="str">
        <f t="shared" si="1"/>
        <v>Alto Bela Vista/SC</v>
      </c>
      <c r="C56" s="189" t="s">
        <v>2013</v>
      </c>
      <c r="D56" s="189">
        <v>60</v>
      </c>
      <c r="E56" s="189">
        <f>IF(Início!$C$11&lt;E$2,IF((E$2-Início!$C$11)&lt;72,$D56*E$1,6*$D56),0)</f>
        <v>60</v>
      </c>
      <c r="F56" s="189">
        <f>IF(Início!$C$11&lt;F$2,IF((F$2-Início!$C$11)&lt;72,$D56*F$1,6*$D56),0)</f>
        <v>120</v>
      </c>
      <c r="G56" s="189">
        <f>IF(Início!$C$11&lt;G$2,IF((G$2-Início!$C$11)&lt;72,$D56*G$1,6*$D56),0)</f>
        <v>180</v>
      </c>
      <c r="H56" s="189">
        <f>IF(Início!$C$11&lt;H$2,IF((H$2-Início!$C$11)&lt;72,$D56*H$1,6*$D56),0)</f>
        <v>240</v>
      </c>
      <c r="I56" s="189">
        <f>IF(Início!$C$11&lt;I$2,IF((I$2-Início!$C$11)&lt;72,$D56*I$1,6*$D56),0)</f>
        <v>300</v>
      </c>
      <c r="J56" s="189">
        <f>IF(Início!$C$11&lt;J$2,IF((J$2-Início!$C$11)&lt;72,$D56*J$1,6*$D56),0)</f>
        <v>360</v>
      </c>
      <c r="K56" s="189">
        <f>IF(Início!$C$11&lt;K$2,IF((K$2-Início!$C$11)&lt;72,$D56*K$1,6*$D56),0)</f>
        <v>360</v>
      </c>
      <c r="L56" s="189">
        <f>IF(Início!$C$11&lt;L$2,IF((L$2-Início!$C$11)&lt;72,$D56*L$1,6*$D56),0)</f>
        <v>360</v>
      </c>
      <c r="M56" s="189">
        <f>IF(Início!$C$11&lt;M$2,IF((M$2-Início!$C$11)&lt;72,$D56*M$1,6*$D56),0)</f>
        <v>360</v>
      </c>
      <c r="N56" s="189">
        <f>IF(Início!$C$11&lt;N$2,IF((N$2-Início!$C$11)&lt;72,$D56*N$1,6*$D56),0)</f>
        <v>360</v>
      </c>
      <c r="Q56" s="165" t="s">
        <v>1981</v>
      </c>
    </row>
    <row r="57" spans="2:17">
      <c r="B57" s="165" t="str">
        <f t="shared" si="1"/>
        <v>Alto Garças/MT</v>
      </c>
      <c r="C57" s="189" t="s">
        <v>309</v>
      </c>
      <c r="D57" s="189">
        <v>60</v>
      </c>
      <c r="E57" s="189">
        <f>IF(Início!$C$11&lt;E$2,IF((E$2-Início!$C$11)&lt;72,$D57*E$1,6*$D57),0)</f>
        <v>60</v>
      </c>
      <c r="F57" s="189">
        <f>IF(Início!$C$11&lt;F$2,IF((F$2-Início!$C$11)&lt;72,$D57*F$1,6*$D57),0)</f>
        <v>120</v>
      </c>
      <c r="G57" s="189">
        <f>IF(Início!$C$11&lt;G$2,IF((G$2-Início!$C$11)&lt;72,$D57*G$1,6*$D57),0)</f>
        <v>180</v>
      </c>
      <c r="H57" s="189">
        <f>IF(Início!$C$11&lt;H$2,IF((H$2-Início!$C$11)&lt;72,$D57*H$1,6*$D57),0)</f>
        <v>240</v>
      </c>
      <c r="I57" s="189">
        <f>IF(Início!$C$11&lt;I$2,IF((I$2-Início!$C$11)&lt;72,$D57*I$1,6*$D57),0)</f>
        <v>300</v>
      </c>
      <c r="J57" s="189">
        <f>IF(Início!$C$11&lt;J$2,IF((J$2-Início!$C$11)&lt;72,$D57*J$1,6*$D57),0)</f>
        <v>360</v>
      </c>
      <c r="K57" s="189">
        <f>IF(Início!$C$11&lt;K$2,IF((K$2-Início!$C$11)&lt;72,$D57*K$1,6*$D57),0)</f>
        <v>360</v>
      </c>
      <c r="L57" s="189">
        <f>IF(Início!$C$11&lt;L$2,IF((L$2-Início!$C$11)&lt;72,$D57*L$1,6*$D57),0)</f>
        <v>360</v>
      </c>
      <c r="M57" s="189">
        <f>IF(Início!$C$11&lt;M$2,IF((M$2-Início!$C$11)&lt;72,$D57*M$1,6*$D57),0)</f>
        <v>360</v>
      </c>
      <c r="N57" s="189">
        <f>IF(Início!$C$11&lt;N$2,IF((N$2-Início!$C$11)&lt;72,$D57*N$1,6*$D57),0)</f>
        <v>360</v>
      </c>
      <c r="Q57" s="165" t="s">
        <v>1184</v>
      </c>
    </row>
    <row r="58" spans="2:17">
      <c r="B58" s="165" t="str">
        <f t="shared" si="1"/>
        <v>Alto Longá/PI</v>
      </c>
      <c r="C58" s="189" t="s">
        <v>2004</v>
      </c>
      <c r="D58" s="189">
        <v>60</v>
      </c>
      <c r="E58" s="189">
        <f>IF(Início!$C$11&lt;E$2,IF((E$2-Início!$C$11)&lt;72,$D58*E$1,6*$D58),0)</f>
        <v>60</v>
      </c>
      <c r="F58" s="189">
        <f>IF(Início!$C$11&lt;F$2,IF((F$2-Início!$C$11)&lt;72,$D58*F$1,6*$D58),0)</f>
        <v>120</v>
      </c>
      <c r="G58" s="189">
        <f>IF(Início!$C$11&lt;G$2,IF((G$2-Início!$C$11)&lt;72,$D58*G$1,6*$D58),0)</f>
        <v>180</v>
      </c>
      <c r="H58" s="189">
        <f>IF(Início!$C$11&lt;H$2,IF((H$2-Início!$C$11)&lt;72,$D58*H$1,6*$D58),0)</f>
        <v>240</v>
      </c>
      <c r="I58" s="189">
        <f>IF(Início!$C$11&lt;I$2,IF((I$2-Início!$C$11)&lt;72,$D58*I$1,6*$D58),0)</f>
        <v>300</v>
      </c>
      <c r="J58" s="189">
        <f>IF(Início!$C$11&lt;J$2,IF((J$2-Início!$C$11)&lt;72,$D58*J$1,6*$D58),0)</f>
        <v>360</v>
      </c>
      <c r="K58" s="189">
        <f>IF(Início!$C$11&lt;K$2,IF((K$2-Início!$C$11)&lt;72,$D58*K$1,6*$D58),0)</f>
        <v>360</v>
      </c>
      <c r="L58" s="189">
        <f>IF(Início!$C$11&lt;L$2,IF((L$2-Início!$C$11)&lt;72,$D58*L$1,6*$D58),0)</f>
        <v>360</v>
      </c>
      <c r="M58" s="189">
        <f>IF(Início!$C$11&lt;M$2,IF((M$2-Início!$C$11)&lt;72,$D58*M$1,6*$D58),0)</f>
        <v>360</v>
      </c>
      <c r="N58" s="189">
        <f>IF(Início!$C$11&lt;N$2,IF((N$2-Início!$C$11)&lt;72,$D58*N$1,6*$D58),0)</f>
        <v>360</v>
      </c>
      <c r="Q58" s="165" t="s">
        <v>1165</v>
      </c>
    </row>
    <row r="59" spans="2:17">
      <c r="B59" s="165" t="str">
        <f t="shared" si="1"/>
        <v>Alto Paraíso/RO</v>
      </c>
      <c r="C59" s="189" t="s">
        <v>306</v>
      </c>
      <c r="D59" s="189">
        <v>60</v>
      </c>
      <c r="E59" s="189">
        <f>IF(Início!$C$11&lt;E$2,IF((E$2-Início!$C$11)&lt;72,$D59*E$1,6*$D59),0)</f>
        <v>60</v>
      </c>
      <c r="F59" s="189">
        <f>IF(Início!$C$11&lt;F$2,IF((F$2-Início!$C$11)&lt;72,$D59*F$1,6*$D59),0)</f>
        <v>120</v>
      </c>
      <c r="G59" s="189">
        <f>IF(Início!$C$11&lt;G$2,IF((G$2-Início!$C$11)&lt;72,$D59*G$1,6*$D59),0)</f>
        <v>180</v>
      </c>
      <c r="H59" s="189">
        <f>IF(Início!$C$11&lt;H$2,IF((H$2-Início!$C$11)&lt;72,$D59*H$1,6*$D59),0)</f>
        <v>240</v>
      </c>
      <c r="I59" s="189">
        <f>IF(Início!$C$11&lt;I$2,IF((I$2-Início!$C$11)&lt;72,$D59*I$1,6*$D59),0)</f>
        <v>300</v>
      </c>
      <c r="J59" s="189">
        <f>IF(Início!$C$11&lt;J$2,IF((J$2-Início!$C$11)&lt;72,$D59*J$1,6*$D59),0)</f>
        <v>360</v>
      </c>
      <c r="K59" s="189">
        <f>IF(Início!$C$11&lt;K$2,IF((K$2-Início!$C$11)&lt;72,$D59*K$1,6*$D59),0)</f>
        <v>360</v>
      </c>
      <c r="L59" s="189">
        <f>IF(Início!$C$11&lt;L$2,IF((L$2-Início!$C$11)&lt;72,$D59*L$1,6*$D59),0)</f>
        <v>360</v>
      </c>
      <c r="M59" s="189">
        <f>IF(Início!$C$11&lt;M$2,IF((M$2-Início!$C$11)&lt;72,$D59*M$1,6*$D59),0)</f>
        <v>360</v>
      </c>
      <c r="N59" s="189">
        <f>IF(Início!$C$11&lt;N$2,IF((N$2-Início!$C$11)&lt;72,$D59*N$1,6*$D59),0)</f>
        <v>360</v>
      </c>
      <c r="Q59" s="165" t="s">
        <v>1036</v>
      </c>
    </row>
    <row r="60" spans="2:17">
      <c r="B60" s="165" t="str">
        <f t="shared" si="1"/>
        <v>Alto Paraná/PR</v>
      </c>
      <c r="C60" s="189" t="s">
        <v>2009</v>
      </c>
      <c r="D60" s="189">
        <v>60</v>
      </c>
      <c r="E60" s="189">
        <f>IF(Início!$C$11&lt;E$2,IF((E$2-Início!$C$11)&lt;72,$D60*E$1,6*$D60),0)</f>
        <v>60</v>
      </c>
      <c r="F60" s="189">
        <f>IF(Início!$C$11&lt;F$2,IF((F$2-Início!$C$11)&lt;72,$D60*F$1,6*$D60),0)</f>
        <v>120</v>
      </c>
      <c r="G60" s="189">
        <f>IF(Início!$C$11&lt;G$2,IF((G$2-Início!$C$11)&lt;72,$D60*G$1,6*$D60),0)</f>
        <v>180</v>
      </c>
      <c r="H60" s="189">
        <f>IF(Início!$C$11&lt;H$2,IF((H$2-Início!$C$11)&lt;72,$D60*H$1,6*$D60),0)</f>
        <v>240</v>
      </c>
      <c r="I60" s="189">
        <f>IF(Início!$C$11&lt;I$2,IF((I$2-Início!$C$11)&lt;72,$D60*I$1,6*$D60),0)</f>
        <v>300</v>
      </c>
      <c r="J60" s="189">
        <f>IF(Início!$C$11&lt;J$2,IF((J$2-Início!$C$11)&lt;72,$D60*J$1,6*$D60),0)</f>
        <v>360</v>
      </c>
      <c r="K60" s="189">
        <f>IF(Início!$C$11&lt;K$2,IF((K$2-Início!$C$11)&lt;72,$D60*K$1,6*$D60),0)</f>
        <v>360</v>
      </c>
      <c r="L60" s="189">
        <f>IF(Início!$C$11&lt;L$2,IF((L$2-Início!$C$11)&lt;72,$D60*L$1,6*$D60),0)</f>
        <v>360</v>
      </c>
      <c r="M60" s="189">
        <f>IF(Início!$C$11&lt;M$2,IF((M$2-Início!$C$11)&lt;72,$D60*M$1,6*$D60),0)</f>
        <v>360</v>
      </c>
      <c r="N60" s="189">
        <f>IF(Início!$C$11&lt;N$2,IF((N$2-Início!$C$11)&lt;72,$D60*N$1,6*$D60),0)</f>
        <v>360</v>
      </c>
      <c r="Q60" s="165" t="s">
        <v>1122</v>
      </c>
    </row>
    <row r="61" spans="2:17">
      <c r="B61" s="165" t="str">
        <f t="shared" si="1"/>
        <v>Alto Parnaíba/MA</v>
      </c>
      <c r="C61" s="189" t="s">
        <v>316</v>
      </c>
      <c r="D61" s="189">
        <v>60</v>
      </c>
      <c r="E61" s="189">
        <f>IF(Início!$C$11&lt;E$2,IF((E$2-Início!$C$11)&lt;72,$D61*E$1,6*$D61),0)</f>
        <v>60</v>
      </c>
      <c r="F61" s="189">
        <f>IF(Início!$C$11&lt;F$2,IF((F$2-Início!$C$11)&lt;72,$D61*F$1,6*$D61),0)</f>
        <v>120</v>
      </c>
      <c r="G61" s="189">
        <f>IF(Início!$C$11&lt;G$2,IF((G$2-Início!$C$11)&lt;72,$D61*G$1,6*$D61),0)</f>
        <v>180</v>
      </c>
      <c r="H61" s="189">
        <f>IF(Início!$C$11&lt;H$2,IF((H$2-Início!$C$11)&lt;72,$D61*H$1,6*$D61),0)</f>
        <v>240</v>
      </c>
      <c r="I61" s="189">
        <f>IF(Início!$C$11&lt;I$2,IF((I$2-Início!$C$11)&lt;72,$D61*I$1,6*$D61),0)</f>
        <v>300</v>
      </c>
      <c r="J61" s="189">
        <f>IF(Início!$C$11&lt;J$2,IF((J$2-Início!$C$11)&lt;72,$D61*J$1,6*$D61),0)</f>
        <v>360</v>
      </c>
      <c r="K61" s="189">
        <f>IF(Início!$C$11&lt;K$2,IF((K$2-Início!$C$11)&lt;72,$D61*K$1,6*$D61),0)</f>
        <v>360</v>
      </c>
      <c r="L61" s="189">
        <f>IF(Início!$C$11&lt;L$2,IF((L$2-Início!$C$11)&lt;72,$D61*L$1,6*$D61),0)</f>
        <v>360</v>
      </c>
      <c r="M61" s="189">
        <f>IF(Início!$C$11&lt;M$2,IF((M$2-Início!$C$11)&lt;72,$D61*M$1,6*$D61),0)</f>
        <v>360</v>
      </c>
      <c r="N61" s="189">
        <f>IF(Início!$C$11&lt;N$2,IF((N$2-Início!$C$11)&lt;72,$D61*N$1,6*$D61),0)</f>
        <v>360</v>
      </c>
      <c r="Q61" s="165" t="s">
        <v>1272</v>
      </c>
    </row>
    <row r="62" spans="2:17">
      <c r="B62" s="165" t="str">
        <f t="shared" si="1"/>
        <v>Alto Rio Novo/ES</v>
      </c>
      <c r="C62" s="189" t="s">
        <v>2011</v>
      </c>
      <c r="D62" s="189">
        <v>60</v>
      </c>
      <c r="E62" s="189">
        <f>IF(Início!$C$11&lt;E$2,IF((E$2-Início!$C$11)&lt;72,$D62*E$1,6*$D62),0)</f>
        <v>60</v>
      </c>
      <c r="F62" s="189">
        <f>IF(Início!$C$11&lt;F$2,IF((F$2-Início!$C$11)&lt;72,$D62*F$1,6*$D62),0)</f>
        <v>120</v>
      </c>
      <c r="G62" s="189">
        <f>IF(Início!$C$11&lt;G$2,IF((G$2-Início!$C$11)&lt;72,$D62*G$1,6*$D62),0)</f>
        <v>180</v>
      </c>
      <c r="H62" s="189">
        <f>IF(Início!$C$11&lt;H$2,IF((H$2-Início!$C$11)&lt;72,$D62*H$1,6*$D62),0)</f>
        <v>240</v>
      </c>
      <c r="I62" s="189">
        <f>IF(Início!$C$11&lt;I$2,IF((I$2-Início!$C$11)&lt;72,$D62*I$1,6*$D62),0)</f>
        <v>300</v>
      </c>
      <c r="J62" s="189">
        <f>IF(Início!$C$11&lt;J$2,IF((J$2-Início!$C$11)&lt;72,$D62*J$1,6*$D62),0)</f>
        <v>360</v>
      </c>
      <c r="K62" s="189">
        <f>IF(Início!$C$11&lt;K$2,IF((K$2-Início!$C$11)&lt;72,$D62*K$1,6*$D62),0)</f>
        <v>360</v>
      </c>
      <c r="L62" s="189">
        <f>IF(Início!$C$11&lt;L$2,IF((L$2-Início!$C$11)&lt;72,$D62*L$1,6*$D62),0)</f>
        <v>360</v>
      </c>
      <c r="M62" s="189">
        <f>IF(Início!$C$11&lt;M$2,IF((M$2-Início!$C$11)&lt;72,$D62*M$1,6*$D62),0)</f>
        <v>360</v>
      </c>
      <c r="N62" s="189">
        <f>IF(Início!$C$11&lt;N$2,IF((N$2-Início!$C$11)&lt;72,$D62*N$1,6*$D62),0)</f>
        <v>360</v>
      </c>
      <c r="Q62" s="165" t="s">
        <v>1498</v>
      </c>
    </row>
    <row r="63" spans="2:17">
      <c r="B63" s="165" t="str">
        <f t="shared" si="1"/>
        <v>Alto Santo/CE</v>
      </c>
      <c r="C63" s="189" t="s">
        <v>314</v>
      </c>
      <c r="D63" s="189">
        <v>60</v>
      </c>
      <c r="E63" s="189">
        <f>IF(Início!$C$11&lt;E$2,IF((E$2-Início!$C$11)&lt;72,$D63*E$1,6*$D63),0)</f>
        <v>60</v>
      </c>
      <c r="F63" s="189">
        <f>IF(Início!$C$11&lt;F$2,IF((F$2-Início!$C$11)&lt;72,$D63*F$1,6*$D63),0)</f>
        <v>120</v>
      </c>
      <c r="G63" s="189">
        <f>IF(Início!$C$11&lt;G$2,IF((G$2-Início!$C$11)&lt;72,$D63*G$1,6*$D63),0)</f>
        <v>180</v>
      </c>
      <c r="H63" s="189">
        <f>IF(Início!$C$11&lt;H$2,IF((H$2-Início!$C$11)&lt;72,$D63*H$1,6*$D63),0)</f>
        <v>240</v>
      </c>
      <c r="I63" s="189">
        <f>IF(Início!$C$11&lt;I$2,IF((I$2-Início!$C$11)&lt;72,$D63*I$1,6*$D63),0)</f>
        <v>300</v>
      </c>
      <c r="J63" s="189">
        <f>IF(Início!$C$11&lt;J$2,IF((J$2-Início!$C$11)&lt;72,$D63*J$1,6*$D63),0)</f>
        <v>360</v>
      </c>
      <c r="K63" s="189">
        <f>IF(Início!$C$11&lt;K$2,IF((K$2-Início!$C$11)&lt;72,$D63*K$1,6*$D63),0)</f>
        <v>360</v>
      </c>
      <c r="L63" s="189">
        <f>IF(Início!$C$11&lt;L$2,IF((L$2-Início!$C$11)&lt;72,$D63*L$1,6*$D63),0)</f>
        <v>360</v>
      </c>
      <c r="M63" s="189">
        <f>IF(Início!$C$11&lt;M$2,IF((M$2-Início!$C$11)&lt;72,$D63*M$1,6*$D63),0)</f>
        <v>360</v>
      </c>
      <c r="N63" s="189">
        <f>IF(Início!$C$11&lt;N$2,IF((N$2-Início!$C$11)&lt;72,$D63*N$1,6*$D63),0)</f>
        <v>360</v>
      </c>
      <c r="Q63" s="165" t="s">
        <v>1103</v>
      </c>
    </row>
    <row r="64" spans="2:17">
      <c r="B64" s="165" t="str">
        <f t="shared" si="1"/>
        <v>Alto Taquari/MT</v>
      </c>
      <c r="C64" s="189" t="s">
        <v>309</v>
      </c>
      <c r="D64" s="189">
        <v>60</v>
      </c>
      <c r="E64" s="189">
        <f>IF(Início!$C$11&lt;E$2,IF((E$2-Início!$C$11)&lt;72,$D64*E$1,6*$D64),0)</f>
        <v>60</v>
      </c>
      <c r="F64" s="189">
        <f>IF(Início!$C$11&lt;F$2,IF((F$2-Início!$C$11)&lt;72,$D64*F$1,6*$D64),0)</f>
        <v>120</v>
      </c>
      <c r="G64" s="189">
        <f>IF(Início!$C$11&lt;G$2,IF((G$2-Início!$C$11)&lt;72,$D64*G$1,6*$D64),0)</f>
        <v>180</v>
      </c>
      <c r="H64" s="189">
        <f>IF(Início!$C$11&lt;H$2,IF((H$2-Início!$C$11)&lt;72,$D64*H$1,6*$D64),0)</f>
        <v>240</v>
      </c>
      <c r="I64" s="189">
        <f>IF(Início!$C$11&lt;I$2,IF((I$2-Início!$C$11)&lt;72,$D64*I$1,6*$D64),0)</f>
        <v>300</v>
      </c>
      <c r="J64" s="189">
        <f>IF(Início!$C$11&lt;J$2,IF((J$2-Início!$C$11)&lt;72,$D64*J$1,6*$D64),0)</f>
        <v>360</v>
      </c>
      <c r="K64" s="189">
        <f>IF(Início!$C$11&lt;K$2,IF((K$2-Início!$C$11)&lt;72,$D64*K$1,6*$D64),0)</f>
        <v>360</v>
      </c>
      <c r="L64" s="189">
        <f>IF(Início!$C$11&lt;L$2,IF((L$2-Início!$C$11)&lt;72,$D64*L$1,6*$D64),0)</f>
        <v>360</v>
      </c>
      <c r="M64" s="189">
        <f>IF(Início!$C$11&lt;M$2,IF((M$2-Início!$C$11)&lt;72,$D64*M$1,6*$D64),0)</f>
        <v>360</v>
      </c>
      <c r="N64" s="189">
        <f>IF(Início!$C$11&lt;N$2,IF((N$2-Início!$C$11)&lt;72,$D64*N$1,6*$D64),0)</f>
        <v>360</v>
      </c>
      <c r="Q64" s="165" t="s">
        <v>1288</v>
      </c>
    </row>
    <row r="65" spans="2:17">
      <c r="B65" s="165" t="str">
        <f t="shared" si="1"/>
        <v>Altos/PI</v>
      </c>
      <c r="C65" s="189" t="s">
        <v>2004</v>
      </c>
      <c r="D65" s="189">
        <v>60</v>
      </c>
      <c r="E65" s="189">
        <f>IF(Início!$C$11&lt;E$2,IF((E$2-Início!$C$11)&lt;72,$D65*E$1,6*$D65),0)</f>
        <v>60</v>
      </c>
      <c r="F65" s="189">
        <f>IF(Início!$C$11&lt;F$2,IF((F$2-Início!$C$11)&lt;72,$D65*F$1,6*$D65),0)</f>
        <v>120</v>
      </c>
      <c r="G65" s="189">
        <f>IF(Início!$C$11&lt;G$2,IF((G$2-Início!$C$11)&lt;72,$D65*G$1,6*$D65),0)</f>
        <v>180</v>
      </c>
      <c r="H65" s="189">
        <f>IF(Início!$C$11&lt;H$2,IF((H$2-Início!$C$11)&lt;72,$D65*H$1,6*$D65),0)</f>
        <v>240</v>
      </c>
      <c r="I65" s="189">
        <f>IF(Início!$C$11&lt;I$2,IF((I$2-Início!$C$11)&lt;72,$D65*I$1,6*$D65),0)</f>
        <v>300</v>
      </c>
      <c r="J65" s="189">
        <f>IF(Início!$C$11&lt;J$2,IF((J$2-Início!$C$11)&lt;72,$D65*J$1,6*$D65),0)</f>
        <v>360</v>
      </c>
      <c r="K65" s="189">
        <f>IF(Início!$C$11&lt;K$2,IF((K$2-Início!$C$11)&lt;72,$D65*K$1,6*$D65),0)</f>
        <v>360</v>
      </c>
      <c r="L65" s="189">
        <f>IF(Início!$C$11&lt;L$2,IF((L$2-Início!$C$11)&lt;72,$D65*L$1,6*$D65),0)</f>
        <v>360</v>
      </c>
      <c r="M65" s="189">
        <f>IF(Início!$C$11&lt;M$2,IF((M$2-Início!$C$11)&lt;72,$D65*M$1,6*$D65),0)</f>
        <v>360</v>
      </c>
      <c r="N65" s="189">
        <f>IF(Início!$C$11&lt;N$2,IF((N$2-Início!$C$11)&lt;72,$D65*N$1,6*$D65),0)</f>
        <v>360</v>
      </c>
      <c r="Q65" s="165" t="s">
        <v>531</v>
      </c>
    </row>
    <row r="66" spans="2:17">
      <c r="B66" s="165" t="str">
        <f t="shared" si="1"/>
        <v>Amajari/RR</v>
      </c>
      <c r="C66" s="189" t="s">
        <v>2008</v>
      </c>
      <c r="D66" s="189">
        <v>60</v>
      </c>
      <c r="E66" s="189">
        <f>IF(Início!$C$11&lt;E$2,IF((E$2-Início!$C$11)&lt;72,$D66*E$1,6*$D66),0)</f>
        <v>60</v>
      </c>
      <c r="F66" s="189">
        <f>IF(Início!$C$11&lt;F$2,IF((F$2-Início!$C$11)&lt;72,$D66*F$1,6*$D66),0)</f>
        <v>120</v>
      </c>
      <c r="G66" s="189">
        <f>IF(Início!$C$11&lt;G$2,IF((G$2-Início!$C$11)&lt;72,$D66*G$1,6*$D66),0)</f>
        <v>180</v>
      </c>
      <c r="H66" s="189">
        <f>IF(Início!$C$11&lt;H$2,IF((H$2-Início!$C$11)&lt;72,$D66*H$1,6*$D66),0)</f>
        <v>240</v>
      </c>
      <c r="I66" s="189">
        <f>IF(Início!$C$11&lt;I$2,IF((I$2-Início!$C$11)&lt;72,$D66*I$1,6*$D66),0)</f>
        <v>300</v>
      </c>
      <c r="J66" s="189">
        <f>IF(Início!$C$11&lt;J$2,IF((J$2-Início!$C$11)&lt;72,$D66*J$1,6*$D66),0)</f>
        <v>360</v>
      </c>
      <c r="K66" s="189">
        <f>IF(Início!$C$11&lt;K$2,IF((K$2-Início!$C$11)&lt;72,$D66*K$1,6*$D66),0)</f>
        <v>360</v>
      </c>
      <c r="L66" s="189">
        <f>IF(Início!$C$11&lt;L$2,IF((L$2-Início!$C$11)&lt;72,$D66*L$1,6*$D66),0)</f>
        <v>360</v>
      </c>
      <c r="M66" s="189">
        <f>IF(Início!$C$11&lt;M$2,IF((M$2-Início!$C$11)&lt;72,$D66*M$1,6*$D66),0)</f>
        <v>360</v>
      </c>
      <c r="N66" s="189">
        <f>IF(Início!$C$11&lt;N$2,IF((N$2-Início!$C$11)&lt;72,$D66*N$1,6*$D66),0)</f>
        <v>360</v>
      </c>
      <c r="Q66" s="165" t="s">
        <v>1121</v>
      </c>
    </row>
    <row r="67" spans="2:17">
      <c r="B67" s="165" t="str">
        <f t="shared" si="1"/>
        <v>Amambai/MS</v>
      </c>
      <c r="C67" s="189" t="s">
        <v>308</v>
      </c>
      <c r="D67" s="189">
        <v>60</v>
      </c>
      <c r="E67" s="189">
        <f>IF(Início!$C$11&lt;E$2,IF((E$2-Início!$C$11)&lt;72,$D67*E$1,6*$D67),0)</f>
        <v>60</v>
      </c>
      <c r="F67" s="189">
        <f>IF(Início!$C$11&lt;F$2,IF((F$2-Início!$C$11)&lt;72,$D67*F$1,6*$D67),0)</f>
        <v>120</v>
      </c>
      <c r="G67" s="189">
        <f>IF(Início!$C$11&lt;G$2,IF((G$2-Início!$C$11)&lt;72,$D67*G$1,6*$D67),0)</f>
        <v>180</v>
      </c>
      <c r="H67" s="189">
        <f>IF(Início!$C$11&lt;H$2,IF((H$2-Início!$C$11)&lt;72,$D67*H$1,6*$D67),0)</f>
        <v>240</v>
      </c>
      <c r="I67" s="189">
        <f>IF(Início!$C$11&lt;I$2,IF((I$2-Início!$C$11)&lt;72,$D67*I$1,6*$D67),0)</f>
        <v>300</v>
      </c>
      <c r="J67" s="189">
        <f>IF(Início!$C$11&lt;J$2,IF((J$2-Início!$C$11)&lt;72,$D67*J$1,6*$D67),0)</f>
        <v>360</v>
      </c>
      <c r="K67" s="189">
        <f>IF(Início!$C$11&lt;K$2,IF((K$2-Início!$C$11)&lt;72,$D67*K$1,6*$D67),0)</f>
        <v>360</v>
      </c>
      <c r="L67" s="189">
        <f>IF(Início!$C$11&lt;L$2,IF((L$2-Início!$C$11)&lt;72,$D67*L$1,6*$D67),0)</f>
        <v>360</v>
      </c>
      <c r="M67" s="189">
        <f>IF(Início!$C$11&lt;M$2,IF((M$2-Início!$C$11)&lt;72,$D67*M$1,6*$D67),0)</f>
        <v>360</v>
      </c>
      <c r="N67" s="189">
        <f>IF(Início!$C$11&lt;N$2,IF((N$2-Início!$C$11)&lt;72,$D67*N$1,6*$D67),0)</f>
        <v>360</v>
      </c>
      <c r="Q67" s="165" t="s">
        <v>580</v>
      </c>
    </row>
    <row r="68" spans="2:17">
      <c r="B68" s="165" t="str">
        <f t="shared" si="1"/>
        <v>Amapá do Maranhão/MA</v>
      </c>
      <c r="C68" s="189" t="s">
        <v>316</v>
      </c>
      <c r="D68" s="189">
        <v>60</v>
      </c>
      <c r="E68" s="189">
        <f>IF(Início!$C$11&lt;E$2,IF((E$2-Início!$C$11)&lt;72,$D68*E$1,6*$D68),0)</f>
        <v>60</v>
      </c>
      <c r="F68" s="189">
        <f>IF(Início!$C$11&lt;F$2,IF((F$2-Início!$C$11)&lt;72,$D68*F$1,6*$D68),0)</f>
        <v>120</v>
      </c>
      <c r="G68" s="189">
        <f>IF(Início!$C$11&lt;G$2,IF((G$2-Início!$C$11)&lt;72,$D68*G$1,6*$D68),0)</f>
        <v>180</v>
      </c>
      <c r="H68" s="189">
        <f>IF(Início!$C$11&lt;H$2,IF((H$2-Início!$C$11)&lt;72,$D68*H$1,6*$D68),0)</f>
        <v>240</v>
      </c>
      <c r="I68" s="189">
        <f>IF(Início!$C$11&lt;I$2,IF((I$2-Início!$C$11)&lt;72,$D68*I$1,6*$D68),0)</f>
        <v>300</v>
      </c>
      <c r="J68" s="189">
        <f>IF(Início!$C$11&lt;J$2,IF((J$2-Início!$C$11)&lt;72,$D68*J$1,6*$D68),0)</f>
        <v>360</v>
      </c>
      <c r="K68" s="189">
        <f>IF(Início!$C$11&lt;K$2,IF((K$2-Início!$C$11)&lt;72,$D68*K$1,6*$D68),0)</f>
        <v>360</v>
      </c>
      <c r="L68" s="189">
        <f>IF(Início!$C$11&lt;L$2,IF((L$2-Início!$C$11)&lt;72,$D68*L$1,6*$D68),0)</f>
        <v>360</v>
      </c>
      <c r="M68" s="189">
        <f>IF(Início!$C$11&lt;M$2,IF((M$2-Início!$C$11)&lt;72,$D68*M$1,6*$D68),0)</f>
        <v>360</v>
      </c>
      <c r="N68" s="189">
        <f>IF(Início!$C$11&lt;N$2,IF((N$2-Início!$C$11)&lt;72,$D68*N$1,6*$D68),0)</f>
        <v>360</v>
      </c>
      <c r="Q68" s="165" t="s">
        <v>1517</v>
      </c>
    </row>
    <row r="69" spans="2:17">
      <c r="B69" s="165" t="str">
        <f t="shared" ref="B69:B132" si="2">CONCATENATE(Q69,"/",C69)</f>
        <v>Amaporã/PR</v>
      </c>
      <c r="C69" s="189" t="s">
        <v>2009</v>
      </c>
      <c r="D69" s="189">
        <v>60</v>
      </c>
      <c r="E69" s="189">
        <f>IF(Início!$C$11&lt;E$2,IF((E$2-Início!$C$11)&lt;72,$D69*E$1,6*$D69),0)</f>
        <v>60</v>
      </c>
      <c r="F69" s="189">
        <f>IF(Início!$C$11&lt;F$2,IF((F$2-Início!$C$11)&lt;72,$D69*F$1,6*$D69),0)</f>
        <v>120</v>
      </c>
      <c r="G69" s="189">
        <f>IF(Início!$C$11&lt;G$2,IF((G$2-Início!$C$11)&lt;72,$D69*G$1,6*$D69),0)</f>
        <v>180</v>
      </c>
      <c r="H69" s="189">
        <f>IF(Início!$C$11&lt;H$2,IF((H$2-Início!$C$11)&lt;72,$D69*H$1,6*$D69),0)</f>
        <v>240</v>
      </c>
      <c r="I69" s="189">
        <f>IF(Início!$C$11&lt;I$2,IF((I$2-Início!$C$11)&lt;72,$D69*I$1,6*$D69),0)</f>
        <v>300</v>
      </c>
      <c r="J69" s="189">
        <f>IF(Início!$C$11&lt;J$2,IF((J$2-Início!$C$11)&lt;72,$D69*J$1,6*$D69),0)</f>
        <v>360</v>
      </c>
      <c r="K69" s="189">
        <f>IF(Início!$C$11&lt;K$2,IF((K$2-Início!$C$11)&lt;72,$D69*K$1,6*$D69),0)</f>
        <v>360</v>
      </c>
      <c r="L69" s="189">
        <f>IF(Início!$C$11&lt;L$2,IF((L$2-Início!$C$11)&lt;72,$D69*L$1,6*$D69),0)</f>
        <v>360</v>
      </c>
      <c r="M69" s="189">
        <f>IF(Início!$C$11&lt;M$2,IF((M$2-Início!$C$11)&lt;72,$D69*M$1,6*$D69),0)</f>
        <v>360</v>
      </c>
      <c r="N69" s="189">
        <f>IF(Início!$C$11&lt;N$2,IF((N$2-Início!$C$11)&lt;72,$D69*N$1,6*$D69),0)</f>
        <v>360</v>
      </c>
      <c r="Q69" s="165" t="s">
        <v>1715</v>
      </c>
    </row>
    <row r="70" spans="2:17">
      <c r="B70" s="165" t="str">
        <f t="shared" si="2"/>
        <v>Amaraji/PE</v>
      </c>
      <c r="C70" s="189" t="s">
        <v>319</v>
      </c>
      <c r="D70" s="189">
        <v>60</v>
      </c>
      <c r="E70" s="189">
        <f>IF(Início!$C$11&lt;E$2,IF((E$2-Início!$C$11)&lt;72,$D70*E$1,6*$D70),0)</f>
        <v>60</v>
      </c>
      <c r="F70" s="189">
        <f>IF(Início!$C$11&lt;F$2,IF((F$2-Início!$C$11)&lt;72,$D70*F$1,6*$D70),0)</f>
        <v>120</v>
      </c>
      <c r="G70" s="189">
        <f>IF(Início!$C$11&lt;G$2,IF((G$2-Início!$C$11)&lt;72,$D70*G$1,6*$D70),0)</f>
        <v>180</v>
      </c>
      <c r="H70" s="189">
        <f>IF(Início!$C$11&lt;H$2,IF((H$2-Início!$C$11)&lt;72,$D70*H$1,6*$D70),0)</f>
        <v>240</v>
      </c>
      <c r="I70" s="189">
        <f>IF(Início!$C$11&lt;I$2,IF((I$2-Início!$C$11)&lt;72,$D70*I$1,6*$D70),0)</f>
        <v>300</v>
      </c>
      <c r="J70" s="189">
        <f>IF(Início!$C$11&lt;J$2,IF((J$2-Início!$C$11)&lt;72,$D70*J$1,6*$D70),0)</f>
        <v>360</v>
      </c>
      <c r="K70" s="189">
        <f>IF(Início!$C$11&lt;K$2,IF((K$2-Início!$C$11)&lt;72,$D70*K$1,6*$D70),0)</f>
        <v>360</v>
      </c>
      <c r="L70" s="189">
        <f>IF(Início!$C$11&lt;L$2,IF((L$2-Início!$C$11)&lt;72,$D70*L$1,6*$D70),0)</f>
        <v>360</v>
      </c>
      <c r="M70" s="189">
        <f>IF(Início!$C$11&lt;M$2,IF((M$2-Início!$C$11)&lt;72,$D70*M$1,6*$D70),0)</f>
        <v>360</v>
      </c>
      <c r="N70" s="189">
        <f>IF(Início!$C$11&lt;N$2,IF((N$2-Início!$C$11)&lt;72,$D70*N$1,6*$D70),0)</f>
        <v>360</v>
      </c>
      <c r="Q70" s="165" t="s">
        <v>955</v>
      </c>
    </row>
    <row r="71" spans="2:17">
      <c r="B71" s="165" t="str">
        <f t="shared" si="2"/>
        <v>Amarante/PI</v>
      </c>
      <c r="C71" s="189" t="s">
        <v>2004</v>
      </c>
      <c r="D71" s="189">
        <v>60</v>
      </c>
      <c r="E71" s="189">
        <f>IF(Início!$C$11&lt;E$2,IF((E$2-Início!$C$11)&lt;72,$D71*E$1,6*$D71),0)</f>
        <v>60</v>
      </c>
      <c r="F71" s="189">
        <f>IF(Início!$C$11&lt;F$2,IF((F$2-Início!$C$11)&lt;72,$D71*F$1,6*$D71),0)</f>
        <v>120</v>
      </c>
      <c r="G71" s="189">
        <f>IF(Início!$C$11&lt;G$2,IF((G$2-Início!$C$11)&lt;72,$D71*G$1,6*$D71),0)</f>
        <v>180</v>
      </c>
      <c r="H71" s="189">
        <f>IF(Início!$C$11&lt;H$2,IF((H$2-Início!$C$11)&lt;72,$D71*H$1,6*$D71),0)</f>
        <v>240</v>
      </c>
      <c r="I71" s="189">
        <f>IF(Início!$C$11&lt;I$2,IF((I$2-Início!$C$11)&lt;72,$D71*I$1,6*$D71),0)</f>
        <v>300</v>
      </c>
      <c r="J71" s="189">
        <f>IF(Início!$C$11&lt;J$2,IF((J$2-Início!$C$11)&lt;72,$D71*J$1,6*$D71),0)</f>
        <v>360</v>
      </c>
      <c r="K71" s="189">
        <f>IF(Início!$C$11&lt;K$2,IF((K$2-Início!$C$11)&lt;72,$D71*K$1,6*$D71),0)</f>
        <v>360</v>
      </c>
      <c r="L71" s="189">
        <f>IF(Início!$C$11&lt;L$2,IF((L$2-Início!$C$11)&lt;72,$D71*L$1,6*$D71),0)</f>
        <v>360</v>
      </c>
      <c r="M71" s="189">
        <f>IF(Início!$C$11&lt;M$2,IF((M$2-Início!$C$11)&lt;72,$D71*M$1,6*$D71),0)</f>
        <v>360</v>
      </c>
      <c r="N71" s="189">
        <f>IF(Início!$C$11&lt;N$2,IF((N$2-Início!$C$11)&lt;72,$D71*N$1,6*$D71),0)</f>
        <v>360</v>
      </c>
      <c r="Q71" s="165" t="s">
        <v>991</v>
      </c>
    </row>
    <row r="72" spans="2:17">
      <c r="B72" s="165" t="str">
        <f t="shared" si="2"/>
        <v>Amargosa/BA</v>
      </c>
      <c r="C72" s="189" t="s">
        <v>311</v>
      </c>
      <c r="D72" s="189">
        <v>60</v>
      </c>
      <c r="E72" s="189">
        <f>IF(Início!$C$11&lt;E$2,IF((E$2-Início!$C$11)&lt;72,$D72*E$1,6*$D72),0)</f>
        <v>60</v>
      </c>
      <c r="F72" s="189">
        <f>IF(Início!$C$11&lt;F$2,IF((F$2-Início!$C$11)&lt;72,$D72*F$1,6*$D72),0)</f>
        <v>120</v>
      </c>
      <c r="G72" s="189">
        <f>IF(Início!$C$11&lt;G$2,IF((G$2-Início!$C$11)&lt;72,$D72*G$1,6*$D72),0)</f>
        <v>180</v>
      </c>
      <c r="H72" s="189">
        <f>IF(Início!$C$11&lt;H$2,IF((H$2-Início!$C$11)&lt;72,$D72*H$1,6*$D72),0)</f>
        <v>240</v>
      </c>
      <c r="I72" s="189">
        <f>IF(Início!$C$11&lt;I$2,IF((I$2-Início!$C$11)&lt;72,$D72*I$1,6*$D72),0)</f>
        <v>300</v>
      </c>
      <c r="J72" s="189">
        <f>IF(Início!$C$11&lt;J$2,IF((J$2-Início!$C$11)&lt;72,$D72*J$1,6*$D72),0)</f>
        <v>360</v>
      </c>
      <c r="K72" s="189">
        <f>IF(Início!$C$11&lt;K$2,IF((K$2-Início!$C$11)&lt;72,$D72*K$1,6*$D72),0)</f>
        <v>360</v>
      </c>
      <c r="L72" s="189">
        <f>IF(Início!$C$11&lt;L$2,IF((L$2-Início!$C$11)&lt;72,$D72*L$1,6*$D72),0)</f>
        <v>360</v>
      </c>
      <c r="M72" s="189">
        <f>IF(Início!$C$11&lt;M$2,IF((M$2-Início!$C$11)&lt;72,$D72*M$1,6*$D72),0)</f>
        <v>360</v>
      </c>
      <c r="N72" s="189">
        <f>IF(Início!$C$11&lt;N$2,IF((N$2-Início!$C$11)&lt;72,$D72*N$1,6*$D72),0)</f>
        <v>360</v>
      </c>
      <c r="Q72" s="165" t="s">
        <v>607</v>
      </c>
    </row>
    <row r="73" spans="2:17">
      <c r="B73" s="165" t="str">
        <f t="shared" si="2"/>
        <v>Amélia Rodrigues/BA</v>
      </c>
      <c r="C73" s="189" t="s">
        <v>311</v>
      </c>
      <c r="D73" s="189">
        <v>60</v>
      </c>
      <c r="E73" s="189">
        <f>IF(Início!$C$11&lt;E$2,IF((E$2-Início!$C$11)&lt;72,$D73*E$1,6*$D73),0)</f>
        <v>60</v>
      </c>
      <c r="F73" s="189">
        <f>IF(Início!$C$11&lt;F$2,IF((F$2-Início!$C$11)&lt;72,$D73*F$1,6*$D73),0)</f>
        <v>120</v>
      </c>
      <c r="G73" s="189">
        <f>IF(Início!$C$11&lt;G$2,IF((G$2-Início!$C$11)&lt;72,$D73*G$1,6*$D73),0)</f>
        <v>180</v>
      </c>
      <c r="H73" s="189">
        <f>IF(Início!$C$11&lt;H$2,IF((H$2-Início!$C$11)&lt;72,$D73*H$1,6*$D73),0)</f>
        <v>240</v>
      </c>
      <c r="I73" s="189">
        <f>IF(Início!$C$11&lt;I$2,IF((I$2-Início!$C$11)&lt;72,$D73*I$1,6*$D73),0)</f>
        <v>300</v>
      </c>
      <c r="J73" s="189">
        <f>IF(Início!$C$11&lt;J$2,IF((J$2-Início!$C$11)&lt;72,$D73*J$1,6*$D73),0)</f>
        <v>360</v>
      </c>
      <c r="K73" s="189">
        <f>IF(Início!$C$11&lt;K$2,IF((K$2-Início!$C$11)&lt;72,$D73*K$1,6*$D73),0)</f>
        <v>360</v>
      </c>
      <c r="L73" s="189">
        <f>IF(Início!$C$11&lt;L$2,IF((L$2-Início!$C$11)&lt;72,$D73*L$1,6*$D73),0)</f>
        <v>360</v>
      </c>
      <c r="M73" s="189">
        <f>IF(Início!$C$11&lt;M$2,IF((M$2-Início!$C$11)&lt;72,$D73*M$1,6*$D73),0)</f>
        <v>360</v>
      </c>
      <c r="N73" s="189">
        <f>IF(Início!$C$11&lt;N$2,IF((N$2-Início!$C$11)&lt;72,$D73*N$1,6*$D73),0)</f>
        <v>360</v>
      </c>
      <c r="Q73" s="165" t="s">
        <v>791</v>
      </c>
    </row>
    <row r="74" spans="2:17">
      <c r="B74" s="165" t="str">
        <f t="shared" si="2"/>
        <v>América Dourada/BA</v>
      </c>
      <c r="C74" s="189" t="s">
        <v>311</v>
      </c>
      <c r="D74" s="189">
        <v>60</v>
      </c>
      <c r="E74" s="189">
        <f>IF(Início!$C$11&lt;E$2,IF((E$2-Início!$C$11)&lt;72,$D74*E$1,6*$D74),0)</f>
        <v>60</v>
      </c>
      <c r="F74" s="189">
        <f>IF(Início!$C$11&lt;F$2,IF((F$2-Início!$C$11)&lt;72,$D74*F$1,6*$D74),0)</f>
        <v>120</v>
      </c>
      <c r="G74" s="189">
        <f>IF(Início!$C$11&lt;G$2,IF((G$2-Início!$C$11)&lt;72,$D74*G$1,6*$D74),0)</f>
        <v>180</v>
      </c>
      <c r="H74" s="189">
        <f>IF(Início!$C$11&lt;H$2,IF((H$2-Início!$C$11)&lt;72,$D74*H$1,6*$D74),0)</f>
        <v>240</v>
      </c>
      <c r="I74" s="189">
        <f>IF(Início!$C$11&lt;I$2,IF((I$2-Início!$C$11)&lt;72,$D74*I$1,6*$D74),0)</f>
        <v>300</v>
      </c>
      <c r="J74" s="189">
        <f>IF(Início!$C$11&lt;J$2,IF((J$2-Início!$C$11)&lt;72,$D74*J$1,6*$D74),0)</f>
        <v>360</v>
      </c>
      <c r="K74" s="189">
        <f>IF(Início!$C$11&lt;K$2,IF((K$2-Início!$C$11)&lt;72,$D74*K$1,6*$D74),0)</f>
        <v>360</v>
      </c>
      <c r="L74" s="189">
        <f>IF(Início!$C$11&lt;L$2,IF((L$2-Início!$C$11)&lt;72,$D74*L$1,6*$D74),0)</f>
        <v>360</v>
      </c>
      <c r="M74" s="189">
        <f>IF(Início!$C$11&lt;M$2,IF((M$2-Início!$C$11)&lt;72,$D74*M$1,6*$D74),0)</f>
        <v>360</v>
      </c>
      <c r="N74" s="189">
        <f>IF(Início!$C$11&lt;N$2,IF((N$2-Início!$C$11)&lt;72,$D74*N$1,6*$D74),0)</f>
        <v>360</v>
      </c>
      <c r="Q74" s="165" t="s">
        <v>1069</v>
      </c>
    </row>
    <row r="75" spans="2:17">
      <c r="B75" s="165" t="str">
        <f t="shared" si="2"/>
        <v>Ametista do Sul/RS</v>
      </c>
      <c r="C75" s="189" t="s">
        <v>2012</v>
      </c>
      <c r="D75" s="189">
        <v>60</v>
      </c>
      <c r="E75" s="189">
        <f>IF(Início!$C$11&lt;E$2,IF((E$2-Início!$C$11)&lt;72,$D75*E$1,6*$D75),0)</f>
        <v>60</v>
      </c>
      <c r="F75" s="189">
        <f>IF(Início!$C$11&lt;F$2,IF((F$2-Início!$C$11)&lt;72,$D75*F$1,6*$D75),0)</f>
        <v>120</v>
      </c>
      <c r="G75" s="189">
        <f>IF(Início!$C$11&lt;G$2,IF((G$2-Início!$C$11)&lt;72,$D75*G$1,6*$D75),0)</f>
        <v>180</v>
      </c>
      <c r="H75" s="189">
        <f>IF(Início!$C$11&lt;H$2,IF((H$2-Início!$C$11)&lt;72,$D75*H$1,6*$D75),0)</f>
        <v>240</v>
      </c>
      <c r="I75" s="189">
        <f>IF(Início!$C$11&lt;I$2,IF((I$2-Início!$C$11)&lt;72,$D75*I$1,6*$D75),0)</f>
        <v>300</v>
      </c>
      <c r="J75" s="189">
        <f>IF(Início!$C$11&lt;J$2,IF((J$2-Início!$C$11)&lt;72,$D75*J$1,6*$D75),0)</f>
        <v>360</v>
      </c>
      <c r="K75" s="189">
        <f>IF(Início!$C$11&lt;K$2,IF((K$2-Início!$C$11)&lt;72,$D75*K$1,6*$D75),0)</f>
        <v>360</v>
      </c>
      <c r="L75" s="189">
        <f>IF(Início!$C$11&lt;L$2,IF((L$2-Início!$C$11)&lt;72,$D75*L$1,6*$D75),0)</f>
        <v>360</v>
      </c>
      <c r="M75" s="189">
        <f>IF(Início!$C$11&lt;M$2,IF((M$2-Início!$C$11)&lt;72,$D75*M$1,6*$D75),0)</f>
        <v>360</v>
      </c>
      <c r="N75" s="189">
        <f>IF(Início!$C$11&lt;N$2,IF((N$2-Início!$C$11)&lt;72,$D75*N$1,6*$D75),0)</f>
        <v>360</v>
      </c>
      <c r="Q75" s="165" t="s">
        <v>1482</v>
      </c>
    </row>
    <row r="76" spans="2:17">
      <c r="B76" s="165" t="str">
        <f t="shared" si="2"/>
        <v>Ampére/PR</v>
      </c>
      <c r="C76" s="189" t="s">
        <v>2009</v>
      </c>
      <c r="D76" s="189">
        <v>60</v>
      </c>
      <c r="E76" s="189">
        <f>IF(Início!$C$11&lt;E$2,IF((E$2-Início!$C$11)&lt;72,$D76*E$1,6*$D76),0)</f>
        <v>60</v>
      </c>
      <c r="F76" s="189">
        <f>IF(Início!$C$11&lt;F$2,IF((F$2-Início!$C$11)&lt;72,$D76*F$1,6*$D76),0)</f>
        <v>120</v>
      </c>
      <c r="G76" s="189">
        <f>IF(Início!$C$11&lt;G$2,IF((G$2-Início!$C$11)&lt;72,$D76*G$1,6*$D76),0)</f>
        <v>180</v>
      </c>
      <c r="H76" s="189">
        <f>IF(Início!$C$11&lt;H$2,IF((H$2-Início!$C$11)&lt;72,$D76*H$1,6*$D76),0)</f>
        <v>240</v>
      </c>
      <c r="I76" s="189">
        <f>IF(Início!$C$11&lt;I$2,IF((I$2-Início!$C$11)&lt;72,$D76*I$1,6*$D76),0)</f>
        <v>300</v>
      </c>
      <c r="J76" s="189">
        <f>IF(Início!$C$11&lt;J$2,IF((J$2-Início!$C$11)&lt;72,$D76*J$1,6*$D76),0)</f>
        <v>360</v>
      </c>
      <c r="K76" s="189">
        <f>IF(Início!$C$11&lt;K$2,IF((K$2-Início!$C$11)&lt;72,$D76*K$1,6*$D76),0)</f>
        <v>360</v>
      </c>
      <c r="L76" s="189">
        <f>IF(Início!$C$11&lt;L$2,IF((L$2-Início!$C$11)&lt;72,$D76*L$1,6*$D76),0)</f>
        <v>360</v>
      </c>
      <c r="M76" s="189">
        <f>IF(Início!$C$11&lt;M$2,IF((M$2-Início!$C$11)&lt;72,$D76*M$1,6*$D76),0)</f>
        <v>360</v>
      </c>
      <c r="N76" s="189">
        <f>IF(Início!$C$11&lt;N$2,IF((N$2-Início!$C$11)&lt;72,$D76*N$1,6*$D76),0)</f>
        <v>360</v>
      </c>
      <c r="Q76" s="165" t="s">
        <v>909</v>
      </c>
    </row>
    <row r="77" spans="2:17">
      <c r="B77" s="165" t="str">
        <f t="shared" si="2"/>
        <v>Anadia/AL</v>
      </c>
      <c r="C77" s="189" t="s">
        <v>2010</v>
      </c>
      <c r="D77" s="189">
        <v>60</v>
      </c>
      <c r="E77" s="189">
        <f>IF(Início!$C$11&lt;E$2,IF((E$2-Início!$C$11)&lt;72,$D77*E$1,6*$D77),0)</f>
        <v>60</v>
      </c>
      <c r="F77" s="189">
        <f>IF(Início!$C$11&lt;F$2,IF((F$2-Início!$C$11)&lt;72,$D77*F$1,6*$D77),0)</f>
        <v>120</v>
      </c>
      <c r="G77" s="189">
        <f>IF(Início!$C$11&lt;G$2,IF((G$2-Início!$C$11)&lt;72,$D77*G$1,6*$D77),0)</f>
        <v>180</v>
      </c>
      <c r="H77" s="189">
        <f>IF(Início!$C$11&lt;H$2,IF((H$2-Início!$C$11)&lt;72,$D77*H$1,6*$D77),0)</f>
        <v>240</v>
      </c>
      <c r="I77" s="189">
        <f>IF(Início!$C$11&lt;I$2,IF((I$2-Início!$C$11)&lt;72,$D77*I$1,6*$D77),0)</f>
        <v>300</v>
      </c>
      <c r="J77" s="189">
        <f>IF(Início!$C$11&lt;J$2,IF((J$2-Início!$C$11)&lt;72,$D77*J$1,6*$D77),0)</f>
        <v>360</v>
      </c>
      <c r="K77" s="189">
        <f>IF(Início!$C$11&lt;K$2,IF((K$2-Início!$C$11)&lt;72,$D77*K$1,6*$D77),0)</f>
        <v>360</v>
      </c>
      <c r="L77" s="189">
        <f>IF(Início!$C$11&lt;L$2,IF((L$2-Início!$C$11)&lt;72,$D77*L$1,6*$D77),0)</f>
        <v>360</v>
      </c>
      <c r="M77" s="189">
        <f>IF(Início!$C$11&lt;M$2,IF((M$2-Início!$C$11)&lt;72,$D77*M$1,6*$D77),0)</f>
        <v>360</v>
      </c>
      <c r="N77" s="189">
        <f>IF(Início!$C$11&lt;N$2,IF((N$2-Início!$C$11)&lt;72,$D77*N$1,6*$D77),0)</f>
        <v>360</v>
      </c>
      <c r="Q77" s="165" t="s">
        <v>1135</v>
      </c>
    </row>
    <row r="78" spans="2:17">
      <c r="B78" s="165" t="str">
        <f t="shared" si="2"/>
        <v>Anajás/PA</v>
      </c>
      <c r="C78" s="189" t="s">
        <v>302</v>
      </c>
      <c r="D78" s="189">
        <v>60</v>
      </c>
      <c r="E78" s="189">
        <f>IF(Início!$C$11&lt;E$2,IF((E$2-Início!$C$11)&lt;72,$D78*E$1,6*$D78),0)</f>
        <v>60</v>
      </c>
      <c r="F78" s="189">
        <f>IF(Início!$C$11&lt;F$2,IF((F$2-Início!$C$11)&lt;72,$D78*F$1,6*$D78),0)</f>
        <v>120</v>
      </c>
      <c r="G78" s="189">
        <f>IF(Início!$C$11&lt;G$2,IF((G$2-Início!$C$11)&lt;72,$D78*G$1,6*$D78),0)</f>
        <v>180</v>
      </c>
      <c r="H78" s="189">
        <f>IF(Início!$C$11&lt;H$2,IF((H$2-Início!$C$11)&lt;72,$D78*H$1,6*$D78),0)</f>
        <v>240</v>
      </c>
      <c r="I78" s="189">
        <f>IF(Início!$C$11&lt;I$2,IF((I$2-Início!$C$11)&lt;72,$D78*I$1,6*$D78),0)</f>
        <v>300</v>
      </c>
      <c r="J78" s="189">
        <f>IF(Início!$C$11&lt;J$2,IF((J$2-Início!$C$11)&lt;72,$D78*J$1,6*$D78),0)</f>
        <v>360</v>
      </c>
      <c r="K78" s="189">
        <f>IF(Início!$C$11&lt;K$2,IF((K$2-Início!$C$11)&lt;72,$D78*K$1,6*$D78),0)</f>
        <v>360</v>
      </c>
      <c r="L78" s="189">
        <f>IF(Início!$C$11&lt;L$2,IF((L$2-Início!$C$11)&lt;72,$D78*L$1,6*$D78),0)</f>
        <v>360</v>
      </c>
      <c r="M78" s="189">
        <f>IF(Início!$C$11&lt;M$2,IF((M$2-Início!$C$11)&lt;72,$D78*M$1,6*$D78),0)</f>
        <v>360</v>
      </c>
      <c r="N78" s="189">
        <f>IF(Início!$C$11&lt;N$2,IF((N$2-Início!$C$11)&lt;72,$D78*N$1,6*$D78),0)</f>
        <v>360</v>
      </c>
      <c r="Q78" s="165" t="s">
        <v>714</v>
      </c>
    </row>
    <row r="79" spans="2:17">
      <c r="B79" s="165" t="str">
        <f t="shared" si="2"/>
        <v>Ananindeua/PA</v>
      </c>
      <c r="C79" s="189" t="s">
        <v>302</v>
      </c>
      <c r="D79" s="189">
        <v>60</v>
      </c>
      <c r="E79" s="189">
        <f>IF(Início!$C$11&lt;E$2,IF((E$2-Início!$C$11)&lt;72,$D79*E$1,6*$D79),0)</f>
        <v>60</v>
      </c>
      <c r="F79" s="189">
        <f>IF(Início!$C$11&lt;F$2,IF((F$2-Início!$C$11)&lt;72,$D79*F$1,6*$D79),0)</f>
        <v>120</v>
      </c>
      <c r="G79" s="189">
        <f>IF(Início!$C$11&lt;G$2,IF((G$2-Início!$C$11)&lt;72,$D79*G$1,6*$D79),0)</f>
        <v>180</v>
      </c>
      <c r="H79" s="189">
        <f>IF(Início!$C$11&lt;H$2,IF((H$2-Início!$C$11)&lt;72,$D79*H$1,6*$D79),0)</f>
        <v>240</v>
      </c>
      <c r="I79" s="189">
        <f>IF(Início!$C$11&lt;I$2,IF((I$2-Início!$C$11)&lt;72,$D79*I$1,6*$D79),0)</f>
        <v>300</v>
      </c>
      <c r="J79" s="189">
        <f>IF(Início!$C$11&lt;J$2,IF((J$2-Início!$C$11)&lt;72,$D79*J$1,6*$D79),0)</f>
        <v>360</v>
      </c>
      <c r="K79" s="189">
        <f>IF(Início!$C$11&lt;K$2,IF((K$2-Início!$C$11)&lt;72,$D79*K$1,6*$D79),0)</f>
        <v>360</v>
      </c>
      <c r="L79" s="189">
        <f>IF(Início!$C$11&lt;L$2,IF((L$2-Início!$C$11)&lt;72,$D79*L$1,6*$D79),0)</f>
        <v>360</v>
      </c>
      <c r="M79" s="189">
        <f>IF(Início!$C$11&lt;M$2,IF((M$2-Início!$C$11)&lt;72,$D79*M$1,6*$D79),0)</f>
        <v>360</v>
      </c>
      <c r="N79" s="189">
        <f>IF(Início!$C$11&lt;N$2,IF((N$2-Início!$C$11)&lt;72,$D79*N$1,6*$D79),0)</f>
        <v>360</v>
      </c>
      <c r="Q79" s="167" t="s">
        <v>335</v>
      </c>
    </row>
    <row r="80" spans="2:17">
      <c r="B80" s="165" t="str">
        <f t="shared" si="2"/>
        <v>Anapurus/MA</v>
      </c>
      <c r="C80" s="189" t="s">
        <v>316</v>
      </c>
      <c r="D80" s="189">
        <v>60</v>
      </c>
      <c r="E80" s="189">
        <f>IF(Início!$C$11&lt;E$2,IF((E$2-Início!$C$11)&lt;72,$D80*E$1,6*$D80),0)</f>
        <v>60</v>
      </c>
      <c r="F80" s="189">
        <f>IF(Início!$C$11&lt;F$2,IF((F$2-Início!$C$11)&lt;72,$D80*F$1,6*$D80),0)</f>
        <v>120</v>
      </c>
      <c r="G80" s="189">
        <f>IF(Início!$C$11&lt;G$2,IF((G$2-Início!$C$11)&lt;72,$D80*G$1,6*$D80),0)</f>
        <v>180</v>
      </c>
      <c r="H80" s="189">
        <f>IF(Início!$C$11&lt;H$2,IF((H$2-Início!$C$11)&lt;72,$D80*H$1,6*$D80),0)</f>
        <v>240</v>
      </c>
      <c r="I80" s="189">
        <f>IF(Início!$C$11&lt;I$2,IF((I$2-Início!$C$11)&lt;72,$D80*I$1,6*$D80),0)</f>
        <v>300</v>
      </c>
      <c r="J80" s="189">
        <f>IF(Início!$C$11&lt;J$2,IF((J$2-Início!$C$11)&lt;72,$D80*J$1,6*$D80),0)</f>
        <v>360</v>
      </c>
      <c r="K80" s="189">
        <f>IF(Início!$C$11&lt;K$2,IF((K$2-Início!$C$11)&lt;72,$D80*K$1,6*$D80),0)</f>
        <v>360</v>
      </c>
      <c r="L80" s="189">
        <f>IF(Início!$C$11&lt;L$2,IF((L$2-Início!$C$11)&lt;72,$D80*L$1,6*$D80),0)</f>
        <v>360</v>
      </c>
      <c r="M80" s="189">
        <f>IF(Início!$C$11&lt;M$2,IF((M$2-Início!$C$11)&lt;72,$D80*M$1,6*$D80),0)</f>
        <v>360</v>
      </c>
      <c r="N80" s="189">
        <f>IF(Início!$C$11&lt;N$2,IF((N$2-Início!$C$11)&lt;72,$D80*N$1,6*$D80),0)</f>
        <v>360</v>
      </c>
      <c r="Q80" s="165" t="s">
        <v>1140</v>
      </c>
    </row>
    <row r="81" spans="2:17">
      <c r="B81" s="165" t="str">
        <f t="shared" si="2"/>
        <v>Anaurilândia/MS</v>
      </c>
      <c r="C81" s="189" t="s">
        <v>308</v>
      </c>
      <c r="D81" s="189">
        <v>60</v>
      </c>
      <c r="E81" s="189">
        <f>IF(Início!$C$11&lt;E$2,IF((E$2-Início!$C$11)&lt;72,$D81*E$1,6*$D81),0)</f>
        <v>60</v>
      </c>
      <c r="F81" s="189">
        <f>IF(Início!$C$11&lt;F$2,IF((F$2-Início!$C$11)&lt;72,$D81*F$1,6*$D81),0)</f>
        <v>120</v>
      </c>
      <c r="G81" s="189">
        <f>IF(Início!$C$11&lt;G$2,IF((G$2-Início!$C$11)&lt;72,$D81*G$1,6*$D81),0)</f>
        <v>180</v>
      </c>
      <c r="H81" s="189">
        <f>IF(Início!$C$11&lt;H$2,IF((H$2-Início!$C$11)&lt;72,$D81*H$1,6*$D81),0)</f>
        <v>240</v>
      </c>
      <c r="I81" s="189">
        <f>IF(Início!$C$11&lt;I$2,IF((I$2-Início!$C$11)&lt;72,$D81*I$1,6*$D81),0)</f>
        <v>300</v>
      </c>
      <c r="J81" s="189">
        <f>IF(Início!$C$11&lt;J$2,IF((J$2-Início!$C$11)&lt;72,$D81*J$1,6*$D81),0)</f>
        <v>360</v>
      </c>
      <c r="K81" s="189">
        <f>IF(Início!$C$11&lt;K$2,IF((K$2-Início!$C$11)&lt;72,$D81*K$1,6*$D81),0)</f>
        <v>360</v>
      </c>
      <c r="L81" s="189">
        <f>IF(Início!$C$11&lt;L$2,IF((L$2-Início!$C$11)&lt;72,$D81*L$1,6*$D81),0)</f>
        <v>360</v>
      </c>
      <c r="M81" s="189">
        <f>IF(Início!$C$11&lt;M$2,IF((M$2-Início!$C$11)&lt;72,$D81*M$1,6*$D81),0)</f>
        <v>360</v>
      </c>
      <c r="N81" s="189">
        <f>IF(Início!$C$11&lt;N$2,IF((N$2-Início!$C$11)&lt;72,$D81*N$1,6*$D81),0)</f>
        <v>360</v>
      </c>
      <c r="Q81" s="165" t="s">
        <v>1481</v>
      </c>
    </row>
    <row r="82" spans="2:17">
      <c r="B82" s="165" t="str">
        <f t="shared" si="2"/>
        <v>Anchieta/SC</v>
      </c>
      <c r="C82" s="189" t="s">
        <v>2013</v>
      </c>
      <c r="D82" s="189">
        <v>60</v>
      </c>
      <c r="E82" s="189">
        <f>IF(Início!$C$11&lt;E$2,IF((E$2-Início!$C$11)&lt;72,$D82*E$1,6*$D82),0)</f>
        <v>60</v>
      </c>
      <c r="F82" s="189">
        <f>IF(Início!$C$11&lt;F$2,IF((F$2-Início!$C$11)&lt;72,$D82*F$1,6*$D82),0)</f>
        <v>120</v>
      </c>
      <c r="G82" s="189">
        <f>IF(Início!$C$11&lt;G$2,IF((G$2-Início!$C$11)&lt;72,$D82*G$1,6*$D82),0)</f>
        <v>180</v>
      </c>
      <c r="H82" s="189">
        <f>IF(Início!$C$11&lt;H$2,IF((H$2-Início!$C$11)&lt;72,$D82*H$1,6*$D82),0)</f>
        <v>240</v>
      </c>
      <c r="I82" s="189">
        <f>IF(Início!$C$11&lt;I$2,IF((I$2-Início!$C$11)&lt;72,$D82*I$1,6*$D82),0)</f>
        <v>300</v>
      </c>
      <c r="J82" s="189">
        <f>IF(Início!$C$11&lt;J$2,IF((J$2-Início!$C$11)&lt;72,$D82*J$1,6*$D82),0)</f>
        <v>360</v>
      </c>
      <c r="K82" s="189">
        <f>IF(Início!$C$11&lt;K$2,IF((K$2-Início!$C$11)&lt;72,$D82*K$1,6*$D82),0)</f>
        <v>360</v>
      </c>
      <c r="L82" s="189">
        <f>IF(Início!$C$11&lt;L$2,IF((L$2-Início!$C$11)&lt;72,$D82*L$1,6*$D82),0)</f>
        <v>360</v>
      </c>
      <c r="M82" s="189">
        <f>IF(Início!$C$11&lt;M$2,IF((M$2-Início!$C$11)&lt;72,$D82*M$1,6*$D82),0)</f>
        <v>360</v>
      </c>
      <c r="N82" s="189">
        <f>IF(Início!$C$11&lt;N$2,IF((N$2-Início!$C$11)&lt;72,$D82*N$1,6*$D82),0)</f>
        <v>360</v>
      </c>
      <c r="Q82" s="165" t="s">
        <v>1618</v>
      </c>
    </row>
    <row r="83" spans="2:17">
      <c r="B83" s="165" t="str">
        <f t="shared" si="2"/>
        <v>Andaraí/BA</v>
      </c>
      <c r="C83" s="189" t="s">
        <v>311</v>
      </c>
      <c r="D83" s="189">
        <v>60</v>
      </c>
      <c r="E83" s="189">
        <f>IF(Início!$C$11&lt;E$2,IF((E$2-Início!$C$11)&lt;72,$D83*E$1,6*$D83),0)</f>
        <v>60</v>
      </c>
      <c r="F83" s="189">
        <f>IF(Início!$C$11&lt;F$2,IF((F$2-Início!$C$11)&lt;72,$D83*F$1,6*$D83),0)</f>
        <v>120</v>
      </c>
      <c r="G83" s="189">
        <f>IF(Início!$C$11&lt;G$2,IF((G$2-Início!$C$11)&lt;72,$D83*G$1,6*$D83),0)</f>
        <v>180</v>
      </c>
      <c r="H83" s="189">
        <f>IF(Início!$C$11&lt;H$2,IF((H$2-Início!$C$11)&lt;72,$D83*H$1,6*$D83),0)</f>
        <v>240</v>
      </c>
      <c r="I83" s="189">
        <f>IF(Início!$C$11&lt;I$2,IF((I$2-Início!$C$11)&lt;72,$D83*I$1,6*$D83),0)</f>
        <v>300</v>
      </c>
      <c r="J83" s="189">
        <f>IF(Início!$C$11&lt;J$2,IF((J$2-Início!$C$11)&lt;72,$D83*J$1,6*$D83),0)</f>
        <v>360</v>
      </c>
      <c r="K83" s="189">
        <f>IF(Início!$C$11&lt;K$2,IF((K$2-Início!$C$11)&lt;72,$D83*K$1,6*$D83),0)</f>
        <v>360</v>
      </c>
      <c r="L83" s="189">
        <f>IF(Início!$C$11&lt;L$2,IF((L$2-Início!$C$11)&lt;72,$D83*L$1,6*$D83),0)</f>
        <v>360</v>
      </c>
      <c r="M83" s="189">
        <f>IF(Início!$C$11&lt;M$2,IF((M$2-Início!$C$11)&lt;72,$D83*M$1,6*$D83),0)</f>
        <v>360</v>
      </c>
      <c r="N83" s="189">
        <f>IF(Início!$C$11&lt;N$2,IF((N$2-Início!$C$11)&lt;72,$D83*N$1,6*$D83),0)</f>
        <v>360</v>
      </c>
      <c r="Q83" s="165" t="s">
        <v>1181</v>
      </c>
    </row>
    <row r="84" spans="2:17">
      <c r="B84" s="165" t="str">
        <f t="shared" si="2"/>
        <v>Andirá/PR</v>
      </c>
      <c r="C84" s="189" t="s">
        <v>2009</v>
      </c>
      <c r="D84" s="189">
        <v>60</v>
      </c>
      <c r="E84" s="189">
        <f>IF(Início!$C$11&lt;E$2,IF((E$2-Início!$C$11)&lt;72,$D84*E$1,6*$D84),0)</f>
        <v>60</v>
      </c>
      <c r="F84" s="189">
        <f>IF(Início!$C$11&lt;F$2,IF((F$2-Início!$C$11)&lt;72,$D84*F$1,6*$D84),0)</f>
        <v>120</v>
      </c>
      <c r="G84" s="189">
        <f>IF(Início!$C$11&lt;G$2,IF((G$2-Início!$C$11)&lt;72,$D84*G$1,6*$D84),0)</f>
        <v>180</v>
      </c>
      <c r="H84" s="189">
        <f>IF(Início!$C$11&lt;H$2,IF((H$2-Início!$C$11)&lt;72,$D84*H$1,6*$D84),0)</f>
        <v>240</v>
      </c>
      <c r="I84" s="189">
        <f>IF(Início!$C$11&lt;I$2,IF((I$2-Início!$C$11)&lt;72,$D84*I$1,6*$D84),0)</f>
        <v>300</v>
      </c>
      <c r="J84" s="189">
        <f>IF(Início!$C$11&lt;J$2,IF((J$2-Início!$C$11)&lt;72,$D84*J$1,6*$D84),0)</f>
        <v>360</v>
      </c>
      <c r="K84" s="189">
        <f>IF(Início!$C$11&lt;K$2,IF((K$2-Início!$C$11)&lt;72,$D84*K$1,6*$D84),0)</f>
        <v>360</v>
      </c>
      <c r="L84" s="189">
        <f>IF(Início!$C$11&lt;L$2,IF((L$2-Início!$C$11)&lt;72,$D84*L$1,6*$D84),0)</f>
        <v>360</v>
      </c>
      <c r="M84" s="189">
        <f>IF(Início!$C$11&lt;M$2,IF((M$2-Início!$C$11)&lt;72,$D84*M$1,6*$D84),0)</f>
        <v>360</v>
      </c>
      <c r="N84" s="189">
        <f>IF(Início!$C$11&lt;N$2,IF((N$2-Início!$C$11)&lt;72,$D84*N$1,6*$D84),0)</f>
        <v>360</v>
      </c>
      <c r="Q84" s="165" t="s">
        <v>903</v>
      </c>
    </row>
    <row r="85" spans="2:17">
      <c r="B85" s="165" t="str">
        <f t="shared" si="2"/>
        <v>Andorinha/BA</v>
      </c>
      <c r="C85" s="189" t="s">
        <v>311</v>
      </c>
      <c r="D85" s="189">
        <v>60</v>
      </c>
      <c r="E85" s="189">
        <f>IF(Início!$C$11&lt;E$2,IF((E$2-Início!$C$11)&lt;72,$D85*E$1,6*$D85),0)</f>
        <v>60</v>
      </c>
      <c r="F85" s="189">
        <f>IF(Início!$C$11&lt;F$2,IF((F$2-Início!$C$11)&lt;72,$D85*F$1,6*$D85),0)</f>
        <v>120</v>
      </c>
      <c r="G85" s="189">
        <f>IF(Início!$C$11&lt;G$2,IF((G$2-Início!$C$11)&lt;72,$D85*G$1,6*$D85),0)</f>
        <v>180</v>
      </c>
      <c r="H85" s="189">
        <f>IF(Início!$C$11&lt;H$2,IF((H$2-Início!$C$11)&lt;72,$D85*H$1,6*$D85),0)</f>
        <v>240</v>
      </c>
      <c r="I85" s="189">
        <f>IF(Início!$C$11&lt;I$2,IF((I$2-Início!$C$11)&lt;72,$D85*I$1,6*$D85),0)</f>
        <v>300</v>
      </c>
      <c r="J85" s="189">
        <f>IF(Início!$C$11&lt;J$2,IF((J$2-Início!$C$11)&lt;72,$D85*J$1,6*$D85),0)</f>
        <v>360</v>
      </c>
      <c r="K85" s="189">
        <f>IF(Início!$C$11&lt;K$2,IF((K$2-Início!$C$11)&lt;72,$D85*K$1,6*$D85),0)</f>
        <v>360</v>
      </c>
      <c r="L85" s="189">
        <f>IF(Início!$C$11&lt;L$2,IF((L$2-Início!$C$11)&lt;72,$D85*L$1,6*$D85),0)</f>
        <v>360</v>
      </c>
      <c r="M85" s="189">
        <f>IF(Início!$C$11&lt;M$2,IF((M$2-Início!$C$11)&lt;72,$D85*M$1,6*$D85),0)</f>
        <v>360</v>
      </c>
      <c r="N85" s="189">
        <f>IF(Início!$C$11&lt;N$2,IF((N$2-Início!$C$11)&lt;72,$D85*N$1,6*$D85),0)</f>
        <v>360</v>
      </c>
      <c r="Q85" s="165" t="s">
        <v>1070</v>
      </c>
    </row>
    <row r="86" spans="2:17">
      <c r="B86" s="165" t="str">
        <f t="shared" si="2"/>
        <v>Andradina/SP</v>
      </c>
      <c r="C86" s="189" t="s">
        <v>2002</v>
      </c>
      <c r="D86" s="189">
        <v>60</v>
      </c>
      <c r="E86" s="189">
        <f>IF(Início!$C$11&lt;E$2,IF((E$2-Início!$C$11)&lt;72,$D86*E$1,6*$D86),0)</f>
        <v>60</v>
      </c>
      <c r="F86" s="189">
        <f>IF(Início!$C$11&lt;F$2,IF((F$2-Início!$C$11)&lt;72,$D86*F$1,6*$D86),0)</f>
        <v>120</v>
      </c>
      <c r="G86" s="189">
        <f>IF(Início!$C$11&lt;G$2,IF((G$2-Início!$C$11)&lt;72,$D86*G$1,6*$D86),0)</f>
        <v>180</v>
      </c>
      <c r="H86" s="189">
        <f>IF(Início!$C$11&lt;H$2,IF((H$2-Início!$C$11)&lt;72,$D86*H$1,6*$D86),0)</f>
        <v>240</v>
      </c>
      <c r="I86" s="189">
        <f>IF(Início!$C$11&lt;I$2,IF((I$2-Início!$C$11)&lt;72,$D86*I$1,6*$D86),0)</f>
        <v>300</v>
      </c>
      <c r="J86" s="189">
        <f>IF(Início!$C$11&lt;J$2,IF((J$2-Início!$C$11)&lt;72,$D86*J$1,6*$D86),0)</f>
        <v>360</v>
      </c>
      <c r="K86" s="189">
        <f>IF(Início!$C$11&lt;K$2,IF((K$2-Início!$C$11)&lt;72,$D86*K$1,6*$D86),0)</f>
        <v>360</v>
      </c>
      <c r="L86" s="189">
        <f>IF(Início!$C$11&lt;L$2,IF((L$2-Início!$C$11)&lt;72,$D86*L$1,6*$D86),0)</f>
        <v>360</v>
      </c>
      <c r="M86" s="189">
        <f>IF(Início!$C$11&lt;M$2,IF((M$2-Início!$C$11)&lt;72,$D86*M$1,6*$D86),0)</f>
        <v>360</v>
      </c>
      <c r="N86" s="189">
        <f>IF(Início!$C$11&lt;N$2,IF((N$2-Início!$C$11)&lt;72,$D86*N$1,6*$D86),0)</f>
        <v>360</v>
      </c>
      <c r="Q86" s="165" t="s">
        <v>481</v>
      </c>
    </row>
    <row r="87" spans="2:17">
      <c r="B87" s="165" t="str">
        <f t="shared" si="2"/>
        <v>Angélica/MS</v>
      </c>
      <c r="C87" s="189" t="s">
        <v>308</v>
      </c>
      <c r="D87" s="189">
        <v>60</v>
      </c>
      <c r="E87" s="189">
        <f>IF(Início!$C$11&lt;E$2,IF((E$2-Início!$C$11)&lt;72,$D87*E$1,6*$D87),0)</f>
        <v>60</v>
      </c>
      <c r="F87" s="189">
        <f>IF(Início!$C$11&lt;F$2,IF((F$2-Início!$C$11)&lt;72,$D87*F$1,6*$D87),0)</f>
        <v>120</v>
      </c>
      <c r="G87" s="189">
        <f>IF(Início!$C$11&lt;G$2,IF((G$2-Início!$C$11)&lt;72,$D87*G$1,6*$D87),0)</f>
        <v>180</v>
      </c>
      <c r="H87" s="189">
        <f>IF(Início!$C$11&lt;H$2,IF((H$2-Início!$C$11)&lt;72,$D87*H$1,6*$D87),0)</f>
        <v>240</v>
      </c>
      <c r="I87" s="189">
        <f>IF(Início!$C$11&lt;I$2,IF((I$2-Início!$C$11)&lt;72,$D87*I$1,6*$D87),0)</f>
        <v>300</v>
      </c>
      <c r="J87" s="189">
        <f>IF(Início!$C$11&lt;J$2,IF((J$2-Início!$C$11)&lt;72,$D87*J$1,6*$D87),0)</f>
        <v>360</v>
      </c>
      <c r="K87" s="189">
        <f>IF(Início!$C$11&lt;K$2,IF((K$2-Início!$C$11)&lt;72,$D87*K$1,6*$D87),0)</f>
        <v>360</v>
      </c>
      <c r="L87" s="189">
        <f>IF(Início!$C$11&lt;L$2,IF((L$2-Início!$C$11)&lt;72,$D87*L$1,6*$D87),0)</f>
        <v>360</v>
      </c>
      <c r="M87" s="189">
        <f>IF(Início!$C$11&lt;M$2,IF((M$2-Início!$C$11)&lt;72,$D87*M$1,6*$D87),0)</f>
        <v>360</v>
      </c>
      <c r="N87" s="189">
        <f>IF(Início!$C$11&lt;N$2,IF((N$2-Início!$C$11)&lt;72,$D87*N$1,6*$D87),0)</f>
        <v>360</v>
      </c>
      <c r="Q87" s="165" t="s">
        <v>1306</v>
      </c>
    </row>
    <row r="88" spans="2:17">
      <c r="B88" s="165" t="str">
        <f t="shared" si="2"/>
        <v>Angical do Piauí/PI</v>
      </c>
      <c r="C88" s="189" t="s">
        <v>2004</v>
      </c>
      <c r="D88" s="189">
        <v>60</v>
      </c>
      <c r="E88" s="189">
        <f>IF(Início!$C$11&lt;E$2,IF((E$2-Início!$C$11)&lt;72,$D88*E$1,6*$D88),0)</f>
        <v>60</v>
      </c>
      <c r="F88" s="189">
        <f>IF(Início!$C$11&lt;F$2,IF((F$2-Início!$C$11)&lt;72,$D88*F$1,6*$D88),0)</f>
        <v>120</v>
      </c>
      <c r="G88" s="189">
        <f>IF(Início!$C$11&lt;G$2,IF((G$2-Início!$C$11)&lt;72,$D88*G$1,6*$D88),0)</f>
        <v>180</v>
      </c>
      <c r="H88" s="189">
        <f>IF(Início!$C$11&lt;H$2,IF((H$2-Início!$C$11)&lt;72,$D88*H$1,6*$D88),0)</f>
        <v>240</v>
      </c>
      <c r="I88" s="189">
        <f>IF(Início!$C$11&lt;I$2,IF((I$2-Início!$C$11)&lt;72,$D88*I$1,6*$D88),0)</f>
        <v>300</v>
      </c>
      <c r="J88" s="189">
        <f>IF(Início!$C$11&lt;J$2,IF((J$2-Início!$C$11)&lt;72,$D88*J$1,6*$D88),0)</f>
        <v>360</v>
      </c>
      <c r="K88" s="189">
        <f>IF(Início!$C$11&lt;K$2,IF((K$2-Início!$C$11)&lt;72,$D88*K$1,6*$D88),0)</f>
        <v>360</v>
      </c>
      <c r="L88" s="189">
        <f>IF(Início!$C$11&lt;L$2,IF((L$2-Início!$C$11)&lt;72,$D88*L$1,6*$D88),0)</f>
        <v>360</v>
      </c>
      <c r="M88" s="189">
        <f>IF(Início!$C$11&lt;M$2,IF((M$2-Início!$C$11)&lt;72,$D88*M$1,6*$D88),0)</f>
        <v>360</v>
      </c>
      <c r="N88" s="189">
        <f>IF(Início!$C$11&lt;N$2,IF((N$2-Início!$C$11)&lt;72,$D88*N$1,6*$D88),0)</f>
        <v>360</v>
      </c>
      <c r="Q88" s="165" t="s">
        <v>1542</v>
      </c>
    </row>
    <row r="89" spans="2:17">
      <c r="B89" s="165" t="str">
        <f t="shared" si="2"/>
        <v>Anguera/BA</v>
      </c>
      <c r="C89" s="189" t="s">
        <v>311</v>
      </c>
      <c r="D89" s="189">
        <v>60</v>
      </c>
      <c r="E89" s="189">
        <f>IF(Início!$C$11&lt;E$2,IF((E$2-Início!$C$11)&lt;72,$D89*E$1,6*$D89),0)</f>
        <v>60</v>
      </c>
      <c r="F89" s="189">
        <f>IF(Início!$C$11&lt;F$2,IF((F$2-Início!$C$11)&lt;72,$D89*F$1,6*$D89),0)</f>
        <v>120</v>
      </c>
      <c r="G89" s="189">
        <f>IF(Início!$C$11&lt;G$2,IF((G$2-Início!$C$11)&lt;72,$D89*G$1,6*$D89),0)</f>
        <v>180</v>
      </c>
      <c r="H89" s="189">
        <f>IF(Início!$C$11&lt;H$2,IF((H$2-Início!$C$11)&lt;72,$D89*H$1,6*$D89),0)</f>
        <v>240</v>
      </c>
      <c r="I89" s="189">
        <f>IF(Início!$C$11&lt;I$2,IF((I$2-Início!$C$11)&lt;72,$D89*I$1,6*$D89),0)</f>
        <v>300</v>
      </c>
      <c r="J89" s="189">
        <f>IF(Início!$C$11&lt;J$2,IF((J$2-Início!$C$11)&lt;72,$D89*J$1,6*$D89),0)</f>
        <v>360</v>
      </c>
      <c r="K89" s="189">
        <f>IF(Início!$C$11&lt;K$2,IF((K$2-Início!$C$11)&lt;72,$D89*K$1,6*$D89),0)</f>
        <v>360</v>
      </c>
      <c r="L89" s="189">
        <f>IF(Início!$C$11&lt;L$2,IF((L$2-Início!$C$11)&lt;72,$D89*L$1,6*$D89),0)</f>
        <v>360</v>
      </c>
      <c r="M89" s="189">
        <f>IF(Início!$C$11&lt;M$2,IF((M$2-Início!$C$11)&lt;72,$D89*M$1,6*$D89),0)</f>
        <v>360</v>
      </c>
      <c r="N89" s="189">
        <f>IF(Início!$C$11&lt;N$2,IF((N$2-Início!$C$11)&lt;72,$D89*N$1,6*$D89),0)</f>
        <v>360</v>
      </c>
      <c r="Q89" s="165" t="s">
        <v>1279</v>
      </c>
    </row>
    <row r="90" spans="2:17">
      <c r="B90" s="165" t="str">
        <f t="shared" si="2"/>
        <v>Anhanguera/GO</v>
      </c>
      <c r="C90" s="189" t="s">
        <v>2006</v>
      </c>
      <c r="D90" s="189">
        <v>60</v>
      </c>
      <c r="E90" s="189">
        <f>IF(Início!$C$11&lt;E$2,IF((E$2-Início!$C$11)&lt;72,$D90*E$1,6*$D90),0)</f>
        <v>60</v>
      </c>
      <c r="F90" s="189">
        <f>IF(Início!$C$11&lt;F$2,IF((F$2-Início!$C$11)&lt;72,$D90*F$1,6*$D90),0)</f>
        <v>120</v>
      </c>
      <c r="G90" s="189">
        <f>IF(Início!$C$11&lt;G$2,IF((G$2-Início!$C$11)&lt;72,$D90*G$1,6*$D90),0)</f>
        <v>180</v>
      </c>
      <c r="H90" s="189">
        <f>IF(Início!$C$11&lt;H$2,IF((H$2-Início!$C$11)&lt;72,$D90*H$1,6*$D90),0)</f>
        <v>240</v>
      </c>
      <c r="I90" s="189">
        <f>IF(Início!$C$11&lt;I$2,IF((I$2-Início!$C$11)&lt;72,$D90*I$1,6*$D90),0)</f>
        <v>300</v>
      </c>
      <c r="J90" s="189">
        <f>IF(Início!$C$11&lt;J$2,IF((J$2-Início!$C$11)&lt;72,$D90*J$1,6*$D90),0)</f>
        <v>360</v>
      </c>
      <c r="K90" s="189">
        <f>IF(Início!$C$11&lt;K$2,IF((K$2-Início!$C$11)&lt;72,$D90*K$1,6*$D90),0)</f>
        <v>360</v>
      </c>
      <c r="L90" s="189">
        <f>IF(Início!$C$11&lt;L$2,IF((L$2-Início!$C$11)&lt;72,$D90*L$1,6*$D90),0)</f>
        <v>360</v>
      </c>
      <c r="M90" s="189">
        <f>IF(Início!$C$11&lt;M$2,IF((M$2-Início!$C$11)&lt;72,$D90*M$1,6*$D90),0)</f>
        <v>360</v>
      </c>
      <c r="N90" s="189">
        <f>IF(Início!$C$11&lt;N$2,IF((N$2-Início!$C$11)&lt;72,$D90*N$1,6*$D90),0)</f>
        <v>360</v>
      </c>
      <c r="Q90" s="165" t="s">
        <v>2001</v>
      </c>
    </row>
    <row r="91" spans="2:17">
      <c r="B91" s="165" t="str">
        <f t="shared" si="2"/>
        <v>Antas/BA</v>
      </c>
      <c r="C91" s="189" t="s">
        <v>311</v>
      </c>
      <c r="D91" s="189">
        <v>60</v>
      </c>
      <c r="E91" s="189">
        <f>IF(Início!$C$11&lt;E$2,IF((E$2-Início!$C$11)&lt;72,$D91*E$1,6*$D91),0)</f>
        <v>60</v>
      </c>
      <c r="F91" s="189">
        <f>IF(Início!$C$11&lt;F$2,IF((F$2-Início!$C$11)&lt;72,$D91*F$1,6*$D91),0)</f>
        <v>120</v>
      </c>
      <c r="G91" s="189">
        <f>IF(Início!$C$11&lt;G$2,IF((G$2-Início!$C$11)&lt;72,$D91*G$1,6*$D91),0)</f>
        <v>180</v>
      </c>
      <c r="H91" s="189">
        <f>IF(Início!$C$11&lt;H$2,IF((H$2-Início!$C$11)&lt;72,$D91*H$1,6*$D91),0)</f>
        <v>240</v>
      </c>
      <c r="I91" s="189">
        <f>IF(Início!$C$11&lt;I$2,IF((I$2-Início!$C$11)&lt;72,$D91*I$1,6*$D91),0)</f>
        <v>300</v>
      </c>
      <c r="J91" s="189">
        <f>IF(Início!$C$11&lt;J$2,IF((J$2-Início!$C$11)&lt;72,$D91*J$1,6*$D91),0)</f>
        <v>360</v>
      </c>
      <c r="K91" s="189">
        <f>IF(Início!$C$11&lt;K$2,IF((K$2-Início!$C$11)&lt;72,$D91*K$1,6*$D91),0)</f>
        <v>360</v>
      </c>
      <c r="L91" s="189">
        <f>IF(Início!$C$11&lt;L$2,IF((L$2-Início!$C$11)&lt;72,$D91*L$1,6*$D91),0)</f>
        <v>360</v>
      </c>
      <c r="M91" s="189">
        <f>IF(Início!$C$11&lt;M$2,IF((M$2-Início!$C$11)&lt;72,$D91*M$1,6*$D91),0)</f>
        <v>360</v>
      </c>
      <c r="N91" s="189">
        <f>IF(Início!$C$11&lt;N$2,IF((N$2-Início!$C$11)&lt;72,$D91*N$1,6*$D91),0)</f>
        <v>360</v>
      </c>
      <c r="Q91" s="165" t="s">
        <v>1098</v>
      </c>
    </row>
    <row r="92" spans="2:17">
      <c r="B92" s="165" t="str">
        <f t="shared" si="2"/>
        <v>Antonina do Norte/CE</v>
      </c>
      <c r="C92" s="189" t="s">
        <v>314</v>
      </c>
      <c r="D92" s="189">
        <v>60</v>
      </c>
      <c r="E92" s="189">
        <f>IF(Início!$C$11&lt;E$2,IF((E$2-Início!$C$11)&lt;72,$D92*E$1,6*$D92),0)</f>
        <v>60</v>
      </c>
      <c r="F92" s="189">
        <f>IF(Início!$C$11&lt;F$2,IF((F$2-Início!$C$11)&lt;72,$D92*F$1,6*$D92),0)</f>
        <v>120</v>
      </c>
      <c r="G92" s="189">
        <f>IF(Início!$C$11&lt;G$2,IF((G$2-Início!$C$11)&lt;72,$D92*G$1,6*$D92),0)</f>
        <v>180</v>
      </c>
      <c r="H92" s="189">
        <f>IF(Início!$C$11&lt;H$2,IF((H$2-Início!$C$11)&lt;72,$D92*H$1,6*$D92),0)</f>
        <v>240</v>
      </c>
      <c r="I92" s="189">
        <f>IF(Início!$C$11&lt;I$2,IF((I$2-Início!$C$11)&lt;72,$D92*I$1,6*$D92),0)</f>
        <v>300</v>
      </c>
      <c r="J92" s="189">
        <f>IF(Início!$C$11&lt;J$2,IF((J$2-Início!$C$11)&lt;72,$D92*J$1,6*$D92),0)</f>
        <v>360</v>
      </c>
      <c r="K92" s="189">
        <f>IF(Início!$C$11&lt;K$2,IF((K$2-Início!$C$11)&lt;72,$D92*K$1,6*$D92),0)</f>
        <v>360</v>
      </c>
      <c r="L92" s="189">
        <f>IF(Início!$C$11&lt;L$2,IF((L$2-Início!$C$11)&lt;72,$D92*L$1,6*$D92),0)</f>
        <v>360</v>
      </c>
      <c r="M92" s="189">
        <f>IF(Início!$C$11&lt;M$2,IF((M$2-Início!$C$11)&lt;72,$D92*M$1,6*$D92),0)</f>
        <v>360</v>
      </c>
      <c r="N92" s="189">
        <f>IF(Início!$C$11&lt;N$2,IF((N$2-Início!$C$11)&lt;72,$D92*N$1,6*$D92),0)</f>
        <v>360</v>
      </c>
      <c r="Q92" s="165" t="s">
        <v>1508</v>
      </c>
    </row>
    <row r="93" spans="2:17">
      <c r="B93" s="165" t="str">
        <f t="shared" si="2"/>
        <v>Antônio Cardoso/BA</v>
      </c>
      <c r="C93" s="189" t="s">
        <v>311</v>
      </c>
      <c r="D93" s="189">
        <v>60</v>
      </c>
      <c r="E93" s="189">
        <f>IF(Início!$C$11&lt;E$2,IF((E$2-Início!$C$11)&lt;72,$D93*E$1,6*$D93),0)</f>
        <v>60</v>
      </c>
      <c r="F93" s="189">
        <f>IF(Início!$C$11&lt;F$2,IF((F$2-Início!$C$11)&lt;72,$D93*F$1,6*$D93),0)</f>
        <v>120</v>
      </c>
      <c r="G93" s="189">
        <f>IF(Início!$C$11&lt;G$2,IF((G$2-Início!$C$11)&lt;72,$D93*G$1,6*$D93),0)</f>
        <v>180</v>
      </c>
      <c r="H93" s="189">
        <f>IF(Início!$C$11&lt;H$2,IF((H$2-Início!$C$11)&lt;72,$D93*H$1,6*$D93),0)</f>
        <v>240</v>
      </c>
      <c r="I93" s="189">
        <f>IF(Início!$C$11&lt;I$2,IF((I$2-Início!$C$11)&lt;72,$D93*I$1,6*$D93),0)</f>
        <v>300</v>
      </c>
      <c r="J93" s="189">
        <f>IF(Início!$C$11&lt;J$2,IF((J$2-Início!$C$11)&lt;72,$D93*J$1,6*$D93),0)</f>
        <v>360</v>
      </c>
      <c r="K93" s="189">
        <f>IF(Início!$C$11&lt;K$2,IF((K$2-Início!$C$11)&lt;72,$D93*K$1,6*$D93),0)</f>
        <v>360</v>
      </c>
      <c r="L93" s="189">
        <f>IF(Início!$C$11&lt;L$2,IF((L$2-Início!$C$11)&lt;72,$D93*L$1,6*$D93),0)</f>
        <v>360</v>
      </c>
      <c r="M93" s="189">
        <f>IF(Início!$C$11&lt;M$2,IF((M$2-Início!$C$11)&lt;72,$D93*M$1,6*$D93),0)</f>
        <v>360</v>
      </c>
      <c r="N93" s="189">
        <f>IF(Início!$C$11&lt;N$2,IF((N$2-Início!$C$11)&lt;72,$D93*N$1,6*$D93),0)</f>
        <v>360</v>
      </c>
      <c r="Q93" s="165" t="s">
        <v>1269</v>
      </c>
    </row>
    <row r="94" spans="2:17">
      <c r="B94" s="165" t="str">
        <f t="shared" si="2"/>
        <v>Antônio Gonçalves/BA</v>
      </c>
      <c r="C94" s="189" t="s">
        <v>311</v>
      </c>
      <c r="D94" s="189">
        <v>60</v>
      </c>
      <c r="E94" s="189">
        <f>IF(Início!$C$11&lt;E$2,IF((E$2-Início!$C$11)&lt;72,$D94*E$1,6*$D94),0)</f>
        <v>60</v>
      </c>
      <c r="F94" s="189">
        <f>IF(Início!$C$11&lt;F$2,IF((F$2-Início!$C$11)&lt;72,$D94*F$1,6*$D94),0)</f>
        <v>120</v>
      </c>
      <c r="G94" s="189">
        <f>IF(Início!$C$11&lt;G$2,IF((G$2-Início!$C$11)&lt;72,$D94*G$1,6*$D94),0)</f>
        <v>180</v>
      </c>
      <c r="H94" s="189">
        <f>IF(Início!$C$11&lt;H$2,IF((H$2-Início!$C$11)&lt;72,$D94*H$1,6*$D94),0)</f>
        <v>240</v>
      </c>
      <c r="I94" s="189">
        <f>IF(Início!$C$11&lt;I$2,IF((I$2-Início!$C$11)&lt;72,$D94*I$1,6*$D94),0)</f>
        <v>300</v>
      </c>
      <c r="J94" s="189">
        <f>IF(Início!$C$11&lt;J$2,IF((J$2-Início!$C$11)&lt;72,$D94*J$1,6*$D94),0)</f>
        <v>360</v>
      </c>
      <c r="K94" s="189">
        <f>IF(Início!$C$11&lt;K$2,IF((K$2-Início!$C$11)&lt;72,$D94*K$1,6*$D94),0)</f>
        <v>360</v>
      </c>
      <c r="L94" s="189">
        <f>IF(Início!$C$11&lt;L$2,IF((L$2-Início!$C$11)&lt;72,$D94*L$1,6*$D94),0)</f>
        <v>360</v>
      </c>
      <c r="M94" s="189">
        <f>IF(Início!$C$11&lt;M$2,IF((M$2-Início!$C$11)&lt;72,$D94*M$1,6*$D94),0)</f>
        <v>360</v>
      </c>
      <c r="N94" s="189">
        <f>IF(Início!$C$11&lt;N$2,IF((N$2-Início!$C$11)&lt;72,$D94*N$1,6*$D94),0)</f>
        <v>360</v>
      </c>
      <c r="Q94" s="165" t="s">
        <v>1292</v>
      </c>
    </row>
    <row r="95" spans="2:17">
      <c r="B95" s="165" t="str">
        <f t="shared" si="2"/>
        <v>Antônio João/MS</v>
      </c>
      <c r="C95" s="189" t="s">
        <v>308</v>
      </c>
      <c r="D95" s="189">
        <v>60</v>
      </c>
      <c r="E95" s="189">
        <f>IF(Início!$C$11&lt;E$2,IF((E$2-Início!$C$11)&lt;72,$D95*E$1,6*$D95),0)</f>
        <v>60</v>
      </c>
      <c r="F95" s="189">
        <f>IF(Início!$C$11&lt;F$2,IF((F$2-Início!$C$11)&lt;72,$D95*F$1,6*$D95),0)</f>
        <v>120</v>
      </c>
      <c r="G95" s="189">
        <f>IF(Início!$C$11&lt;G$2,IF((G$2-Início!$C$11)&lt;72,$D95*G$1,6*$D95),0)</f>
        <v>180</v>
      </c>
      <c r="H95" s="189">
        <f>IF(Início!$C$11&lt;H$2,IF((H$2-Início!$C$11)&lt;72,$D95*H$1,6*$D95),0)</f>
        <v>240</v>
      </c>
      <c r="I95" s="189">
        <f>IF(Início!$C$11&lt;I$2,IF((I$2-Início!$C$11)&lt;72,$D95*I$1,6*$D95),0)</f>
        <v>300</v>
      </c>
      <c r="J95" s="189">
        <f>IF(Início!$C$11&lt;J$2,IF((J$2-Início!$C$11)&lt;72,$D95*J$1,6*$D95),0)</f>
        <v>360</v>
      </c>
      <c r="K95" s="189">
        <f>IF(Início!$C$11&lt;K$2,IF((K$2-Início!$C$11)&lt;72,$D95*K$1,6*$D95),0)</f>
        <v>360</v>
      </c>
      <c r="L95" s="189">
        <f>IF(Início!$C$11&lt;L$2,IF((L$2-Início!$C$11)&lt;72,$D95*L$1,6*$D95),0)</f>
        <v>360</v>
      </c>
      <c r="M95" s="189">
        <f>IF(Início!$C$11&lt;M$2,IF((M$2-Início!$C$11)&lt;72,$D95*M$1,6*$D95),0)</f>
        <v>360</v>
      </c>
      <c r="N95" s="189">
        <f>IF(Início!$C$11&lt;N$2,IF((N$2-Início!$C$11)&lt;72,$D95*N$1,6*$D95),0)</f>
        <v>360</v>
      </c>
      <c r="Q95" s="165" t="s">
        <v>1396</v>
      </c>
    </row>
    <row r="96" spans="2:17">
      <c r="B96" s="165" t="str">
        <f t="shared" si="2"/>
        <v>Antônio Martins/RN</v>
      </c>
      <c r="C96" s="189" t="s">
        <v>2014</v>
      </c>
      <c r="D96" s="189">
        <v>60</v>
      </c>
      <c r="E96" s="189">
        <f>IF(Início!$C$11&lt;E$2,IF((E$2-Início!$C$11)&lt;72,$D96*E$1,6*$D96),0)</f>
        <v>60</v>
      </c>
      <c r="F96" s="189">
        <f>IF(Início!$C$11&lt;F$2,IF((F$2-Início!$C$11)&lt;72,$D96*F$1,6*$D96),0)</f>
        <v>120</v>
      </c>
      <c r="G96" s="189">
        <f>IF(Início!$C$11&lt;G$2,IF((G$2-Início!$C$11)&lt;72,$D96*G$1,6*$D96),0)</f>
        <v>180</v>
      </c>
      <c r="H96" s="189">
        <f>IF(Início!$C$11&lt;H$2,IF((H$2-Início!$C$11)&lt;72,$D96*H$1,6*$D96),0)</f>
        <v>240</v>
      </c>
      <c r="I96" s="189">
        <f>IF(Início!$C$11&lt;I$2,IF((I$2-Início!$C$11)&lt;72,$D96*I$1,6*$D96),0)</f>
        <v>300</v>
      </c>
      <c r="J96" s="189">
        <f>IF(Início!$C$11&lt;J$2,IF((J$2-Início!$C$11)&lt;72,$D96*J$1,6*$D96),0)</f>
        <v>360</v>
      </c>
      <c r="K96" s="189">
        <f>IF(Início!$C$11&lt;K$2,IF((K$2-Início!$C$11)&lt;72,$D96*K$1,6*$D96),0)</f>
        <v>360</v>
      </c>
      <c r="L96" s="189">
        <f>IF(Início!$C$11&lt;L$2,IF((L$2-Início!$C$11)&lt;72,$D96*L$1,6*$D96),0)</f>
        <v>360</v>
      </c>
      <c r="M96" s="189">
        <f>IF(Início!$C$11&lt;M$2,IF((M$2-Início!$C$11)&lt;72,$D96*M$1,6*$D96),0)</f>
        <v>360</v>
      </c>
      <c r="N96" s="189">
        <f>IF(Início!$C$11&lt;N$2,IF((N$2-Início!$C$11)&lt;72,$D96*N$1,6*$D96),0)</f>
        <v>360</v>
      </c>
      <c r="Q96" s="165" t="s">
        <v>1561</v>
      </c>
    </row>
    <row r="97" spans="2:17">
      <c r="B97" s="165" t="str">
        <f t="shared" si="2"/>
        <v>Aparecida/SP</v>
      </c>
      <c r="C97" s="189" t="s">
        <v>2002</v>
      </c>
      <c r="D97" s="189">
        <v>60</v>
      </c>
      <c r="E97" s="189">
        <f>IF(Início!$C$11&lt;E$2,IF((E$2-Início!$C$11)&lt;72,$D97*E$1,6*$D97),0)</f>
        <v>60</v>
      </c>
      <c r="F97" s="189">
        <f>IF(Início!$C$11&lt;F$2,IF((F$2-Início!$C$11)&lt;72,$D97*F$1,6*$D97),0)</f>
        <v>120</v>
      </c>
      <c r="G97" s="189">
        <f>IF(Início!$C$11&lt;G$2,IF((G$2-Início!$C$11)&lt;72,$D97*G$1,6*$D97),0)</f>
        <v>180</v>
      </c>
      <c r="H97" s="189">
        <f>IF(Início!$C$11&lt;H$2,IF((H$2-Início!$C$11)&lt;72,$D97*H$1,6*$D97),0)</f>
        <v>240</v>
      </c>
      <c r="I97" s="189">
        <f>IF(Início!$C$11&lt;I$2,IF((I$2-Início!$C$11)&lt;72,$D97*I$1,6*$D97),0)</f>
        <v>300</v>
      </c>
      <c r="J97" s="189">
        <f>IF(Início!$C$11&lt;J$2,IF((J$2-Início!$C$11)&lt;72,$D97*J$1,6*$D97),0)</f>
        <v>360</v>
      </c>
      <c r="K97" s="189">
        <f>IF(Início!$C$11&lt;K$2,IF((K$2-Início!$C$11)&lt;72,$D97*K$1,6*$D97),0)</f>
        <v>360</v>
      </c>
      <c r="L97" s="189">
        <f>IF(Início!$C$11&lt;L$2,IF((L$2-Início!$C$11)&lt;72,$D97*L$1,6*$D97),0)</f>
        <v>360</v>
      </c>
      <c r="M97" s="189">
        <f>IF(Início!$C$11&lt;M$2,IF((M$2-Início!$C$11)&lt;72,$D97*M$1,6*$D97),0)</f>
        <v>360</v>
      </c>
      <c r="N97" s="189">
        <f>IF(Início!$C$11&lt;N$2,IF((N$2-Início!$C$11)&lt;72,$D97*N$1,6*$D97),0)</f>
        <v>360</v>
      </c>
      <c r="Q97" s="165" t="s">
        <v>648</v>
      </c>
    </row>
    <row r="98" spans="2:17">
      <c r="B98" s="165" t="str">
        <f t="shared" si="2"/>
        <v>Aparecida de Goiânia/GO</v>
      </c>
      <c r="C98" s="189" t="s">
        <v>2006</v>
      </c>
      <c r="D98" s="189">
        <v>60</v>
      </c>
      <c r="E98" s="189">
        <f>IF(Início!$C$11&lt;E$2,IF((E$2-Início!$C$11)&lt;72,$D98*E$1,6*$D98),0)</f>
        <v>60</v>
      </c>
      <c r="F98" s="189">
        <f>IF(Início!$C$11&lt;F$2,IF((F$2-Início!$C$11)&lt;72,$D98*F$1,6*$D98),0)</f>
        <v>120</v>
      </c>
      <c r="G98" s="189">
        <f>IF(Início!$C$11&lt;G$2,IF((G$2-Início!$C$11)&lt;72,$D98*G$1,6*$D98),0)</f>
        <v>180</v>
      </c>
      <c r="H98" s="189">
        <f>IF(Início!$C$11&lt;H$2,IF((H$2-Início!$C$11)&lt;72,$D98*H$1,6*$D98),0)</f>
        <v>240</v>
      </c>
      <c r="I98" s="189">
        <f>IF(Início!$C$11&lt;I$2,IF((I$2-Início!$C$11)&lt;72,$D98*I$1,6*$D98),0)</f>
        <v>300</v>
      </c>
      <c r="J98" s="189">
        <f>IF(Início!$C$11&lt;J$2,IF((J$2-Início!$C$11)&lt;72,$D98*J$1,6*$D98),0)</f>
        <v>360</v>
      </c>
      <c r="K98" s="189">
        <f>IF(Início!$C$11&lt;K$2,IF((K$2-Início!$C$11)&lt;72,$D98*K$1,6*$D98),0)</f>
        <v>360</v>
      </c>
      <c r="L98" s="189">
        <f>IF(Início!$C$11&lt;L$2,IF((L$2-Início!$C$11)&lt;72,$D98*L$1,6*$D98),0)</f>
        <v>360</v>
      </c>
      <c r="M98" s="189">
        <f>IF(Início!$C$11&lt;M$2,IF((M$2-Início!$C$11)&lt;72,$D98*M$1,6*$D98),0)</f>
        <v>360</v>
      </c>
      <c r="N98" s="189">
        <f>IF(Início!$C$11&lt;N$2,IF((N$2-Início!$C$11)&lt;72,$D98*N$1,6*$D98),0)</f>
        <v>360</v>
      </c>
      <c r="Q98" s="167" t="s">
        <v>333</v>
      </c>
    </row>
    <row r="99" spans="2:17">
      <c r="B99" s="165" t="str">
        <f t="shared" si="2"/>
        <v>Apuarema/BA</v>
      </c>
      <c r="C99" s="189" t="s">
        <v>311</v>
      </c>
      <c r="D99" s="189">
        <v>60</v>
      </c>
      <c r="E99" s="189">
        <f>IF(Início!$C$11&lt;E$2,IF((E$2-Início!$C$11)&lt;72,$D99*E$1,6*$D99),0)</f>
        <v>60</v>
      </c>
      <c r="F99" s="189">
        <f>IF(Início!$C$11&lt;F$2,IF((F$2-Início!$C$11)&lt;72,$D99*F$1,6*$D99),0)</f>
        <v>120</v>
      </c>
      <c r="G99" s="189">
        <f>IF(Início!$C$11&lt;G$2,IF((G$2-Início!$C$11)&lt;72,$D99*G$1,6*$D99),0)</f>
        <v>180</v>
      </c>
      <c r="H99" s="189">
        <f>IF(Início!$C$11&lt;H$2,IF((H$2-Início!$C$11)&lt;72,$D99*H$1,6*$D99),0)</f>
        <v>240</v>
      </c>
      <c r="I99" s="189">
        <f>IF(Início!$C$11&lt;I$2,IF((I$2-Início!$C$11)&lt;72,$D99*I$1,6*$D99),0)</f>
        <v>300</v>
      </c>
      <c r="J99" s="189">
        <f>IF(Início!$C$11&lt;J$2,IF((J$2-Início!$C$11)&lt;72,$D99*J$1,6*$D99),0)</f>
        <v>360</v>
      </c>
      <c r="K99" s="189">
        <f>IF(Início!$C$11&lt;K$2,IF((K$2-Início!$C$11)&lt;72,$D99*K$1,6*$D99),0)</f>
        <v>360</v>
      </c>
      <c r="L99" s="189">
        <f>IF(Início!$C$11&lt;L$2,IF((L$2-Início!$C$11)&lt;72,$D99*L$1,6*$D99),0)</f>
        <v>360</v>
      </c>
      <c r="M99" s="189">
        <f>IF(Início!$C$11&lt;M$2,IF((M$2-Início!$C$11)&lt;72,$D99*M$1,6*$D99),0)</f>
        <v>360</v>
      </c>
      <c r="N99" s="189">
        <f>IF(Início!$C$11&lt;N$2,IF((N$2-Início!$C$11)&lt;72,$D99*N$1,6*$D99),0)</f>
        <v>360</v>
      </c>
      <c r="Q99" s="165" t="s">
        <v>1534</v>
      </c>
    </row>
    <row r="100" spans="2:17">
      <c r="B100" s="165" t="str">
        <f t="shared" si="2"/>
        <v>Apucarana/PR</v>
      </c>
      <c r="C100" s="189" t="s">
        <v>2009</v>
      </c>
      <c r="D100" s="189">
        <v>60</v>
      </c>
      <c r="E100" s="189">
        <f>IF(Início!$C$11&lt;E$2,IF((E$2-Início!$C$11)&lt;72,$D100*E$1,6*$D100),0)</f>
        <v>60</v>
      </c>
      <c r="F100" s="189">
        <f>IF(Início!$C$11&lt;F$2,IF((F$2-Início!$C$11)&lt;72,$D100*F$1,6*$D100),0)</f>
        <v>120</v>
      </c>
      <c r="G100" s="189">
        <f>IF(Início!$C$11&lt;G$2,IF((G$2-Início!$C$11)&lt;72,$D100*G$1,6*$D100),0)</f>
        <v>180</v>
      </c>
      <c r="H100" s="189">
        <f>IF(Início!$C$11&lt;H$2,IF((H$2-Início!$C$11)&lt;72,$D100*H$1,6*$D100),0)</f>
        <v>240</v>
      </c>
      <c r="I100" s="189">
        <f>IF(Início!$C$11&lt;I$2,IF((I$2-Início!$C$11)&lt;72,$D100*I$1,6*$D100),0)</f>
        <v>300</v>
      </c>
      <c r="J100" s="189">
        <f>IF(Início!$C$11&lt;J$2,IF((J$2-Início!$C$11)&lt;72,$D100*J$1,6*$D100),0)</f>
        <v>360</v>
      </c>
      <c r="K100" s="189">
        <f>IF(Início!$C$11&lt;K$2,IF((K$2-Início!$C$11)&lt;72,$D100*K$1,6*$D100),0)</f>
        <v>360</v>
      </c>
      <c r="L100" s="189">
        <f>IF(Início!$C$11&lt;L$2,IF((L$2-Início!$C$11)&lt;72,$D100*L$1,6*$D100),0)</f>
        <v>360</v>
      </c>
      <c r="M100" s="189">
        <f>IF(Início!$C$11&lt;M$2,IF((M$2-Início!$C$11)&lt;72,$D100*M$1,6*$D100),0)</f>
        <v>360</v>
      </c>
      <c r="N100" s="189">
        <f>IF(Início!$C$11&lt;N$2,IF((N$2-Início!$C$11)&lt;72,$D100*N$1,6*$D100),0)</f>
        <v>360</v>
      </c>
      <c r="Q100" s="165" t="s">
        <v>380</v>
      </c>
    </row>
    <row r="101" spans="2:17">
      <c r="B101" s="165" t="str">
        <f t="shared" si="2"/>
        <v>Apuiarés/CE</v>
      </c>
      <c r="C101" s="189" t="s">
        <v>314</v>
      </c>
      <c r="D101" s="189">
        <v>60</v>
      </c>
      <c r="E101" s="189">
        <f>IF(Início!$C$11&lt;E$2,IF((E$2-Início!$C$11)&lt;72,$D101*E$1,6*$D101),0)</f>
        <v>60</v>
      </c>
      <c r="F101" s="189">
        <f>IF(Início!$C$11&lt;F$2,IF((F$2-Início!$C$11)&lt;72,$D101*F$1,6*$D101),0)</f>
        <v>120</v>
      </c>
      <c r="G101" s="189">
        <f>IF(Início!$C$11&lt;G$2,IF((G$2-Início!$C$11)&lt;72,$D101*G$1,6*$D101),0)</f>
        <v>180</v>
      </c>
      <c r="H101" s="189">
        <f>IF(Início!$C$11&lt;H$2,IF((H$2-Início!$C$11)&lt;72,$D101*H$1,6*$D101),0)</f>
        <v>240</v>
      </c>
      <c r="I101" s="189">
        <f>IF(Início!$C$11&lt;I$2,IF((I$2-Início!$C$11)&lt;72,$D101*I$1,6*$D101),0)</f>
        <v>300</v>
      </c>
      <c r="J101" s="189">
        <f>IF(Início!$C$11&lt;J$2,IF((J$2-Início!$C$11)&lt;72,$D101*J$1,6*$D101),0)</f>
        <v>360</v>
      </c>
      <c r="K101" s="189">
        <f>IF(Início!$C$11&lt;K$2,IF((K$2-Início!$C$11)&lt;72,$D101*K$1,6*$D101),0)</f>
        <v>360</v>
      </c>
      <c r="L101" s="189">
        <f>IF(Início!$C$11&lt;L$2,IF((L$2-Início!$C$11)&lt;72,$D101*L$1,6*$D101),0)</f>
        <v>360</v>
      </c>
      <c r="M101" s="189">
        <f>IF(Início!$C$11&lt;M$2,IF((M$2-Início!$C$11)&lt;72,$D101*M$1,6*$D101),0)</f>
        <v>360</v>
      </c>
      <c r="N101" s="189">
        <f>IF(Início!$C$11&lt;N$2,IF((N$2-Início!$C$11)&lt;72,$D101*N$1,6*$D101),0)</f>
        <v>360</v>
      </c>
      <c r="Q101" s="165" t="s">
        <v>1192</v>
      </c>
    </row>
    <row r="102" spans="2:17">
      <c r="B102" s="165" t="str">
        <f t="shared" si="2"/>
        <v>Arabutã/SC</v>
      </c>
      <c r="C102" s="189" t="s">
        <v>2013</v>
      </c>
      <c r="D102" s="189">
        <v>60</v>
      </c>
      <c r="E102" s="189">
        <f>IF(Início!$C$11&lt;E$2,IF((E$2-Início!$C$11)&lt;72,$D102*E$1,6*$D102),0)</f>
        <v>60</v>
      </c>
      <c r="F102" s="189">
        <f>IF(Início!$C$11&lt;F$2,IF((F$2-Início!$C$11)&lt;72,$D102*F$1,6*$D102),0)</f>
        <v>120</v>
      </c>
      <c r="G102" s="189">
        <f>IF(Início!$C$11&lt;G$2,IF((G$2-Início!$C$11)&lt;72,$D102*G$1,6*$D102),0)</f>
        <v>180</v>
      </c>
      <c r="H102" s="189">
        <f>IF(Início!$C$11&lt;H$2,IF((H$2-Início!$C$11)&lt;72,$D102*H$1,6*$D102),0)</f>
        <v>240</v>
      </c>
      <c r="I102" s="189">
        <f>IF(Início!$C$11&lt;I$2,IF((I$2-Início!$C$11)&lt;72,$D102*I$1,6*$D102),0)</f>
        <v>300</v>
      </c>
      <c r="J102" s="189">
        <f>IF(Início!$C$11&lt;J$2,IF((J$2-Início!$C$11)&lt;72,$D102*J$1,6*$D102),0)</f>
        <v>360</v>
      </c>
      <c r="K102" s="189">
        <f>IF(Início!$C$11&lt;K$2,IF((K$2-Início!$C$11)&lt;72,$D102*K$1,6*$D102),0)</f>
        <v>360</v>
      </c>
      <c r="L102" s="189">
        <f>IF(Início!$C$11&lt;L$2,IF((L$2-Início!$C$11)&lt;72,$D102*L$1,6*$D102),0)</f>
        <v>360</v>
      </c>
      <c r="M102" s="189">
        <f>IF(Início!$C$11&lt;M$2,IF((M$2-Início!$C$11)&lt;72,$D102*M$1,6*$D102),0)</f>
        <v>360</v>
      </c>
      <c r="N102" s="189">
        <f>IF(Início!$C$11&lt;N$2,IF((N$2-Início!$C$11)&lt;72,$D102*N$1,6*$D102),0)</f>
        <v>360</v>
      </c>
      <c r="Q102" s="165" t="s">
        <v>1758</v>
      </c>
    </row>
    <row r="103" spans="2:17">
      <c r="B103" s="165" t="str">
        <f t="shared" si="2"/>
        <v>Aracatu/BA</v>
      </c>
      <c r="C103" s="189" t="s">
        <v>311</v>
      </c>
      <c r="D103" s="189">
        <v>60</v>
      </c>
      <c r="E103" s="189">
        <f>IF(Início!$C$11&lt;E$2,IF((E$2-Início!$C$11)&lt;72,$D103*E$1,6*$D103),0)</f>
        <v>60</v>
      </c>
      <c r="F103" s="189">
        <f>IF(Início!$C$11&lt;F$2,IF((F$2-Início!$C$11)&lt;72,$D103*F$1,6*$D103),0)</f>
        <v>120</v>
      </c>
      <c r="G103" s="189">
        <f>IF(Início!$C$11&lt;G$2,IF((G$2-Início!$C$11)&lt;72,$D103*G$1,6*$D103),0)</f>
        <v>180</v>
      </c>
      <c r="H103" s="189">
        <f>IF(Início!$C$11&lt;H$2,IF((H$2-Início!$C$11)&lt;72,$D103*H$1,6*$D103),0)</f>
        <v>240</v>
      </c>
      <c r="I103" s="189">
        <f>IF(Início!$C$11&lt;I$2,IF((I$2-Início!$C$11)&lt;72,$D103*I$1,6*$D103),0)</f>
        <v>300</v>
      </c>
      <c r="J103" s="189">
        <f>IF(Início!$C$11&lt;J$2,IF((J$2-Início!$C$11)&lt;72,$D103*J$1,6*$D103),0)</f>
        <v>360</v>
      </c>
      <c r="K103" s="189">
        <f>IF(Início!$C$11&lt;K$2,IF((K$2-Início!$C$11)&lt;72,$D103*K$1,6*$D103),0)</f>
        <v>360</v>
      </c>
      <c r="L103" s="189">
        <f>IF(Início!$C$11&lt;L$2,IF((L$2-Início!$C$11)&lt;72,$D103*L$1,6*$D103),0)</f>
        <v>360</v>
      </c>
      <c r="M103" s="189">
        <f>IF(Início!$C$11&lt;M$2,IF((M$2-Início!$C$11)&lt;72,$D103*M$1,6*$D103),0)</f>
        <v>360</v>
      </c>
      <c r="N103" s="189">
        <f>IF(Início!$C$11&lt;N$2,IF((N$2-Início!$C$11)&lt;72,$D103*N$1,6*$D103),0)</f>
        <v>360</v>
      </c>
      <c r="Q103" s="165" t="s">
        <v>1119</v>
      </c>
    </row>
    <row r="104" spans="2:17">
      <c r="B104" s="165" t="str">
        <f t="shared" si="2"/>
        <v>Aragoiânia/GO</v>
      </c>
      <c r="C104" s="189" t="s">
        <v>2006</v>
      </c>
      <c r="D104" s="189">
        <v>60</v>
      </c>
      <c r="E104" s="189">
        <f>IF(Início!$C$11&lt;E$2,IF((E$2-Início!$C$11)&lt;72,$D104*E$1,6*$D104),0)</f>
        <v>60</v>
      </c>
      <c r="F104" s="189">
        <f>IF(Início!$C$11&lt;F$2,IF((F$2-Início!$C$11)&lt;72,$D104*F$1,6*$D104),0)</f>
        <v>120</v>
      </c>
      <c r="G104" s="189">
        <f>IF(Início!$C$11&lt;G$2,IF((G$2-Início!$C$11)&lt;72,$D104*G$1,6*$D104),0)</f>
        <v>180</v>
      </c>
      <c r="H104" s="189">
        <f>IF(Início!$C$11&lt;H$2,IF((H$2-Início!$C$11)&lt;72,$D104*H$1,6*$D104),0)</f>
        <v>240</v>
      </c>
      <c r="I104" s="189">
        <f>IF(Início!$C$11&lt;I$2,IF((I$2-Início!$C$11)&lt;72,$D104*I$1,6*$D104),0)</f>
        <v>300</v>
      </c>
      <c r="J104" s="189">
        <f>IF(Início!$C$11&lt;J$2,IF((J$2-Início!$C$11)&lt;72,$D104*J$1,6*$D104),0)</f>
        <v>360</v>
      </c>
      <c r="K104" s="189">
        <f>IF(Início!$C$11&lt;K$2,IF((K$2-Início!$C$11)&lt;72,$D104*K$1,6*$D104),0)</f>
        <v>360</v>
      </c>
      <c r="L104" s="189">
        <f>IF(Início!$C$11&lt;L$2,IF((L$2-Início!$C$11)&lt;72,$D104*L$1,6*$D104),0)</f>
        <v>360</v>
      </c>
      <c r="M104" s="189">
        <f>IF(Início!$C$11&lt;M$2,IF((M$2-Início!$C$11)&lt;72,$D104*M$1,6*$D104),0)</f>
        <v>360</v>
      </c>
      <c r="N104" s="189">
        <f>IF(Início!$C$11&lt;N$2,IF((N$2-Início!$C$11)&lt;72,$D104*N$1,6*$D104),0)</f>
        <v>360</v>
      </c>
      <c r="Q104" s="165" t="s">
        <v>1236</v>
      </c>
    </row>
    <row r="105" spans="2:17">
      <c r="B105" s="165" t="str">
        <f t="shared" si="2"/>
        <v>Araguainha/MT</v>
      </c>
      <c r="C105" s="189" t="s">
        <v>309</v>
      </c>
      <c r="D105" s="189">
        <v>60</v>
      </c>
      <c r="E105" s="189">
        <f>IF(Início!$C$11&lt;E$2,IF((E$2-Início!$C$11)&lt;72,$D105*E$1,6*$D105),0)</f>
        <v>60</v>
      </c>
      <c r="F105" s="189">
        <f>IF(Início!$C$11&lt;F$2,IF((F$2-Início!$C$11)&lt;72,$D105*F$1,6*$D105),0)</f>
        <v>120</v>
      </c>
      <c r="G105" s="189">
        <f>IF(Início!$C$11&lt;G$2,IF((G$2-Início!$C$11)&lt;72,$D105*G$1,6*$D105),0)</f>
        <v>180</v>
      </c>
      <c r="H105" s="189">
        <f>IF(Início!$C$11&lt;H$2,IF((H$2-Início!$C$11)&lt;72,$D105*H$1,6*$D105),0)</f>
        <v>240</v>
      </c>
      <c r="I105" s="189">
        <f>IF(Início!$C$11&lt;I$2,IF((I$2-Início!$C$11)&lt;72,$D105*I$1,6*$D105),0)</f>
        <v>300</v>
      </c>
      <c r="J105" s="189">
        <f>IF(Início!$C$11&lt;J$2,IF((J$2-Início!$C$11)&lt;72,$D105*J$1,6*$D105),0)</f>
        <v>360</v>
      </c>
      <c r="K105" s="189">
        <f>IF(Início!$C$11&lt;K$2,IF((K$2-Início!$C$11)&lt;72,$D105*K$1,6*$D105),0)</f>
        <v>360</v>
      </c>
      <c r="L105" s="189">
        <f>IF(Início!$C$11&lt;L$2,IF((L$2-Início!$C$11)&lt;72,$D105*L$1,6*$D105),0)</f>
        <v>360</v>
      </c>
      <c r="M105" s="189">
        <f>IF(Início!$C$11&lt;M$2,IF((M$2-Início!$C$11)&lt;72,$D105*M$1,6*$D105),0)</f>
        <v>360</v>
      </c>
      <c r="N105" s="189">
        <f>IF(Início!$C$11&lt;N$2,IF((N$2-Início!$C$11)&lt;72,$D105*N$1,6*$D105),0)</f>
        <v>360</v>
      </c>
      <c r="Q105" s="165" t="s">
        <v>2000</v>
      </c>
    </row>
    <row r="106" spans="2:17">
      <c r="B106" s="165" t="str">
        <f t="shared" si="2"/>
        <v>Araguanã/MA</v>
      </c>
      <c r="C106" s="189" t="s">
        <v>316</v>
      </c>
      <c r="D106" s="189">
        <v>60</v>
      </c>
      <c r="E106" s="189">
        <f>IF(Início!$C$11&lt;E$2,IF((E$2-Início!$C$11)&lt;72,$D106*E$1,6*$D106),0)</f>
        <v>60</v>
      </c>
      <c r="F106" s="189">
        <f>IF(Início!$C$11&lt;F$2,IF((F$2-Início!$C$11)&lt;72,$D106*F$1,6*$D106),0)</f>
        <v>120</v>
      </c>
      <c r="G106" s="189">
        <f>IF(Início!$C$11&lt;G$2,IF((G$2-Início!$C$11)&lt;72,$D106*G$1,6*$D106),0)</f>
        <v>180</v>
      </c>
      <c r="H106" s="189">
        <f>IF(Início!$C$11&lt;H$2,IF((H$2-Início!$C$11)&lt;72,$D106*H$1,6*$D106),0)</f>
        <v>240</v>
      </c>
      <c r="I106" s="189">
        <f>IF(Início!$C$11&lt;I$2,IF((I$2-Início!$C$11)&lt;72,$D106*I$1,6*$D106),0)</f>
        <v>300</v>
      </c>
      <c r="J106" s="189">
        <f>IF(Início!$C$11&lt;J$2,IF((J$2-Início!$C$11)&lt;72,$D106*J$1,6*$D106),0)</f>
        <v>360</v>
      </c>
      <c r="K106" s="189">
        <f>IF(Início!$C$11&lt;K$2,IF((K$2-Início!$C$11)&lt;72,$D106*K$1,6*$D106),0)</f>
        <v>360</v>
      </c>
      <c r="L106" s="189">
        <f>IF(Início!$C$11&lt;L$2,IF((L$2-Início!$C$11)&lt;72,$D106*L$1,6*$D106),0)</f>
        <v>360</v>
      </c>
      <c r="M106" s="189">
        <f>IF(Início!$C$11&lt;M$2,IF((M$2-Início!$C$11)&lt;72,$D106*M$1,6*$D106),0)</f>
        <v>360</v>
      </c>
      <c r="N106" s="189">
        <f>IF(Início!$C$11&lt;N$2,IF((N$2-Início!$C$11)&lt;72,$D106*N$1,6*$D106),0)</f>
        <v>360</v>
      </c>
      <c r="Q106" s="165" t="s">
        <v>1265</v>
      </c>
    </row>
    <row r="107" spans="2:17">
      <c r="B107" s="165" t="str">
        <f t="shared" si="2"/>
        <v>Araioses/MA</v>
      </c>
      <c r="C107" s="189" t="s">
        <v>316</v>
      </c>
      <c r="D107" s="189">
        <v>60</v>
      </c>
      <c r="E107" s="189">
        <f>IF(Início!$C$11&lt;E$2,IF((E$2-Início!$C$11)&lt;72,$D107*E$1,6*$D107),0)</f>
        <v>60</v>
      </c>
      <c r="F107" s="189">
        <f>IF(Início!$C$11&lt;F$2,IF((F$2-Início!$C$11)&lt;72,$D107*F$1,6*$D107),0)</f>
        <v>120</v>
      </c>
      <c r="G107" s="189">
        <f>IF(Início!$C$11&lt;G$2,IF((G$2-Início!$C$11)&lt;72,$D107*G$1,6*$D107),0)</f>
        <v>180</v>
      </c>
      <c r="H107" s="189">
        <f>IF(Início!$C$11&lt;H$2,IF((H$2-Início!$C$11)&lt;72,$D107*H$1,6*$D107),0)</f>
        <v>240</v>
      </c>
      <c r="I107" s="189">
        <f>IF(Início!$C$11&lt;I$2,IF((I$2-Início!$C$11)&lt;72,$D107*I$1,6*$D107),0)</f>
        <v>300</v>
      </c>
      <c r="J107" s="189">
        <f>IF(Início!$C$11&lt;J$2,IF((J$2-Início!$C$11)&lt;72,$D107*J$1,6*$D107),0)</f>
        <v>360</v>
      </c>
      <c r="K107" s="189">
        <f>IF(Início!$C$11&lt;K$2,IF((K$2-Início!$C$11)&lt;72,$D107*K$1,6*$D107),0)</f>
        <v>360</v>
      </c>
      <c r="L107" s="189">
        <f>IF(Início!$C$11&lt;L$2,IF((L$2-Início!$C$11)&lt;72,$D107*L$1,6*$D107),0)</f>
        <v>360</v>
      </c>
      <c r="M107" s="189">
        <f>IF(Início!$C$11&lt;M$2,IF((M$2-Início!$C$11)&lt;72,$D107*M$1,6*$D107),0)</f>
        <v>360</v>
      </c>
      <c r="N107" s="189">
        <f>IF(Início!$C$11&lt;N$2,IF((N$2-Início!$C$11)&lt;72,$D107*N$1,6*$D107),0)</f>
        <v>360</v>
      </c>
      <c r="Q107" s="165" t="s">
        <v>581</v>
      </c>
    </row>
    <row r="108" spans="2:17">
      <c r="B108" s="165" t="str">
        <f t="shared" si="2"/>
        <v>Aral Moreira/MS</v>
      </c>
      <c r="C108" s="189" t="s">
        <v>308</v>
      </c>
      <c r="D108" s="189">
        <v>60</v>
      </c>
      <c r="E108" s="189">
        <f>IF(Início!$C$11&lt;E$2,IF((E$2-Início!$C$11)&lt;72,$D108*E$1,6*$D108),0)</f>
        <v>60</v>
      </c>
      <c r="F108" s="189">
        <f>IF(Início!$C$11&lt;F$2,IF((F$2-Início!$C$11)&lt;72,$D108*F$1,6*$D108),0)</f>
        <v>120</v>
      </c>
      <c r="G108" s="189">
        <f>IF(Início!$C$11&lt;G$2,IF((G$2-Início!$C$11)&lt;72,$D108*G$1,6*$D108),0)</f>
        <v>180</v>
      </c>
      <c r="H108" s="189">
        <f>IF(Início!$C$11&lt;H$2,IF((H$2-Início!$C$11)&lt;72,$D108*H$1,6*$D108),0)</f>
        <v>240</v>
      </c>
      <c r="I108" s="189">
        <f>IF(Início!$C$11&lt;I$2,IF((I$2-Início!$C$11)&lt;72,$D108*I$1,6*$D108),0)</f>
        <v>300</v>
      </c>
      <c r="J108" s="189">
        <f>IF(Início!$C$11&lt;J$2,IF((J$2-Início!$C$11)&lt;72,$D108*J$1,6*$D108),0)</f>
        <v>360</v>
      </c>
      <c r="K108" s="189">
        <f>IF(Início!$C$11&lt;K$2,IF((K$2-Início!$C$11)&lt;72,$D108*K$1,6*$D108),0)</f>
        <v>360</v>
      </c>
      <c r="L108" s="189">
        <f>IF(Início!$C$11&lt;L$2,IF((L$2-Início!$C$11)&lt;72,$D108*L$1,6*$D108),0)</f>
        <v>360</v>
      </c>
      <c r="M108" s="189">
        <f>IF(Início!$C$11&lt;M$2,IF((M$2-Início!$C$11)&lt;72,$D108*M$1,6*$D108),0)</f>
        <v>360</v>
      </c>
      <c r="N108" s="189">
        <f>IF(Início!$C$11&lt;N$2,IF((N$2-Início!$C$11)&lt;72,$D108*N$1,6*$D108),0)</f>
        <v>360</v>
      </c>
      <c r="Q108" s="165" t="s">
        <v>1304</v>
      </c>
    </row>
    <row r="109" spans="2:17">
      <c r="B109" s="165" t="str">
        <f t="shared" si="2"/>
        <v>Arambaré/RS</v>
      </c>
      <c r="C109" s="189" t="s">
        <v>2012</v>
      </c>
      <c r="D109" s="189">
        <v>60</v>
      </c>
      <c r="E109" s="189">
        <f>IF(Início!$C$11&lt;E$2,IF((E$2-Início!$C$11)&lt;72,$D109*E$1,6*$D109),0)</f>
        <v>60</v>
      </c>
      <c r="F109" s="189">
        <f>IF(Início!$C$11&lt;F$2,IF((F$2-Início!$C$11)&lt;72,$D109*F$1,6*$D109),0)</f>
        <v>120</v>
      </c>
      <c r="G109" s="189">
        <f>IF(Início!$C$11&lt;G$2,IF((G$2-Início!$C$11)&lt;72,$D109*G$1,6*$D109),0)</f>
        <v>180</v>
      </c>
      <c r="H109" s="189">
        <f>IF(Início!$C$11&lt;H$2,IF((H$2-Início!$C$11)&lt;72,$D109*H$1,6*$D109),0)</f>
        <v>240</v>
      </c>
      <c r="I109" s="189">
        <f>IF(Início!$C$11&lt;I$2,IF((I$2-Início!$C$11)&lt;72,$D109*I$1,6*$D109),0)</f>
        <v>300</v>
      </c>
      <c r="J109" s="189">
        <f>IF(Início!$C$11&lt;J$2,IF((J$2-Início!$C$11)&lt;72,$D109*J$1,6*$D109),0)</f>
        <v>360</v>
      </c>
      <c r="K109" s="189">
        <f>IF(Início!$C$11&lt;K$2,IF((K$2-Início!$C$11)&lt;72,$D109*K$1,6*$D109),0)</f>
        <v>360</v>
      </c>
      <c r="L109" s="189">
        <f>IF(Início!$C$11&lt;L$2,IF((L$2-Início!$C$11)&lt;72,$D109*L$1,6*$D109),0)</f>
        <v>360</v>
      </c>
      <c r="M109" s="189">
        <f>IF(Início!$C$11&lt;M$2,IF((M$2-Início!$C$11)&lt;72,$D109*M$1,6*$D109),0)</f>
        <v>360</v>
      </c>
      <c r="N109" s="189">
        <f>IF(Início!$C$11&lt;N$2,IF((N$2-Início!$C$11)&lt;72,$D109*N$1,6*$D109),0)</f>
        <v>360</v>
      </c>
      <c r="Q109" s="165" t="s">
        <v>1785</v>
      </c>
    </row>
    <row r="110" spans="2:17">
      <c r="B110" s="165" t="str">
        <f t="shared" si="2"/>
        <v>Arandu/SP</v>
      </c>
      <c r="C110" s="189" t="s">
        <v>2002</v>
      </c>
      <c r="D110" s="189">
        <v>60</v>
      </c>
      <c r="E110" s="189">
        <f>IF(Início!$C$11&lt;E$2,IF((E$2-Início!$C$11)&lt;72,$D110*E$1,6*$D110),0)</f>
        <v>60</v>
      </c>
      <c r="F110" s="189">
        <f>IF(Início!$C$11&lt;F$2,IF((F$2-Início!$C$11)&lt;72,$D110*F$1,6*$D110),0)</f>
        <v>120</v>
      </c>
      <c r="G110" s="189">
        <f>IF(Início!$C$11&lt;G$2,IF((G$2-Início!$C$11)&lt;72,$D110*G$1,6*$D110),0)</f>
        <v>180</v>
      </c>
      <c r="H110" s="189">
        <f>IF(Início!$C$11&lt;H$2,IF((H$2-Início!$C$11)&lt;72,$D110*H$1,6*$D110),0)</f>
        <v>240</v>
      </c>
      <c r="I110" s="189">
        <f>IF(Início!$C$11&lt;I$2,IF((I$2-Início!$C$11)&lt;72,$D110*I$1,6*$D110),0)</f>
        <v>300</v>
      </c>
      <c r="J110" s="189">
        <f>IF(Início!$C$11&lt;J$2,IF((J$2-Início!$C$11)&lt;72,$D110*J$1,6*$D110),0)</f>
        <v>360</v>
      </c>
      <c r="K110" s="189">
        <f>IF(Início!$C$11&lt;K$2,IF((K$2-Início!$C$11)&lt;72,$D110*K$1,6*$D110),0)</f>
        <v>360</v>
      </c>
      <c r="L110" s="189">
        <f>IF(Início!$C$11&lt;L$2,IF((L$2-Início!$C$11)&lt;72,$D110*L$1,6*$D110),0)</f>
        <v>360</v>
      </c>
      <c r="M110" s="189">
        <f>IF(Início!$C$11&lt;M$2,IF((M$2-Início!$C$11)&lt;72,$D110*M$1,6*$D110),0)</f>
        <v>360</v>
      </c>
      <c r="N110" s="189">
        <f>IF(Início!$C$11&lt;N$2,IF((N$2-Início!$C$11)&lt;72,$D110*N$1,6*$D110),0)</f>
        <v>360</v>
      </c>
      <c r="Q110" s="165" t="s">
        <v>1535</v>
      </c>
    </row>
    <row r="111" spans="2:17">
      <c r="B111" s="165" t="str">
        <f t="shared" si="2"/>
        <v>Arapeí/SP</v>
      </c>
      <c r="C111" s="189" t="s">
        <v>2002</v>
      </c>
      <c r="D111" s="189">
        <v>60</v>
      </c>
      <c r="E111" s="189">
        <f>IF(Início!$C$11&lt;E$2,IF((E$2-Início!$C$11)&lt;72,$D111*E$1,6*$D111),0)</f>
        <v>60</v>
      </c>
      <c r="F111" s="189">
        <f>IF(Início!$C$11&lt;F$2,IF((F$2-Início!$C$11)&lt;72,$D111*F$1,6*$D111),0)</f>
        <v>120</v>
      </c>
      <c r="G111" s="189">
        <f>IF(Início!$C$11&lt;G$2,IF((G$2-Início!$C$11)&lt;72,$D111*G$1,6*$D111),0)</f>
        <v>180</v>
      </c>
      <c r="H111" s="189">
        <f>IF(Início!$C$11&lt;H$2,IF((H$2-Início!$C$11)&lt;72,$D111*H$1,6*$D111),0)</f>
        <v>240</v>
      </c>
      <c r="I111" s="189">
        <f>IF(Início!$C$11&lt;I$2,IF((I$2-Início!$C$11)&lt;72,$D111*I$1,6*$D111),0)</f>
        <v>300</v>
      </c>
      <c r="J111" s="189">
        <f>IF(Início!$C$11&lt;J$2,IF((J$2-Início!$C$11)&lt;72,$D111*J$1,6*$D111),0)</f>
        <v>360</v>
      </c>
      <c r="K111" s="189">
        <f>IF(Início!$C$11&lt;K$2,IF((K$2-Início!$C$11)&lt;72,$D111*K$1,6*$D111),0)</f>
        <v>360</v>
      </c>
      <c r="L111" s="189">
        <f>IF(Início!$C$11&lt;L$2,IF((L$2-Início!$C$11)&lt;72,$D111*L$1,6*$D111),0)</f>
        <v>360</v>
      </c>
      <c r="M111" s="189">
        <f>IF(Início!$C$11&lt;M$2,IF((M$2-Início!$C$11)&lt;72,$D111*M$1,6*$D111),0)</f>
        <v>360</v>
      </c>
      <c r="N111" s="189">
        <f>IF(Início!$C$11&lt;N$2,IF((N$2-Início!$C$11)&lt;72,$D111*N$1,6*$D111),0)</f>
        <v>360</v>
      </c>
      <c r="Q111" s="165" t="s">
        <v>1945</v>
      </c>
    </row>
    <row r="112" spans="2:17">
      <c r="B112" s="165" t="str">
        <f t="shared" si="2"/>
        <v>Arapiraca/AL</v>
      </c>
      <c r="C112" s="189" t="s">
        <v>2010</v>
      </c>
      <c r="D112" s="189">
        <v>60</v>
      </c>
      <c r="E112" s="189">
        <f>IF(Início!$C$11&lt;E$2,IF((E$2-Início!$C$11)&lt;72,$D112*E$1,6*$D112),0)</f>
        <v>60</v>
      </c>
      <c r="F112" s="189">
        <f>IF(Início!$C$11&lt;F$2,IF((F$2-Início!$C$11)&lt;72,$D112*F$1,6*$D112),0)</f>
        <v>120</v>
      </c>
      <c r="G112" s="189">
        <f>IF(Início!$C$11&lt;G$2,IF((G$2-Início!$C$11)&lt;72,$D112*G$1,6*$D112),0)</f>
        <v>180</v>
      </c>
      <c r="H112" s="189">
        <f>IF(Início!$C$11&lt;H$2,IF((H$2-Início!$C$11)&lt;72,$D112*H$1,6*$D112),0)</f>
        <v>240</v>
      </c>
      <c r="I112" s="189">
        <f>IF(Início!$C$11&lt;I$2,IF((I$2-Início!$C$11)&lt;72,$D112*I$1,6*$D112),0)</f>
        <v>300</v>
      </c>
      <c r="J112" s="189">
        <f>IF(Início!$C$11&lt;J$2,IF((J$2-Início!$C$11)&lt;72,$D112*J$1,6*$D112),0)</f>
        <v>360</v>
      </c>
      <c r="K112" s="189">
        <f>IF(Início!$C$11&lt;K$2,IF((K$2-Início!$C$11)&lt;72,$D112*K$1,6*$D112),0)</f>
        <v>360</v>
      </c>
      <c r="L112" s="189">
        <f>IF(Início!$C$11&lt;L$2,IF((L$2-Início!$C$11)&lt;72,$D112*L$1,6*$D112),0)</f>
        <v>360</v>
      </c>
      <c r="M112" s="189">
        <f>IF(Início!$C$11&lt;M$2,IF((M$2-Início!$C$11)&lt;72,$D112*M$1,6*$D112),0)</f>
        <v>360</v>
      </c>
      <c r="N112" s="189">
        <f>IF(Início!$C$11&lt;N$2,IF((N$2-Início!$C$11)&lt;72,$D112*N$1,6*$D112),0)</f>
        <v>360</v>
      </c>
      <c r="Q112" s="165" t="s">
        <v>356</v>
      </c>
    </row>
    <row r="113" spans="2:17">
      <c r="B113" s="165" t="str">
        <f t="shared" si="2"/>
        <v>Arapongas/PR</v>
      </c>
      <c r="C113" s="189" t="s">
        <v>2009</v>
      </c>
      <c r="D113" s="189">
        <v>60</v>
      </c>
      <c r="E113" s="189">
        <f>IF(Início!$C$11&lt;E$2,IF((E$2-Início!$C$11)&lt;72,$D113*E$1,6*$D113),0)</f>
        <v>60</v>
      </c>
      <c r="F113" s="189">
        <f>IF(Início!$C$11&lt;F$2,IF((F$2-Início!$C$11)&lt;72,$D113*F$1,6*$D113),0)</f>
        <v>120</v>
      </c>
      <c r="G113" s="189">
        <f>IF(Início!$C$11&lt;G$2,IF((G$2-Início!$C$11)&lt;72,$D113*G$1,6*$D113),0)</f>
        <v>180</v>
      </c>
      <c r="H113" s="189">
        <f>IF(Início!$C$11&lt;H$2,IF((H$2-Início!$C$11)&lt;72,$D113*H$1,6*$D113),0)</f>
        <v>240</v>
      </c>
      <c r="I113" s="189">
        <f>IF(Início!$C$11&lt;I$2,IF((I$2-Início!$C$11)&lt;72,$D113*I$1,6*$D113),0)</f>
        <v>300</v>
      </c>
      <c r="J113" s="189">
        <f>IF(Início!$C$11&lt;J$2,IF((J$2-Início!$C$11)&lt;72,$D113*J$1,6*$D113),0)</f>
        <v>360</v>
      </c>
      <c r="K113" s="189">
        <f>IF(Início!$C$11&lt;K$2,IF((K$2-Início!$C$11)&lt;72,$D113*K$1,6*$D113),0)</f>
        <v>360</v>
      </c>
      <c r="L113" s="189">
        <f>IF(Início!$C$11&lt;L$2,IF((L$2-Início!$C$11)&lt;72,$D113*L$1,6*$D113),0)</f>
        <v>360</v>
      </c>
      <c r="M113" s="189">
        <f>IF(Início!$C$11&lt;M$2,IF((M$2-Início!$C$11)&lt;72,$D113*M$1,6*$D113),0)</f>
        <v>360</v>
      </c>
      <c r="N113" s="189">
        <f>IF(Início!$C$11&lt;N$2,IF((N$2-Início!$C$11)&lt;72,$D113*N$1,6*$D113),0)</f>
        <v>360</v>
      </c>
      <c r="Q113" s="165" t="s">
        <v>386</v>
      </c>
    </row>
    <row r="114" spans="2:17">
      <c r="B114" s="165" t="str">
        <f t="shared" si="2"/>
        <v>Arapoti/PR</v>
      </c>
      <c r="C114" s="189" t="s">
        <v>2009</v>
      </c>
      <c r="D114" s="189">
        <v>60</v>
      </c>
      <c r="E114" s="189">
        <f>IF(Início!$C$11&lt;E$2,IF((E$2-Início!$C$11)&lt;72,$D114*E$1,6*$D114),0)</f>
        <v>60</v>
      </c>
      <c r="F114" s="189">
        <f>IF(Início!$C$11&lt;F$2,IF((F$2-Início!$C$11)&lt;72,$D114*F$1,6*$D114),0)</f>
        <v>120</v>
      </c>
      <c r="G114" s="189">
        <f>IF(Início!$C$11&lt;G$2,IF((G$2-Início!$C$11)&lt;72,$D114*G$1,6*$D114),0)</f>
        <v>180</v>
      </c>
      <c r="H114" s="189">
        <f>IF(Início!$C$11&lt;H$2,IF((H$2-Início!$C$11)&lt;72,$D114*H$1,6*$D114),0)</f>
        <v>240</v>
      </c>
      <c r="I114" s="189">
        <f>IF(Início!$C$11&lt;I$2,IF((I$2-Início!$C$11)&lt;72,$D114*I$1,6*$D114),0)</f>
        <v>300</v>
      </c>
      <c r="J114" s="189">
        <f>IF(Início!$C$11&lt;J$2,IF((J$2-Início!$C$11)&lt;72,$D114*J$1,6*$D114),0)</f>
        <v>360</v>
      </c>
      <c r="K114" s="189">
        <f>IF(Início!$C$11&lt;K$2,IF((K$2-Início!$C$11)&lt;72,$D114*K$1,6*$D114),0)</f>
        <v>360</v>
      </c>
      <c r="L114" s="189">
        <f>IF(Início!$C$11&lt;L$2,IF((L$2-Início!$C$11)&lt;72,$D114*L$1,6*$D114),0)</f>
        <v>360</v>
      </c>
      <c r="M114" s="189">
        <f>IF(Início!$C$11&lt;M$2,IF((M$2-Início!$C$11)&lt;72,$D114*M$1,6*$D114),0)</f>
        <v>360</v>
      </c>
      <c r="N114" s="189">
        <f>IF(Início!$C$11&lt;N$2,IF((N$2-Início!$C$11)&lt;72,$D114*N$1,6*$D114),0)</f>
        <v>360</v>
      </c>
      <c r="Q114" s="165" t="s">
        <v>751</v>
      </c>
    </row>
    <row r="115" spans="2:17">
      <c r="B115" s="165" t="str">
        <f t="shared" si="2"/>
        <v>Arapuã/PR</v>
      </c>
      <c r="C115" s="189" t="s">
        <v>2009</v>
      </c>
      <c r="D115" s="189">
        <v>60</v>
      </c>
      <c r="E115" s="189">
        <f>IF(Início!$C$11&lt;E$2,IF((E$2-Início!$C$11)&lt;72,$D115*E$1,6*$D115),0)</f>
        <v>60</v>
      </c>
      <c r="F115" s="189">
        <f>IF(Início!$C$11&lt;F$2,IF((F$2-Início!$C$11)&lt;72,$D115*F$1,6*$D115),0)</f>
        <v>120</v>
      </c>
      <c r="G115" s="189">
        <f>IF(Início!$C$11&lt;G$2,IF((G$2-Início!$C$11)&lt;72,$D115*G$1,6*$D115),0)</f>
        <v>180</v>
      </c>
      <c r="H115" s="189">
        <f>IF(Início!$C$11&lt;H$2,IF((H$2-Início!$C$11)&lt;72,$D115*H$1,6*$D115),0)</f>
        <v>240</v>
      </c>
      <c r="I115" s="189">
        <f>IF(Início!$C$11&lt;I$2,IF((I$2-Início!$C$11)&lt;72,$D115*I$1,6*$D115),0)</f>
        <v>300</v>
      </c>
      <c r="J115" s="189">
        <f>IF(Início!$C$11&lt;J$2,IF((J$2-Início!$C$11)&lt;72,$D115*J$1,6*$D115),0)</f>
        <v>360</v>
      </c>
      <c r="K115" s="189">
        <f>IF(Início!$C$11&lt;K$2,IF((K$2-Início!$C$11)&lt;72,$D115*K$1,6*$D115),0)</f>
        <v>360</v>
      </c>
      <c r="L115" s="189">
        <f>IF(Início!$C$11&lt;L$2,IF((L$2-Início!$C$11)&lt;72,$D115*L$1,6*$D115),0)</f>
        <v>360</v>
      </c>
      <c r="M115" s="189">
        <f>IF(Início!$C$11&lt;M$2,IF((M$2-Início!$C$11)&lt;72,$D115*M$1,6*$D115),0)</f>
        <v>360</v>
      </c>
      <c r="N115" s="189">
        <f>IF(Início!$C$11&lt;N$2,IF((N$2-Início!$C$11)&lt;72,$D115*N$1,6*$D115),0)</f>
        <v>360</v>
      </c>
      <c r="Q115" s="165" t="s">
        <v>1845</v>
      </c>
    </row>
    <row r="116" spans="2:17">
      <c r="B116" s="165" t="str">
        <f t="shared" si="2"/>
        <v>Ararendá/CE</v>
      </c>
      <c r="C116" s="189" t="s">
        <v>314</v>
      </c>
      <c r="D116" s="189">
        <v>60</v>
      </c>
      <c r="E116" s="189">
        <f>IF(Início!$C$11&lt;E$2,IF((E$2-Início!$C$11)&lt;72,$D116*E$1,6*$D116),0)</f>
        <v>60</v>
      </c>
      <c r="F116" s="189">
        <f>IF(Início!$C$11&lt;F$2,IF((F$2-Início!$C$11)&lt;72,$D116*F$1,6*$D116),0)</f>
        <v>120</v>
      </c>
      <c r="G116" s="189">
        <f>IF(Início!$C$11&lt;G$2,IF((G$2-Início!$C$11)&lt;72,$D116*G$1,6*$D116),0)</f>
        <v>180</v>
      </c>
      <c r="H116" s="189">
        <f>IF(Início!$C$11&lt;H$2,IF((H$2-Início!$C$11)&lt;72,$D116*H$1,6*$D116),0)</f>
        <v>240</v>
      </c>
      <c r="I116" s="189">
        <f>IF(Início!$C$11&lt;I$2,IF((I$2-Início!$C$11)&lt;72,$D116*I$1,6*$D116),0)</f>
        <v>300</v>
      </c>
      <c r="J116" s="189">
        <f>IF(Início!$C$11&lt;J$2,IF((J$2-Início!$C$11)&lt;72,$D116*J$1,6*$D116),0)</f>
        <v>360</v>
      </c>
      <c r="K116" s="189">
        <f>IF(Início!$C$11&lt;K$2,IF((K$2-Início!$C$11)&lt;72,$D116*K$1,6*$D116),0)</f>
        <v>360</v>
      </c>
      <c r="L116" s="189">
        <f>IF(Início!$C$11&lt;L$2,IF((L$2-Início!$C$11)&lt;72,$D116*L$1,6*$D116),0)</f>
        <v>360</v>
      </c>
      <c r="M116" s="189">
        <f>IF(Início!$C$11&lt;M$2,IF((M$2-Início!$C$11)&lt;72,$D116*M$1,6*$D116),0)</f>
        <v>360</v>
      </c>
      <c r="N116" s="189">
        <f>IF(Início!$C$11&lt;N$2,IF((N$2-Início!$C$11)&lt;72,$D116*N$1,6*$D116),0)</f>
        <v>360</v>
      </c>
      <c r="Q116" s="165" t="s">
        <v>1274</v>
      </c>
    </row>
    <row r="117" spans="2:17">
      <c r="B117" s="165" t="str">
        <f t="shared" si="2"/>
        <v>Araripe/CE</v>
      </c>
      <c r="C117" s="189" t="s">
        <v>314</v>
      </c>
      <c r="D117" s="189">
        <v>60</v>
      </c>
      <c r="E117" s="189">
        <f>IF(Início!$C$11&lt;E$2,IF((E$2-Início!$C$11)&lt;72,$D117*E$1,6*$D117),0)</f>
        <v>60</v>
      </c>
      <c r="F117" s="189">
        <f>IF(Início!$C$11&lt;F$2,IF((F$2-Início!$C$11)&lt;72,$D117*F$1,6*$D117),0)</f>
        <v>120</v>
      </c>
      <c r="G117" s="189">
        <f>IF(Início!$C$11&lt;G$2,IF((G$2-Início!$C$11)&lt;72,$D117*G$1,6*$D117),0)</f>
        <v>180</v>
      </c>
      <c r="H117" s="189">
        <f>IF(Início!$C$11&lt;H$2,IF((H$2-Início!$C$11)&lt;72,$D117*H$1,6*$D117),0)</f>
        <v>240</v>
      </c>
      <c r="I117" s="189">
        <f>IF(Início!$C$11&lt;I$2,IF((I$2-Início!$C$11)&lt;72,$D117*I$1,6*$D117),0)</f>
        <v>300</v>
      </c>
      <c r="J117" s="189">
        <f>IF(Início!$C$11&lt;J$2,IF((J$2-Início!$C$11)&lt;72,$D117*J$1,6*$D117),0)</f>
        <v>360</v>
      </c>
      <c r="K117" s="189">
        <f>IF(Início!$C$11&lt;K$2,IF((K$2-Início!$C$11)&lt;72,$D117*K$1,6*$D117),0)</f>
        <v>360</v>
      </c>
      <c r="L117" s="189">
        <f>IF(Início!$C$11&lt;L$2,IF((L$2-Início!$C$11)&lt;72,$D117*L$1,6*$D117),0)</f>
        <v>360</v>
      </c>
      <c r="M117" s="189">
        <f>IF(Início!$C$11&lt;M$2,IF((M$2-Início!$C$11)&lt;72,$D117*M$1,6*$D117),0)</f>
        <v>360</v>
      </c>
      <c r="N117" s="189">
        <f>IF(Início!$C$11&lt;N$2,IF((N$2-Início!$C$11)&lt;72,$D117*N$1,6*$D117),0)</f>
        <v>360</v>
      </c>
      <c r="Q117" s="165" t="s">
        <v>904</v>
      </c>
    </row>
    <row r="118" spans="2:17">
      <c r="B118" s="165" t="str">
        <f t="shared" si="2"/>
        <v>Araripina/PE</v>
      </c>
      <c r="C118" s="189" t="s">
        <v>319</v>
      </c>
      <c r="D118" s="189">
        <v>60</v>
      </c>
      <c r="E118" s="189">
        <f>IF(Início!$C$11&lt;E$2,IF((E$2-Início!$C$11)&lt;72,$D118*E$1,6*$D118),0)</f>
        <v>60</v>
      </c>
      <c r="F118" s="189">
        <f>IF(Início!$C$11&lt;F$2,IF((F$2-Início!$C$11)&lt;72,$D118*F$1,6*$D118),0)</f>
        <v>120</v>
      </c>
      <c r="G118" s="189">
        <f>IF(Início!$C$11&lt;G$2,IF((G$2-Início!$C$11)&lt;72,$D118*G$1,6*$D118),0)</f>
        <v>180</v>
      </c>
      <c r="H118" s="189">
        <f>IF(Início!$C$11&lt;H$2,IF((H$2-Início!$C$11)&lt;72,$D118*H$1,6*$D118),0)</f>
        <v>240</v>
      </c>
      <c r="I118" s="189">
        <f>IF(Início!$C$11&lt;I$2,IF((I$2-Início!$C$11)&lt;72,$D118*I$1,6*$D118),0)</f>
        <v>300</v>
      </c>
      <c r="J118" s="189">
        <f>IF(Início!$C$11&lt;J$2,IF((J$2-Início!$C$11)&lt;72,$D118*J$1,6*$D118),0)</f>
        <v>360</v>
      </c>
      <c r="K118" s="189">
        <f>IF(Início!$C$11&lt;K$2,IF((K$2-Início!$C$11)&lt;72,$D118*K$1,6*$D118),0)</f>
        <v>360</v>
      </c>
      <c r="L118" s="189">
        <f>IF(Início!$C$11&lt;L$2,IF((L$2-Início!$C$11)&lt;72,$D118*L$1,6*$D118),0)</f>
        <v>360</v>
      </c>
      <c r="M118" s="189">
        <f>IF(Início!$C$11&lt;M$2,IF((M$2-Início!$C$11)&lt;72,$D118*M$1,6*$D118),0)</f>
        <v>360</v>
      </c>
      <c r="N118" s="189">
        <f>IF(Início!$C$11&lt;N$2,IF((N$2-Início!$C$11)&lt;72,$D118*N$1,6*$D118),0)</f>
        <v>360</v>
      </c>
      <c r="Q118" s="165" t="s">
        <v>320</v>
      </c>
    </row>
    <row r="119" spans="2:17">
      <c r="B119" s="165" t="str">
        <f t="shared" si="2"/>
        <v>Araruama/RJ</v>
      </c>
      <c r="C119" s="189" t="s">
        <v>2003</v>
      </c>
      <c r="D119" s="189">
        <v>60</v>
      </c>
      <c r="E119" s="189">
        <f>IF(Início!$C$11&lt;E$2,IF((E$2-Início!$C$11)&lt;72,$D119*E$1,6*$D119),0)</f>
        <v>60</v>
      </c>
      <c r="F119" s="189">
        <f>IF(Início!$C$11&lt;F$2,IF((F$2-Início!$C$11)&lt;72,$D119*F$1,6*$D119),0)</f>
        <v>120</v>
      </c>
      <c r="G119" s="189">
        <f>IF(Início!$C$11&lt;G$2,IF((G$2-Início!$C$11)&lt;72,$D119*G$1,6*$D119),0)</f>
        <v>180</v>
      </c>
      <c r="H119" s="189">
        <f>IF(Início!$C$11&lt;H$2,IF((H$2-Início!$C$11)&lt;72,$D119*H$1,6*$D119),0)</f>
        <v>240</v>
      </c>
      <c r="I119" s="189">
        <f>IF(Início!$C$11&lt;I$2,IF((I$2-Início!$C$11)&lt;72,$D119*I$1,6*$D119),0)</f>
        <v>300</v>
      </c>
      <c r="J119" s="189">
        <f>IF(Início!$C$11&lt;J$2,IF((J$2-Início!$C$11)&lt;72,$D119*J$1,6*$D119),0)</f>
        <v>360</v>
      </c>
      <c r="K119" s="189">
        <f>IF(Início!$C$11&lt;K$2,IF((K$2-Início!$C$11)&lt;72,$D119*K$1,6*$D119),0)</f>
        <v>360</v>
      </c>
      <c r="L119" s="189">
        <f>IF(Início!$C$11&lt;L$2,IF((L$2-Início!$C$11)&lt;72,$D119*L$1,6*$D119),0)</f>
        <v>360</v>
      </c>
      <c r="M119" s="189">
        <f>IF(Início!$C$11&lt;M$2,IF((M$2-Início!$C$11)&lt;72,$D119*M$1,6*$D119),0)</f>
        <v>360</v>
      </c>
      <c r="N119" s="189">
        <f>IF(Início!$C$11&lt;N$2,IF((N$2-Início!$C$11)&lt;72,$D119*N$1,6*$D119),0)</f>
        <v>360</v>
      </c>
      <c r="Q119" s="165" t="s">
        <v>381</v>
      </c>
    </row>
    <row r="120" spans="2:17">
      <c r="B120" s="165" t="str">
        <f t="shared" si="2"/>
        <v>Arataca/BA</v>
      </c>
      <c r="C120" s="189" t="s">
        <v>311</v>
      </c>
      <c r="D120" s="189">
        <v>60</v>
      </c>
      <c r="E120" s="189">
        <f>IF(Início!$C$11&lt;E$2,IF((E$2-Início!$C$11)&lt;72,$D120*E$1,6*$D120),0)</f>
        <v>60</v>
      </c>
      <c r="F120" s="189">
        <f>IF(Início!$C$11&lt;F$2,IF((F$2-Início!$C$11)&lt;72,$D120*F$1,6*$D120),0)</f>
        <v>120</v>
      </c>
      <c r="G120" s="189">
        <f>IF(Início!$C$11&lt;G$2,IF((G$2-Início!$C$11)&lt;72,$D120*G$1,6*$D120),0)</f>
        <v>180</v>
      </c>
      <c r="H120" s="189">
        <f>IF(Início!$C$11&lt;H$2,IF((H$2-Início!$C$11)&lt;72,$D120*H$1,6*$D120),0)</f>
        <v>240</v>
      </c>
      <c r="I120" s="189">
        <f>IF(Início!$C$11&lt;I$2,IF((I$2-Início!$C$11)&lt;72,$D120*I$1,6*$D120),0)</f>
        <v>300</v>
      </c>
      <c r="J120" s="189">
        <f>IF(Início!$C$11&lt;J$2,IF((J$2-Início!$C$11)&lt;72,$D120*J$1,6*$D120),0)</f>
        <v>360</v>
      </c>
      <c r="K120" s="189">
        <f>IF(Início!$C$11&lt;K$2,IF((K$2-Início!$C$11)&lt;72,$D120*K$1,6*$D120),0)</f>
        <v>360</v>
      </c>
      <c r="L120" s="189">
        <f>IF(Início!$C$11&lt;L$2,IF((L$2-Início!$C$11)&lt;72,$D120*L$1,6*$D120),0)</f>
        <v>360</v>
      </c>
      <c r="M120" s="189">
        <f>IF(Início!$C$11&lt;M$2,IF((M$2-Início!$C$11)&lt;72,$D120*M$1,6*$D120),0)</f>
        <v>360</v>
      </c>
      <c r="N120" s="189">
        <f>IF(Início!$C$11&lt;N$2,IF((N$2-Início!$C$11)&lt;72,$D120*N$1,6*$D120),0)</f>
        <v>360</v>
      </c>
      <c r="Q120" s="165" t="s">
        <v>1364</v>
      </c>
    </row>
    <row r="121" spans="2:17">
      <c r="B121" s="165" t="str">
        <f t="shared" si="2"/>
        <v>Aratuípe/BA</v>
      </c>
      <c r="C121" s="189" t="s">
        <v>311</v>
      </c>
      <c r="D121" s="189">
        <v>60</v>
      </c>
      <c r="E121" s="189">
        <f>IF(Início!$C$11&lt;E$2,IF((E$2-Início!$C$11)&lt;72,$D121*E$1,6*$D121),0)</f>
        <v>60</v>
      </c>
      <c r="F121" s="189">
        <f>IF(Início!$C$11&lt;F$2,IF((F$2-Início!$C$11)&lt;72,$D121*F$1,6*$D121),0)</f>
        <v>120</v>
      </c>
      <c r="G121" s="189">
        <f>IF(Início!$C$11&lt;G$2,IF((G$2-Início!$C$11)&lt;72,$D121*G$1,6*$D121),0)</f>
        <v>180</v>
      </c>
      <c r="H121" s="189">
        <f>IF(Início!$C$11&lt;H$2,IF((H$2-Início!$C$11)&lt;72,$D121*H$1,6*$D121),0)</f>
        <v>240</v>
      </c>
      <c r="I121" s="189">
        <f>IF(Início!$C$11&lt;I$2,IF((I$2-Início!$C$11)&lt;72,$D121*I$1,6*$D121),0)</f>
        <v>300</v>
      </c>
      <c r="J121" s="189">
        <f>IF(Início!$C$11&lt;J$2,IF((J$2-Início!$C$11)&lt;72,$D121*J$1,6*$D121),0)</f>
        <v>360</v>
      </c>
      <c r="K121" s="189">
        <f>IF(Início!$C$11&lt;K$2,IF((K$2-Início!$C$11)&lt;72,$D121*K$1,6*$D121),0)</f>
        <v>360</v>
      </c>
      <c r="L121" s="189">
        <f>IF(Início!$C$11&lt;L$2,IF((L$2-Início!$C$11)&lt;72,$D121*L$1,6*$D121),0)</f>
        <v>360</v>
      </c>
      <c r="M121" s="189">
        <f>IF(Início!$C$11&lt;M$2,IF((M$2-Início!$C$11)&lt;72,$D121*M$1,6*$D121),0)</f>
        <v>360</v>
      </c>
      <c r="N121" s="189">
        <f>IF(Início!$C$11&lt;N$2,IF((N$2-Início!$C$11)&lt;72,$D121*N$1,6*$D121),0)</f>
        <v>360</v>
      </c>
      <c r="Q121" s="165" t="s">
        <v>1432</v>
      </c>
    </row>
    <row r="122" spans="2:17">
      <c r="B122" s="165" t="str">
        <f t="shared" si="2"/>
        <v>Araxá/MG</v>
      </c>
      <c r="C122" s="189" t="s">
        <v>2005</v>
      </c>
      <c r="D122" s="189">
        <v>60</v>
      </c>
      <c r="E122" s="189">
        <f>IF(Início!$C$11&lt;E$2,IF((E$2-Início!$C$11)&lt;72,$D122*E$1,6*$D122),0)</f>
        <v>60</v>
      </c>
      <c r="F122" s="189">
        <f>IF(Início!$C$11&lt;F$2,IF((F$2-Início!$C$11)&lt;72,$D122*F$1,6*$D122),0)</f>
        <v>120</v>
      </c>
      <c r="G122" s="189">
        <f>IF(Início!$C$11&lt;G$2,IF((G$2-Início!$C$11)&lt;72,$D122*G$1,6*$D122),0)</f>
        <v>180</v>
      </c>
      <c r="H122" s="189">
        <f>IF(Início!$C$11&lt;H$2,IF((H$2-Início!$C$11)&lt;72,$D122*H$1,6*$D122),0)</f>
        <v>240</v>
      </c>
      <c r="I122" s="189">
        <f>IF(Início!$C$11&lt;I$2,IF((I$2-Início!$C$11)&lt;72,$D122*I$1,6*$D122),0)</f>
        <v>300</v>
      </c>
      <c r="J122" s="189">
        <f>IF(Início!$C$11&lt;J$2,IF((J$2-Início!$C$11)&lt;72,$D122*J$1,6*$D122),0)</f>
        <v>360</v>
      </c>
      <c r="K122" s="189">
        <f>IF(Início!$C$11&lt;K$2,IF((K$2-Início!$C$11)&lt;72,$D122*K$1,6*$D122),0)</f>
        <v>360</v>
      </c>
      <c r="L122" s="189">
        <f>IF(Início!$C$11&lt;L$2,IF((L$2-Início!$C$11)&lt;72,$D122*L$1,6*$D122),0)</f>
        <v>360</v>
      </c>
      <c r="M122" s="189">
        <f>IF(Início!$C$11&lt;M$2,IF((M$2-Início!$C$11)&lt;72,$D122*M$1,6*$D122),0)</f>
        <v>360</v>
      </c>
      <c r="N122" s="189">
        <f>IF(Início!$C$11&lt;N$2,IF((N$2-Início!$C$11)&lt;72,$D122*N$1,6*$D122),0)</f>
        <v>360</v>
      </c>
      <c r="Q122" s="165" t="s">
        <v>393</v>
      </c>
    </row>
    <row r="123" spans="2:17">
      <c r="B123" s="165" t="str">
        <f t="shared" si="2"/>
        <v>Arco-Íris/SP</v>
      </c>
      <c r="C123" s="189" t="s">
        <v>2002</v>
      </c>
      <c r="D123" s="189">
        <v>60</v>
      </c>
      <c r="E123" s="189">
        <f>IF(Início!$C$11&lt;E$2,IF((E$2-Início!$C$11)&lt;72,$D123*E$1,6*$D123),0)</f>
        <v>60</v>
      </c>
      <c r="F123" s="189">
        <f>IF(Início!$C$11&lt;F$2,IF((F$2-Início!$C$11)&lt;72,$D123*F$1,6*$D123),0)</f>
        <v>120</v>
      </c>
      <c r="G123" s="189">
        <f>IF(Início!$C$11&lt;G$2,IF((G$2-Início!$C$11)&lt;72,$D123*G$1,6*$D123),0)</f>
        <v>180</v>
      </c>
      <c r="H123" s="189">
        <f>IF(Início!$C$11&lt;H$2,IF((H$2-Início!$C$11)&lt;72,$D123*H$1,6*$D123),0)</f>
        <v>240</v>
      </c>
      <c r="I123" s="189">
        <f>IF(Início!$C$11&lt;I$2,IF((I$2-Início!$C$11)&lt;72,$D123*I$1,6*$D123),0)</f>
        <v>300</v>
      </c>
      <c r="J123" s="189">
        <f>IF(Início!$C$11&lt;J$2,IF((J$2-Início!$C$11)&lt;72,$D123*J$1,6*$D123),0)</f>
        <v>360</v>
      </c>
      <c r="K123" s="189">
        <f>IF(Início!$C$11&lt;K$2,IF((K$2-Início!$C$11)&lt;72,$D123*K$1,6*$D123),0)</f>
        <v>360</v>
      </c>
      <c r="L123" s="189">
        <f>IF(Início!$C$11&lt;L$2,IF((L$2-Início!$C$11)&lt;72,$D123*L$1,6*$D123),0)</f>
        <v>360</v>
      </c>
      <c r="M123" s="189">
        <f>IF(Início!$C$11&lt;M$2,IF((M$2-Início!$C$11)&lt;72,$D123*M$1,6*$D123),0)</f>
        <v>360</v>
      </c>
      <c r="N123" s="189">
        <f>IF(Início!$C$11&lt;N$2,IF((N$2-Início!$C$11)&lt;72,$D123*N$1,6*$D123),0)</f>
        <v>360</v>
      </c>
      <c r="Q123" s="165" t="s">
        <v>1972</v>
      </c>
    </row>
    <row r="124" spans="2:17">
      <c r="B124" s="165" t="str">
        <f t="shared" si="2"/>
        <v>Arcoverde/PE</v>
      </c>
      <c r="C124" s="189" t="s">
        <v>319</v>
      </c>
      <c r="D124" s="189">
        <v>60</v>
      </c>
      <c r="E124" s="189">
        <f>IF(Início!$C$11&lt;E$2,IF((E$2-Início!$C$11)&lt;72,$D124*E$1,6*$D124),0)</f>
        <v>60</v>
      </c>
      <c r="F124" s="189">
        <f>IF(Início!$C$11&lt;F$2,IF((F$2-Início!$C$11)&lt;72,$D124*F$1,6*$D124),0)</f>
        <v>120</v>
      </c>
      <c r="G124" s="189">
        <f>IF(Início!$C$11&lt;G$2,IF((G$2-Início!$C$11)&lt;72,$D124*G$1,6*$D124),0)</f>
        <v>180</v>
      </c>
      <c r="H124" s="189">
        <f>IF(Início!$C$11&lt;H$2,IF((H$2-Início!$C$11)&lt;72,$D124*H$1,6*$D124),0)</f>
        <v>240</v>
      </c>
      <c r="I124" s="189">
        <f>IF(Início!$C$11&lt;I$2,IF((I$2-Início!$C$11)&lt;72,$D124*I$1,6*$D124),0)</f>
        <v>300</v>
      </c>
      <c r="J124" s="189">
        <f>IF(Início!$C$11&lt;J$2,IF((J$2-Início!$C$11)&lt;72,$D124*J$1,6*$D124),0)</f>
        <v>360</v>
      </c>
      <c r="K124" s="189">
        <f>IF(Início!$C$11&lt;K$2,IF((K$2-Início!$C$11)&lt;72,$D124*K$1,6*$D124),0)</f>
        <v>360</v>
      </c>
      <c r="L124" s="189">
        <f>IF(Início!$C$11&lt;L$2,IF((L$2-Início!$C$11)&lt;72,$D124*L$1,6*$D124),0)</f>
        <v>360</v>
      </c>
      <c r="M124" s="189">
        <f>IF(Início!$C$11&lt;M$2,IF((M$2-Início!$C$11)&lt;72,$D124*M$1,6*$D124),0)</f>
        <v>360</v>
      </c>
      <c r="N124" s="189">
        <f>IF(Início!$C$11&lt;N$2,IF((N$2-Início!$C$11)&lt;72,$D124*N$1,6*$D124),0)</f>
        <v>360</v>
      </c>
      <c r="Q124" s="165" t="s">
        <v>318</v>
      </c>
    </row>
    <row r="125" spans="2:17">
      <c r="B125" s="165" t="str">
        <f t="shared" si="2"/>
        <v>Areias/SP</v>
      </c>
      <c r="C125" s="189" t="s">
        <v>2002</v>
      </c>
      <c r="D125" s="189">
        <v>60</v>
      </c>
      <c r="E125" s="189">
        <f>IF(Início!$C$11&lt;E$2,IF((E$2-Início!$C$11)&lt;72,$D125*E$1,6*$D125),0)</f>
        <v>60</v>
      </c>
      <c r="F125" s="189">
        <f>IF(Início!$C$11&lt;F$2,IF((F$2-Início!$C$11)&lt;72,$D125*F$1,6*$D125),0)</f>
        <v>120</v>
      </c>
      <c r="G125" s="189">
        <f>IF(Início!$C$11&lt;G$2,IF((G$2-Início!$C$11)&lt;72,$D125*G$1,6*$D125),0)</f>
        <v>180</v>
      </c>
      <c r="H125" s="189">
        <f>IF(Início!$C$11&lt;H$2,IF((H$2-Início!$C$11)&lt;72,$D125*H$1,6*$D125),0)</f>
        <v>240</v>
      </c>
      <c r="I125" s="189">
        <f>IF(Início!$C$11&lt;I$2,IF((I$2-Início!$C$11)&lt;72,$D125*I$1,6*$D125),0)</f>
        <v>300</v>
      </c>
      <c r="J125" s="189">
        <f>IF(Início!$C$11&lt;J$2,IF((J$2-Início!$C$11)&lt;72,$D125*J$1,6*$D125),0)</f>
        <v>360</v>
      </c>
      <c r="K125" s="189">
        <f>IF(Início!$C$11&lt;K$2,IF((K$2-Início!$C$11)&lt;72,$D125*K$1,6*$D125),0)</f>
        <v>360</v>
      </c>
      <c r="L125" s="189">
        <f>IF(Início!$C$11&lt;L$2,IF((L$2-Início!$C$11)&lt;72,$D125*L$1,6*$D125),0)</f>
        <v>360</v>
      </c>
      <c r="M125" s="189">
        <f>IF(Início!$C$11&lt;M$2,IF((M$2-Início!$C$11)&lt;72,$D125*M$1,6*$D125),0)</f>
        <v>360</v>
      </c>
      <c r="N125" s="189">
        <f>IF(Início!$C$11&lt;N$2,IF((N$2-Início!$C$11)&lt;72,$D125*N$1,6*$D125),0)</f>
        <v>360</v>
      </c>
      <c r="Q125" s="165" t="s">
        <v>1838</v>
      </c>
    </row>
    <row r="126" spans="2:17">
      <c r="B126" s="165" t="str">
        <f t="shared" si="2"/>
        <v>Ariquemes/RO</v>
      </c>
      <c r="C126" s="189" t="s">
        <v>306</v>
      </c>
      <c r="D126" s="189">
        <v>60</v>
      </c>
      <c r="E126" s="189">
        <f>IF(Início!$C$11&lt;E$2,IF((E$2-Início!$C$11)&lt;72,$D126*E$1,6*$D126),0)</f>
        <v>60</v>
      </c>
      <c r="F126" s="189">
        <f>IF(Início!$C$11&lt;F$2,IF((F$2-Início!$C$11)&lt;72,$D126*F$1,6*$D126),0)</f>
        <v>120</v>
      </c>
      <c r="G126" s="189">
        <f>IF(Início!$C$11&lt;G$2,IF((G$2-Início!$C$11)&lt;72,$D126*G$1,6*$D126),0)</f>
        <v>180</v>
      </c>
      <c r="H126" s="189">
        <f>IF(Início!$C$11&lt;H$2,IF((H$2-Início!$C$11)&lt;72,$D126*H$1,6*$D126),0)</f>
        <v>240</v>
      </c>
      <c r="I126" s="189">
        <f>IF(Início!$C$11&lt;I$2,IF((I$2-Início!$C$11)&lt;72,$D126*I$1,6*$D126),0)</f>
        <v>300</v>
      </c>
      <c r="J126" s="189">
        <f>IF(Início!$C$11&lt;J$2,IF((J$2-Início!$C$11)&lt;72,$D126*J$1,6*$D126),0)</f>
        <v>360</v>
      </c>
      <c r="K126" s="189">
        <f>IF(Início!$C$11&lt;K$2,IF((K$2-Início!$C$11)&lt;72,$D126*K$1,6*$D126),0)</f>
        <v>360</v>
      </c>
      <c r="L126" s="189">
        <f>IF(Início!$C$11&lt;L$2,IF((L$2-Início!$C$11)&lt;72,$D126*L$1,6*$D126),0)</f>
        <v>360</v>
      </c>
      <c r="M126" s="189">
        <f>IF(Início!$C$11&lt;M$2,IF((M$2-Início!$C$11)&lt;72,$D126*M$1,6*$D126),0)</f>
        <v>360</v>
      </c>
      <c r="N126" s="189">
        <f>IF(Início!$C$11&lt;N$2,IF((N$2-Início!$C$11)&lt;72,$D126*N$1,6*$D126),0)</f>
        <v>360</v>
      </c>
      <c r="Q126" s="165" t="s">
        <v>406</v>
      </c>
    </row>
    <row r="127" spans="2:17">
      <c r="B127" s="165" t="str">
        <f t="shared" si="2"/>
        <v>Ariranha do Ivaí/PR</v>
      </c>
      <c r="C127" s="189" t="s">
        <v>2009</v>
      </c>
      <c r="D127" s="189">
        <v>60</v>
      </c>
      <c r="E127" s="189">
        <f>IF(Início!$C$11&lt;E$2,IF((E$2-Início!$C$11)&lt;72,$D127*E$1,6*$D127),0)</f>
        <v>60</v>
      </c>
      <c r="F127" s="189">
        <f>IF(Início!$C$11&lt;F$2,IF((F$2-Início!$C$11)&lt;72,$D127*F$1,6*$D127),0)</f>
        <v>120</v>
      </c>
      <c r="G127" s="189">
        <f>IF(Início!$C$11&lt;G$2,IF((G$2-Início!$C$11)&lt;72,$D127*G$1,6*$D127),0)</f>
        <v>180</v>
      </c>
      <c r="H127" s="189">
        <f>IF(Início!$C$11&lt;H$2,IF((H$2-Início!$C$11)&lt;72,$D127*H$1,6*$D127),0)</f>
        <v>240</v>
      </c>
      <c r="I127" s="189">
        <f>IF(Início!$C$11&lt;I$2,IF((I$2-Início!$C$11)&lt;72,$D127*I$1,6*$D127),0)</f>
        <v>300</v>
      </c>
      <c r="J127" s="189">
        <f>IF(Início!$C$11&lt;J$2,IF((J$2-Início!$C$11)&lt;72,$D127*J$1,6*$D127),0)</f>
        <v>360</v>
      </c>
      <c r="K127" s="189">
        <f>IF(Início!$C$11&lt;K$2,IF((K$2-Início!$C$11)&lt;72,$D127*K$1,6*$D127),0)</f>
        <v>360</v>
      </c>
      <c r="L127" s="189">
        <f>IF(Início!$C$11&lt;L$2,IF((L$2-Início!$C$11)&lt;72,$D127*L$1,6*$D127),0)</f>
        <v>360</v>
      </c>
      <c r="M127" s="189">
        <f>IF(Início!$C$11&lt;M$2,IF((M$2-Início!$C$11)&lt;72,$D127*M$1,6*$D127),0)</f>
        <v>360</v>
      </c>
      <c r="N127" s="189">
        <f>IF(Início!$C$11&lt;N$2,IF((N$2-Início!$C$11)&lt;72,$D127*N$1,6*$D127),0)</f>
        <v>360</v>
      </c>
      <c r="Q127" s="165" t="s">
        <v>1947</v>
      </c>
    </row>
    <row r="128" spans="2:17">
      <c r="B128" s="165" t="str">
        <f t="shared" si="2"/>
        <v>Armação dos Búzios/RJ</v>
      </c>
      <c r="C128" s="189" t="s">
        <v>2003</v>
      </c>
      <c r="D128" s="189">
        <v>60</v>
      </c>
      <c r="E128" s="189">
        <f>IF(Início!$C$11&lt;E$2,IF((E$2-Início!$C$11)&lt;72,$D128*E$1,6*$D128),0)</f>
        <v>60</v>
      </c>
      <c r="F128" s="189">
        <f>IF(Início!$C$11&lt;F$2,IF((F$2-Início!$C$11)&lt;72,$D128*F$1,6*$D128),0)</f>
        <v>120</v>
      </c>
      <c r="G128" s="189">
        <f>IF(Início!$C$11&lt;G$2,IF((G$2-Início!$C$11)&lt;72,$D128*G$1,6*$D128),0)</f>
        <v>180</v>
      </c>
      <c r="H128" s="189">
        <f>IF(Início!$C$11&lt;H$2,IF((H$2-Início!$C$11)&lt;72,$D128*H$1,6*$D128),0)</f>
        <v>240</v>
      </c>
      <c r="I128" s="189">
        <f>IF(Início!$C$11&lt;I$2,IF((I$2-Início!$C$11)&lt;72,$D128*I$1,6*$D128),0)</f>
        <v>300</v>
      </c>
      <c r="J128" s="189">
        <f>IF(Início!$C$11&lt;J$2,IF((J$2-Início!$C$11)&lt;72,$D128*J$1,6*$D128),0)</f>
        <v>360</v>
      </c>
      <c r="K128" s="189">
        <f>IF(Início!$C$11&lt;K$2,IF((K$2-Início!$C$11)&lt;72,$D128*K$1,6*$D128),0)</f>
        <v>360</v>
      </c>
      <c r="L128" s="189">
        <f>IF(Início!$C$11&lt;L$2,IF((L$2-Início!$C$11)&lt;72,$D128*L$1,6*$D128),0)</f>
        <v>360</v>
      </c>
      <c r="M128" s="189">
        <f>IF(Início!$C$11&lt;M$2,IF((M$2-Início!$C$11)&lt;72,$D128*M$1,6*$D128),0)</f>
        <v>360</v>
      </c>
      <c r="N128" s="189">
        <f>IF(Início!$C$11&lt;N$2,IF((N$2-Início!$C$11)&lt;72,$D128*N$1,6*$D128),0)</f>
        <v>360</v>
      </c>
      <c r="Q128" s="165" t="s">
        <v>575</v>
      </c>
    </row>
    <row r="129" spans="2:17">
      <c r="B129" s="165" t="str">
        <f t="shared" si="2"/>
        <v>Aroeiras do Itaim/PI</v>
      </c>
      <c r="C129" s="189" t="s">
        <v>2004</v>
      </c>
      <c r="D129" s="189">
        <v>60</v>
      </c>
      <c r="E129" s="189">
        <f>IF(Início!$C$11&lt;E$2,IF((E$2-Início!$C$11)&lt;72,$D129*E$1,6*$D129),0)</f>
        <v>60</v>
      </c>
      <c r="F129" s="189">
        <f>IF(Início!$C$11&lt;F$2,IF((F$2-Início!$C$11)&lt;72,$D129*F$1,6*$D129),0)</f>
        <v>120</v>
      </c>
      <c r="G129" s="189">
        <f>IF(Início!$C$11&lt;G$2,IF((G$2-Início!$C$11)&lt;72,$D129*G$1,6*$D129),0)</f>
        <v>180</v>
      </c>
      <c r="H129" s="189">
        <f>IF(Início!$C$11&lt;H$2,IF((H$2-Início!$C$11)&lt;72,$D129*H$1,6*$D129),0)</f>
        <v>240</v>
      </c>
      <c r="I129" s="189">
        <f>IF(Início!$C$11&lt;I$2,IF((I$2-Início!$C$11)&lt;72,$D129*I$1,6*$D129),0)</f>
        <v>300</v>
      </c>
      <c r="J129" s="189">
        <f>IF(Início!$C$11&lt;J$2,IF((J$2-Início!$C$11)&lt;72,$D129*J$1,6*$D129),0)</f>
        <v>360</v>
      </c>
      <c r="K129" s="189">
        <f>IF(Início!$C$11&lt;K$2,IF((K$2-Início!$C$11)&lt;72,$D129*K$1,6*$D129),0)</f>
        <v>360</v>
      </c>
      <c r="L129" s="189">
        <f>IF(Início!$C$11&lt;L$2,IF((L$2-Início!$C$11)&lt;72,$D129*L$1,6*$D129),0)</f>
        <v>360</v>
      </c>
      <c r="M129" s="189">
        <f>IF(Início!$C$11&lt;M$2,IF((M$2-Início!$C$11)&lt;72,$D129*M$1,6*$D129),0)</f>
        <v>360</v>
      </c>
      <c r="N129" s="189">
        <f>IF(Início!$C$11&lt;N$2,IF((N$2-Início!$C$11)&lt;72,$D129*N$1,6*$D129),0)</f>
        <v>360</v>
      </c>
      <c r="Q129" s="165" t="s">
        <v>1915</v>
      </c>
    </row>
    <row r="130" spans="2:17">
      <c r="B130" s="165" t="str">
        <f t="shared" si="2"/>
        <v>Arraial do Cabo/RJ</v>
      </c>
      <c r="C130" s="189" t="s">
        <v>2003</v>
      </c>
      <c r="D130" s="189">
        <v>60</v>
      </c>
      <c r="E130" s="189">
        <f>IF(Início!$C$11&lt;E$2,IF((E$2-Início!$C$11)&lt;72,$D130*E$1,6*$D130),0)</f>
        <v>60</v>
      </c>
      <c r="F130" s="189">
        <f>IF(Início!$C$11&lt;F$2,IF((F$2-Início!$C$11)&lt;72,$D130*F$1,6*$D130),0)</f>
        <v>120</v>
      </c>
      <c r="G130" s="189">
        <f>IF(Início!$C$11&lt;G$2,IF((G$2-Início!$C$11)&lt;72,$D130*G$1,6*$D130),0)</f>
        <v>180</v>
      </c>
      <c r="H130" s="189">
        <f>IF(Início!$C$11&lt;H$2,IF((H$2-Início!$C$11)&lt;72,$D130*H$1,6*$D130),0)</f>
        <v>240</v>
      </c>
      <c r="I130" s="189">
        <f>IF(Início!$C$11&lt;I$2,IF((I$2-Início!$C$11)&lt;72,$D130*I$1,6*$D130),0)</f>
        <v>300</v>
      </c>
      <c r="J130" s="189">
        <f>IF(Início!$C$11&lt;J$2,IF((J$2-Início!$C$11)&lt;72,$D130*J$1,6*$D130),0)</f>
        <v>360</v>
      </c>
      <c r="K130" s="189">
        <f>IF(Início!$C$11&lt;K$2,IF((K$2-Início!$C$11)&lt;72,$D130*K$1,6*$D130),0)</f>
        <v>360</v>
      </c>
      <c r="L130" s="189">
        <f>IF(Início!$C$11&lt;L$2,IF((L$2-Início!$C$11)&lt;72,$D130*L$1,6*$D130),0)</f>
        <v>360</v>
      </c>
      <c r="M130" s="189">
        <f>IF(Início!$C$11&lt;M$2,IF((M$2-Início!$C$11)&lt;72,$D130*M$1,6*$D130),0)</f>
        <v>360</v>
      </c>
      <c r="N130" s="189">
        <f>IF(Início!$C$11&lt;N$2,IF((N$2-Início!$C$11)&lt;72,$D130*N$1,6*$D130),0)</f>
        <v>360</v>
      </c>
      <c r="Q130" s="165" t="s">
        <v>672</v>
      </c>
    </row>
    <row r="131" spans="2:17">
      <c r="B131" s="165" t="str">
        <f t="shared" si="2"/>
        <v>Arroio do Tigre/RS</v>
      </c>
      <c r="C131" s="189" t="s">
        <v>2012</v>
      </c>
      <c r="D131" s="189">
        <v>60</v>
      </c>
      <c r="E131" s="189">
        <f>IF(Início!$C$11&lt;E$2,IF((E$2-Início!$C$11)&lt;72,$D131*E$1,6*$D131),0)</f>
        <v>60</v>
      </c>
      <c r="F131" s="189">
        <f>IF(Início!$C$11&lt;F$2,IF((F$2-Início!$C$11)&lt;72,$D131*F$1,6*$D131),0)</f>
        <v>120</v>
      </c>
      <c r="G131" s="189">
        <f>IF(Início!$C$11&lt;G$2,IF((G$2-Início!$C$11)&lt;72,$D131*G$1,6*$D131),0)</f>
        <v>180</v>
      </c>
      <c r="H131" s="189">
        <f>IF(Início!$C$11&lt;H$2,IF((H$2-Início!$C$11)&lt;72,$D131*H$1,6*$D131),0)</f>
        <v>240</v>
      </c>
      <c r="I131" s="189">
        <f>IF(Início!$C$11&lt;I$2,IF((I$2-Início!$C$11)&lt;72,$D131*I$1,6*$D131),0)</f>
        <v>300</v>
      </c>
      <c r="J131" s="189">
        <f>IF(Início!$C$11&lt;J$2,IF((J$2-Início!$C$11)&lt;72,$D131*J$1,6*$D131),0)</f>
        <v>360</v>
      </c>
      <c r="K131" s="189">
        <f>IF(Início!$C$11&lt;K$2,IF((K$2-Início!$C$11)&lt;72,$D131*K$1,6*$D131),0)</f>
        <v>360</v>
      </c>
      <c r="L131" s="189">
        <f>IF(Início!$C$11&lt;L$2,IF((L$2-Início!$C$11)&lt;72,$D131*L$1,6*$D131),0)</f>
        <v>360</v>
      </c>
      <c r="M131" s="189">
        <f>IF(Início!$C$11&lt;M$2,IF((M$2-Início!$C$11)&lt;72,$D131*M$1,6*$D131),0)</f>
        <v>360</v>
      </c>
      <c r="N131" s="189">
        <f>IF(Início!$C$11&lt;N$2,IF((N$2-Início!$C$11)&lt;72,$D131*N$1,6*$D131),0)</f>
        <v>360</v>
      </c>
      <c r="Q131" s="165" t="s">
        <v>1227</v>
      </c>
    </row>
    <row r="132" spans="2:17">
      <c r="B132" s="165" t="str">
        <f t="shared" si="2"/>
        <v>Arroio dos Ratos/RS</v>
      </c>
      <c r="C132" s="189" t="s">
        <v>2012</v>
      </c>
      <c r="D132" s="189">
        <v>60</v>
      </c>
      <c r="E132" s="189">
        <f>IF(Início!$C$11&lt;E$2,IF((E$2-Início!$C$11)&lt;72,$D132*E$1,6*$D132),0)</f>
        <v>60</v>
      </c>
      <c r="F132" s="189">
        <f>IF(Início!$C$11&lt;F$2,IF((F$2-Início!$C$11)&lt;72,$D132*F$1,6*$D132),0)</f>
        <v>120</v>
      </c>
      <c r="G132" s="189">
        <f>IF(Início!$C$11&lt;G$2,IF((G$2-Início!$C$11)&lt;72,$D132*G$1,6*$D132),0)</f>
        <v>180</v>
      </c>
      <c r="H132" s="189">
        <f>IF(Início!$C$11&lt;H$2,IF((H$2-Início!$C$11)&lt;72,$D132*H$1,6*$D132),0)</f>
        <v>240</v>
      </c>
      <c r="I132" s="189">
        <f>IF(Início!$C$11&lt;I$2,IF((I$2-Início!$C$11)&lt;72,$D132*I$1,6*$D132),0)</f>
        <v>300</v>
      </c>
      <c r="J132" s="189">
        <f>IF(Início!$C$11&lt;J$2,IF((J$2-Início!$C$11)&lt;72,$D132*J$1,6*$D132),0)</f>
        <v>360</v>
      </c>
      <c r="K132" s="189">
        <f>IF(Início!$C$11&lt;K$2,IF((K$2-Início!$C$11)&lt;72,$D132*K$1,6*$D132),0)</f>
        <v>360</v>
      </c>
      <c r="L132" s="189">
        <f>IF(Início!$C$11&lt;L$2,IF((L$2-Início!$C$11)&lt;72,$D132*L$1,6*$D132),0)</f>
        <v>360</v>
      </c>
      <c r="M132" s="189">
        <f>IF(Início!$C$11&lt;M$2,IF((M$2-Início!$C$11)&lt;72,$D132*M$1,6*$D132),0)</f>
        <v>360</v>
      </c>
      <c r="N132" s="189">
        <f>IF(Início!$C$11&lt;N$2,IF((N$2-Início!$C$11)&lt;72,$D132*N$1,6*$D132),0)</f>
        <v>360</v>
      </c>
      <c r="Q132" s="165" t="s">
        <v>1088</v>
      </c>
    </row>
    <row r="133" spans="2:17">
      <c r="B133" s="165" t="str">
        <f t="shared" ref="B133:B196" si="3">CONCATENATE(Q133,"/",C133)</f>
        <v>Arujá/SP</v>
      </c>
      <c r="C133" s="189" t="s">
        <v>2002</v>
      </c>
      <c r="D133" s="189">
        <v>60</v>
      </c>
      <c r="E133" s="189">
        <f>IF(Início!$C$11&lt;E$2,IF((E$2-Início!$C$11)&lt;72,$D133*E$1,6*$D133),0)</f>
        <v>60</v>
      </c>
      <c r="F133" s="189">
        <f>IF(Início!$C$11&lt;F$2,IF((F$2-Início!$C$11)&lt;72,$D133*F$1,6*$D133),0)</f>
        <v>120</v>
      </c>
      <c r="G133" s="189">
        <f>IF(Início!$C$11&lt;G$2,IF((G$2-Início!$C$11)&lt;72,$D133*G$1,6*$D133),0)</f>
        <v>180</v>
      </c>
      <c r="H133" s="189">
        <f>IF(Início!$C$11&lt;H$2,IF((H$2-Início!$C$11)&lt;72,$D133*H$1,6*$D133),0)</f>
        <v>240</v>
      </c>
      <c r="I133" s="189">
        <f>IF(Início!$C$11&lt;I$2,IF((I$2-Início!$C$11)&lt;72,$D133*I$1,6*$D133),0)</f>
        <v>300</v>
      </c>
      <c r="J133" s="189">
        <f>IF(Início!$C$11&lt;J$2,IF((J$2-Início!$C$11)&lt;72,$D133*J$1,6*$D133),0)</f>
        <v>360</v>
      </c>
      <c r="K133" s="189">
        <f>IF(Início!$C$11&lt;K$2,IF((K$2-Início!$C$11)&lt;72,$D133*K$1,6*$D133),0)</f>
        <v>360</v>
      </c>
      <c r="L133" s="189">
        <f>IF(Início!$C$11&lt;L$2,IF((L$2-Início!$C$11)&lt;72,$D133*L$1,6*$D133),0)</f>
        <v>360</v>
      </c>
      <c r="M133" s="189">
        <f>IF(Início!$C$11&lt;M$2,IF((M$2-Início!$C$11)&lt;72,$D133*M$1,6*$D133),0)</f>
        <v>360</v>
      </c>
      <c r="N133" s="189">
        <f>IF(Início!$C$11&lt;N$2,IF((N$2-Início!$C$11)&lt;72,$D133*N$1,6*$D133),0)</f>
        <v>360</v>
      </c>
      <c r="Q133" s="165" t="s">
        <v>420</v>
      </c>
    </row>
    <row r="134" spans="2:17">
      <c r="B134" s="165" t="str">
        <f t="shared" si="3"/>
        <v>Assaré/CE</v>
      </c>
      <c r="C134" s="189" t="s">
        <v>314</v>
      </c>
      <c r="D134" s="189">
        <v>60</v>
      </c>
      <c r="E134" s="189">
        <f>IF(Início!$C$11&lt;E$2,IF((E$2-Início!$C$11)&lt;72,$D134*E$1,6*$D134),0)</f>
        <v>60</v>
      </c>
      <c r="F134" s="189">
        <f>IF(Início!$C$11&lt;F$2,IF((F$2-Início!$C$11)&lt;72,$D134*F$1,6*$D134),0)</f>
        <v>120</v>
      </c>
      <c r="G134" s="189">
        <f>IF(Início!$C$11&lt;G$2,IF((G$2-Início!$C$11)&lt;72,$D134*G$1,6*$D134),0)</f>
        <v>180</v>
      </c>
      <c r="H134" s="189">
        <f>IF(Início!$C$11&lt;H$2,IF((H$2-Início!$C$11)&lt;72,$D134*H$1,6*$D134),0)</f>
        <v>240</v>
      </c>
      <c r="I134" s="189">
        <f>IF(Início!$C$11&lt;I$2,IF((I$2-Início!$C$11)&lt;72,$D134*I$1,6*$D134),0)</f>
        <v>300</v>
      </c>
      <c r="J134" s="189">
        <f>IF(Início!$C$11&lt;J$2,IF((J$2-Início!$C$11)&lt;72,$D134*J$1,6*$D134),0)</f>
        <v>360</v>
      </c>
      <c r="K134" s="189">
        <f>IF(Início!$C$11&lt;K$2,IF((K$2-Início!$C$11)&lt;72,$D134*K$1,6*$D134),0)</f>
        <v>360</v>
      </c>
      <c r="L134" s="189">
        <f>IF(Início!$C$11&lt;L$2,IF((L$2-Início!$C$11)&lt;72,$D134*L$1,6*$D134),0)</f>
        <v>360</v>
      </c>
      <c r="M134" s="189">
        <f>IF(Início!$C$11&lt;M$2,IF((M$2-Início!$C$11)&lt;72,$D134*M$1,6*$D134),0)</f>
        <v>360</v>
      </c>
      <c r="N134" s="189">
        <f>IF(Início!$C$11&lt;N$2,IF((N$2-Início!$C$11)&lt;72,$D134*N$1,6*$D134),0)</f>
        <v>360</v>
      </c>
      <c r="Q134" s="165" t="s">
        <v>850</v>
      </c>
    </row>
    <row r="135" spans="2:17">
      <c r="B135" s="165" t="str">
        <f t="shared" si="3"/>
        <v>Augusto Corrêa/PA</v>
      </c>
      <c r="C135" s="189" t="s">
        <v>302</v>
      </c>
      <c r="D135" s="189">
        <v>60</v>
      </c>
      <c r="E135" s="189">
        <f>IF(Início!$C$11&lt;E$2,IF((E$2-Início!$C$11)&lt;72,$D135*E$1,6*$D135),0)</f>
        <v>60</v>
      </c>
      <c r="F135" s="189">
        <f>IF(Início!$C$11&lt;F$2,IF((F$2-Início!$C$11)&lt;72,$D135*F$1,6*$D135),0)</f>
        <v>120</v>
      </c>
      <c r="G135" s="189">
        <f>IF(Início!$C$11&lt;G$2,IF((G$2-Início!$C$11)&lt;72,$D135*G$1,6*$D135),0)</f>
        <v>180</v>
      </c>
      <c r="H135" s="189">
        <f>IF(Início!$C$11&lt;H$2,IF((H$2-Início!$C$11)&lt;72,$D135*H$1,6*$D135),0)</f>
        <v>240</v>
      </c>
      <c r="I135" s="189">
        <f>IF(Início!$C$11&lt;I$2,IF((I$2-Início!$C$11)&lt;72,$D135*I$1,6*$D135),0)</f>
        <v>300</v>
      </c>
      <c r="J135" s="189">
        <f>IF(Início!$C$11&lt;J$2,IF((J$2-Início!$C$11)&lt;72,$D135*J$1,6*$D135),0)</f>
        <v>360</v>
      </c>
      <c r="K135" s="189">
        <f>IF(Início!$C$11&lt;K$2,IF((K$2-Início!$C$11)&lt;72,$D135*K$1,6*$D135),0)</f>
        <v>360</v>
      </c>
      <c r="L135" s="189">
        <f>IF(Início!$C$11&lt;L$2,IF((L$2-Início!$C$11)&lt;72,$D135*L$1,6*$D135),0)</f>
        <v>360</v>
      </c>
      <c r="M135" s="189">
        <f>IF(Início!$C$11&lt;M$2,IF((M$2-Início!$C$11)&lt;72,$D135*M$1,6*$D135),0)</f>
        <v>360</v>
      </c>
      <c r="N135" s="189">
        <f>IF(Início!$C$11&lt;N$2,IF((N$2-Início!$C$11)&lt;72,$D135*N$1,6*$D135),0)</f>
        <v>360</v>
      </c>
      <c r="Q135" s="165" t="s">
        <v>550</v>
      </c>
    </row>
    <row r="136" spans="2:17">
      <c r="B136" s="165" t="str">
        <f t="shared" si="3"/>
        <v>Augusto Pestana/RS</v>
      </c>
      <c r="C136" s="189" t="s">
        <v>2012</v>
      </c>
      <c r="D136" s="189">
        <v>60</v>
      </c>
      <c r="E136" s="189">
        <f>IF(Início!$C$11&lt;E$2,IF((E$2-Início!$C$11)&lt;72,$D136*E$1,6*$D136),0)</f>
        <v>60</v>
      </c>
      <c r="F136" s="189">
        <f>IF(Início!$C$11&lt;F$2,IF((F$2-Início!$C$11)&lt;72,$D136*F$1,6*$D136),0)</f>
        <v>120</v>
      </c>
      <c r="G136" s="189">
        <f>IF(Início!$C$11&lt;G$2,IF((G$2-Início!$C$11)&lt;72,$D136*G$1,6*$D136),0)</f>
        <v>180</v>
      </c>
      <c r="H136" s="189">
        <f>IF(Início!$C$11&lt;H$2,IF((H$2-Início!$C$11)&lt;72,$D136*H$1,6*$D136),0)</f>
        <v>240</v>
      </c>
      <c r="I136" s="189">
        <f>IF(Início!$C$11&lt;I$2,IF((I$2-Início!$C$11)&lt;72,$D136*I$1,6*$D136),0)</f>
        <v>300</v>
      </c>
      <c r="J136" s="189">
        <f>IF(Início!$C$11&lt;J$2,IF((J$2-Início!$C$11)&lt;72,$D136*J$1,6*$D136),0)</f>
        <v>360</v>
      </c>
      <c r="K136" s="189">
        <f>IF(Início!$C$11&lt;K$2,IF((K$2-Início!$C$11)&lt;72,$D136*K$1,6*$D136),0)</f>
        <v>360</v>
      </c>
      <c r="L136" s="189">
        <f>IF(Início!$C$11&lt;L$2,IF((L$2-Início!$C$11)&lt;72,$D136*L$1,6*$D136),0)</f>
        <v>360</v>
      </c>
      <c r="M136" s="189">
        <f>IF(Início!$C$11&lt;M$2,IF((M$2-Início!$C$11)&lt;72,$D136*M$1,6*$D136),0)</f>
        <v>360</v>
      </c>
      <c r="N136" s="189">
        <f>IF(Início!$C$11&lt;N$2,IF((N$2-Início!$C$11)&lt;72,$D136*N$1,6*$D136),0)</f>
        <v>360</v>
      </c>
      <c r="Q136" s="165" t="s">
        <v>1520</v>
      </c>
    </row>
    <row r="137" spans="2:17">
      <c r="B137" s="165" t="str">
        <f t="shared" si="3"/>
        <v>Aurelino Leal/BA</v>
      </c>
      <c r="C137" s="189" t="s">
        <v>311</v>
      </c>
      <c r="D137" s="189">
        <v>60</v>
      </c>
      <c r="E137" s="189">
        <f>IF(Início!$C$11&lt;E$2,IF((E$2-Início!$C$11)&lt;72,$D137*E$1,6*$D137),0)</f>
        <v>60</v>
      </c>
      <c r="F137" s="189">
        <f>IF(Início!$C$11&lt;F$2,IF((F$2-Início!$C$11)&lt;72,$D137*F$1,6*$D137),0)</f>
        <v>120</v>
      </c>
      <c r="G137" s="189">
        <f>IF(Início!$C$11&lt;G$2,IF((G$2-Início!$C$11)&lt;72,$D137*G$1,6*$D137),0)</f>
        <v>180</v>
      </c>
      <c r="H137" s="189">
        <f>IF(Início!$C$11&lt;H$2,IF((H$2-Início!$C$11)&lt;72,$D137*H$1,6*$D137),0)</f>
        <v>240</v>
      </c>
      <c r="I137" s="189">
        <f>IF(Início!$C$11&lt;I$2,IF((I$2-Início!$C$11)&lt;72,$D137*I$1,6*$D137),0)</f>
        <v>300</v>
      </c>
      <c r="J137" s="189">
        <f>IF(Início!$C$11&lt;J$2,IF((J$2-Início!$C$11)&lt;72,$D137*J$1,6*$D137),0)</f>
        <v>360</v>
      </c>
      <c r="K137" s="189">
        <f>IF(Início!$C$11&lt;K$2,IF((K$2-Início!$C$11)&lt;72,$D137*K$1,6*$D137),0)</f>
        <v>360</v>
      </c>
      <c r="L137" s="189">
        <f>IF(Início!$C$11&lt;L$2,IF((L$2-Início!$C$11)&lt;72,$D137*L$1,6*$D137),0)</f>
        <v>360</v>
      </c>
      <c r="M137" s="189">
        <f>IF(Início!$C$11&lt;M$2,IF((M$2-Início!$C$11)&lt;72,$D137*M$1,6*$D137),0)</f>
        <v>360</v>
      </c>
      <c r="N137" s="189">
        <f>IF(Início!$C$11&lt;N$2,IF((N$2-Início!$C$11)&lt;72,$D137*N$1,6*$D137),0)</f>
        <v>360</v>
      </c>
      <c r="Q137" s="165" t="s">
        <v>1266</v>
      </c>
    </row>
    <row r="138" spans="2:17">
      <c r="B138" s="165" t="str">
        <f t="shared" si="3"/>
        <v>Aurora/CE</v>
      </c>
      <c r="C138" s="189" t="s">
        <v>314</v>
      </c>
      <c r="D138" s="189">
        <v>60</v>
      </c>
      <c r="E138" s="189">
        <f>IF(Início!$C$11&lt;E$2,IF((E$2-Início!$C$11)&lt;72,$D138*E$1,6*$D138),0)</f>
        <v>60</v>
      </c>
      <c r="F138" s="189">
        <f>IF(Início!$C$11&lt;F$2,IF((F$2-Início!$C$11)&lt;72,$D138*F$1,6*$D138),0)</f>
        <v>120</v>
      </c>
      <c r="G138" s="189">
        <f>IF(Início!$C$11&lt;G$2,IF((G$2-Início!$C$11)&lt;72,$D138*G$1,6*$D138),0)</f>
        <v>180</v>
      </c>
      <c r="H138" s="189">
        <f>IF(Início!$C$11&lt;H$2,IF((H$2-Início!$C$11)&lt;72,$D138*H$1,6*$D138),0)</f>
        <v>240</v>
      </c>
      <c r="I138" s="189">
        <f>IF(Início!$C$11&lt;I$2,IF((I$2-Início!$C$11)&lt;72,$D138*I$1,6*$D138),0)</f>
        <v>300</v>
      </c>
      <c r="J138" s="189">
        <f>IF(Início!$C$11&lt;J$2,IF((J$2-Início!$C$11)&lt;72,$D138*J$1,6*$D138),0)</f>
        <v>360</v>
      </c>
      <c r="K138" s="189">
        <f>IF(Início!$C$11&lt;K$2,IF((K$2-Início!$C$11)&lt;72,$D138*K$1,6*$D138),0)</f>
        <v>360</v>
      </c>
      <c r="L138" s="189">
        <f>IF(Início!$C$11&lt;L$2,IF((L$2-Início!$C$11)&lt;72,$D138*L$1,6*$D138),0)</f>
        <v>360</v>
      </c>
      <c r="M138" s="189">
        <f>IF(Início!$C$11&lt;M$2,IF((M$2-Início!$C$11)&lt;72,$D138*M$1,6*$D138),0)</f>
        <v>360</v>
      </c>
      <c r="N138" s="189">
        <f>IF(Início!$C$11&lt;N$2,IF((N$2-Início!$C$11)&lt;72,$D138*N$1,6*$D138),0)</f>
        <v>360</v>
      </c>
      <c r="Q138" s="165" t="s">
        <v>810</v>
      </c>
    </row>
    <row r="139" spans="2:17">
      <c r="B139" s="165" t="str">
        <f t="shared" si="3"/>
        <v>Aurora do Pará/PA</v>
      </c>
      <c r="C139" s="189" t="s">
        <v>302</v>
      </c>
      <c r="D139" s="189">
        <v>60</v>
      </c>
      <c r="E139" s="189">
        <f>IF(Início!$C$11&lt;E$2,IF((E$2-Início!$C$11)&lt;72,$D139*E$1,6*$D139),0)</f>
        <v>60</v>
      </c>
      <c r="F139" s="189">
        <f>IF(Início!$C$11&lt;F$2,IF((F$2-Início!$C$11)&lt;72,$D139*F$1,6*$D139),0)</f>
        <v>120</v>
      </c>
      <c r="G139" s="189">
        <f>IF(Início!$C$11&lt;G$2,IF((G$2-Início!$C$11)&lt;72,$D139*G$1,6*$D139),0)</f>
        <v>180</v>
      </c>
      <c r="H139" s="189">
        <f>IF(Início!$C$11&lt;H$2,IF((H$2-Início!$C$11)&lt;72,$D139*H$1,6*$D139),0)</f>
        <v>240</v>
      </c>
      <c r="I139" s="189">
        <f>IF(Início!$C$11&lt;I$2,IF((I$2-Início!$C$11)&lt;72,$D139*I$1,6*$D139),0)</f>
        <v>300</v>
      </c>
      <c r="J139" s="189">
        <f>IF(Início!$C$11&lt;J$2,IF((J$2-Início!$C$11)&lt;72,$D139*J$1,6*$D139),0)</f>
        <v>360</v>
      </c>
      <c r="K139" s="189">
        <f>IF(Início!$C$11&lt;K$2,IF((K$2-Início!$C$11)&lt;72,$D139*K$1,6*$D139),0)</f>
        <v>360</v>
      </c>
      <c r="L139" s="189">
        <f>IF(Início!$C$11&lt;L$2,IF((L$2-Início!$C$11)&lt;72,$D139*L$1,6*$D139),0)</f>
        <v>360</v>
      </c>
      <c r="M139" s="189">
        <f>IF(Início!$C$11&lt;M$2,IF((M$2-Início!$C$11)&lt;72,$D139*M$1,6*$D139),0)</f>
        <v>360</v>
      </c>
      <c r="N139" s="189">
        <f>IF(Início!$C$11&lt;N$2,IF((N$2-Início!$C$11)&lt;72,$D139*N$1,6*$D139),0)</f>
        <v>360</v>
      </c>
      <c r="Q139" s="165" t="s">
        <v>814</v>
      </c>
    </row>
    <row r="140" spans="2:17">
      <c r="B140" s="165" t="str">
        <f t="shared" si="3"/>
        <v>Autazes/AM</v>
      </c>
      <c r="C140" s="189" t="s">
        <v>300</v>
      </c>
      <c r="D140" s="189">
        <v>60</v>
      </c>
      <c r="E140" s="189">
        <f>IF(Início!$C$11&lt;E$2,IF((E$2-Início!$C$11)&lt;72,$D140*E$1,6*$D140),0)</f>
        <v>60</v>
      </c>
      <c r="F140" s="189">
        <f>IF(Início!$C$11&lt;F$2,IF((F$2-Início!$C$11)&lt;72,$D140*F$1,6*$D140),0)</f>
        <v>120</v>
      </c>
      <c r="G140" s="189">
        <f>IF(Início!$C$11&lt;G$2,IF((G$2-Início!$C$11)&lt;72,$D140*G$1,6*$D140),0)</f>
        <v>180</v>
      </c>
      <c r="H140" s="189">
        <f>IF(Início!$C$11&lt;H$2,IF((H$2-Início!$C$11)&lt;72,$D140*H$1,6*$D140),0)</f>
        <v>240</v>
      </c>
      <c r="I140" s="189">
        <f>IF(Início!$C$11&lt;I$2,IF((I$2-Início!$C$11)&lt;72,$D140*I$1,6*$D140),0)</f>
        <v>300</v>
      </c>
      <c r="J140" s="189">
        <f>IF(Início!$C$11&lt;J$2,IF((J$2-Início!$C$11)&lt;72,$D140*J$1,6*$D140),0)</f>
        <v>360</v>
      </c>
      <c r="K140" s="189">
        <f>IF(Início!$C$11&lt;K$2,IF((K$2-Início!$C$11)&lt;72,$D140*K$1,6*$D140),0)</f>
        <v>360</v>
      </c>
      <c r="L140" s="189">
        <f>IF(Início!$C$11&lt;L$2,IF((L$2-Início!$C$11)&lt;72,$D140*L$1,6*$D140),0)</f>
        <v>360</v>
      </c>
      <c r="M140" s="189">
        <f>IF(Início!$C$11&lt;M$2,IF((M$2-Início!$C$11)&lt;72,$D140*M$1,6*$D140),0)</f>
        <v>360</v>
      </c>
      <c r="N140" s="189">
        <f>IF(Início!$C$11&lt;N$2,IF((N$2-Início!$C$11)&lt;72,$D140*N$1,6*$D140),0)</f>
        <v>360</v>
      </c>
      <c r="Q140" s="165" t="s">
        <v>563</v>
      </c>
    </row>
    <row r="141" spans="2:17">
      <c r="B141" s="165" t="str">
        <f t="shared" si="3"/>
        <v>Avaré/SP</v>
      </c>
      <c r="C141" s="189" t="s">
        <v>2002</v>
      </c>
      <c r="D141" s="189">
        <v>60</v>
      </c>
      <c r="E141" s="189">
        <f>IF(Início!$C$11&lt;E$2,IF((E$2-Início!$C$11)&lt;72,$D141*E$1,6*$D141),0)</f>
        <v>60</v>
      </c>
      <c r="F141" s="189">
        <f>IF(Início!$C$11&lt;F$2,IF((F$2-Início!$C$11)&lt;72,$D141*F$1,6*$D141),0)</f>
        <v>120</v>
      </c>
      <c r="G141" s="189">
        <f>IF(Início!$C$11&lt;G$2,IF((G$2-Início!$C$11)&lt;72,$D141*G$1,6*$D141),0)</f>
        <v>180</v>
      </c>
      <c r="H141" s="189">
        <f>IF(Início!$C$11&lt;H$2,IF((H$2-Início!$C$11)&lt;72,$D141*H$1,6*$D141),0)</f>
        <v>240</v>
      </c>
      <c r="I141" s="189">
        <f>IF(Início!$C$11&lt;I$2,IF((I$2-Início!$C$11)&lt;72,$D141*I$1,6*$D141),0)</f>
        <v>300</v>
      </c>
      <c r="J141" s="189">
        <f>IF(Início!$C$11&lt;J$2,IF((J$2-Início!$C$11)&lt;72,$D141*J$1,6*$D141),0)</f>
        <v>360</v>
      </c>
      <c r="K141" s="189">
        <f>IF(Início!$C$11&lt;K$2,IF((K$2-Início!$C$11)&lt;72,$D141*K$1,6*$D141),0)</f>
        <v>360</v>
      </c>
      <c r="L141" s="189">
        <f>IF(Início!$C$11&lt;L$2,IF((L$2-Início!$C$11)&lt;72,$D141*L$1,6*$D141),0)</f>
        <v>360</v>
      </c>
      <c r="M141" s="189">
        <f>IF(Início!$C$11&lt;M$2,IF((M$2-Início!$C$11)&lt;72,$D141*M$1,6*$D141),0)</f>
        <v>360</v>
      </c>
      <c r="N141" s="189">
        <f>IF(Início!$C$11&lt;N$2,IF((N$2-Início!$C$11)&lt;72,$D141*N$1,6*$D141),0)</f>
        <v>360</v>
      </c>
      <c r="Q141" s="165" t="s">
        <v>411</v>
      </c>
    </row>
    <row r="142" spans="2:17">
      <c r="B142" s="165" t="str">
        <f t="shared" si="3"/>
        <v>Aveiro/PA</v>
      </c>
      <c r="C142" s="189" t="s">
        <v>302</v>
      </c>
      <c r="D142" s="189">
        <v>60</v>
      </c>
      <c r="E142" s="189">
        <f>IF(Início!$C$11&lt;E$2,IF((E$2-Início!$C$11)&lt;72,$D142*E$1,6*$D142),0)</f>
        <v>60</v>
      </c>
      <c r="F142" s="189">
        <f>IF(Início!$C$11&lt;F$2,IF((F$2-Início!$C$11)&lt;72,$D142*F$1,6*$D142),0)</f>
        <v>120</v>
      </c>
      <c r="G142" s="189">
        <f>IF(Início!$C$11&lt;G$2,IF((G$2-Início!$C$11)&lt;72,$D142*G$1,6*$D142),0)</f>
        <v>180</v>
      </c>
      <c r="H142" s="189">
        <f>IF(Início!$C$11&lt;H$2,IF((H$2-Início!$C$11)&lt;72,$D142*H$1,6*$D142),0)</f>
        <v>240</v>
      </c>
      <c r="I142" s="189">
        <f>IF(Início!$C$11&lt;I$2,IF((I$2-Início!$C$11)&lt;72,$D142*I$1,6*$D142),0)</f>
        <v>300</v>
      </c>
      <c r="J142" s="189">
        <f>IF(Início!$C$11&lt;J$2,IF((J$2-Início!$C$11)&lt;72,$D142*J$1,6*$D142),0)</f>
        <v>360</v>
      </c>
      <c r="K142" s="189">
        <f>IF(Início!$C$11&lt;K$2,IF((K$2-Início!$C$11)&lt;72,$D142*K$1,6*$D142),0)</f>
        <v>360</v>
      </c>
      <c r="L142" s="189">
        <f>IF(Início!$C$11&lt;L$2,IF((L$2-Início!$C$11)&lt;72,$D142*L$1,6*$D142),0)</f>
        <v>360</v>
      </c>
      <c r="M142" s="189">
        <f>IF(Início!$C$11&lt;M$2,IF((M$2-Início!$C$11)&lt;72,$D142*M$1,6*$D142),0)</f>
        <v>360</v>
      </c>
      <c r="N142" s="189">
        <f>IF(Início!$C$11&lt;N$2,IF((N$2-Início!$C$11)&lt;72,$D142*N$1,6*$D142),0)</f>
        <v>360</v>
      </c>
      <c r="Q142" s="165" t="s">
        <v>950</v>
      </c>
    </row>
    <row r="143" spans="2:17">
      <c r="B143" s="165" t="str">
        <f t="shared" si="3"/>
        <v>Axixá/MA</v>
      </c>
      <c r="C143" s="189" t="s">
        <v>316</v>
      </c>
      <c r="D143" s="189">
        <v>60</v>
      </c>
      <c r="E143" s="189">
        <f>IF(Início!$C$11&lt;E$2,IF((E$2-Início!$C$11)&lt;72,$D143*E$1,6*$D143),0)</f>
        <v>60</v>
      </c>
      <c r="F143" s="189">
        <f>IF(Início!$C$11&lt;F$2,IF((F$2-Início!$C$11)&lt;72,$D143*F$1,6*$D143),0)</f>
        <v>120</v>
      </c>
      <c r="G143" s="189">
        <f>IF(Início!$C$11&lt;G$2,IF((G$2-Início!$C$11)&lt;72,$D143*G$1,6*$D143),0)</f>
        <v>180</v>
      </c>
      <c r="H143" s="189">
        <f>IF(Início!$C$11&lt;H$2,IF((H$2-Início!$C$11)&lt;72,$D143*H$1,6*$D143),0)</f>
        <v>240</v>
      </c>
      <c r="I143" s="189">
        <f>IF(Início!$C$11&lt;I$2,IF((I$2-Início!$C$11)&lt;72,$D143*I$1,6*$D143),0)</f>
        <v>300</v>
      </c>
      <c r="J143" s="189">
        <f>IF(Início!$C$11&lt;J$2,IF((J$2-Início!$C$11)&lt;72,$D143*J$1,6*$D143),0)</f>
        <v>360</v>
      </c>
      <c r="K143" s="189">
        <f>IF(Início!$C$11&lt;K$2,IF((K$2-Início!$C$11)&lt;72,$D143*K$1,6*$D143),0)</f>
        <v>360</v>
      </c>
      <c r="L143" s="189">
        <f>IF(Início!$C$11&lt;L$2,IF((L$2-Início!$C$11)&lt;72,$D143*L$1,6*$D143),0)</f>
        <v>360</v>
      </c>
      <c r="M143" s="189">
        <f>IF(Início!$C$11&lt;M$2,IF((M$2-Início!$C$11)&lt;72,$D143*M$1,6*$D143),0)</f>
        <v>360</v>
      </c>
      <c r="N143" s="189">
        <f>IF(Início!$C$11&lt;N$2,IF((N$2-Início!$C$11)&lt;72,$D143*N$1,6*$D143),0)</f>
        <v>360</v>
      </c>
      <c r="Q143" s="165" t="s">
        <v>1240</v>
      </c>
    </row>
    <row r="144" spans="2:17">
      <c r="B144" s="165" t="str">
        <f t="shared" si="3"/>
        <v>Bacabeira/MA</v>
      </c>
      <c r="C144" s="189" t="s">
        <v>316</v>
      </c>
      <c r="D144" s="189">
        <v>60</v>
      </c>
      <c r="E144" s="189">
        <f>IF(Início!$C$11&lt;E$2,IF((E$2-Início!$C$11)&lt;72,$D144*E$1,6*$D144),0)</f>
        <v>60</v>
      </c>
      <c r="F144" s="189">
        <f>IF(Início!$C$11&lt;F$2,IF((F$2-Início!$C$11)&lt;72,$D144*F$1,6*$D144),0)</f>
        <v>120</v>
      </c>
      <c r="G144" s="189">
        <f>IF(Início!$C$11&lt;G$2,IF((G$2-Início!$C$11)&lt;72,$D144*G$1,6*$D144),0)</f>
        <v>180</v>
      </c>
      <c r="H144" s="189">
        <f>IF(Início!$C$11&lt;H$2,IF((H$2-Início!$C$11)&lt;72,$D144*H$1,6*$D144),0)</f>
        <v>240</v>
      </c>
      <c r="I144" s="189">
        <f>IF(Início!$C$11&lt;I$2,IF((I$2-Início!$C$11)&lt;72,$D144*I$1,6*$D144),0)</f>
        <v>300</v>
      </c>
      <c r="J144" s="189">
        <f>IF(Início!$C$11&lt;J$2,IF((J$2-Início!$C$11)&lt;72,$D144*J$1,6*$D144),0)</f>
        <v>360</v>
      </c>
      <c r="K144" s="189">
        <f>IF(Início!$C$11&lt;K$2,IF((K$2-Início!$C$11)&lt;72,$D144*K$1,6*$D144),0)</f>
        <v>360</v>
      </c>
      <c r="L144" s="189">
        <f>IF(Início!$C$11&lt;L$2,IF((L$2-Início!$C$11)&lt;72,$D144*L$1,6*$D144),0)</f>
        <v>360</v>
      </c>
      <c r="M144" s="189">
        <f>IF(Início!$C$11&lt;M$2,IF((M$2-Início!$C$11)&lt;72,$D144*M$1,6*$D144),0)</f>
        <v>360</v>
      </c>
      <c r="N144" s="189">
        <f>IF(Início!$C$11&lt;N$2,IF((N$2-Início!$C$11)&lt;72,$D144*N$1,6*$D144),0)</f>
        <v>360</v>
      </c>
      <c r="Q144" s="165" t="s">
        <v>1017</v>
      </c>
    </row>
    <row r="145" spans="2:17">
      <c r="B145" s="165" t="str">
        <f t="shared" si="3"/>
        <v>Baependi/MG</v>
      </c>
      <c r="C145" s="189" t="s">
        <v>2005</v>
      </c>
      <c r="D145" s="189">
        <v>60</v>
      </c>
      <c r="E145" s="189">
        <f>IF(Início!$C$11&lt;E$2,IF((E$2-Início!$C$11)&lt;72,$D145*E$1,6*$D145),0)</f>
        <v>60</v>
      </c>
      <c r="F145" s="189">
        <f>IF(Início!$C$11&lt;F$2,IF((F$2-Início!$C$11)&lt;72,$D145*F$1,6*$D145),0)</f>
        <v>120</v>
      </c>
      <c r="G145" s="189">
        <f>IF(Início!$C$11&lt;G$2,IF((G$2-Início!$C$11)&lt;72,$D145*G$1,6*$D145),0)</f>
        <v>180</v>
      </c>
      <c r="H145" s="189">
        <f>IF(Início!$C$11&lt;H$2,IF((H$2-Início!$C$11)&lt;72,$D145*H$1,6*$D145),0)</f>
        <v>240</v>
      </c>
      <c r="I145" s="189">
        <f>IF(Início!$C$11&lt;I$2,IF((I$2-Início!$C$11)&lt;72,$D145*I$1,6*$D145),0)</f>
        <v>300</v>
      </c>
      <c r="J145" s="189">
        <f>IF(Início!$C$11&lt;J$2,IF((J$2-Início!$C$11)&lt;72,$D145*J$1,6*$D145),0)</f>
        <v>360</v>
      </c>
      <c r="K145" s="189">
        <f>IF(Início!$C$11&lt;K$2,IF((K$2-Início!$C$11)&lt;72,$D145*K$1,6*$D145),0)</f>
        <v>360</v>
      </c>
      <c r="L145" s="189">
        <f>IF(Início!$C$11&lt;L$2,IF((L$2-Início!$C$11)&lt;72,$D145*L$1,6*$D145),0)</f>
        <v>360</v>
      </c>
      <c r="M145" s="189">
        <f>IF(Início!$C$11&lt;M$2,IF((M$2-Início!$C$11)&lt;72,$D145*M$1,6*$D145),0)</f>
        <v>360</v>
      </c>
      <c r="N145" s="189">
        <f>IF(Início!$C$11&lt;N$2,IF((N$2-Início!$C$11)&lt;72,$D145*N$1,6*$D145),0)</f>
        <v>360</v>
      </c>
      <c r="Q145" s="165" t="s">
        <v>947</v>
      </c>
    </row>
    <row r="146" spans="2:17">
      <c r="B146" s="165" t="str">
        <f t="shared" si="3"/>
        <v>Bagé/RS</v>
      </c>
      <c r="C146" s="189" t="s">
        <v>2012</v>
      </c>
      <c r="D146" s="189">
        <v>60</v>
      </c>
      <c r="E146" s="189">
        <f>IF(Início!$C$11&lt;E$2,IF((E$2-Início!$C$11)&lt;72,$D146*E$1,6*$D146),0)</f>
        <v>60</v>
      </c>
      <c r="F146" s="189">
        <f>IF(Início!$C$11&lt;F$2,IF((F$2-Início!$C$11)&lt;72,$D146*F$1,6*$D146),0)</f>
        <v>120</v>
      </c>
      <c r="G146" s="189">
        <f>IF(Início!$C$11&lt;G$2,IF((G$2-Início!$C$11)&lt;72,$D146*G$1,6*$D146),0)</f>
        <v>180</v>
      </c>
      <c r="H146" s="189">
        <f>IF(Início!$C$11&lt;H$2,IF((H$2-Início!$C$11)&lt;72,$D146*H$1,6*$D146),0)</f>
        <v>240</v>
      </c>
      <c r="I146" s="189">
        <f>IF(Início!$C$11&lt;I$2,IF((I$2-Início!$C$11)&lt;72,$D146*I$1,6*$D146),0)</f>
        <v>300</v>
      </c>
      <c r="J146" s="189">
        <f>IF(Início!$C$11&lt;J$2,IF((J$2-Início!$C$11)&lt;72,$D146*J$1,6*$D146),0)</f>
        <v>360</v>
      </c>
      <c r="K146" s="189">
        <f>IF(Início!$C$11&lt;K$2,IF((K$2-Início!$C$11)&lt;72,$D146*K$1,6*$D146),0)</f>
        <v>360</v>
      </c>
      <c r="L146" s="189">
        <f>IF(Início!$C$11&lt;L$2,IF((L$2-Início!$C$11)&lt;72,$D146*L$1,6*$D146),0)</f>
        <v>360</v>
      </c>
      <c r="M146" s="189">
        <f>IF(Início!$C$11&lt;M$2,IF((M$2-Início!$C$11)&lt;72,$D146*M$1,6*$D146),0)</f>
        <v>360</v>
      </c>
      <c r="N146" s="189">
        <f>IF(Início!$C$11&lt;N$2,IF((N$2-Início!$C$11)&lt;72,$D146*N$1,6*$D146),0)</f>
        <v>360</v>
      </c>
      <c r="Q146" s="165" t="s">
        <v>389</v>
      </c>
    </row>
    <row r="147" spans="2:17">
      <c r="B147" s="165" t="str">
        <f t="shared" si="3"/>
        <v>Bagre/PA</v>
      </c>
      <c r="C147" s="189" t="s">
        <v>302</v>
      </c>
      <c r="D147" s="189">
        <v>60</v>
      </c>
      <c r="E147" s="189">
        <f>IF(Início!$C$11&lt;E$2,IF((E$2-Início!$C$11)&lt;72,$D147*E$1,6*$D147),0)</f>
        <v>60</v>
      </c>
      <c r="F147" s="189">
        <f>IF(Início!$C$11&lt;F$2,IF((F$2-Início!$C$11)&lt;72,$D147*F$1,6*$D147),0)</f>
        <v>120</v>
      </c>
      <c r="G147" s="189">
        <f>IF(Início!$C$11&lt;G$2,IF((G$2-Início!$C$11)&lt;72,$D147*G$1,6*$D147),0)</f>
        <v>180</v>
      </c>
      <c r="H147" s="189">
        <f>IF(Início!$C$11&lt;H$2,IF((H$2-Início!$C$11)&lt;72,$D147*H$1,6*$D147),0)</f>
        <v>240</v>
      </c>
      <c r="I147" s="189">
        <f>IF(Início!$C$11&lt;I$2,IF((I$2-Início!$C$11)&lt;72,$D147*I$1,6*$D147),0)</f>
        <v>300</v>
      </c>
      <c r="J147" s="189">
        <f>IF(Início!$C$11&lt;J$2,IF((J$2-Início!$C$11)&lt;72,$D147*J$1,6*$D147),0)</f>
        <v>360</v>
      </c>
      <c r="K147" s="189">
        <f>IF(Início!$C$11&lt;K$2,IF((K$2-Início!$C$11)&lt;72,$D147*K$1,6*$D147),0)</f>
        <v>360</v>
      </c>
      <c r="L147" s="189">
        <f>IF(Início!$C$11&lt;L$2,IF((L$2-Início!$C$11)&lt;72,$D147*L$1,6*$D147),0)</f>
        <v>360</v>
      </c>
      <c r="M147" s="189">
        <f>IF(Início!$C$11&lt;M$2,IF((M$2-Início!$C$11)&lt;72,$D147*M$1,6*$D147),0)</f>
        <v>360</v>
      </c>
      <c r="N147" s="189">
        <f>IF(Início!$C$11&lt;N$2,IF((N$2-Início!$C$11)&lt;72,$D147*N$1,6*$D147),0)</f>
        <v>360</v>
      </c>
      <c r="Q147" s="165" t="s">
        <v>622</v>
      </c>
    </row>
    <row r="148" spans="2:17">
      <c r="B148" s="165" t="str">
        <f t="shared" si="3"/>
        <v>Baião/PA</v>
      </c>
      <c r="C148" s="189" t="s">
        <v>302</v>
      </c>
      <c r="D148" s="189">
        <v>60</v>
      </c>
      <c r="E148" s="189">
        <f>IF(Início!$C$11&lt;E$2,IF((E$2-Início!$C$11)&lt;72,$D148*E$1,6*$D148),0)</f>
        <v>60</v>
      </c>
      <c r="F148" s="189">
        <f>IF(Início!$C$11&lt;F$2,IF((F$2-Início!$C$11)&lt;72,$D148*F$1,6*$D148),0)</f>
        <v>120</v>
      </c>
      <c r="G148" s="189">
        <f>IF(Início!$C$11&lt;G$2,IF((G$2-Início!$C$11)&lt;72,$D148*G$1,6*$D148),0)</f>
        <v>180</v>
      </c>
      <c r="H148" s="189">
        <f>IF(Início!$C$11&lt;H$2,IF((H$2-Início!$C$11)&lt;72,$D148*H$1,6*$D148),0)</f>
        <v>240</v>
      </c>
      <c r="I148" s="189">
        <f>IF(Início!$C$11&lt;I$2,IF((I$2-Início!$C$11)&lt;72,$D148*I$1,6*$D148),0)</f>
        <v>300</v>
      </c>
      <c r="J148" s="189">
        <f>IF(Início!$C$11&lt;J$2,IF((J$2-Início!$C$11)&lt;72,$D148*J$1,6*$D148),0)</f>
        <v>360</v>
      </c>
      <c r="K148" s="189">
        <f>IF(Início!$C$11&lt;K$2,IF((K$2-Início!$C$11)&lt;72,$D148*K$1,6*$D148),0)</f>
        <v>360</v>
      </c>
      <c r="L148" s="189">
        <f>IF(Início!$C$11&lt;L$2,IF((L$2-Início!$C$11)&lt;72,$D148*L$1,6*$D148),0)</f>
        <v>360</v>
      </c>
      <c r="M148" s="189">
        <f>IF(Início!$C$11&lt;M$2,IF((M$2-Início!$C$11)&lt;72,$D148*M$1,6*$D148),0)</f>
        <v>360</v>
      </c>
      <c r="N148" s="189">
        <f>IF(Início!$C$11&lt;N$2,IF((N$2-Início!$C$11)&lt;72,$D148*N$1,6*$D148),0)</f>
        <v>360</v>
      </c>
      <c r="Q148" s="165" t="s">
        <v>515</v>
      </c>
    </row>
    <row r="149" spans="2:17">
      <c r="B149" s="165" t="str">
        <f t="shared" si="3"/>
        <v>Baixa Grande/BA</v>
      </c>
      <c r="C149" s="189" t="s">
        <v>311</v>
      </c>
      <c r="D149" s="189">
        <v>60</v>
      </c>
      <c r="E149" s="189">
        <f>IF(Início!$C$11&lt;E$2,IF((E$2-Início!$C$11)&lt;72,$D149*E$1,6*$D149),0)</f>
        <v>60</v>
      </c>
      <c r="F149" s="189">
        <f>IF(Início!$C$11&lt;F$2,IF((F$2-Início!$C$11)&lt;72,$D149*F$1,6*$D149),0)</f>
        <v>120</v>
      </c>
      <c r="G149" s="189">
        <f>IF(Início!$C$11&lt;G$2,IF((G$2-Início!$C$11)&lt;72,$D149*G$1,6*$D149),0)</f>
        <v>180</v>
      </c>
      <c r="H149" s="189">
        <f>IF(Início!$C$11&lt;H$2,IF((H$2-Início!$C$11)&lt;72,$D149*H$1,6*$D149),0)</f>
        <v>240</v>
      </c>
      <c r="I149" s="189">
        <f>IF(Início!$C$11&lt;I$2,IF((I$2-Início!$C$11)&lt;72,$D149*I$1,6*$D149),0)</f>
        <v>300</v>
      </c>
      <c r="J149" s="189">
        <f>IF(Início!$C$11&lt;J$2,IF((J$2-Início!$C$11)&lt;72,$D149*J$1,6*$D149),0)</f>
        <v>360</v>
      </c>
      <c r="K149" s="189">
        <f>IF(Início!$C$11&lt;K$2,IF((K$2-Início!$C$11)&lt;72,$D149*K$1,6*$D149),0)</f>
        <v>360</v>
      </c>
      <c r="L149" s="189">
        <f>IF(Início!$C$11&lt;L$2,IF((L$2-Início!$C$11)&lt;72,$D149*L$1,6*$D149),0)</f>
        <v>360</v>
      </c>
      <c r="M149" s="189">
        <f>IF(Início!$C$11&lt;M$2,IF((M$2-Início!$C$11)&lt;72,$D149*M$1,6*$D149),0)</f>
        <v>360</v>
      </c>
      <c r="N149" s="189">
        <f>IF(Início!$C$11&lt;N$2,IF((N$2-Início!$C$11)&lt;72,$D149*N$1,6*$D149),0)</f>
        <v>360</v>
      </c>
      <c r="Q149" s="165" t="s">
        <v>952</v>
      </c>
    </row>
    <row r="150" spans="2:17">
      <c r="B150" s="165" t="str">
        <f t="shared" si="3"/>
        <v>Baixio/CE</v>
      </c>
      <c r="C150" s="189" t="s">
        <v>314</v>
      </c>
      <c r="D150" s="189">
        <v>60</v>
      </c>
      <c r="E150" s="189">
        <f>IF(Início!$C$11&lt;E$2,IF((E$2-Início!$C$11)&lt;72,$D150*E$1,6*$D150),0)</f>
        <v>60</v>
      </c>
      <c r="F150" s="189">
        <f>IF(Início!$C$11&lt;F$2,IF((F$2-Início!$C$11)&lt;72,$D150*F$1,6*$D150),0)</f>
        <v>120</v>
      </c>
      <c r="G150" s="189">
        <f>IF(Início!$C$11&lt;G$2,IF((G$2-Início!$C$11)&lt;72,$D150*G$1,6*$D150),0)</f>
        <v>180</v>
      </c>
      <c r="H150" s="189">
        <f>IF(Início!$C$11&lt;H$2,IF((H$2-Início!$C$11)&lt;72,$D150*H$1,6*$D150),0)</f>
        <v>240</v>
      </c>
      <c r="I150" s="189">
        <f>IF(Início!$C$11&lt;I$2,IF((I$2-Início!$C$11)&lt;72,$D150*I$1,6*$D150),0)</f>
        <v>300</v>
      </c>
      <c r="J150" s="189">
        <f>IF(Início!$C$11&lt;J$2,IF((J$2-Início!$C$11)&lt;72,$D150*J$1,6*$D150),0)</f>
        <v>360</v>
      </c>
      <c r="K150" s="189">
        <f>IF(Início!$C$11&lt;K$2,IF((K$2-Início!$C$11)&lt;72,$D150*K$1,6*$D150),0)</f>
        <v>360</v>
      </c>
      <c r="L150" s="189">
        <f>IF(Início!$C$11&lt;L$2,IF((L$2-Início!$C$11)&lt;72,$D150*L$1,6*$D150),0)</f>
        <v>360</v>
      </c>
      <c r="M150" s="189">
        <f>IF(Início!$C$11&lt;M$2,IF((M$2-Início!$C$11)&lt;72,$D150*M$1,6*$D150),0)</f>
        <v>360</v>
      </c>
      <c r="N150" s="189">
        <f>IF(Início!$C$11&lt;N$2,IF((N$2-Início!$C$11)&lt;72,$D150*N$1,6*$D150),0)</f>
        <v>360</v>
      </c>
      <c r="Q150" s="165" t="s">
        <v>1639</v>
      </c>
    </row>
    <row r="151" spans="2:17">
      <c r="B151" s="165" t="str">
        <f t="shared" si="3"/>
        <v>Baixo Guandu/ES</v>
      </c>
      <c r="C151" s="189" t="s">
        <v>2011</v>
      </c>
      <c r="D151" s="189">
        <v>60</v>
      </c>
      <c r="E151" s="189">
        <f>IF(Início!$C$11&lt;E$2,IF((E$2-Início!$C$11)&lt;72,$D151*E$1,6*$D151),0)</f>
        <v>60</v>
      </c>
      <c r="F151" s="189">
        <f>IF(Início!$C$11&lt;F$2,IF((F$2-Início!$C$11)&lt;72,$D151*F$1,6*$D151),0)</f>
        <v>120</v>
      </c>
      <c r="G151" s="189">
        <f>IF(Início!$C$11&lt;G$2,IF((G$2-Início!$C$11)&lt;72,$D151*G$1,6*$D151),0)</f>
        <v>180</v>
      </c>
      <c r="H151" s="189">
        <f>IF(Início!$C$11&lt;H$2,IF((H$2-Início!$C$11)&lt;72,$D151*H$1,6*$D151),0)</f>
        <v>240</v>
      </c>
      <c r="I151" s="189">
        <f>IF(Início!$C$11&lt;I$2,IF((I$2-Início!$C$11)&lt;72,$D151*I$1,6*$D151),0)</f>
        <v>300</v>
      </c>
      <c r="J151" s="189">
        <f>IF(Início!$C$11&lt;J$2,IF((J$2-Início!$C$11)&lt;72,$D151*J$1,6*$D151),0)</f>
        <v>360</v>
      </c>
      <c r="K151" s="189">
        <f>IF(Início!$C$11&lt;K$2,IF((K$2-Início!$C$11)&lt;72,$D151*K$1,6*$D151),0)</f>
        <v>360</v>
      </c>
      <c r="L151" s="189">
        <f>IF(Início!$C$11&lt;L$2,IF((L$2-Início!$C$11)&lt;72,$D151*L$1,6*$D151),0)</f>
        <v>360</v>
      </c>
      <c r="M151" s="189">
        <f>IF(Início!$C$11&lt;M$2,IF((M$2-Início!$C$11)&lt;72,$D151*M$1,6*$D151),0)</f>
        <v>360</v>
      </c>
      <c r="N151" s="189">
        <f>IF(Início!$C$11&lt;N$2,IF((N$2-Início!$C$11)&lt;72,$D151*N$1,6*$D151),0)</f>
        <v>360</v>
      </c>
      <c r="Q151" s="165" t="s">
        <v>681</v>
      </c>
    </row>
    <row r="152" spans="2:17">
      <c r="B152" s="165" t="str">
        <f t="shared" si="3"/>
        <v>Balneário Pinhal/RS</v>
      </c>
      <c r="C152" s="189" t="s">
        <v>2012</v>
      </c>
      <c r="D152" s="189">
        <v>60</v>
      </c>
      <c r="E152" s="189">
        <f>IF(Início!$C$11&lt;E$2,IF((E$2-Início!$C$11)&lt;72,$D152*E$1,6*$D152),0)</f>
        <v>60</v>
      </c>
      <c r="F152" s="189">
        <f>IF(Início!$C$11&lt;F$2,IF((F$2-Início!$C$11)&lt;72,$D152*F$1,6*$D152),0)</f>
        <v>120</v>
      </c>
      <c r="G152" s="189">
        <f>IF(Início!$C$11&lt;G$2,IF((G$2-Início!$C$11)&lt;72,$D152*G$1,6*$D152),0)</f>
        <v>180</v>
      </c>
      <c r="H152" s="189">
        <f>IF(Início!$C$11&lt;H$2,IF((H$2-Início!$C$11)&lt;72,$D152*H$1,6*$D152),0)</f>
        <v>240</v>
      </c>
      <c r="I152" s="189">
        <f>IF(Início!$C$11&lt;I$2,IF((I$2-Início!$C$11)&lt;72,$D152*I$1,6*$D152),0)</f>
        <v>300</v>
      </c>
      <c r="J152" s="189">
        <f>IF(Início!$C$11&lt;J$2,IF((J$2-Início!$C$11)&lt;72,$D152*J$1,6*$D152),0)</f>
        <v>360</v>
      </c>
      <c r="K152" s="189">
        <f>IF(Início!$C$11&lt;K$2,IF((K$2-Início!$C$11)&lt;72,$D152*K$1,6*$D152),0)</f>
        <v>360</v>
      </c>
      <c r="L152" s="189">
        <f>IF(Início!$C$11&lt;L$2,IF((L$2-Início!$C$11)&lt;72,$D152*L$1,6*$D152),0)</f>
        <v>360</v>
      </c>
      <c r="M152" s="189">
        <f>IF(Início!$C$11&lt;M$2,IF((M$2-Início!$C$11)&lt;72,$D152*M$1,6*$D152),0)</f>
        <v>360</v>
      </c>
      <c r="N152" s="189">
        <f>IF(Início!$C$11&lt;N$2,IF((N$2-Início!$C$11)&lt;72,$D152*N$1,6*$D152),0)</f>
        <v>360</v>
      </c>
      <c r="Q152" s="165" t="s">
        <v>1074</v>
      </c>
    </row>
    <row r="153" spans="2:17">
      <c r="B153" s="165" t="str">
        <f t="shared" si="3"/>
        <v>Balsas/MA</v>
      </c>
      <c r="C153" s="189" t="s">
        <v>316</v>
      </c>
      <c r="D153" s="189">
        <v>60</v>
      </c>
      <c r="E153" s="189">
        <f>IF(Início!$C$11&lt;E$2,IF((E$2-Início!$C$11)&lt;72,$D153*E$1,6*$D153),0)</f>
        <v>60</v>
      </c>
      <c r="F153" s="189">
        <f>IF(Início!$C$11&lt;F$2,IF((F$2-Início!$C$11)&lt;72,$D153*F$1,6*$D153),0)</f>
        <v>120</v>
      </c>
      <c r="G153" s="189">
        <f>IF(Início!$C$11&lt;G$2,IF((G$2-Início!$C$11)&lt;72,$D153*G$1,6*$D153),0)</f>
        <v>180</v>
      </c>
      <c r="H153" s="189">
        <f>IF(Início!$C$11&lt;H$2,IF((H$2-Início!$C$11)&lt;72,$D153*H$1,6*$D153),0)</f>
        <v>240</v>
      </c>
      <c r="I153" s="189">
        <f>IF(Início!$C$11&lt;I$2,IF((I$2-Início!$C$11)&lt;72,$D153*I$1,6*$D153),0)</f>
        <v>300</v>
      </c>
      <c r="J153" s="189">
        <f>IF(Início!$C$11&lt;J$2,IF((J$2-Início!$C$11)&lt;72,$D153*J$1,6*$D153),0)</f>
        <v>360</v>
      </c>
      <c r="K153" s="189">
        <f>IF(Início!$C$11&lt;K$2,IF((K$2-Início!$C$11)&lt;72,$D153*K$1,6*$D153),0)</f>
        <v>360</v>
      </c>
      <c r="L153" s="189">
        <f>IF(Início!$C$11&lt;L$2,IF((L$2-Início!$C$11)&lt;72,$D153*L$1,6*$D153),0)</f>
        <v>360</v>
      </c>
      <c r="M153" s="189">
        <f>IF(Início!$C$11&lt;M$2,IF((M$2-Início!$C$11)&lt;72,$D153*M$1,6*$D153),0)</f>
        <v>360</v>
      </c>
      <c r="N153" s="189">
        <f>IF(Início!$C$11&lt;N$2,IF((N$2-Início!$C$11)&lt;72,$D153*N$1,6*$D153),0)</f>
        <v>360</v>
      </c>
      <c r="Q153" s="165" t="s">
        <v>403</v>
      </c>
    </row>
    <row r="154" spans="2:17">
      <c r="B154" s="165" t="str">
        <f t="shared" si="3"/>
        <v>Banabuiú/CE</v>
      </c>
      <c r="C154" s="189" t="s">
        <v>314</v>
      </c>
      <c r="D154" s="189">
        <v>60</v>
      </c>
      <c r="E154" s="189">
        <f>IF(Início!$C$11&lt;E$2,IF((E$2-Início!$C$11)&lt;72,$D154*E$1,6*$D154),0)</f>
        <v>60</v>
      </c>
      <c r="F154" s="189">
        <f>IF(Início!$C$11&lt;F$2,IF((F$2-Início!$C$11)&lt;72,$D154*F$1,6*$D154),0)</f>
        <v>120</v>
      </c>
      <c r="G154" s="189">
        <f>IF(Início!$C$11&lt;G$2,IF((G$2-Início!$C$11)&lt;72,$D154*G$1,6*$D154),0)</f>
        <v>180</v>
      </c>
      <c r="H154" s="189">
        <f>IF(Início!$C$11&lt;H$2,IF((H$2-Início!$C$11)&lt;72,$D154*H$1,6*$D154),0)</f>
        <v>240</v>
      </c>
      <c r="I154" s="189">
        <f>IF(Início!$C$11&lt;I$2,IF((I$2-Início!$C$11)&lt;72,$D154*I$1,6*$D154),0)</f>
        <v>300</v>
      </c>
      <c r="J154" s="189">
        <f>IF(Início!$C$11&lt;J$2,IF((J$2-Início!$C$11)&lt;72,$D154*J$1,6*$D154),0)</f>
        <v>360</v>
      </c>
      <c r="K154" s="189">
        <f>IF(Início!$C$11&lt;K$2,IF((K$2-Início!$C$11)&lt;72,$D154*K$1,6*$D154),0)</f>
        <v>360</v>
      </c>
      <c r="L154" s="189">
        <f>IF(Início!$C$11&lt;L$2,IF((L$2-Início!$C$11)&lt;72,$D154*L$1,6*$D154),0)</f>
        <v>360</v>
      </c>
      <c r="M154" s="189">
        <f>IF(Início!$C$11&lt;M$2,IF((M$2-Início!$C$11)&lt;72,$D154*M$1,6*$D154),0)</f>
        <v>360</v>
      </c>
      <c r="N154" s="189">
        <f>IF(Início!$C$11&lt;N$2,IF((N$2-Início!$C$11)&lt;72,$D154*N$1,6*$D154),0)</f>
        <v>360</v>
      </c>
      <c r="Q154" s="165" t="s">
        <v>995</v>
      </c>
    </row>
    <row r="155" spans="2:17">
      <c r="B155" s="165" t="str">
        <f t="shared" si="3"/>
        <v>Bananal/SP</v>
      </c>
      <c r="C155" s="189" t="s">
        <v>2002</v>
      </c>
      <c r="D155" s="189">
        <v>60</v>
      </c>
      <c r="E155" s="189">
        <f>IF(Início!$C$11&lt;E$2,IF((E$2-Início!$C$11)&lt;72,$D155*E$1,6*$D155),0)</f>
        <v>60</v>
      </c>
      <c r="F155" s="189">
        <f>IF(Início!$C$11&lt;F$2,IF((F$2-Início!$C$11)&lt;72,$D155*F$1,6*$D155),0)</f>
        <v>120</v>
      </c>
      <c r="G155" s="189">
        <f>IF(Início!$C$11&lt;G$2,IF((G$2-Início!$C$11)&lt;72,$D155*G$1,6*$D155),0)</f>
        <v>180</v>
      </c>
      <c r="H155" s="189">
        <f>IF(Início!$C$11&lt;H$2,IF((H$2-Início!$C$11)&lt;72,$D155*H$1,6*$D155),0)</f>
        <v>240</v>
      </c>
      <c r="I155" s="189">
        <f>IF(Início!$C$11&lt;I$2,IF((I$2-Início!$C$11)&lt;72,$D155*I$1,6*$D155),0)</f>
        <v>300</v>
      </c>
      <c r="J155" s="189">
        <f>IF(Início!$C$11&lt;J$2,IF((J$2-Início!$C$11)&lt;72,$D155*J$1,6*$D155),0)</f>
        <v>360</v>
      </c>
      <c r="K155" s="189">
        <f>IF(Início!$C$11&lt;K$2,IF((K$2-Início!$C$11)&lt;72,$D155*K$1,6*$D155),0)</f>
        <v>360</v>
      </c>
      <c r="L155" s="189">
        <f>IF(Início!$C$11&lt;L$2,IF((L$2-Início!$C$11)&lt;72,$D155*L$1,6*$D155),0)</f>
        <v>360</v>
      </c>
      <c r="M155" s="189">
        <f>IF(Início!$C$11&lt;M$2,IF((M$2-Início!$C$11)&lt;72,$D155*M$1,6*$D155),0)</f>
        <v>360</v>
      </c>
      <c r="N155" s="189">
        <f>IF(Início!$C$11&lt;N$2,IF((N$2-Início!$C$11)&lt;72,$D155*N$1,6*$D155),0)</f>
        <v>360</v>
      </c>
      <c r="Q155" s="165" t="s">
        <v>1369</v>
      </c>
    </row>
    <row r="156" spans="2:17">
      <c r="B156" s="165" t="str">
        <f t="shared" si="3"/>
        <v>Bandeira/MG</v>
      </c>
      <c r="C156" s="189" t="s">
        <v>2005</v>
      </c>
      <c r="D156" s="189">
        <v>60</v>
      </c>
      <c r="E156" s="189">
        <f>IF(Início!$C$11&lt;E$2,IF((E$2-Início!$C$11)&lt;72,$D156*E$1,6*$D156),0)</f>
        <v>60</v>
      </c>
      <c r="F156" s="189">
        <f>IF(Início!$C$11&lt;F$2,IF((F$2-Início!$C$11)&lt;72,$D156*F$1,6*$D156),0)</f>
        <v>120</v>
      </c>
      <c r="G156" s="189">
        <f>IF(Início!$C$11&lt;G$2,IF((G$2-Início!$C$11)&lt;72,$D156*G$1,6*$D156),0)</f>
        <v>180</v>
      </c>
      <c r="H156" s="189">
        <f>IF(Início!$C$11&lt;H$2,IF((H$2-Início!$C$11)&lt;72,$D156*H$1,6*$D156),0)</f>
        <v>240</v>
      </c>
      <c r="I156" s="189">
        <f>IF(Início!$C$11&lt;I$2,IF((I$2-Início!$C$11)&lt;72,$D156*I$1,6*$D156),0)</f>
        <v>300</v>
      </c>
      <c r="J156" s="189">
        <f>IF(Início!$C$11&lt;J$2,IF((J$2-Início!$C$11)&lt;72,$D156*J$1,6*$D156),0)</f>
        <v>360</v>
      </c>
      <c r="K156" s="189">
        <f>IF(Início!$C$11&lt;K$2,IF((K$2-Início!$C$11)&lt;72,$D156*K$1,6*$D156),0)</f>
        <v>360</v>
      </c>
      <c r="L156" s="189">
        <f>IF(Início!$C$11&lt;L$2,IF((L$2-Início!$C$11)&lt;72,$D156*L$1,6*$D156),0)</f>
        <v>360</v>
      </c>
      <c r="M156" s="189">
        <f>IF(Início!$C$11&lt;M$2,IF((M$2-Início!$C$11)&lt;72,$D156*M$1,6*$D156),0)</f>
        <v>360</v>
      </c>
      <c r="N156" s="189">
        <f>IF(Início!$C$11&lt;N$2,IF((N$2-Início!$C$11)&lt;72,$D156*N$1,6*$D156),0)</f>
        <v>360</v>
      </c>
      <c r="Q156" s="165" t="s">
        <v>1717</v>
      </c>
    </row>
    <row r="157" spans="2:17">
      <c r="B157" s="165" t="str">
        <f t="shared" si="3"/>
        <v>Bandeirante/SC</v>
      </c>
      <c r="C157" s="189" t="s">
        <v>2013</v>
      </c>
      <c r="D157" s="189">
        <v>60</v>
      </c>
      <c r="E157" s="189">
        <f>IF(Início!$C$11&lt;E$2,IF((E$2-Início!$C$11)&lt;72,$D157*E$1,6*$D157),0)</f>
        <v>60</v>
      </c>
      <c r="F157" s="189">
        <f>IF(Início!$C$11&lt;F$2,IF((F$2-Início!$C$11)&lt;72,$D157*F$1,6*$D157),0)</f>
        <v>120</v>
      </c>
      <c r="G157" s="189">
        <f>IF(Início!$C$11&lt;G$2,IF((G$2-Início!$C$11)&lt;72,$D157*G$1,6*$D157),0)</f>
        <v>180</v>
      </c>
      <c r="H157" s="189">
        <f>IF(Início!$C$11&lt;H$2,IF((H$2-Início!$C$11)&lt;72,$D157*H$1,6*$D157),0)</f>
        <v>240</v>
      </c>
      <c r="I157" s="189">
        <f>IF(Início!$C$11&lt;I$2,IF((I$2-Início!$C$11)&lt;72,$D157*I$1,6*$D157),0)</f>
        <v>300</v>
      </c>
      <c r="J157" s="189">
        <f>IF(Início!$C$11&lt;J$2,IF((J$2-Início!$C$11)&lt;72,$D157*J$1,6*$D157),0)</f>
        <v>360</v>
      </c>
      <c r="K157" s="189">
        <f>IF(Início!$C$11&lt;K$2,IF((K$2-Início!$C$11)&lt;72,$D157*K$1,6*$D157),0)</f>
        <v>360</v>
      </c>
      <c r="L157" s="189">
        <f>IF(Início!$C$11&lt;L$2,IF((L$2-Início!$C$11)&lt;72,$D157*L$1,6*$D157),0)</f>
        <v>360</v>
      </c>
      <c r="M157" s="189">
        <f>IF(Início!$C$11&lt;M$2,IF((M$2-Início!$C$11)&lt;72,$D157*M$1,6*$D157),0)</f>
        <v>360</v>
      </c>
      <c r="N157" s="189">
        <f>IF(Início!$C$11&lt;N$2,IF((N$2-Início!$C$11)&lt;72,$D157*N$1,6*$D157),0)</f>
        <v>360</v>
      </c>
      <c r="Q157" s="165" t="s">
        <v>1875</v>
      </c>
    </row>
    <row r="158" spans="2:17">
      <c r="B158" s="165" t="str">
        <f t="shared" si="3"/>
        <v>Bandeirantes/PR</v>
      </c>
      <c r="C158" s="189" t="s">
        <v>2009</v>
      </c>
      <c r="D158" s="189">
        <v>60</v>
      </c>
      <c r="E158" s="189">
        <f>IF(Início!$C$11&lt;E$2,IF((E$2-Início!$C$11)&lt;72,$D158*E$1,6*$D158),0)</f>
        <v>60</v>
      </c>
      <c r="F158" s="189">
        <f>IF(Início!$C$11&lt;F$2,IF((F$2-Início!$C$11)&lt;72,$D158*F$1,6*$D158),0)</f>
        <v>120</v>
      </c>
      <c r="G158" s="189">
        <f>IF(Início!$C$11&lt;G$2,IF((G$2-Início!$C$11)&lt;72,$D158*G$1,6*$D158),0)</f>
        <v>180</v>
      </c>
      <c r="H158" s="189">
        <f>IF(Início!$C$11&lt;H$2,IF((H$2-Início!$C$11)&lt;72,$D158*H$1,6*$D158),0)</f>
        <v>240</v>
      </c>
      <c r="I158" s="189">
        <f>IF(Início!$C$11&lt;I$2,IF((I$2-Início!$C$11)&lt;72,$D158*I$1,6*$D158),0)</f>
        <v>300</v>
      </c>
      <c r="J158" s="189">
        <f>IF(Início!$C$11&lt;J$2,IF((J$2-Início!$C$11)&lt;72,$D158*J$1,6*$D158),0)</f>
        <v>360</v>
      </c>
      <c r="K158" s="189">
        <f>IF(Início!$C$11&lt;K$2,IF((K$2-Início!$C$11)&lt;72,$D158*K$1,6*$D158),0)</f>
        <v>360</v>
      </c>
      <c r="L158" s="189">
        <f>IF(Início!$C$11&lt;L$2,IF((L$2-Início!$C$11)&lt;72,$D158*L$1,6*$D158),0)</f>
        <v>360</v>
      </c>
      <c r="M158" s="189">
        <f>IF(Início!$C$11&lt;M$2,IF((M$2-Início!$C$11)&lt;72,$D158*M$1,6*$D158),0)</f>
        <v>360</v>
      </c>
      <c r="N158" s="189">
        <f>IF(Início!$C$11&lt;N$2,IF((N$2-Início!$C$11)&lt;72,$D158*N$1,6*$D158),0)</f>
        <v>360</v>
      </c>
      <c r="Q158" s="165" t="s">
        <v>667</v>
      </c>
    </row>
    <row r="159" spans="2:17">
      <c r="B159" s="165" t="str">
        <f t="shared" si="3"/>
        <v>Bannach/PA</v>
      </c>
      <c r="C159" s="189" t="s">
        <v>302</v>
      </c>
      <c r="D159" s="189">
        <v>60</v>
      </c>
      <c r="E159" s="189">
        <f>IF(Início!$C$11&lt;E$2,IF((E$2-Início!$C$11)&lt;72,$D159*E$1,6*$D159),0)</f>
        <v>60</v>
      </c>
      <c r="F159" s="189">
        <f>IF(Início!$C$11&lt;F$2,IF((F$2-Início!$C$11)&lt;72,$D159*F$1,6*$D159),0)</f>
        <v>120</v>
      </c>
      <c r="G159" s="189">
        <f>IF(Início!$C$11&lt;G$2,IF((G$2-Início!$C$11)&lt;72,$D159*G$1,6*$D159),0)</f>
        <v>180</v>
      </c>
      <c r="H159" s="189">
        <f>IF(Início!$C$11&lt;H$2,IF((H$2-Início!$C$11)&lt;72,$D159*H$1,6*$D159),0)</f>
        <v>240</v>
      </c>
      <c r="I159" s="189">
        <f>IF(Início!$C$11&lt;I$2,IF((I$2-Início!$C$11)&lt;72,$D159*I$1,6*$D159),0)</f>
        <v>300</v>
      </c>
      <c r="J159" s="189">
        <f>IF(Início!$C$11&lt;J$2,IF((J$2-Início!$C$11)&lt;72,$D159*J$1,6*$D159),0)</f>
        <v>360</v>
      </c>
      <c r="K159" s="189">
        <f>IF(Início!$C$11&lt;K$2,IF((K$2-Início!$C$11)&lt;72,$D159*K$1,6*$D159),0)</f>
        <v>360</v>
      </c>
      <c r="L159" s="189">
        <f>IF(Início!$C$11&lt;L$2,IF((L$2-Início!$C$11)&lt;72,$D159*L$1,6*$D159),0)</f>
        <v>360</v>
      </c>
      <c r="M159" s="189">
        <f>IF(Início!$C$11&lt;M$2,IF((M$2-Início!$C$11)&lt;72,$D159*M$1,6*$D159),0)</f>
        <v>360</v>
      </c>
      <c r="N159" s="189">
        <f>IF(Início!$C$11&lt;N$2,IF((N$2-Início!$C$11)&lt;72,$D159*N$1,6*$D159),0)</f>
        <v>360</v>
      </c>
      <c r="Q159" s="165" t="s">
        <v>1797</v>
      </c>
    </row>
    <row r="160" spans="2:17">
      <c r="B160" s="165" t="str">
        <f t="shared" si="3"/>
        <v>Banzaê/BA</v>
      </c>
      <c r="C160" s="189" t="s">
        <v>311</v>
      </c>
      <c r="D160" s="189">
        <v>60</v>
      </c>
      <c r="E160" s="189">
        <f>IF(Início!$C$11&lt;E$2,IF((E$2-Início!$C$11)&lt;72,$D160*E$1,6*$D160),0)</f>
        <v>60</v>
      </c>
      <c r="F160" s="189">
        <f>IF(Início!$C$11&lt;F$2,IF((F$2-Início!$C$11)&lt;72,$D160*F$1,6*$D160),0)</f>
        <v>120</v>
      </c>
      <c r="G160" s="189">
        <f>IF(Início!$C$11&lt;G$2,IF((G$2-Início!$C$11)&lt;72,$D160*G$1,6*$D160),0)</f>
        <v>180</v>
      </c>
      <c r="H160" s="189">
        <f>IF(Início!$C$11&lt;H$2,IF((H$2-Início!$C$11)&lt;72,$D160*H$1,6*$D160),0)</f>
        <v>240</v>
      </c>
      <c r="I160" s="189">
        <f>IF(Início!$C$11&lt;I$2,IF((I$2-Início!$C$11)&lt;72,$D160*I$1,6*$D160),0)</f>
        <v>300</v>
      </c>
      <c r="J160" s="189">
        <f>IF(Início!$C$11&lt;J$2,IF((J$2-Início!$C$11)&lt;72,$D160*J$1,6*$D160),0)</f>
        <v>360</v>
      </c>
      <c r="K160" s="189">
        <f>IF(Início!$C$11&lt;K$2,IF((K$2-Início!$C$11)&lt;72,$D160*K$1,6*$D160),0)</f>
        <v>360</v>
      </c>
      <c r="L160" s="189">
        <f>IF(Início!$C$11&lt;L$2,IF((L$2-Início!$C$11)&lt;72,$D160*L$1,6*$D160),0)</f>
        <v>360</v>
      </c>
      <c r="M160" s="189">
        <f>IF(Início!$C$11&lt;M$2,IF((M$2-Início!$C$11)&lt;72,$D160*M$1,6*$D160),0)</f>
        <v>360</v>
      </c>
      <c r="N160" s="189">
        <f>IF(Início!$C$11&lt;N$2,IF((N$2-Início!$C$11)&lt;72,$D160*N$1,6*$D160),0)</f>
        <v>360</v>
      </c>
      <c r="Q160" s="165" t="s">
        <v>1232</v>
      </c>
    </row>
    <row r="161" spans="2:17">
      <c r="B161" s="165" t="str">
        <f t="shared" si="3"/>
        <v>Barão de Antonina/SP</v>
      </c>
      <c r="C161" s="189" t="s">
        <v>2002</v>
      </c>
      <c r="D161" s="189">
        <v>60</v>
      </c>
      <c r="E161" s="189">
        <f>IF(Início!$C$11&lt;E$2,IF((E$2-Início!$C$11)&lt;72,$D161*E$1,6*$D161),0)</f>
        <v>60</v>
      </c>
      <c r="F161" s="189">
        <f>IF(Início!$C$11&lt;F$2,IF((F$2-Início!$C$11)&lt;72,$D161*F$1,6*$D161),0)</f>
        <v>120</v>
      </c>
      <c r="G161" s="189">
        <f>IF(Início!$C$11&lt;G$2,IF((G$2-Início!$C$11)&lt;72,$D161*G$1,6*$D161),0)</f>
        <v>180</v>
      </c>
      <c r="H161" s="189">
        <f>IF(Início!$C$11&lt;H$2,IF((H$2-Início!$C$11)&lt;72,$D161*H$1,6*$D161),0)</f>
        <v>240</v>
      </c>
      <c r="I161" s="189">
        <f>IF(Início!$C$11&lt;I$2,IF((I$2-Início!$C$11)&lt;72,$D161*I$1,6*$D161),0)</f>
        <v>300</v>
      </c>
      <c r="J161" s="189">
        <f>IF(Início!$C$11&lt;J$2,IF((J$2-Início!$C$11)&lt;72,$D161*J$1,6*$D161),0)</f>
        <v>360</v>
      </c>
      <c r="K161" s="189">
        <f>IF(Início!$C$11&lt;K$2,IF((K$2-Início!$C$11)&lt;72,$D161*K$1,6*$D161),0)</f>
        <v>360</v>
      </c>
      <c r="L161" s="189">
        <f>IF(Início!$C$11&lt;L$2,IF((L$2-Início!$C$11)&lt;72,$D161*L$1,6*$D161),0)</f>
        <v>360</v>
      </c>
      <c r="M161" s="189">
        <f>IF(Início!$C$11&lt;M$2,IF((M$2-Início!$C$11)&lt;72,$D161*M$1,6*$D161),0)</f>
        <v>360</v>
      </c>
      <c r="N161" s="189">
        <f>IF(Início!$C$11&lt;N$2,IF((N$2-Início!$C$11)&lt;72,$D161*N$1,6*$D161),0)</f>
        <v>360</v>
      </c>
      <c r="Q161" s="165" t="s">
        <v>1843</v>
      </c>
    </row>
    <row r="162" spans="2:17">
      <c r="B162" s="165" t="str">
        <f t="shared" si="3"/>
        <v>Barão do Triunfo/RS</v>
      </c>
      <c r="C162" s="189" t="s">
        <v>2012</v>
      </c>
      <c r="D162" s="189">
        <v>60</v>
      </c>
      <c r="E162" s="189">
        <f>IF(Início!$C$11&lt;E$2,IF((E$2-Início!$C$11)&lt;72,$D162*E$1,6*$D162),0)</f>
        <v>60</v>
      </c>
      <c r="F162" s="189">
        <f>IF(Início!$C$11&lt;F$2,IF((F$2-Início!$C$11)&lt;72,$D162*F$1,6*$D162),0)</f>
        <v>120</v>
      </c>
      <c r="G162" s="189">
        <f>IF(Início!$C$11&lt;G$2,IF((G$2-Início!$C$11)&lt;72,$D162*G$1,6*$D162),0)</f>
        <v>180</v>
      </c>
      <c r="H162" s="189">
        <f>IF(Início!$C$11&lt;H$2,IF((H$2-Início!$C$11)&lt;72,$D162*H$1,6*$D162),0)</f>
        <v>240</v>
      </c>
      <c r="I162" s="189">
        <f>IF(Início!$C$11&lt;I$2,IF((I$2-Início!$C$11)&lt;72,$D162*I$1,6*$D162),0)</f>
        <v>300</v>
      </c>
      <c r="J162" s="189">
        <f>IF(Início!$C$11&lt;J$2,IF((J$2-Início!$C$11)&lt;72,$D162*J$1,6*$D162),0)</f>
        <v>360</v>
      </c>
      <c r="K162" s="189">
        <f>IF(Início!$C$11&lt;K$2,IF((K$2-Início!$C$11)&lt;72,$D162*K$1,6*$D162),0)</f>
        <v>360</v>
      </c>
      <c r="L162" s="189">
        <f>IF(Início!$C$11&lt;L$2,IF((L$2-Início!$C$11)&lt;72,$D162*L$1,6*$D162),0)</f>
        <v>360</v>
      </c>
      <c r="M162" s="189">
        <f>IF(Início!$C$11&lt;M$2,IF((M$2-Início!$C$11)&lt;72,$D162*M$1,6*$D162),0)</f>
        <v>360</v>
      </c>
      <c r="N162" s="189">
        <f>IF(Início!$C$11&lt;N$2,IF((N$2-Início!$C$11)&lt;72,$D162*N$1,6*$D162),0)</f>
        <v>360</v>
      </c>
      <c r="Q162" s="165" t="s">
        <v>1623</v>
      </c>
    </row>
    <row r="163" spans="2:17">
      <c r="B163" s="165" t="str">
        <f t="shared" si="3"/>
        <v>Barcarena/PA</v>
      </c>
      <c r="C163" s="189" t="s">
        <v>302</v>
      </c>
      <c r="D163" s="189">
        <v>60</v>
      </c>
      <c r="E163" s="189">
        <f>IF(Início!$C$11&lt;E$2,IF((E$2-Início!$C$11)&lt;72,$D163*E$1,6*$D163),0)</f>
        <v>60</v>
      </c>
      <c r="F163" s="189">
        <f>IF(Início!$C$11&lt;F$2,IF((F$2-Início!$C$11)&lt;72,$D163*F$1,6*$D163),0)</f>
        <v>120</v>
      </c>
      <c r="G163" s="189">
        <f>IF(Início!$C$11&lt;G$2,IF((G$2-Início!$C$11)&lt;72,$D163*G$1,6*$D163),0)</f>
        <v>180</v>
      </c>
      <c r="H163" s="189">
        <f>IF(Início!$C$11&lt;H$2,IF((H$2-Início!$C$11)&lt;72,$D163*H$1,6*$D163),0)</f>
        <v>240</v>
      </c>
      <c r="I163" s="189">
        <f>IF(Início!$C$11&lt;I$2,IF((I$2-Início!$C$11)&lt;72,$D163*I$1,6*$D163),0)</f>
        <v>300</v>
      </c>
      <c r="J163" s="189">
        <f>IF(Início!$C$11&lt;J$2,IF((J$2-Início!$C$11)&lt;72,$D163*J$1,6*$D163),0)</f>
        <v>360</v>
      </c>
      <c r="K163" s="189">
        <f>IF(Início!$C$11&lt;K$2,IF((K$2-Início!$C$11)&lt;72,$D163*K$1,6*$D163),0)</f>
        <v>360</v>
      </c>
      <c r="L163" s="189">
        <f>IF(Início!$C$11&lt;L$2,IF((L$2-Início!$C$11)&lt;72,$D163*L$1,6*$D163),0)</f>
        <v>360</v>
      </c>
      <c r="M163" s="189">
        <f>IF(Início!$C$11&lt;M$2,IF((M$2-Início!$C$11)&lt;72,$D163*M$1,6*$D163),0)</f>
        <v>360</v>
      </c>
      <c r="N163" s="189">
        <f>IF(Início!$C$11&lt;N$2,IF((N$2-Início!$C$11)&lt;72,$D163*N$1,6*$D163),0)</f>
        <v>360</v>
      </c>
      <c r="Q163" s="165" t="s">
        <v>382</v>
      </c>
    </row>
    <row r="164" spans="2:17">
      <c r="B164" s="165" t="str">
        <f t="shared" si="3"/>
        <v>Barcelos/AM</v>
      </c>
      <c r="C164" s="189" t="s">
        <v>300</v>
      </c>
      <c r="D164" s="189">
        <v>60</v>
      </c>
      <c r="E164" s="189">
        <f>IF(Início!$C$11&lt;E$2,IF((E$2-Início!$C$11)&lt;72,$D164*E$1,6*$D164),0)</f>
        <v>60</v>
      </c>
      <c r="F164" s="189">
        <f>IF(Início!$C$11&lt;F$2,IF((F$2-Início!$C$11)&lt;72,$D164*F$1,6*$D164),0)</f>
        <v>120</v>
      </c>
      <c r="G164" s="189">
        <f>IF(Início!$C$11&lt;G$2,IF((G$2-Início!$C$11)&lt;72,$D164*G$1,6*$D164),0)</f>
        <v>180</v>
      </c>
      <c r="H164" s="189">
        <f>IF(Início!$C$11&lt;H$2,IF((H$2-Início!$C$11)&lt;72,$D164*H$1,6*$D164),0)</f>
        <v>240</v>
      </c>
      <c r="I164" s="189">
        <f>IF(Início!$C$11&lt;I$2,IF((I$2-Início!$C$11)&lt;72,$D164*I$1,6*$D164),0)</f>
        <v>300</v>
      </c>
      <c r="J164" s="189">
        <f>IF(Início!$C$11&lt;J$2,IF((J$2-Início!$C$11)&lt;72,$D164*J$1,6*$D164),0)</f>
        <v>360</v>
      </c>
      <c r="K164" s="189">
        <f>IF(Início!$C$11&lt;K$2,IF((K$2-Início!$C$11)&lt;72,$D164*K$1,6*$D164),0)</f>
        <v>360</v>
      </c>
      <c r="L164" s="189">
        <f>IF(Início!$C$11&lt;L$2,IF((L$2-Início!$C$11)&lt;72,$D164*L$1,6*$D164),0)</f>
        <v>360</v>
      </c>
      <c r="M164" s="189">
        <f>IF(Início!$C$11&lt;M$2,IF((M$2-Início!$C$11)&lt;72,$D164*M$1,6*$D164),0)</f>
        <v>360</v>
      </c>
      <c r="N164" s="189">
        <f>IF(Início!$C$11&lt;N$2,IF((N$2-Início!$C$11)&lt;72,$D164*N$1,6*$D164),0)</f>
        <v>360</v>
      </c>
      <c r="Q164" s="165" t="s">
        <v>928</v>
      </c>
    </row>
    <row r="165" spans="2:17">
      <c r="B165" s="165" t="str">
        <f t="shared" si="3"/>
        <v>Bariri/SP</v>
      </c>
      <c r="C165" s="189" t="s">
        <v>2002</v>
      </c>
      <c r="D165" s="189">
        <v>60</v>
      </c>
      <c r="E165" s="189">
        <f>IF(Início!$C$11&lt;E$2,IF((E$2-Início!$C$11)&lt;72,$D165*E$1,6*$D165),0)</f>
        <v>60</v>
      </c>
      <c r="F165" s="189">
        <f>IF(Início!$C$11&lt;F$2,IF((F$2-Início!$C$11)&lt;72,$D165*F$1,6*$D165),0)</f>
        <v>120</v>
      </c>
      <c r="G165" s="189">
        <f>IF(Início!$C$11&lt;G$2,IF((G$2-Início!$C$11)&lt;72,$D165*G$1,6*$D165),0)</f>
        <v>180</v>
      </c>
      <c r="H165" s="189">
        <f>IF(Início!$C$11&lt;H$2,IF((H$2-Início!$C$11)&lt;72,$D165*H$1,6*$D165),0)</f>
        <v>240</v>
      </c>
      <c r="I165" s="189">
        <f>IF(Início!$C$11&lt;I$2,IF((I$2-Início!$C$11)&lt;72,$D165*I$1,6*$D165),0)</f>
        <v>300</v>
      </c>
      <c r="J165" s="189">
        <f>IF(Início!$C$11&lt;J$2,IF((J$2-Início!$C$11)&lt;72,$D165*J$1,6*$D165),0)</f>
        <v>360</v>
      </c>
      <c r="K165" s="189">
        <f>IF(Início!$C$11&lt;K$2,IF((K$2-Início!$C$11)&lt;72,$D165*K$1,6*$D165),0)</f>
        <v>360</v>
      </c>
      <c r="L165" s="189">
        <f>IF(Início!$C$11&lt;L$2,IF((L$2-Início!$C$11)&lt;72,$D165*L$1,6*$D165),0)</f>
        <v>360</v>
      </c>
      <c r="M165" s="189">
        <f>IF(Início!$C$11&lt;M$2,IF((M$2-Início!$C$11)&lt;72,$D165*M$1,6*$D165),0)</f>
        <v>360</v>
      </c>
      <c r="N165" s="189">
        <f>IF(Início!$C$11&lt;N$2,IF((N$2-Início!$C$11)&lt;72,$D165*N$1,6*$D165),0)</f>
        <v>360</v>
      </c>
      <c r="Q165" s="165" t="s">
        <v>664</v>
      </c>
    </row>
    <row r="166" spans="2:17">
      <c r="B166" s="165" t="str">
        <f t="shared" si="3"/>
        <v>Barra Bonita/SP</v>
      </c>
      <c r="C166" s="189" t="s">
        <v>2002</v>
      </c>
      <c r="D166" s="189">
        <v>60</v>
      </c>
      <c r="E166" s="189">
        <f>IF(Início!$C$11&lt;E$2,IF((E$2-Início!$C$11)&lt;72,$D166*E$1,6*$D166),0)</f>
        <v>60</v>
      </c>
      <c r="F166" s="189">
        <f>IF(Início!$C$11&lt;F$2,IF((F$2-Início!$C$11)&lt;72,$D166*F$1,6*$D166),0)</f>
        <v>120</v>
      </c>
      <c r="G166" s="189">
        <f>IF(Início!$C$11&lt;G$2,IF((G$2-Início!$C$11)&lt;72,$D166*G$1,6*$D166),0)</f>
        <v>180</v>
      </c>
      <c r="H166" s="189">
        <f>IF(Início!$C$11&lt;H$2,IF((H$2-Início!$C$11)&lt;72,$D166*H$1,6*$D166),0)</f>
        <v>240</v>
      </c>
      <c r="I166" s="189">
        <f>IF(Início!$C$11&lt;I$2,IF((I$2-Início!$C$11)&lt;72,$D166*I$1,6*$D166),0)</f>
        <v>300</v>
      </c>
      <c r="J166" s="189">
        <f>IF(Início!$C$11&lt;J$2,IF((J$2-Início!$C$11)&lt;72,$D166*J$1,6*$D166),0)</f>
        <v>360</v>
      </c>
      <c r="K166" s="189">
        <f>IF(Início!$C$11&lt;K$2,IF((K$2-Início!$C$11)&lt;72,$D166*K$1,6*$D166),0)</f>
        <v>360</v>
      </c>
      <c r="L166" s="189">
        <f>IF(Início!$C$11&lt;L$2,IF((L$2-Início!$C$11)&lt;72,$D166*L$1,6*$D166),0)</f>
        <v>360</v>
      </c>
      <c r="M166" s="189">
        <f>IF(Início!$C$11&lt;M$2,IF((M$2-Início!$C$11)&lt;72,$D166*M$1,6*$D166),0)</f>
        <v>360</v>
      </c>
      <c r="N166" s="189">
        <f>IF(Início!$C$11&lt;N$2,IF((N$2-Início!$C$11)&lt;72,$D166*N$1,6*$D166),0)</f>
        <v>360</v>
      </c>
      <c r="Q166" s="165" t="s">
        <v>626</v>
      </c>
    </row>
    <row r="167" spans="2:17">
      <c r="B167" s="165" t="str">
        <f t="shared" si="3"/>
        <v>Barra Bonita/SC</v>
      </c>
      <c r="C167" s="189" t="s">
        <v>2013</v>
      </c>
      <c r="D167" s="189">
        <v>60</v>
      </c>
      <c r="E167" s="189">
        <f>IF(Início!$C$11&lt;E$2,IF((E$2-Início!$C$11)&lt;72,$D167*E$1,6*$D167),0)</f>
        <v>60</v>
      </c>
      <c r="F167" s="189">
        <f>IF(Início!$C$11&lt;F$2,IF((F$2-Início!$C$11)&lt;72,$D167*F$1,6*$D167),0)</f>
        <v>120</v>
      </c>
      <c r="G167" s="189">
        <f>IF(Início!$C$11&lt;G$2,IF((G$2-Início!$C$11)&lt;72,$D167*G$1,6*$D167),0)</f>
        <v>180</v>
      </c>
      <c r="H167" s="189">
        <f>IF(Início!$C$11&lt;H$2,IF((H$2-Início!$C$11)&lt;72,$D167*H$1,6*$D167),0)</f>
        <v>240</v>
      </c>
      <c r="I167" s="189">
        <f>IF(Início!$C$11&lt;I$2,IF((I$2-Início!$C$11)&lt;72,$D167*I$1,6*$D167),0)</f>
        <v>300</v>
      </c>
      <c r="J167" s="189">
        <f>IF(Início!$C$11&lt;J$2,IF((J$2-Início!$C$11)&lt;72,$D167*J$1,6*$D167),0)</f>
        <v>360</v>
      </c>
      <c r="K167" s="189">
        <f>IF(Início!$C$11&lt;K$2,IF((K$2-Início!$C$11)&lt;72,$D167*K$1,6*$D167),0)</f>
        <v>360</v>
      </c>
      <c r="L167" s="189">
        <f>IF(Início!$C$11&lt;L$2,IF((L$2-Início!$C$11)&lt;72,$D167*L$1,6*$D167),0)</f>
        <v>360</v>
      </c>
      <c r="M167" s="189">
        <f>IF(Início!$C$11&lt;M$2,IF((M$2-Início!$C$11)&lt;72,$D167*M$1,6*$D167),0)</f>
        <v>360</v>
      </c>
      <c r="N167" s="189">
        <f>IF(Início!$C$11&lt;N$2,IF((N$2-Início!$C$11)&lt;72,$D167*N$1,6*$D167),0)</f>
        <v>360</v>
      </c>
      <c r="Q167" s="165" t="s">
        <v>626</v>
      </c>
    </row>
    <row r="168" spans="2:17">
      <c r="B168" s="165" t="str">
        <f t="shared" si="3"/>
        <v>Barra da Estiva/BA</v>
      </c>
      <c r="C168" s="189" t="s">
        <v>311</v>
      </c>
      <c r="D168" s="189">
        <v>60</v>
      </c>
      <c r="E168" s="189">
        <f>IF(Início!$C$11&lt;E$2,IF((E$2-Início!$C$11)&lt;72,$D168*E$1,6*$D168),0)</f>
        <v>60</v>
      </c>
      <c r="F168" s="189">
        <f>IF(Início!$C$11&lt;F$2,IF((F$2-Início!$C$11)&lt;72,$D168*F$1,6*$D168),0)</f>
        <v>120</v>
      </c>
      <c r="G168" s="189">
        <f>IF(Início!$C$11&lt;G$2,IF((G$2-Início!$C$11)&lt;72,$D168*G$1,6*$D168),0)</f>
        <v>180</v>
      </c>
      <c r="H168" s="189">
        <f>IF(Início!$C$11&lt;H$2,IF((H$2-Início!$C$11)&lt;72,$D168*H$1,6*$D168),0)</f>
        <v>240</v>
      </c>
      <c r="I168" s="189">
        <f>IF(Início!$C$11&lt;I$2,IF((I$2-Início!$C$11)&lt;72,$D168*I$1,6*$D168),0)</f>
        <v>300</v>
      </c>
      <c r="J168" s="189">
        <f>IF(Início!$C$11&lt;J$2,IF((J$2-Início!$C$11)&lt;72,$D168*J$1,6*$D168),0)</f>
        <v>360</v>
      </c>
      <c r="K168" s="189">
        <f>IF(Início!$C$11&lt;K$2,IF((K$2-Início!$C$11)&lt;72,$D168*K$1,6*$D168),0)</f>
        <v>360</v>
      </c>
      <c r="L168" s="189">
        <f>IF(Início!$C$11&lt;L$2,IF((L$2-Início!$C$11)&lt;72,$D168*L$1,6*$D168),0)</f>
        <v>360</v>
      </c>
      <c r="M168" s="189">
        <f>IF(Início!$C$11&lt;M$2,IF((M$2-Início!$C$11)&lt;72,$D168*M$1,6*$D168),0)</f>
        <v>360</v>
      </c>
      <c r="N168" s="189">
        <f>IF(Início!$C$11&lt;N$2,IF((N$2-Início!$C$11)&lt;72,$D168*N$1,6*$D168),0)</f>
        <v>360</v>
      </c>
      <c r="Q168" s="165" t="s">
        <v>748</v>
      </c>
    </row>
    <row r="169" spans="2:17">
      <c r="B169" s="165" t="str">
        <f t="shared" si="3"/>
        <v>Barra de Guabiraba/PE</v>
      </c>
      <c r="C169" s="189" t="s">
        <v>319</v>
      </c>
      <c r="D169" s="189">
        <v>60</v>
      </c>
      <c r="E169" s="189">
        <f>IF(Início!$C$11&lt;E$2,IF((E$2-Início!$C$11)&lt;72,$D169*E$1,6*$D169),0)</f>
        <v>60</v>
      </c>
      <c r="F169" s="189">
        <f>IF(Início!$C$11&lt;F$2,IF((F$2-Início!$C$11)&lt;72,$D169*F$1,6*$D169),0)</f>
        <v>120</v>
      </c>
      <c r="G169" s="189">
        <f>IF(Início!$C$11&lt;G$2,IF((G$2-Início!$C$11)&lt;72,$D169*G$1,6*$D169),0)</f>
        <v>180</v>
      </c>
      <c r="H169" s="189">
        <f>IF(Início!$C$11&lt;H$2,IF((H$2-Início!$C$11)&lt;72,$D169*H$1,6*$D169),0)</f>
        <v>240</v>
      </c>
      <c r="I169" s="189">
        <f>IF(Início!$C$11&lt;I$2,IF((I$2-Início!$C$11)&lt;72,$D169*I$1,6*$D169),0)</f>
        <v>300</v>
      </c>
      <c r="J169" s="189">
        <f>IF(Início!$C$11&lt;J$2,IF((J$2-Início!$C$11)&lt;72,$D169*J$1,6*$D169),0)</f>
        <v>360</v>
      </c>
      <c r="K169" s="189">
        <f>IF(Início!$C$11&lt;K$2,IF((K$2-Início!$C$11)&lt;72,$D169*K$1,6*$D169),0)</f>
        <v>360</v>
      </c>
      <c r="L169" s="189">
        <f>IF(Início!$C$11&lt;L$2,IF((L$2-Início!$C$11)&lt;72,$D169*L$1,6*$D169),0)</f>
        <v>360</v>
      </c>
      <c r="M169" s="189">
        <f>IF(Início!$C$11&lt;M$2,IF((M$2-Início!$C$11)&lt;72,$D169*M$1,6*$D169),0)</f>
        <v>360</v>
      </c>
      <c r="N169" s="189">
        <f>IF(Início!$C$11&lt;N$2,IF((N$2-Início!$C$11)&lt;72,$D169*N$1,6*$D169),0)</f>
        <v>360</v>
      </c>
      <c r="Q169" s="165" t="s">
        <v>1213</v>
      </c>
    </row>
    <row r="170" spans="2:17">
      <c r="B170" s="165" t="str">
        <f t="shared" si="3"/>
        <v>Barra de São Francisco/ES</v>
      </c>
      <c r="C170" s="189" t="s">
        <v>2011</v>
      </c>
      <c r="D170" s="189">
        <v>60</v>
      </c>
      <c r="E170" s="189">
        <f>IF(Início!$C$11&lt;E$2,IF((E$2-Início!$C$11)&lt;72,$D170*E$1,6*$D170),0)</f>
        <v>60</v>
      </c>
      <c r="F170" s="189">
        <f>IF(Início!$C$11&lt;F$2,IF((F$2-Início!$C$11)&lt;72,$D170*F$1,6*$D170),0)</f>
        <v>120</v>
      </c>
      <c r="G170" s="189">
        <f>IF(Início!$C$11&lt;G$2,IF((G$2-Início!$C$11)&lt;72,$D170*G$1,6*$D170),0)</f>
        <v>180</v>
      </c>
      <c r="H170" s="189">
        <f>IF(Início!$C$11&lt;H$2,IF((H$2-Início!$C$11)&lt;72,$D170*H$1,6*$D170),0)</f>
        <v>240</v>
      </c>
      <c r="I170" s="189">
        <f>IF(Início!$C$11&lt;I$2,IF((I$2-Início!$C$11)&lt;72,$D170*I$1,6*$D170),0)</f>
        <v>300</v>
      </c>
      <c r="J170" s="189">
        <f>IF(Início!$C$11&lt;J$2,IF((J$2-Início!$C$11)&lt;72,$D170*J$1,6*$D170),0)</f>
        <v>360</v>
      </c>
      <c r="K170" s="189">
        <f>IF(Início!$C$11&lt;K$2,IF((K$2-Início!$C$11)&lt;72,$D170*K$1,6*$D170),0)</f>
        <v>360</v>
      </c>
      <c r="L170" s="189">
        <f>IF(Início!$C$11&lt;L$2,IF((L$2-Início!$C$11)&lt;72,$D170*L$1,6*$D170),0)</f>
        <v>360</v>
      </c>
      <c r="M170" s="189">
        <f>IF(Início!$C$11&lt;M$2,IF((M$2-Início!$C$11)&lt;72,$D170*M$1,6*$D170),0)</f>
        <v>360</v>
      </c>
      <c r="N170" s="189">
        <f>IF(Início!$C$11&lt;N$2,IF((N$2-Início!$C$11)&lt;72,$D170*N$1,6*$D170),0)</f>
        <v>360</v>
      </c>
      <c r="Q170" s="165" t="s">
        <v>559</v>
      </c>
    </row>
    <row r="171" spans="2:17">
      <c r="B171" s="165" t="str">
        <f t="shared" si="3"/>
        <v>Barra do Guarita/RS</v>
      </c>
      <c r="C171" s="189" t="s">
        <v>2012</v>
      </c>
      <c r="D171" s="189">
        <v>60</v>
      </c>
      <c r="E171" s="189">
        <f>IF(Início!$C$11&lt;E$2,IF((E$2-Início!$C$11)&lt;72,$D171*E$1,6*$D171),0)</f>
        <v>60</v>
      </c>
      <c r="F171" s="189">
        <f>IF(Início!$C$11&lt;F$2,IF((F$2-Início!$C$11)&lt;72,$D171*F$1,6*$D171),0)</f>
        <v>120</v>
      </c>
      <c r="G171" s="189">
        <f>IF(Início!$C$11&lt;G$2,IF((G$2-Início!$C$11)&lt;72,$D171*G$1,6*$D171),0)</f>
        <v>180</v>
      </c>
      <c r="H171" s="189">
        <f>IF(Início!$C$11&lt;H$2,IF((H$2-Início!$C$11)&lt;72,$D171*H$1,6*$D171),0)</f>
        <v>240</v>
      </c>
      <c r="I171" s="189">
        <f>IF(Início!$C$11&lt;I$2,IF((I$2-Início!$C$11)&lt;72,$D171*I$1,6*$D171),0)</f>
        <v>300</v>
      </c>
      <c r="J171" s="189">
        <f>IF(Início!$C$11&lt;J$2,IF((J$2-Início!$C$11)&lt;72,$D171*J$1,6*$D171),0)</f>
        <v>360</v>
      </c>
      <c r="K171" s="189">
        <f>IF(Início!$C$11&lt;K$2,IF((K$2-Início!$C$11)&lt;72,$D171*K$1,6*$D171),0)</f>
        <v>360</v>
      </c>
      <c r="L171" s="189">
        <f>IF(Início!$C$11&lt;L$2,IF((L$2-Início!$C$11)&lt;72,$D171*L$1,6*$D171),0)</f>
        <v>360</v>
      </c>
      <c r="M171" s="189">
        <f>IF(Início!$C$11&lt;M$2,IF((M$2-Início!$C$11)&lt;72,$D171*M$1,6*$D171),0)</f>
        <v>360</v>
      </c>
      <c r="N171" s="189">
        <f>IF(Início!$C$11&lt;N$2,IF((N$2-Início!$C$11)&lt;72,$D171*N$1,6*$D171),0)</f>
        <v>360</v>
      </c>
      <c r="Q171" s="165" t="s">
        <v>1874</v>
      </c>
    </row>
    <row r="172" spans="2:17">
      <c r="B172" s="165" t="str">
        <f t="shared" si="3"/>
        <v>Barra do Jacaré/PR</v>
      </c>
      <c r="C172" s="189" t="s">
        <v>2009</v>
      </c>
      <c r="D172" s="189">
        <v>60</v>
      </c>
      <c r="E172" s="189">
        <f>IF(Início!$C$11&lt;E$2,IF((E$2-Início!$C$11)&lt;72,$D172*E$1,6*$D172),0)</f>
        <v>60</v>
      </c>
      <c r="F172" s="189">
        <f>IF(Início!$C$11&lt;F$2,IF((F$2-Início!$C$11)&lt;72,$D172*F$1,6*$D172),0)</f>
        <v>120</v>
      </c>
      <c r="G172" s="189">
        <f>IF(Início!$C$11&lt;G$2,IF((G$2-Início!$C$11)&lt;72,$D172*G$1,6*$D172),0)</f>
        <v>180</v>
      </c>
      <c r="H172" s="189">
        <f>IF(Início!$C$11&lt;H$2,IF((H$2-Início!$C$11)&lt;72,$D172*H$1,6*$D172),0)</f>
        <v>240</v>
      </c>
      <c r="I172" s="189">
        <f>IF(Início!$C$11&lt;I$2,IF((I$2-Início!$C$11)&lt;72,$D172*I$1,6*$D172),0)</f>
        <v>300</v>
      </c>
      <c r="J172" s="189">
        <f>IF(Início!$C$11&lt;J$2,IF((J$2-Início!$C$11)&lt;72,$D172*J$1,6*$D172),0)</f>
        <v>360</v>
      </c>
      <c r="K172" s="189">
        <f>IF(Início!$C$11&lt;K$2,IF((K$2-Início!$C$11)&lt;72,$D172*K$1,6*$D172),0)</f>
        <v>360</v>
      </c>
      <c r="L172" s="189">
        <f>IF(Início!$C$11&lt;L$2,IF((L$2-Início!$C$11)&lt;72,$D172*L$1,6*$D172),0)</f>
        <v>360</v>
      </c>
      <c r="M172" s="189">
        <f>IF(Início!$C$11&lt;M$2,IF((M$2-Início!$C$11)&lt;72,$D172*M$1,6*$D172),0)</f>
        <v>360</v>
      </c>
      <c r="N172" s="189">
        <f>IF(Início!$C$11&lt;N$2,IF((N$2-Início!$C$11)&lt;72,$D172*N$1,6*$D172),0)</f>
        <v>360</v>
      </c>
      <c r="Q172" s="165" t="s">
        <v>1902</v>
      </c>
    </row>
    <row r="173" spans="2:17">
      <c r="B173" s="165" t="str">
        <f t="shared" si="3"/>
        <v>Barra do Mendes/BA</v>
      </c>
      <c r="C173" s="189" t="s">
        <v>311</v>
      </c>
      <c r="D173" s="189">
        <v>60</v>
      </c>
      <c r="E173" s="189">
        <f>IF(Início!$C$11&lt;E$2,IF((E$2-Início!$C$11)&lt;72,$D173*E$1,6*$D173),0)</f>
        <v>60</v>
      </c>
      <c r="F173" s="189">
        <f>IF(Início!$C$11&lt;F$2,IF((F$2-Início!$C$11)&lt;72,$D173*F$1,6*$D173),0)</f>
        <v>120</v>
      </c>
      <c r="G173" s="189">
        <f>IF(Início!$C$11&lt;G$2,IF((G$2-Início!$C$11)&lt;72,$D173*G$1,6*$D173),0)</f>
        <v>180</v>
      </c>
      <c r="H173" s="189">
        <f>IF(Início!$C$11&lt;H$2,IF((H$2-Início!$C$11)&lt;72,$D173*H$1,6*$D173),0)</f>
        <v>240</v>
      </c>
      <c r="I173" s="189">
        <f>IF(Início!$C$11&lt;I$2,IF((I$2-Início!$C$11)&lt;72,$D173*I$1,6*$D173),0)</f>
        <v>300</v>
      </c>
      <c r="J173" s="189">
        <f>IF(Início!$C$11&lt;J$2,IF((J$2-Início!$C$11)&lt;72,$D173*J$1,6*$D173),0)</f>
        <v>360</v>
      </c>
      <c r="K173" s="189">
        <f>IF(Início!$C$11&lt;K$2,IF((K$2-Início!$C$11)&lt;72,$D173*K$1,6*$D173),0)</f>
        <v>360</v>
      </c>
      <c r="L173" s="189">
        <f>IF(Início!$C$11&lt;L$2,IF((L$2-Início!$C$11)&lt;72,$D173*L$1,6*$D173),0)</f>
        <v>360</v>
      </c>
      <c r="M173" s="189">
        <f>IF(Início!$C$11&lt;M$2,IF((M$2-Início!$C$11)&lt;72,$D173*M$1,6*$D173),0)</f>
        <v>360</v>
      </c>
      <c r="N173" s="189">
        <f>IF(Início!$C$11&lt;N$2,IF((N$2-Início!$C$11)&lt;72,$D173*N$1,6*$D173),0)</f>
        <v>360</v>
      </c>
      <c r="Q173" s="165" t="s">
        <v>1134</v>
      </c>
    </row>
    <row r="174" spans="2:17">
      <c r="B174" s="165" t="str">
        <f t="shared" si="3"/>
        <v>Barra do Quaraí/RS</v>
      </c>
      <c r="C174" s="189" t="s">
        <v>2012</v>
      </c>
      <c r="D174" s="189">
        <v>60</v>
      </c>
      <c r="E174" s="189">
        <f>IF(Início!$C$11&lt;E$2,IF((E$2-Início!$C$11)&lt;72,$D174*E$1,6*$D174),0)</f>
        <v>60</v>
      </c>
      <c r="F174" s="189">
        <f>IF(Início!$C$11&lt;F$2,IF((F$2-Início!$C$11)&lt;72,$D174*F$1,6*$D174),0)</f>
        <v>120</v>
      </c>
      <c r="G174" s="189">
        <f>IF(Início!$C$11&lt;G$2,IF((G$2-Início!$C$11)&lt;72,$D174*G$1,6*$D174),0)</f>
        <v>180</v>
      </c>
      <c r="H174" s="189">
        <f>IF(Início!$C$11&lt;H$2,IF((H$2-Início!$C$11)&lt;72,$D174*H$1,6*$D174),0)</f>
        <v>240</v>
      </c>
      <c r="I174" s="189">
        <f>IF(Início!$C$11&lt;I$2,IF((I$2-Início!$C$11)&lt;72,$D174*I$1,6*$D174),0)</f>
        <v>300</v>
      </c>
      <c r="J174" s="189">
        <f>IF(Início!$C$11&lt;J$2,IF((J$2-Início!$C$11)&lt;72,$D174*J$1,6*$D174),0)</f>
        <v>360</v>
      </c>
      <c r="K174" s="189">
        <f>IF(Início!$C$11&lt;K$2,IF((K$2-Início!$C$11)&lt;72,$D174*K$1,6*$D174),0)</f>
        <v>360</v>
      </c>
      <c r="L174" s="189">
        <f>IF(Início!$C$11&lt;L$2,IF((L$2-Início!$C$11)&lt;72,$D174*L$1,6*$D174),0)</f>
        <v>360</v>
      </c>
      <c r="M174" s="189">
        <f>IF(Início!$C$11&lt;M$2,IF((M$2-Início!$C$11)&lt;72,$D174*M$1,6*$D174),0)</f>
        <v>360</v>
      </c>
      <c r="N174" s="189">
        <f>IF(Início!$C$11&lt;N$2,IF((N$2-Início!$C$11)&lt;72,$D174*N$1,6*$D174),0)</f>
        <v>360</v>
      </c>
      <c r="Q174" s="165" t="s">
        <v>1770</v>
      </c>
    </row>
    <row r="175" spans="2:17">
      <c r="B175" s="165" t="str">
        <f t="shared" si="3"/>
        <v>Barra do Ribeiro/RS</v>
      </c>
      <c r="C175" s="189" t="s">
        <v>2012</v>
      </c>
      <c r="D175" s="189">
        <v>60</v>
      </c>
      <c r="E175" s="189">
        <f>IF(Início!$C$11&lt;E$2,IF((E$2-Início!$C$11)&lt;72,$D175*E$1,6*$D175),0)</f>
        <v>60</v>
      </c>
      <c r="F175" s="189">
        <f>IF(Início!$C$11&lt;F$2,IF((F$2-Início!$C$11)&lt;72,$D175*F$1,6*$D175),0)</f>
        <v>120</v>
      </c>
      <c r="G175" s="189">
        <f>IF(Início!$C$11&lt;G$2,IF((G$2-Início!$C$11)&lt;72,$D175*G$1,6*$D175),0)</f>
        <v>180</v>
      </c>
      <c r="H175" s="189">
        <f>IF(Início!$C$11&lt;H$2,IF((H$2-Início!$C$11)&lt;72,$D175*H$1,6*$D175),0)</f>
        <v>240</v>
      </c>
      <c r="I175" s="189">
        <f>IF(Início!$C$11&lt;I$2,IF((I$2-Início!$C$11)&lt;72,$D175*I$1,6*$D175),0)</f>
        <v>300</v>
      </c>
      <c r="J175" s="189">
        <f>IF(Início!$C$11&lt;J$2,IF((J$2-Início!$C$11)&lt;72,$D175*J$1,6*$D175),0)</f>
        <v>360</v>
      </c>
      <c r="K175" s="189">
        <f>IF(Início!$C$11&lt;K$2,IF((K$2-Início!$C$11)&lt;72,$D175*K$1,6*$D175),0)</f>
        <v>360</v>
      </c>
      <c r="L175" s="189">
        <f>IF(Início!$C$11&lt;L$2,IF((L$2-Início!$C$11)&lt;72,$D175*L$1,6*$D175),0)</f>
        <v>360</v>
      </c>
      <c r="M175" s="189">
        <f>IF(Início!$C$11&lt;M$2,IF((M$2-Início!$C$11)&lt;72,$D175*M$1,6*$D175),0)</f>
        <v>360</v>
      </c>
      <c r="N175" s="189">
        <f>IF(Início!$C$11&lt;N$2,IF((N$2-Início!$C$11)&lt;72,$D175*N$1,6*$D175),0)</f>
        <v>360</v>
      </c>
      <c r="Q175" s="165" t="s">
        <v>1217</v>
      </c>
    </row>
    <row r="176" spans="2:17">
      <c r="B176" s="165" t="str">
        <f t="shared" si="3"/>
        <v>Barra do Rocha/BA</v>
      </c>
      <c r="C176" s="189" t="s">
        <v>311</v>
      </c>
      <c r="D176" s="189">
        <v>60</v>
      </c>
      <c r="E176" s="189">
        <f>IF(Início!$C$11&lt;E$2,IF((E$2-Início!$C$11)&lt;72,$D176*E$1,6*$D176),0)</f>
        <v>60</v>
      </c>
      <c r="F176" s="189">
        <f>IF(Início!$C$11&lt;F$2,IF((F$2-Início!$C$11)&lt;72,$D176*F$1,6*$D176),0)</f>
        <v>120</v>
      </c>
      <c r="G176" s="189">
        <f>IF(Início!$C$11&lt;G$2,IF((G$2-Início!$C$11)&lt;72,$D176*G$1,6*$D176),0)</f>
        <v>180</v>
      </c>
      <c r="H176" s="189">
        <f>IF(Início!$C$11&lt;H$2,IF((H$2-Início!$C$11)&lt;72,$D176*H$1,6*$D176),0)</f>
        <v>240</v>
      </c>
      <c r="I176" s="189">
        <f>IF(Início!$C$11&lt;I$2,IF((I$2-Início!$C$11)&lt;72,$D176*I$1,6*$D176),0)</f>
        <v>300</v>
      </c>
      <c r="J176" s="189">
        <f>IF(Início!$C$11&lt;J$2,IF((J$2-Início!$C$11)&lt;72,$D176*J$1,6*$D176),0)</f>
        <v>360</v>
      </c>
      <c r="K176" s="189">
        <f>IF(Início!$C$11&lt;K$2,IF((K$2-Início!$C$11)&lt;72,$D176*K$1,6*$D176),0)</f>
        <v>360</v>
      </c>
      <c r="L176" s="189">
        <f>IF(Início!$C$11&lt;L$2,IF((L$2-Início!$C$11)&lt;72,$D176*L$1,6*$D176),0)</f>
        <v>360</v>
      </c>
      <c r="M176" s="189">
        <f>IF(Início!$C$11&lt;M$2,IF((M$2-Início!$C$11)&lt;72,$D176*M$1,6*$D176),0)</f>
        <v>360</v>
      </c>
      <c r="N176" s="189">
        <f>IF(Início!$C$11&lt;N$2,IF((N$2-Início!$C$11)&lt;72,$D176*N$1,6*$D176),0)</f>
        <v>360</v>
      </c>
      <c r="Q176" s="165" t="s">
        <v>1635</v>
      </c>
    </row>
    <row r="177" spans="2:17">
      <c r="B177" s="165" t="str">
        <f t="shared" si="3"/>
        <v>Barra do Turvo/SP</v>
      </c>
      <c r="C177" s="189" t="s">
        <v>2002</v>
      </c>
      <c r="D177" s="189">
        <v>60</v>
      </c>
      <c r="E177" s="189">
        <f>IF(Início!$C$11&lt;E$2,IF((E$2-Início!$C$11)&lt;72,$D177*E$1,6*$D177),0)</f>
        <v>60</v>
      </c>
      <c r="F177" s="189">
        <f>IF(Início!$C$11&lt;F$2,IF((F$2-Início!$C$11)&lt;72,$D177*F$1,6*$D177),0)</f>
        <v>120</v>
      </c>
      <c r="G177" s="189">
        <f>IF(Início!$C$11&lt;G$2,IF((G$2-Início!$C$11)&lt;72,$D177*G$1,6*$D177),0)</f>
        <v>180</v>
      </c>
      <c r="H177" s="189">
        <f>IF(Início!$C$11&lt;H$2,IF((H$2-Início!$C$11)&lt;72,$D177*H$1,6*$D177),0)</f>
        <v>240</v>
      </c>
      <c r="I177" s="189">
        <f>IF(Início!$C$11&lt;I$2,IF((I$2-Início!$C$11)&lt;72,$D177*I$1,6*$D177),0)</f>
        <v>300</v>
      </c>
      <c r="J177" s="189">
        <f>IF(Início!$C$11&lt;J$2,IF((J$2-Início!$C$11)&lt;72,$D177*J$1,6*$D177),0)</f>
        <v>360</v>
      </c>
      <c r="K177" s="189">
        <f>IF(Início!$C$11&lt;K$2,IF((K$2-Início!$C$11)&lt;72,$D177*K$1,6*$D177),0)</f>
        <v>360</v>
      </c>
      <c r="L177" s="189">
        <f>IF(Início!$C$11&lt;L$2,IF((L$2-Início!$C$11)&lt;72,$D177*L$1,6*$D177),0)</f>
        <v>360</v>
      </c>
      <c r="M177" s="189">
        <f>IF(Início!$C$11&lt;M$2,IF((M$2-Início!$C$11)&lt;72,$D177*M$1,6*$D177),0)</f>
        <v>360</v>
      </c>
      <c r="N177" s="189">
        <f>IF(Início!$C$11&lt;N$2,IF((N$2-Início!$C$11)&lt;72,$D177*N$1,6*$D177),0)</f>
        <v>360</v>
      </c>
      <c r="Q177" s="165" t="s">
        <v>1537</v>
      </c>
    </row>
    <row r="178" spans="2:17">
      <c r="B178" s="165" t="str">
        <f t="shared" si="3"/>
        <v>Barra Funda/RS</v>
      </c>
      <c r="C178" s="189" t="s">
        <v>2012</v>
      </c>
      <c r="D178" s="189">
        <v>60</v>
      </c>
      <c r="E178" s="189">
        <f>IF(Início!$C$11&lt;E$2,IF((E$2-Início!$C$11)&lt;72,$D178*E$1,6*$D178),0)</f>
        <v>60</v>
      </c>
      <c r="F178" s="189">
        <f>IF(Início!$C$11&lt;F$2,IF((F$2-Início!$C$11)&lt;72,$D178*F$1,6*$D178),0)</f>
        <v>120</v>
      </c>
      <c r="G178" s="189">
        <f>IF(Início!$C$11&lt;G$2,IF((G$2-Início!$C$11)&lt;72,$D178*G$1,6*$D178),0)</f>
        <v>180</v>
      </c>
      <c r="H178" s="189">
        <f>IF(Início!$C$11&lt;H$2,IF((H$2-Início!$C$11)&lt;72,$D178*H$1,6*$D178),0)</f>
        <v>240</v>
      </c>
      <c r="I178" s="189">
        <f>IF(Início!$C$11&lt;I$2,IF((I$2-Início!$C$11)&lt;72,$D178*I$1,6*$D178),0)</f>
        <v>300</v>
      </c>
      <c r="J178" s="189">
        <f>IF(Início!$C$11&lt;J$2,IF((J$2-Início!$C$11)&lt;72,$D178*J$1,6*$D178),0)</f>
        <v>360</v>
      </c>
      <c r="K178" s="189">
        <f>IF(Início!$C$11&lt;K$2,IF((K$2-Início!$C$11)&lt;72,$D178*K$1,6*$D178),0)</f>
        <v>360</v>
      </c>
      <c r="L178" s="189">
        <f>IF(Início!$C$11&lt;L$2,IF((L$2-Início!$C$11)&lt;72,$D178*L$1,6*$D178),0)</f>
        <v>360</v>
      </c>
      <c r="M178" s="189">
        <f>IF(Início!$C$11&lt;M$2,IF((M$2-Início!$C$11)&lt;72,$D178*M$1,6*$D178),0)</f>
        <v>360</v>
      </c>
      <c r="N178" s="189">
        <f>IF(Início!$C$11&lt;N$2,IF((N$2-Início!$C$11)&lt;72,$D178*N$1,6*$D178),0)</f>
        <v>360</v>
      </c>
      <c r="Q178" s="165" t="s">
        <v>1933</v>
      </c>
    </row>
    <row r="179" spans="2:17">
      <c r="B179" s="165" t="str">
        <f t="shared" si="3"/>
        <v>Barracão/PR</v>
      </c>
      <c r="C179" s="189" t="s">
        <v>2009</v>
      </c>
      <c r="D179" s="189">
        <v>60</v>
      </c>
      <c r="E179" s="189">
        <f>IF(Início!$C$11&lt;E$2,IF((E$2-Início!$C$11)&lt;72,$D179*E$1,6*$D179),0)</f>
        <v>60</v>
      </c>
      <c r="F179" s="189">
        <f>IF(Início!$C$11&lt;F$2,IF((F$2-Início!$C$11)&lt;72,$D179*F$1,6*$D179),0)</f>
        <v>120</v>
      </c>
      <c r="G179" s="189">
        <f>IF(Início!$C$11&lt;G$2,IF((G$2-Início!$C$11)&lt;72,$D179*G$1,6*$D179),0)</f>
        <v>180</v>
      </c>
      <c r="H179" s="189">
        <f>IF(Início!$C$11&lt;H$2,IF((H$2-Início!$C$11)&lt;72,$D179*H$1,6*$D179),0)</f>
        <v>240</v>
      </c>
      <c r="I179" s="189">
        <f>IF(Início!$C$11&lt;I$2,IF((I$2-Início!$C$11)&lt;72,$D179*I$1,6*$D179),0)</f>
        <v>300</v>
      </c>
      <c r="J179" s="189">
        <f>IF(Início!$C$11&lt;J$2,IF((J$2-Início!$C$11)&lt;72,$D179*J$1,6*$D179),0)</f>
        <v>360</v>
      </c>
      <c r="K179" s="189">
        <f>IF(Início!$C$11&lt;K$2,IF((K$2-Início!$C$11)&lt;72,$D179*K$1,6*$D179),0)</f>
        <v>360</v>
      </c>
      <c r="L179" s="189">
        <f>IF(Início!$C$11&lt;L$2,IF((L$2-Início!$C$11)&lt;72,$D179*L$1,6*$D179),0)</f>
        <v>360</v>
      </c>
      <c r="M179" s="189">
        <f>IF(Início!$C$11&lt;M$2,IF((M$2-Início!$C$11)&lt;72,$D179*M$1,6*$D179),0)</f>
        <v>360</v>
      </c>
      <c r="N179" s="189">
        <f>IF(Início!$C$11&lt;N$2,IF((N$2-Início!$C$11)&lt;72,$D179*N$1,6*$D179),0)</f>
        <v>360</v>
      </c>
      <c r="Q179" s="165" t="s">
        <v>1376</v>
      </c>
    </row>
    <row r="180" spans="2:17">
      <c r="B180" s="165" t="str">
        <f t="shared" si="3"/>
        <v>Barras/PI</v>
      </c>
      <c r="C180" s="189" t="s">
        <v>2004</v>
      </c>
      <c r="D180" s="189">
        <v>60</v>
      </c>
      <c r="E180" s="189">
        <f>IF(Início!$C$11&lt;E$2,IF((E$2-Início!$C$11)&lt;72,$D180*E$1,6*$D180),0)</f>
        <v>60</v>
      </c>
      <c r="F180" s="189">
        <f>IF(Início!$C$11&lt;F$2,IF((F$2-Início!$C$11)&lt;72,$D180*F$1,6*$D180),0)</f>
        <v>120</v>
      </c>
      <c r="G180" s="189">
        <f>IF(Início!$C$11&lt;G$2,IF((G$2-Início!$C$11)&lt;72,$D180*G$1,6*$D180),0)</f>
        <v>180</v>
      </c>
      <c r="H180" s="189">
        <f>IF(Início!$C$11&lt;H$2,IF((H$2-Início!$C$11)&lt;72,$D180*H$1,6*$D180),0)</f>
        <v>240</v>
      </c>
      <c r="I180" s="189">
        <f>IF(Início!$C$11&lt;I$2,IF((I$2-Início!$C$11)&lt;72,$D180*I$1,6*$D180),0)</f>
        <v>300</v>
      </c>
      <c r="J180" s="189">
        <f>IF(Início!$C$11&lt;J$2,IF((J$2-Início!$C$11)&lt;72,$D180*J$1,6*$D180),0)</f>
        <v>360</v>
      </c>
      <c r="K180" s="189">
        <f>IF(Início!$C$11&lt;K$2,IF((K$2-Início!$C$11)&lt;72,$D180*K$1,6*$D180),0)</f>
        <v>360</v>
      </c>
      <c r="L180" s="189">
        <f>IF(Início!$C$11&lt;L$2,IF((L$2-Início!$C$11)&lt;72,$D180*L$1,6*$D180),0)</f>
        <v>360</v>
      </c>
      <c r="M180" s="189">
        <f>IF(Início!$C$11&lt;M$2,IF((M$2-Início!$C$11)&lt;72,$D180*M$1,6*$D180),0)</f>
        <v>360</v>
      </c>
      <c r="N180" s="189">
        <f>IF(Início!$C$11&lt;N$2,IF((N$2-Início!$C$11)&lt;72,$D180*N$1,6*$D180),0)</f>
        <v>360</v>
      </c>
      <c r="Q180" s="165" t="s">
        <v>528</v>
      </c>
    </row>
    <row r="181" spans="2:17">
      <c r="B181" s="165" t="str">
        <f t="shared" si="3"/>
        <v>Barreira/CE</v>
      </c>
      <c r="C181" s="189" t="s">
        <v>314</v>
      </c>
      <c r="D181" s="189">
        <v>60</v>
      </c>
      <c r="E181" s="189">
        <f>IF(Início!$C$11&lt;E$2,IF((E$2-Início!$C$11)&lt;72,$D181*E$1,6*$D181),0)</f>
        <v>60</v>
      </c>
      <c r="F181" s="189">
        <f>IF(Início!$C$11&lt;F$2,IF((F$2-Início!$C$11)&lt;72,$D181*F$1,6*$D181),0)</f>
        <v>120</v>
      </c>
      <c r="G181" s="189">
        <f>IF(Início!$C$11&lt;G$2,IF((G$2-Início!$C$11)&lt;72,$D181*G$1,6*$D181),0)</f>
        <v>180</v>
      </c>
      <c r="H181" s="189">
        <f>IF(Início!$C$11&lt;H$2,IF((H$2-Início!$C$11)&lt;72,$D181*H$1,6*$D181),0)</f>
        <v>240</v>
      </c>
      <c r="I181" s="189">
        <f>IF(Início!$C$11&lt;I$2,IF((I$2-Início!$C$11)&lt;72,$D181*I$1,6*$D181),0)</f>
        <v>300</v>
      </c>
      <c r="J181" s="189">
        <f>IF(Início!$C$11&lt;J$2,IF((J$2-Início!$C$11)&lt;72,$D181*J$1,6*$D181),0)</f>
        <v>360</v>
      </c>
      <c r="K181" s="189">
        <f>IF(Início!$C$11&lt;K$2,IF((K$2-Início!$C$11)&lt;72,$D181*K$1,6*$D181),0)</f>
        <v>360</v>
      </c>
      <c r="L181" s="189">
        <f>IF(Início!$C$11&lt;L$2,IF((L$2-Início!$C$11)&lt;72,$D181*L$1,6*$D181),0)</f>
        <v>360</v>
      </c>
      <c r="M181" s="189">
        <f>IF(Início!$C$11&lt;M$2,IF((M$2-Início!$C$11)&lt;72,$D181*M$1,6*$D181),0)</f>
        <v>360</v>
      </c>
      <c r="N181" s="189">
        <f>IF(Início!$C$11&lt;N$2,IF((N$2-Início!$C$11)&lt;72,$D181*N$1,6*$D181),0)</f>
        <v>360</v>
      </c>
      <c r="Q181" s="165" t="s">
        <v>838</v>
      </c>
    </row>
    <row r="182" spans="2:17">
      <c r="B182" s="165" t="str">
        <f t="shared" si="3"/>
        <v>Barreirinha/AM</v>
      </c>
      <c r="C182" s="189" t="s">
        <v>300</v>
      </c>
      <c r="D182" s="189">
        <v>60</v>
      </c>
      <c r="E182" s="189">
        <f>IF(Início!$C$11&lt;E$2,IF((E$2-Início!$C$11)&lt;72,$D182*E$1,6*$D182),0)</f>
        <v>60</v>
      </c>
      <c r="F182" s="189">
        <f>IF(Início!$C$11&lt;F$2,IF((F$2-Início!$C$11)&lt;72,$D182*F$1,6*$D182),0)</f>
        <v>120</v>
      </c>
      <c r="G182" s="189">
        <f>IF(Início!$C$11&lt;G$2,IF((G$2-Início!$C$11)&lt;72,$D182*G$1,6*$D182),0)</f>
        <v>180</v>
      </c>
      <c r="H182" s="189">
        <f>IF(Início!$C$11&lt;H$2,IF((H$2-Início!$C$11)&lt;72,$D182*H$1,6*$D182),0)</f>
        <v>240</v>
      </c>
      <c r="I182" s="189">
        <f>IF(Início!$C$11&lt;I$2,IF((I$2-Início!$C$11)&lt;72,$D182*I$1,6*$D182),0)</f>
        <v>300</v>
      </c>
      <c r="J182" s="189">
        <f>IF(Início!$C$11&lt;J$2,IF((J$2-Início!$C$11)&lt;72,$D182*J$1,6*$D182),0)</f>
        <v>360</v>
      </c>
      <c r="K182" s="189">
        <f>IF(Início!$C$11&lt;K$2,IF((K$2-Início!$C$11)&lt;72,$D182*K$1,6*$D182),0)</f>
        <v>360</v>
      </c>
      <c r="L182" s="189">
        <f>IF(Início!$C$11&lt;L$2,IF((L$2-Início!$C$11)&lt;72,$D182*L$1,6*$D182),0)</f>
        <v>360</v>
      </c>
      <c r="M182" s="189">
        <f>IF(Início!$C$11&lt;M$2,IF((M$2-Início!$C$11)&lt;72,$D182*M$1,6*$D182),0)</f>
        <v>360</v>
      </c>
      <c r="N182" s="189">
        <f>IF(Início!$C$11&lt;N$2,IF((N$2-Início!$C$11)&lt;72,$D182*N$1,6*$D182),0)</f>
        <v>360</v>
      </c>
      <c r="Q182" s="165" t="s">
        <v>670</v>
      </c>
    </row>
    <row r="183" spans="2:17">
      <c r="B183" s="165" t="str">
        <f t="shared" si="3"/>
        <v>Barreirinhas/MA</v>
      </c>
      <c r="C183" s="189" t="s">
        <v>316</v>
      </c>
      <c r="D183" s="189">
        <v>60</v>
      </c>
      <c r="E183" s="189">
        <f>IF(Início!$C$11&lt;E$2,IF((E$2-Início!$C$11)&lt;72,$D183*E$1,6*$D183),0)</f>
        <v>60</v>
      </c>
      <c r="F183" s="189">
        <f>IF(Início!$C$11&lt;F$2,IF((F$2-Início!$C$11)&lt;72,$D183*F$1,6*$D183),0)</f>
        <v>120</v>
      </c>
      <c r="G183" s="189">
        <f>IF(Início!$C$11&lt;G$2,IF((G$2-Início!$C$11)&lt;72,$D183*G$1,6*$D183),0)</f>
        <v>180</v>
      </c>
      <c r="H183" s="189">
        <f>IF(Início!$C$11&lt;H$2,IF((H$2-Início!$C$11)&lt;72,$D183*H$1,6*$D183),0)</f>
        <v>240</v>
      </c>
      <c r="I183" s="189">
        <f>IF(Início!$C$11&lt;I$2,IF((I$2-Início!$C$11)&lt;72,$D183*I$1,6*$D183),0)</f>
        <v>300</v>
      </c>
      <c r="J183" s="189">
        <f>IF(Início!$C$11&lt;J$2,IF((J$2-Início!$C$11)&lt;72,$D183*J$1,6*$D183),0)</f>
        <v>360</v>
      </c>
      <c r="K183" s="189">
        <f>IF(Início!$C$11&lt;K$2,IF((K$2-Início!$C$11)&lt;72,$D183*K$1,6*$D183),0)</f>
        <v>360</v>
      </c>
      <c r="L183" s="189">
        <f>IF(Início!$C$11&lt;L$2,IF((L$2-Início!$C$11)&lt;72,$D183*L$1,6*$D183),0)</f>
        <v>360</v>
      </c>
      <c r="M183" s="189">
        <f>IF(Início!$C$11&lt;M$2,IF((M$2-Início!$C$11)&lt;72,$D183*M$1,6*$D183),0)</f>
        <v>360</v>
      </c>
      <c r="N183" s="189">
        <f>IF(Início!$C$11&lt;N$2,IF((N$2-Início!$C$11)&lt;72,$D183*N$1,6*$D183),0)</f>
        <v>360</v>
      </c>
      <c r="Q183" s="165" t="s">
        <v>458</v>
      </c>
    </row>
    <row r="184" spans="2:17">
      <c r="B184" s="165" t="str">
        <f t="shared" si="3"/>
        <v>Barreiros/PE</v>
      </c>
      <c r="C184" s="189" t="s">
        <v>319</v>
      </c>
      <c r="D184" s="189">
        <v>60</v>
      </c>
      <c r="E184" s="189">
        <f>IF(Início!$C$11&lt;E$2,IF((E$2-Início!$C$11)&lt;72,$D184*E$1,6*$D184),0)</f>
        <v>60</v>
      </c>
      <c r="F184" s="189">
        <f>IF(Início!$C$11&lt;F$2,IF((F$2-Início!$C$11)&lt;72,$D184*F$1,6*$D184),0)</f>
        <v>120</v>
      </c>
      <c r="G184" s="189">
        <f>IF(Início!$C$11&lt;G$2,IF((G$2-Início!$C$11)&lt;72,$D184*G$1,6*$D184),0)</f>
        <v>180</v>
      </c>
      <c r="H184" s="189">
        <f>IF(Início!$C$11&lt;H$2,IF((H$2-Início!$C$11)&lt;72,$D184*H$1,6*$D184),0)</f>
        <v>240</v>
      </c>
      <c r="I184" s="189">
        <f>IF(Início!$C$11&lt;I$2,IF((I$2-Início!$C$11)&lt;72,$D184*I$1,6*$D184),0)</f>
        <v>300</v>
      </c>
      <c r="J184" s="189">
        <f>IF(Início!$C$11&lt;J$2,IF((J$2-Início!$C$11)&lt;72,$D184*J$1,6*$D184),0)</f>
        <v>360</v>
      </c>
      <c r="K184" s="189">
        <f>IF(Início!$C$11&lt;K$2,IF((K$2-Início!$C$11)&lt;72,$D184*K$1,6*$D184),0)</f>
        <v>360</v>
      </c>
      <c r="L184" s="189">
        <f>IF(Início!$C$11&lt;L$2,IF((L$2-Início!$C$11)&lt;72,$D184*L$1,6*$D184),0)</f>
        <v>360</v>
      </c>
      <c r="M184" s="189">
        <f>IF(Início!$C$11&lt;M$2,IF((M$2-Início!$C$11)&lt;72,$D184*M$1,6*$D184),0)</f>
        <v>360</v>
      </c>
      <c r="N184" s="189">
        <f>IF(Início!$C$11&lt;N$2,IF((N$2-Início!$C$11)&lt;72,$D184*N$1,6*$D184),0)</f>
        <v>360</v>
      </c>
      <c r="Q184" s="165" t="s">
        <v>574</v>
      </c>
    </row>
    <row r="185" spans="2:17">
      <c r="B185" s="165" t="str">
        <f t="shared" si="3"/>
        <v>Barro/CE</v>
      </c>
      <c r="C185" s="189" t="s">
        <v>314</v>
      </c>
      <c r="D185" s="189">
        <v>60</v>
      </c>
      <c r="E185" s="189">
        <f>IF(Início!$C$11&lt;E$2,IF((E$2-Início!$C$11)&lt;72,$D185*E$1,6*$D185),0)</f>
        <v>60</v>
      </c>
      <c r="F185" s="189">
        <f>IF(Início!$C$11&lt;F$2,IF((F$2-Início!$C$11)&lt;72,$D185*F$1,6*$D185),0)</f>
        <v>120</v>
      </c>
      <c r="G185" s="189">
        <f>IF(Início!$C$11&lt;G$2,IF((G$2-Início!$C$11)&lt;72,$D185*G$1,6*$D185),0)</f>
        <v>180</v>
      </c>
      <c r="H185" s="189">
        <f>IF(Início!$C$11&lt;H$2,IF((H$2-Início!$C$11)&lt;72,$D185*H$1,6*$D185),0)</f>
        <v>240</v>
      </c>
      <c r="I185" s="189">
        <f>IF(Início!$C$11&lt;I$2,IF((I$2-Início!$C$11)&lt;72,$D185*I$1,6*$D185),0)</f>
        <v>300</v>
      </c>
      <c r="J185" s="189">
        <f>IF(Início!$C$11&lt;J$2,IF((J$2-Início!$C$11)&lt;72,$D185*J$1,6*$D185),0)</f>
        <v>360</v>
      </c>
      <c r="K185" s="189">
        <f>IF(Início!$C$11&lt;K$2,IF((K$2-Início!$C$11)&lt;72,$D185*K$1,6*$D185),0)</f>
        <v>360</v>
      </c>
      <c r="L185" s="189">
        <f>IF(Início!$C$11&lt;L$2,IF((L$2-Início!$C$11)&lt;72,$D185*L$1,6*$D185),0)</f>
        <v>360</v>
      </c>
      <c r="M185" s="189">
        <f>IF(Início!$C$11&lt;M$2,IF((M$2-Início!$C$11)&lt;72,$D185*M$1,6*$D185),0)</f>
        <v>360</v>
      </c>
      <c r="N185" s="189">
        <f>IF(Início!$C$11&lt;N$2,IF((N$2-Início!$C$11)&lt;72,$D185*N$1,6*$D185),0)</f>
        <v>360</v>
      </c>
      <c r="Q185" s="165" t="s">
        <v>912</v>
      </c>
    </row>
    <row r="186" spans="2:17">
      <c r="B186" s="165" t="str">
        <f t="shared" si="3"/>
        <v>Barro Alto/BA</v>
      </c>
      <c r="C186" s="189" t="s">
        <v>311</v>
      </c>
      <c r="D186" s="189">
        <v>60</v>
      </c>
      <c r="E186" s="189">
        <f>IF(Início!$C$11&lt;E$2,IF((E$2-Início!$C$11)&lt;72,$D186*E$1,6*$D186),0)</f>
        <v>60</v>
      </c>
      <c r="F186" s="189">
        <f>IF(Início!$C$11&lt;F$2,IF((F$2-Início!$C$11)&lt;72,$D186*F$1,6*$D186),0)</f>
        <v>120</v>
      </c>
      <c r="G186" s="189">
        <f>IF(Início!$C$11&lt;G$2,IF((G$2-Início!$C$11)&lt;72,$D186*G$1,6*$D186),0)</f>
        <v>180</v>
      </c>
      <c r="H186" s="189">
        <f>IF(Início!$C$11&lt;H$2,IF((H$2-Início!$C$11)&lt;72,$D186*H$1,6*$D186),0)</f>
        <v>240</v>
      </c>
      <c r="I186" s="189">
        <f>IF(Início!$C$11&lt;I$2,IF((I$2-Início!$C$11)&lt;72,$D186*I$1,6*$D186),0)</f>
        <v>300</v>
      </c>
      <c r="J186" s="189">
        <f>IF(Início!$C$11&lt;J$2,IF((J$2-Início!$C$11)&lt;72,$D186*J$1,6*$D186),0)</f>
        <v>360</v>
      </c>
      <c r="K186" s="189">
        <f>IF(Início!$C$11&lt;K$2,IF((K$2-Início!$C$11)&lt;72,$D186*K$1,6*$D186),0)</f>
        <v>360</v>
      </c>
      <c r="L186" s="189">
        <f>IF(Início!$C$11&lt;L$2,IF((L$2-Início!$C$11)&lt;72,$D186*L$1,6*$D186),0)</f>
        <v>360</v>
      </c>
      <c r="M186" s="189">
        <f>IF(Início!$C$11&lt;M$2,IF((M$2-Início!$C$11)&lt;72,$D186*M$1,6*$D186),0)</f>
        <v>360</v>
      </c>
      <c r="N186" s="189">
        <f>IF(Início!$C$11&lt;N$2,IF((N$2-Início!$C$11)&lt;72,$D186*N$1,6*$D186),0)</f>
        <v>360</v>
      </c>
      <c r="Q186" s="165" t="s">
        <v>1168</v>
      </c>
    </row>
    <row r="187" spans="2:17">
      <c r="B187" s="165" t="str">
        <f t="shared" si="3"/>
        <v>Barro Duro/PI</v>
      </c>
      <c r="C187" s="189" t="s">
        <v>2004</v>
      </c>
      <c r="D187" s="189">
        <v>60</v>
      </c>
      <c r="E187" s="189">
        <f>IF(Início!$C$11&lt;E$2,IF((E$2-Início!$C$11)&lt;72,$D187*E$1,6*$D187),0)</f>
        <v>60</v>
      </c>
      <c r="F187" s="189">
        <f>IF(Início!$C$11&lt;F$2,IF((F$2-Início!$C$11)&lt;72,$D187*F$1,6*$D187),0)</f>
        <v>120</v>
      </c>
      <c r="G187" s="189">
        <f>IF(Início!$C$11&lt;G$2,IF((G$2-Início!$C$11)&lt;72,$D187*G$1,6*$D187),0)</f>
        <v>180</v>
      </c>
      <c r="H187" s="189">
        <f>IF(Início!$C$11&lt;H$2,IF((H$2-Início!$C$11)&lt;72,$D187*H$1,6*$D187),0)</f>
        <v>240</v>
      </c>
      <c r="I187" s="189">
        <f>IF(Início!$C$11&lt;I$2,IF((I$2-Início!$C$11)&lt;72,$D187*I$1,6*$D187),0)</f>
        <v>300</v>
      </c>
      <c r="J187" s="189">
        <f>IF(Início!$C$11&lt;J$2,IF((J$2-Início!$C$11)&lt;72,$D187*J$1,6*$D187),0)</f>
        <v>360</v>
      </c>
      <c r="K187" s="189">
        <f>IF(Início!$C$11&lt;K$2,IF((K$2-Início!$C$11)&lt;72,$D187*K$1,6*$D187),0)</f>
        <v>360</v>
      </c>
      <c r="L187" s="189">
        <f>IF(Início!$C$11&lt;L$2,IF((L$2-Início!$C$11)&lt;72,$D187*L$1,6*$D187),0)</f>
        <v>360</v>
      </c>
      <c r="M187" s="189">
        <f>IF(Início!$C$11&lt;M$2,IF((M$2-Início!$C$11)&lt;72,$D187*M$1,6*$D187),0)</f>
        <v>360</v>
      </c>
      <c r="N187" s="189">
        <f>IF(Início!$C$11&lt;N$2,IF((N$2-Início!$C$11)&lt;72,$D187*N$1,6*$D187),0)</f>
        <v>360</v>
      </c>
      <c r="Q187" s="165" t="s">
        <v>1557</v>
      </c>
    </row>
    <row r="188" spans="2:17">
      <c r="B188" s="165" t="str">
        <f t="shared" si="3"/>
        <v>Barro Preto/BA</v>
      </c>
      <c r="C188" s="189" t="s">
        <v>311</v>
      </c>
      <c r="D188" s="189">
        <v>60</v>
      </c>
      <c r="E188" s="189">
        <f>IF(Início!$C$11&lt;E$2,IF((E$2-Início!$C$11)&lt;72,$D188*E$1,6*$D188),0)</f>
        <v>60</v>
      </c>
      <c r="F188" s="189">
        <f>IF(Início!$C$11&lt;F$2,IF((F$2-Início!$C$11)&lt;72,$D188*F$1,6*$D188),0)</f>
        <v>120</v>
      </c>
      <c r="G188" s="189">
        <f>IF(Início!$C$11&lt;G$2,IF((G$2-Início!$C$11)&lt;72,$D188*G$1,6*$D188),0)</f>
        <v>180</v>
      </c>
      <c r="H188" s="189">
        <f>IF(Início!$C$11&lt;H$2,IF((H$2-Início!$C$11)&lt;72,$D188*H$1,6*$D188),0)</f>
        <v>240</v>
      </c>
      <c r="I188" s="189">
        <f>IF(Início!$C$11&lt;I$2,IF((I$2-Início!$C$11)&lt;72,$D188*I$1,6*$D188),0)</f>
        <v>300</v>
      </c>
      <c r="J188" s="189">
        <f>IF(Início!$C$11&lt;J$2,IF((J$2-Início!$C$11)&lt;72,$D188*J$1,6*$D188),0)</f>
        <v>360</v>
      </c>
      <c r="K188" s="189">
        <f>IF(Início!$C$11&lt;K$2,IF((K$2-Início!$C$11)&lt;72,$D188*K$1,6*$D188),0)</f>
        <v>360</v>
      </c>
      <c r="L188" s="189">
        <f>IF(Início!$C$11&lt;L$2,IF((L$2-Início!$C$11)&lt;72,$D188*L$1,6*$D188),0)</f>
        <v>360</v>
      </c>
      <c r="M188" s="189">
        <f>IF(Início!$C$11&lt;M$2,IF((M$2-Início!$C$11)&lt;72,$D188*M$1,6*$D188),0)</f>
        <v>360</v>
      </c>
      <c r="N188" s="189">
        <f>IF(Início!$C$11&lt;N$2,IF((N$2-Início!$C$11)&lt;72,$D188*N$1,6*$D188),0)</f>
        <v>360</v>
      </c>
      <c r="Q188" s="165" t="s">
        <v>1651</v>
      </c>
    </row>
    <row r="189" spans="2:17">
      <c r="B189" s="165" t="str">
        <f t="shared" si="3"/>
        <v>Barueri/SP</v>
      </c>
      <c r="C189" s="189" t="s">
        <v>2002</v>
      </c>
      <c r="D189" s="189">
        <v>60</v>
      </c>
      <c r="E189" s="189">
        <f>IF(Início!$C$11&lt;E$2,IF((E$2-Início!$C$11)&lt;72,$D189*E$1,6*$D189),0)</f>
        <v>60</v>
      </c>
      <c r="F189" s="189">
        <f>IF(Início!$C$11&lt;F$2,IF((F$2-Início!$C$11)&lt;72,$D189*F$1,6*$D189),0)</f>
        <v>120</v>
      </c>
      <c r="G189" s="189">
        <f>IF(Início!$C$11&lt;G$2,IF((G$2-Início!$C$11)&lt;72,$D189*G$1,6*$D189),0)</f>
        <v>180</v>
      </c>
      <c r="H189" s="189">
        <f>IF(Início!$C$11&lt;H$2,IF((H$2-Início!$C$11)&lt;72,$D189*H$1,6*$D189),0)</f>
        <v>240</v>
      </c>
      <c r="I189" s="189">
        <f>IF(Início!$C$11&lt;I$2,IF((I$2-Início!$C$11)&lt;72,$D189*I$1,6*$D189),0)</f>
        <v>300</v>
      </c>
      <c r="J189" s="189">
        <f>IF(Início!$C$11&lt;J$2,IF((J$2-Início!$C$11)&lt;72,$D189*J$1,6*$D189),0)</f>
        <v>360</v>
      </c>
      <c r="K189" s="189">
        <f>IF(Início!$C$11&lt;K$2,IF((K$2-Início!$C$11)&lt;72,$D189*K$1,6*$D189),0)</f>
        <v>360</v>
      </c>
      <c r="L189" s="189">
        <f>IF(Início!$C$11&lt;L$2,IF((L$2-Início!$C$11)&lt;72,$D189*L$1,6*$D189),0)</f>
        <v>360</v>
      </c>
      <c r="M189" s="189">
        <f>IF(Início!$C$11&lt;M$2,IF((M$2-Início!$C$11)&lt;72,$D189*M$1,6*$D189),0)</f>
        <v>360</v>
      </c>
      <c r="N189" s="189">
        <f>IF(Início!$C$11&lt;N$2,IF((N$2-Início!$C$11)&lt;72,$D189*N$1,6*$D189),0)</f>
        <v>360</v>
      </c>
      <c r="Q189" s="167" t="s">
        <v>345</v>
      </c>
    </row>
    <row r="190" spans="2:17">
      <c r="B190" s="165" t="str">
        <f t="shared" si="3"/>
        <v>Bastos/SP</v>
      </c>
      <c r="C190" s="189" t="s">
        <v>2002</v>
      </c>
      <c r="D190" s="189">
        <v>60</v>
      </c>
      <c r="E190" s="189">
        <f>IF(Início!$C$11&lt;E$2,IF((E$2-Início!$C$11)&lt;72,$D190*E$1,6*$D190),0)</f>
        <v>60</v>
      </c>
      <c r="F190" s="189">
        <f>IF(Início!$C$11&lt;F$2,IF((F$2-Início!$C$11)&lt;72,$D190*F$1,6*$D190),0)</f>
        <v>120</v>
      </c>
      <c r="G190" s="189">
        <f>IF(Início!$C$11&lt;G$2,IF((G$2-Início!$C$11)&lt;72,$D190*G$1,6*$D190),0)</f>
        <v>180</v>
      </c>
      <c r="H190" s="189">
        <f>IF(Início!$C$11&lt;H$2,IF((H$2-Início!$C$11)&lt;72,$D190*H$1,6*$D190),0)</f>
        <v>240</v>
      </c>
      <c r="I190" s="189">
        <f>IF(Início!$C$11&lt;I$2,IF((I$2-Início!$C$11)&lt;72,$D190*I$1,6*$D190),0)</f>
        <v>300</v>
      </c>
      <c r="J190" s="189">
        <f>IF(Início!$C$11&lt;J$2,IF((J$2-Início!$C$11)&lt;72,$D190*J$1,6*$D190),0)</f>
        <v>360</v>
      </c>
      <c r="K190" s="189">
        <f>IF(Início!$C$11&lt;K$2,IF((K$2-Início!$C$11)&lt;72,$D190*K$1,6*$D190),0)</f>
        <v>360</v>
      </c>
      <c r="L190" s="189">
        <f>IF(Início!$C$11&lt;L$2,IF((L$2-Início!$C$11)&lt;72,$D190*L$1,6*$D190),0)</f>
        <v>360</v>
      </c>
      <c r="M190" s="189">
        <f>IF(Início!$C$11&lt;M$2,IF((M$2-Início!$C$11)&lt;72,$D190*M$1,6*$D190),0)</f>
        <v>360</v>
      </c>
      <c r="N190" s="189">
        <f>IF(Início!$C$11&lt;N$2,IF((N$2-Início!$C$11)&lt;72,$D190*N$1,6*$D190),0)</f>
        <v>360</v>
      </c>
      <c r="Q190" s="165" t="s">
        <v>853</v>
      </c>
    </row>
    <row r="191" spans="2:17">
      <c r="B191" s="165" t="str">
        <f t="shared" si="3"/>
        <v>Batalha/PI</v>
      </c>
      <c r="C191" s="189" t="s">
        <v>2004</v>
      </c>
      <c r="D191" s="189">
        <v>60</v>
      </c>
      <c r="E191" s="189">
        <f>IF(Início!$C$11&lt;E$2,IF((E$2-Início!$C$11)&lt;72,$D191*E$1,6*$D191),0)</f>
        <v>60</v>
      </c>
      <c r="F191" s="189">
        <f>IF(Início!$C$11&lt;F$2,IF((F$2-Início!$C$11)&lt;72,$D191*F$1,6*$D191),0)</f>
        <v>120</v>
      </c>
      <c r="G191" s="189">
        <f>IF(Início!$C$11&lt;G$2,IF((G$2-Início!$C$11)&lt;72,$D191*G$1,6*$D191),0)</f>
        <v>180</v>
      </c>
      <c r="H191" s="189">
        <f>IF(Início!$C$11&lt;H$2,IF((H$2-Início!$C$11)&lt;72,$D191*H$1,6*$D191),0)</f>
        <v>240</v>
      </c>
      <c r="I191" s="189">
        <f>IF(Início!$C$11&lt;I$2,IF((I$2-Início!$C$11)&lt;72,$D191*I$1,6*$D191),0)</f>
        <v>300</v>
      </c>
      <c r="J191" s="189">
        <f>IF(Início!$C$11&lt;J$2,IF((J$2-Início!$C$11)&lt;72,$D191*J$1,6*$D191),0)</f>
        <v>360</v>
      </c>
      <c r="K191" s="189">
        <f>IF(Início!$C$11&lt;K$2,IF((K$2-Início!$C$11)&lt;72,$D191*K$1,6*$D191),0)</f>
        <v>360</v>
      </c>
      <c r="L191" s="189">
        <f>IF(Início!$C$11&lt;L$2,IF((L$2-Início!$C$11)&lt;72,$D191*L$1,6*$D191),0)</f>
        <v>360</v>
      </c>
      <c r="M191" s="189">
        <f>IF(Início!$C$11&lt;M$2,IF((M$2-Início!$C$11)&lt;72,$D191*M$1,6*$D191),0)</f>
        <v>360</v>
      </c>
      <c r="N191" s="189">
        <f>IF(Início!$C$11&lt;N$2,IF((N$2-Início!$C$11)&lt;72,$D191*N$1,6*$D191),0)</f>
        <v>360</v>
      </c>
      <c r="Q191" s="165" t="s">
        <v>746</v>
      </c>
    </row>
    <row r="192" spans="2:17">
      <c r="B192" s="165" t="str">
        <f t="shared" si="3"/>
        <v>Batalha/AL</v>
      </c>
      <c r="C192" s="189" t="s">
        <v>2010</v>
      </c>
      <c r="D192" s="189">
        <v>60</v>
      </c>
      <c r="E192" s="189">
        <f>IF(Início!$C$11&lt;E$2,IF((E$2-Início!$C$11)&lt;72,$D192*E$1,6*$D192),0)</f>
        <v>60</v>
      </c>
      <c r="F192" s="189">
        <f>IF(Início!$C$11&lt;F$2,IF((F$2-Início!$C$11)&lt;72,$D192*F$1,6*$D192),0)</f>
        <v>120</v>
      </c>
      <c r="G192" s="189">
        <f>IF(Início!$C$11&lt;G$2,IF((G$2-Início!$C$11)&lt;72,$D192*G$1,6*$D192),0)</f>
        <v>180</v>
      </c>
      <c r="H192" s="189">
        <f>IF(Início!$C$11&lt;H$2,IF((H$2-Início!$C$11)&lt;72,$D192*H$1,6*$D192),0)</f>
        <v>240</v>
      </c>
      <c r="I192" s="189">
        <f>IF(Início!$C$11&lt;I$2,IF((I$2-Início!$C$11)&lt;72,$D192*I$1,6*$D192),0)</f>
        <v>300</v>
      </c>
      <c r="J192" s="189">
        <f>IF(Início!$C$11&lt;J$2,IF((J$2-Início!$C$11)&lt;72,$D192*J$1,6*$D192),0)</f>
        <v>360</v>
      </c>
      <c r="K192" s="189">
        <f>IF(Início!$C$11&lt;K$2,IF((K$2-Início!$C$11)&lt;72,$D192*K$1,6*$D192),0)</f>
        <v>360</v>
      </c>
      <c r="L192" s="189">
        <f>IF(Início!$C$11&lt;L$2,IF((L$2-Início!$C$11)&lt;72,$D192*L$1,6*$D192),0)</f>
        <v>360</v>
      </c>
      <c r="M192" s="189">
        <f>IF(Início!$C$11&lt;M$2,IF((M$2-Início!$C$11)&lt;72,$D192*M$1,6*$D192),0)</f>
        <v>360</v>
      </c>
      <c r="N192" s="189">
        <f>IF(Início!$C$11&lt;N$2,IF((N$2-Início!$C$11)&lt;72,$D192*N$1,6*$D192),0)</f>
        <v>360</v>
      </c>
      <c r="Q192" s="165" t="s">
        <v>746</v>
      </c>
    </row>
    <row r="193" spans="2:17">
      <c r="B193" s="165" t="str">
        <f t="shared" si="3"/>
        <v>Batayporã/MS</v>
      </c>
      <c r="C193" s="189" t="s">
        <v>308</v>
      </c>
      <c r="D193" s="189">
        <v>60</v>
      </c>
      <c r="E193" s="189">
        <f>IF(Início!$C$11&lt;E$2,IF((E$2-Início!$C$11)&lt;72,$D193*E$1,6*$D193),0)</f>
        <v>60</v>
      </c>
      <c r="F193" s="189">
        <f>IF(Início!$C$11&lt;F$2,IF((F$2-Início!$C$11)&lt;72,$D193*F$1,6*$D193),0)</f>
        <v>120</v>
      </c>
      <c r="G193" s="189">
        <f>IF(Início!$C$11&lt;G$2,IF((G$2-Início!$C$11)&lt;72,$D193*G$1,6*$D193),0)</f>
        <v>180</v>
      </c>
      <c r="H193" s="189">
        <f>IF(Início!$C$11&lt;H$2,IF((H$2-Início!$C$11)&lt;72,$D193*H$1,6*$D193),0)</f>
        <v>240</v>
      </c>
      <c r="I193" s="189">
        <f>IF(Início!$C$11&lt;I$2,IF((I$2-Início!$C$11)&lt;72,$D193*I$1,6*$D193),0)</f>
        <v>300</v>
      </c>
      <c r="J193" s="189">
        <f>IF(Início!$C$11&lt;J$2,IF((J$2-Início!$C$11)&lt;72,$D193*J$1,6*$D193),0)</f>
        <v>360</v>
      </c>
      <c r="K193" s="189">
        <f>IF(Início!$C$11&lt;K$2,IF((K$2-Início!$C$11)&lt;72,$D193*K$1,6*$D193),0)</f>
        <v>360</v>
      </c>
      <c r="L193" s="189">
        <f>IF(Início!$C$11&lt;L$2,IF((L$2-Início!$C$11)&lt;72,$D193*L$1,6*$D193),0)</f>
        <v>360</v>
      </c>
      <c r="M193" s="189">
        <f>IF(Início!$C$11&lt;M$2,IF((M$2-Início!$C$11)&lt;72,$D193*M$1,6*$D193),0)</f>
        <v>360</v>
      </c>
      <c r="N193" s="189">
        <f>IF(Início!$C$11&lt;N$2,IF((N$2-Início!$C$11)&lt;72,$D193*N$1,6*$D193),0)</f>
        <v>360</v>
      </c>
      <c r="Q193" s="165" t="s">
        <v>1308</v>
      </c>
    </row>
    <row r="194" spans="2:17">
      <c r="B194" s="165" t="str">
        <f t="shared" si="3"/>
        <v>Bela Vista da Caroba/PR</v>
      </c>
      <c r="C194" s="189" t="s">
        <v>2009</v>
      </c>
      <c r="D194" s="189">
        <v>60</v>
      </c>
      <c r="E194" s="189">
        <f>IF(Início!$C$11&lt;E$2,IF((E$2-Início!$C$11)&lt;72,$D194*E$1,6*$D194),0)</f>
        <v>60</v>
      </c>
      <c r="F194" s="189">
        <f>IF(Início!$C$11&lt;F$2,IF((F$2-Início!$C$11)&lt;72,$D194*F$1,6*$D194),0)</f>
        <v>120</v>
      </c>
      <c r="G194" s="189">
        <f>IF(Início!$C$11&lt;G$2,IF((G$2-Início!$C$11)&lt;72,$D194*G$1,6*$D194),0)</f>
        <v>180</v>
      </c>
      <c r="H194" s="189">
        <f>IF(Início!$C$11&lt;H$2,IF((H$2-Início!$C$11)&lt;72,$D194*H$1,6*$D194),0)</f>
        <v>240</v>
      </c>
      <c r="I194" s="189">
        <f>IF(Início!$C$11&lt;I$2,IF((I$2-Início!$C$11)&lt;72,$D194*I$1,6*$D194),0)</f>
        <v>300</v>
      </c>
      <c r="J194" s="189">
        <f>IF(Início!$C$11&lt;J$2,IF((J$2-Início!$C$11)&lt;72,$D194*J$1,6*$D194),0)</f>
        <v>360</v>
      </c>
      <c r="K194" s="189">
        <f>IF(Início!$C$11&lt;K$2,IF((K$2-Início!$C$11)&lt;72,$D194*K$1,6*$D194),0)</f>
        <v>360</v>
      </c>
      <c r="L194" s="189">
        <f>IF(Início!$C$11&lt;L$2,IF((L$2-Início!$C$11)&lt;72,$D194*L$1,6*$D194),0)</f>
        <v>360</v>
      </c>
      <c r="M194" s="189">
        <f>IF(Início!$C$11&lt;M$2,IF((M$2-Início!$C$11)&lt;72,$D194*M$1,6*$D194),0)</f>
        <v>360</v>
      </c>
      <c r="N194" s="189">
        <f>IF(Início!$C$11&lt;N$2,IF((N$2-Início!$C$11)&lt;72,$D194*N$1,6*$D194),0)</f>
        <v>360</v>
      </c>
      <c r="Q194" s="165" t="s">
        <v>1798</v>
      </c>
    </row>
    <row r="195" spans="2:17">
      <c r="B195" s="165" t="str">
        <f t="shared" si="3"/>
        <v>Bela Vista de Goiás/GO</v>
      </c>
      <c r="C195" s="189" t="s">
        <v>2006</v>
      </c>
      <c r="D195" s="189">
        <v>60</v>
      </c>
      <c r="E195" s="189">
        <f>IF(Início!$C$11&lt;E$2,IF((E$2-Início!$C$11)&lt;72,$D195*E$1,6*$D195),0)</f>
        <v>60</v>
      </c>
      <c r="F195" s="189">
        <f>IF(Início!$C$11&lt;F$2,IF((F$2-Início!$C$11)&lt;72,$D195*F$1,6*$D195),0)</f>
        <v>120</v>
      </c>
      <c r="G195" s="189">
        <f>IF(Início!$C$11&lt;G$2,IF((G$2-Início!$C$11)&lt;72,$D195*G$1,6*$D195),0)</f>
        <v>180</v>
      </c>
      <c r="H195" s="189">
        <f>IF(Início!$C$11&lt;H$2,IF((H$2-Início!$C$11)&lt;72,$D195*H$1,6*$D195),0)</f>
        <v>240</v>
      </c>
      <c r="I195" s="189">
        <f>IF(Início!$C$11&lt;I$2,IF((I$2-Início!$C$11)&lt;72,$D195*I$1,6*$D195),0)</f>
        <v>300</v>
      </c>
      <c r="J195" s="189">
        <f>IF(Início!$C$11&lt;J$2,IF((J$2-Início!$C$11)&lt;72,$D195*J$1,6*$D195),0)</f>
        <v>360</v>
      </c>
      <c r="K195" s="189">
        <f>IF(Início!$C$11&lt;K$2,IF((K$2-Início!$C$11)&lt;72,$D195*K$1,6*$D195),0)</f>
        <v>360</v>
      </c>
      <c r="L195" s="189">
        <f>IF(Início!$C$11&lt;L$2,IF((L$2-Início!$C$11)&lt;72,$D195*L$1,6*$D195),0)</f>
        <v>360</v>
      </c>
      <c r="M195" s="189">
        <f>IF(Início!$C$11&lt;M$2,IF((M$2-Início!$C$11)&lt;72,$D195*M$1,6*$D195),0)</f>
        <v>360</v>
      </c>
      <c r="N195" s="189">
        <f>IF(Início!$C$11&lt;N$2,IF((N$2-Início!$C$11)&lt;72,$D195*N$1,6*$D195),0)</f>
        <v>360</v>
      </c>
      <c r="Q195" s="165" t="s">
        <v>624</v>
      </c>
    </row>
    <row r="196" spans="2:17">
      <c r="B196" s="165" t="str">
        <f t="shared" si="3"/>
        <v>Bela Vista do Maranhão/MA</v>
      </c>
      <c r="C196" s="189" t="s">
        <v>316</v>
      </c>
      <c r="D196" s="189">
        <v>60</v>
      </c>
      <c r="E196" s="189">
        <f>IF(Início!$C$11&lt;E$2,IF((E$2-Início!$C$11)&lt;72,$D196*E$1,6*$D196),0)</f>
        <v>60</v>
      </c>
      <c r="F196" s="189">
        <f>IF(Início!$C$11&lt;F$2,IF((F$2-Início!$C$11)&lt;72,$D196*F$1,6*$D196),0)</f>
        <v>120</v>
      </c>
      <c r="G196" s="189">
        <f>IF(Início!$C$11&lt;G$2,IF((G$2-Início!$C$11)&lt;72,$D196*G$1,6*$D196),0)</f>
        <v>180</v>
      </c>
      <c r="H196" s="189">
        <f>IF(Início!$C$11&lt;H$2,IF((H$2-Início!$C$11)&lt;72,$D196*H$1,6*$D196),0)</f>
        <v>240</v>
      </c>
      <c r="I196" s="189">
        <f>IF(Início!$C$11&lt;I$2,IF((I$2-Início!$C$11)&lt;72,$D196*I$1,6*$D196),0)</f>
        <v>300</v>
      </c>
      <c r="J196" s="189">
        <f>IF(Início!$C$11&lt;J$2,IF((J$2-Início!$C$11)&lt;72,$D196*J$1,6*$D196),0)</f>
        <v>360</v>
      </c>
      <c r="K196" s="189">
        <f>IF(Início!$C$11&lt;K$2,IF((K$2-Início!$C$11)&lt;72,$D196*K$1,6*$D196),0)</f>
        <v>360</v>
      </c>
      <c r="L196" s="189">
        <f>IF(Início!$C$11&lt;L$2,IF((L$2-Início!$C$11)&lt;72,$D196*L$1,6*$D196),0)</f>
        <v>360</v>
      </c>
      <c r="M196" s="189">
        <f>IF(Início!$C$11&lt;M$2,IF((M$2-Início!$C$11)&lt;72,$D196*M$1,6*$D196),0)</f>
        <v>360</v>
      </c>
      <c r="N196" s="189">
        <f>IF(Início!$C$11&lt;N$2,IF((N$2-Início!$C$11)&lt;72,$D196*N$1,6*$D196),0)</f>
        <v>360</v>
      </c>
      <c r="Q196" s="165" t="s">
        <v>1241</v>
      </c>
    </row>
    <row r="197" spans="2:17">
      <c r="B197" s="165" t="str">
        <f t="shared" ref="B197:B260" si="4">CONCATENATE(Q197,"/",C197)</f>
        <v>Belém/PA</v>
      </c>
      <c r="C197" s="189" t="s">
        <v>302</v>
      </c>
      <c r="D197" s="189">
        <v>60</v>
      </c>
      <c r="E197" s="189">
        <f>IF(Início!$C$11&lt;E$2,IF((E$2-Início!$C$11)&lt;72,$D197*E$1,6*$D197),0)</f>
        <v>60</v>
      </c>
      <c r="F197" s="189">
        <f>IF(Início!$C$11&lt;F$2,IF((F$2-Início!$C$11)&lt;72,$D197*F$1,6*$D197),0)</f>
        <v>120</v>
      </c>
      <c r="G197" s="189">
        <f>IF(Início!$C$11&lt;G$2,IF((G$2-Início!$C$11)&lt;72,$D197*G$1,6*$D197),0)</f>
        <v>180</v>
      </c>
      <c r="H197" s="189">
        <f>IF(Início!$C$11&lt;H$2,IF((H$2-Início!$C$11)&lt;72,$D197*H$1,6*$D197),0)</f>
        <v>240</v>
      </c>
      <c r="I197" s="189">
        <f>IF(Início!$C$11&lt;I$2,IF((I$2-Início!$C$11)&lt;72,$D197*I$1,6*$D197),0)</f>
        <v>300</v>
      </c>
      <c r="J197" s="189">
        <f>IF(Início!$C$11&lt;J$2,IF((J$2-Início!$C$11)&lt;72,$D197*J$1,6*$D197),0)</f>
        <v>360</v>
      </c>
      <c r="K197" s="189">
        <f>IF(Início!$C$11&lt;K$2,IF((K$2-Início!$C$11)&lt;72,$D197*K$1,6*$D197),0)</f>
        <v>360</v>
      </c>
      <c r="L197" s="189">
        <f>IF(Início!$C$11&lt;L$2,IF((L$2-Início!$C$11)&lt;72,$D197*L$1,6*$D197),0)</f>
        <v>360</v>
      </c>
      <c r="M197" s="189">
        <f>IF(Início!$C$11&lt;M$2,IF((M$2-Início!$C$11)&lt;72,$D197*M$1,6*$D197),0)</f>
        <v>360</v>
      </c>
      <c r="N197" s="189">
        <f>IF(Início!$C$11&lt;N$2,IF((N$2-Início!$C$11)&lt;72,$D197*N$1,6*$D197),0)</f>
        <v>360</v>
      </c>
      <c r="Q197" s="167" t="s">
        <v>325</v>
      </c>
    </row>
    <row r="198" spans="2:17">
      <c r="B198" s="165" t="str">
        <f t="shared" si="4"/>
        <v>Belém de Maria/PE</v>
      </c>
      <c r="C198" s="189" t="s">
        <v>319</v>
      </c>
      <c r="D198" s="189">
        <v>60</v>
      </c>
      <c r="E198" s="189">
        <f>IF(Início!$C$11&lt;E$2,IF((E$2-Início!$C$11)&lt;72,$D198*E$1,6*$D198),0)</f>
        <v>60</v>
      </c>
      <c r="F198" s="189">
        <f>IF(Início!$C$11&lt;F$2,IF((F$2-Início!$C$11)&lt;72,$D198*F$1,6*$D198),0)</f>
        <v>120</v>
      </c>
      <c r="G198" s="189">
        <f>IF(Início!$C$11&lt;G$2,IF((G$2-Início!$C$11)&lt;72,$D198*G$1,6*$D198),0)</f>
        <v>180</v>
      </c>
      <c r="H198" s="189">
        <f>IF(Início!$C$11&lt;H$2,IF((H$2-Início!$C$11)&lt;72,$D198*H$1,6*$D198),0)</f>
        <v>240</v>
      </c>
      <c r="I198" s="189">
        <f>IF(Início!$C$11&lt;I$2,IF((I$2-Início!$C$11)&lt;72,$D198*I$1,6*$D198),0)</f>
        <v>300</v>
      </c>
      <c r="J198" s="189">
        <f>IF(Início!$C$11&lt;J$2,IF((J$2-Início!$C$11)&lt;72,$D198*J$1,6*$D198),0)</f>
        <v>360</v>
      </c>
      <c r="K198" s="189">
        <f>IF(Início!$C$11&lt;K$2,IF((K$2-Início!$C$11)&lt;72,$D198*K$1,6*$D198),0)</f>
        <v>360</v>
      </c>
      <c r="L198" s="189">
        <f>IF(Início!$C$11&lt;L$2,IF((L$2-Início!$C$11)&lt;72,$D198*L$1,6*$D198),0)</f>
        <v>360</v>
      </c>
      <c r="M198" s="189">
        <f>IF(Início!$C$11&lt;M$2,IF((M$2-Início!$C$11)&lt;72,$D198*M$1,6*$D198),0)</f>
        <v>360</v>
      </c>
      <c r="N198" s="189">
        <f>IF(Início!$C$11&lt;N$2,IF((N$2-Início!$C$11)&lt;72,$D198*N$1,6*$D198),0)</f>
        <v>360</v>
      </c>
      <c r="Q198" s="165" t="s">
        <v>1331</v>
      </c>
    </row>
    <row r="199" spans="2:17">
      <c r="B199" s="165" t="str">
        <f t="shared" si="4"/>
        <v>Belém do Piauí/PI</v>
      </c>
      <c r="C199" s="189" t="s">
        <v>2004</v>
      </c>
      <c r="D199" s="189">
        <v>60</v>
      </c>
      <c r="E199" s="189">
        <f>IF(Início!$C$11&lt;E$2,IF((E$2-Início!$C$11)&lt;72,$D199*E$1,6*$D199),0)</f>
        <v>60</v>
      </c>
      <c r="F199" s="189">
        <f>IF(Início!$C$11&lt;F$2,IF((F$2-Início!$C$11)&lt;72,$D199*F$1,6*$D199),0)</f>
        <v>120</v>
      </c>
      <c r="G199" s="189">
        <f>IF(Início!$C$11&lt;G$2,IF((G$2-Início!$C$11)&lt;72,$D199*G$1,6*$D199),0)</f>
        <v>180</v>
      </c>
      <c r="H199" s="189">
        <f>IF(Início!$C$11&lt;H$2,IF((H$2-Início!$C$11)&lt;72,$D199*H$1,6*$D199),0)</f>
        <v>240</v>
      </c>
      <c r="I199" s="189">
        <f>IF(Início!$C$11&lt;I$2,IF((I$2-Início!$C$11)&lt;72,$D199*I$1,6*$D199),0)</f>
        <v>300</v>
      </c>
      <c r="J199" s="189">
        <f>IF(Início!$C$11&lt;J$2,IF((J$2-Início!$C$11)&lt;72,$D199*J$1,6*$D199),0)</f>
        <v>360</v>
      </c>
      <c r="K199" s="189">
        <f>IF(Início!$C$11&lt;K$2,IF((K$2-Início!$C$11)&lt;72,$D199*K$1,6*$D199),0)</f>
        <v>360</v>
      </c>
      <c r="L199" s="189">
        <f>IF(Início!$C$11&lt;L$2,IF((L$2-Início!$C$11)&lt;72,$D199*L$1,6*$D199),0)</f>
        <v>360</v>
      </c>
      <c r="M199" s="189">
        <f>IF(Início!$C$11&lt;M$2,IF((M$2-Início!$C$11)&lt;72,$D199*M$1,6*$D199),0)</f>
        <v>360</v>
      </c>
      <c r="N199" s="189">
        <f>IF(Início!$C$11&lt;N$2,IF((N$2-Início!$C$11)&lt;72,$D199*N$1,6*$D199),0)</f>
        <v>360</v>
      </c>
      <c r="Q199" s="165" t="s">
        <v>1853</v>
      </c>
    </row>
    <row r="200" spans="2:17">
      <c r="B200" s="165" t="str">
        <f t="shared" si="4"/>
        <v>Belmonte/SC</v>
      </c>
      <c r="C200" s="189" t="s">
        <v>2013</v>
      </c>
      <c r="D200" s="189">
        <v>60</v>
      </c>
      <c r="E200" s="189">
        <f>IF(Início!$C$11&lt;E$2,IF((E$2-Início!$C$11)&lt;72,$D200*E$1,6*$D200),0)</f>
        <v>60</v>
      </c>
      <c r="F200" s="189">
        <f>IF(Início!$C$11&lt;F$2,IF((F$2-Início!$C$11)&lt;72,$D200*F$1,6*$D200),0)</f>
        <v>120</v>
      </c>
      <c r="G200" s="189">
        <f>IF(Início!$C$11&lt;G$2,IF((G$2-Início!$C$11)&lt;72,$D200*G$1,6*$D200),0)</f>
        <v>180</v>
      </c>
      <c r="H200" s="189">
        <f>IF(Início!$C$11&lt;H$2,IF((H$2-Início!$C$11)&lt;72,$D200*H$1,6*$D200),0)</f>
        <v>240</v>
      </c>
      <c r="I200" s="189">
        <f>IF(Início!$C$11&lt;I$2,IF((I$2-Início!$C$11)&lt;72,$D200*I$1,6*$D200),0)</f>
        <v>300</v>
      </c>
      <c r="J200" s="189">
        <f>IF(Início!$C$11&lt;J$2,IF((J$2-Início!$C$11)&lt;72,$D200*J$1,6*$D200),0)</f>
        <v>360</v>
      </c>
      <c r="K200" s="189">
        <f>IF(Início!$C$11&lt;K$2,IF((K$2-Início!$C$11)&lt;72,$D200*K$1,6*$D200),0)</f>
        <v>360</v>
      </c>
      <c r="L200" s="189">
        <f>IF(Início!$C$11&lt;L$2,IF((L$2-Início!$C$11)&lt;72,$D200*L$1,6*$D200),0)</f>
        <v>360</v>
      </c>
      <c r="M200" s="189">
        <f>IF(Início!$C$11&lt;M$2,IF((M$2-Início!$C$11)&lt;72,$D200*M$1,6*$D200),0)</f>
        <v>360</v>
      </c>
      <c r="N200" s="189">
        <f>IF(Início!$C$11&lt;N$2,IF((N$2-Início!$C$11)&lt;72,$D200*N$1,6*$D200),0)</f>
        <v>360</v>
      </c>
      <c r="Q200" s="165" t="s">
        <v>1921</v>
      </c>
    </row>
    <row r="201" spans="2:17">
      <c r="B201" s="165" t="str">
        <f t="shared" si="4"/>
        <v>Belo Jardim/PE</v>
      </c>
      <c r="C201" s="189" t="s">
        <v>319</v>
      </c>
      <c r="D201" s="189">
        <v>60</v>
      </c>
      <c r="E201" s="189">
        <f>IF(Início!$C$11&lt;E$2,IF((E$2-Início!$C$11)&lt;72,$D201*E$1,6*$D201),0)</f>
        <v>60</v>
      </c>
      <c r="F201" s="189">
        <f>IF(Início!$C$11&lt;F$2,IF((F$2-Início!$C$11)&lt;72,$D201*F$1,6*$D201),0)</f>
        <v>120</v>
      </c>
      <c r="G201" s="189">
        <f>IF(Início!$C$11&lt;G$2,IF((G$2-Início!$C$11)&lt;72,$D201*G$1,6*$D201),0)</f>
        <v>180</v>
      </c>
      <c r="H201" s="189">
        <f>IF(Início!$C$11&lt;H$2,IF((H$2-Início!$C$11)&lt;72,$D201*H$1,6*$D201),0)</f>
        <v>240</v>
      </c>
      <c r="I201" s="189">
        <f>IF(Início!$C$11&lt;I$2,IF((I$2-Início!$C$11)&lt;72,$D201*I$1,6*$D201),0)</f>
        <v>300</v>
      </c>
      <c r="J201" s="189">
        <f>IF(Início!$C$11&lt;J$2,IF((J$2-Início!$C$11)&lt;72,$D201*J$1,6*$D201),0)</f>
        <v>360</v>
      </c>
      <c r="K201" s="189">
        <f>IF(Início!$C$11&lt;K$2,IF((K$2-Início!$C$11)&lt;72,$D201*K$1,6*$D201),0)</f>
        <v>360</v>
      </c>
      <c r="L201" s="189">
        <f>IF(Início!$C$11&lt;L$2,IF((L$2-Início!$C$11)&lt;72,$D201*L$1,6*$D201),0)</f>
        <v>360</v>
      </c>
      <c r="M201" s="189">
        <f>IF(Início!$C$11&lt;M$2,IF((M$2-Início!$C$11)&lt;72,$D201*M$1,6*$D201),0)</f>
        <v>360</v>
      </c>
      <c r="N201" s="189">
        <f>IF(Início!$C$11&lt;N$2,IF((N$2-Início!$C$11)&lt;72,$D201*N$1,6*$D201),0)</f>
        <v>360</v>
      </c>
      <c r="Q201" s="165" t="s">
        <v>435</v>
      </c>
    </row>
    <row r="202" spans="2:17">
      <c r="B202" s="165" t="str">
        <f t="shared" si="4"/>
        <v>Belo Monte/AL</v>
      </c>
      <c r="C202" s="189" t="s">
        <v>2010</v>
      </c>
      <c r="D202" s="189">
        <v>60</v>
      </c>
      <c r="E202" s="189">
        <f>IF(Início!$C$11&lt;E$2,IF((E$2-Início!$C$11)&lt;72,$D202*E$1,6*$D202),0)</f>
        <v>60</v>
      </c>
      <c r="F202" s="189">
        <f>IF(Início!$C$11&lt;F$2,IF((F$2-Início!$C$11)&lt;72,$D202*F$1,6*$D202),0)</f>
        <v>120</v>
      </c>
      <c r="G202" s="189">
        <f>IF(Início!$C$11&lt;G$2,IF((G$2-Início!$C$11)&lt;72,$D202*G$1,6*$D202),0)</f>
        <v>180</v>
      </c>
      <c r="H202" s="189">
        <f>IF(Início!$C$11&lt;H$2,IF((H$2-Início!$C$11)&lt;72,$D202*H$1,6*$D202),0)</f>
        <v>240</v>
      </c>
      <c r="I202" s="189">
        <f>IF(Início!$C$11&lt;I$2,IF((I$2-Início!$C$11)&lt;72,$D202*I$1,6*$D202),0)</f>
        <v>300</v>
      </c>
      <c r="J202" s="189">
        <f>IF(Início!$C$11&lt;J$2,IF((J$2-Início!$C$11)&lt;72,$D202*J$1,6*$D202),0)</f>
        <v>360</v>
      </c>
      <c r="K202" s="189">
        <f>IF(Início!$C$11&lt;K$2,IF((K$2-Início!$C$11)&lt;72,$D202*K$1,6*$D202),0)</f>
        <v>360</v>
      </c>
      <c r="L202" s="189">
        <f>IF(Início!$C$11&lt;L$2,IF((L$2-Início!$C$11)&lt;72,$D202*L$1,6*$D202),0)</f>
        <v>360</v>
      </c>
      <c r="M202" s="189">
        <f>IF(Início!$C$11&lt;M$2,IF((M$2-Início!$C$11)&lt;72,$D202*M$1,6*$D202),0)</f>
        <v>360</v>
      </c>
      <c r="N202" s="189">
        <f>IF(Início!$C$11&lt;N$2,IF((N$2-Início!$C$11)&lt;72,$D202*N$1,6*$D202),0)</f>
        <v>360</v>
      </c>
      <c r="Q202" s="165" t="s">
        <v>1619</v>
      </c>
    </row>
    <row r="203" spans="2:17">
      <c r="B203" s="165" t="str">
        <f t="shared" si="4"/>
        <v>Belterra/PA</v>
      </c>
      <c r="C203" s="189" t="s">
        <v>302</v>
      </c>
      <c r="D203" s="189">
        <v>60</v>
      </c>
      <c r="E203" s="189">
        <f>IF(Início!$C$11&lt;E$2,IF((E$2-Início!$C$11)&lt;72,$D203*E$1,6*$D203),0)</f>
        <v>60</v>
      </c>
      <c r="F203" s="189">
        <f>IF(Início!$C$11&lt;F$2,IF((F$2-Início!$C$11)&lt;72,$D203*F$1,6*$D203),0)</f>
        <v>120</v>
      </c>
      <c r="G203" s="189">
        <f>IF(Início!$C$11&lt;G$2,IF((G$2-Início!$C$11)&lt;72,$D203*G$1,6*$D203),0)</f>
        <v>180</v>
      </c>
      <c r="H203" s="189">
        <f>IF(Início!$C$11&lt;H$2,IF((H$2-Início!$C$11)&lt;72,$D203*H$1,6*$D203),0)</f>
        <v>240</v>
      </c>
      <c r="I203" s="189">
        <f>IF(Início!$C$11&lt;I$2,IF((I$2-Início!$C$11)&lt;72,$D203*I$1,6*$D203),0)</f>
        <v>300</v>
      </c>
      <c r="J203" s="189">
        <f>IF(Início!$C$11&lt;J$2,IF((J$2-Início!$C$11)&lt;72,$D203*J$1,6*$D203),0)</f>
        <v>360</v>
      </c>
      <c r="K203" s="189">
        <f>IF(Início!$C$11&lt;K$2,IF((K$2-Início!$C$11)&lt;72,$D203*K$1,6*$D203),0)</f>
        <v>360</v>
      </c>
      <c r="L203" s="189">
        <f>IF(Início!$C$11&lt;L$2,IF((L$2-Início!$C$11)&lt;72,$D203*L$1,6*$D203),0)</f>
        <v>360</v>
      </c>
      <c r="M203" s="189">
        <f>IF(Início!$C$11&lt;M$2,IF((M$2-Início!$C$11)&lt;72,$D203*M$1,6*$D203),0)</f>
        <v>360</v>
      </c>
      <c r="N203" s="189">
        <f>IF(Início!$C$11&lt;N$2,IF((N$2-Início!$C$11)&lt;72,$D203*N$1,6*$D203),0)</f>
        <v>360</v>
      </c>
      <c r="Q203" s="165" t="s">
        <v>958</v>
      </c>
    </row>
    <row r="204" spans="2:17">
      <c r="B204" s="165" t="str">
        <f t="shared" si="4"/>
        <v>Beneditinos/PI</v>
      </c>
      <c r="C204" s="189" t="s">
        <v>2004</v>
      </c>
      <c r="D204" s="189">
        <v>60</v>
      </c>
      <c r="E204" s="189">
        <f>IF(Início!$C$11&lt;E$2,IF((E$2-Início!$C$11)&lt;72,$D204*E$1,6*$D204),0)</f>
        <v>60</v>
      </c>
      <c r="F204" s="189">
        <f>IF(Início!$C$11&lt;F$2,IF((F$2-Início!$C$11)&lt;72,$D204*F$1,6*$D204),0)</f>
        <v>120</v>
      </c>
      <c r="G204" s="189">
        <f>IF(Início!$C$11&lt;G$2,IF((G$2-Início!$C$11)&lt;72,$D204*G$1,6*$D204),0)</f>
        <v>180</v>
      </c>
      <c r="H204" s="189">
        <f>IF(Início!$C$11&lt;H$2,IF((H$2-Início!$C$11)&lt;72,$D204*H$1,6*$D204),0)</f>
        <v>240</v>
      </c>
      <c r="I204" s="189">
        <f>IF(Início!$C$11&lt;I$2,IF((I$2-Início!$C$11)&lt;72,$D204*I$1,6*$D204),0)</f>
        <v>300</v>
      </c>
      <c r="J204" s="189">
        <f>IF(Início!$C$11&lt;J$2,IF((J$2-Início!$C$11)&lt;72,$D204*J$1,6*$D204),0)</f>
        <v>360</v>
      </c>
      <c r="K204" s="189">
        <f>IF(Início!$C$11&lt;K$2,IF((K$2-Início!$C$11)&lt;72,$D204*K$1,6*$D204),0)</f>
        <v>360</v>
      </c>
      <c r="L204" s="189">
        <f>IF(Início!$C$11&lt;L$2,IF((L$2-Início!$C$11)&lt;72,$D204*L$1,6*$D204),0)</f>
        <v>360</v>
      </c>
      <c r="M204" s="189">
        <f>IF(Início!$C$11&lt;M$2,IF((M$2-Início!$C$11)&lt;72,$D204*M$1,6*$D204),0)</f>
        <v>360</v>
      </c>
      <c r="N204" s="189">
        <f>IF(Início!$C$11&lt;N$2,IF((N$2-Início!$C$11)&lt;72,$D204*N$1,6*$D204),0)</f>
        <v>360</v>
      </c>
      <c r="Q204" s="165" t="s">
        <v>1373</v>
      </c>
    </row>
    <row r="205" spans="2:17">
      <c r="B205" s="165" t="str">
        <f t="shared" si="4"/>
        <v>Benevides/PA</v>
      </c>
      <c r="C205" s="189" t="s">
        <v>302</v>
      </c>
      <c r="D205" s="189">
        <v>60</v>
      </c>
      <c r="E205" s="189">
        <f>IF(Início!$C$11&lt;E$2,IF((E$2-Início!$C$11)&lt;72,$D205*E$1,6*$D205),0)</f>
        <v>60</v>
      </c>
      <c r="F205" s="189">
        <f>IF(Início!$C$11&lt;F$2,IF((F$2-Início!$C$11)&lt;72,$D205*F$1,6*$D205),0)</f>
        <v>120</v>
      </c>
      <c r="G205" s="189">
        <f>IF(Início!$C$11&lt;G$2,IF((G$2-Início!$C$11)&lt;72,$D205*G$1,6*$D205),0)</f>
        <v>180</v>
      </c>
      <c r="H205" s="189">
        <f>IF(Início!$C$11&lt;H$2,IF((H$2-Início!$C$11)&lt;72,$D205*H$1,6*$D205),0)</f>
        <v>240</v>
      </c>
      <c r="I205" s="189">
        <f>IF(Início!$C$11&lt;I$2,IF((I$2-Início!$C$11)&lt;72,$D205*I$1,6*$D205),0)</f>
        <v>300</v>
      </c>
      <c r="J205" s="189">
        <f>IF(Início!$C$11&lt;J$2,IF((J$2-Início!$C$11)&lt;72,$D205*J$1,6*$D205),0)</f>
        <v>360</v>
      </c>
      <c r="K205" s="189">
        <f>IF(Início!$C$11&lt;K$2,IF((K$2-Início!$C$11)&lt;72,$D205*K$1,6*$D205),0)</f>
        <v>360</v>
      </c>
      <c r="L205" s="189">
        <f>IF(Início!$C$11&lt;L$2,IF((L$2-Início!$C$11)&lt;72,$D205*L$1,6*$D205),0)</f>
        <v>360</v>
      </c>
      <c r="M205" s="189">
        <f>IF(Início!$C$11&lt;M$2,IF((M$2-Início!$C$11)&lt;72,$D205*M$1,6*$D205),0)</f>
        <v>360</v>
      </c>
      <c r="N205" s="189">
        <f>IF(Início!$C$11&lt;N$2,IF((N$2-Início!$C$11)&lt;72,$D205*N$1,6*$D205),0)</f>
        <v>360</v>
      </c>
      <c r="Q205" s="165" t="s">
        <v>467</v>
      </c>
    </row>
    <row r="206" spans="2:17">
      <c r="B206" s="165" t="str">
        <f t="shared" si="4"/>
        <v>Bernardino de Campos/SP</v>
      </c>
      <c r="C206" s="189" t="s">
        <v>2002</v>
      </c>
      <c r="D206" s="189">
        <v>60</v>
      </c>
      <c r="E206" s="189">
        <f>IF(Início!$C$11&lt;E$2,IF((E$2-Início!$C$11)&lt;72,$D206*E$1,6*$D206),0)</f>
        <v>60</v>
      </c>
      <c r="F206" s="189">
        <f>IF(Início!$C$11&lt;F$2,IF((F$2-Início!$C$11)&lt;72,$D206*F$1,6*$D206),0)</f>
        <v>120</v>
      </c>
      <c r="G206" s="189">
        <f>IF(Início!$C$11&lt;G$2,IF((G$2-Início!$C$11)&lt;72,$D206*G$1,6*$D206),0)</f>
        <v>180</v>
      </c>
      <c r="H206" s="189">
        <f>IF(Início!$C$11&lt;H$2,IF((H$2-Início!$C$11)&lt;72,$D206*H$1,6*$D206),0)</f>
        <v>240</v>
      </c>
      <c r="I206" s="189">
        <f>IF(Início!$C$11&lt;I$2,IF((I$2-Início!$C$11)&lt;72,$D206*I$1,6*$D206),0)</f>
        <v>300</v>
      </c>
      <c r="J206" s="189">
        <f>IF(Início!$C$11&lt;J$2,IF((J$2-Início!$C$11)&lt;72,$D206*J$1,6*$D206),0)</f>
        <v>360</v>
      </c>
      <c r="K206" s="189">
        <f>IF(Início!$C$11&lt;K$2,IF((K$2-Início!$C$11)&lt;72,$D206*K$1,6*$D206),0)</f>
        <v>360</v>
      </c>
      <c r="L206" s="189">
        <f>IF(Início!$C$11&lt;L$2,IF((L$2-Início!$C$11)&lt;72,$D206*L$1,6*$D206),0)</f>
        <v>360</v>
      </c>
      <c r="M206" s="189">
        <f>IF(Início!$C$11&lt;M$2,IF((M$2-Início!$C$11)&lt;72,$D206*M$1,6*$D206),0)</f>
        <v>360</v>
      </c>
      <c r="N206" s="189">
        <f>IF(Início!$C$11&lt;N$2,IF((N$2-Início!$C$11)&lt;72,$D206*N$1,6*$D206),0)</f>
        <v>360</v>
      </c>
      <c r="Q206" s="165" t="s">
        <v>1246</v>
      </c>
    </row>
    <row r="207" spans="2:17">
      <c r="B207" s="165" t="str">
        <f t="shared" si="4"/>
        <v>Bernardo do Mearim/MA</v>
      </c>
      <c r="C207" s="189" t="s">
        <v>316</v>
      </c>
      <c r="D207" s="189">
        <v>60</v>
      </c>
      <c r="E207" s="189">
        <f>IF(Início!$C$11&lt;E$2,IF((E$2-Início!$C$11)&lt;72,$D207*E$1,6*$D207),0)</f>
        <v>60</v>
      </c>
      <c r="F207" s="189">
        <f>IF(Início!$C$11&lt;F$2,IF((F$2-Início!$C$11)&lt;72,$D207*F$1,6*$D207),0)</f>
        <v>120</v>
      </c>
      <c r="G207" s="189">
        <f>IF(Início!$C$11&lt;G$2,IF((G$2-Início!$C$11)&lt;72,$D207*G$1,6*$D207),0)</f>
        <v>180</v>
      </c>
      <c r="H207" s="189">
        <f>IF(Início!$C$11&lt;H$2,IF((H$2-Início!$C$11)&lt;72,$D207*H$1,6*$D207),0)</f>
        <v>240</v>
      </c>
      <c r="I207" s="189">
        <f>IF(Início!$C$11&lt;I$2,IF((I$2-Início!$C$11)&lt;72,$D207*I$1,6*$D207),0)</f>
        <v>300</v>
      </c>
      <c r="J207" s="189">
        <f>IF(Início!$C$11&lt;J$2,IF((J$2-Início!$C$11)&lt;72,$D207*J$1,6*$D207),0)</f>
        <v>360</v>
      </c>
      <c r="K207" s="189">
        <f>IF(Início!$C$11&lt;K$2,IF((K$2-Início!$C$11)&lt;72,$D207*K$1,6*$D207),0)</f>
        <v>360</v>
      </c>
      <c r="L207" s="189">
        <f>IF(Início!$C$11&lt;L$2,IF((L$2-Início!$C$11)&lt;72,$D207*L$1,6*$D207),0)</f>
        <v>360</v>
      </c>
      <c r="M207" s="189">
        <f>IF(Início!$C$11&lt;M$2,IF((M$2-Início!$C$11)&lt;72,$D207*M$1,6*$D207),0)</f>
        <v>360</v>
      </c>
      <c r="N207" s="189">
        <f>IF(Início!$C$11&lt;N$2,IF((N$2-Início!$C$11)&lt;72,$D207*N$1,6*$D207),0)</f>
        <v>360</v>
      </c>
      <c r="Q207" s="165" t="s">
        <v>1630</v>
      </c>
    </row>
    <row r="208" spans="2:17">
      <c r="B208" s="165" t="str">
        <f t="shared" si="4"/>
        <v>Betânia/PE</v>
      </c>
      <c r="C208" s="189" t="s">
        <v>319</v>
      </c>
      <c r="D208" s="189">
        <v>60</v>
      </c>
      <c r="E208" s="189">
        <f>IF(Início!$C$11&lt;E$2,IF((E$2-Início!$C$11)&lt;72,$D208*E$1,6*$D208),0)</f>
        <v>60</v>
      </c>
      <c r="F208" s="189">
        <f>IF(Início!$C$11&lt;F$2,IF((F$2-Início!$C$11)&lt;72,$D208*F$1,6*$D208),0)</f>
        <v>120</v>
      </c>
      <c r="G208" s="189">
        <f>IF(Início!$C$11&lt;G$2,IF((G$2-Início!$C$11)&lt;72,$D208*G$1,6*$D208),0)</f>
        <v>180</v>
      </c>
      <c r="H208" s="189">
        <f>IF(Início!$C$11&lt;H$2,IF((H$2-Início!$C$11)&lt;72,$D208*H$1,6*$D208),0)</f>
        <v>240</v>
      </c>
      <c r="I208" s="189">
        <f>IF(Início!$C$11&lt;I$2,IF((I$2-Início!$C$11)&lt;72,$D208*I$1,6*$D208),0)</f>
        <v>300</v>
      </c>
      <c r="J208" s="189">
        <f>IF(Início!$C$11&lt;J$2,IF((J$2-Início!$C$11)&lt;72,$D208*J$1,6*$D208),0)</f>
        <v>360</v>
      </c>
      <c r="K208" s="189">
        <f>IF(Início!$C$11&lt;K$2,IF((K$2-Início!$C$11)&lt;72,$D208*K$1,6*$D208),0)</f>
        <v>360</v>
      </c>
      <c r="L208" s="189">
        <f>IF(Início!$C$11&lt;L$2,IF((L$2-Início!$C$11)&lt;72,$D208*L$1,6*$D208),0)</f>
        <v>360</v>
      </c>
      <c r="M208" s="189">
        <f>IF(Início!$C$11&lt;M$2,IF((M$2-Início!$C$11)&lt;72,$D208*M$1,6*$D208),0)</f>
        <v>360</v>
      </c>
      <c r="N208" s="189">
        <f>IF(Início!$C$11&lt;N$2,IF((N$2-Início!$C$11)&lt;72,$D208*N$1,6*$D208),0)</f>
        <v>360</v>
      </c>
      <c r="Q208" s="165" t="s">
        <v>1262</v>
      </c>
    </row>
    <row r="209" spans="2:17">
      <c r="B209" s="165" t="str">
        <f t="shared" si="4"/>
        <v>Betânia do Piauí/PI</v>
      </c>
      <c r="C209" s="189" t="s">
        <v>2004</v>
      </c>
      <c r="D209" s="189">
        <v>60</v>
      </c>
      <c r="E209" s="189">
        <f>IF(Início!$C$11&lt;E$2,IF((E$2-Início!$C$11)&lt;72,$D209*E$1,6*$D209),0)</f>
        <v>60</v>
      </c>
      <c r="F209" s="189">
        <f>IF(Início!$C$11&lt;F$2,IF((F$2-Início!$C$11)&lt;72,$D209*F$1,6*$D209),0)</f>
        <v>120</v>
      </c>
      <c r="G209" s="189">
        <f>IF(Início!$C$11&lt;G$2,IF((G$2-Início!$C$11)&lt;72,$D209*G$1,6*$D209),0)</f>
        <v>180</v>
      </c>
      <c r="H209" s="189">
        <f>IF(Início!$C$11&lt;H$2,IF((H$2-Início!$C$11)&lt;72,$D209*H$1,6*$D209),0)</f>
        <v>240</v>
      </c>
      <c r="I209" s="189">
        <f>IF(Início!$C$11&lt;I$2,IF((I$2-Início!$C$11)&lt;72,$D209*I$1,6*$D209),0)</f>
        <v>300</v>
      </c>
      <c r="J209" s="189">
        <f>IF(Início!$C$11&lt;J$2,IF((J$2-Início!$C$11)&lt;72,$D209*J$1,6*$D209),0)</f>
        <v>360</v>
      </c>
      <c r="K209" s="189">
        <f>IF(Início!$C$11&lt;K$2,IF((K$2-Início!$C$11)&lt;72,$D209*K$1,6*$D209),0)</f>
        <v>360</v>
      </c>
      <c r="L209" s="189">
        <f>IF(Início!$C$11&lt;L$2,IF((L$2-Início!$C$11)&lt;72,$D209*L$1,6*$D209),0)</f>
        <v>360</v>
      </c>
      <c r="M209" s="189">
        <f>IF(Início!$C$11&lt;M$2,IF((M$2-Início!$C$11)&lt;72,$D209*M$1,6*$D209),0)</f>
        <v>360</v>
      </c>
      <c r="N209" s="189">
        <f>IF(Início!$C$11&lt;N$2,IF((N$2-Início!$C$11)&lt;72,$D209*N$1,6*$D209),0)</f>
        <v>360</v>
      </c>
      <c r="Q209" s="165" t="s">
        <v>1593</v>
      </c>
    </row>
    <row r="210" spans="2:17">
      <c r="B210" s="165" t="str">
        <f t="shared" si="4"/>
        <v>Bezerros/PE</v>
      </c>
      <c r="C210" s="189" t="s">
        <v>319</v>
      </c>
      <c r="D210" s="189">
        <v>60</v>
      </c>
      <c r="E210" s="189">
        <f>IF(Início!$C$11&lt;E$2,IF((E$2-Início!$C$11)&lt;72,$D210*E$1,6*$D210),0)</f>
        <v>60</v>
      </c>
      <c r="F210" s="189">
        <f>IF(Início!$C$11&lt;F$2,IF((F$2-Início!$C$11)&lt;72,$D210*F$1,6*$D210),0)</f>
        <v>120</v>
      </c>
      <c r="G210" s="189">
        <f>IF(Início!$C$11&lt;G$2,IF((G$2-Início!$C$11)&lt;72,$D210*G$1,6*$D210),0)</f>
        <v>180</v>
      </c>
      <c r="H210" s="189">
        <f>IF(Início!$C$11&lt;H$2,IF((H$2-Início!$C$11)&lt;72,$D210*H$1,6*$D210),0)</f>
        <v>240</v>
      </c>
      <c r="I210" s="189">
        <f>IF(Início!$C$11&lt;I$2,IF((I$2-Início!$C$11)&lt;72,$D210*I$1,6*$D210),0)</f>
        <v>300</v>
      </c>
      <c r="J210" s="189">
        <f>IF(Início!$C$11&lt;J$2,IF((J$2-Início!$C$11)&lt;72,$D210*J$1,6*$D210),0)</f>
        <v>360</v>
      </c>
      <c r="K210" s="189">
        <f>IF(Início!$C$11&lt;K$2,IF((K$2-Início!$C$11)&lt;72,$D210*K$1,6*$D210),0)</f>
        <v>360</v>
      </c>
      <c r="L210" s="189">
        <f>IF(Início!$C$11&lt;L$2,IF((L$2-Início!$C$11)&lt;72,$D210*L$1,6*$D210),0)</f>
        <v>360</v>
      </c>
      <c r="M210" s="189">
        <f>IF(Início!$C$11&lt;M$2,IF((M$2-Início!$C$11)&lt;72,$D210*M$1,6*$D210),0)</f>
        <v>360</v>
      </c>
      <c r="N210" s="189">
        <f>IF(Início!$C$11&lt;N$2,IF((N$2-Início!$C$11)&lt;72,$D210*N$1,6*$D210),0)</f>
        <v>360</v>
      </c>
      <c r="Q210" s="165" t="s">
        <v>472</v>
      </c>
    </row>
    <row r="211" spans="2:17">
      <c r="B211" s="165" t="str">
        <f t="shared" si="4"/>
        <v>Biritiba-Mirim/SP</v>
      </c>
      <c r="C211" s="189" t="s">
        <v>2002</v>
      </c>
      <c r="D211" s="189">
        <v>60</v>
      </c>
      <c r="E211" s="189">
        <f>IF(Início!$C$11&lt;E$2,IF((E$2-Início!$C$11)&lt;72,$D211*E$1,6*$D211),0)</f>
        <v>60</v>
      </c>
      <c r="F211" s="189">
        <f>IF(Início!$C$11&lt;F$2,IF((F$2-Início!$C$11)&lt;72,$D211*F$1,6*$D211),0)</f>
        <v>120</v>
      </c>
      <c r="G211" s="189">
        <f>IF(Início!$C$11&lt;G$2,IF((G$2-Início!$C$11)&lt;72,$D211*G$1,6*$D211),0)</f>
        <v>180</v>
      </c>
      <c r="H211" s="189">
        <f>IF(Início!$C$11&lt;H$2,IF((H$2-Início!$C$11)&lt;72,$D211*H$1,6*$D211),0)</f>
        <v>240</v>
      </c>
      <c r="I211" s="189">
        <f>IF(Início!$C$11&lt;I$2,IF((I$2-Início!$C$11)&lt;72,$D211*I$1,6*$D211),0)</f>
        <v>300</v>
      </c>
      <c r="J211" s="189">
        <f>IF(Início!$C$11&lt;J$2,IF((J$2-Início!$C$11)&lt;72,$D211*J$1,6*$D211),0)</f>
        <v>360</v>
      </c>
      <c r="K211" s="189">
        <f>IF(Início!$C$11&lt;K$2,IF((K$2-Início!$C$11)&lt;72,$D211*K$1,6*$D211),0)</f>
        <v>360</v>
      </c>
      <c r="L211" s="189">
        <f>IF(Início!$C$11&lt;L$2,IF((L$2-Início!$C$11)&lt;72,$D211*L$1,6*$D211),0)</f>
        <v>360</v>
      </c>
      <c r="M211" s="189">
        <f>IF(Início!$C$11&lt;M$2,IF((M$2-Início!$C$11)&lt;72,$D211*M$1,6*$D211),0)</f>
        <v>360</v>
      </c>
      <c r="N211" s="189">
        <f>IF(Início!$C$11&lt;N$2,IF((N$2-Início!$C$11)&lt;72,$D211*N$1,6*$D211),0)</f>
        <v>360</v>
      </c>
      <c r="Q211" s="165" t="s">
        <v>693</v>
      </c>
    </row>
    <row r="212" spans="2:17">
      <c r="B212" s="165" t="str">
        <f t="shared" si="4"/>
        <v>Boa Esperança/ES</v>
      </c>
      <c r="C212" s="189" t="s">
        <v>2011</v>
      </c>
      <c r="D212" s="189">
        <v>60</v>
      </c>
      <c r="E212" s="189">
        <f>IF(Início!$C$11&lt;E$2,IF((E$2-Início!$C$11)&lt;72,$D212*E$1,6*$D212),0)</f>
        <v>60</v>
      </c>
      <c r="F212" s="189">
        <f>IF(Início!$C$11&lt;F$2,IF((F$2-Início!$C$11)&lt;72,$D212*F$1,6*$D212),0)</f>
        <v>120</v>
      </c>
      <c r="G212" s="189">
        <f>IF(Início!$C$11&lt;G$2,IF((G$2-Início!$C$11)&lt;72,$D212*G$1,6*$D212),0)</f>
        <v>180</v>
      </c>
      <c r="H212" s="189">
        <f>IF(Início!$C$11&lt;H$2,IF((H$2-Início!$C$11)&lt;72,$D212*H$1,6*$D212),0)</f>
        <v>240</v>
      </c>
      <c r="I212" s="189">
        <f>IF(Início!$C$11&lt;I$2,IF((I$2-Início!$C$11)&lt;72,$D212*I$1,6*$D212),0)</f>
        <v>300</v>
      </c>
      <c r="J212" s="189">
        <f>IF(Início!$C$11&lt;J$2,IF((J$2-Início!$C$11)&lt;72,$D212*J$1,6*$D212),0)</f>
        <v>360</v>
      </c>
      <c r="K212" s="189">
        <f>IF(Início!$C$11&lt;K$2,IF((K$2-Início!$C$11)&lt;72,$D212*K$1,6*$D212),0)</f>
        <v>360</v>
      </c>
      <c r="L212" s="189">
        <f>IF(Início!$C$11&lt;L$2,IF((L$2-Início!$C$11)&lt;72,$D212*L$1,6*$D212),0)</f>
        <v>360</v>
      </c>
      <c r="M212" s="189">
        <f>IF(Início!$C$11&lt;M$2,IF((M$2-Início!$C$11)&lt;72,$D212*M$1,6*$D212),0)</f>
        <v>360</v>
      </c>
      <c r="N212" s="189">
        <f>IF(Início!$C$11&lt;N$2,IF((N$2-Início!$C$11)&lt;72,$D212*N$1,6*$D212),0)</f>
        <v>360</v>
      </c>
      <c r="Q212" s="165" t="s">
        <v>1162</v>
      </c>
    </row>
    <row r="213" spans="2:17">
      <c r="B213" s="165" t="str">
        <f t="shared" si="4"/>
        <v>Boa Esperança do Iguaçu/PR</v>
      </c>
      <c r="C213" s="189" t="s">
        <v>2009</v>
      </c>
      <c r="D213" s="189">
        <v>60</v>
      </c>
      <c r="E213" s="189">
        <f>IF(Início!$C$11&lt;E$2,IF((E$2-Início!$C$11)&lt;72,$D213*E$1,6*$D213),0)</f>
        <v>60</v>
      </c>
      <c r="F213" s="189">
        <f>IF(Início!$C$11&lt;F$2,IF((F$2-Início!$C$11)&lt;72,$D213*F$1,6*$D213),0)</f>
        <v>120</v>
      </c>
      <c r="G213" s="189">
        <f>IF(Início!$C$11&lt;G$2,IF((G$2-Início!$C$11)&lt;72,$D213*G$1,6*$D213),0)</f>
        <v>180</v>
      </c>
      <c r="H213" s="189">
        <f>IF(Início!$C$11&lt;H$2,IF((H$2-Início!$C$11)&lt;72,$D213*H$1,6*$D213),0)</f>
        <v>240</v>
      </c>
      <c r="I213" s="189">
        <f>IF(Início!$C$11&lt;I$2,IF((I$2-Início!$C$11)&lt;72,$D213*I$1,6*$D213),0)</f>
        <v>300</v>
      </c>
      <c r="J213" s="189">
        <f>IF(Início!$C$11&lt;J$2,IF((J$2-Início!$C$11)&lt;72,$D213*J$1,6*$D213),0)</f>
        <v>360</v>
      </c>
      <c r="K213" s="189">
        <f>IF(Início!$C$11&lt;K$2,IF((K$2-Início!$C$11)&lt;72,$D213*K$1,6*$D213),0)</f>
        <v>360</v>
      </c>
      <c r="L213" s="189">
        <f>IF(Início!$C$11&lt;L$2,IF((L$2-Início!$C$11)&lt;72,$D213*L$1,6*$D213),0)</f>
        <v>360</v>
      </c>
      <c r="M213" s="189">
        <f>IF(Início!$C$11&lt;M$2,IF((M$2-Início!$C$11)&lt;72,$D213*M$1,6*$D213),0)</f>
        <v>360</v>
      </c>
      <c r="N213" s="189">
        <f>IF(Início!$C$11&lt;N$2,IF((N$2-Início!$C$11)&lt;72,$D213*N$1,6*$D213),0)</f>
        <v>360</v>
      </c>
      <c r="Q213" s="165" t="s">
        <v>1937</v>
      </c>
    </row>
    <row r="214" spans="2:17">
      <c r="B214" s="165" t="str">
        <f t="shared" si="4"/>
        <v>Boa Nova/BA</v>
      </c>
      <c r="C214" s="189" t="s">
        <v>311</v>
      </c>
      <c r="D214" s="189">
        <v>60</v>
      </c>
      <c r="E214" s="189">
        <f>IF(Início!$C$11&lt;E$2,IF((E$2-Início!$C$11)&lt;72,$D214*E$1,6*$D214),0)</f>
        <v>60</v>
      </c>
      <c r="F214" s="189">
        <f>IF(Início!$C$11&lt;F$2,IF((F$2-Início!$C$11)&lt;72,$D214*F$1,6*$D214),0)</f>
        <v>120</v>
      </c>
      <c r="G214" s="189">
        <f>IF(Início!$C$11&lt;G$2,IF((G$2-Início!$C$11)&lt;72,$D214*G$1,6*$D214),0)</f>
        <v>180</v>
      </c>
      <c r="H214" s="189">
        <f>IF(Início!$C$11&lt;H$2,IF((H$2-Início!$C$11)&lt;72,$D214*H$1,6*$D214),0)</f>
        <v>240</v>
      </c>
      <c r="I214" s="189">
        <f>IF(Início!$C$11&lt;I$2,IF((I$2-Início!$C$11)&lt;72,$D214*I$1,6*$D214),0)</f>
        <v>300</v>
      </c>
      <c r="J214" s="189">
        <f>IF(Início!$C$11&lt;J$2,IF((J$2-Início!$C$11)&lt;72,$D214*J$1,6*$D214),0)</f>
        <v>360</v>
      </c>
      <c r="K214" s="189">
        <f>IF(Início!$C$11&lt;K$2,IF((K$2-Início!$C$11)&lt;72,$D214*K$1,6*$D214),0)</f>
        <v>360</v>
      </c>
      <c r="L214" s="189">
        <f>IF(Início!$C$11&lt;L$2,IF((L$2-Início!$C$11)&lt;72,$D214*L$1,6*$D214),0)</f>
        <v>360</v>
      </c>
      <c r="M214" s="189">
        <f>IF(Início!$C$11&lt;M$2,IF((M$2-Início!$C$11)&lt;72,$D214*M$1,6*$D214),0)</f>
        <v>360</v>
      </c>
      <c r="N214" s="189">
        <f>IF(Início!$C$11&lt;N$2,IF((N$2-Início!$C$11)&lt;72,$D214*N$1,6*$D214),0)</f>
        <v>360</v>
      </c>
      <c r="Q214" s="165" t="s">
        <v>1151</v>
      </c>
    </row>
    <row r="215" spans="2:17">
      <c r="B215" s="165" t="str">
        <f t="shared" si="4"/>
        <v>Boa Ventura/PB</v>
      </c>
      <c r="C215" s="189" t="s">
        <v>2015</v>
      </c>
      <c r="D215" s="189">
        <v>60</v>
      </c>
      <c r="E215" s="189">
        <f>IF(Início!$C$11&lt;E$2,IF((E$2-Início!$C$11)&lt;72,$D215*E$1,6*$D215),0)</f>
        <v>60</v>
      </c>
      <c r="F215" s="189">
        <f>IF(Início!$C$11&lt;F$2,IF((F$2-Início!$C$11)&lt;72,$D215*F$1,6*$D215),0)</f>
        <v>120</v>
      </c>
      <c r="G215" s="189">
        <f>IF(Início!$C$11&lt;G$2,IF((G$2-Início!$C$11)&lt;72,$D215*G$1,6*$D215),0)</f>
        <v>180</v>
      </c>
      <c r="H215" s="189">
        <f>IF(Início!$C$11&lt;H$2,IF((H$2-Início!$C$11)&lt;72,$D215*H$1,6*$D215),0)</f>
        <v>240</v>
      </c>
      <c r="I215" s="189">
        <f>IF(Início!$C$11&lt;I$2,IF((I$2-Início!$C$11)&lt;72,$D215*I$1,6*$D215),0)</f>
        <v>300</v>
      </c>
      <c r="J215" s="189">
        <f>IF(Início!$C$11&lt;J$2,IF((J$2-Início!$C$11)&lt;72,$D215*J$1,6*$D215),0)</f>
        <v>360</v>
      </c>
      <c r="K215" s="189">
        <f>IF(Início!$C$11&lt;K$2,IF((K$2-Início!$C$11)&lt;72,$D215*K$1,6*$D215),0)</f>
        <v>360</v>
      </c>
      <c r="L215" s="189">
        <f>IF(Início!$C$11&lt;L$2,IF((L$2-Início!$C$11)&lt;72,$D215*L$1,6*$D215),0)</f>
        <v>360</v>
      </c>
      <c r="M215" s="189">
        <f>IF(Início!$C$11&lt;M$2,IF((M$2-Início!$C$11)&lt;72,$D215*M$1,6*$D215),0)</f>
        <v>360</v>
      </c>
      <c r="N215" s="189">
        <f>IF(Início!$C$11&lt;N$2,IF((N$2-Início!$C$11)&lt;72,$D215*N$1,6*$D215),0)</f>
        <v>360</v>
      </c>
      <c r="Q215" s="165" t="s">
        <v>1679</v>
      </c>
    </row>
    <row r="216" spans="2:17">
      <c r="B216" s="165" t="str">
        <f t="shared" si="4"/>
        <v>Boa Vista/RR</v>
      </c>
      <c r="C216" s="189" t="s">
        <v>2008</v>
      </c>
      <c r="D216" s="189">
        <v>60</v>
      </c>
      <c r="E216" s="189">
        <f>IF(Início!$C$11&lt;E$2,IF((E$2-Início!$C$11)&lt;72,$D216*E$1,6*$D216),0)</f>
        <v>60</v>
      </c>
      <c r="F216" s="189">
        <f>IF(Início!$C$11&lt;F$2,IF((F$2-Início!$C$11)&lt;72,$D216*F$1,6*$D216),0)</f>
        <v>120</v>
      </c>
      <c r="G216" s="189">
        <f>IF(Início!$C$11&lt;G$2,IF((G$2-Início!$C$11)&lt;72,$D216*G$1,6*$D216),0)</f>
        <v>180</v>
      </c>
      <c r="H216" s="189">
        <f>IF(Início!$C$11&lt;H$2,IF((H$2-Início!$C$11)&lt;72,$D216*H$1,6*$D216),0)</f>
        <v>240</v>
      </c>
      <c r="I216" s="189">
        <f>IF(Início!$C$11&lt;I$2,IF((I$2-Início!$C$11)&lt;72,$D216*I$1,6*$D216),0)</f>
        <v>300</v>
      </c>
      <c r="J216" s="189">
        <f>IF(Início!$C$11&lt;J$2,IF((J$2-Início!$C$11)&lt;72,$D216*J$1,6*$D216),0)</f>
        <v>360</v>
      </c>
      <c r="K216" s="189">
        <f>IF(Início!$C$11&lt;K$2,IF((K$2-Início!$C$11)&lt;72,$D216*K$1,6*$D216),0)</f>
        <v>360</v>
      </c>
      <c r="L216" s="189">
        <f>IF(Início!$C$11&lt;L$2,IF((L$2-Início!$C$11)&lt;72,$D216*L$1,6*$D216),0)</f>
        <v>360</v>
      </c>
      <c r="M216" s="189">
        <f>IF(Início!$C$11&lt;M$2,IF((M$2-Início!$C$11)&lt;72,$D216*M$1,6*$D216),0)</f>
        <v>360</v>
      </c>
      <c r="N216" s="189">
        <f>IF(Início!$C$11&lt;N$2,IF((N$2-Início!$C$11)&lt;72,$D216*N$1,6*$D216),0)</f>
        <v>360</v>
      </c>
      <c r="Q216" s="167" t="s">
        <v>338</v>
      </c>
    </row>
    <row r="217" spans="2:17">
      <c r="B217" s="165" t="str">
        <f t="shared" si="4"/>
        <v>Boa Vista das Missões/RS</v>
      </c>
      <c r="C217" s="189" t="s">
        <v>2012</v>
      </c>
      <c r="D217" s="189">
        <v>60</v>
      </c>
      <c r="E217" s="189">
        <f>IF(Início!$C$11&lt;E$2,IF((E$2-Início!$C$11)&lt;72,$D217*E$1,6*$D217),0)</f>
        <v>60</v>
      </c>
      <c r="F217" s="189">
        <f>IF(Início!$C$11&lt;F$2,IF((F$2-Início!$C$11)&lt;72,$D217*F$1,6*$D217),0)</f>
        <v>120</v>
      </c>
      <c r="G217" s="189">
        <f>IF(Início!$C$11&lt;G$2,IF((G$2-Início!$C$11)&lt;72,$D217*G$1,6*$D217),0)</f>
        <v>180</v>
      </c>
      <c r="H217" s="189">
        <f>IF(Início!$C$11&lt;H$2,IF((H$2-Início!$C$11)&lt;72,$D217*H$1,6*$D217),0)</f>
        <v>240</v>
      </c>
      <c r="I217" s="189">
        <f>IF(Início!$C$11&lt;I$2,IF((I$2-Início!$C$11)&lt;72,$D217*I$1,6*$D217),0)</f>
        <v>300</v>
      </c>
      <c r="J217" s="189">
        <f>IF(Início!$C$11&lt;J$2,IF((J$2-Início!$C$11)&lt;72,$D217*J$1,6*$D217),0)</f>
        <v>360</v>
      </c>
      <c r="K217" s="189">
        <f>IF(Início!$C$11&lt;K$2,IF((K$2-Início!$C$11)&lt;72,$D217*K$1,6*$D217),0)</f>
        <v>360</v>
      </c>
      <c r="L217" s="189">
        <f>IF(Início!$C$11&lt;L$2,IF((L$2-Início!$C$11)&lt;72,$D217*L$1,6*$D217),0)</f>
        <v>360</v>
      </c>
      <c r="M217" s="189">
        <f>IF(Início!$C$11&lt;M$2,IF((M$2-Início!$C$11)&lt;72,$D217*M$1,6*$D217),0)</f>
        <v>360</v>
      </c>
      <c r="N217" s="189">
        <f>IF(Início!$C$11&lt;N$2,IF((N$2-Início!$C$11)&lt;72,$D217*N$1,6*$D217),0)</f>
        <v>360</v>
      </c>
      <c r="Q217" s="165" t="s">
        <v>1979</v>
      </c>
    </row>
    <row r="218" spans="2:17">
      <c r="B218" s="165" t="str">
        <f t="shared" si="4"/>
        <v>Boa Vista do Buricá/RS</v>
      </c>
      <c r="C218" s="189" t="s">
        <v>2012</v>
      </c>
      <c r="D218" s="189">
        <v>60</v>
      </c>
      <c r="E218" s="189">
        <f>IF(Início!$C$11&lt;E$2,IF((E$2-Início!$C$11)&lt;72,$D218*E$1,6*$D218),0)</f>
        <v>60</v>
      </c>
      <c r="F218" s="189">
        <f>IF(Início!$C$11&lt;F$2,IF((F$2-Início!$C$11)&lt;72,$D218*F$1,6*$D218),0)</f>
        <v>120</v>
      </c>
      <c r="G218" s="189">
        <f>IF(Início!$C$11&lt;G$2,IF((G$2-Início!$C$11)&lt;72,$D218*G$1,6*$D218),0)</f>
        <v>180</v>
      </c>
      <c r="H218" s="189">
        <f>IF(Início!$C$11&lt;H$2,IF((H$2-Início!$C$11)&lt;72,$D218*H$1,6*$D218),0)</f>
        <v>240</v>
      </c>
      <c r="I218" s="189">
        <f>IF(Início!$C$11&lt;I$2,IF((I$2-Início!$C$11)&lt;72,$D218*I$1,6*$D218),0)</f>
        <v>300</v>
      </c>
      <c r="J218" s="189">
        <f>IF(Início!$C$11&lt;J$2,IF((J$2-Início!$C$11)&lt;72,$D218*J$1,6*$D218),0)</f>
        <v>360</v>
      </c>
      <c r="K218" s="189">
        <f>IF(Início!$C$11&lt;K$2,IF((K$2-Início!$C$11)&lt;72,$D218*K$1,6*$D218),0)</f>
        <v>360</v>
      </c>
      <c r="L218" s="189">
        <f>IF(Início!$C$11&lt;L$2,IF((L$2-Início!$C$11)&lt;72,$D218*L$1,6*$D218),0)</f>
        <v>360</v>
      </c>
      <c r="M218" s="189">
        <f>IF(Início!$C$11&lt;M$2,IF((M$2-Início!$C$11)&lt;72,$D218*M$1,6*$D218),0)</f>
        <v>360</v>
      </c>
      <c r="N218" s="189">
        <f>IF(Início!$C$11&lt;N$2,IF((N$2-Início!$C$11)&lt;72,$D218*N$1,6*$D218),0)</f>
        <v>360</v>
      </c>
      <c r="Q218" s="165" t="s">
        <v>1531</v>
      </c>
    </row>
    <row r="219" spans="2:17">
      <c r="B219" s="165" t="str">
        <f t="shared" si="4"/>
        <v>Boa Vista do Gurupi/MA</v>
      </c>
      <c r="C219" s="189" t="s">
        <v>316</v>
      </c>
      <c r="D219" s="189">
        <v>60</v>
      </c>
      <c r="E219" s="189">
        <f>IF(Início!$C$11&lt;E$2,IF((E$2-Início!$C$11)&lt;72,$D219*E$1,6*$D219),0)</f>
        <v>60</v>
      </c>
      <c r="F219" s="189">
        <f>IF(Início!$C$11&lt;F$2,IF((F$2-Início!$C$11)&lt;72,$D219*F$1,6*$D219),0)</f>
        <v>120</v>
      </c>
      <c r="G219" s="189">
        <f>IF(Início!$C$11&lt;G$2,IF((G$2-Início!$C$11)&lt;72,$D219*G$1,6*$D219),0)</f>
        <v>180</v>
      </c>
      <c r="H219" s="189">
        <f>IF(Início!$C$11&lt;H$2,IF((H$2-Início!$C$11)&lt;72,$D219*H$1,6*$D219),0)</f>
        <v>240</v>
      </c>
      <c r="I219" s="189">
        <f>IF(Início!$C$11&lt;I$2,IF((I$2-Início!$C$11)&lt;72,$D219*I$1,6*$D219),0)</f>
        <v>300</v>
      </c>
      <c r="J219" s="189">
        <f>IF(Início!$C$11&lt;J$2,IF((J$2-Início!$C$11)&lt;72,$D219*J$1,6*$D219),0)</f>
        <v>360</v>
      </c>
      <c r="K219" s="189">
        <f>IF(Início!$C$11&lt;K$2,IF((K$2-Início!$C$11)&lt;72,$D219*K$1,6*$D219),0)</f>
        <v>360</v>
      </c>
      <c r="L219" s="189">
        <f>IF(Início!$C$11&lt;L$2,IF((L$2-Início!$C$11)&lt;72,$D219*L$1,6*$D219),0)</f>
        <v>360</v>
      </c>
      <c r="M219" s="189">
        <f>IF(Início!$C$11&lt;M$2,IF((M$2-Início!$C$11)&lt;72,$D219*M$1,6*$D219),0)</f>
        <v>360</v>
      </c>
      <c r="N219" s="189">
        <f>IF(Início!$C$11&lt;N$2,IF((N$2-Início!$C$11)&lt;72,$D219*N$1,6*$D219),0)</f>
        <v>360</v>
      </c>
      <c r="Q219" s="165" t="s">
        <v>1488</v>
      </c>
    </row>
    <row r="220" spans="2:17">
      <c r="B220" s="165" t="str">
        <f t="shared" si="4"/>
        <v>Boa Vista do Ramos/AM</v>
      </c>
      <c r="C220" s="189" t="s">
        <v>300</v>
      </c>
      <c r="D220" s="189">
        <v>60</v>
      </c>
      <c r="E220" s="189">
        <f>IF(Início!$C$11&lt;E$2,IF((E$2-Início!$C$11)&lt;72,$D220*E$1,6*$D220),0)</f>
        <v>60</v>
      </c>
      <c r="F220" s="189">
        <f>IF(Início!$C$11&lt;F$2,IF((F$2-Início!$C$11)&lt;72,$D220*F$1,6*$D220),0)</f>
        <v>120</v>
      </c>
      <c r="G220" s="189">
        <f>IF(Início!$C$11&lt;G$2,IF((G$2-Início!$C$11)&lt;72,$D220*G$1,6*$D220),0)</f>
        <v>180</v>
      </c>
      <c r="H220" s="189">
        <f>IF(Início!$C$11&lt;H$2,IF((H$2-Início!$C$11)&lt;72,$D220*H$1,6*$D220),0)</f>
        <v>240</v>
      </c>
      <c r="I220" s="189">
        <f>IF(Início!$C$11&lt;I$2,IF((I$2-Início!$C$11)&lt;72,$D220*I$1,6*$D220),0)</f>
        <v>300</v>
      </c>
      <c r="J220" s="189">
        <f>IF(Início!$C$11&lt;J$2,IF((J$2-Início!$C$11)&lt;72,$D220*J$1,6*$D220),0)</f>
        <v>360</v>
      </c>
      <c r="K220" s="189">
        <f>IF(Início!$C$11&lt;K$2,IF((K$2-Início!$C$11)&lt;72,$D220*K$1,6*$D220),0)</f>
        <v>360</v>
      </c>
      <c r="L220" s="189">
        <f>IF(Início!$C$11&lt;L$2,IF((L$2-Início!$C$11)&lt;72,$D220*L$1,6*$D220),0)</f>
        <v>360</v>
      </c>
      <c r="M220" s="189">
        <f>IF(Início!$C$11&lt;M$2,IF((M$2-Início!$C$11)&lt;72,$D220*M$1,6*$D220),0)</f>
        <v>360</v>
      </c>
      <c r="N220" s="189">
        <f>IF(Início!$C$11&lt;N$2,IF((N$2-Início!$C$11)&lt;72,$D220*N$1,6*$D220),0)</f>
        <v>360</v>
      </c>
      <c r="Q220" s="165" t="s">
        <v>807</v>
      </c>
    </row>
    <row r="221" spans="2:17">
      <c r="B221" s="165" t="str">
        <f t="shared" si="4"/>
        <v>Boa Vista do Tupim/BA</v>
      </c>
      <c r="C221" s="189" t="s">
        <v>311</v>
      </c>
      <c r="D221" s="189">
        <v>60</v>
      </c>
      <c r="E221" s="189">
        <f>IF(Início!$C$11&lt;E$2,IF((E$2-Início!$C$11)&lt;72,$D221*E$1,6*$D221),0)</f>
        <v>60</v>
      </c>
      <c r="F221" s="189">
        <f>IF(Início!$C$11&lt;F$2,IF((F$2-Início!$C$11)&lt;72,$D221*F$1,6*$D221),0)</f>
        <v>120</v>
      </c>
      <c r="G221" s="189">
        <f>IF(Início!$C$11&lt;G$2,IF((G$2-Início!$C$11)&lt;72,$D221*G$1,6*$D221),0)</f>
        <v>180</v>
      </c>
      <c r="H221" s="189">
        <f>IF(Início!$C$11&lt;H$2,IF((H$2-Início!$C$11)&lt;72,$D221*H$1,6*$D221),0)</f>
        <v>240</v>
      </c>
      <c r="I221" s="189">
        <f>IF(Início!$C$11&lt;I$2,IF((I$2-Início!$C$11)&lt;72,$D221*I$1,6*$D221),0)</f>
        <v>300</v>
      </c>
      <c r="J221" s="189">
        <f>IF(Início!$C$11&lt;J$2,IF((J$2-Início!$C$11)&lt;72,$D221*J$1,6*$D221),0)</f>
        <v>360</v>
      </c>
      <c r="K221" s="189">
        <f>IF(Início!$C$11&lt;K$2,IF((K$2-Início!$C$11)&lt;72,$D221*K$1,6*$D221),0)</f>
        <v>360</v>
      </c>
      <c r="L221" s="189">
        <f>IF(Início!$C$11&lt;L$2,IF((L$2-Início!$C$11)&lt;72,$D221*L$1,6*$D221),0)</f>
        <v>360</v>
      </c>
      <c r="M221" s="189">
        <f>IF(Início!$C$11&lt;M$2,IF((M$2-Início!$C$11)&lt;72,$D221*M$1,6*$D221),0)</f>
        <v>360</v>
      </c>
      <c r="N221" s="189">
        <f>IF(Início!$C$11&lt;N$2,IF((N$2-Início!$C$11)&lt;72,$D221*N$1,6*$D221),0)</f>
        <v>360</v>
      </c>
      <c r="Q221" s="165" t="s">
        <v>1021</v>
      </c>
    </row>
    <row r="222" spans="2:17">
      <c r="B222" s="165" t="str">
        <f t="shared" si="4"/>
        <v>Boca da Mata/AL</v>
      </c>
      <c r="C222" s="189" t="s">
        <v>2010</v>
      </c>
      <c r="D222" s="189">
        <v>60</v>
      </c>
      <c r="E222" s="189">
        <f>IF(Início!$C$11&lt;E$2,IF((E$2-Início!$C$11)&lt;72,$D222*E$1,6*$D222),0)</f>
        <v>60</v>
      </c>
      <c r="F222" s="189">
        <f>IF(Início!$C$11&lt;F$2,IF((F$2-Início!$C$11)&lt;72,$D222*F$1,6*$D222),0)</f>
        <v>120</v>
      </c>
      <c r="G222" s="189">
        <f>IF(Início!$C$11&lt;G$2,IF((G$2-Início!$C$11)&lt;72,$D222*G$1,6*$D222),0)</f>
        <v>180</v>
      </c>
      <c r="H222" s="189">
        <f>IF(Início!$C$11&lt;H$2,IF((H$2-Início!$C$11)&lt;72,$D222*H$1,6*$D222),0)</f>
        <v>240</v>
      </c>
      <c r="I222" s="189">
        <f>IF(Início!$C$11&lt;I$2,IF((I$2-Início!$C$11)&lt;72,$D222*I$1,6*$D222),0)</f>
        <v>300</v>
      </c>
      <c r="J222" s="189">
        <f>IF(Início!$C$11&lt;J$2,IF((J$2-Início!$C$11)&lt;72,$D222*J$1,6*$D222),0)</f>
        <v>360</v>
      </c>
      <c r="K222" s="189">
        <f>IF(Início!$C$11&lt;K$2,IF((K$2-Início!$C$11)&lt;72,$D222*K$1,6*$D222),0)</f>
        <v>360</v>
      </c>
      <c r="L222" s="189">
        <f>IF(Início!$C$11&lt;L$2,IF((L$2-Início!$C$11)&lt;72,$D222*L$1,6*$D222),0)</f>
        <v>360</v>
      </c>
      <c r="M222" s="189">
        <f>IF(Início!$C$11&lt;M$2,IF((M$2-Início!$C$11)&lt;72,$D222*M$1,6*$D222),0)</f>
        <v>360</v>
      </c>
      <c r="N222" s="189">
        <f>IF(Início!$C$11&lt;N$2,IF((N$2-Início!$C$11)&lt;72,$D222*N$1,6*$D222),0)</f>
        <v>360</v>
      </c>
      <c r="Q222" s="165" t="s">
        <v>862</v>
      </c>
    </row>
    <row r="223" spans="2:17">
      <c r="B223" s="165" t="str">
        <f t="shared" si="4"/>
        <v>Bocaina/SP</v>
      </c>
      <c r="C223" s="189" t="s">
        <v>2002</v>
      </c>
      <c r="D223" s="189">
        <v>60</v>
      </c>
      <c r="E223" s="189">
        <f>IF(Início!$C$11&lt;E$2,IF((E$2-Início!$C$11)&lt;72,$D223*E$1,6*$D223),0)</f>
        <v>60</v>
      </c>
      <c r="F223" s="189">
        <f>IF(Início!$C$11&lt;F$2,IF((F$2-Início!$C$11)&lt;72,$D223*F$1,6*$D223),0)</f>
        <v>120</v>
      </c>
      <c r="G223" s="189">
        <f>IF(Início!$C$11&lt;G$2,IF((G$2-Início!$C$11)&lt;72,$D223*G$1,6*$D223),0)</f>
        <v>180</v>
      </c>
      <c r="H223" s="189">
        <f>IF(Início!$C$11&lt;H$2,IF((H$2-Início!$C$11)&lt;72,$D223*H$1,6*$D223),0)</f>
        <v>240</v>
      </c>
      <c r="I223" s="189">
        <f>IF(Início!$C$11&lt;I$2,IF((I$2-Início!$C$11)&lt;72,$D223*I$1,6*$D223),0)</f>
        <v>300</v>
      </c>
      <c r="J223" s="189">
        <f>IF(Início!$C$11&lt;J$2,IF((J$2-Início!$C$11)&lt;72,$D223*J$1,6*$D223),0)</f>
        <v>360</v>
      </c>
      <c r="K223" s="189">
        <f>IF(Início!$C$11&lt;K$2,IF((K$2-Início!$C$11)&lt;72,$D223*K$1,6*$D223),0)</f>
        <v>360</v>
      </c>
      <c r="L223" s="189">
        <f>IF(Início!$C$11&lt;L$2,IF((L$2-Início!$C$11)&lt;72,$D223*L$1,6*$D223),0)</f>
        <v>360</v>
      </c>
      <c r="M223" s="189">
        <f>IF(Início!$C$11&lt;M$2,IF((M$2-Início!$C$11)&lt;72,$D223*M$1,6*$D223),0)</f>
        <v>360</v>
      </c>
      <c r="N223" s="189">
        <f>IF(Início!$C$11&lt;N$2,IF((N$2-Início!$C$11)&lt;72,$D223*N$1,6*$D223),0)</f>
        <v>360</v>
      </c>
      <c r="Q223" s="165" t="s">
        <v>1260</v>
      </c>
    </row>
    <row r="224" spans="2:17">
      <c r="B224" s="165" t="str">
        <f t="shared" si="4"/>
        <v>Bocaina/PI</v>
      </c>
      <c r="C224" s="189" t="s">
        <v>2004</v>
      </c>
      <c r="D224" s="189">
        <v>60</v>
      </c>
      <c r="E224" s="189">
        <f>IF(Início!$C$11&lt;E$2,IF((E$2-Início!$C$11)&lt;72,$D224*E$1,6*$D224),0)</f>
        <v>60</v>
      </c>
      <c r="F224" s="189">
        <f>IF(Início!$C$11&lt;F$2,IF((F$2-Início!$C$11)&lt;72,$D224*F$1,6*$D224),0)</f>
        <v>120</v>
      </c>
      <c r="G224" s="189">
        <f>IF(Início!$C$11&lt;G$2,IF((G$2-Início!$C$11)&lt;72,$D224*G$1,6*$D224),0)</f>
        <v>180</v>
      </c>
      <c r="H224" s="189">
        <f>IF(Início!$C$11&lt;H$2,IF((H$2-Início!$C$11)&lt;72,$D224*H$1,6*$D224),0)</f>
        <v>240</v>
      </c>
      <c r="I224" s="189">
        <f>IF(Início!$C$11&lt;I$2,IF((I$2-Início!$C$11)&lt;72,$D224*I$1,6*$D224),0)</f>
        <v>300</v>
      </c>
      <c r="J224" s="189">
        <f>IF(Início!$C$11&lt;J$2,IF((J$2-Início!$C$11)&lt;72,$D224*J$1,6*$D224),0)</f>
        <v>360</v>
      </c>
      <c r="K224" s="189">
        <f>IF(Início!$C$11&lt;K$2,IF((K$2-Início!$C$11)&lt;72,$D224*K$1,6*$D224),0)</f>
        <v>360</v>
      </c>
      <c r="L224" s="189">
        <f>IF(Início!$C$11&lt;L$2,IF((L$2-Início!$C$11)&lt;72,$D224*L$1,6*$D224),0)</f>
        <v>360</v>
      </c>
      <c r="M224" s="189">
        <f>IF(Início!$C$11&lt;M$2,IF((M$2-Início!$C$11)&lt;72,$D224*M$1,6*$D224),0)</f>
        <v>360</v>
      </c>
      <c r="N224" s="189">
        <f>IF(Início!$C$11&lt;N$2,IF((N$2-Início!$C$11)&lt;72,$D224*N$1,6*$D224),0)</f>
        <v>360</v>
      </c>
      <c r="Q224" s="165" t="s">
        <v>1260</v>
      </c>
    </row>
    <row r="225" spans="2:17">
      <c r="B225" s="165" t="str">
        <f t="shared" si="4"/>
        <v>Bodó/RN</v>
      </c>
      <c r="C225" s="189" t="s">
        <v>2014</v>
      </c>
      <c r="D225" s="189">
        <v>60</v>
      </c>
      <c r="E225" s="189">
        <f>IF(Início!$C$11&lt;E$2,IF((E$2-Início!$C$11)&lt;72,$D225*E$1,6*$D225),0)</f>
        <v>60</v>
      </c>
      <c r="F225" s="189">
        <f>IF(Início!$C$11&lt;F$2,IF((F$2-Início!$C$11)&lt;72,$D225*F$1,6*$D225),0)</f>
        <v>120</v>
      </c>
      <c r="G225" s="189">
        <f>IF(Início!$C$11&lt;G$2,IF((G$2-Início!$C$11)&lt;72,$D225*G$1,6*$D225),0)</f>
        <v>180</v>
      </c>
      <c r="H225" s="189">
        <f>IF(Início!$C$11&lt;H$2,IF((H$2-Início!$C$11)&lt;72,$D225*H$1,6*$D225),0)</f>
        <v>240</v>
      </c>
      <c r="I225" s="189">
        <f>IF(Início!$C$11&lt;I$2,IF((I$2-Início!$C$11)&lt;72,$D225*I$1,6*$D225),0)</f>
        <v>300</v>
      </c>
      <c r="J225" s="189">
        <f>IF(Início!$C$11&lt;J$2,IF((J$2-Início!$C$11)&lt;72,$D225*J$1,6*$D225),0)</f>
        <v>360</v>
      </c>
      <c r="K225" s="189">
        <f>IF(Início!$C$11&lt;K$2,IF((K$2-Início!$C$11)&lt;72,$D225*K$1,6*$D225),0)</f>
        <v>360</v>
      </c>
      <c r="L225" s="189">
        <f>IF(Início!$C$11&lt;L$2,IF((L$2-Início!$C$11)&lt;72,$D225*L$1,6*$D225),0)</f>
        <v>360</v>
      </c>
      <c r="M225" s="189">
        <f>IF(Início!$C$11&lt;M$2,IF((M$2-Início!$C$11)&lt;72,$D225*M$1,6*$D225),0)</f>
        <v>360</v>
      </c>
      <c r="N225" s="189">
        <f>IF(Início!$C$11&lt;N$2,IF((N$2-Início!$C$11)&lt;72,$D225*N$1,6*$D225),0)</f>
        <v>360</v>
      </c>
      <c r="Q225" s="165" t="s">
        <v>1950</v>
      </c>
    </row>
    <row r="226" spans="2:17">
      <c r="B226" s="165" t="str">
        <f t="shared" si="4"/>
        <v>Bodocó/PE</v>
      </c>
      <c r="C226" s="189" t="s">
        <v>319</v>
      </c>
      <c r="D226" s="189">
        <v>60</v>
      </c>
      <c r="E226" s="189">
        <f>IF(Início!$C$11&lt;E$2,IF((E$2-Início!$C$11)&lt;72,$D226*E$1,6*$D226),0)</f>
        <v>60</v>
      </c>
      <c r="F226" s="189">
        <f>IF(Início!$C$11&lt;F$2,IF((F$2-Início!$C$11)&lt;72,$D226*F$1,6*$D226),0)</f>
        <v>120</v>
      </c>
      <c r="G226" s="189">
        <f>IF(Início!$C$11&lt;G$2,IF((G$2-Início!$C$11)&lt;72,$D226*G$1,6*$D226),0)</f>
        <v>180</v>
      </c>
      <c r="H226" s="189">
        <f>IF(Início!$C$11&lt;H$2,IF((H$2-Início!$C$11)&lt;72,$D226*H$1,6*$D226),0)</f>
        <v>240</v>
      </c>
      <c r="I226" s="189">
        <f>IF(Início!$C$11&lt;I$2,IF((I$2-Início!$C$11)&lt;72,$D226*I$1,6*$D226),0)</f>
        <v>300</v>
      </c>
      <c r="J226" s="189">
        <f>IF(Início!$C$11&lt;J$2,IF((J$2-Início!$C$11)&lt;72,$D226*J$1,6*$D226),0)</f>
        <v>360</v>
      </c>
      <c r="K226" s="189">
        <f>IF(Início!$C$11&lt;K$2,IF((K$2-Início!$C$11)&lt;72,$D226*K$1,6*$D226),0)</f>
        <v>360</v>
      </c>
      <c r="L226" s="189">
        <f>IF(Início!$C$11&lt;L$2,IF((L$2-Início!$C$11)&lt;72,$D226*L$1,6*$D226),0)</f>
        <v>360</v>
      </c>
      <c r="M226" s="189">
        <f>IF(Início!$C$11&lt;M$2,IF((M$2-Início!$C$11)&lt;72,$D226*M$1,6*$D226),0)</f>
        <v>360</v>
      </c>
      <c r="N226" s="189">
        <f>IF(Início!$C$11&lt;N$2,IF((N$2-Início!$C$11)&lt;72,$D226*N$1,6*$D226),0)</f>
        <v>360</v>
      </c>
      <c r="Q226" s="165" t="s">
        <v>623</v>
      </c>
    </row>
    <row r="227" spans="2:17">
      <c r="B227" s="165" t="str">
        <f t="shared" si="4"/>
        <v>Bom Jardim/PE</v>
      </c>
      <c r="C227" s="189" t="s">
        <v>319</v>
      </c>
      <c r="D227" s="189">
        <v>60</v>
      </c>
      <c r="E227" s="189">
        <f>IF(Início!$C$11&lt;E$2,IF((E$2-Início!$C$11)&lt;72,$D227*E$1,6*$D227),0)</f>
        <v>60</v>
      </c>
      <c r="F227" s="189">
        <f>IF(Início!$C$11&lt;F$2,IF((F$2-Início!$C$11)&lt;72,$D227*F$1,6*$D227),0)</f>
        <v>120</v>
      </c>
      <c r="G227" s="189">
        <f>IF(Início!$C$11&lt;G$2,IF((G$2-Início!$C$11)&lt;72,$D227*G$1,6*$D227),0)</f>
        <v>180</v>
      </c>
      <c r="H227" s="189">
        <f>IF(Início!$C$11&lt;H$2,IF((H$2-Início!$C$11)&lt;72,$D227*H$1,6*$D227),0)</f>
        <v>240</v>
      </c>
      <c r="I227" s="189">
        <f>IF(Início!$C$11&lt;I$2,IF((I$2-Início!$C$11)&lt;72,$D227*I$1,6*$D227),0)</f>
        <v>300</v>
      </c>
      <c r="J227" s="189">
        <f>IF(Início!$C$11&lt;J$2,IF((J$2-Início!$C$11)&lt;72,$D227*J$1,6*$D227),0)</f>
        <v>360</v>
      </c>
      <c r="K227" s="189">
        <f>IF(Início!$C$11&lt;K$2,IF((K$2-Início!$C$11)&lt;72,$D227*K$1,6*$D227),0)</f>
        <v>360</v>
      </c>
      <c r="L227" s="189">
        <f>IF(Início!$C$11&lt;L$2,IF((L$2-Início!$C$11)&lt;72,$D227*L$1,6*$D227),0)</f>
        <v>360</v>
      </c>
      <c r="M227" s="189">
        <f>IF(Início!$C$11&lt;M$2,IF((M$2-Início!$C$11)&lt;72,$D227*M$1,6*$D227),0)</f>
        <v>360</v>
      </c>
      <c r="N227" s="189">
        <f>IF(Início!$C$11&lt;N$2,IF((N$2-Início!$C$11)&lt;72,$D227*N$1,6*$D227),0)</f>
        <v>360</v>
      </c>
      <c r="Q227" s="165" t="s">
        <v>595</v>
      </c>
    </row>
    <row r="228" spans="2:17">
      <c r="B228" s="165" t="str">
        <f t="shared" si="4"/>
        <v>Bom Jardim/MA</v>
      </c>
      <c r="C228" s="189" t="s">
        <v>316</v>
      </c>
      <c r="D228" s="189">
        <v>60</v>
      </c>
      <c r="E228" s="189">
        <f>IF(Início!$C$11&lt;E$2,IF((E$2-Início!$C$11)&lt;72,$D228*E$1,6*$D228),0)</f>
        <v>60</v>
      </c>
      <c r="F228" s="189">
        <f>IF(Início!$C$11&lt;F$2,IF((F$2-Início!$C$11)&lt;72,$D228*F$1,6*$D228),0)</f>
        <v>120</v>
      </c>
      <c r="G228" s="189">
        <f>IF(Início!$C$11&lt;G$2,IF((G$2-Início!$C$11)&lt;72,$D228*G$1,6*$D228),0)</f>
        <v>180</v>
      </c>
      <c r="H228" s="189">
        <f>IF(Início!$C$11&lt;H$2,IF((H$2-Início!$C$11)&lt;72,$D228*H$1,6*$D228),0)</f>
        <v>240</v>
      </c>
      <c r="I228" s="189">
        <f>IF(Início!$C$11&lt;I$2,IF((I$2-Início!$C$11)&lt;72,$D228*I$1,6*$D228),0)</f>
        <v>300</v>
      </c>
      <c r="J228" s="189">
        <f>IF(Início!$C$11&lt;J$2,IF((J$2-Início!$C$11)&lt;72,$D228*J$1,6*$D228),0)</f>
        <v>360</v>
      </c>
      <c r="K228" s="189">
        <f>IF(Início!$C$11&lt;K$2,IF((K$2-Início!$C$11)&lt;72,$D228*K$1,6*$D228),0)</f>
        <v>360</v>
      </c>
      <c r="L228" s="189">
        <f>IF(Início!$C$11&lt;L$2,IF((L$2-Início!$C$11)&lt;72,$D228*L$1,6*$D228),0)</f>
        <v>360</v>
      </c>
      <c r="M228" s="189">
        <f>IF(Início!$C$11&lt;M$2,IF((M$2-Início!$C$11)&lt;72,$D228*M$1,6*$D228),0)</f>
        <v>360</v>
      </c>
      <c r="N228" s="189">
        <f>IF(Início!$C$11&lt;N$2,IF((N$2-Início!$C$11)&lt;72,$D228*N$1,6*$D228),0)</f>
        <v>360</v>
      </c>
      <c r="Q228" s="165" t="s">
        <v>595</v>
      </c>
    </row>
    <row r="229" spans="2:17">
      <c r="B229" s="165" t="str">
        <f t="shared" si="4"/>
        <v>Bom Jesus/SC</v>
      </c>
      <c r="C229" s="189" t="s">
        <v>2013</v>
      </c>
      <c r="D229" s="189">
        <v>60</v>
      </c>
      <c r="E229" s="189">
        <f>IF(Início!$C$11&lt;E$2,IF((E$2-Início!$C$11)&lt;72,$D229*E$1,6*$D229),0)</f>
        <v>60</v>
      </c>
      <c r="F229" s="189">
        <f>IF(Início!$C$11&lt;F$2,IF((F$2-Início!$C$11)&lt;72,$D229*F$1,6*$D229),0)</f>
        <v>120</v>
      </c>
      <c r="G229" s="189">
        <f>IF(Início!$C$11&lt;G$2,IF((G$2-Início!$C$11)&lt;72,$D229*G$1,6*$D229),0)</f>
        <v>180</v>
      </c>
      <c r="H229" s="189">
        <f>IF(Início!$C$11&lt;H$2,IF((H$2-Início!$C$11)&lt;72,$D229*H$1,6*$D229),0)</f>
        <v>240</v>
      </c>
      <c r="I229" s="189">
        <f>IF(Início!$C$11&lt;I$2,IF((I$2-Início!$C$11)&lt;72,$D229*I$1,6*$D229),0)</f>
        <v>300</v>
      </c>
      <c r="J229" s="189">
        <f>IF(Início!$C$11&lt;J$2,IF((J$2-Início!$C$11)&lt;72,$D229*J$1,6*$D229),0)</f>
        <v>360</v>
      </c>
      <c r="K229" s="189">
        <f>IF(Início!$C$11&lt;K$2,IF((K$2-Início!$C$11)&lt;72,$D229*K$1,6*$D229),0)</f>
        <v>360</v>
      </c>
      <c r="L229" s="189">
        <f>IF(Início!$C$11&lt;L$2,IF((L$2-Início!$C$11)&lt;72,$D229*L$1,6*$D229),0)</f>
        <v>360</v>
      </c>
      <c r="M229" s="189">
        <f>IF(Início!$C$11&lt;M$2,IF((M$2-Início!$C$11)&lt;72,$D229*M$1,6*$D229),0)</f>
        <v>360</v>
      </c>
      <c r="N229" s="189">
        <f>IF(Início!$C$11&lt;N$2,IF((N$2-Início!$C$11)&lt;72,$D229*N$1,6*$D229),0)</f>
        <v>360</v>
      </c>
      <c r="Q229" s="165" t="s">
        <v>1904</v>
      </c>
    </row>
    <row r="230" spans="2:17">
      <c r="B230" s="165" t="str">
        <f t="shared" si="4"/>
        <v>Bom Jesus da Lapa/BA</v>
      </c>
      <c r="C230" s="189" t="s">
        <v>311</v>
      </c>
      <c r="D230" s="189">
        <v>60</v>
      </c>
      <c r="E230" s="189">
        <f>IF(Início!$C$11&lt;E$2,IF((E$2-Início!$C$11)&lt;72,$D230*E$1,6*$D230),0)</f>
        <v>60</v>
      </c>
      <c r="F230" s="189">
        <f>IF(Início!$C$11&lt;F$2,IF((F$2-Início!$C$11)&lt;72,$D230*F$1,6*$D230),0)</f>
        <v>120</v>
      </c>
      <c r="G230" s="189">
        <f>IF(Início!$C$11&lt;G$2,IF((G$2-Início!$C$11)&lt;72,$D230*G$1,6*$D230),0)</f>
        <v>180</v>
      </c>
      <c r="H230" s="189">
        <f>IF(Início!$C$11&lt;H$2,IF((H$2-Início!$C$11)&lt;72,$D230*H$1,6*$D230),0)</f>
        <v>240</v>
      </c>
      <c r="I230" s="189">
        <f>IF(Início!$C$11&lt;I$2,IF((I$2-Início!$C$11)&lt;72,$D230*I$1,6*$D230),0)</f>
        <v>300</v>
      </c>
      <c r="J230" s="189">
        <f>IF(Início!$C$11&lt;J$2,IF((J$2-Início!$C$11)&lt;72,$D230*J$1,6*$D230),0)</f>
        <v>360</v>
      </c>
      <c r="K230" s="189">
        <f>IF(Início!$C$11&lt;K$2,IF((K$2-Início!$C$11)&lt;72,$D230*K$1,6*$D230),0)</f>
        <v>360</v>
      </c>
      <c r="L230" s="189">
        <f>IF(Início!$C$11&lt;L$2,IF((L$2-Início!$C$11)&lt;72,$D230*L$1,6*$D230),0)</f>
        <v>360</v>
      </c>
      <c r="M230" s="189">
        <f>IF(Início!$C$11&lt;M$2,IF((M$2-Início!$C$11)&lt;72,$D230*M$1,6*$D230),0)</f>
        <v>360</v>
      </c>
      <c r="N230" s="189">
        <f>IF(Início!$C$11&lt;N$2,IF((N$2-Início!$C$11)&lt;72,$D230*N$1,6*$D230),0)</f>
        <v>360</v>
      </c>
      <c r="Q230" s="165" t="s">
        <v>459</v>
      </c>
    </row>
    <row r="231" spans="2:17">
      <c r="B231" s="165" t="str">
        <f t="shared" si="4"/>
        <v>Bom Jesus do Oeste/SC</v>
      </c>
      <c r="C231" s="189" t="s">
        <v>2013</v>
      </c>
      <c r="D231" s="189">
        <v>60</v>
      </c>
      <c r="E231" s="189">
        <f>IF(Início!$C$11&lt;E$2,IF((E$2-Início!$C$11)&lt;72,$D231*E$1,6*$D231),0)</f>
        <v>60</v>
      </c>
      <c r="F231" s="189">
        <f>IF(Início!$C$11&lt;F$2,IF((F$2-Início!$C$11)&lt;72,$D231*F$1,6*$D231),0)</f>
        <v>120</v>
      </c>
      <c r="G231" s="189">
        <f>IF(Início!$C$11&lt;G$2,IF((G$2-Início!$C$11)&lt;72,$D231*G$1,6*$D231),0)</f>
        <v>180</v>
      </c>
      <c r="H231" s="189">
        <f>IF(Início!$C$11&lt;H$2,IF((H$2-Início!$C$11)&lt;72,$D231*H$1,6*$D231),0)</f>
        <v>240</v>
      </c>
      <c r="I231" s="189">
        <f>IF(Início!$C$11&lt;I$2,IF((I$2-Início!$C$11)&lt;72,$D231*I$1,6*$D231),0)</f>
        <v>300</v>
      </c>
      <c r="J231" s="189">
        <f>IF(Início!$C$11&lt;J$2,IF((J$2-Início!$C$11)&lt;72,$D231*J$1,6*$D231),0)</f>
        <v>360</v>
      </c>
      <c r="K231" s="189">
        <f>IF(Início!$C$11&lt;K$2,IF((K$2-Início!$C$11)&lt;72,$D231*K$1,6*$D231),0)</f>
        <v>360</v>
      </c>
      <c r="L231" s="189">
        <f>IF(Início!$C$11&lt;L$2,IF((L$2-Início!$C$11)&lt;72,$D231*L$1,6*$D231),0)</f>
        <v>360</v>
      </c>
      <c r="M231" s="189">
        <f>IF(Início!$C$11&lt;M$2,IF((M$2-Início!$C$11)&lt;72,$D231*M$1,6*$D231),0)</f>
        <v>360</v>
      </c>
      <c r="N231" s="189">
        <f>IF(Início!$C$11&lt;N$2,IF((N$2-Início!$C$11)&lt;72,$D231*N$1,6*$D231),0)</f>
        <v>360</v>
      </c>
      <c r="Q231" s="165" t="s">
        <v>1958</v>
      </c>
    </row>
    <row r="232" spans="2:17">
      <c r="B232" s="165" t="str">
        <f t="shared" si="4"/>
        <v>Bom Jesus do Sul/PR</v>
      </c>
      <c r="C232" s="189" t="s">
        <v>2009</v>
      </c>
      <c r="D232" s="189">
        <v>60</v>
      </c>
      <c r="E232" s="189">
        <f>IF(Início!$C$11&lt;E$2,IF((E$2-Início!$C$11)&lt;72,$D232*E$1,6*$D232),0)</f>
        <v>60</v>
      </c>
      <c r="F232" s="189">
        <f>IF(Início!$C$11&lt;F$2,IF((F$2-Início!$C$11)&lt;72,$D232*F$1,6*$D232),0)</f>
        <v>120</v>
      </c>
      <c r="G232" s="189">
        <f>IF(Início!$C$11&lt;G$2,IF((G$2-Início!$C$11)&lt;72,$D232*G$1,6*$D232),0)</f>
        <v>180</v>
      </c>
      <c r="H232" s="189">
        <f>IF(Início!$C$11&lt;H$2,IF((H$2-Início!$C$11)&lt;72,$D232*H$1,6*$D232),0)</f>
        <v>240</v>
      </c>
      <c r="I232" s="189">
        <f>IF(Início!$C$11&lt;I$2,IF((I$2-Início!$C$11)&lt;72,$D232*I$1,6*$D232),0)</f>
        <v>300</v>
      </c>
      <c r="J232" s="189">
        <f>IF(Início!$C$11&lt;J$2,IF((J$2-Início!$C$11)&lt;72,$D232*J$1,6*$D232),0)</f>
        <v>360</v>
      </c>
      <c r="K232" s="189">
        <f>IF(Início!$C$11&lt;K$2,IF((K$2-Início!$C$11)&lt;72,$D232*K$1,6*$D232),0)</f>
        <v>360</v>
      </c>
      <c r="L232" s="189">
        <f>IF(Início!$C$11&lt;L$2,IF((L$2-Início!$C$11)&lt;72,$D232*L$1,6*$D232),0)</f>
        <v>360</v>
      </c>
      <c r="M232" s="189">
        <f>IF(Início!$C$11&lt;M$2,IF((M$2-Início!$C$11)&lt;72,$D232*M$1,6*$D232),0)</f>
        <v>360</v>
      </c>
      <c r="N232" s="189">
        <f>IF(Início!$C$11&lt;N$2,IF((N$2-Início!$C$11)&lt;72,$D232*N$1,6*$D232),0)</f>
        <v>360</v>
      </c>
      <c r="Q232" s="165" t="s">
        <v>1803</v>
      </c>
    </row>
    <row r="233" spans="2:17">
      <c r="B233" s="165" t="str">
        <f t="shared" si="4"/>
        <v>Bom Jesus do Tocantins/PA</v>
      </c>
      <c r="C233" s="189" t="s">
        <v>302</v>
      </c>
      <c r="D233" s="189">
        <v>60</v>
      </c>
      <c r="E233" s="189">
        <f>IF(Início!$C$11&lt;E$2,IF((E$2-Início!$C$11)&lt;72,$D233*E$1,6*$D233),0)</f>
        <v>60</v>
      </c>
      <c r="F233" s="189">
        <f>IF(Início!$C$11&lt;F$2,IF((F$2-Início!$C$11)&lt;72,$D233*F$1,6*$D233),0)</f>
        <v>120</v>
      </c>
      <c r="G233" s="189">
        <f>IF(Início!$C$11&lt;G$2,IF((G$2-Início!$C$11)&lt;72,$D233*G$1,6*$D233),0)</f>
        <v>180</v>
      </c>
      <c r="H233" s="189">
        <f>IF(Início!$C$11&lt;H$2,IF((H$2-Início!$C$11)&lt;72,$D233*H$1,6*$D233),0)</f>
        <v>240</v>
      </c>
      <c r="I233" s="189">
        <f>IF(Início!$C$11&lt;I$2,IF((I$2-Início!$C$11)&lt;72,$D233*I$1,6*$D233),0)</f>
        <v>300</v>
      </c>
      <c r="J233" s="189">
        <f>IF(Início!$C$11&lt;J$2,IF((J$2-Início!$C$11)&lt;72,$D233*J$1,6*$D233),0)</f>
        <v>360</v>
      </c>
      <c r="K233" s="189">
        <f>IF(Início!$C$11&lt;K$2,IF((K$2-Início!$C$11)&lt;72,$D233*K$1,6*$D233),0)</f>
        <v>360</v>
      </c>
      <c r="L233" s="189">
        <f>IF(Início!$C$11&lt;L$2,IF((L$2-Início!$C$11)&lt;72,$D233*L$1,6*$D233),0)</f>
        <v>360</v>
      </c>
      <c r="M233" s="189">
        <f>IF(Início!$C$11&lt;M$2,IF((M$2-Início!$C$11)&lt;72,$D233*M$1,6*$D233),0)</f>
        <v>360</v>
      </c>
      <c r="N233" s="189">
        <f>IF(Início!$C$11&lt;N$2,IF((N$2-Início!$C$11)&lt;72,$D233*N$1,6*$D233),0)</f>
        <v>360</v>
      </c>
      <c r="Q233" s="165" t="s">
        <v>963</v>
      </c>
    </row>
    <row r="234" spans="2:17">
      <c r="B234" s="165" t="str">
        <f t="shared" si="4"/>
        <v>Bom Progresso/RS</v>
      </c>
      <c r="C234" s="189" t="s">
        <v>2012</v>
      </c>
      <c r="D234" s="189">
        <v>60</v>
      </c>
      <c r="E234" s="189">
        <f>IF(Início!$C$11&lt;E$2,IF((E$2-Início!$C$11)&lt;72,$D234*E$1,6*$D234),0)</f>
        <v>60</v>
      </c>
      <c r="F234" s="189">
        <f>IF(Início!$C$11&lt;F$2,IF((F$2-Início!$C$11)&lt;72,$D234*F$1,6*$D234),0)</f>
        <v>120</v>
      </c>
      <c r="G234" s="189">
        <f>IF(Início!$C$11&lt;G$2,IF((G$2-Início!$C$11)&lt;72,$D234*G$1,6*$D234),0)</f>
        <v>180</v>
      </c>
      <c r="H234" s="189">
        <f>IF(Início!$C$11&lt;H$2,IF((H$2-Início!$C$11)&lt;72,$D234*H$1,6*$D234),0)</f>
        <v>240</v>
      </c>
      <c r="I234" s="189">
        <f>IF(Início!$C$11&lt;I$2,IF((I$2-Início!$C$11)&lt;72,$D234*I$1,6*$D234),0)</f>
        <v>300</v>
      </c>
      <c r="J234" s="189">
        <f>IF(Início!$C$11&lt;J$2,IF((J$2-Início!$C$11)&lt;72,$D234*J$1,6*$D234),0)</f>
        <v>360</v>
      </c>
      <c r="K234" s="189">
        <f>IF(Início!$C$11&lt;K$2,IF((K$2-Início!$C$11)&lt;72,$D234*K$1,6*$D234),0)</f>
        <v>360</v>
      </c>
      <c r="L234" s="189">
        <f>IF(Início!$C$11&lt;L$2,IF((L$2-Início!$C$11)&lt;72,$D234*L$1,6*$D234),0)</f>
        <v>360</v>
      </c>
      <c r="M234" s="189">
        <f>IF(Início!$C$11&lt;M$2,IF((M$2-Início!$C$11)&lt;72,$D234*M$1,6*$D234),0)</f>
        <v>360</v>
      </c>
      <c r="N234" s="189">
        <f>IF(Início!$C$11&lt;N$2,IF((N$2-Início!$C$11)&lt;72,$D234*N$1,6*$D234),0)</f>
        <v>360</v>
      </c>
      <c r="Q234" s="165" t="s">
        <v>1968</v>
      </c>
    </row>
    <row r="235" spans="2:17">
      <c r="B235" s="165" t="str">
        <f t="shared" si="4"/>
        <v>Bom Sucesso/PR</v>
      </c>
      <c r="C235" s="189" t="s">
        <v>2009</v>
      </c>
      <c r="D235" s="189">
        <v>60</v>
      </c>
      <c r="E235" s="189">
        <f>IF(Início!$C$11&lt;E$2,IF((E$2-Início!$C$11)&lt;72,$D235*E$1,6*$D235),0)</f>
        <v>60</v>
      </c>
      <c r="F235" s="189">
        <f>IF(Início!$C$11&lt;F$2,IF((F$2-Início!$C$11)&lt;72,$D235*F$1,6*$D235),0)</f>
        <v>120</v>
      </c>
      <c r="G235" s="189">
        <f>IF(Início!$C$11&lt;G$2,IF((G$2-Início!$C$11)&lt;72,$D235*G$1,6*$D235),0)</f>
        <v>180</v>
      </c>
      <c r="H235" s="189">
        <f>IF(Início!$C$11&lt;H$2,IF((H$2-Início!$C$11)&lt;72,$D235*H$1,6*$D235),0)</f>
        <v>240</v>
      </c>
      <c r="I235" s="189">
        <f>IF(Início!$C$11&lt;I$2,IF((I$2-Início!$C$11)&lt;72,$D235*I$1,6*$D235),0)</f>
        <v>300</v>
      </c>
      <c r="J235" s="189">
        <f>IF(Início!$C$11&lt;J$2,IF((J$2-Início!$C$11)&lt;72,$D235*J$1,6*$D235),0)</f>
        <v>360</v>
      </c>
      <c r="K235" s="189">
        <f>IF(Início!$C$11&lt;K$2,IF((K$2-Início!$C$11)&lt;72,$D235*K$1,6*$D235),0)</f>
        <v>360</v>
      </c>
      <c r="L235" s="189">
        <f>IF(Início!$C$11&lt;L$2,IF((L$2-Início!$C$11)&lt;72,$D235*L$1,6*$D235),0)</f>
        <v>360</v>
      </c>
      <c r="M235" s="189">
        <f>IF(Início!$C$11&lt;M$2,IF((M$2-Início!$C$11)&lt;72,$D235*M$1,6*$D235),0)</f>
        <v>360</v>
      </c>
      <c r="N235" s="189">
        <f>IF(Início!$C$11&lt;N$2,IF((N$2-Início!$C$11)&lt;72,$D235*N$1,6*$D235),0)</f>
        <v>360</v>
      </c>
      <c r="Q235" s="165" t="s">
        <v>1560</v>
      </c>
    </row>
    <row r="236" spans="2:17">
      <c r="B236" s="165" t="str">
        <f t="shared" si="4"/>
        <v>Bonfim/RR</v>
      </c>
      <c r="C236" s="189" t="s">
        <v>2008</v>
      </c>
      <c r="D236" s="189">
        <v>60</v>
      </c>
      <c r="E236" s="189">
        <f>IF(Início!$C$11&lt;E$2,IF((E$2-Início!$C$11)&lt;72,$D236*E$1,6*$D236),0)</f>
        <v>60</v>
      </c>
      <c r="F236" s="189">
        <f>IF(Início!$C$11&lt;F$2,IF((F$2-Início!$C$11)&lt;72,$D236*F$1,6*$D236),0)</f>
        <v>120</v>
      </c>
      <c r="G236" s="189">
        <f>IF(Início!$C$11&lt;G$2,IF((G$2-Início!$C$11)&lt;72,$D236*G$1,6*$D236),0)</f>
        <v>180</v>
      </c>
      <c r="H236" s="189">
        <f>IF(Início!$C$11&lt;H$2,IF((H$2-Início!$C$11)&lt;72,$D236*H$1,6*$D236),0)</f>
        <v>240</v>
      </c>
      <c r="I236" s="189">
        <f>IF(Início!$C$11&lt;I$2,IF((I$2-Início!$C$11)&lt;72,$D236*I$1,6*$D236),0)</f>
        <v>300</v>
      </c>
      <c r="J236" s="189">
        <f>IF(Início!$C$11&lt;J$2,IF((J$2-Início!$C$11)&lt;72,$D236*J$1,6*$D236),0)</f>
        <v>360</v>
      </c>
      <c r="K236" s="189">
        <f>IF(Início!$C$11&lt;K$2,IF((K$2-Início!$C$11)&lt;72,$D236*K$1,6*$D236),0)</f>
        <v>360</v>
      </c>
      <c r="L236" s="189">
        <f>IF(Início!$C$11&lt;L$2,IF((L$2-Início!$C$11)&lt;72,$D236*L$1,6*$D236),0)</f>
        <v>360</v>
      </c>
      <c r="M236" s="189">
        <f>IF(Início!$C$11&lt;M$2,IF((M$2-Início!$C$11)&lt;72,$D236*M$1,6*$D236),0)</f>
        <v>360</v>
      </c>
      <c r="N236" s="189">
        <f>IF(Início!$C$11&lt;N$2,IF((N$2-Início!$C$11)&lt;72,$D236*N$1,6*$D236),0)</f>
        <v>360</v>
      </c>
      <c r="Q236" s="165" t="s">
        <v>1124</v>
      </c>
    </row>
    <row r="237" spans="2:17">
      <c r="B237" s="165" t="str">
        <f t="shared" si="4"/>
        <v>Bonfinópolis/GO</v>
      </c>
      <c r="C237" s="189" t="s">
        <v>2006</v>
      </c>
      <c r="D237" s="189">
        <v>60</v>
      </c>
      <c r="E237" s="189">
        <f>IF(Início!$C$11&lt;E$2,IF((E$2-Início!$C$11)&lt;72,$D237*E$1,6*$D237),0)</f>
        <v>60</v>
      </c>
      <c r="F237" s="189">
        <f>IF(Início!$C$11&lt;F$2,IF((F$2-Início!$C$11)&lt;72,$D237*F$1,6*$D237),0)</f>
        <v>120</v>
      </c>
      <c r="G237" s="189">
        <f>IF(Início!$C$11&lt;G$2,IF((G$2-Início!$C$11)&lt;72,$D237*G$1,6*$D237),0)</f>
        <v>180</v>
      </c>
      <c r="H237" s="189">
        <f>IF(Início!$C$11&lt;H$2,IF((H$2-Início!$C$11)&lt;72,$D237*H$1,6*$D237),0)</f>
        <v>240</v>
      </c>
      <c r="I237" s="189">
        <f>IF(Início!$C$11&lt;I$2,IF((I$2-Início!$C$11)&lt;72,$D237*I$1,6*$D237),0)</f>
        <v>300</v>
      </c>
      <c r="J237" s="189">
        <f>IF(Início!$C$11&lt;J$2,IF((J$2-Início!$C$11)&lt;72,$D237*J$1,6*$D237),0)</f>
        <v>360</v>
      </c>
      <c r="K237" s="189">
        <f>IF(Início!$C$11&lt;K$2,IF((K$2-Início!$C$11)&lt;72,$D237*K$1,6*$D237),0)</f>
        <v>360</v>
      </c>
      <c r="L237" s="189">
        <f>IF(Início!$C$11&lt;L$2,IF((L$2-Início!$C$11)&lt;72,$D237*L$1,6*$D237),0)</f>
        <v>360</v>
      </c>
      <c r="M237" s="189">
        <f>IF(Início!$C$11&lt;M$2,IF((M$2-Início!$C$11)&lt;72,$D237*M$1,6*$D237),0)</f>
        <v>360</v>
      </c>
      <c r="N237" s="189">
        <f>IF(Início!$C$11&lt;N$2,IF((N$2-Início!$C$11)&lt;72,$D237*N$1,6*$D237),0)</f>
        <v>360</v>
      </c>
      <c r="Q237" s="165" t="s">
        <v>1344</v>
      </c>
    </row>
    <row r="238" spans="2:17">
      <c r="B238" s="165" t="str">
        <f t="shared" si="4"/>
        <v>Boninal/BA</v>
      </c>
      <c r="C238" s="189" t="s">
        <v>311</v>
      </c>
      <c r="D238" s="189">
        <v>60</v>
      </c>
      <c r="E238" s="189">
        <f>IF(Início!$C$11&lt;E$2,IF((E$2-Início!$C$11)&lt;72,$D238*E$1,6*$D238),0)</f>
        <v>60</v>
      </c>
      <c r="F238" s="189">
        <f>IF(Início!$C$11&lt;F$2,IF((F$2-Início!$C$11)&lt;72,$D238*F$1,6*$D238),0)</f>
        <v>120</v>
      </c>
      <c r="G238" s="189">
        <f>IF(Início!$C$11&lt;G$2,IF((G$2-Início!$C$11)&lt;72,$D238*G$1,6*$D238),0)</f>
        <v>180</v>
      </c>
      <c r="H238" s="189">
        <f>IF(Início!$C$11&lt;H$2,IF((H$2-Início!$C$11)&lt;72,$D238*H$1,6*$D238),0)</f>
        <v>240</v>
      </c>
      <c r="I238" s="189">
        <f>IF(Início!$C$11&lt;I$2,IF((I$2-Início!$C$11)&lt;72,$D238*I$1,6*$D238),0)</f>
        <v>300</v>
      </c>
      <c r="J238" s="189">
        <f>IF(Início!$C$11&lt;J$2,IF((J$2-Início!$C$11)&lt;72,$D238*J$1,6*$D238),0)</f>
        <v>360</v>
      </c>
      <c r="K238" s="189">
        <f>IF(Início!$C$11&lt;K$2,IF((K$2-Início!$C$11)&lt;72,$D238*K$1,6*$D238),0)</f>
        <v>360</v>
      </c>
      <c r="L238" s="189">
        <f>IF(Início!$C$11&lt;L$2,IF((L$2-Início!$C$11)&lt;72,$D238*L$1,6*$D238),0)</f>
        <v>360</v>
      </c>
      <c r="M238" s="189">
        <f>IF(Início!$C$11&lt;M$2,IF((M$2-Início!$C$11)&lt;72,$D238*M$1,6*$D238),0)</f>
        <v>360</v>
      </c>
      <c r="N238" s="189">
        <f>IF(Início!$C$11&lt;N$2,IF((N$2-Início!$C$11)&lt;72,$D238*N$1,6*$D238),0)</f>
        <v>360</v>
      </c>
      <c r="Q238" s="165" t="s">
        <v>1160</v>
      </c>
    </row>
    <row r="239" spans="2:17">
      <c r="B239" s="165" t="str">
        <f t="shared" si="4"/>
        <v>Bonito/PE</v>
      </c>
      <c r="C239" s="189" t="s">
        <v>319</v>
      </c>
      <c r="D239" s="189">
        <v>60</v>
      </c>
      <c r="E239" s="189">
        <f>IF(Início!$C$11&lt;E$2,IF((E$2-Início!$C$11)&lt;72,$D239*E$1,6*$D239),0)</f>
        <v>60</v>
      </c>
      <c r="F239" s="189">
        <f>IF(Início!$C$11&lt;F$2,IF((F$2-Início!$C$11)&lt;72,$D239*F$1,6*$D239),0)</f>
        <v>120</v>
      </c>
      <c r="G239" s="189">
        <f>IF(Início!$C$11&lt;G$2,IF((G$2-Início!$C$11)&lt;72,$D239*G$1,6*$D239),0)</f>
        <v>180</v>
      </c>
      <c r="H239" s="189">
        <f>IF(Início!$C$11&lt;H$2,IF((H$2-Início!$C$11)&lt;72,$D239*H$1,6*$D239),0)</f>
        <v>240</v>
      </c>
      <c r="I239" s="189">
        <f>IF(Início!$C$11&lt;I$2,IF((I$2-Início!$C$11)&lt;72,$D239*I$1,6*$D239),0)</f>
        <v>300</v>
      </c>
      <c r="J239" s="189">
        <f>IF(Início!$C$11&lt;J$2,IF((J$2-Início!$C$11)&lt;72,$D239*J$1,6*$D239),0)</f>
        <v>360</v>
      </c>
      <c r="K239" s="189">
        <f>IF(Início!$C$11&lt;K$2,IF((K$2-Início!$C$11)&lt;72,$D239*K$1,6*$D239),0)</f>
        <v>360</v>
      </c>
      <c r="L239" s="189">
        <f>IF(Início!$C$11&lt;L$2,IF((L$2-Início!$C$11)&lt;72,$D239*L$1,6*$D239),0)</f>
        <v>360</v>
      </c>
      <c r="M239" s="189">
        <f>IF(Início!$C$11&lt;M$2,IF((M$2-Início!$C$11)&lt;72,$D239*M$1,6*$D239),0)</f>
        <v>360</v>
      </c>
      <c r="N239" s="189">
        <f>IF(Início!$C$11&lt;N$2,IF((N$2-Início!$C$11)&lt;72,$D239*N$1,6*$D239),0)</f>
        <v>360</v>
      </c>
      <c r="Q239" s="165" t="s">
        <v>598</v>
      </c>
    </row>
    <row r="240" spans="2:17">
      <c r="B240" s="165" t="str">
        <f t="shared" si="4"/>
        <v>Bonito/BA</v>
      </c>
      <c r="C240" s="189" t="s">
        <v>311</v>
      </c>
      <c r="D240" s="189">
        <v>60</v>
      </c>
      <c r="E240" s="189">
        <f>IF(Início!$C$11&lt;E$2,IF((E$2-Início!$C$11)&lt;72,$D240*E$1,6*$D240),0)</f>
        <v>60</v>
      </c>
      <c r="F240" s="189">
        <f>IF(Início!$C$11&lt;F$2,IF((F$2-Início!$C$11)&lt;72,$D240*F$1,6*$D240),0)</f>
        <v>120</v>
      </c>
      <c r="G240" s="189">
        <f>IF(Início!$C$11&lt;G$2,IF((G$2-Início!$C$11)&lt;72,$D240*G$1,6*$D240),0)</f>
        <v>180</v>
      </c>
      <c r="H240" s="189">
        <f>IF(Início!$C$11&lt;H$2,IF((H$2-Início!$C$11)&lt;72,$D240*H$1,6*$D240),0)</f>
        <v>240</v>
      </c>
      <c r="I240" s="189">
        <f>IF(Início!$C$11&lt;I$2,IF((I$2-Início!$C$11)&lt;72,$D240*I$1,6*$D240),0)</f>
        <v>300</v>
      </c>
      <c r="J240" s="189">
        <f>IF(Início!$C$11&lt;J$2,IF((J$2-Início!$C$11)&lt;72,$D240*J$1,6*$D240),0)</f>
        <v>360</v>
      </c>
      <c r="K240" s="189">
        <f>IF(Início!$C$11&lt;K$2,IF((K$2-Início!$C$11)&lt;72,$D240*K$1,6*$D240),0)</f>
        <v>360</v>
      </c>
      <c r="L240" s="189">
        <f>IF(Início!$C$11&lt;L$2,IF((L$2-Início!$C$11)&lt;72,$D240*L$1,6*$D240),0)</f>
        <v>360</v>
      </c>
      <c r="M240" s="189">
        <f>IF(Início!$C$11&lt;M$2,IF((M$2-Início!$C$11)&lt;72,$D240*M$1,6*$D240),0)</f>
        <v>360</v>
      </c>
      <c r="N240" s="189">
        <f>IF(Início!$C$11&lt;N$2,IF((N$2-Início!$C$11)&lt;72,$D240*N$1,6*$D240),0)</f>
        <v>360</v>
      </c>
      <c r="Q240" s="165" t="s">
        <v>598</v>
      </c>
    </row>
    <row r="241" spans="2:17">
      <c r="B241" s="165" t="str">
        <f t="shared" si="4"/>
        <v>Bonito/PA</v>
      </c>
      <c r="C241" s="189" t="s">
        <v>302</v>
      </c>
      <c r="D241" s="189">
        <v>60</v>
      </c>
      <c r="E241" s="189">
        <f>IF(Início!$C$11&lt;E$2,IF((E$2-Início!$C$11)&lt;72,$D241*E$1,6*$D241),0)</f>
        <v>60</v>
      </c>
      <c r="F241" s="189">
        <f>IF(Início!$C$11&lt;F$2,IF((F$2-Início!$C$11)&lt;72,$D241*F$1,6*$D241),0)</f>
        <v>120</v>
      </c>
      <c r="G241" s="189">
        <f>IF(Início!$C$11&lt;G$2,IF((G$2-Início!$C$11)&lt;72,$D241*G$1,6*$D241),0)</f>
        <v>180</v>
      </c>
      <c r="H241" s="189">
        <f>IF(Início!$C$11&lt;H$2,IF((H$2-Início!$C$11)&lt;72,$D241*H$1,6*$D241),0)</f>
        <v>240</v>
      </c>
      <c r="I241" s="189">
        <f>IF(Início!$C$11&lt;I$2,IF((I$2-Início!$C$11)&lt;72,$D241*I$1,6*$D241),0)</f>
        <v>300</v>
      </c>
      <c r="J241" s="189">
        <f>IF(Início!$C$11&lt;J$2,IF((J$2-Início!$C$11)&lt;72,$D241*J$1,6*$D241),0)</f>
        <v>360</v>
      </c>
      <c r="K241" s="189">
        <f>IF(Início!$C$11&lt;K$2,IF((K$2-Início!$C$11)&lt;72,$D241*K$1,6*$D241),0)</f>
        <v>360</v>
      </c>
      <c r="L241" s="189">
        <f>IF(Início!$C$11&lt;L$2,IF((L$2-Início!$C$11)&lt;72,$D241*L$1,6*$D241),0)</f>
        <v>360</v>
      </c>
      <c r="M241" s="189">
        <f>IF(Início!$C$11&lt;M$2,IF((M$2-Início!$C$11)&lt;72,$D241*M$1,6*$D241),0)</f>
        <v>360</v>
      </c>
      <c r="N241" s="189">
        <f>IF(Início!$C$11&lt;N$2,IF((N$2-Início!$C$11)&lt;72,$D241*N$1,6*$D241),0)</f>
        <v>360</v>
      </c>
      <c r="Q241" s="165" t="s">
        <v>598</v>
      </c>
    </row>
    <row r="242" spans="2:17">
      <c r="B242" s="165" t="str">
        <f t="shared" si="4"/>
        <v>Boquira/BA</v>
      </c>
      <c r="C242" s="189" t="s">
        <v>311</v>
      </c>
      <c r="D242" s="189">
        <v>60</v>
      </c>
      <c r="E242" s="189">
        <f>IF(Início!$C$11&lt;E$2,IF((E$2-Início!$C$11)&lt;72,$D242*E$1,6*$D242),0)</f>
        <v>60</v>
      </c>
      <c r="F242" s="189">
        <f>IF(Início!$C$11&lt;F$2,IF((F$2-Início!$C$11)&lt;72,$D242*F$1,6*$D242),0)</f>
        <v>120</v>
      </c>
      <c r="G242" s="189">
        <f>IF(Início!$C$11&lt;G$2,IF((G$2-Início!$C$11)&lt;72,$D242*G$1,6*$D242),0)</f>
        <v>180</v>
      </c>
      <c r="H242" s="189">
        <f>IF(Início!$C$11&lt;H$2,IF((H$2-Início!$C$11)&lt;72,$D242*H$1,6*$D242),0)</f>
        <v>240</v>
      </c>
      <c r="I242" s="189">
        <f>IF(Início!$C$11&lt;I$2,IF((I$2-Início!$C$11)&lt;72,$D242*I$1,6*$D242),0)</f>
        <v>300</v>
      </c>
      <c r="J242" s="189">
        <f>IF(Início!$C$11&lt;J$2,IF((J$2-Início!$C$11)&lt;72,$D242*J$1,6*$D242),0)</f>
        <v>360</v>
      </c>
      <c r="K242" s="189">
        <f>IF(Início!$C$11&lt;K$2,IF((K$2-Início!$C$11)&lt;72,$D242*K$1,6*$D242),0)</f>
        <v>360</v>
      </c>
      <c r="L242" s="189">
        <f>IF(Início!$C$11&lt;L$2,IF((L$2-Início!$C$11)&lt;72,$D242*L$1,6*$D242),0)</f>
        <v>360</v>
      </c>
      <c r="M242" s="189">
        <f>IF(Início!$C$11&lt;M$2,IF((M$2-Início!$C$11)&lt;72,$D242*M$1,6*$D242),0)</f>
        <v>360</v>
      </c>
      <c r="N242" s="189">
        <f>IF(Início!$C$11&lt;N$2,IF((N$2-Início!$C$11)&lt;72,$D242*N$1,6*$D242),0)</f>
        <v>360</v>
      </c>
      <c r="Q242" s="165" t="s">
        <v>913</v>
      </c>
    </row>
    <row r="243" spans="2:17">
      <c r="B243" s="165" t="str">
        <f t="shared" si="4"/>
        <v>Boracéia/SP</v>
      </c>
      <c r="C243" s="189" t="s">
        <v>2002</v>
      </c>
      <c r="D243" s="189">
        <v>60</v>
      </c>
      <c r="E243" s="189">
        <f>IF(Início!$C$11&lt;E$2,IF((E$2-Início!$C$11)&lt;72,$D243*E$1,6*$D243),0)</f>
        <v>60</v>
      </c>
      <c r="F243" s="189">
        <f>IF(Início!$C$11&lt;F$2,IF((F$2-Início!$C$11)&lt;72,$D243*F$1,6*$D243),0)</f>
        <v>120</v>
      </c>
      <c r="G243" s="189">
        <f>IF(Início!$C$11&lt;G$2,IF((G$2-Início!$C$11)&lt;72,$D243*G$1,6*$D243),0)</f>
        <v>180</v>
      </c>
      <c r="H243" s="189">
        <f>IF(Início!$C$11&lt;H$2,IF((H$2-Início!$C$11)&lt;72,$D243*H$1,6*$D243),0)</f>
        <v>240</v>
      </c>
      <c r="I243" s="189">
        <f>IF(Início!$C$11&lt;I$2,IF((I$2-Início!$C$11)&lt;72,$D243*I$1,6*$D243),0)</f>
        <v>300</v>
      </c>
      <c r="J243" s="189">
        <f>IF(Início!$C$11&lt;J$2,IF((J$2-Início!$C$11)&lt;72,$D243*J$1,6*$D243),0)</f>
        <v>360</v>
      </c>
      <c r="K243" s="189">
        <f>IF(Início!$C$11&lt;K$2,IF((K$2-Início!$C$11)&lt;72,$D243*K$1,6*$D243),0)</f>
        <v>360</v>
      </c>
      <c r="L243" s="189">
        <f>IF(Início!$C$11&lt;L$2,IF((L$2-Início!$C$11)&lt;72,$D243*L$1,6*$D243),0)</f>
        <v>360</v>
      </c>
      <c r="M243" s="189">
        <f>IF(Início!$C$11&lt;M$2,IF((M$2-Início!$C$11)&lt;72,$D243*M$1,6*$D243),0)</f>
        <v>360</v>
      </c>
      <c r="N243" s="189">
        <f>IF(Início!$C$11&lt;N$2,IF((N$2-Início!$C$11)&lt;72,$D243*N$1,6*$D243),0)</f>
        <v>360</v>
      </c>
      <c r="Q243" s="165" t="s">
        <v>1721</v>
      </c>
    </row>
    <row r="244" spans="2:17">
      <c r="B244" s="165" t="str">
        <f t="shared" si="4"/>
        <v>Borrazópolis/PR</v>
      </c>
      <c r="C244" s="189" t="s">
        <v>2009</v>
      </c>
      <c r="D244" s="189">
        <v>60</v>
      </c>
      <c r="E244" s="189">
        <f>IF(Início!$C$11&lt;E$2,IF((E$2-Início!$C$11)&lt;72,$D244*E$1,6*$D244),0)</f>
        <v>60</v>
      </c>
      <c r="F244" s="189">
        <f>IF(Início!$C$11&lt;F$2,IF((F$2-Início!$C$11)&lt;72,$D244*F$1,6*$D244),0)</f>
        <v>120</v>
      </c>
      <c r="G244" s="189">
        <f>IF(Início!$C$11&lt;G$2,IF((G$2-Início!$C$11)&lt;72,$D244*G$1,6*$D244),0)</f>
        <v>180</v>
      </c>
      <c r="H244" s="189">
        <f>IF(Início!$C$11&lt;H$2,IF((H$2-Início!$C$11)&lt;72,$D244*H$1,6*$D244),0)</f>
        <v>240</v>
      </c>
      <c r="I244" s="189">
        <f>IF(Início!$C$11&lt;I$2,IF((I$2-Início!$C$11)&lt;72,$D244*I$1,6*$D244),0)</f>
        <v>300</v>
      </c>
      <c r="J244" s="189">
        <f>IF(Início!$C$11&lt;J$2,IF((J$2-Início!$C$11)&lt;72,$D244*J$1,6*$D244),0)</f>
        <v>360</v>
      </c>
      <c r="K244" s="189">
        <f>IF(Início!$C$11&lt;K$2,IF((K$2-Início!$C$11)&lt;72,$D244*K$1,6*$D244),0)</f>
        <v>360</v>
      </c>
      <c r="L244" s="189">
        <f>IF(Início!$C$11&lt;L$2,IF((L$2-Início!$C$11)&lt;72,$D244*L$1,6*$D244),0)</f>
        <v>360</v>
      </c>
      <c r="M244" s="189">
        <f>IF(Início!$C$11&lt;M$2,IF((M$2-Início!$C$11)&lt;72,$D244*M$1,6*$D244),0)</f>
        <v>360</v>
      </c>
      <c r="N244" s="189">
        <f>IF(Início!$C$11&lt;N$2,IF((N$2-Início!$C$11)&lt;72,$D244*N$1,6*$D244),0)</f>
        <v>360</v>
      </c>
      <c r="Q244" s="165" t="s">
        <v>1477</v>
      </c>
    </row>
    <row r="245" spans="2:17">
      <c r="B245" s="165" t="str">
        <f t="shared" si="4"/>
        <v>Bossoroca/RS</v>
      </c>
      <c r="C245" s="189" t="s">
        <v>2012</v>
      </c>
      <c r="D245" s="189">
        <v>60</v>
      </c>
      <c r="E245" s="189">
        <f>IF(Início!$C$11&lt;E$2,IF((E$2-Início!$C$11)&lt;72,$D245*E$1,6*$D245),0)</f>
        <v>60</v>
      </c>
      <c r="F245" s="189">
        <f>IF(Início!$C$11&lt;F$2,IF((F$2-Início!$C$11)&lt;72,$D245*F$1,6*$D245),0)</f>
        <v>120</v>
      </c>
      <c r="G245" s="189">
        <f>IF(Início!$C$11&lt;G$2,IF((G$2-Início!$C$11)&lt;72,$D245*G$1,6*$D245),0)</f>
        <v>180</v>
      </c>
      <c r="H245" s="189">
        <f>IF(Início!$C$11&lt;H$2,IF((H$2-Início!$C$11)&lt;72,$D245*H$1,6*$D245),0)</f>
        <v>240</v>
      </c>
      <c r="I245" s="189">
        <f>IF(Início!$C$11&lt;I$2,IF((I$2-Início!$C$11)&lt;72,$D245*I$1,6*$D245),0)</f>
        <v>300</v>
      </c>
      <c r="J245" s="189">
        <f>IF(Início!$C$11&lt;J$2,IF((J$2-Início!$C$11)&lt;72,$D245*J$1,6*$D245),0)</f>
        <v>360</v>
      </c>
      <c r="K245" s="189">
        <f>IF(Início!$C$11&lt;K$2,IF((K$2-Início!$C$11)&lt;72,$D245*K$1,6*$D245),0)</f>
        <v>360</v>
      </c>
      <c r="L245" s="189">
        <f>IF(Início!$C$11&lt;L$2,IF((L$2-Início!$C$11)&lt;72,$D245*L$1,6*$D245),0)</f>
        <v>360</v>
      </c>
      <c r="M245" s="189">
        <f>IF(Início!$C$11&lt;M$2,IF((M$2-Início!$C$11)&lt;72,$D245*M$1,6*$D245),0)</f>
        <v>360</v>
      </c>
      <c r="N245" s="189">
        <f>IF(Início!$C$11&lt;N$2,IF((N$2-Início!$C$11)&lt;72,$D245*N$1,6*$D245),0)</f>
        <v>360</v>
      </c>
      <c r="Q245" s="165" t="s">
        <v>1622</v>
      </c>
    </row>
    <row r="246" spans="2:17">
      <c r="B246" s="165" t="str">
        <f t="shared" si="4"/>
        <v>Botuporã/BA</v>
      </c>
      <c r="C246" s="189" t="s">
        <v>311</v>
      </c>
      <c r="D246" s="189">
        <v>60</v>
      </c>
      <c r="E246" s="189">
        <f>IF(Início!$C$11&lt;E$2,IF((E$2-Início!$C$11)&lt;72,$D246*E$1,6*$D246),0)</f>
        <v>60</v>
      </c>
      <c r="F246" s="189">
        <f>IF(Início!$C$11&lt;F$2,IF((F$2-Início!$C$11)&lt;72,$D246*F$1,6*$D246),0)</f>
        <v>120</v>
      </c>
      <c r="G246" s="189">
        <f>IF(Início!$C$11&lt;G$2,IF((G$2-Início!$C$11)&lt;72,$D246*G$1,6*$D246),0)</f>
        <v>180</v>
      </c>
      <c r="H246" s="189">
        <f>IF(Início!$C$11&lt;H$2,IF((H$2-Início!$C$11)&lt;72,$D246*H$1,6*$D246),0)</f>
        <v>240</v>
      </c>
      <c r="I246" s="189">
        <f>IF(Início!$C$11&lt;I$2,IF((I$2-Início!$C$11)&lt;72,$D246*I$1,6*$D246),0)</f>
        <v>300</v>
      </c>
      <c r="J246" s="189">
        <f>IF(Início!$C$11&lt;J$2,IF((J$2-Início!$C$11)&lt;72,$D246*J$1,6*$D246),0)</f>
        <v>360</v>
      </c>
      <c r="K246" s="189">
        <f>IF(Início!$C$11&lt;K$2,IF((K$2-Início!$C$11)&lt;72,$D246*K$1,6*$D246),0)</f>
        <v>360</v>
      </c>
      <c r="L246" s="189">
        <f>IF(Início!$C$11&lt;L$2,IF((L$2-Início!$C$11)&lt;72,$D246*L$1,6*$D246),0)</f>
        <v>360</v>
      </c>
      <c r="M246" s="189">
        <f>IF(Início!$C$11&lt;M$2,IF((M$2-Início!$C$11)&lt;72,$D246*M$1,6*$D246),0)</f>
        <v>360</v>
      </c>
      <c r="N246" s="189">
        <f>IF(Início!$C$11&lt;N$2,IF((N$2-Início!$C$11)&lt;72,$D246*N$1,6*$D246),0)</f>
        <v>360</v>
      </c>
      <c r="Q246" s="165" t="s">
        <v>1281</v>
      </c>
    </row>
    <row r="247" spans="2:17">
      <c r="B247" s="165" t="str">
        <f t="shared" si="4"/>
        <v>Bozano/RS</v>
      </c>
      <c r="C247" s="189" t="s">
        <v>2012</v>
      </c>
      <c r="D247" s="189">
        <v>60</v>
      </c>
      <c r="E247" s="189">
        <f>IF(Início!$C$11&lt;E$2,IF((E$2-Início!$C$11)&lt;72,$D247*E$1,6*$D247),0)</f>
        <v>60</v>
      </c>
      <c r="F247" s="189">
        <f>IF(Início!$C$11&lt;F$2,IF((F$2-Início!$C$11)&lt;72,$D247*F$1,6*$D247),0)</f>
        <v>120</v>
      </c>
      <c r="G247" s="189">
        <f>IF(Início!$C$11&lt;G$2,IF((G$2-Início!$C$11)&lt;72,$D247*G$1,6*$D247),0)</f>
        <v>180</v>
      </c>
      <c r="H247" s="189">
        <f>IF(Início!$C$11&lt;H$2,IF((H$2-Início!$C$11)&lt;72,$D247*H$1,6*$D247),0)</f>
        <v>240</v>
      </c>
      <c r="I247" s="189">
        <f>IF(Início!$C$11&lt;I$2,IF((I$2-Início!$C$11)&lt;72,$D247*I$1,6*$D247),0)</f>
        <v>300</v>
      </c>
      <c r="J247" s="189">
        <f>IF(Início!$C$11&lt;J$2,IF((J$2-Início!$C$11)&lt;72,$D247*J$1,6*$D247),0)</f>
        <v>360</v>
      </c>
      <c r="K247" s="189">
        <f>IF(Início!$C$11&lt;K$2,IF((K$2-Início!$C$11)&lt;72,$D247*K$1,6*$D247),0)</f>
        <v>360</v>
      </c>
      <c r="L247" s="189">
        <f>IF(Início!$C$11&lt;L$2,IF((L$2-Início!$C$11)&lt;72,$D247*L$1,6*$D247),0)</f>
        <v>360</v>
      </c>
      <c r="M247" s="189">
        <f>IF(Início!$C$11&lt;M$2,IF((M$2-Início!$C$11)&lt;72,$D247*M$1,6*$D247),0)</f>
        <v>360</v>
      </c>
      <c r="N247" s="189">
        <f>IF(Início!$C$11&lt;N$2,IF((N$2-Início!$C$11)&lt;72,$D247*N$1,6*$D247),0)</f>
        <v>360</v>
      </c>
      <c r="Q247" s="165" t="s">
        <v>1962</v>
      </c>
    </row>
    <row r="248" spans="2:17">
      <c r="B248" s="165" t="str">
        <f t="shared" si="4"/>
        <v>Braga/RS</v>
      </c>
      <c r="C248" s="189" t="s">
        <v>2012</v>
      </c>
      <c r="D248" s="189">
        <v>60</v>
      </c>
      <c r="E248" s="189">
        <f>IF(Início!$C$11&lt;E$2,IF((E$2-Início!$C$11)&lt;72,$D248*E$1,6*$D248),0)</f>
        <v>60</v>
      </c>
      <c r="F248" s="189">
        <f>IF(Início!$C$11&lt;F$2,IF((F$2-Início!$C$11)&lt;72,$D248*F$1,6*$D248),0)</f>
        <v>120</v>
      </c>
      <c r="G248" s="189">
        <f>IF(Início!$C$11&lt;G$2,IF((G$2-Início!$C$11)&lt;72,$D248*G$1,6*$D248),0)</f>
        <v>180</v>
      </c>
      <c r="H248" s="189">
        <f>IF(Início!$C$11&lt;H$2,IF((H$2-Início!$C$11)&lt;72,$D248*H$1,6*$D248),0)</f>
        <v>240</v>
      </c>
      <c r="I248" s="189">
        <f>IF(Início!$C$11&lt;I$2,IF((I$2-Início!$C$11)&lt;72,$D248*I$1,6*$D248),0)</f>
        <v>300</v>
      </c>
      <c r="J248" s="189">
        <f>IF(Início!$C$11&lt;J$2,IF((J$2-Início!$C$11)&lt;72,$D248*J$1,6*$D248),0)</f>
        <v>360</v>
      </c>
      <c r="K248" s="189">
        <f>IF(Início!$C$11&lt;K$2,IF((K$2-Início!$C$11)&lt;72,$D248*K$1,6*$D248),0)</f>
        <v>360</v>
      </c>
      <c r="L248" s="189">
        <f>IF(Início!$C$11&lt;L$2,IF((L$2-Início!$C$11)&lt;72,$D248*L$1,6*$D248),0)</f>
        <v>360</v>
      </c>
      <c r="M248" s="189">
        <f>IF(Início!$C$11&lt;M$2,IF((M$2-Início!$C$11)&lt;72,$D248*M$1,6*$D248),0)</f>
        <v>360</v>
      </c>
      <c r="N248" s="189">
        <f>IF(Início!$C$11&lt;N$2,IF((N$2-Início!$C$11)&lt;72,$D248*N$1,6*$D248),0)</f>
        <v>360</v>
      </c>
      <c r="Q248" s="165" t="s">
        <v>1864</v>
      </c>
    </row>
    <row r="249" spans="2:17">
      <c r="B249" s="165" t="str">
        <f t="shared" si="4"/>
        <v>Bragança/PA</v>
      </c>
      <c r="C249" s="189" t="s">
        <v>302</v>
      </c>
      <c r="D249" s="189">
        <v>60</v>
      </c>
      <c r="E249" s="189">
        <f>IF(Início!$C$11&lt;E$2,IF((E$2-Início!$C$11)&lt;72,$D249*E$1,6*$D249),0)</f>
        <v>60</v>
      </c>
      <c r="F249" s="189">
        <f>IF(Início!$C$11&lt;F$2,IF((F$2-Início!$C$11)&lt;72,$D249*F$1,6*$D249),0)</f>
        <v>120</v>
      </c>
      <c r="G249" s="189">
        <f>IF(Início!$C$11&lt;G$2,IF((G$2-Início!$C$11)&lt;72,$D249*G$1,6*$D249),0)</f>
        <v>180</v>
      </c>
      <c r="H249" s="189">
        <f>IF(Início!$C$11&lt;H$2,IF((H$2-Início!$C$11)&lt;72,$D249*H$1,6*$D249),0)</f>
        <v>240</v>
      </c>
      <c r="I249" s="189">
        <f>IF(Início!$C$11&lt;I$2,IF((I$2-Início!$C$11)&lt;72,$D249*I$1,6*$D249),0)</f>
        <v>300</v>
      </c>
      <c r="J249" s="189">
        <f>IF(Início!$C$11&lt;J$2,IF((J$2-Início!$C$11)&lt;72,$D249*J$1,6*$D249),0)</f>
        <v>360</v>
      </c>
      <c r="K249" s="189">
        <f>IF(Início!$C$11&lt;K$2,IF((K$2-Início!$C$11)&lt;72,$D249*K$1,6*$D249),0)</f>
        <v>360</v>
      </c>
      <c r="L249" s="189">
        <f>IF(Início!$C$11&lt;L$2,IF((L$2-Início!$C$11)&lt;72,$D249*L$1,6*$D249),0)</f>
        <v>360</v>
      </c>
      <c r="M249" s="189">
        <f>IF(Início!$C$11&lt;M$2,IF((M$2-Início!$C$11)&lt;72,$D249*M$1,6*$D249),0)</f>
        <v>360</v>
      </c>
      <c r="N249" s="189">
        <f>IF(Início!$C$11&lt;N$2,IF((N$2-Início!$C$11)&lt;72,$D249*N$1,6*$D249),0)</f>
        <v>360</v>
      </c>
      <c r="Q249" s="165" t="s">
        <v>301</v>
      </c>
    </row>
    <row r="250" spans="2:17">
      <c r="B250" s="165" t="str">
        <f t="shared" si="4"/>
        <v>Brasileira/PI</v>
      </c>
      <c r="C250" s="189" t="s">
        <v>2004</v>
      </c>
      <c r="D250" s="189">
        <v>60</v>
      </c>
      <c r="E250" s="189">
        <f>IF(Início!$C$11&lt;E$2,IF((E$2-Início!$C$11)&lt;72,$D250*E$1,6*$D250),0)</f>
        <v>60</v>
      </c>
      <c r="F250" s="189">
        <f>IF(Início!$C$11&lt;F$2,IF((F$2-Início!$C$11)&lt;72,$D250*F$1,6*$D250),0)</f>
        <v>120</v>
      </c>
      <c r="G250" s="189">
        <f>IF(Início!$C$11&lt;G$2,IF((G$2-Início!$C$11)&lt;72,$D250*G$1,6*$D250),0)</f>
        <v>180</v>
      </c>
      <c r="H250" s="189">
        <f>IF(Início!$C$11&lt;H$2,IF((H$2-Início!$C$11)&lt;72,$D250*H$1,6*$D250),0)</f>
        <v>240</v>
      </c>
      <c r="I250" s="189">
        <f>IF(Início!$C$11&lt;I$2,IF((I$2-Início!$C$11)&lt;72,$D250*I$1,6*$D250),0)</f>
        <v>300</v>
      </c>
      <c r="J250" s="189">
        <f>IF(Início!$C$11&lt;J$2,IF((J$2-Início!$C$11)&lt;72,$D250*J$1,6*$D250),0)</f>
        <v>360</v>
      </c>
      <c r="K250" s="189">
        <f>IF(Início!$C$11&lt;K$2,IF((K$2-Início!$C$11)&lt;72,$D250*K$1,6*$D250),0)</f>
        <v>360</v>
      </c>
      <c r="L250" s="189">
        <f>IF(Início!$C$11&lt;L$2,IF((L$2-Início!$C$11)&lt;72,$D250*L$1,6*$D250),0)</f>
        <v>360</v>
      </c>
      <c r="M250" s="189">
        <f>IF(Início!$C$11&lt;M$2,IF((M$2-Início!$C$11)&lt;72,$D250*M$1,6*$D250),0)</f>
        <v>360</v>
      </c>
      <c r="N250" s="189">
        <f>IF(Início!$C$11&lt;N$2,IF((N$2-Início!$C$11)&lt;72,$D250*N$1,6*$D250),0)</f>
        <v>360</v>
      </c>
      <c r="Q250" s="165" t="s">
        <v>1441</v>
      </c>
    </row>
    <row r="251" spans="2:17">
      <c r="B251" s="165" t="str">
        <f t="shared" si="4"/>
        <v>Brejinho/PE</v>
      </c>
      <c r="C251" s="189" t="s">
        <v>319</v>
      </c>
      <c r="D251" s="189">
        <v>60</v>
      </c>
      <c r="E251" s="189">
        <f>IF(Início!$C$11&lt;E$2,IF((E$2-Início!$C$11)&lt;72,$D251*E$1,6*$D251),0)</f>
        <v>60</v>
      </c>
      <c r="F251" s="189">
        <f>IF(Início!$C$11&lt;F$2,IF((F$2-Início!$C$11)&lt;72,$D251*F$1,6*$D251),0)</f>
        <v>120</v>
      </c>
      <c r="G251" s="189">
        <f>IF(Início!$C$11&lt;G$2,IF((G$2-Início!$C$11)&lt;72,$D251*G$1,6*$D251),0)</f>
        <v>180</v>
      </c>
      <c r="H251" s="189">
        <f>IF(Início!$C$11&lt;H$2,IF((H$2-Início!$C$11)&lt;72,$D251*H$1,6*$D251),0)</f>
        <v>240</v>
      </c>
      <c r="I251" s="189">
        <f>IF(Início!$C$11&lt;I$2,IF((I$2-Início!$C$11)&lt;72,$D251*I$1,6*$D251),0)</f>
        <v>300</v>
      </c>
      <c r="J251" s="189">
        <f>IF(Início!$C$11&lt;J$2,IF((J$2-Início!$C$11)&lt;72,$D251*J$1,6*$D251),0)</f>
        <v>360</v>
      </c>
      <c r="K251" s="189">
        <f>IF(Início!$C$11&lt;K$2,IF((K$2-Início!$C$11)&lt;72,$D251*K$1,6*$D251),0)</f>
        <v>360</v>
      </c>
      <c r="L251" s="189">
        <f>IF(Início!$C$11&lt;L$2,IF((L$2-Início!$C$11)&lt;72,$D251*L$1,6*$D251),0)</f>
        <v>360</v>
      </c>
      <c r="M251" s="189">
        <f>IF(Início!$C$11&lt;M$2,IF((M$2-Início!$C$11)&lt;72,$D251*M$1,6*$D251),0)</f>
        <v>360</v>
      </c>
      <c r="N251" s="189">
        <f>IF(Início!$C$11&lt;N$2,IF((N$2-Início!$C$11)&lt;72,$D251*N$1,6*$D251),0)</f>
        <v>360</v>
      </c>
      <c r="Q251" s="165" t="s">
        <v>1478</v>
      </c>
    </row>
    <row r="252" spans="2:17">
      <c r="B252" s="165" t="str">
        <f t="shared" si="4"/>
        <v>Brejo/MA</v>
      </c>
      <c r="C252" s="189" t="s">
        <v>316</v>
      </c>
      <c r="D252" s="189">
        <v>60</v>
      </c>
      <c r="E252" s="189">
        <f>IF(Início!$C$11&lt;E$2,IF((E$2-Início!$C$11)&lt;72,$D252*E$1,6*$D252),0)</f>
        <v>60</v>
      </c>
      <c r="F252" s="189">
        <f>IF(Início!$C$11&lt;F$2,IF((F$2-Início!$C$11)&lt;72,$D252*F$1,6*$D252),0)</f>
        <v>120</v>
      </c>
      <c r="G252" s="189">
        <f>IF(Início!$C$11&lt;G$2,IF((G$2-Início!$C$11)&lt;72,$D252*G$1,6*$D252),0)</f>
        <v>180</v>
      </c>
      <c r="H252" s="189">
        <f>IF(Início!$C$11&lt;H$2,IF((H$2-Início!$C$11)&lt;72,$D252*H$1,6*$D252),0)</f>
        <v>240</v>
      </c>
      <c r="I252" s="189">
        <f>IF(Início!$C$11&lt;I$2,IF((I$2-Início!$C$11)&lt;72,$D252*I$1,6*$D252),0)</f>
        <v>300</v>
      </c>
      <c r="J252" s="189">
        <f>IF(Início!$C$11&lt;J$2,IF((J$2-Início!$C$11)&lt;72,$D252*J$1,6*$D252),0)</f>
        <v>360</v>
      </c>
      <c r="K252" s="189">
        <f>IF(Início!$C$11&lt;K$2,IF((K$2-Início!$C$11)&lt;72,$D252*K$1,6*$D252),0)</f>
        <v>360</v>
      </c>
      <c r="L252" s="189">
        <f>IF(Início!$C$11&lt;L$2,IF((L$2-Início!$C$11)&lt;72,$D252*L$1,6*$D252),0)</f>
        <v>360</v>
      </c>
      <c r="M252" s="189">
        <f>IF(Início!$C$11&lt;M$2,IF((M$2-Início!$C$11)&lt;72,$D252*M$1,6*$D252),0)</f>
        <v>360</v>
      </c>
      <c r="N252" s="189">
        <f>IF(Início!$C$11&lt;N$2,IF((N$2-Início!$C$11)&lt;72,$D252*N$1,6*$D252),0)</f>
        <v>360</v>
      </c>
      <c r="Q252" s="165" t="s">
        <v>630</v>
      </c>
    </row>
    <row r="253" spans="2:17">
      <c r="B253" s="165" t="str">
        <f t="shared" si="4"/>
        <v>Brejo da Madre de Deus/PE</v>
      </c>
      <c r="C253" s="189" t="s">
        <v>319</v>
      </c>
      <c r="D253" s="189">
        <v>60</v>
      </c>
      <c r="E253" s="189">
        <f>IF(Início!$C$11&lt;E$2,IF((E$2-Início!$C$11)&lt;72,$D253*E$1,6*$D253),0)</f>
        <v>60</v>
      </c>
      <c r="F253" s="189">
        <f>IF(Início!$C$11&lt;F$2,IF((F$2-Início!$C$11)&lt;72,$D253*F$1,6*$D253),0)</f>
        <v>120</v>
      </c>
      <c r="G253" s="189">
        <f>IF(Início!$C$11&lt;G$2,IF((G$2-Início!$C$11)&lt;72,$D253*G$1,6*$D253),0)</f>
        <v>180</v>
      </c>
      <c r="H253" s="189">
        <f>IF(Início!$C$11&lt;H$2,IF((H$2-Início!$C$11)&lt;72,$D253*H$1,6*$D253),0)</f>
        <v>240</v>
      </c>
      <c r="I253" s="189">
        <f>IF(Início!$C$11&lt;I$2,IF((I$2-Início!$C$11)&lt;72,$D253*I$1,6*$D253),0)</f>
        <v>300</v>
      </c>
      <c r="J253" s="189">
        <f>IF(Início!$C$11&lt;J$2,IF((J$2-Início!$C$11)&lt;72,$D253*J$1,6*$D253),0)</f>
        <v>360</v>
      </c>
      <c r="K253" s="189">
        <f>IF(Início!$C$11&lt;K$2,IF((K$2-Início!$C$11)&lt;72,$D253*K$1,6*$D253),0)</f>
        <v>360</v>
      </c>
      <c r="L253" s="189">
        <f>IF(Início!$C$11&lt;L$2,IF((L$2-Início!$C$11)&lt;72,$D253*L$1,6*$D253),0)</f>
        <v>360</v>
      </c>
      <c r="M253" s="189">
        <f>IF(Início!$C$11&lt;M$2,IF((M$2-Início!$C$11)&lt;72,$D253*M$1,6*$D253),0)</f>
        <v>360</v>
      </c>
      <c r="N253" s="189">
        <f>IF(Início!$C$11&lt;N$2,IF((N$2-Início!$C$11)&lt;72,$D253*N$1,6*$D253),0)</f>
        <v>360</v>
      </c>
      <c r="Q253" s="165" t="s">
        <v>526</v>
      </c>
    </row>
    <row r="254" spans="2:17">
      <c r="B254" s="165" t="str">
        <f t="shared" si="4"/>
        <v>Brejo Grande do Araguaia/PA</v>
      </c>
      <c r="C254" s="189" t="s">
        <v>302</v>
      </c>
      <c r="D254" s="189">
        <v>60</v>
      </c>
      <c r="E254" s="189">
        <f>IF(Início!$C$11&lt;E$2,IF((E$2-Início!$C$11)&lt;72,$D254*E$1,6*$D254),0)</f>
        <v>60</v>
      </c>
      <c r="F254" s="189">
        <f>IF(Início!$C$11&lt;F$2,IF((F$2-Início!$C$11)&lt;72,$D254*F$1,6*$D254),0)</f>
        <v>120</v>
      </c>
      <c r="G254" s="189">
        <f>IF(Início!$C$11&lt;G$2,IF((G$2-Início!$C$11)&lt;72,$D254*G$1,6*$D254),0)</f>
        <v>180</v>
      </c>
      <c r="H254" s="189">
        <f>IF(Início!$C$11&lt;H$2,IF((H$2-Início!$C$11)&lt;72,$D254*H$1,6*$D254),0)</f>
        <v>240</v>
      </c>
      <c r="I254" s="189">
        <f>IF(Início!$C$11&lt;I$2,IF((I$2-Início!$C$11)&lt;72,$D254*I$1,6*$D254),0)</f>
        <v>300</v>
      </c>
      <c r="J254" s="189">
        <f>IF(Início!$C$11&lt;J$2,IF((J$2-Início!$C$11)&lt;72,$D254*J$1,6*$D254),0)</f>
        <v>360</v>
      </c>
      <c r="K254" s="189">
        <f>IF(Início!$C$11&lt;K$2,IF((K$2-Início!$C$11)&lt;72,$D254*K$1,6*$D254),0)</f>
        <v>360</v>
      </c>
      <c r="L254" s="189">
        <f>IF(Início!$C$11&lt;L$2,IF((L$2-Início!$C$11)&lt;72,$D254*L$1,6*$D254),0)</f>
        <v>360</v>
      </c>
      <c r="M254" s="189">
        <f>IF(Início!$C$11&lt;M$2,IF((M$2-Início!$C$11)&lt;72,$D254*M$1,6*$D254),0)</f>
        <v>360</v>
      </c>
      <c r="N254" s="189">
        <f>IF(Início!$C$11&lt;N$2,IF((N$2-Início!$C$11)&lt;72,$D254*N$1,6*$D254),0)</f>
        <v>360</v>
      </c>
      <c r="Q254" s="165" t="s">
        <v>1547</v>
      </c>
    </row>
    <row r="255" spans="2:17">
      <c r="B255" s="165" t="str">
        <f t="shared" si="4"/>
        <v>Brejo Santo/CE</v>
      </c>
      <c r="C255" s="189" t="s">
        <v>314</v>
      </c>
      <c r="D255" s="189">
        <v>60</v>
      </c>
      <c r="E255" s="189">
        <f>IF(Início!$C$11&lt;E$2,IF((E$2-Início!$C$11)&lt;72,$D255*E$1,6*$D255),0)</f>
        <v>60</v>
      </c>
      <c r="F255" s="189">
        <f>IF(Início!$C$11&lt;F$2,IF((F$2-Início!$C$11)&lt;72,$D255*F$1,6*$D255),0)</f>
        <v>120</v>
      </c>
      <c r="G255" s="189">
        <f>IF(Início!$C$11&lt;G$2,IF((G$2-Início!$C$11)&lt;72,$D255*G$1,6*$D255),0)</f>
        <v>180</v>
      </c>
      <c r="H255" s="189">
        <f>IF(Início!$C$11&lt;H$2,IF((H$2-Início!$C$11)&lt;72,$D255*H$1,6*$D255),0)</f>
        <v>240</v>
      </c>
      <c r="I255" s="189">
        <f>IF(Início!$C$11&lt;I$2,IF((I$2-Início!$C$11)&lt;72,$D255*I$1,6*$D255),0)</f>
        <v>300</v>
      </c>
      <c r="J255" s="189">
        <f>IF(Início!$C$11&lt;J$2,IF((J$2-Início!$C$11)&lt;72,$D255*J$1,6*$D255),0)</f>
        <v>360</v>
      </c>
      <c r="K255" s="189">
        <f>IF(Início!$C$11&lt;K$2,IF((K$2-Início!$C$11)&lt;72,$D255*K$1,6*$D255),0)</f>
        <v>360</v>
      </c>
      <c r="L255" s="189">
        <f>IF(Início!$C$11&lt;L$2,IF((L$2-Início!$C$11)&lt;72,$D255*L$1,6*$D255),0)</f>
        <v>360</v>
      </c>
      <c r="M255" s="189">
        <f>IF(Início!$C$11&lt;M$2,IF((M$2-Início!$C$11)&lt;72,$D255*M$1,6*$D255),0)</f>
        <v>360</v>
      </c>
      <c r="N255" s="189">
        <f>IF(Início!$C$11&lt;N$2,IF((N$2-Início!$C$11)&lt;72,$D255*N$1,6*$D255),0)</f>
        <v>360</v>
      </c>
      <c r="Q255" s="165" t="s">
        <v>517</v>
      </c>
    </row>
    <row r="256" spans="2:17">
      <c r="B256" s="165" t="str">
        <f t="shared" si="4"/>
        <v>Brejões/BA</v>
      </c>
      <c r="C256" s="189" t="s">
        <v>311</v>
      </c>
      <c r="D256" s="189">
        <v>60</v>
      </c>
      <c r="E256" s="189">
        <f>IF(Início!$C$11&lt;E$2,IF((E$2-Início!$C$11)&lt;72,$D256*E$1,6*$D256),0)</f>
        <v>60</v>
      </c>
      <c r="F256" s="189">
        <f>IF(Início!$C$11&lt;F$2,IF((F$2-Início!$C$11)&lt;72,$D256*F$1,6*$D256),0)</f>
        <v>120</v>
      </c>
      <c r="G256" s="189">
        <f>IF(Início!$C$11&lt;G$2,IF((G$2-Início!$C$11)&lt;72,$D256*G$1,6*$D256),0)</f>
        <v>180</v>
      </c>
      <c r="H256" s="189">
        <f>IF(Início!$C$11&lt;H$2,IF((H$2-Início!$C$11)&lt;72,$D256*H$1,6*$D256),0)</f>
        <v>240</v>
      </c>
      <c r="I256" s="189">
        <f>IF(Início!$C$11&lt;I$2,IF((I$2-Início!$C$11)&lt;72,$D256*I$1,6*$D256),0)</f>
        <v>300</v>
      </c>
      <c r="J256" s="189">
        <f>IF(Início!$C$11&lt;J$2,IF((J$2-Início!$C$11)&lt;72,$D256*J$1,6*$D256),0)</f>
        <v>360</v>
      </c>
      <c r="K256" s="189">
        <f>IF(Início!$C$11&lt;K$2,IF((K$2-Início!$C$11)&lt;72,$D256*K$1,6*$D256),0)</f>
        <v>360</v>
      </c>
      <c r="L256" s="189">
        <f>IF(Início!$C$11&lt;L$2,IF((L$2-Início!$C$11)&lt;72,$D256*L$1,6*$D256),0)</f>
        <v>360</v>
      </c>
      <c r="M256" s="189">
        <f>IF(Início!$C$11&lt;M$2,IF((M$2-Início!$C$11)&lt;72,$D256*M$1,6*$D256),0)</f>
        <v>360</v>
      </c>
      <c r="N256" s="189">
        <f>IF(Início!$C$11&lt;N$2,IF((N$2-Início!$C$11)&lt;72,$D256*N$1,6*$D256),0)</f>
        <v>360</v>
      </c>
      <c r="Q256" s="165" t="s">
        <v>1189</v>
      </c>
    </row>
    <row r="257" spans="2:17">
      <c r="B257" s="165" t="str">
        <f t="shared" si="4"/>
        <v>Breu Branco/PA</v>
      </c>
      <c r="C257" s="189" t="s">
        <v>302</v>
      </c>
      <c r="D257" s="189">
        <v>60</v>
      </c>
      <c r="E257" s="189">
        <f>IF(Início!$C$11&lt;E$2,IF((E$2-Início!$C$11)&lt;72,$D257*E$1,6*$D257),0)</f>
        <v>60</v>
      </c>
      <c r="F257" s="189">
        <f>IF(Início!$C$11&lt;F$2,IF((F$2-Início!$C$11)&lt;72,$D257*F$1,6*$D257),0)</f>
        <v>120</v>
      </c>
      <c r="G257" s="189">
        <f>IF(Início!$C$11&lt;G$2,IF((G$2-Início!$C$11)&lt;72,$D257*G$1,6*$D257),0)</f>
        <v>180</v>
      </c>
      <c r="H257" s="189">
        <f>IF(Início!$C$11&lt;H$2,IF((H$2-Início!$C$11)&lt;72,$D257*H$1,6*$D257),0)</f>
        <v>240</v>
      </c>
      <c r="I257" s="189">
        <f>IF(Início!$C$11&lt;I$2,IF((I$2-Início!$C$11)&lt;72,$D257*I$1,6*$D257),0)</f>
        <v>300</v>
      </c>
      <c r="J257" s="189">
        <f>IF(Início!$C$11&lt;J$2,IF((J$2-Início!$C$11)&lt;72,$D257*J$1,6*$D257),0)</f>
        <v>360</v>
      </c>
      <c r="K257" s="189">
        <f>IF(Início!$C$11&lt;K$2,IF((K$2-Início!$C$11)&lt;72,$D257*K$1,6*$D257),0)</f>
        <v>360</v>
      </c>
      <c r="L257" s="189">
        <f>IF(Início!$C$11&lt;L$2,IF((L$2-Início!$C$11)&lt;72,$D257*L$1,6*$D257),0)</f>
        <v>360</v>
      </c>
      <c r="M257" s="189">
        <f>IF(Início!$C$11&lt;M$2,IF((M$2-Início!$C$11)&lt;72,$D257*M$1,6*$D257),0)</f>
        <v>360</v>
      </c>
      <c r="N257" s="189">
        <f>IF(Início!$C$11&lt;N$2,IF((N$2-Início!$C$11)&lt;72,$D257*N$1,6*$D257),0)</f>
        <v>360</v>
      </c>
      <c r="Q257" s="165" t="s">
        <v>539</v>
      </c>
    </row>
    <row r="258" spans="2:17">
      <c r="B258" s="165" t="str">
        <f t="shared" si="4"/>
        <v>Breves/PA</v>
      </c>
      <c r="C258" s="189" t="s">
        <v>302</v>
      </c>
      <c r="D258" s="189">
        <v>60</v>
      </c>
      <c r="E258" s="189">
        <f>IF(Início!$C$11&lt;E$2,IF((E$2-Início!$C$11)&lt;72,$D258*E$1,6*$D258),0)</f>
        <v>60</v>
      </c>
      <c r="F258" s="189">
        <f>IF(Início!$C$11&lt;F$2,IF((F$2-Início!$C$11)&lt;72,$D258*F$1,6*$D258),0)</f>
        <v>120</v>
      </c>
      <c r="G258" s="189">
        <f>IF(Início!$C$11&lt;G$2,IF((G$2-Início!$C$11)&lt;72,$D258*G$1,6*$D258),0)</f>
        <v>180</v>
      </c>
      <c r="H258" s="189">
        <f>IF(Início!$C$11&lt;H$2,IF((H$2-Início!$C$11)&lt;72,$D258*H$1,6*$D258),0)</f>
        <v>240</v>
      </c>
      <c r="I258" s="189">
        <f>IF(Início!$C$11&lt;I$2,IF((I$2-Início!$C$11)&lt;72,$D258*I$1,6*$D258),0)</f>
        <v>300</v>
      </c>
      <c r="J258" s="189">
        <f>IF(Início!$C$11&lt;J$2,IF((J$2-Início!$C$11)&lt;72,$D258*J$1,6*$D258),0)</f>
        <v>360</v>
      </c>
      <c r="K258" s="189">
        <f>IF(Início!$C$11&lt;K$2,IF((K$2-Início!$C$11)&lt;72,$D258*K$1,6*$D258),0)</f>
        <v>360</v>
      </c>
      <c r="L258" s="189">
        <f>IF(Início!$C$11&lt;L$2,IF((L$2-Início!$C$11)&lt;72,$D258*L$1,6*$D258),0)</f>
        <v>360</v>
      </c>
      <c r="M258" s="189">
        <f>IF(Início!$C$11&lt;M$2,IF((M$2-Início!$C$11)&lt;72,$D258*M$1,6*$D258),0)</f>
        <v>360</v>
      </c>
      <c r="N258" s="189">
        <f>IF(Início!$C$11&lt;N$2,IF((N$2-Início!$C$11)&lt;72,$D258*N$1,6*$D258),0)</f>
        <v>360</v>
      </c>
      <c r="Q258" s="165" t="s">
        <v>395</v>
      </c>
    </row>
    <row r="259" spans="2:17">
      <c r="B259" s="165" t="str">
        <f t="shared" si="4"/>
        <v>Brotas/SP</v>
      </c>
      <c r="C259" s="189" t="s">
        <v>2002</v>
      </c>
      <c r="D259" s="189">
        <v>60</v>
      </c>
      <c r="E259" s="189">
        <f>IF(Início!$C$11&lt;E$2,IF((E$2-Início!$C$11)&lt;72,$D259*E$1,6*$D259),0)</f>
        <v>60</v>
      </c>
      <c r="F259" s="189">
        <f>IF(Início!$C$11&lt;F$2,IF((F$2-Início!$C$11)&lt;72,$D259*F$1,6*$D259),0)</f>
        <v>120</v>
      </c>
      <c r="G259" s="189">
        <f>IF(Início!$C$11&lt;G$2,IF((G$2-Início!$C$11)&lt;72,$D259*G$1,6*$D259),0)</f>
        <v>180</v>
      </c>
      <c r="H259" s="189">
        <f>IF(Início!$C$11&lt;H$2,IF((H$2-Início!$C$11)&lt;72,$D259*H$1,6*$D259),0)</f>
        <v>240</v>
      </c>
      <c r="I259" s="189">
        <f>IF(Início!$C$11&lt;I$2,IF((I$2-Início!$C$11)&lt;72,$D259*I$1,6*$D259),0)</f>
        <v>300</v>
      </c>
      <c r="J259" s="189">
        <f>IF(Início!$C$11&lt;J$2,IF((J$2-Início!$C$11)&lt;72,$D259*J$1,6*$D259),0)</f>
        <v>360</v>
      </c>
      <c r="K259" s="189">
        <f>IF(Início!$C$11&lt;K$2,IF((K$2-Início!$C$11)&lt;72,$D259*K$1,6*$D259),0)</f>
        <v>360</v>
      </c>
      <c r="L259" s="189">
        <f>IF(Início!$C$11&lt;L$2,IF((L$2-Início!$C$11)&lt;72,$D259*L$1,6*$D259),0)</f>
        <v>360</v>
      </c>
      <c r="M259" s="189">
        <f>IF(Início!$C$11&lt;M$2,IF((M$2-Início!$C$11)&lt;72,$D259*M$1,6*$D259),0)</f>
        <v>360</v>
      </c>
      <c r="N259" s="189">
        <f>IF(Início!$C$11&lt;N$2,IF((N$2-Início!$C$11)&lt;72,$D259*N$1,6*$D259),0)</f>
        <v>360</v>
      </c>
      <c r="Q259" s="165" t="s">
        <v>804</v>
      </c>
    </row>
    <row r="260" spans="2:17">
      <c r="B260" s="165" t="str">
        <f t="shared" si="4"/>
        <v>Brumado/BA</v>
      </c>
      <c r="C260" s="189" t="s">
        <v>311</v>
      </c>
      <c r="D260" s="189">
        <v>60</v>
      </c>
      <c r="E260" s="189">
        <f>IF(Início!$C$11&lt;E$2,IF((E$2-Início!$C$11)&lt;72,$D260*E$1,6*$D260),0)</f>
        <v>60</v>
      </c>
      <c r="F260" s="189">
        <f>IF(Início!$C$11&lt;F$2,IF((F$2-Início!$C$11)&lt;72,$D260*F$1,6*$D260),0)</f>
        <v>120</v>
      </c>
      <c r="G260" s="189">
        <f>IF(Início!$C$11&lt;G$2,IF((G$2-Início!$C$11)&lt;72,$D260*G$1,6*$D260),0)</f>
        <v>180</v>
      </c>
      <c r="H260" s="189">
        <f>IF(Início!$C$11&lt;H$2,IF((H$2-Início!$C$11)&lt;72,$D260*H$1,6*$D260),0)</f>
        <v>240</v>
      </c>
      <c r="I260" s="189">
        <f>IF(Início!$C$11&lt;I$2,IF((I$2-Início!$C$11)&lt;72,$D260*I$1,6*$D260),0)</f>
        <v>300</v>
      </c>
      <c r="J260" s="189">
        <f>IF(Início!$C$11&lt;J$2,IF((J$2-Início!$C$11)&lt;72,$D260*J$1,6*$D260),0)</f>
        <v>360</v>
      </c>
      <c r="K260" s="189">
        <f>IF(Início!$C$11&lt;K$2,IF((K$2-Início!$C$11)&lt;72,$D260*K$1,6*$D260),0)</f>
        <v>360</v>
      </c>
      <c r="L260" s="189">
        <f>IF(Início!$C$11&lt;L$2,IF((L$2-Início!$C$11)&lt;72,$D260*L$1,6*$D260),0)</f>
        <v>360</v>
      </c>
      <c r="M260" s="189">
        <f>IF(Início!$C$11&lt;M$2,IF((M$2-Início!$C$11)&lt;72,$D260*M$1,6*$D260),0)</f>
        <v>360</v>
      </c>
      <c r="N260" s="189">
        <f>IF(Início!$C$11&lt;N$2,IF((N$2-Início!$C$11)&lt;72,$D260*N$1,6*$D260),0)</f>
        <v>360</v>
      </c>
      <c r="Q260" s="165" t="s">
        <v>312</v>
      </c>
    </row>
    <row r="261" spans="2:17">
      <c r="B261" s="165" t="str">
        <f t="shared" ref="B261:B324" si="5">CONCATENATE(Q261,"/",C261)</f>
        <v>Buenos Aires/PE</v>
      </c>
      <c r="C261" s="189" t="s">
        <v>319</v>
      </c>
      <c r="D261" s="189">
        <v>60</v>
      </c>
      <c r="E261" s="189">
        <f>IF(Início!$C$11&lt;E$2,IF((E$2-Início!$C$11)&lt;72,$D261*E$1,6*$D261),0)</f>
        <v>60</v>
      </c>
      <c r="F261" s="189">
        <f>IF(Início!$C$11&lt;F$2,IF((F$2-Início!$C$11)&lt;72,$D261*F$1,6*$D261),0)</f>
        <v>120</v>
      </c>
      <c r="G261" s="189">
        <f>IF(Início!$C$11&lt;G$2,IF((G$2-Início!$C$11)&lt;72,$D261*G$1,6*$D261),0)</f>
        <v>180</v>
      </c>
      <c r="H261" s="189">
        <f>IF(Início!$C$11&lt;H$2,IF((H$2-Início!$C$11)&lt;72,$D261*H$1,6*$D261),0)</f>
        <v>240</v>
      </c>
      <c r="I261" s="189">
        <f>IF(Início!$C$11&lt;I$2,IF((I$2-Início!$C$11)&lt;72,$D261*I$1,6*$D261),0)</f>
        <v>300</v>
      </c>
      <c r="J261" s="189">
        <f>IF(Início!$C$11&lt;J$2,IF((J$2-Início!$C$11)&lt;72,$D261*J$1,6*$D261),0)</f>
        <v>360</v>
      </c>
      <c r="K261" s="189">
        <f>IF(Início!$C$11&lt;K$2,IF((K$2-Início!$C$11)&lt;72,$D261*K$1,6*$D261),0)</f>
        <v>360</v>
      </c>
      <c r="L261" s="189">
        <f>IF(Início!$C$11&lt;L$2,IF((L$2-Início!$C$11)&lt;72,$D261*L$1,6*$D261),0)</f>
        <v>360</v>
      </c>
      <c r="M261" s="189">
        <f>IF(Início!$C$11&lt;M$2,IF((M$2-Início!$C$11)&lt;72,$D261*M$1,6*$D261),0)</f>
        <v>360</v>
      </c>
      <c r="N261" s="189">
        <f>IF(Início!$C$11&lt;N$2,IF((N$2-Início!$C$11)&lt;72,$D261*N$1,6*$D261),0)</f>
        <v>360</v>
      </c>
      <c r="Q261" s="165" t="s">
        <v>1198</v>
      </c>
    </row>
    <row r="262" spans="2:17">
      <c r="B262" s="165" t="str">
        <f t="shared" si="5"/>
        <v>Buerarema/BA</v>
      </c>
      <c r="C262" s="189" t="s">
        <v>311</v>
      </c>
      <c r="D262" s="189">
        <v>60</v>
      </c>
      <c r="E262" s="189">
        <f>IF(Início!$C$11&lt;E$2,IF((E$2-Início!$C$11)&lt;72,$D262*E$1,6*$D262),0)</f>
        <v>60</v>
      </c>
      <c r="F262" s="189">
        <f>IF(Início!$C$11&lt;F$2,IF((F$2-Início!$C$11)&lt;72,$D262*F$1,6*$D262),0)</f>
        <v>120</v>
      </c>
      <c r="G262" s="189">
        <f>IF(Início!$C$11&lt;G$2,IF((G$2-Início!$C$11)&lt;72,$D262*G$1,6*$D262),0)</f>
        <v>180</v>
      </c>
      <c r="H262" s="189">
        <f>IF(Início!$C$11&lt;H$2,IF((H$2-Início!$C$11)&lt;72,$D262*H$1,6*$D262),0)</f>
        <v>240</v>
      </c>
      <c r="I262" s="189">
        <f>IF(Início!$C$11&lt;I$2,IF((I$2-Início!$C$11)&lt;72,$D262*I$1,6*$D262),0)</f>
        <v>300</v>
      </c>
      <c r="J262" s="189">
        <f>IF(Início!$C$11&lt;J$2,IF((J$2-Início!$C$11)&lt;72,$D262*J$1,6*$D262),0)</f>
        <v>360</v>
      </c>
      <c r="K262" s="189">
        <f>IF(Início!$C$11&lt;K$2,IF((K$2-Início!$C$11)&lt;72,$D262*K$1,6*$D262),0)</f>
        <v>360</v>
      </c>
      <c r="L262" s="189">
        <f>IF(Início!$C$11&lt;L$2,IF((L$2-Início!$C$11)&lt;72,$D262*L$1,6*$D262),0)</f>
        <v>360</v>
      </c>
      <c r="M262" s="189">
        <f>IF(Início!$C$11&lt;M$2,IF((M$2-Início!$C$11)&lt;72,$D262*M$1,6*$D262),0)</f>
        <v>360</v>
      </c>
      <c r="N262" s="189">
        <f>IF(Início!$C$11&lt;N$2,IF((N$2-Início!$C$11)&lt;72,$D262*N$1,6*$D262),0)</f>
        <v>360</v>
      </c>
      <c r="Q262" s="165" t="s">
        <v>1079</v>
      </c>
    </row>
    <row r="263" spans="2:17">
      <c r="B263" s="165" t="str">
        <f t="shared" si="5"/>
        <v>Buíque/PE</v>
      </c>
      <c r="C263" s="189" t="s">
        <v>319</v>
      </c>
      <c r="D263" s="189">
        <v>60</v>
      </c>
      <c r="E263" s="189">
        <f>IF(Início!$C$11&lt;E$2,IF((E$2-Início!$C$11)&lt;72,$D263*E$1,6*$D263),0)</f>
        <v>60</v>
      </c>
      <c r="F263" s="189">
        <f>IF(Início!$C$11&lt;F$2,IF((F$2-Início!$C$11)&lt;72,$D263*F$1,6*$D263),0)</f>
        <v>120</v>
      </c>
      <c r="G263" s="189">
        <f>IF(Início!$C$11&lt;G$2,IF((G$2-Início!$C$11)&lt;72,$D263*G$1,6*$D263),0)</f>
        <v>180</v>
      </c>
      <c r="H263" s="189">
        <f>IF(Início!$C$11&lt;H$2,IF((H$2-Início!$C$11)&lt;72,$D263*H$1,6*$D263),0)</f>
        <v>240</v>
      </c>
      <c r="I263" s="189">
        <f>IF(Início!$C$11&lt;I$2,IF((I$2-Início!$C$11)&lt;72,$D263*I$1,6*$D263),0)</f>
        <v>300</v>
      </c>
      <c r="J263" s="189">
        <f>IF(Início!$C$11&lt;J$2,IF((J$2-Início!$C$11)&lt;72,$D263*J$1,6*$D263),0)</f>
        <v>360</v>
      </c>
      <c r="K263" s="189">
        <f>IF(Início!$C$11&lt;K$2,IF((K$2-Início!$C$11)&lt;72,$D263*K$1,6*$D263),0)</f>
        <v>360</v>
      </c>
      <c r="L263" s="189">
        <f>IF(Início!$C$11&lt;L$2,IF((L$2-Início!$C$11)&lt;72,$D263*L$1,6*$D263),0)</f>
        <v>360</v>
      </c>
      <c r="M263" s="189">
        <f>IF(Início!$C$11&lt;M$2,IF((M$2-Início!$C$11)&lt;72,$D263*M$1,6*$D263),0)</f>
        <v>360</v>
      </c>
      <c r="N263" s="189">
        <f>IF(Início!$C$11&lt;N$2,IF((N$2-Início!$C$11)&lt;72,$D263*N$1,6*$D263),0)</f>
        <v>360</v>
      </c>
      <c r="Q263" s="165" t="s">
        <v>510</v>
      </c>
    </row>
    <row r="264" spans="2:17">
      <c r="B264" s="165" t="str">
        <f t="shared" si="5"/>
        <v>Bujaru/PA</v>
      </c>
      <c r="C264" s="189" t="s">
        <v>302</v>
      </c>
      <c r="D264" s="189">
        <v>60</v>
      </c>
      <c r="E264" s="189">
        <f>IF(Início!$C$11&lt;E$2,IF((E$2-Início!$C$11)&lt;72,$D264*E$1,6*$D264),0)</f>
        <v>60</v>
      </c>
      <c r="F264" s="189">
        <f>IF(Início!$C$11&lt;F$2,IF((F$2-Início!$C$11)&lt;72,$D264*F$1,6*$D264),0)</f>
        <v>120</v>
      </c>
      <c r="G264" s="189">
        <f>IF(Início!$C$11&lt;G$2,IF((G$2-Início!$C$11)&lt;72,$D264*G$1,6*$D264),0)</f>
        <v>180</v>
      </c>
      <c r="H264" s="189">
        <f>IF(Início!$C$11&lt;H$2,IF((H$2-Início!$C$11)&lt;72,$D264*H$1,6*$D264),0)</f>
        <v>240</v>
      </c>
      <c r="I264" s="189">
        <f>IF(Início!$C$11&lt;I$2,IF((I$2-Início!$C$11)&lt;72,$D264*I$1,6*$D264),0)</f>
        <v>300</v>
      </c>
      <c r="J264" s="189">
        <f>IF(Início!$C$11&lt;J$2,IF((J$2-Início!$C$11)&lt;72,$D264*J$1,6*$D264),0)</f>
        <v>360</v>
      </c>
      <c r="K264" s="189">
        <f>IF(Início!$C$11&lt;K$2,IF((K$2-Início!$C$11)&lt;72,$D264*K$1,6*$D264),0)</f>
        <v>360</v>
      </c>
      <c r="L264" s="189">
        <f>IF(Início!$C$11&lt;L$2,IF((L$2-Início!$C$11)&lt;72,$D264*L$1,6*$D264),0)</f>
        <v>360</v>
      </c>
      <c r="M264" s="189">
        <f>IF(Início!$C$11&lt;M$2,IF((M$2-Início!$C$11)&lt;72,$D264*M$1,6*$D264),0)</f>
        <v>360</v>
      </c>
      <c r="N264" s="189">
        <f>IF(Início!$C$11&lt;N$2,IF((N$2-Início!$C$11)&lt;72,$D264*N$1,6*$D264),0)</f>
        <v>360</v>
      </c>
      <c r="Q264" s="165" t="s">
        <v>782</v>
      </c>
    </row>
    <row r="265" spans="2:17">
      <c r="B265" s="165" t="str">
        <f t="shared" si="5"/>
        <v>Buriti/MA</v>
      </c>
      <c r="C265" s="189" t="s">
        <v>316</v>
      </c>
      <c r="D265" s="189">
        <v>60</v>
      </c>
      <c r="E265" s="189">
        <f>IF(Início!$C$11&lt;E$2,IF((E$2-Início!$C$11)&lt;72,$D265*E$1,6*$D265),0)</f>
        <v>60</v>
      </c>
      <c r="F265" s="189">
        <f>IF(Início!$C$11&lt;F$2,IF((F$2-Início!$C$11)&lt;72,$D265*F$1,6*$D265),0)</f>
        <v>120</v>
      </c>
      <c r="G265" s="189">
        <f>IF(Início!$C$11&lt;G$2,IF((G$2-Início!$C$11)&lt;72,$D265*G$1,6*$D265),0)</f>
        <v>180</v>
      </c>
      <c r="H265" s="189">
        <f>IF(Início!$C$11&lt;H$2,IF((H$2-Início!$C$11)&lt;72,$D265*H$1,6*$D265),0)</f>
        <v>240</v>
      </c>
      <c r="I265" s="189">
        <f>IF(Início!$C$11&lt;I$2,IF((I$2-Início!$C$11)&lt;72,$D265*I$1,6*$D265),0)</f>
        <v>300</v>
      </c>
      <c r="J265" s="189">
        <f>IF(Início!$C$11&lt;J$2,IF((J$2-Início!$C$11)&lt;72,$D265*J$1,6*$D265),0)</f>
        <v>360</v>
      </c>
      <c r="K265" s="189">
        <f>IF(Início!$C$11&lt;K$2,IF((K$2-Início!$C$11)&lt;72,$D265*K$1,6*$D265),0)</f>
        <v>360</v>
      </c>
      <c r="L265" s="189">
        <f>IF(Início!$C$11&lt;L$2,IF((L$2-Início!$C$11)&lt;72,$D265*L$1,6*$D265),0)</f>
        <v>360</v>
      </c>
      <c r="M265" s="189">
        <f>IF(Início!$C$11&lt;M$2,IF((M$2-Início!$C$11)&lt;72,$D265*M$1,6*$D265),0)</f>
        <v>360</v>
      </c>
      <c r="N265" s="189">
        <f>IF(Início!$C$11&lt;N$2,IF((N$2-Início!$C$11)&lt;72,$D265*N$1,6*$D265),0)</f>
        <v>360</v>
      </c>
      <c r="Q265" s="165" t="s">
        <v>692</v>
      </c>
    </row>
    <row r="266" spans="2:17">
      <c r="B266" s="165" t="str">
        <f t="shared" si="5"/>
        <v>Buritis/RO</v>
      </c>
      <c r="C266" s="189" t="s">
        <v>306</v>
      </c>
      <c r="D266" s="189">
        <v>60</v>
      </c>
      <c r="E266" s="189">
        <f>IF(Início!$C$11&lt;E$2,IF((E$2-Início!$C$11)&lt;72,$D266*E$1,6*$D266),0)</f>
        <v>60</v>
      </c>
      <c r="F266" s="189">
        <f>IF(Início!$C$11&lt;F$2,IF((F$2-Início!$C$11)&lt;72,$D266*F$1,6*$D266),0)</f>
        <v>120</v>
      </c>
      <c r="G266" s="189">
        <f>IF(Início!$C$11&lt;G$2,IF((G$2-Início!$C$11)&lt;72,$D266*G$1,6*$D266),0)</f>
        <v>180</v>
      </c>
      <c r="H266" s="189">
        <f>IF(Início!$C$11&lt;H$2,IF((H$2-Início!$C$11)&lt;72,$D266*H$1,6*$D266),0)</f>
        <v>240</v>
      </c>
      <c r="I266" s="189">
        <f>IF(Início!$C$11&lt;I$2,IF((I$2-Início!$C$11)&lt;72,$D266*I$1,6*$D266),0)</f>
        <v>300</v>
      </c>
      <c r="J266" s="189">
        <f>IF(Início!$C$11&lt;J$2,IF((J$2-Início!$C$11)&lt;72,$D266*J$1,6*$D266),0)</f>
        <v>360</v>
      </c>
      <c r="K266" s="189">
        <f>IF(Início!$C$11&lt;K$2,IF((K$2-Início!$C$11)&lt;72,$D266*K$1,6*$D266),0)</f>
        <v>360</v>
      </c>
      <c r="L266" s="189">
        <f>IF(Início!$C$11&lt;L$2,IF((L$2-Início!$C$11)&lt;72,$D266*L$1,6*$D266),0)</f>
        <v>360</v>
      </c>
      <c r="M266" s="189">
        <f>IF(Início!$C$11&lt;M$2,IF((M$2-Início!$C$11)&lt;72,$D266*M$1,6*$D266),0)</f>
        <v>360</v>
      </c>
      <c r="N266" s="189">
        <f>IF(Início!$C$11&lt;N$2,IF((N$2-Início!$C$11)&lt;72,$D266*N$1,6*$D266),0)</f>
        <v>360</v>
      </c>
      <c r="Q266" s="165" t="s">
        <v>715</v>
      </c>
    </row>
    <row r="267" spans="2:17">
      <c r="B267" s="165" t="str">
        <f t="shared" si="5"/>
        <v>Butiá/RS</v>
      </c>
      <c r="C267" s="189" t="s">
        <v>2012</v>
      </c>
      <c r="D267" s="189">
        <v>60</v>
      </c>
      <c r="E267" s="189">
        <f>IF(Início!$C$11&lt;E$2,IF((E$2-Início!$C$11)&lt;72,$D267*E$1,6*$D267),0)</f>
        <v>60</v>
      </c>
      <c r="F267" s="189">
        <f>IF(Início!$C$11&lt;F$2,IF((F$2-Início!$C$11)&lt;72,$D267*F$1,6*$D267),0)</f>
        <v>120</v>
      </c>
      <c r="G267" s="189">
        <f>IF(Início!$C$11&lt;G$2,IF((G$2-Início!$C$11)&lt;72,$D267*G$1,6*$D267),0)</f>
        <v>180</v>
      </c>
      <c r="H267" s="189">
        <f>IF(Início!$C$11&lt;H$2,IF((H$2-Início!$C$11)&lt;72,$D267*H$1,6*$D267),0)</f>
        <v>240</v>
      </c>
      <c r="I267" s="189">
        <f>IF(Início!$C$11&lt;I$2,IF((I$2-Início!$C$11)&lt;72,$D267*I$1,6*$D267),0)</f>
        <v>300</v>
      </c>
      <c r="J267" s="189">
        <f>IF(Início!$C$11&lt;J$2,IF((J$2-Início!$C$11)&lt;72,$D267*J$1,6*$D267),0)</f>
        <v>360</v>
      </c>
      <c r="K267" s="189">
        <f>IF(Início!$C$11&lt;K$2,IF((K$2-Início!$C$11)&lt;72,$D267*K$1,6*$D267),0)</f>
        <v>360</v>
      </c>
      <c r="L267" s="189">
        <f>IF(Início!$C$11&lt;L$2,IF((L$2-Início!$C$11)&lt;72,$D267*L$1,6*$D267),0)</f>
        <v>360</v>
      </c>
      <c r="M267" s="189">
        <f>IF(Início!$C$11&lt;M$2,IF((M$2-Início!$C$11)&lt;72,$D267*M$1,6*$D267),0)</f>
        <v>360</v>
      </c>
      <c r="N267" s="189">
        <f>IF(Início!$C$11&lt;N$2,IF((N$2-Início!$C$11)&lt;72,$D267*N$1,6*$D267),0)</f>
        <v>360</v>
      </c>
      <c r="Q267" s="165" t="s">
        <v>921</v>
      </c>
    </row>
    <row r="268" spans="2:17">
      <c r="B268" s="165" t="str">
        <f t="shared" si="5"/>
        <v>Caarapó/MS</v>
      </c>
      <c r="C268" s="189" t="s">
        <v>308</v>
      </c>
      <c r="D268" s="189">
        <v>60</v>
      </c>
      <c r="E268" s="189">
        <f>IF(Início!$C$11&lt;E$2,IF((E$2-Início!$C$11)&lt;72,$D268*E$1,6*$D268),0)</f>
        <v>60</v>
      </c>
      <c r="F268" s="189">
        <f>IF(Início!$C$11&lt;F$2,IF((F$2-Início!$C$11)&lt;72,$D268*F$1,6*$D268),0)</f>
        <v>120</v>
      </c>
      <c r="G268" s="189">
        <f>IF(Início!$C$11&lt;G$2,IF((G$2-Início!$C$11)&lt;72,$D268*G$1,6*$D268),0)</f>
        <v>180</v>
      </c>
      <c r="H268" s="189">
        <f>IF(Início!$C$11&lt;H$2,IF((H$2-Início!$C$11)&lt;72,$D268*H$1,6*$D268),0)</f>
        <v>240</v>
      </c>
      <c r="I268" s="189">
        <f>IF(Início!$C$11&lt;I$2,IF((I$2-Início!$C$11)&lt;72,$D268*I$1,6*$D268),0)</f>
        <v>300</v>
      </c>
      <c r="J268" s="189">
        <f>IF(Início!$C$11&lt;J$2,IF((J$2-Início!$C$11)&lt;72,$D268*J$1,6*$D268),0)</f>
        <v>360</v>
      </c>
      <c r="K268" s="189">
        <f>IF(Início!$C$11&lt;K$2,IF((K$2-Início!$C$11)&lt;72,$D268*K$1,6*$D268),0)</f>
        <v>360</v>
      </c>
      <c r="L268" s="189">
        <f>IF(Início!$C$11&lt;L$2,IF((L$2-Início!$C$11)&lt;72,$D268*L$1,6*$D268),0)</f>
        <v>360</v>
      </c>
      <c r="M268" s="189">
        <f>IF(Início!$C$11&lt;M$2,IF((M$2-Início!$C$11)&lt;72,$D268*M$1,6*$D268),0)</f>
        <v>360</v>
      </c>
      <c r="N268" s="189">
        <f>IF(Início!$C$11&lt;N$2,IF((N$2-Início!$C$11)&lt;72,$D268*N$1,6*$D268),0)</f>
        <v>360</v>
      </c>
      <c r="Q268" s="165" t="s">
        <v>685</v>
      </c>
    </row>
    <row r="269" spans="2:17">
      <c r="B269" s="165" t="str">
        <f t="shared" si="5"/>
        <v>Cabaceiras do Paraguaçu/BA</v>
      </c>
      <c r="C269" s="189" t="s">
        <v>311</v>
      </c>
      <c r="D269" s="189">
        <v>60</v>
      </c>
      <c r="E269" s="189">
        <f>IF(Início!$C$11&lt;E$2,IF((E$2-Início!$C$11)&lt;72,$D269*E$1,6*$D269),0)</f>
        <v>60</v>
      </c>
      <c r="F269" s="189">
        <f>IF(Início!$C$11&lt;F$2,IF((F$2-Início!$C$11)&lt;72,$D269*F$1,6*$D269),0)</f>
        <v>120</v>
      </c>
      <c r="G269" s="189">
        <f>IF(Início!$C$11&lt;G$2,IF((G$2-Início!$C$11)&lt;72,$D269*G$1,6*$D269),0)</f>
        <v>180</v>
      </c>
      <c r="H269" s="189">
        <f>IF(Início!$C$11&lt;H$2,IF((H$2-Início!$C$11)&lt;72,$D269*H$1,6*$D269),0)</f>
        <v>240</v>
      </c>
      <c r="I269" s="189">
        <f>IF(Início!$C$11&lt;I$2,IF((I$2-Início!$C$11)&lt;72,$D269*I$1,6*$D269),0)</f>
        <v>300</v>
      </c>
      <c r="J269" s="189">
        <f>IF(Início!$C$11&lt;J$2,IF((J$2-Início!$C$11)&lt;72,$D269*J$1,6*$D269),0)</f>
        <v>360</v>
      </c>
      <c r="K269" s="189">
        <f>IF(Início!$C$11&lt;K$2,IF((K$2-Início!$C$11)&lt;72,$D269*K$1,6*$D269),0)</f>
        <v>360</v>
      </c>
      <c r="L269" s="189">
        <f>IF(Início!$C$11&lt;L$2,IF((L$2-Início!$C$11)&lt;72,$D269*L$1,6*$D269),0)</f>
        <v>360</v>
      </c>
      <c r="M269" s="189">
        <f>IF(Início!$C$11&lt;M$2,IF((M$2-Início!$C$11)&lt;72,$D269*M$1,6*$D269),0)</f>
        <v>360</v>
      </c>
      <c r="N269" s="189">
        <f>IF(Início!$C$11&lt;N$2,IF((N$2-Início!$C$11)&lt;72,$D269*N$1,6*$D269),0)</f>
        <v>360</v>
      </c>
      <c r="Q269" s="165" t="s">
        <v>1029</v>
      </c>
    </row>
    <row r="270" spans="2:17">
      <c r="B270" s="165" t="str">
        <f t="shared" si="5"/>
        <v>Cabo Frio/RJ</v>
      </c>
      <c r="C270" s="189" t="s">
        <v>2003</v>
      </c>
      <c r="D270" s="189">
        <v>60</v>
      </c>
      <c r="E270" s="189">
        <f>IF(Início!$C$11&lt;E$2,IF((E$2-Início!$C$11)&lt;72,$D270*E$1,6*$D270),0)</f>
        <v>60</v>
      </c>
      <c r="F270" s="189">
        <f>IF(Início!$C$11&lt;F$2,IF((F$2-Início!$C$11)&lt;72,$D270*F$1,6*$D270),0)</f>
        <v>120</v>
      </c>
      <c r="G270" s="189">
        <f>IF(Início!$C$11&lt;G$2,IF((G$2-Início!$C$11)&lt;72,$D270*G$1,6*$D270),0)</f>
        <v>180</v>
      </c>
      <c r="H270" s="189">
        <f>IF(Início!$C$11&lt;H$2,IF((H$2-Início!$C$11)&lt;72,$D270*H$1,6*$D270),0)</f>
        <v>240</v>
      </c>
      <c r="I270" s="189">
        <f>IF(Início!$C$11&lt;I$2,IF((I$2-Início!$C$11)&lt;72,$D270*I$1,6*$D270),0)</f>
        <v>300</v>
      </c>
      <c r="J270" s="189">
        <f>IF(Início!$C$11&lt;J$2,IF((J$2-Início!$C$11)&lt;72,$D270*J$1,6*$D270),0)</f>
        <v>360</v>
      </c>
      <c r="K270" s="189">
        <f>IF(Início!$C$11&lt;K$2,IF((K$2-Início!$C$11)&lt;72,$D270*K$1,6*$D270),0)</f>
        <v>360</v>
      </c>
      <c r="L270" s="189">
        <f>IF(Início!$C$11&lt;L$2,IF((L$2-Início!$C$11)&lt;72,$D270*L$1,6*$D270),0)</f>
        <v>360</v>
      </c>
      <c r="M270" s="189">
        <f>IF(Início!$C$11&lt;M$2,IF((M$2-Início!$C$11)&lt;72,$D270*M$1,6*$D270),0)</f>
        <v>360</v>
      </c>
      <c r="N270" s="189">
        <f>IF(Início!$C$11&lt;N$2,IF((N$2-Início!$C$11)&lt;72,$D270*N$1,6*$D270),0)</f>
        <v>360</v>
      </c>
      <c r="Q270" s="165" t="s">
        <v>360</v>
      </c>
    </row>
    <row r="271" spans="2:17">
      <c r="B271" s="165" t="str">
        <f t="shared" si="5"/>
        <v>Caçapava do Sul/RS</v>
      </c>
      <c r="C271" s="189" t="s">
        <v>2012</v>
      </c>
      <c r="D271" s="189">
        <v>60</v>
      </c>
      <c r="E271" s="189">
        <f>IF(Início!$C$11&lt;E$2,IF((E$2-Início!$C$11)&lt;72,$D271*E$1,6*$D271),0)</f>
        <v>60</v>
      </c>
      <c r="F271" s="189">
        <f>IF(Início!$C$11&lt;F$2,IF((F$2-Início!$C$11)&lt;72,$D271*F$1,6*$D271),0)</f>
        <v>120</v>
      </c>
      <c r="G271" s="189">
        <f>IF(Início!$C$11&lt;G$2,IF((G$2-Início!$C$11)&lt;72,$D271*G$1,6*$D271),0)</f>
        <v>180</v>
      </c>
      <c r="H271" s="189">
        <f>IF(Início!$C$11&lt;H$2,IF((H$2-Início!$C$11)&lt;72,$D271*H$1,6*$D271),0)</f>
        <v>240</v>
      </c>
      <c r="I271" s="189">
        <f>IF(Início!$C$11&lt;I$2,IF((I$2-Início!$C$11)&lt;72,$D271*I$1,6*$D271),0)</f>
        <v>300</v>
      </c>
      <c r="J271" s="189">
        <f>IF(Início!$C$11&lt;J$2,IF((J$2-Início!$C$11)&lt;72,$D271*J$1,6*$D271),0)</f>
        <v>360</v>
      </c>
      <c r="K271" s="189">
        <f>IF(Início!$C$11&lt;K$2,IF((K$2-Início!$C$11)&lt;72,$D271*K$1,6*$D271),0)</f>
        <v>360</v>
      </c>
      <c r="L271" s="189">
        <f>IF(Início!$C$11&lt;L$2,IF((L$2-Início!$C$11)&lt;72,$D271*L$1,6*$D271),0)</f>
        <v>360</v>
      </c>
      <c r="M271" s="189">
        <f>IF(Início!$C$11&lt;M$2,IF((M$2-Início!$C$11)&lt;72,$D271*M$1,6*$D271),0)</f>
        <v>360</v>
      </c>
      <c r="N271" s="189">
        <f>IF(Início!$C$11&lt;N$2,IF((N$2-Início!$C$11)&lt;72,$D271*N$1,6*$D271),0)</f>
        <v>360</v>
      </c>
      <c r="Q271" s="165" t="s">
        <v>649</v>
      </c>
    </row>
    <row r="272" spans="2:17">
      <c r="B272" s="165" t="str">
        <f t="shared" si="5"/>
        <v>Cacaulândia/RO</v>
      </c>
      <c r="C272" s="189" t="s">
        <v>306</v>
      </c>
      <c r="D272" s="189">
        <v>60</v>
      </c>
      <c r="E272" s="189">
        <f>IF(Início!$C$11&lt;E$2,IF((E$2-Início!$C$11)&lt;72,$D272*E$1,6*$D272),0)</f>
        <v>60</v>
      </c>
      <c r="F272" s="189">
        <f>IF(Início!$C$11&lt;F$2,IF((F$2-Início!$C$11)&lt;72,$D272*F$1,6*$D272),0)</f>
        <v>120</v>
      </c>
      <c r="G272" s="189">
        <f>IF(Início!$C$11&lt;G$2,IF((G$2-Início!$C$11)&lt;72,$D272*G$1,6*$D272),0)</f>
        <v>180</v>
      </c>
      <c r="H272" s="189">
        <f>IF(Início!$C$11&lt;H$2,IF((H$2-Início!$C$11)&lt;72,$D272*H$1,6*$D272),0)</f>
        <v>240</v>
      </c>
      <c r="I272" s="189">
        <f>IF(Início!$C$11&lt;I$2,IF((I$2-Início!$C$11)&lt;72,$D272*I$1,6*$D272),0)</f>
        <v>300</v>
      </c>
      <c r="J272" s="189">
        <f>IF(Início!$C$11&lt;J$2,IF((J$2-Início!$C$11)&lt;72,$D272*J$1,6*$D272),0)</f>
        <v>360</v>
      </c>
      <c r="K272" s="189">
        <f>IF(Início!$C$11&lt;K$2,IF((K$2-Início!$C$11)&lt;72,$D272*K$1,6*$D272),0)</f>
        <v>360</v>
      </c>
      <c r="L272" s="189">
        <f>IF(Início!$C$11&lt;L$2,IF((L$2-Início!$C$11)&lt;72,$D272*L$1,6*$D272),0)</f>
        <v>360</v>
      </c>
      <c r="M272" s="189">
        <f>IF(Início!$C$11&lt;M$2,IF((M$2-Início!$C$11)&lt;72,$D272*M$1,6*$D272),0)</f>
        <v>360</v>
      </c>
      <c r="N272" s="189">
        <f>IF(Início!$C$11&lt;N$2,IF((N$2-Início!$C$11)&lt;72,$D272*N$1,6*$D272),0)</f>
        <v>360</v>
      </c>
      <c r="Q272" s="165" t="s">
        <v>1778</v>
      </c>
    </row>
    <row r="273" spans="2:17">
      <c r="B273" s="165" t="str">
        <f t="shared" si="5"/>
        <v>Cachoeira/BA</v>
      </c>
      <c r="C273" s="189" t="s">
        <v>311</v>
      </c>
      <c r="D273" s="189">
        <v>60</v>
      </c>
      <c r="E273" s="189">
        <f>IF(Início!$C$11&lt;E$2,IF((E$2-Início!$C$11)&lt;72,$D273*E$1,6*$D273),0)</f>
        <v>60</v>
      </c>
      <c r="F273" s="189">
        <f>IF(Início!$C$11&lt;F$2,IF((F$2-Início!$C$11)&lt;72,$D273*F$1,6*$D273),0)</f>
        <v>120</v>
      </c>
      <c r="G273" s="189">
        <f>IF(Início!$C$11&lt;G$2,IF((G$2-Início!$C$11)&lt;72,$D273*G$1,6*$D273),0)</f>
        <v>180</v>
      </c>
      <c r="H273" s="189">
        <f>IF(Início!$C$11&lt;H$2,IF((H$2-Início!$C$11)&lt;72,$D273*H$1,6*$D273),0)</f>
        <v>240</v>
      </c>
      <c r="I273" s="189">
        <f>IF(Início!$C$11&lt;I$2,IF((I$2-Início!$C$11)&lt;72,$D273*I$1,6*$D273),0)</f>
        <v>300</v>
      </c>
      <c r="J273" s="189">
        <f>IF(Início!$C$11&lt;J$2,IF((J$2-Início!$C$11)&lt;72,$D273*J$1,6*$D273),0)</f>
        <v>360</v>
      </c>
      <c r="K273" s="189">
        <f>IF(Início!$C$11&lt;K$2,IF((K$2-Início!$C$11)&lt;72,$D273*K$1,6*$D273),0)</f>
        <v>360</v>
      </c>
      <c r="L273" s="189">
        <f>IF(Início!$C$11&lt;L$2,IF((L$2-Início!$C$11)&lt;72,$D273*L$1,6*$D273),0)</f>
        <v>360</v>
      </c>
      <c r="M273" s="189">
        <f>IF(Início!$C$11&lt;M$2,IF((M$2-Início!$C$11)&lt;72,$D273*M$1,6*$D273),0)</f>
        <v>360</v>
      </c>
      <c r="N273" s="189">
        <f>IF(Início!$C$11&lt;N$2,IF((N$2-Início!$C$11)&lt;72,$D273*N$1,6*$D273),0)</f>
        <v>360</v>
      </c>
      <c r="Q273" s="165" t="s">
        <v>696</v>
      </c>
    </row>
    <row r="274" spans="2:17">
      <c r="B274" s="165" t="str">
        <f t="shared" si="5"/>
        <v>Cachoeira do Piriá/PA</v>
      </c>
      <c r="C274" s="189" t="s">
        <v>302</v>
      </c>
      <c r="D274" s="189">
        <v>60</v>
      </c>
      <c r="E274" s="189">
        <f>IF(Início!$C$11&lt;E$2,IF((E$2-Início!$C$11)&lt;72,$D274*E$1,6*$D274),0)</f>
        <v>60</v>
      </c>
      <c r="F274" s="189">
        <f>IF(Início!$C$11&lt;F$2,IF((F$2-Início!$C$11)&lt;72,$D274*F$1,6*$D274),0)</f>
        <v>120</v>
      </c>
      <c r="G274" s="189">
        <f>IF(Início!$C$11&lt;G$2,IF((G$2-Início!$C$11)&lt;72,$D274*G$1,6*$D274),0)</f>
        <v>180</v>
      </c>
      <c r="H274" s="189">
        <f>IF(Início!$C$11&lt;H$2,IF((H$2-Início!$C$11)&lt;72,$D274*H$1,6*$D274),0)</f>
        <v>240</v>
      </c>
      <c r="I274" s="189">
        <f>IF(Início!$C$11&lt;I$2,IF((I$2-Início!$C$11)&lt;72,$D274*I$1,6*$D274),0)</f>
        <v>300</v>
      </c>
      <c r="J274" s="189">
        <f>IF(Início!$C$11&lt;J$2,IF((J$2-Início!$C$11)&lt;72,$D274*J$1,6*$D274),0)</f>
        <v>360</v>
      </c>
      <c r="K274" s="189">
        <f>IF(Início!$C$11&lt;K$2,IF((K$2-Início!$C$11)&lt;72,$D274*K$1,6*$D274),0)</f>
        <v>360</v>
      </c>
      <c r="L274" s="189">
        <f>IF(Início!$C$11&lt;L$2,IF((L$2-Início!$C$11)&lt;72,$D274*L$1,6*$D274),0)</f>
        <v>360</v>
      </c>
      <c r="M274" s="189">
        <f>IF(Início!$C$11&lt;M$2,IF((M$2-Início!$C$11)&lt;72,$D274*M$1,6*$D274),0)</f>
        <v>360</v>
      </c>
      <c r="N274" s="189">
        <f>IF(Início!$C$11&lt;N$2,IF((N$2-Início!$C$11)&lt;72,$D274*N$1,6*$D274),0)</f>
        <v>360</v>
      </c>
      <c r="Q274" s="165" t="s">
        <v>908</v>
      </c>
    </row>
    <row r="275" spans="2:17">
      <c r="B275" s="165" t="str">
        <f t="shared" si="5"/>
        <v>Cachoeira do Sul/RS</v>
      </c>
      <c r="C275" s="189" t="s">
        <v>2012</v>
      </c>
      <c r="D275" s="189">
        <v>60</v>
      </c>
      <c r="E275" s="189">
        <f>IF(Início!$C$11&lt;E$2,IF((E$2-Início!$C$11)&lt;72,$D275*E$1,6*$D275),0)</f>
        <v>60</v>
      </c>
      <c r="F275" s="189">
        <f>IF(Início!$C$11&lt;F$2,IF((F$2-Início!$C$11)&lt;72,$D275*F$1,6*$D275),0)</f>
        <v>120</v>
      </c>
      <c r="G275" s="189">
        <f>IF(Início!$C$11&lt;G$2,IF((G$2-Início!$C$11)&lt;72,$D275*G$1,6*$D275),0)</f>
        <v>180</v>
      </c>
      <c r="H275" s="189">
        <f>IF(Início!$C$11&lt;H$2,IF((H$2-Início!$C$11)&lt;72,$D275*H$1,6*$D275),0)</f>
        <v>240</v>
      </c>
      <c r="I275" s="189">
        <f>IF(Início!$C$11&lt;I$2,IF((I$2-Início!$C$11)&lt;72,$D275*I$1,6*$D275),0)</f>
        <v>300</v>
      </c>
      <c r="J275" s="189">
        <f>IF(Início!$C$11&lt;J$2,IF((J$2-Início!$C$11)&lt;72,$D275*J$1,6*$D275),0)</f>
        <v>360</v>
      </c>
      <c r="K275" s="189">
        <f>IF(Início!$C$11&lt;K$2,IF((K$2-Início!$C$11)&lt;72,$D275*K$1,6*$D275),0)</f>
        <v>360</v>
      </c>
      <c r="L275" s="189">
        <f>IF(Início!$C$11&lt;L$2,IF((L$2-Início!$C$11)&lt;72,$D275*L$1,6*$D275),0)</f>
        <v>360</v>
      </c>
      <c r="M275" s="189">
        <f>IF(Início!$C$11&lt;M$2,IF((M$2-Início!$C$11)&lt;72,$D275*M$1,6*$D275),0)</f>
        <v>360</v>
      </c>
      <c r="N275" s="189">
        <f>IF(Início!$C$11&lt;N$2,IF((N$2-Início!$C$11)&lt;72,$D275*N$1,6*$D275),0)</f>
        <v>360</v>
      </c>
      <c r="Q275" s="165" t="s">
        <v>434</v>
      </c>
    </row>
    <row r="276" spans="2:17">
      <c r="B276" s="165" t="str">
        <f t="shared" si="5"/>
        <v>Cachoeira Dourada/MG</v>
      </c>
      <c r="C276" s="189" t="s">
        <v>2005</v>
      </c>
      <c r="D276" s="189">
        <v>60</v>
      </c>
      <c r="E276" s="189">
        <f>IF(Início!$C$11&lt;E$2,IF((E$2-Início!$C$11)&lt;72,$D276*E$1,6*$D276),0)</f>
        <v>60</v>
      </c>
      <c r="F276" s="189">
        <f>IF(Início!$C$11&lt;F$2,IF((F$2-Início!$C$11)&lt;72,$D276*F$1,6*$D276),0)</f>
        <v>120</v>
      </c>
      <c r="G276" s="189">
        <f>IF(Início!$C$11&lt;G$2,IF((G$2-Início!$C$11)&lt;72,$D276*G$1,6*$D276),0)</f>
        <v>180</v>
      </c>
      <c r="H276" s="189">
        <f>IF(Início!$C$11&lt;H$2,IF((H$2-Início!$C$11)&lt;72,$D276*H$1,6*$D276),0)</f>
        <v>240</v>
      </c>
      <c r="I276" s="189">
        <f>IF(Início!$C$11&lt;I$2,IF((I$2-Início!$C$11)&lt;72,$D276*I$1,6*$D276),0)</f>
        <v>300</v>
      </c>
      <c r="J276" s="189">
        <f>IF(Início!$C$11&lt;J$2,IF((J$2-Início!$C$11)&lt;72,$D276*J$1,6*$D276),0)</f>
        <v>360</v>
      </c>
      <c r="K276" s="189">
        <f>IF(Início!$C$11&lt;K$2,IF((K$2-Início!$C$11)&lt;72,$D276*K$1,6*$D276),0)</f>
        <v>360</v>
      </c>
      <c r="L276" s="189">
        <f>IF(Início!$C$11&lt;L$2,IF((L$2-Início!$C$11)&lt;72,$D276*L$1,6*$D276),0)</f>
        <v>360</v>
      </c>
      <c r="M276" s="189">
        <f>IF(Início!$C$11&lt;M$2,IF((M$2-Início!$C$11)&lt;72,$D276*M$1,6*$D276),0)</f>
        <v>360</v>
      </c>
      <c r="N276" s="189">
        <f>IF(Início!$C$11&lt;N$2,IF((N$2-Início!$C$11)&lt;72,$D276*N$1,6*$D276),0)</f>
        <v>360</v>
      </c>
      <c r="Q276" s="165" t="s">
        <v>1948</v>
      </c>
    </row>
    <row r="277" spans="2:17">
      <c r="B277" s="165" t="str">
        <f t="shared" si="5"/>
        <v>Cachoeira Grande/MA</v>
      </c>
      <c r="C277" s="189" t="s">
        <v>316</v>
      </c>
      <c r="D277" s="189">
        <v>60</v>
      </c>
      <c r="E277" s="189">
        <f>IF(Início!$C$11&lt;E$2,IF((E$2-Início!$C$11)&lt;72,$D277*E$1,6*$D277),0)</f>
        <v>60</v>
      </c>
      <c r="F277" s="189">
        <f>IF(Início!$C$11&lt;F$2,IF((F$2-Início!$C$11)&lt;72,$D277*F$1,6*$D277),0)</f>
        <v>120</v>
      </c>
      <c r="G277" s="189">
        <f>IF(Início!$C$11&lt;G$2,IF((G$2-Início!$C$11)&lt;72,$D277*G$1,6*$D277),0)</f>
        <v>180</v>
      </c>
      <c r="H277" s="189">
        <f>IF(Início!$C$11&lt;H$2,IF((H$2-Início!$C$11)&lt;72,$D277*H$1,6*$D277),0)</f>
        <v>240</v>
      </c>
      <c r="I277" s="189">
        <f>IF(Início!$C$11&lt;I$2,IF((I$2-Início!$C$11)&lt;72,$D277*I$1,6*$D277),0)</f>
        <v>300</v>
      </c>
      <c r="J277" s="189">
        <f>IF(Início!$C$11&lt;J$2,IF((J$2-Início!$C$11)&lt;72,$D277*J$1,6*$D277),0)</f>
        <v>360</v>
      </c>
      <c r="K277" s="189">
        <f>IF(Início!$C$11&lt;K$2,IF((K$2-Início!$C$11)&lt;72,$D277*K$1,6*$D277),0)</f>
        <v>360</v>
      </c>
      <c r="L277" s="189">
        <f>IF(Início!$C$11&lt;L$2,IF((L$2-Início!$C$11)&lt;72,$D277*L$1,6*$D277),0)</f>
        <v>360</v>
      </c>
      <c r="M277" s="189">
        <f>IF(Início!$C$11&lt;M$2,IF((M$2-Início!$C$11)&lt;72,$D277*M$1,6*$D277),0)</f>
        <v>360</v>
      </c>
      <c r="N277" s="189">
        <f>IF(Início!$C$11&lt;N$2,IF((N$2-Início!$C$11)&lt;72,$D277*N$1,6*$D277),0)</f>
        <v>360</v>
      </c>
      <c r="Q277" s="165" t="s">
        <v>1378</v>
      </c>
    </row>
    <row r="278" spans="2:17">
      <c r="B278" s="165" t="str">
        <f t="shared" si="5"/>
        <v>Cachoeira Paulista/SP</v>
      </c>
      <c r="C278" s="189" t="s">
        <v>2002</v>
      </c>
      <c r="D278" s="189">
        <v>60</v>
      </c>
      <c r="E278" s="189">
        <f>IF(Início!$C$11&lt;E$2,IF((E$2-Início!$C$11)&lt;72,$D278*E$1,6*$D278),0)</f>
        <v>60</v>
      </c>
      <c r="F278" s="189">
        <f>IF(Início!$C$11&lt;F$2,IF((F$2-Início!$C$11)&lt;72,$D278*F$1,6*$D278),0)</f>
        <v>120</v>
      </c>
      <c r="G278" s="189">
        <f>IF(Início!$C$11&lt;G$2,IF((G$2-Início!$C$11)&lt;72,$D278*G$1,6*$D278),0)</f>
        <v>180</v>
      </c>
      <c r="H278" s="189">
        <f>IF(Início!$C$11&lt;H$2,IF((H$2-Início!$C$11)&lt;72,$D278*H$1,6*$D278),0)</f>
        <v>240</v>
      </c>
      <c r="I278" s="189">
        <f>IF(Início!$C$11&lt;I$2,IF((I$2-Início!$C$11)&lt;72,$D278*I$1,6*$D278),0)</f>
        <v>300</v>
      </c>
      <c r="J278" s="189">
        <f>IF(Início!$C$11&lt;J$2,IF((J$2-Início!$C$11)&lt;72,$D278*J$1,6*$D278),0)</f>
        <v>360</v>
      </c>
      <c r="K278" s="189">
        <f>IF(Início!$C$11&lt;K$2,IF((K$2-Início!$C$11)&lt;72,$D278*K$1,6*$D278),0)</f>
        <v>360</v>
      </c>
      <c r="L278" s="189">
        <f>IF(Início!$C$11&lt;L$2,IF((L$2-Início!$C$11)&lt;72,$D278*L$1,6*$D278),0)</f>
        <v>360</v>
      </c>
      <c r="M278" s="189">
        <f>IF(Início!$C$11&lt;M$2,IF((M$2-Início!$C$11)&lt;72,$D278*M$1,6*$D278),0)</f>
        <v>360</v>
      </c>
      <c r="N278" s="189">
        <f>IF(Início!$C$11&lt;N$2,IF((N$2-Início!$C$11)&lt;72,$D278*N$1,6*$D278),0)</f>
        <v>360</v>
      </c>
      <c r="Q278" s="165" t="s">
        <v>665</v>
      </c>
    </row>
    <row r="279" spans="2:17">
      <c r="B279" s="165" t="str">
        <f t="shared" si="5"/>
        <v>Cachoeirinha/PE</v>
      </c>
      <c r="C279" s="189" t="s">
        <v>319</v>
      </c>
      <c r="D279" s="189">
        <v>60</v>
      </c>
      <c r="E279" s="189">
        <f>IF(Início!$C$11&lt;E$2,IF((E$2-Início!$C$11)&lt;72,$D279*E$1,6*$D279),0)</f>
        <v>60</v>
      </c>
      <c r="F279" s="189">
        <f>IF(Início!$C$11&lt;F$2,IF((F$2-Início!$C$11)&lt;72,$D279*F$1,6*$D279),0)</f>
        <v>120</v>
      </c>
      <c r="G279" s="189">
        <f>IF(Início!$C$11&lt;G$2,IF((G$2-Início!$C$11)&lt;72,$D279*G$1,6*$D279),0)</f>
        <v>180</v>
      </c>
      <c r="H279" s="189">
        <f>IF(Início!$C$11&lt;H$2,IF((H$2-Início!$C$11)&lt;72,$D279*H$1,6*$D279),0)</f>
        <v>240</v>
      </c>
      <c r="I279" s="189">
        <f>IF(Início!$C$11&lt;I$2,IF((I$2-Início!$C$11)&lt;72,$D279*I$1,6*$D279),0)</f>
        <v>300</v>
      </c>
      <c r="J279" s="189">
        <f>IF(Início!$C$11&lt;J$2,IF((J$2-Início!$C$11)&lt;72,$D279*J$1,6*$D279),0)</f>
        <v>360</v>
      </c>
      <c r="K279" s="189">
        <f>IF(Início!$C$11&lt;K$2,IF((K$2-Início!$C$11)&lt;72,$D279*K$1,6*$D279),0)</f>
        <v>360</v>
      </c>
      <c r="L279" s="189">
        <f>IF(Início!$C$11&lt;L$2,IF((L$2-Início!$C$11)&lt;72,$D279*L$1,6*$D279),0)</f>
        <v>360</v>
      </c>
      <c r="M279" s="189">
        <f>IF(Início!$C$11&lt;M$2,IF((M$2-Início!$C$11)&lt;72,$D279*M$1,6*$D279),0)</f>
        <v>360</v>
      </c>
      <c r="N279" s="189">
        <f>IF(Início!$C$11&lt;N$2,IF((N$2-Início!$C$11)&lt;72,$D279*N$1,6*$D279),0)</f>
        <v>360</v>
      </c>
      <c r="Q279" s="165" t="s">
        <v>902</v>
      </c>
    </row>
    <row r="280" spans="2:17">
      <c r="B280" s="165" t="str">
        <f t="shared" si="5"/>
        <v>Caconde/SP</v>
      </c>
      <c r="C280" s="189" t="s">
        <v>2002</v>
      </c>
      <c r="D280" s="189">
        <v>60</v>
      </c>
      <c r="E280" s="189">
        <f>IF(Início!$C$11&lt;E$2,IF((E$2-Início!$C$11)&lt;72,$D280*E$1,6*$D280),0)</f>
        <v>60</v>
      </c>
      <c r="F280" s="189">
        <f>IF(Início!$C$11&lt;F$2,IF((F$2-Início!$C$11)&lt;72,$D280*F$1,6*$D280),0)</f>
        <v>120</v>
      </c>
      <c r="G280" s="189">
        <f>IF(Início!$C$11&lt;G$2,IF((G$2-Início!$C$11)&lt;72,$D280*G$1,6*$D280),0)</f>
        <v>180</v>
      </c>
      <c r="H280" s="189">
        <f>IF(Início!$C$11&lt;H$2,IF((H$2-Início!$C$11)&lt;72,$D280*H$1,6*$D280),0)</f>
        <v>240</v>
      </c>
      <c r="I280" s="189">
        <f>IF(Início!$C$11&lt;I$2,IF((I$2-Início!$C$11)&lt;72,$D280*I$1,6*$D280),0)</f>
        <v>300</v>
      </c>
      <c r="J280" s="189">
        <f>IF(Início!$C$11&lt;J$2,IF((J$2-Início!$C$11)&lt;72,$D280*J$1,6*$D280),0)</f>
        <v>360</v>
      </c>
      <c r="K280" s="189">
        <f>IF(Início!$C$11&lt;K$2,IF((K$2-Início!$C$11)&lt;72,$D280*K$1,6*$D280),0)</f>
        <v>360</v>
      </c>
      <c r="L280" s="189">
        <f>IF(Início!$C$11&lt;L$2,IF((L$2-Início!$C$11)&lt;72,$D280*L$1,6*$D280),0)</f>
        <v>360</v>
      </c>
      <c r="M280" s="189">
        <f>IF(Início!$C$11&lt;M$2,IF((M$2-Início!$C$11)&lt;72,$D280*M$1,6*$D280),0)</f>
        <v>360</v>
      </c>
      <c r="N280" s="189">
        <f>IF(Início!$C$11&lt;N$2,IF((N$2-Início!$C$11)&lt;72,$D280*N$1,6*$D280),0)</f>
        <v>360</v>
      </c>
      <c r="Q280" s="165" t="s">
        <v>1005</v>
      </c>
    </row>
    <row r="281" spans="2:17">
      <c r="B281" s="165" t="str">
        <f t="shared" si="5"/>
        <v>Caculé/BA</v>
      </c>
      <c r="C281" s="189" t="s">
        <v>311</v>
      </c>
      <c r="D281" s="189">
        <v>60</v>
      </c>
      <c r="E281" s="189">
        <f>IF(Início!$C$11&lt;E$2,IF((E$2-Início!$C$11)&lt;72,$D281*E$1,6*$D281),0)</f>
        <v>60</v>
      </c>
      <c r="F281" s="189">
        <f>IF(Início!$C$11&lt;F$2,IF((F$2-Início!$C$11)&lt;72,$D281*F$1,6*$D281),0)</f>
        <v>120</v>
      </c>
      <c r="G281" s="189">
        <f>IF(Início!$C$11&lt;G$2,IF((G$2-Início!$C$11)&lt;72,$D281*G$1,6*$D281),0)</f>
        <v>180</v>
      </c>
      <c r="H281" s="189">
        <f>IF(Início!$C$11&lt;H$2,IF((H$2-Início!$C$11)&lt;72,$D281*H$1,6*$D281),0)</f>
        <v>240</v>
      </c>
      <c r="I281" s="189">
        <f>IF(Início!$C$11&lt;I$2,IF((I$2-Início!$C$11)&lt;72,$D281*I$1,6*$D281),0)</f>
        <v>300</v>
      </c>
      <c r="J281" s="189">
        <f>IF(Início!$C$11&lt;J$2,IF((J$2-Início!$C$11)&lt;72,$D281*J$1,6*$D281),0)</f>
        <v>360</v>
      </c>
      <c r="K281" s="189">
        <f>IF(Início!$C$11&lt;K$2,IF((K$2-Início!$C$11)&lt;72,$D281*K$1,6*$D281),0)</f>
        <v>360</v>
      </c>
      <c r="L281" s="189">
        <f>IF(Início!$C$11&lt;L$2,IF((L$2-Início!$C$11)&lt;72,$D281*L$1,6*$D281),0)</f>
        <v>360</v>
      </c>
      <c r="M281" s="189">
        <f>IF(Início!$C$11&lt;M$2,IF((M$2-Início!$C$11)&lt;72,$D281*M$1,6*$D281),0)</f>
        <v>360</v>
      </c>
      <c r="N281" s="189">
        <f>IF(Início!$C$11&lt;N$2,IF((N$2-Início!$C$11)&lt;72,$D281*N$1,6*$D281),0)</f>
        <v>360</v>
      </c>
      <c r="Q281" s="165" t="s">
        <v>837</v>
      </c>
    </row>
    <row r="282" spans="2:17">
      <c r="B282" s="165" t="str">
        <f t="shared" si="5"/>
        <v>Caetité/BA</v>
      </c>
      <c r="C282" s="189" t="s">
        <v>311</v>
      </c>
      <c r="D282" s="189">
        <v>60</v>
      </c>
      <c r="E282" s="189">
        <f>IF(Início!$C$11&lt;E$2,IF((E$2-Início!$C$11)&lt;72,$D282*E$1,6*$D282),0)</f>
        <v>60</v>
      </c>
      <c r="F282" s="189">
        <f>IF(Início!$C$11&lt;F$2,IF((F$2-Início!$C$11)&lt;72,$D282*F$1,6*$D282),0)</f>
        <v>120</v>
      </c>
      <c r="G282" s="189">
        <f>IF(Início!$C$11&lt;G$2,IF((G$2-Início!$C$11)&lt;72,$D282*G$1,6*$D282),0)</f>
        <v>180</v>
      </c>
      <c r="H282" s="189">
        <f>IF(Início!$C$11&lt;H$2,IF((H$2-Início!$C$11)&lt;72,$D282*H$1,6*$D282),0)</f>
        <v>240</v>
      </c>
      <c r="I282" s="189">
        <f>IF(Início!$C$11&lt;I$2,IF((I$2-Início!$C$11)&lt;72,$D282*I$1,6*$D282),0)</f>
        <v>300</v>
      </c>
      <c r="J282" s="189">
        <f>IF(Início!$C$11&lt;J$2,IF((J$2-Início!$C$11)&lt;72,$D282*J$1,6*$D282),0)</f>
        <v>360</v>
      </c>
      <c r="K282" s="189">
        <f>IF(Início!$C$11&lt;K$2,IF((K$2-Início!$C$11)&lt;72,$D282*K$1,6*$D282),0)</f>
        <v>360</v>
      </c>
      <c r="L282" s="189">
        <f>IF(Início!$C$11&lt;L$2,IF((L$2-Início!$C$11)&lt;72,$D282*L$1,6*$D282),0)</f>
        <v>360</v>
      </c>
      <c r="M282" s="189">
        <f>IF(Início!$C$11&lt;M$2,IF((M$2-Início!$C$11)&lt;72,$D282*M$1,6*$D282),0)</f>
        <v>360</v>
      </c>
      <c r="N282" s="189">
        <f>IF(Início!$C$11&lt;N$2,IF((N$2-Início!$C$11)&lt;72,$D282*N$1,6*$D282),0)</f>
        <v>360</v>
      </c>
      <c r="Q282" s="165" t="s">
        <v>512</v>
      </c>
    </row>
    <row r="283" spans="2:17">
      <c r="B283" s="165" t="str">
        <f t="shared" si="5"/>
        <v>Cafarnaum/BA</v>
      </c>
      <c r="C283" s="189" t="s">
        <v>311</v>
      </c>
      <c r="D283" s="189">
        <v>60</v>
      </c>
      <c r="E283" s="189">
        <f>IF(Início!$C$11&lt;E$2,IF((E$2-Início!$C$11)&lt;72,$D283*E$1,6*$D283),0)</f>
        <v>60</v>
      </c>
      <c r="F283" s="189">
        <f>IF(Início!$C$11&lt;F$2,IF((F$2-Início!$C$11)&lt;72,$D283*F$1,6*$D283),0)</f>
        <v>120</v>
      </c>
      <c r="G283" s="189">
        <f>IF(Início!$C$11&lt;G$2,IF((G$2-Início!$C$11)&lt;72,$D283*G$1,6*$D283),0)</f>
        <v>180</v>
      </c>
      <c r="H283" s="189">
        <f>IF(Início!$C$11&lt;H$2,IF((H$2-Início!$C$11)&lt;72,$D283*H$1,6*$D283),0)</f>
        <v>240</v>
      </c>
      <c r="I283" s="189">
        <f>IF(Início!$C$11&lt;I$2,IF((I$2-Início!$C$11)&lt;72,$D283*I$1,6*$D283),0)</f>
        <v>300</v>
      </c>
      <c r="J283" s="189">
        <f>IF(Início!$C$11&lt;J$2,IF((J$2-Início!$C$11)&lt;72,$D283*J$1,6*$D283),0)</f>
        <v>360</v>
      </c>
      <c r="K283" s="189">
        <f>IF(Início!$C$11&lt;K$2,IF((K$2-Início!$C$11)&lt;72,$D283*K$1,6*$D283),0)</f>
        <v>360</v>
      </c>
      <c r="L283" s="189">
        <f>IF(Início!$C$11&lt;L$2,IF((L$2-Início!$C$11)&lt;72,$D283*L$1,6*$D283),0)</f>
        <v>360</v>
      </c>
      <c r="M283" s="189">
        <f>IF(Início!$C$11&lt;M$2,IF((M$2-Início!$C$11)&lt;72,$D283*M$1,6*$D283),0)</f>
        <v>360</v>
      </c>
      <c r="N283" s="189">
        <f>IF(Início!$C$11&lt;N$2,IF((N$2-Início!$C$11)&lt;72,$D283*N$1,6*$D283),0)</f>
        <v>360</v>
      </c>
      <c r="Q283" s="165" t="s">
        <v>985</v>
      </c>
    </row>
    <row r="284" spans="2:17">
      <c r="B284" s="165" t="str">
        <f t="shared" si="5"/>
        <v>Cafelândia/SP</v>
      </c>
      <c r="C284" s="189" t="s">
        <v>2002</v>
      </c>
      <c r="D284" s="189">
        <v>60</v>
      </c>
      <c r="E284" s="189">
        <f>IF(Início!$C$11&lt;E$2,IF((E$2-Início!$C$11)&lt;72,$D284*E$1,6*$D284),0)</f>
        <v>60</v>
      </c>
      <c r="F284" s="189">
        <f>IF(Início!$C$11&lt;F$2,IF((F$2-Início!$C$11)&lt;72,$D284*F$1,6*$D284),0)</f>
        <v>120</v>
      </c>
      <c r="G284" s="189">
        <f>IF(Início!$C$11&lt;G$2,IF((G$2-Início!$C$11)&lt;72,$D284*G$1,6*$D284),0)</f>
        <v>180</v>
      </c>
      <c r="H284" s="189">
        <f>IF(Início!$C$11&lt;H$2,IF((H$2-Início!$C$11)&lt;72,$D284*H$1,6*$D284),0)</f>
        <v>240</v>
      </c>
      <c r="I284" s="189">
        <f>IF(Início!$C$11&lt;I$2,IF((I$2-Início!$C$11)&lt;72,$D284*I$1,6*$D284),0)</f>
        <v>300</v>
      </c>
      <c r="J284" s="189">
        <f>IF(Início!$C$11&lt;J$2,IF((J$2-Início!$C$11)&lt;72,$D284*J$1,6*$D284),0)</f>
        <v>360</v>
      </c>
      <c r="K284" s="189">
        <f>IF(Início!$C$11&lt;K$2,IF((K$2-Início!$C$11)&lt;72,$D284*K$1,6*$D284),0)</f>
        <v>360</v>
      </c>
      <c r="L284" s="189">
        <f>IF(Início!$C$11&lt;L$2,IF((L$2-Início!$C$11)&lt;72,$D284*L$1,6*$D284),0)</f>
        <v>360</v>
      </c>
      <c r="M284" s="189">
        <f>IF(Início!$C$11&lt;M$2,IF((M$2-Início!$C$11)&lt;72,$D284*M$1,6*$D284),0)</f>
        <v>360</v>
      </c>
      <c r="N284" s="189">
        <f>IF(Início!$C$11&lt;N$2,IF((N$2-Início!$C$11)&lt;72,$D284*N$1,6*$D284),0)</f>
        <v>360</v>
      </c>
      <c r="Q284" s="165" t="s">
        <v>1023</v>
      </c>
    </row>
    <row r="285" spans="2:17">
      <c r="B285" s="165" t="str">
        <f t="shared" si="5"/>
        <v>Caibaté/RS</v>
      </c>
      <c r="C285" s="189" t="s">
        <v>2012</v>
      </c>
      <c r="D285" s="189">
        <v>60</v>
      </c>
      <c r="E285" s="189">
        <f>IF(Início!$C$11&lt;E$2,IF((E$2-Início!$C$11)&lt;72,$D285*E$1,6*$D285),0)</f>
        <v>60</v>
      </c>
      <c r="F285" s="189">
        <f>IF(Início!$C$11&lt;F$2,IF((F$2-Início!$C$11)&lt;72,$D285*F$1,6*$D285),0)</f>
        <v>120</v>
      </c>
      <c r="G285" s="189">
        <f>IF(Início!$C$11&lt;G$2,IF((G$2-Início!$C$11)&lt;72,$D285*G$1,6*$D285),0)</f>
        <v>180</v>
      </c>
      <c r="H285" s="189">
        <f>IF(Início!$C$11&lt;H$2,IF((H$2-Início!$C$11)&lt;72,$D285*H$1,6*$D285),0)</f>
        <v>240</v>
      </c>
      <c r="I285" s="189">
        <f>IF(Início!$C$11&lt;I$2,IF((I$2-Início!$C$11)&lt;72,$D285*I$1,6*$D285),0)</f>
        <v>300</v>
      </c>
      <c r="J285" s="189">
        <f>IF(Início!$C$11&lt;J$2,IF((J$2-Início!$C$11)&lt;72,$D285*J$1,6*$D285),0)</f>
        <v>360</v>
      </c>
      <c r="K285" s="189">
        <f>IF(Início!$C$11&lt;K$2,IF((K$2-Início!$C$11)&lt;72,$D285*K$1,6*$D285),0)</f>
        <v>360</v>
      </c>
      <c r="L285" s="189">
        <f>IF(Início!$C$11&lt;L$2,IF((L$2-Início!$C$11)&lt;72,$D285*L$1,6*$D285),0)</f>
        <v>360</v>
      </c>
      <c r="M285" s="189">
        <f>IF(Início!$C$11&lt;M$2,IF((M$2-Início!$C$11)&lt;72,$D285*M$1,6*$D285),0)</f>
        <v>360</v>
      </c>
      <c r="N285" s="189">
        <f>IF(Início!$C$11&lt;N$2,IF((N$2-Início!$C$11)&lt;72,$D285*N$1,6*$D285),0)</f>
        <v>360</v>
      </c>
      <c r="Q285" s="165" t="s">
        <v>1722</v>
      </c>
    </row>
    <row r="286" spans="2:17">
      <c r="B286" s="165" t="str">
        <f t="shared" si="5"/>
        <v>Caiçara/RS</v>
      </c>
      <c r="C286" s="189" t="s">
        <v>2012</v>
      </c>
      <c r="D286" s="189">
        <v>60</v>
      </c>
      <c r="E286" s="189">
        <f>IF(Início!$C$11&lt;E$2,IF((E$2-Início!$C$11)&lt;72,$D286*E$1,6*$D286),0)</f>
        <v>60</v>
      </c>
      <c r="F286" s="189">
        <f>IF(Início!$C$11&lt;F$2,IF((F$2-Início!$C$11)&lt;72,$D286*F$1,6*$D286),0)</f>
        <v>120</v>
      </c>
      <c r="G286" s="189">
        <f>IF(Início!$C$11&lt;G$2,IF((G$2-Início!$C$11)&lt;72,$D286*G$1,6*$D286),0)</f>
        <v>180</v>
      </c>
      <c r="H286" s="189">
        <f>IF(Início!$C$11&lt;H$2,IF((H$2-Início!$C$11)&lt;72,$D286*H$1,6*$D286),0)</f>
        <v>240</v>
      </c>
      <c r="I286" s="189">
        <f>IF(Início!$C$11&lt;I$2,IF((I$2-Início!$C$11)&lt;72,$D286*I$1,6*$D286),0)</f>
        <v>300</v>
      </c>
      <c r="J286" s="189">
        <f>IF(Início!$C$11&lt;J$2,IF((J$2-Início!$C$11)&lt;72,$D286*J$1,6*$D286),0)</f>
        <v>360</v>
      </c>
      <c r="K286" s="189">
        <f>IF(Início!$C$11&lt;K$2,IF((K$2-Início!$C$11)&lt;72,$D286*K$1,6*$D286),0)</f>
        <v>360</v>
      </c>
      <c r="L286" s="189">
        <f>IF(Início!$C$11&lt;L$2,IF((L$2-Início!$C$11)&lt;72,$D286*L$1,6*$D286),0)</f>
        <v>360</v>
      </c>
      <c r="M286" s="189">
        <f>IF(Início!$C$11&lt;M$2,IF((M$2-Início!$C$11)&lt;72,$D286*M$1,6*$D286),0)</f>
        <v>360</v>
      </c>
      <c r="N286" s="189">
        <f>IF(Início!$C$11&lt;N$2,IF((N$2-Início!$C$11)&lt;72,$D286*N$1,6*$D286),0)</f>
        <v>360</v>
      </c>
      <c r="Q286" s="165" t="s">
        <v>1708</v>
      </c>
    </row>
    <row r="287" spans="2:17">
      <c r="B287" s="165" t="str">
        <f t="shared" si="5"/>
        <v>Caicó/RN</v>
      </c>
      <c r="C287" s="189" t="s">
        <v>2014</v>
      </c>
      <c r="D287" s="189">
        <v>60</v>
      </c>
      <c r="E287" s="189">
        <f>IF(Início!$C$11&lt;E$2,IF((E$2-Início!$C$11)&lt;72,$D287*E$1,6*$D287),0)</f>
        <v>60</v>
      </c>
      <c r="F287" s="189">
        <f>IF(Início!$C$11&lt;F$2,IF((F$2-Início!$C$11)&lt;72,$D287*F$1,6*$D287),0)</f>
        <v>120</v>
      </c>
      <c r="G287" s="189">
        <f>IF(Início!$C$11&lt;G$2,IF((G$2-Início!$C$11)&lt;72,$D287*G$1,6*$D287),0)</f>
        <v>180</v>
      </c>
      <c r="H287" s="189">
        <f>IF(Início!$C$11&lt;H$2,IF((H$2-Início!$C$11)&lt;72,$D287*H$1,6*$D287),0)</f>
        <v>240</v>
      </c>
      <c r="I287" s="189">
        <f>IF(Início!$C$11&lt;I$2,IF((I$2-Início!$C$11)&lt;72,$D287*I$1,6*$D287),0)</f>
        <v>300</v>
      </c>
      <c r="J287" s="189">
        <f>IF(Início!$C$11&lt;J$2,IF((J$2-Início!$C$11)&lt;72,$D287*J$1,6*$D287),0)</f>
        <v>360</v>
      </c>
      <c r="K287" s="189">
        <f>IF(Início!$C$11&lt;K$2,IF((K$2-Início!$C$11)&lt;72,$D287*K$1,6*$D287),0)</f>
        <v>360</v>
      </c>
      <c r="L287" s="189">
        <f>IF(Início!$C$11&lt;L$2,IF((L$2-Início!$C$11)&lt;72,$D287*L$1,6*$D287),0)</f>
        <v>360</v>
      </c>
      <c r="M287" s="189">
        <f>IF(Início!$C$11&lt;M$2,IF((M$2-Início!$C$11)&lt;72,$D287*M$1,6*$D287),0)</f>
        <v>360</v>
      </c>
      <c r="N287" s="189">
        <f>IF(Início!$C$11&lt;N$2,IF((N$2-Início!$C$11)&lt;72,$D287*N$1,6*$D287),0)</f>
        <v>360</v>
      </c>
      <c r="Q287" s="165" t="s">
        <v>474</v>
      </c>
    </row>
    <row r="288" spans="2:17">
      <c r="B288" s="165" t="str">
        <f t="shared" si="5"/>
        <v>Caieiras/SP</v>
      </c>
      <c r="C288" s="189" t="s">
        <v>2002</v>
      </c>
      <c r="D288" s="189">
        <v>60</v>
      </c>
      <c r="E288" s="189">
        <f>IF(Início!$C$11&lt;E$2,IF((E$2-Início!$C$11)&lt;72,$D288*E$1,6*$D288),0)</f>
        <v>60</v>
      </c>
      <c r="F288" s="189">
        <f>IF(Início!$C$11&lt;F$2,IF((F$2-Início!$C$11)&lt;72,$D288*F$1,6*$D288),0)</f>
        <v>120</v>
      </c>
      <c r="G288" s="189">
        <f>IF(Início!$C$11&lt;G$2,IF((G$2-Início!$C$11)&lt;72,$D288*G$1,6*$D288),0)</f>
        <v>180</v>
      </c>
      <c r="H288" s="189">
        <f>IF(Início!$C$11&lt;H$2,IF((H$2-Início!$C$11)&lt;72,$D288*H$1,6*$D288),0)</f>
        <v>240</v>
      </c>
      <c r="I288" s="189">
        <f>IF(Início!$C$11&lt;I$2,IF((I$2-Início!$C$11)&lt;72,$D288*I$1,6*$D288),0)</f>
        <v>300</v>
      </c>
      <c r="J288" s="189">
        <f>IF(Início!$C$11&lt;J$2,IF((J$2-Início!$C$11)&lt;72,$D288*J$1,6*$D288),0)</f>
        <v>360</v>
      </c>
      <c r="K288" s="189">
        <f>IF(Início!$C$11&lt;K$2,IF((K$2-Início!$C$11)&lt;72,$D288*K$1,6*$D288),0)</f>
        <v>360</v>
      </c>
      <c r="L288" s="189">
        <f>IF(Início!$C$11&lt;L$2,IF((L$2-Início!$C$11)&lt;72,$D288*L$1,6*$D288),0)</f>
        <v>360</v>
      </c>
      <c r="M288" s="189">
        <f>IF(Início!$C$11&lt;M$2,IF((M$2-Início!$C$11)&lt;72,$D288*M$1,6*$D288),0)</f>
        <v>360</v>
      </c>
      <c r="N288" s="189">
        <f>IF(Início!$C$11&lt;N$2,IF((N$2-Início!$C$11)&lt;72,$D288*N$1,6*$D288),0)</f>
        <v>360</v>
      </c>
      <c r="Q288" s="165" t="s">
        <v>408</v>
      </c>
    </row>
    <row r="289" spans="2:17">
      <c r="B289" s="165" t="str">
        <f t="shared" si="5"/>
        <v>Cajamar/SP</v>
      </c>
      <c r="C289" s="189" t="s">
        <v>2002</v>
      </c>
      <c r="D289" s="189">
        <v>60</v>
      </c>
      <c r="E289" s="189">
        <f>IF(Início!$C$11&lt;E$2,IF((E$2-Início!$C$11)&lt;72,$D289*E$1,6*$D289),0)</f>
        <v>60</v>
      </c>
      <c r="F289" s="189">
        <f>IF(Início!$C$11&lt;F$2,IF((F$2-Início!$C$11)&lt;72,$D289*F$1,6*$D289),0)</f>
        <v>120</v>
      </c>
      <c r="G289" s="189">
        <f>IF(Início!$C$11&lt;G$2,IF((G$2-Início!$C$11)&lt;72,$D289*G$1,6*$D289),0)</f>
        <v>180</v>
      </c>
      <c r="H289" s="189">
        <f>IF(Início!$C$11&lt;H$2,IF((H$2-Início!$C$11)&lt;72,$D289*H$1,6*$D289),0)</f>
        <v>240</v>
      </c>
      <c r="I289" s="189">
        <f>IF(Início!$C$11&lt;I$2,IF((I$2-Início!$C$11)&lt;72,$D289*I$1,6*$D289),0)</f>
        <v>300</v>
      </c>
      <c r="J289" s="189">
        <f>IF(Início!$C$11&lt;J$2,IF((J$2-Início!$C$11)&lt;72,$D289*J$1,6*$D289),0)</f>
        <v>360</v>
      </c>
      <c r="K289" s="189">
        <f>IF(Início!$C$11&lt;K$2,IF((K$2-Início!$C$11)&lt;72,$D289*K$1,6*$D289),0)</f>
        <v>360</v>
      </c>
      <c r="L289" s="189">
        <f>IF(Início!$C$11&lt;L$2,IF((L$2-Início!$C$11)&lt;72,$D289*L$1,6*$D289),0)</f>
        <v>360</v>
      </c>
      <c r="M289" s="189">
        <f>IF(Início!$C$11&lt;M$2,IF((M$2-Início!$C$11)&lt;72,$D289*M$1,6*$D289),0)</f>
        <v>360</v>
      </c>
      <c r="N289" s="189">
        <f>IF(Início!$C$11&lt;N$2,IF((N$2-Início!$C$11)&lt;72,$D289*N$1,6*$D289),0)</f>
        <v>360</v>
      </c>
      <c r="Q289" s="165" t="s">
        <v>412</v>
      </c>
    </row>
    <row r="290" spans="2:17">
      <c r="B290" s="165" t="str">
        <f t="shared" si="5"/>
        <v>Cajati/SP</v>
      </c>
      <c r="C290" s="189" t="s">
        <v>2002</v>
      </c>
      <c r="D290" s="189">
        <v>60</v>
      </c>
      <c r="E290" s="189">
        <f>IF(Início!$C$11&lt;E$2,IF((E$2-Início!$C$11)&lt;72,$D290*E$1,6*$D290),0)</f>
        <v>60</v>
      </c>
      <c r="F290" s="189">
        <f>IF(Início!$C$11&lt;F$2,IF((F$2-Início!$C$11)&lt;72,$D290*F$1,6*$D290),0)</f>
        <v>120</v>
      </c>
      <c r="G290" s="189">
        <f>IF(Início!$C$11&lt;G$2,IF((G$2-Início!$C$11)&lt;72,$D290*G$1,6*$D290),0)</f>
        <v>180</v>
      </c>
      <c r="H290" s="189">
        <f>IF(Início!$C$11&lt;H$2,IF((H$2-Início!$C$11)&lt;72,$D290*H$1,6*$D290),0)</f>
        <v>240</v>
      </c>
      <c r="I290" s="189">
        <f>IF(Início!$C$11&lt;I$2,IF((I$2-Início!$C$11)&lt;72,$D290*I$1,6*$D290),0)</f>
        <v>300</v>
      </c>
      <c r="J290" s="189">
        <f>IF(Início!$C$11&lt;J$2,IF((J$2-Início!$C$11)&lt;72,$D290*J$1,6*$D290),0)</f>
        <v>360</v>
      </c>
      <c r="K290" s="189">
        <f>IF(Início!$C$11&lt;K$2,IF((K$2-Início!$C$11)&lt;72,$D290*K$1,6*$D290),0)</f>
        <v>360</v>
      </c>
      <c r="L290" s="189">
        <f>IF(Início!$C$11&lt;L$2,IF((L$2-Início!$C$11)&lt;72,$D290*L$1,6*$D290),0)</f>
        <v>360</v>
      </c>
      <c r="M290" s="189">
        <f>IF(Início!$C$11&lt;M$2,IF((M$2-Início!$C$11)&lt;72,$D290*M$1,6*$D290),0)</f>
        <v>360</v>
      </c>
      <c r="N290" s="189">
        <f>IF(Início!$C$11&lt;N$2,IF((N$2-Início!$C$11)&lt;72,$D290*N$1,6*$D290),0)</f>
        <v>360</v>
      </c>
      <c r="Q290" s="165" t="s">
        <v>706</v>
      </c>
    </row>
    <row r="291" spans="2:17">
      <c r="B291" s="165" t="str">
        <f t="shared" si="5"/>
        <v>Caldas Novas/GO</v>
      </c>
      <c r="C291" s="189" t="s">
        <v>2006</v>
      </c>
      <c r="D291" s="189">
        <v>60</v>
      </c>
      <c r="E291" s="189">
        <f>IF(Início!$C$11&lt;E$2,IF((E$2-Início!$C$11)&lt;72,$D291*E$1,6*$D291),0)</f>
        <v>60</v>
      </c>
      <c r="F291" s="189">
        <f>IF(Início!$C$11&lt;F$2,IF((F$2-Início!$C$11)&lt;72,$D291*F$1,6*$D291),0)</f>
        <v>120</v>
      </c>
      <c r="G291" s="189">
        <f>IF(Início!$C$11&lt;G$2,IF((G$2-Início!$C$11)&lt;72,$D291*G$1,6*$D291),0)</f>
        <v>180</v>
      </c>
      <c r="H291" s="189">
        <f>IF(Início!$C$11&lt;H$2,IF((H$2-Início!$C$11)&lt;72,$D291*H$1,6*$D291),0)</f>
        <v>240</v>
      </c>
      <c r="I291" s="189">
        <f>IF(Início!$C$11&lt;I$2,IF((I$2-Início!$C$11)&lt;72,$D291*I$1,6*$D291),0)</f>
        <v>300</v>
      </c>
      <c r="J291" s="189">
        <f>IF(Início!$C$11&lt;J$2,IF((J$2-Início!$C$11)&lt;72,$D291*J$1,6*$D291),0)</f>
        <v>360</v>
      </c>
      <c r="K291" s="189">
        <f>IF(Início!$C$11&lt;K$2,IF((K$2-Início!$C$11)&lt;72,$D291*K$1,6*$D291),0)</f>
        <v>360</v>
      </c>
      <c r="L291" s="189">
        <f>IF(Início!$C$11&lt;L$2,IF((L$2-Início!$C$11)&lt;72,$D291*L$1,6*$D291),0)</f>
        <v>360</v>
      </c>
      <c r="M291" s="189">
        <f>IF(Início!$C$11&lt;M$2,IF((M$2-Início!$C$11)&lt;72,$D291*M$1,6*$D291),0)</f>
        <v>360</v>
      </c>
      <c r="N291" s="189">
        <f>IF(Início!$C$11&lt;N$2,IF((N$2-Início!$C$11)&lt;72,$D291*N$1,6*$D291),0)</f>
        <v>360</v>
      </c>
      <c r="Q291" s="165" t="s">
        <v>404</v>
      </c>
    </row>
    <row r="292" spans="2:17">
      <c r="B292" s="165" t="str">
        <f t="shared" si="5"/>
        <v>Caldazinha/GO</v>
      </c>
      <c r="C292" s="189" t="s">
        <v>2006</v>
      </c>
      <c r="D292" s="189">
        <v>60</v>
      </c>
      <c r="E292" s="189">
        <f>IF(Início!$C$11&lt;E$2,IF((E$2-Início!$C$11)&lt;72,$D292*E$1,6*$D292),0)</f>
        <v>60</v>
      </c>
      <c r="F292" s="189">
        <f>IF(Início!$C$11&lt;F$2,IF((F$2-Início!$C$11)&lt;72,$D292*F$1,6*$D292),0)</f>
        <v>120</v>
      </c>
      <c r="G292" s="189">
        <f>IF(Início!$C$11&lt;G$2,IF((G$2-Início!$C$11)&lt;72,$D292*G$1,6*$D292),0)</f>
        <v>180</v>
      </c>
      <c r="H292" s="189">
        <f>IF(Início!$C$11&lt;H$2,IF((H$2-Início!$C$11)&lt;72,$D292*H$1,6*$D292),0)</f>
        <v>240</v>
      </c>
      <c r="I292" s="189">
        <f>IF(Início!$C$11&lt;I$2,IF((I$2-Início!$C$11)&lt;72,$D292*I$1,6*$D292),0)</f>
        <v>300</v>
      </c>
      <c r="J292" s="189">
        <f>IF(Início!$C$11&lt;J$2,IF((J$2-Início!$C$11)&lt;72,$D292*J$1,6*$D292),0)</f>
        <v>360</v>
      </c>
      <c r="K292" s="189">
        <f>IF(Início!$C$11&lt;K$2,IF((K$2-Início!$C$11)&lt;72,$D292*K$1,6*$D292),0)</f>
        <v>360</v>
      </c>
      <c r="L292" s="189">
        <f>IF(Início!$C$11&lt;L$2,IF((L$2-Início!$C$11)&lt;72,$D292*L$1,6*$D292),0)</f>
        <v>360</v>
      </c>
      <c r="M292" s="189">
        <f>IF(Início!$C$11&lt;M$2,IF((M$2-Início!$C$11)&lt;72,$D292*M$1,6*$D292),0)</f>
        <v>360</v>
      </c>
      <c r="N292" s="189">
        <f>IF(Início!$C$11&lt;N$2,IF((N$2-Início!$C$11)&lt;72,$D292*N$1,6*$D292),0)</f>
        <v>360</v>
      </c>
      <c r="Q292" s="165" t="s">
        <v>1743</v>
      </c>
    </row>
    <row r="293" spans="2:17">
      <c r="B293" s="165" t="str">
        <f t="shared" si="5"/>
        <v>Caldeirão Grande do Piauí/PI</v>
      </c>
      <c r="C293" s="189" t="s">
        <v>2004</v>
      </c>
      <c r="D293" s="189">
        <v>60</v>
      </c>
      <c r="E293" s="189">
        <f>IF(Início!$C$11&lt;E$2,IF((E$2-Início!$C$11)&lt;72,$D293*E$1,6*$D293),0)</f>
        <v>60</v>
      </c>
      <c r="F293" s="189">
        <f>IF(Início!$C$11&lt;F$2,IF((F$2-Início!$C$11)&lt;72,$D293*F$1,6*$D293),0)</f>
        <v>120</v>
      </c>
      <c r="G293" s="189">
        <f>IF(Início!$C$11&lt;G$2,IF((G$2-Início!$C$11)&lt;72,$D293*G$1,6*$D293),0)</f>
        <v>180</v>
      </c>
      <c r="H293" s="189">
        <f>IF(Início!$C$11&lt;H$2,IF((H$2-Início!$C$11)&lt;72,$D293*H$1,6*$D293),0)</f>
        <v>240</v>
      </c>
      <c r="I293" s="189">
        <f>IF(Início!$C$11&lt;I$2,IF((I$2-Início!$C$11)&lt;72,$D293*I$1,6*$D293),0)</f>
        <v>300</v>
      </c>
      <c r="J293" s="189">
        <f>IF(Início!$C$11&lt;J$2,IF((J$2-Início!$C$11)&lt;72,$D293*J$1,6*$D293),0)</f>
        <v>360</v>
      </c>
      <c r="K293" s="189">
        <f>IF(Início!$C$11&lt;K$2,IF((K$2-Início!$C$11)&lt;72,$D293*K$1,6*$D293),0)</f>
        <v>360</v>
      </c>
      <c r="L293" s="189">
        <f>IF(Início!$C$11&lt;L$2,IF((L$2-Início!$C$11)&lt;72,$D293*L$1,6*$D293),0)</f>
        <v>360</v>
      </c>
      <c r="M293" s="189">
        <f>IF(Início!$C$11&lt;M$2,IF((M$2-Início!$C$11)&lt;72,$D293*M$1,6*$D293),0)</f>
        <v>360</v>
      </c>
      <c r="N293" s="189">
        <f>IF(Início!$C$11&lt;N$2,IF((N$2-Início!$C$11)&lt;72,$D293*N$1,6*$D293),0)</f>
        <v>360</v>
      </c>
      <c r="Q293" s="165" t="s">
        <v>1660</v>
      </c>
    </row>
    <row r="294" spans="2:17">
      <c r="B294" s="165" t="str">
        <f t="shared" si="5"/>
        <v>Califórnia/PR</v>
      </c>
      <c r="C294" s="189" t="s">
        <v>2009</v>
      </c>
      <c r="D294" s="189">
        <v>60</v>
      </c>
      <c r="E294" s="189">
        <f>IF(Início!$C$11&lt;E$2,IF((E$2-Início!$C$11)&lt;72,$D294*E$1,6*$D294),0)</f>
        <v>60</v>
      </c>
      <c r="F294" s="189">
        <f>IF(Início!$C$11&lt;F$2,IF((F$2-Início!$C$11)&lt;72,$D294*F$1,6*$D294),0)</f>
        <v>120</v>
      </c>
      <c r="G294" s="189">
        <f>IF(Início!$C$11&lt;G$2,IF((G$2-Início!$C$11)&lt;72,$D294*G$1,6*$D294),0)</f>
        <v>180</v>
      </c>
      <c r="H294" s="189">
        <f>IF(Início!$C$11&lt;H$2,IF((H$2-Início!$C$11)&lt;72,$D294*H$1,6*$D294),0)</f>
        <v>240</v>
      </c>
      <c r="I294" s="189">
        <f>IF(Início!$C$11&lt;I$2,IF((I$2-Início!$C$11)&lt;72,$D294*I$1,6*$D294),0)</f>
        <v>300</v>
      </c>
      <c r="J294" s="189">
        <f>IF(Início!$C$11&lt;J$2,IF((J$2-Início!$C$11)&lt;72,$D294*J$1,6*$D294),0)</f>
        <v>360</v>
      </c>
      <c r="K294" s="189">
        <f>IF(Início!$C$11&lt;K$2,IF((K$2-Início!$C$11)&lt;72,$D294*K$1,6*$D294),0)</f>
        <v>360</v>
      </c>
      <c r="L294" s="189">
        <f>IF(Início!$C$11&lt;L$2,IF((L$2-Início!$C$11)&lt;72,$D294*L$1,6*$D294),0)</f>
        <v>360</v>
      </c>
      <c r="M294" s="189">
        <f>IF(Início!$C$11&lt;M$2,IF((M$2-Início!$C$11)&lt;72,$D294*M$1,6*$D294),0)</f>
        <v>360</v>
      </c>
      <c r="N294" s="189">
        <f>IF(Início!$C$11&lt;N$2,IF((N$2-Início!$C$11)&lt;72,$D294*N$1,6*$D294),0)</f>
        <v>360</v>
      </c>
      <c r="Q294" s="165" t="s">
        <v>1430</v>
      </c>
    </row>
    <row r="295" spans="2:17">
      <c r="B295" s="165" t="str">
        <f t="shared" si="5"/>
        <v>Calumbi/PE</v>
      </c>
      <c r="C295" s="189" t="s">
        <v>319</v>
      </c>
      <c r="D295" s="189">
        <v>60</v>
      </c>
      <c r="E295" s="189">
        <f>IF(Início!$C$11&lt;E$2,IF((E$2-Início!$C$11)&lt;72,$D295*E$1,6*$D295),0)</f>
        <v>60</v>
      </c>
      <c r="F295" s="189">
        <f>IF(Início!$C$11&lt;F$2,IF((F$2-Início!$C$11)&lt;72,$D295*F$1,6*$D295),0)</f>
        <v>120</v>
      </c>
      <c r="G295" s="189">
        <f>IF(Início!$C$11&lt;G$2,IF((G$2-Início!$C$11)&lt;72,$D295*G$1,6*$D295),0)</f>
        <v>180</v>
      </c>
      <c r="H295" s="189">
        <f>IF(Início!$C$11&lt;H$2,IF((H$2-Início!$C$11)&lt;72,$D295*H$1,6*$D295),0)</f>
        <v>240</v>
      </c>
      <c r="I295" s="189">
        <f>IF(Início!$C$11&lt;I$2,IF((I$2-Início!$C$11)&lt;72,$D295*I$1,6*$D295),0)</f>
        <v>300</v>
      </c>
      <c r="J295" s="189">
        <f>IF(Início!$C$11&lt;J$2,IF((J$2-Início!$C$11)&lt;72,$D295*J$1,6*$D295),0)</f>
        <v>360</v>
      </c>
      <c r="K295" s="189">
        <f>IF(Início!$C$11&lt;K$2,IF((K$2-Início!$C$11)&lt;72,$D295*K$1,6*$D295),0)</f>
        <v>360</v>
      </c>
      <c r="L295" s="189">
        <f>IF(Início!$C$11&lt;L$2,IF((L$2-Início!$C$11)&lt;72,$D295*L$1,6*$D295),0)</f>
        <v>360</v>
      </c>
      <c r="M295" s="189">
        <f>IF(Início!$C$11&lt;M$2,IF((M$2-Início!$C$11)&lt;72,$D295*M$1,6*$D295),0)</f>
        <v>360</v>
      </c>
      <c r="N295" s="189">
        <f>IF(Início!$C$11&lt;N$2,IF((N$2-Início!$C$11)&lt;72,$D295*N$1,6*$D295),0)</f>
        <v>360</v>
      </c>
      <c r="Q295" s="165" t="s">
        <v>1674</v>
      </c>
    </row>
    <row r="296" spans="2:17">
      <c r="B296" s="165" t="str">
        <f t="shared" si="5"/>
        <v>Camacan/BA</v>
      </c>
      <c r="C296" s="189" t="s">
        <v>311</v>
      </c>
      <c r="D296" s="189">
        <v>60</v>
      </c>
      <c r="E296" s="189">
        <f>IF(Início!$C$11&lt;E$2,IF((E$2-Início!$C$11)&lt;72,$D296*E$1,6*$D296),0)</f>
        <v>60</v>
      </c>
      <c r="F296" s="189">
        <f>IF(Início!$C$11&lt;F$2,IF((F$2-Início!$C$11)&lt;72,$D296*F$1,6*$D296),0)</f>
        <v>120</v>
      </c>
      <c r="G296" s="189">
        <f>IF(Início!$C$11&lt;G$2,IF((G$2-Início!$C$11)&lt;72,$D296*G$1,6*$D296),0)</f>
        <v>180</v>
      </c>
      <c r="H296" s="189">
        <f>IF(Início!$C$11&lt;H$2,IF((H$2-Início!$C$11)&lt;72,$D296*H$1,6*$D296),0)</f>
        <v>240</v>
      </c>
      <c r="I296" s="189">
        <f>IF(Início!$C$11&lt;I$2,IF((I$2-Início!$C$11)&lt;72,$D296*I$1,6*$D296),0)</f>
        <v>300</v>
      </c>
      <c r="J296" s="189">
        <f>IF(Início!$C$11&lt;J$2,IF((J$2-Início!$C$11)&lt;72,$D296*J$1,6*$D296),0)</f>
        <v>360</v>
      </c>
      <c r="K296" s="189">
        <f>IF(Início!$C$11&lt;K$2,IF((K$2-Início!$C$11)&lt;72,$D296*K$1,6*$D296),0)</f>
        <v>360</v>
      </c>
      <c r="L296" s="189">
        <f>IF(Início!$C$11&lt;L$2,IF((L$2-Início!$C$11)&lt;72,$D296*L$1,6*$D296),0)</f>
        <v>360</v>
      </c>
      <c r="M296" s="189">
        <f>IF(Início!$C$11&lt;M$2,IF((M$2-Início!$C$11)&lt;72,$D296*M$1,6*$D296),0)</f>
        <v>360</v>
      </c>
      <c r="N296" s="189">
        <f>IF(Início!$C$11&lt;N$2,IF((N$2-Início!$C$11)&lt;72,$D296*N$1,6*$D296),0)</f>
        <v>360</v>
      </c>
      <c r="Q296" s="165" t="s">
        <v>835</v>
      </c>
    </row>
    <row r="297" spans="2:17">
      <c r="B297" s="165" t="str">
        <f t="shared" si="5"/>
        <v>Camaçari/BA</v>
      </c>
      <c r="C297" s="189" t="s">
        <v>311</v>
      </c>
      <c r="D297" s="189">
        <v>60</v>
      </c>
      <c r="E297" s="189">
        <f>IF(Início!$C$11&lt;E$2,IF((E$2-Início!$C$11)&lt;72,$D297*E$1,6*$D297),0)</f>
        <v>60</v>
      </c>
      <c r="F297" s="189">
        <f>IF(Início!$C$11&lt;F$2,IF((F$2-Início!$C$11)&lt;72,$D297*F$1,6*$D297),0)</f>
        <v>120</v>
      </c>
      <c r="G297" s="189">
        <f>IF(Início!$C$11&lt;G$2,IF((G$2-Início!$C$11)&lt;72,$D297*G$1,6*$D297),0)</f>
        <v>180</v>
      </c>
      <c r="H297" s="189">
        <f>IF(Início!$C$11&lt;H$2,IF((H$2-Início!$C$11)&lt;72,$D297*H$1,6*$D297),0)</f>
        <v>240</v>
      </c>
      <c r="I297" s="189">
        <f>IF(Início!$C$11&lt;I$2,IF((I$2-Início!$C$11)&lt;72,$D297*I$1,6*$D297),0)</f>
        <v>300</v>
      </c>
      <c r="J297" s="189">
        <f>IF(Início!$C$11&lt;J$2,IF((J$2-Início!$C$11)&lt;72,$D297*J$1,6*$D297),0)</f>
        <v>360</v>
      </c>
      <c r="K297" s="189">
        <f>IF(Início!$C$11&lt;K$2,IF((K$2-Início!$C$11)&lt;72,$D297*K$1,6*$D297),0)</f>
        <v>360</v>
      </c>
      <c r="L297" s="189">
        <f>IF(Início!$C$11&lt;L$2,IF((L$2-Início!$C$11)&lt;72,$D297*L$1,6*$D297),0)</f>
        <v>360</v>
      </c>
      <c r="M297" s="189">
        <f>IF(Início!$C$11&lt;M$2,IF((M$2-Início!$C$11)&lt;72,$D297*M$1,6*$D297),0)</f>
        <v>360</v>
      </c>
      <c r="N297" s="189">
        <f>IF(Início!$C$11&lt;N$2,IF((N$2-Início!$C$11)&lt;72,$D297*N$1,6*$D297),0)</f>
        <v>360</v>
      </c>
      <c r="Q297" s="167" t="s">
        <v>347</v>
      </c>
    </row>
    <row r="298" spans="2:17">
      <c r="B298" s="165" t="str">
        <f t="shared" si="5"/>
        <v>Camaquã/RS</v>
      </c>
      <c r="C298" s="189" t="s">
        <v>2012</v>
      </c>
      <c r="D298" s="189">
        <v>60</v>
      </c>
      <c r="E298" s="189">
        <f>IF(Início!$C$11&lt;E$2,IF((E$2-Início!$C$11)&lt;72,$D298*E$1,6*$D298),0)</f>
        <v>60</v>
      </c>
      <c r="F298" s="189">
        <f>IF(Início!$C$11&lt;F$2,IF((F$2-Início!$C$11)&lt;72,$D298*F$1,6*$D298),0)</f>
        <v>120</v>
      </c>
      <c r="G298" s="189">
        <f>IF(Início!$C$11&lt;G$2,IF((G$2-Início!$C$11)&lt;72,$D298*G$1,6*$D298),0)</f>
        <v>180</v>
      </c>
      <c r="H298" s="189">
        <f>IF(Início!$C$11&lt;H$2,IF((H$2-Início!$C$11)&lt;72,$D298*H$1,6*$D298),0)</f>
        <v>240</v>
      </c>
      <c r="I298" s="189">
        <f>IF(Início!$C$11&lt;I$2,IF((I$2-Início!$C$11)&lt;72,$D298*I$1,6*$D298),0)</f>
        <v>300</v>
      </c>
      <c r="J298" s="189">
        <f>IF(Início!$C$11&lt;J$2,IF((J$2-Início!$C$11)&lt;72,$D298*J$1,6*$D298),0)</f>
        <v>360</v>
      </c>
      <c r="K298" s="189">
        <f>IF(Início!$C$11&lt;K$2,IF((K$2-Início!$C$11)&lt;72,$D298*K$1,6*$D298),0)</f>
        <v>360</v>
      </c>
      <c r="L298" s="189">
        <f>IF(Início!$C$11&lt;L$2,IF((L$2-Início!$C$11)&lt;72,$D298*L$1,6*$D298),0)</f>
        <v>360</v>
      </c>
      <c r="M298" s="189">
        <f>IF(Início!$C$11&lt;M$2,IF((M$2-Início!$C$11)&lt;72,$D298*M$1,6*$D298),0)</f>
        <v>360</v>
      </c>
      <c r="N298" s="189">
        <f>IF(Início!$C$11&lt;N$2,IF((N$2-Início!$C$11)&lt;72,$D298*N$1,6*$D298),0)</f>
        <v>360</v>
      </c>
      <c r="Q298" s="165" t="s">
        <v>471</v>
      </c>
    </row>
    <row r="299" spans="2:17">
      <c r="B299" s="165" t="str">
        <f t="shared" si="5"/>
        <v>Cambará/PR</v>
      </c>
      <c r="C299" s="189" t="s">
        <v>2009</v>
      </c>
      <c r="D299" s="189">
        <v>60</v>
      </c>
      <c r="E299" s="189">
        <f>IF(Início!$C$11&lt;E$2,IF((E$2-Início!$C$11)&lt;72,$D299*E$1,6*$D299),0)</f>
        <v>60</v>
      </c>
      <c r="F299" s="189">
        <f>IF(Início!$C$11&lt;F$2,IF((F$2-Início!$C$11)&lt;72,$D299*F$1,6*$D299),0)</f>
        <v>120</v>
      </c>
      <c r="G299" s="189">
        <f>IF(Início!$C$11&lt;G$2,IF((G$2-Início!$C$11)&lt;72,$D299*G$1,6*$D299),0)</f>
        <v>180</v>
      </c>
      <c r="H299" s="189">
        <f>IF(Início!$C$11&lt;H$2,IF((H$2-Início!$C$11)&lt;72,$D299*H$1,6*$D299),0)</f>
        <v>240</v>
      </c>
      <c r="I299" s="189">
        <f>IF(Início!$C$11&lt;I$2,IF((I$2-Início!$C$11)&lt;72,$D299*I$1,6*$D299),0)</f>
        <v>300</v>
      </c>
      <c r="J299" s="189">
        <f>IF(Início!$C$11&lt;J$2,IF((J$2-Início!$C$11)&lt;72,$D299*J$1,6*$D299),0)</f>
        <v>360</v>
      </c>
      <c r="K299" s="189">
        <f>IF(Início!$C$11&lt;K$2,IF((K$2-Início!$C$11)&lt;72,$D299*K$1,6*$D299),0)</f>
        <v>360</v>
      </c>
      <c r="L299" s="189">
        <f>IF(Início!$C$11&lt;L$2,IF((L$2-Início!$C$11)&lt;72,$D299*L$1,6*$D299),0)</f>
        <v>360</v>
      </c>
      <c r="M299" s="189">
        <f>IF(Início!$C$11&lt;M$2,IF((M$2-Início!$C$11)&lt;72,$D299*M$1,6*$D299),0)</f>
        <v>360</v>
      </c>
      <c r="N299" s="189">
        <f>IF(Início!$C$11&lt;N$2,IF((N$2-Início!$C$11)&lt;72,$D299*N$1,6*$D299),0)</f>
        <v>360</v>
      </c>
      <c r="Q299" s="165" t="s">
        <v>825</v>
      </c>
    </row>
    <row r="300" spans="2:17">
      <c r="B300" s="165" t="str">
        <f t="shared" si="5"/>
        <v>Cambará do Sul/RS</v>
      </c>
      <c r="C300" s="189" t="s">
        <v>2012</v>
      </c>
      <c r="D300" s="189">
        <v>60</v>
      </c>
      <c r="E300" s="189">
        <f>IF(Início!$C$11&lt;E$2,IF((E$2-Início!$C$11)&lt;72,$D300*E$1,6*$D300),0)</f>
        <v>60</v>
      </c>
      <c r="F300" s="189">
        <f>IF(Início!$C$11&lt;F$2,IF((F$2-Início!$C$11)&lt;72,$D300*F$1,6*$D300),0)</f>
        <v>120</v>
      </c>
      <c r="G300" s="189">
        <f>IF(Início!$C$11&lt;G$2,IF((G$2-Início!$C$11)&lt;72,$D300*G$1,6*$D300),0)</f>
        <v>180</v>
      </c>
      <c r="H300" s="189">
        <f>IF(Início!$C$11&lt;H$2,IF((H$2-Início!$C$11)&lt;72,$D300*H$1,6*$D300),0)</f>
        <v>240</v>
      </c>
      <c r="I300" s="189">
        <f>IF(Início!$C$11&lt;I$2,IF((I$2-Início!$C$11)&lt;72,$D300*I$1,6*$D300),0)</f>
        <v>300</v>
      </c>
      <c r="J300" s="189">
        <f>IF(Início!$C$11&lt;J$2,IF((J$2-Início!$C$11)&lt;72,$D300*J$1,6*$D300),0)</f>
        <v>360</v>
      </c>
      <c r="K300" s="189">
        <f>IF(Início!$C$11&lt;K$2,IF((K$2-Início!$C$11)&lt;72,$D300*K$1,6*$D300),0)</f>
        <v>360</v>
      </c>
      <c r="L300" s="189">
        <f>IF(Início!$C$11&lt;L$2,IF((L$2-Início!$C$11)&lt;72,$D300*L$1,6*$D300),0)</f>
        <v>360</v>
      </c>
      <c r="M300" s="189">
        <f>IF(Início!$C$11&lt;M$2,IF((M$2-Início!$C$11)&lt;72,$D300*M$1,6*$D300),0)</f>
        <v>360</v>
      </c>
      <c r="N300" s="189">
        <f>IF(Início!$C$11&lt;N$2,IF((N$2-Início!$C$11)&lt;72,$D300*N$1,6*$D300),0)</f>
        <v>360</v>
      </c>
      <c r="Q300" s="165" t="s">
        <v>1579</v>
      </c>
    </row>
    <row r="301" spans="2:17">
      <c r="B301" s="165" t="str">
        <f t="shared" si="5"/>
        <v>Cambira/PR</v>
      </c>
      <c r="C301" s="189" t="s">
        <v>2009</v>
      </c>
      <c r="D301" s="189">
        <v>60</v>
      </c>
      <c r="E301" s="189">
        <f>IF(Início!$C$11&lt;E$2,IF((E$2-Início!$C$11)&lt;72,$D301*E$1,6*$D301),0)</f>
        <v>60</v>
      </c>
      <c r="F301" s="189">
        <f>IF(Início!$C$11&lt;F$2,IF((F$2-Início!$C$11)&lt;72,$D301*F$1,6*$D301),0)</f>
        <v>120</v>
      </c>
      <c r="G301" s="189">
        <f>IF(Início!$C$11&lt;G$2,IF((G$2-Início!$C$11)&lt;72,$D301*G$1,6*$D301),0)</f>
        <v>180</v>
      </c>
      <c r="H301" s="189">
        <f>IF(Início!$C$11&lt;H$2,IF((H$2-Início!$C$11)&lt;72,$D301*H$1,6*$D301),0)</f>
        <v>240</v>
      </c>
      <c r="I301" s="189">
        <f>IF(Início!$C$11&lt;I$2,IF((I$2-Início!$C$11)&lt;72,$D301*I$1,6*$D301),0)</f>
        <v>300</v>
      </c>
      <c r="J301" s="189">
        <f>IF(Início!$C$11&lt;J$2,IF((J$2-Início!$C$11)&lt;72,$D301*J$1,6*$D301),0)</f>
        <v>360</v>
      </c>
      <c r="K301" s="189">
        <f>IF(Início!$C$11&lt;K$2,IF((K$2-Início!$C$11)&lt;72,$D301*K$1,6*$D301),0)</f>
        <v>360</v>
      </c>
      <c r="L301" s="189">
        <f>IF(Início!$C$11&lt;L$2,IF((L$2-Início!$C$11)&lt;72,$D301*L$1,6*$D301),0)</f>
        <v>360</v>
      </c>
      <c r="M301" s="189">
        <f>IF(Início!$C$11&lt;M$2,IF((M$2-Início!$C$11)&lt;72,$D301*M$1,6*$D301),0)</f>
        <v>360</v>
      </c>
      <c r="N301" s="189">
        <f>IF(Início!$C$11&lt;N$2,IF((N$2-Início!$C$11)&lt;72,$D301*N$1,6*$D301),0)</f>
        <v>360</v>
      </c>
      <c r="Q301" s="165" t="s">
        <v>1387</v>
      </c>
    </row>
    <row r="302" spans="2:17">
      <c r="B302" s="165" t="str">
        <f t="shared" si="5"/>
        <v>Cametá/PA</v>
      </c>
      <c r="C302" s="189" t="s">
        <v>302</v>
      </c>
      <c r="D302" s="189">
        <v>60</v>
      </c>
      <c r="E302" s="189">
        <f>IF(Início!$C$11&lt;E$2,IF((E$2-Início!$C$11)&lt;72,$D302*E$1,6*$D302),0)</f>
        <v>60</v>
      </c>
      <c r="F302" s="189">
        <f>IF(Início!$C$11&lt;F$2,IF((F$2-Início!$C$11)&lt;72,$D302*F$1,6*$D302),0)</f>
        <v>120</v>
      </c>
      <c r="G302" s="189">
        <f>IF(Início!$C$11&lt;G$2,IF((G$2-Início!$C$11)&lt;72,$D302*G$1,6*$D302),0)</f>
        <v>180</v>
      </c>
      <c r="H302" s="189">
        <f>IF(Início!$C$11&lt;H$2,IF((H$2-Início!$C$11)&lt;72,$D302*H$1,6*$D302),0)</f>
        <v>240</v>
      </c>
      <c r="I302" s="189">
        <f>IF(Início!$C$11&lt;I$2,IF((I$2-Início!$C$11)&lt;72,$D302*I$1,6*$D302),0)</f>
        <v>300</v>
      </c>
      <c r="J302" s="189">
        <f>IF(Início!$C$11&lt;J$2,IF((J$2-Início!$C$11)&lt;72,$D302*J$1,6*$D302),0)</f>
        <v>360</v>
      </c>
      <c r="K302" s="189">
        <f>IF(Início!$C$11&lt;K$2,IF((K$2-Início!$C$11)&lt;72,$D302*K$1,6*$D302),0)</f>
        <v>360</v>
      </c>
      <c r="L302" s="189">
        <f>IF(Início!$C$11&lt;L$2,IF((L$2-Início!$C$11)&lt;72,$D302*L$1,6*$D302),0)</f>
        <v>360</v>
      </c>
      <c r="M302" s="189">
        <f>IF(Início!$C$11&lt;M$2,IF((M$2-Início!$C$11)&lt;72,$D302*M$1,6*$D302),0)</f>
        <v>360</v>
      </c>
      <c r="N302" s="189">
        <f>IF(Início!$C$11&lt;N$2,IF((N$2-Início!$C$11)&lt;72,$D302*N$1,6*$D302),0)</f>
        <v>360</v>
      </c>
      <c r="Q302" s="165" t="s">
        <v>304</v>
      </c>
    </row>
    <row r="303" spans="2:17">
      <c r="B303" s="165" t="str">
        <f t="shared" si="5"/>
        <v>Camocim de São Félix/PE</v>
      </c>
      <c r="C303" s="189" t="s">
        <v>319</v>
      </c>
      <c r="D303" s="189">
        <v>60</v>
      </c>
      <c r="E303" s="189">
        <f>IF(Início!$C$11&lt;E$2,IF((E$2-Início!$C$11)&lt;72,$D303*E$1,6*$D303),0)</f>
        <v>60</v>
      </c>
      <c r="F303" s="189">
        <f>IF(Início!$C$11&lt;F$2,IF((F$2-Início!$C$11)&lt;72,$D303*F$1,6*$D303),0)</f>
        <v>120</v>
      </c>
      <c r="G303" s="189">
        <f>IF(Início!$C$11&lt;G$2,IF((G$2-Início!$C$11)&lt;72,$D303*G$1,6*$D303),0)</f>
        <v>180</v>
      </c>
      <c r="H303" s="189">
        <f>IF(Início!$C$11&lt;H$2,IF((H$2-Início!$C$11)&lt;72,$D303*H$1,6*$D303),0)</f>
        <v>240</v>
      </c>
      <c r="I303" s="189">
        <f>IF(Início!$C$11&lt;I$2,IF((I$2-Início!$C$11)&lt;72,$D303*I$1,6*$D303),0)</f>
        <v>300</v>
      </c>
      <c r="J303" s="189">
        <f>IF(Início!$C$11&lt;J$2,IF((J$2-Início!$C$11)&lt;72,$D303*J$1,6*$D303),0)</f>
        <v>360</v>
      </c>
      <c r="K303" s="189">
        <f>IF(Início!$C$11&lt;K$2,IF((K$2-Início!$C$11)&lt;72,$D303*K$1,6*$D303),0)</f>
        <v>360</v>
      </c>
      <c r="L303" s="189">
        <f>IF(Início!$C$11&lt;L$2,IF((L$2-Início!$C$11)&lt;72,$D303*L$1,6*$D303),0)</f>
        <v>360</v>
      </c>
      <c r="M303" s="189">
        <f>IF(Início!$C$11&lt;M$2,IF((M$2-Início!$C$11)&lt;72,$D303*M$1,6*$D303),0)</f>
        <v>360</v>
      </c>
      <c r="N303" s="189">
        <f>IF(Início!$C$11&lt;N$2,IF((N$2-Início!$C$11)&lt;72,$D303*N$1,6*$D303),0)</f>
        <v>360</v>
      </c>
      <c r="Q303" s="165" t="s">
        <v>986</v>
      </c>
    </row>
    <row r="304" spans="2:17">
      <c r="B304" s="165" t="str">
        <f t="shared" si="5"/>
        <v>Campina das Missões/RS</v>
      </c>
      <c r="C304" s="189" t="s">
        <v>2012</v>
      </c>
      <c r="D304" s="189">
        <v>60</v>
      </c>
      <c r="E304" s="189">
        <f>IF(Início!$C$11&lt;E$2,IF((E$2-Início!$C$11)&lt;72,$D304*E$1,6*$D304),0)</f>
        <v>60</v>
      </c>
      <c r="F304" s="189">
        <f>IF(Início!$C$11&lt;F$2,IF((F$2-Início!$C$11)&lt;72,$D304*F$1,6*$D304),0)</f>
        <v>120</v>
      </c>
      <c r="G304" s="189">
        <f>IF(Início!$C$11&lt;G$2,IF((G$2-Início!$C$11)&lt;72,$D304*G$1,6*$D304),0)</f>
        <v>180</v>
      </c>
      <c r="H304" s="189">
        <f>IF(Início!$C$11&lt;H$2,IF((H$2-Início!$C$11)&lt;72,$D304*H$1,6*$D304),0)</f>
        <v>240</v>
      </c>
      <c r="I304" s="189">
        <f>IF(Início!$C$11&lt;I$2,IF((I$2-Início!$C$11)&lt;72,$D304*I$1,6*$D304),0)</f>
        <v>300</v>
      </c>
      <c r="J304" s="189">
        <f>IF(Início!$C$11&lt;J$2,IF((J$2-Início!$C$11)&lt;72,$D304*J$1,6*$D304),0)</f>
        <v>360</v>
      </c>
      <c r="K304" s="189">
        <f>IF(Início!$C$11&lt;K$2,IF((K$2-Início!$C$11)&lt;72,$D304*K$1,6*$D304),0)</f>
        <v>360</v>
      </c>
      <c r="L304" s="189">
        <f>IF(Início!$C$11&lt;L$2,IF((L$2-Início!$C$11)&lt;72,$D304*L$1,6*$D304),0)</f>
        <v>360</v>
      </c>
      <c r="M304" s="189">
        <f>IF(Início!$C$11&lt;M$2,IF((M$2-Início!$C$11)&lt;72,$D304*M$1,6*$D304),0)</f>
        <v>360</v>
      </c>
      <c r="N304" s="189">
        <f>IF(Início!$C$11&lt;N$2,IF((N$2-Início!$C$11)&lt;72,$D304*N$1,6*$D304),0)</f>
        <v>360</v>
      </c>
      <c r="Q304" s="165" t="s">
        <v>1625</v>
      </c>
    </row>
    <row r="305" spans="2:17">
      <c r="B305" s="165" t="str">
        <f t="shared" si="5"/>
        <v>Campina Verde/MG</v>
      </c>
      <c r="C305" s="189" t="s">
        <v>2005</v>
      </c>
      <c r="D305" s="189">
        <v>60</v>
      </c>
      <c r="E305" s="189">
        <f>IF(Início!$C$11&lt;E$2,IF((E$2-Início!$C$11)&lt;72,$D305*E$1,6*$D305),0)</f>
        <v>60</v>
      </c>
      <c r="F305" s="189">
        <f>IF(Início!$C$11&lt;F$2,IF((F$2-Início!$C$11)&lt;72,$D305*F$1,6*$D305),0)</f>
        <v>120</v>
      </c>
      <c r="G305" s="189">
        <f>IF(Início!$C$11&lt;G$2,IF((G$2-Início!$C$11)&lt;72,$D305*G$1,6*$D305),0)</f>
        <v>180</v>
      </c>
      <c r="H305" s="189">
        <f>IF(Início!$C$11&lt;H$2,IF((H$2-Início!$C$11)&lt;72,$D305*H$1,6*$D305),0)</f>
        <v>240</v>
      </c>
      <c r="I305" s="189">
        <f>IF(Início!$C$11&lt;I$2,IF((I$2-Início!$C$11)&lt;72,$D305*I$1,6*$D305),0)</f>
        <v>300</v>
      </c>
      <c r="J305" s="189">
        <f>IF(Início!$C$11&lt;J$2,IF((J$2-Início!$C$11)&lt;72,$D305*J$1,6*$D305),0)</f>
        <v>360</v>
      </c>
      <c r="K305" s="189">
        <f>IF(Início!$C$11&lt;K$2,IF((K$2-Início!$C$11)&lt;72,$D305*K$1,6*$D305),0)</f>
        <v>360</v>
      </c>
      <c r="L305" s="189">
        <f>IF(Início!$C$11&lt;L$2,IF((L$2-Início!$C$11)&lt;72,$D305*L$1,6*$D305),0)</f>
        <v>360</v>
      </c>
      <c r="M305" s="189">
        <f>IF(Início!$C$11&lt;M$2,IF((M$2-Início!$C$11)&lt;72,$D305*M$1,6*$D305),0)</f>
        <v>360</v>
      </c>
      <c r="N305" s="189">
        <f>IF(Início!$C$11&lt;N$2,IF((N$2-Início!$C$11)&lt;72,$D305*N$1,6*$D305),0)</f>
        <v>360</v>
      </c>
      <c r="Q305" s="165" t="s">
        <v>962</v>
      </c>
    </row>
    <row r="306" spans="2:17">
      <c r="B306" s="165" t="str">
        <f t="shared" si="5"/>
        <v>Campo Alegre/AL</v>
      </c>
      <c r="C306" s="189" t="s">
        <v>2010</v>
      </c>
      <c r="D306" s="189">
        <v>60</v>
      </c>
      <c r="E306" s="189">
        <f>IF(Início!$C$11&lt;E$2,IF((E$2-Início!$C$11)&lt;72,$D306*E$1,6*$D306),0)</f>
        <v>60</v>
      </c>
      <c r="F306" s="189">
        <f>IF(Início!$C$11&lt;F$2,IF((F$2-Início!$C$11)&lt;72,$D306*F$1,6*$D306),0)</f>
        <v>120</v>
      </c>
      <c r="G306" s="189">
        <f>IF(Início!$C$11&lt;G$2,IF((G$2-Início!$C$11)&lt;72,$D306*G$1,6*$D306),0)</f>
        <v>180</v>
      </c>
      <c r="H306" s="189">
        <f>IF(Início!$C$11&lt;H$2,IF((H$2-Início!$C$11)&lt;72,$D306*H$1,6*$D306),0)</f>
        <v>240</v>
      </c>
      <c r="I306" s="189">
        <f>IF(Início!$C$11&lt;I$2,IF((I$2-Início!$C$11)&lt;72,$D306*I$1,6*$D306),0)</f>
        <v>300</v>
      </c>
      <c r="J306" s="189">
        <f>IF(Início!$C$11&lt;J$2,IF((J$2-Início!$C$11)&lt;72,$D306*J$1,6*$D306),0)</f>
        <v>360</v>
      </c>
      <c r="K306" s="189">
        <f>IF(Início!$C$11&lt;K$2,IF((K$2-Início!$C$11)&lt;72,$D306*K$1,6*$D306),0)</f>
        <v>360</v>
      </c>
      <c r="L306" s="189">
        <f>IF(Início!$C$11&lt;L$2,IF((L$2-Início!$C$11)&lt;72,$D306*L$1,6*$D306),0)</f>
        <v>360</v>
      </c>
      <c r="M306" s="189">
        <f>IF(Início!$C$11&lt;M$2,IF((M$2-Início!$C$11)&lt;72,$D306*M$1,6*$D306),0)</f>
        <v>360</v>
      </c>
      <c r="N306" s="189">
        <f>IF(Início!$C$11&lt;N$2,IF((N$2-Início!$C$11)&lt;72,$D306*N$1,6*$D306),0)</f>
        <v>360</v>
      </c>
      <c r="Q306" s="165" t="s">
        <v>659</v>
      </c>
    </row>
    <row r="307" spans="2:17">
      <c r="B307" s="165" t="str">
        <f t="shared" si="5"/>
        <v>Campo Alegre de Goiás/GO</v>
      </c>
      <c r="C307" s="189" t="s">
        <v>2006</v>
      </c>
      <c r="D307" s="189">
        <v>60</v>
      </c>
      <c r="E307" s="189">
        <f>IF(Início!$C$11&lt;E$2,IF((E$2-Início!$C$11)&lt;72,$D307*E$1,6*$D307),0)</f>
        <v>60</v>
      </c>
      <c r="F307" s="189">
        <f>IF(Início!$C$11&lt;F$2,IF((F$2-Início!$C$11)&lt;72,$D307*F$1,6*$D307),0)</f>
        <v>120</v>
      </c>
      <c r="G307" s="189">
        <f>IF(Início!$C$11&lt;G$2,IF((G$2-Início!$C$11)&lt;72,$D307*G$1,6*$D307),0)</f>
        <v>180</v>
      </c>
      <c r="H307" s="189">
        <f>IF(Início!$C$11&lt;H$2,IF((H$2-Início!$C$11)&lt;72,$D307*H$1,6*$D307),0)</f>
        <v>240</v>
      </c>
      <c r="I307" s="189">
        <f>IF(Início!$C$11&lt;I$2,IF((I$2-Início!$C$11)&lt;72,$D307*I$1,6*$D307),0)</f>
        <v>300</v>
      </c>
      <c r="J307" s="189">
        <f>IF(Início!$C$11&lt;J$2,IF((J$2-Início!$C$11)&lt;72,$D307*J$1,6*$D307),0)</f>
        <v>360</v>
      </c>
      <c r="K307" s="189">
        <f>IF(Início!$C$11&lt;K$2,IF((K$2-Início!$C$11)&lt;72,$D307*K$1,6*$D307),0)</f>
        <v>360</v>
      </c>
      <c r="L307" s="189">
        <f>IF(Início!$C$11&lt;L$2,IF((L$2-Início!$C$11)&lt;72,$D307*L$1,6*$D307),0)</f>
        <v>360</v>
      </c>
      <c r="M307" s="189">
        <f>IF(Início!$C$11&lt;M$2,IF((M$2-Início!$C$11)&lt;72,$D307*M$1,6*$D307),0)</f>
        <v>360</v>
      </c>
      <c r="N307" s="189">
        <f>IF(Início!$C$11&lt;N$2,IF((N$2-Início!$C$11)&lt;72,$D307*N$1,6*$D307),0)</f>
        <v>360</v>
      </c>
      <c r="Q307" s="165" t="s">
        <v>1499</v>
      </c>
    </row>
    <row r="308" spans="2:17">
      <c r="B308" s="165" t="str">
        <f t="shared" si="5"/>
        <v>Campo Erê/SC</v>
      </c>
      <c r="C308" s="189" t="s">
        <v>2013</v>
      </c>
      <c r="D308" s="189">
        <v>60</v>
      </c>
      <c r="E308" s="189">
        <f>IF(Início!$C$11&lt;E$2,IF((E$2-Início!$C$11)&lt;72,$D308*E$1,6*$D308),0)</f>
        <v>60</v>
      </c>
      <c r="F308" s="189">
        <f>IF(Início!$C$11&lt;F$2,IF((F$2-Início!$C$11)&lt;72,$D308*F$1,6*$D308),0)</f>
        <v>120</v>
      </c>
      <c r="G308" s="189">
        <f>IF(Início!$C$11&lt;G$2,IF((G$2-Início!$C$11)&lt;72,$D308*G$1,6*$D308),0)</f>
        <v>180</v>
      </c>
      <c r="H308" s="189">
        <f>IF(Início!$C$11&lt;H$2,IF((H$2-Início!$C$11)&lt;72,$D308*H$1,6*$D308),0)</f>
        <v>240</v>
      </c>
      <c r="I308" s="189">
        <f>IF(Início!$C$11&lt;I$2,IF((I$2-Início!$C$11)&lt;72,$D308*I$1,6*$D308),0)</f>
        <v>300</v>
      </c>
      <c r="J308" s="189">
        <f>IF(Início!$C$11&lt;J$2,IF((J$2-Início!$C$11)&lt;72,$D308*J$1,6*$D308),0)</f>
        <v>360</v>
      </c>
      <c r="K308" s="189">
        <f>IF(Início!$C$11&lt;K$2,IF((K$2-Início!$C$11)&lt;72,$D308*K$1,6*$D308),0)</f>
        <v>360</v>
      </c>
      <c r="L308" s="189">
        <f>IF(Início!$C$11&lt;L$2,IF((L$2-Início!$C$11)&lt;72,$D308*L$1,6*$D308),0)</f>
        <v>360</v>
      </c>
      <c r="M308" s="189">
        <f>IF(Início!$C$11&lt;M$2,IF((M$2-Início!$C$11)&lt;72,$D308*M$1,6*$D308),0)</f>
        <v>360</v>
      </c>
      <c r="N308" s="189">
        <f>IF(Início!$C$11&lt;N$2,IF((N$2-Início!$C$11)&lt;72,$D308*N$1,6*$D308),0)</f>
        <v>360</v>
      </c>
      <c r="Q308" s="165" t="s">
        <v>1382</v>
      </c>
    </row>
    <row r="309" spans="2:17">
      <c r="B309" s="165" t="str">
        <f t="shared" si="5"/>
        <v>Campo Formoso/BA</v>
      </c>
      <c r="C309" s="189" t="s">
        <v>311</v>
      </c>
      <c r="D309" s="189">
        <v>60</v>
      </c>
      <c r="E309" s="189">
        <f>IF(Início!$C$11&lt;E$2,IF((E$2-Início!$C$11)&lt;72,$D309*E$1,6*$D309),0)</f>
        <v>60</v>
      </c>
      <c r="F309" s="189">
        <f>IF(Início!$C$11&lt;F$2,IF((F$2-Início!$C$11)&lt;72,$D309*F$1,6*$D309),0)</f>
        <v>120</v>
      </c>
      <c r="G309" s="189">
        <f>IF(Início!$C$11&lt;G$2,IF((G$2-Início!$C$11)&lt;72,$D309*G$1,6*$D309),0)</f>
        <v>180</v>
      </c>
      <c r="H309" s="189">
        <f>IF(Início!$C$11&lt;H$2,IF((H$2-Início!$C$11)&lt;72,$D309*H$1,6*$D309),0)</f>
        <v>240</v>
      </c>
      <c r="I309" s="189">
        <f>IF(Início!$C$11&lt;I$2,IF((I$2-Início!$C$11)&lt;72,$D309*I$1,6*$D309),0)</f>
        <v>300</v>
      </c>
      <c r="J309" s="189">
        <f>IF(Início!$C$11&lt;J$2,IF((J$2-Início!$C$11)&lt;72,$D309*J$1,6*$D309),0)</f>
        <v>360</v>
      </c>
      <c r="K309" s="189">
        <f>IF(Início!$C$11&lt;K$2,IF((K$2-Início!$C$11)&lt;72,$D309*K$1,6*$D309),0)</f>
        <v>360</v>
      </c>
      <c r="L309" s="189">
        <f>IF(Início!$C$11&lt;L$2,IF((L$2-Início!$C$11)&lt;72,$D309*L$1,6*$D309),0)</f>
        <v>360</v>
      </c>
      <c r="M309" s="189">
        <f>IF(Início!$C$11&lt;M$2,IF((M$2-Início!$C$11)&lt;72,$D309*M$1,6*$D309),0)</f>
        <v>360</v>
      </c>
      <c r="N309" s="189">
        <f>IF(Início!$C$11&lt;N$2,IF((N$2-Início!$C$11)&lt;72,$D309*N$1,6*$D309),0)</f>
        <v>360</v>
      </c>
      <c r="Q309" s="165" t="s">
        <v>450</v>
      </c>
    </row>
    <row r="310" spans="2:17">
      <c r="B310" s="165" t="str">
        <f t="shared" si="5"/>
        <v>Campo Grande/AL</v>
      </c>
      <c r="C310" s="189" t="s">
        <v>2010</v>
      </c>
      <c r="D310" s="189">
        <v>60</v>
      </c>
      <c r="E310" s="189">
        <f>IF(Início!$C$11&lt;E$2,IF((E$2-Início!$C$11)&lt;72,$D310*E$1,6*$D310),0)</f>
        <v>60</v>
      </c>
      <c r="F310" s="189">
        <f>IF(Início!$C$11&lt;F$2,IF((F$2-Início!$C$11)&lt;72,$D310*F$1,6*$D310),0)</f>
        <v>120</v>
      </c>
      <c r="G310" s="189">
        <f>IF(Início!$C$11&lt;G$2,IF((G$2-Início!$C$11)&lt;72,$D310*G$1,6*$D310),0)</f>
        <v>180</v>
      </c>
      <c r="H310" s="189">
        <f>IF(Início!$C$11&lt;H$2,IF((H$2-Início!$C$11)&lt;72,$D310*H$1,6*$D310),0)</f>
        <v>240</v>
      </c>
      <c r="I310" s="189">
        <f>IF(Início!$C$11&lt;I$2,IF((I$2-Início!$C$11)&lt;72,$D310*I$1,6*$D310),0)</f>
        <v>300</v>
      </c>
      <c r="J310" s="189">
        <f>IF(Início!$C$11&lt;J$2,IF((J$2-Início!$C$11)&lt;72,$D310*J$1,6*$D310),0)</f>
        <v>360</v>
      </c>
      <c r="K310" s="189">
        <f>IF(Início!$C$11&lt;K$2,IF((K$2-Início!$C$11)&lt;72,$D310*K$1,6*$D310),0)</f>
        <v>360</v>
      </c>
      <c r="L310" s="189">
        <f>IF(Início!$C$11&lt;L$2,IF((L$2-Início!$C$11)&lt;72,$D310*L$1,6*$D310),0)</f>
        <v>360</v>
      </c>
      <c r="M310" s="189">
        <f>IF(Início!$C$11&lt;M$2,IF((M$2-Início!$C$11)&lt;72,$D310*M$1,6*$D310),0)</f>
        <v>360</v>
      </c>
      <c r="N310" s="189">
        <f>IF(Início!$C$11&lt;N$2,IF((N$2-Início!$C$11)&lt;72,$D310*N$1,6*$D310),0)</f>
        <v>360</v>
      </c>
      <c r="Q310" s="165" t="s">
        <v>1452</v>
      </c>
    </row>
    <row r="311" spans="2:17">
      <c r="B311" s="165" t="str">
        <f t="shared" si="5"/>
        <v>Campo Grande do Piauí/PI</v>
      </c>
      <c r="C311" s="189" t="s">
        <v>2004</v>
      </c>
      <c r="D311" s="189">
        <v>60</v>
      </c>
      <c r="E311" s="189">
        <f>IF(Início!$C$11&lt;E$2,IF((E$2-Início!$C$11)&lt;72,$D311*E$1,6*$D311),0)</f>
        <v>60</v>
      </c>
      <c r="F311" s="189">
        <f>IF(Início!$C$11&lt;F$2,IF((F$2-Início!$C$11)&lt;72,$D311*F$1,6*$D311),0)</f>
        <v>120</v>
      </c>
      <c r="G311" s="189">
        <f>IF(Início!$C$11&lt;G$2,IF((G$2-Início!$C$11)&lt;72,$D311*G$1,6*$D311),0)</f>
        <v>180</v>
      </c>
      <c r="H311" s="189">
        <f>IF(Início!$C$11&lt;H$2,IF((H$2-Início!$C$11)&lt;72,$D311*H$1,6*$D311),0)</f>
        <v>240</v>
      </c>
      <c r="I311" s="189">
        <f>IF(Início!$C$11&lt;I$2,IF((I$2-Início!$C$11)&lt;72,$D311*I$1,6*$D311),0)</f>
        <v>300</v>
      </c>
      <c r="J311" s="189">
        <f>IF(Início!$C$11&lt;J$2,IF((J$2-Início!$C$11)&lt;72,$D311*J$1,6*$D311),0)</f>
        <v>360</v>
      </c>
      <c r="K311" s="189">
        <f>IF(Início!$C$11&lt;K$2,IF((K$2-Início!$C$11)&lt;72,$D311*K$1,6*$D311),0)</f>
        <v>360</v>
      </c>
      <c r="L311" s="189">
        <f>IF(Início!$C$11&lt;L$2,IF((L$2-Início!$C$11)&lt;72,$D311*L$1,6*$D311),0)</f>
        <v>360</v>
      </c>
      <c r="M311" s="189">
        <f>IF(Início!$C$11&lt;M$2,IF((M$2-Início!$C$11)&lt;72,$D311*M$1,6*$D311),0)</f>
        <v>360</v>
      </c>
      <c r="N311" s="189">
        <f>IF(Início!$C$11&lt;N$2,IF((N$2-Início!$C$11)&lt;72,$D311*N$1,6*$D311),0)</f>
        <v>360</v>
      </c>
      <c r="Q311" s="165" t="s">
        <v>1609</v>
      </c>
    </row>
    <row r="312" spans="2:17">
      <c r="B312" s="165" t="str">
        <f t="shared" si="5"/>
        <v>Campo Largo do Piauí/PI</v>
      </c>
      <c r="C312" s="189" t="s">
        <v>2004</v>
      </c>
      <c r="D312" s="189">
        <v>60</v>
      </c>
      <c r="E312" s="189">
        <f>IF(Início!$C$11&lt;E$2,IF((E$2-Início!$C$11)&lt;72,$D312*E$1,6*$D312),0)</f>
        <v>60</v>
      </c>
      <c r="F312" s="189">
        <f>IF(Início!$C$11&lt;F$2,IF((F$2-Início!$C$11)&lt;72,$D312*F$1,6*$D312),0)</f>
        <v>120</v>
      </c>
      <c r="G312" s="189">
        <f>IF(Início!$C$11&lt;G$2,IF((G$2-Início!$C$11)&lt;72,$D312*G$1,6*$D312),0)</f>
        <v>180</v>
      </c>
      <c r="H312" s="189">
        <f>IF(Início!$C$11&lt;H$2,IF((H$2-Início!$C$11)&lt;72,$D312*H$1,6*$D312),0)</f>
        <v>240</v>
      </c>
      <c r="I312" s="189">
        <f>IF(Início!$C$11&lt;I$2,IF((I$2-Início!$C$11)&lt;72,$D312*I$1,6*$D312),0)</f>
        <v>300</v>
      </c>
      <c r="J312" s="189">
        <f>IF(Início!$C$11&lt;J$2,IF((J$2-Início!$C$11)&lt;72,$D312*J$1,6*$D312),0)</f>
        <v>360</v>
      </c>
      <c r="K312" s="189">
        <f>IF(Início!$C$11&lt;K$2,IF((K$2-Início!$C$11)&lt;72,$D312*K$1,6*$D312),0)</f>
        <v>360</v>
      </c>
      <c r="L312" s="189">
        <f>IF(Início!$C$11&lt;L$2,IF((L$2-Início!$C$11)&lt;72,$D312*L$1,6*$D312),0)</f>
        <v>360</v>
      </c>
      <c r="M312" s="189">
        <f>IF(Início!$C$11&lt;M$2,IF((M$2-Início!$C$11)&lt;72,$D312*M$1,6*$D312),0)</f>
        <v>360</v>
      </c>
      <c r="N312" s="189">
        <f>IF(Início!$C$11&lt;N$2,IF((N$2-Início!$C$11)&lt;72,$D312*N$1,6*$D312),0)</f>
        <v>360</v>
      </c>
      <c r="Q312" s="165" t="s">
        <v>1500</v>
      </c>
    </row>
    <row r="313" spans="2:17">
      <c r="B313" s="165" t="str">
        <f t="shared" si="5"/>
        <v>Campo Novo/RS</v>
      </c>
      <c r="C313" s="189" t="s">
        <v>2012</v>
      </c>
      <c r="D313" s="189">
        <v>60</v>
      </c>
      <c r="E313" s="189">
        <f>IF(Início!$C$11&lt;E$2,IF((E$2-Início!$C$11)&lt;72,$D313*E$1,6*$D313),0)</f>
        <v>60</v>
      </c>
      <c r="F313" s="189">
        <f>IF(Início!$C$11&lt;F$2,IF((F$2-Início!$C$11)&lt;72,$D313*F$1,6*$D313),0)</f>
        <v>120</v>
      </c>
      <c r="G313" s="189">
        <f>IF(Início!$C$11&lt;G$2,IF((G$2-Início!$C$11)&lt;72,$D313*G$1,6*$D313),0)</f>
        <v>180</v>
      </c>
      <c r="H313" s="189">
        <f>IF(Início!$C$11&lt;H$2,IF((H$2-Início!$C$11)&lt;72,$D313*H$1,6*$D313),0)</f>
        <v>240</v>
      </c>
      <c r="I313" s="189">
        <f>IF(Início!$C$11&lt;I$2,IF((I$2-Início!$C$11)&lt;72,$D313*I$1,6*$D313),0)</f>
        <v>300</v>
      </c>
      <c r="J313" s="189">
        <f>IF(Início!$C$11&lt;J$2,IF((J$2-Início!$C$11)&lt;72,$D313*J$1,6*$D313),0)</f>
        <v>360</v>
      </c>
      <c r="K313" s="189">
        <f>IF(Início!$C$11&lt;K$2,IF((K$2-Início!$C$11)&lt;72,$D313*K$1,6*$D313),0)</f>
        <v>360</v>
      </c>
      <c r="L313" s="189">
        <f>IF(Início!$C$11&lt;L$2,IF((L$2-Início!$C$11)&lt;72,$D313*L$1,6*$D313),0)</f>
        <v>360</v>
      </c>
      <c r="M313" s="189">
        <f>IF(Início!$C$11&lt;M$2,IF((M$2-Início!$C$11)&lt;72,$D313*M$1,6*$D313),0)</f>
        <v>360</v>
      </c>
      <c r="N313" s="189">
        <f>IF(Início!$C$11&lt;N$2,IF((N$2-Início!$C$11)&lt;72,$D313*N$1,6*$D313),0)</f>
        <v>360</v>
      </c>
      <c r="Q313" s="165" t="s">
        <v>1697</v>
      </c>
    </row>
    <row r="314" spans="2:17">
      <c r="B314" s="165" t="str">
        <f t="shared" si="5"/>
        <v>Campo Novo de Rondônia/RO</v>
      </c>
      <c r="C314" s="189" t="s">
        <v>306</v>
      </c>
      <c r="D314" s="189">
        <v>60</v>
      </c>
      <c r="E314" s="189">
        <f>IF(Início!$C$11&lt;E$2,IF((E$2-Início!$C$11)&lt;72,$D314*E$1,6*$D314),0)</f>
        <v>60</v>
      </c>
      <c r="F314" s="189">
        <f>IF(Início!$C$11&lt;F$2,IF((F$2-Início!$C$11)&lt;72,$D314*F$1,6*$D314),0)</f>
        <v>120</v>
      </c>
      <c r="G314" s="189">
        <f>IF(Início!$C$11&lt;G$2,IF((G$2-Início!$C$11)&lt;72,$D314*G$1,6*$D314),0)</f>
        <v>180</v>
      </c>
      <c r="H314" s="189">
        <f>IF(Início!$C$11&lt;H$2,IF((H$2-Início!$C$11)&lt;72,$D314*H$1,6*$D314),0)</f>
        <v>240</v>
      </c>
      <c r="I314" s="189">
        <f>IF(Início!$C$11&lt;I$2,IF((I$2-Início!$C$11)&lt;72,$D314*I$1,6*$D314),0)</f>
        <v>300</v>
      </c>
      <c r="J314" s="189">
        <f>IF(Início!$C$11&lt;J$2,IF((J$2-Início!$C$11)&lt;72,$D314*J$1,6*$D314),0)</f>
        <v>360</v>
      </c>
      <c r="K314" s="189">
        <f>IF(Início!$C$11&lt;K$2,IF((K$2-Início!$C$11)&lt;72,$D314*K$1,6*$D314),0)</f>
        <v>360</v>
      </c>
      <c r="L314" s="189">
        <f>IF(Início!$C$11&lt;L$2,IF((L$2-Início!$C$11)&lt;72,$D314*L$1,6*$D314),0)</f>
        <v>360</v>
      </c>
      <c r="M314" s="189">
        <f>IF(Início!$C$11&lt;M$2,IF((M$2-Início!$C$11)&lt;72,$D314*M$1,6*$D314),0)</f>
        <v>360</v>
      </c>
      <c r="N314" s="189">
        <f>IF(Início!$C$11&lt;N$2,IF((N$2-Início!$C$11)&lt;72,$D314*N$1,6*$D314),0)</f>
        <v>360</v>
      </c>
      <c r="Q314" s="165" t="s">
        <v>1417</v>
      </c>
    </row>
    <row r="315" spans="2:17">
      <c r="B315" s="165" t="str">
        <f t="shared" si="5"/>
        <v>Campo Verde/MT</v>
      </c>
      <c r="C315" s="189" t="s">
        <v>309</v>
      </c>
      <c r="D315" s="189">
        <v>60</v>
      </c>
      <c r="E315" s="189">
        <f>IF(Início!$C$11&lt;E$2,IF((E$2-Início!$C$11)&lt;72,$D315*E$1,6*$D315),0)</f>
        <v>60</v>
      </c>
      <c r="F315" s="189">
        <f>IF(Início!$C$11&lt;F$2,IF((F$2-Início!$C$11)&lt;72,$D315*F$1,6*$D315),0)</f>
        <v>120</v>
      </c>
      <c r="G315" s="189">
        <f>IF(Início!$C$11&lt;G$2,IF((G$2-Início!$C$11)&lt;72,$D315*G$1,6*$D315),0)</f>
        <v>180</v>
      </c>
      <c r="H315" s="189">
        <f>IF(Início!$C$11&lt;H$2,IF((H$2-Início!$C$11)&lt;72,$D315*H$1,6*$D315),0)</f>
        <v>240</v>
      </c>
      <c r="I315" s="189">
        <f>IF(Início!$C$11&lt;I$2,IF((I$2-Início!$C$11)&lt;72,$D315*I$1,6*$D315),0)</f>
        <v>300</v>
      </c>
      <c r="J315" s="189">
        <f>IF(Início!$C$11&lt;J$2,IF((J$2-Início!$C$11)&lt;72,$D315*J$1,6*$D315),0)</f>
        <v>360</v>
      </c>
      <c r="K315" s="189">
        <f>IF(Início!$C$11&lt;K$2,IF((K$2-Início!$C$11)&lt;72,$D315*K$1,6*$D315),0)</f>
        <v>360</v>
      </c>
      <c r="L315" s="189">
        <f>IF(Início!$C$11&lt;L$2,IF((L$2-Início!$C$11)&lt;72,$D315*L$1,6*$D315),0)</f>
        <v>360</v>
      </c>
      <c r="M315" s="189">
        <f>IF(Início!$C$11&lt;M$2,IF((M$2-Início!$C$11)&lt;72,$D315*M$1,6*$D315),0)</f>
        <v>360</v>
      </c>
      <c r="N315" s="189">
        <f>IF(Início!$C$11&lt;N$2,IF((N$2-Início!$C$11)&lt;72,$D315*N$1,6*$D315),0)</f>
        <v>360</v>
      </c>
      <c r="Q315" s="165" t="s">
        <v>549</v>
      </c>
    </row>
    <row r="316" spans="2:17">
      <c r="B316" s="165" t="str">
        <f t="shared" si="5"/>
        <v>Campos Altos/MG</v>
      </c>
      <c r="C316" s="189" t="s">
        <v>2005</v>
      </c>
      <c r="D316" s="189">
        <v>60</v>
      </c>
      <c r="E316" s="189">
        <f>IF(Início!$C$11&lt;E$2,IF((E$2-Início!$C$11)&lt;72,$D316*E$1,6*$D316),0)</f>
        <v>60</v>
      </c>
      <c r="F316" s="189">
        <f>IF(Início!$C$11&lt;F$2,IF((F$2-Início!$C$11)&lt;72,$D316*F$1,6*$D316),0)</f>
        <v>120</v>
      </c>
      <c r="G316" s="189">
        <f>IF(Início!$C$11&lt;G$2,IF((G$2-Início!$C$11)&lt;72,$D316*G$1,6*$D316),0)</f>
        <v>180</v>
      </c>
      <c r="H316" s="189">
        <f>IF(Início!$C$11&lt;H$2,IF((H$2-Início!$C$11)&lt;72,$D316*H$1,6*$D316),0)</f>
        <v>240</v>
      </c>
      <c r="I316" s="189">
        <f>IF(Início!$C$11&lt;I$2,IF((I$2-Início!$C$11)&lt;72,$D316*I$1,6*$D316),0)</f>
        <v>300</v>
      </c>
      <c r="J316" s="189">
        <f>IF(Início!$C$11&lt;J$2,IF((J$2-Início!$C$11)&lt;72,$D316*J$1,6*$D316),0)</f>
        <v>360</v>
      </c>
      <c r="K316" s="189">
        <f>IF(Início!$C$11&lt;K$2,IF((K$2-Início!$C$11)&lt;72,$D316*K$1,6*$D316),0)</f>
        <v>360</v>
      </c>
      <c r="L316" s="189">
        <f>IF(Início!$C$11&lt;L$2,IF((L$2-Início!$C$11)&lt;72,$D316*L$1,6*$D316),0)</f>
        <v>360</v>
      </c>
      <c r="M316" s="189">
        <f>IF(Início!$C$11&lt;M$2,IF((M$2-Início!$C$11)&lt;72,$D316*M$1,6*$D316),0)</f>
        <v>360</v>
      </c>
      <c r="N316" s="189">
        <f>IF(Início!$C$11&lt;N$2,IF((N$2-Início!$C$11)&lt;72,$D316*N$1,6*$D316),0)</f>
        <v>360</v>
      </c>
      <c r="Q316" s="165" t="s">
        <v>1187</v>
      </c>
    </row>
    <row r="317" spans="2:17">
      <c r="B317" s="165" t="str">
        <f t="shared" si="5"/>
        <v>Campos Sales/CE</v>
      </c>
      <c r="C317" s="189" t="s">
        <v>314</v>
      </c>
      <c r="D317" s="189">
        <v>60</v>
      </c>
      <c r="E317" s="189">
        <f>IF(Início!$C$11&lt;E$2,IF((E$2-Início!$C$11)&lt;72,$D317*E$1,6*$D317),0)</f>
        <v>60</v>
      </c>
      <c r="F317" s="189">
        <f>IF(Início!$C$11&lt;F$2,IF((F$2-Início!$C$11)&lt;72,$D317*F$1,6*$D317),0)</f>
        <v>120</v>
      </c>
      <c r="G317" s="189">
        <f>IF(Início!$C$11&lt;G$2,IF((G$2-Início!$C$11)&lt;72,$D317*G$1,6*$D317),0)</f>
        <v>180</v>
      </c>
      <c r="H317" s="189">
        <f>IF(Início!$C$11&lt;H$2,IF((H$2-Início!$C$11)&lt;72,$D317*H$1,6*$D317),0)</f>
        <v>240</v>
      </c>
      <c r="I317" s="189">
        <f>IF(Início!$C$11&lt;I$2,IF((I$2-Início!$C$11)&lt;72,$D317*I$1,6*$D317),0)</f>
        <v>300</v>
      </c>
      <c r="J317" s="189">
        <f>IF(Início!$C$11&lt;J$2,IF((J$2-Início!$C$11)&lt;72,$D317*J$1,6*$D317),0)</f>
        <v>360</v>
      </c>
      <c r="K317" s="189">
        <f>IF(Início!$C$11&lt;K$2,IF((K$2-Início!$C$11)&lt;72,$D317*K$1,6*$D317),0)</f>
        <v>360</v>
      </c>
      <c r="L317" s="189">
        <f>IF(Início!$C$11&lt;L$2,IF((L$2-Início!$C$11)&lt;72,$D317*L$1,6*$D317),0)</f>
        <v>360</v>
      </c>
      <c r="M317" s="189">
        <f>IF(Início!$C$11&lt;M$2,IF((M$2-Início!$C$11)&lt;72,$D317*M$1,6*$D317),0)</f>
        <v>360</v>
      </c>
      <c r="N317" s="189">
        <f>IF(Início!$C$11&lt;N$2,IF((N$2-Início!$C$11)&lt;72,$D317*N$1,6*$D317),0)</f>
        <v>360</v>
      </c>
      <c r="Q317" s="165" t="s">
        <v>763</v>
      </c>
    </row>
    <row r="318" spans="2:17">
      <c r="B318" s="165" t="str">
        <f t="shared" si="5"/>
        <v>Canaã dos Carajás/PA</v>
      </c>
      <c r="C318" s="189" t="s">
        <v>302</v>
      </c>
      <c r="D318" s="189">
        <v>60</v>
      </c>
      <c r="E318" s="189">
        <f>IF(Início!$C$11&lt;E$2,IF((E$2-Início!$C$11)&lt;72,$D318*E$1,6*$D318),0)</f>
        <v>60</v>
      </c>
      <c r="F318" s="189">
        <f>IF(Início!$C$11&lt;F$2,IF((F$2-Início!$C$11)&lt;72,$D318*F$1,6*$D318),0)</f>
        <v>120</v>
      </c>
      <c r="G318" s="189">
        <f>IF(Início!$C$11&lt;G$2,IF((G$2-Início!$C$11)&lt;72,$D318*G$1,6*$D318),0)</f>
        <v>180</v>
      </c>
      <c r="H318" s="189">
        <f>IF(Início!$C$11&lt;H$2,IF((H$2-Início!$C$11)&lt;72,$D318*H$1,6*$D318),0)</f>
        <v>240</v>
      </c>
      <c r="I318" s="189">
        <f>IF(Início!$C$11&lt;I$2,IF((I$2-Início!$C$11)&lt;72,$D318*I$1,6*$D318),0)</f>
        <v>300</v>
      </c>
      <c r="J318" s="189">
        <f>IF(Início!$C$11&lt;J$2,IF((J$2-Início!$C$11)&lt;72,$D318*J$1,6*$D318),0)</f>
        <v>360</v>
      </c>
      <c r="K318" s="189">
        <f>IF(Início!$C$11&lt;K$2,IF((K$2-Início!$C$11)&lt;72,$D318*K$1,6*$D318),0)</f>
        <v>360</v>
      </c>
      <c r="L318" s="189">
        <f>IF(Início!$C$11&lt;L$2,IF((L$2-Início!$C$11)&lt;72,$D318*L$1,6*$D318),0)</f>
        <v>360</v>
      </c>
      <c r="M318" s="189">
        <f>IF(Início!$C$11&lt;M$2,IF((M$2-Início!$C$11)&lt;72,$D318*M$1,6*$D318),0)</f>
        <v>360</v>
      </c>
      <c r="N318" s="189">
        <f>IF(Início!$C$11&lt;N$2,IF((N$2-Início!$C$11)&lt;72,$D318*N$1,6*$D318),0)</f>
        <v>360</v>
      </c>
      <c r="Q318" s="165" t="s">
        <v>437</v>
      </c>
    </row>
    <row r="319" spans="2:17">
      <c r="B319" s="165" t="str">
        <f t="shared" si="5"/>
        <v>Cananéia/SP</v>
      </c>
      <c r="C319" s="189" t="s">
        <v>2002</v>
      </c>
      <c r="D319" s="189">
        <v>60</v>
      </c>
      <c r="E319" s="189">
        <f>IF(Início!$C$11&lt;E$2,IF((E$2-Início!$C$11)&lt;72,$D319*E$1,6*$D319),0)</f>
        <v>60</v>
      </c>
      <c r="F319" s="189">
        <f>IF(Início!$C$11&lt;F$2,IF((F$2-Início!$C$11)&lt;72,$D319*F$1,6*$D319),0)</f>
        <v>120</v>
      </c>
      <c r="G319" s="189">
        <f>IF(Início!$C$11&lt;G$2,IF((G$2-Início!$C$11)&lt;72,$D319*G$1,6*$D319),0)</f>
        <v>180</v>
      </c>
      <c r="H319" s="189">
        <f>IF(Início!$C$11&lt;H$2,IF((H$2-Início!$C$11)&lt;72,$D319*H$1,6*$D319),0)</f>
        <v>240</v>
      </c>
      <c r="I319" s="189">
        <f>IF(Início!$C$11&lt;I$2,IF((I$2-Início!$C$11)&lt;72,$D319*I$1,6*$D319),0)</f>
        <v>300</v>
      </c>
      <c r="J319" s="189">
        <f>IF(Início!$C$11&lt;J$2,IF((J$2-Início!$C$11)&lt;72,$D319*J$1,6*$D319),0)</f>
        <v>360</v>
      </c>
      <c r="K319" s="189">
        <f>IF(Início!$C$11&lt;K$2,IF((K$2-Início!$C$11)&lt;72,$D319*K$1,6*$D319),0)</f>
        <v>360</v>
      </c>
      <c r="L319" s="189">
        <f>IF(Início!$C$11&lt;L$2,IF((L$2-Início!$C$11)&lt;72,$D319*L$1,6*$D319),0)</f>
        <v>360</v>
      </c>
      <c r="M319" s="189">
        <f>IF(Início!$C$11&lt;M$2,IF((M$2-Início!$C$11)&lt;72,$D319*M$1,6*$D319),0)</f>
        <v>360</v>
      </c>
      <c r="N319" s="189">
        <f>IF(Início!$C$11&lt;N$2,IF((N$2-Início!$C$11)&lt;72,$D319*N$1,6*$D319),0)</f>
        <v>360</v>
      </c>
      <c r="Q319" s="165" t="s">
        <v>1212</v>
      </c>
    </row>
    <row r="320" spans="2:17">
      <c r="B320" s="165" t="str">
        <f t="shared" si="5"/>
        <v>Canápolis/MG</v>
      </c>
      <c r="C320" s="189" t="s">
        <v>2005</v>
      </c>
      <c r="D320" s="189">
        <v>60</v>
      </c>
      <c r="E320" s="189">
        <f>IF(Início!$C$11&lt;E$2,IF((E$2-Início!$C$11)&lt;72,$D320*E$1,6*$D320),0)</f>
        <v>60</v>
      </c>
      <c r="F320" s="189">
        <f>IF(Início!$C$11&lt;F$2,IF((F$2-Início!$C$11)&lt;72,$D320*F$1,6*$D320),0)</f>
        <v>120</v>
      </c>
      <c r="G320" s="189">
        <f>IF(Início!$C$11&lt;G$2,IF((G$2-Início!$C$11)&lt;72,$D320*G$1,6*$D320),0)</f>
        <v>180</v>
      </c>
      <c r="H320" s="189">
        <f>IF(Início!$C$11&lt;H$2,IF((H$2-Início!$C$11)&lt;72,$D320*H$1,6*$D320),0)</f>
        <v>240</v>
      </c>
      <c r="I320" s="189">
        <f>IF(Início!$C$11&lt;I$2,IF((I$2-Início!$C$11)&lt;72,$D320*I$1,6*$D320),0)</f>
        <v>300</v>
      </c>
      <c r="J320" s="189">
        <f>IF(Início!$C$11&lt;J$2,IF((J$2-Início!$C$11)&lt;72,$D320*J$1,6*$D320),0)</f>
        <v>360</v>
      </c>
      <c r="K320" s="189">
        <f>IF(Início!$C$11&lt;K$2,IF((K$2-Início!$C$11)&lt;72,$D320*K$1,6*$D320),0)</f>
        <v>360</v>
      </c>
      <c r="L320" s="189">
        <f>IF(Início!$C$11&lt;L$2,IF((L$2-Início!$C$11)&lt;72,$D320*L$1,6*$D320),0)</f>
        <v>360</v>
      </c>
      <c r="M320" s="189">
        <f>IF(Início!$C$11&lt;M$2,IF((M$2-Início!$C$11)&lt;72,$D320*M$1,6*$D320),0)</f>
        <v>360</v>
      </c>
      <c r="N320" s="189">
        <f>IF(Início!$C$11&lt;N$2,IF((N$2-Início!$C$11)&lt;72,$D320*N$1,6*$D320),0)</f>
        <v>360</v>
      </c>
      <c r="Q320" s="165" t="s">
        <v>1315</v>
      </c>
    </row>
    <row r="321" spans="2:17">
      <c r="B321" s="165" t="str">
        <f t="shared" si="5"/>
        <v>Canápolis/BA</v>
      </c>
      <c r="C321" s="189" t="s">
        <v>311</v>
      </c>
      <c r="D321" s="189">
        <v>60</v>
      </c>
      <c r="E321" s="189">
        <f>IF(Início!$C$11&lt;E$2,IF((E$2-Início!$C$11)&lt;72,$D321*E$1,6*$D321),0)</f>
        <v>60</v>
      </c>
      <c r="F321" s="189">
        <f>IF(Início!$C$11&lt;F$2,IF((F$2-Início!$C$11)&lt;72,$D321*F$1,6*$D321),0)</f>
        <v>120</v>
      </c>
      <c r="G321" s="189">
        <f>IF(Início!$C$11&lt;G$2,IF((G$2-Início!$C$11)&lt;72,$D321*G$1,6*$D321),0)</f>
        <v>180</v>
      </c>
      <c r="H321" s="189">
        <f>IF(Início!$C$11&lt;H$2,IF((H$2-Início!$C$11)&lt;72,$D321*H$1,6*$D321),0)</f>
        <v>240</v>
      </c>
      <c r="I321" s="189">
        <f>IF(Início!$C$11&lt;I$2,IF((I$2-Início!$C$11)&lt;72,$D321*I$1,6*$D321),0)</f>
        <v>300</v>
      </c>
      <c r="J321" s="189">
        <f>IF(Início!$C$11&lt;J$2,IF((J$2-Início!$C$11)&lt;72,$D321*J$1,6*$D321),0)</f>
        <v>360</v>
      </c>
      <c r="K321" s="189">
        <f>IF(Início!$C$11&lt;K$2,IF((K$2-Início!$C$11)&lt;72,$D321*K$1,6*$D321),0)</f>
        <v>360</v>
      </c>
      <c r="L321" s="189">
        <f>IF(Início!$C$11&lt;L$2,IF((L$2-Início!$C$11)&lt;72,$D321*L$1,6*$D321),0)</f>
        <v>360</v>
      </c>
      <c r="M321" s="189">
        <f>IF(Início!$C$11&lt;M$2,IF((M$2-Início!$C$11)&lt;72,$D321*M$1,6*$D321),0)</f>
        <v>360</v>
      </c>
      <c r="N321" s="189">
        <f>IF(Início!$C$11&lt;N$2,IF((N$2-Início!$C$11)&lt;72,$D321*N$1,6*$D321),0)</f>
        <v>360</v>
      </c>
      <c r="Q321" s="165" t="s">
        <v>1315</v>
      </c>
    </row>
    <row r="322" spans="2:17">
      <c r="B322" s="165" t="str">
        <f t="shared" si="5"/>
        <v>Canarana/BA</v>
      </c>
      <c r="C322" s="189" t="s">
        <v>311</v>
      </c>
      <c r="D322" s="189">
        <v>60</v>
      </c>
      <c r="E322" s="189">
        <f>IF(Início!$C$11&lt;E$2,IF((E$2-Início!$C$11)&lt;72,$D322*E$1,6*$D322),0)</f>
        <v>60</v>
      </c>
      <c r="F322" s="189">
        <f>IF(Início!$C$11&lt;F$2,IF((F$2-Início!$C$11)&lt;72,$D322*F$1,6*$D322),0)</f>
        <v>120</v>
      </c>
      <c r="G322" s="189">
        <f>IF(Início!$C$11&lt;G$2,IF((G$2-Início!$C$11)&lt;72,$D322*G$1,6*$D322),0)</f>
        <v>180</v>
      </c>
      <c r="H322" s="189">
        <f>IF(Início!$C$11&lt;H$2,IF((H$2-Início!$C$11)&lt;72,$D322*H$1,6*$D322),0)</f>
        <v>240</v>
      </c>
      <c r="I322" s="189">
        <f>IF(Início!$C$11&lt;I$2,IF((I$2-Início!$C$11)&lt;72,$D322*I$1,6*$D322),0)</f>
        <v>300</v>
      </c>
      <c r="J322" s="189">
        <f>IF(Início!$C$11&lt;J$2,IF((J$2-Início!$C$11)&lt;72,$D322*J$1,6*$D322),0)</f>
        <v>360</v>
      </c>
      <c r="K322" s="189">
        <f>IF(Início!$C$11&lt;K$2,IF((K$2-Início!$C$11)&lt;72,$D322*K$1,6*$D322),0)</f>
        <v>360</v>
      </c>
      <c r="L322" s="189">
        <f>IF(Início!$C$11&lt;L$2,IF((L$2-Início!$C$11)&lt;72,$D322*L$1,6*$D322),0)</f>
        <v>360</v>
      </c>
      <c r="M322" s="189">
        <f>IF(Início!$C$11&lt;M$2,IF((M$2-Início!$C$11)&lt;72,$D322*M$1,6*$D322),0)</f>
        <v>360</v>
      </c>
      <c r="N322" s="189">
        <f>IF(Início!$C$11&lt;N$2,IF((N$2-Início!$C$11)&lt;72,$D322*N$1,6*$D322),0)</f>
        <v>360</v>
      </c>
      <c r="Q322" s="165" t="s">
        <v>790</v>
      </c>
    </row>
    <row r="323" spans="2:17">
      <c r="B323" s="165" t="str">
        <f t="shared" si="5"/>
        <v>Canas/SP</v>
      </c>
      <c r="C323" s="189" t="s">
        <v>2002</v>
      </c>
      <c r="D323" s="189">
        <v>60</v>
      </c>
      <c r="E323" s="189">
        <f>IF(Início!$C$11&lt;E$2,IF((E$2-Início!$C$11)&lt;72,$D323*E$1,6*$D323),0)</f>
        <v>60</v>
      </c>
      <c r="F323" s="189">
        <f>IF(Início!$C$11&lt;F$2,IF((F$2-Início!$C$11)&lt;72,$D323*F$1,6*$D323),0)</f>
        <v>120</v>
      </c>
      <c r="G323" s="189">
        <f>IF(Início!$C$11&lt;G$2,IF((G$2-Início!$C$11)&lt;72,$D323*G$1,6*$D323),0)</f>
        <v>180</v>
      </c>
      <c r="H323" s="189">
        <f>IF(Início!$C$11&lt;H$2,IF((H$2-Início!$C$11)&lt;72,$D323*H$1,6*$D323),0)</f>
        <v>240</v>
      </c>
      <c r="I323" s="189">
        <f>IF(Início!$C$11&lt;I$2,IF((I$2-Início!$C$11)&lt;72,$D323*I$1,6*$D323),0)</f>
        <v>300</v>
      </c>
      <c r="J323" s="189">
        <f>IF(Início!$C$11&lt;J$2,IF((J$2-Início!$C$11)&lt;72,$D323*J$1,6*$D323),0)</f>
        <v>360</v>
      </c>
      <c r="K323" s="189">
        <f>IF(Início!$C$11&lt;K$2,IF((K$2-Início!$C$11)&lt;72,$D323*K$1,6*$D323),0)</f>
        <v>360</v>
      </c>
      <c r="L323" s="189">
        <f>IF(Início!$C$11&lt;L$2,IF((L$2-Início!$C$11)&lt;72,$D323*L$1,6*$D323),0)</f>
        <v>360</v>
      </c>
      <c r="M323" s="189">
        <f>IF(Início!$C$11&lt;M$2,IF((M$2-Início!$C$11)&lt;72,$D323*M$1,6*$D323),0)</f>
        <v>360</v>
      </c>
      <c r="N323" s="189">
        <f>IF(Início!$C$11&lt;N$2,IF((N$2-Início!$C$11)&lt;72,$D323*N$1,6*$D323),0)</f>
        <v>360</v>
      </c>
      <c r="Q323" s="165" t="s">
        <v>1701</v>
      </c>
    </row>
    <row r="324" spans="2:17">
      <c r="B324" s="165" t="str">
        <f t="shared" si="5"/>
        <v>Canavieiras/BA</v>
      </c>
      <c r="C324" s="189" t="s">
        <v>311</v>
      </c>
      <c r="D324" s="189">
        <v>60</v>
      </c>
      <c r="E324" s="189">
        <f>IF(Início!$C$11&lt;E$2,IF((E$2-Início!$C$11)&lt;72,$D324*E$1,6*$D324),0)</f>
        <v>60</v>
      </c>
      <c r="F324" s="189">
        <f>IF(Início!$C$11&lt;F$2,IF((F$2-Início!$C$11)&lt;72,$D324*F$1,6*$D324),0)</f>
        <v>120</v>
      </c>
      <c r="G324" s="189">
        <f>IF(Início!$C$11&lt;G$2,IF((G$2-Início!$C$11)&lt;72,$D324*G$1,6*$D324),0)</f>
        <v>180</v>
      </c>
      <c r="H324" s="189">
        <f>IF(Início!$C$11&lt;H$2,IF((H$2-Início!$C$11)&lt;72,$D324*H$1,6*$D324),0)</f>
        <v>240</v>
      </c>
      <c r="I324" s="189">
        <f>IF(Início!$C$11&lt;I$2,IF((I$2-Início!$C$11)&lt;72,$D324*I$1,6*$D324),0)</f>
        <v>300</v>
      </c>
      <c r="J324" s="189">
        <f>IF(Início!$C$11&lt;J$2,IF((J$2-Início!$C$11)&lt;72,$D324*J$1,6*$D324),0)</f>
        <v>360</v>
      </c>
      <c r="K324" s="189">
        <f>IF(Início!$C$11&lt;K$2,IF((K$2-Início!$C$11)&lt;72,$D324*K$1,6*$D324),0)</f>
        <v>360</v>
      </c>
      <c r="L324" s="189">
        <f>IF(Início!$C$11&lt;L$2,IF((L$2-Início!$C$11)&lt;72,$D324*L$1,6*$D324),0)</f>
        <v>360</v>
      </c>
      <c r="M324" s="189">
        <f>IF(Início!$C$11&lt;M$2,IF((M$2-Início!$C$11)&lt;72,$D324*M$1,6*$D324),0)</f>
        <v>360</v>
      </c>
      <c r="N324" s="189">
        <f>IF(Início!$C$11&lt;N$2,IF((N$2-Início!$C$11)&lt;72,$D324*N$1,6*$D324),0)</f>
        <v>360</v>
      </c>
      <c r="Q324" s="165" t="s">
        <v>646</v>
      </c>
    </row>
    <row r="325" spans="2:17">
      <c r="B325" s="165" t="str">
        <f t="shared" ref="B325:B388" si="6">CONCATENATE(Q325,"/",C325)</f>
        <v>Candeal/BA</v>
      </c>
      <c r="C325" s="189" t="s">
        <v>311</v>
      </c>
      <c r="D325" s="189">
        <v>60</v>
      </c>
      <c r="E325" s="189">
        <f>IF(Início!$C$11&lt;E$2,IF((E$2-Início!$C$11)&lt;72,$D325*E$1,6*$D325),0)</f>
        <v>60</v>
      </c>
      <c r="F325" s="189">
        <f>IF(Início!$C$11&lt;F$2,IF((F$2-Início!$C$11)&lt;72,$D325*F$1,6*$D325),0)</f>
        <v>120</v>
      </c>
      <c r="G325" s="189">
        <f>IF(Início!$C$11&lt;G$2,IF((G$2-Início!$C$11)&lt;72,$D325*G$1,6*$D325),0)</f>
        <v>180</v>
      </c>
      <c r="H325" s="189">
        <f>IF(Início!$C$11&lt;H$2,IF((H$2-Início!$C$11)&lt;72,$D325*H$1,6*$D325),0)</f>
        <v>240</v>
      </c>
      <c r="I325" s="189">
        <f>IF(Início!$C$11&lt;I$2,IF((I$2-Início!$C$11)&lt;72,$D325*I$1,6*$D325),0)</f>
        <v>300</v>
      </c>
      <c r="J325" s="189">
        <f>IF(Início!$C$11&lt;J$2,IF((J$2-Início!$C$11)&lt;72,$D325*J$1,6*$D325),0)</f>
        <v>360</v>
      </c>
      <c r="K325" s="189">
        <f>IF(Início!$C$11&lt;K$2,IF((K$2-Início!$C$11)&lt;72,$D325*K$1,6*$D325),0)</f>
        <v>360</v>
      </c>
      <c r="L325" s="189">
        <f>IF(Início!$C$11&lt;L$2,IF((L$2-Início!$C$11)&lt;72,$D325*L$1,6*$D325),0)</f>
        <v>360</v>
      </c>
      <c r="M325" s="189">
        <f>IF(Início!$C$11&lt;M$2,IF((M$2-Início!$C$11)&lt;72,$D325*M$1,6*$D325),0)</f>
        <v>360</v>
      </c>
      <c r="N325" s="189">
        <f>IF(Início!$C$11&lt;N$2,IF((N$2-Início!$C$11)&lt;72,$D325*N$1,6*$D325),0)</f>
        <v>360</v>
      </c>
      <c r="Q325" s="165" t="s">
        <v>1476</v>
      </c>
    </row>
    <row r="326" spans="2:17">
      <c r="B326" s="165" t="str">
        <f t="shared" si="6"/>
        <v>Candiba/BA</v>
      </c>
      <c r="C326" s="189" t="s">
        <v>311</v>
      </c>
      <c r="D326" s="189">
        <v>60</v>
      </c>
      <c r="E326" s="189">
        <f>IF(Início!$C$11&lt;E$2,IF((E$2-Início!$C$11)&lt;72,$D326*E$1,6*$D326),0)</f>
        <v>60</v>
      </c>
      <c r="F326" s="189">
        <f>IF(Início!$C$11&lt;F$2,IF((F$2-Início!$C$11)&lt;72,$D326*F$1,6*$D326),0)</f>
        <v>120</v>
      </c>
      <c r="G326" s="189">
        <f>IF(Início!$C$11&lt;G$2,IF((G$2-Início!$C$11)&lt;72,$D326*G$1,6*$D326),0)</f>
        <v>180</v>
      </c>
      <c r="H326" s="189">
        <f>IF(Início!$C$11&lt;H$2,IF((H$2-Início!$C$11)&lt;72,$D326*H$1,6*$D326),0)</f>
        <v>240</v>
      </c>
      <c r="I326" s="189">
        <f>IF(Início!$C$11&lt;I$2,IF((I$2-Início!$C$11)&lt;72,$D326*I$1,6*$D326),0)</f>
        <v>300</v>
      </c>
      <c r="J326" s="189">
        <f>IF(Início!$C$11&lt;J$2,IF((J$2-Início!$C$11)&lt;72,$D326*J$1,6*$D326),0)</f>
        <v>360</v>
      </c>
      <c r="K326" s="189">
        <f>IF(Início!$C$11&lt;K$2,IF((K$2-Início!$C$11)&lt;72,$D326*K$1,6*$D326),0)</f>
        <v>360</v>
      </c>
      <c r="L326" s="189">
        <f>IF(Início!$C$11&lt;L$2,IF((L$2-Início!$C$11)&lt;72,$D326*L$1,6*$D326),0)</f>
        <v>360</v>
      </c>
      <c r="M326" s="189">
        <f>IF(Início!$C$11&lt;M$2,IF((M$2-Início!$C$11)&lt;72,$D326*M$1,6*$D326),0)</f>
        <v>360</v>
      </c>
      <c r="N326" s="189">
        <f>IF(Início!$C$11&lt;N$2,IF((N$2-Início!$C$11)&lt;72,$D326*N$1,6*$D326),0)</f>
        <v>360</v>
      </c>
      <c r="Q326" s="165" t="s">
        <v>1186</v>
      </c>
    </row>
    <row r="327" spans="2:17">
      <c r="B327" s="165" t="str">
        <f t="shared" si="6"/>
        <v>Cândido de Abreu/PR</v>
      </c>
      <c r="C327" s="189" t="s">
        <v>2009</v>
      </c>
      <c r="D327" s="189">
        <v>60</v>
      </c>
      <c r="E327" s="189">
        <f>IF(Início!$C$11&lt;E$2,IF((E$2-Início!$C$11)&lt;72,$D327*E$1,6*$D327),0)</f>
        <v>60</v>
      </c>
      <c r="F327" s="189">
        <f>IF(Início!$C$11&lt;F$2,IF((F$2-Início!$C$11)&lt;72,$D327*F$1,6*$D327),0)</f>
        <v>120</v>
      </c>
      <c r="G327" s="189">
        <f>IF(Início!$C$11&lt;G$2,IF((G$2-Início!$C$11)&lt;72,$D327*G$1,6*$D327),0)</f>
        <v>180</v>
      </c>
      <c r="H327" s="189">
        <f>IF(Início!$C$11&lt;H$2,IF((H$2-Início!$C$11)&lt;72,$D327*H$1,6*$D327),0)</f>
        <v>240</v>
      </c>
      <c r="I327" s="189">
        <f>IF(Início!$C$11&lt;I$2,IF((I$2-Início!$C$11)&lt;72,$D327*I$1,6*$D327),0)</f>
        <v>300</v>
      </c>
      <c r="J327" s="189">
        <f>IF(Início!$C$11&lt;J$2,IF((J$2-Início!$C$11)&lt;72,$D327*J$1,6*$D327),0)</f>
        <v>360</v>
      </c>
      <c r="K327" s="189">
        <f>IF(Início!$C$11&lt;K$2,IF((K$2-Início!$C$11)&lt;72,$D327*K$1,6*$D327),0)</f>
        <v>360</v>
      </c>
      <c r="L327" s="189">
        <f>IF(Início!$C$11&lt;L$2,IF((L$2-Início!$C$11)&lt;72,$D327*L$1,6*$D327),0)</f>
        <v>360</v>
      </c>
      <c r="M327" s="189">
        <f>IF(Início!$C$11&lt;M$2,IF((M$2-Início!$C$11)&lt;72,$D327*M$1,6*$D327),0)</f>
        <v>360</v>
      </c>
      <c r="N327" s="189">
        <f>IF(Início!$C$11&lt;N$2,IF((N$2-Início!$C$11)&lt;72,$D327*N$1,6*$D327),0)</f>
        <v>360</v>
      </c>
      <c r="Q327" s="165" t="s">
        <v>1063</v>
      </c>
    </row>
    <row r="328" spans="2:17">
      <c r="B328" s="165" t="str">
        <f t="shared" si="6"/>
        <v>Cândido Godói/RS</v>
      </c>
      <c r="C328" s="189" t="s">
        <v>2012</v>
      </c>
      <c r="D328" s="189">
        <v>60</v>
      </c>
      <c r="E328" s="189">
        <f>IF(Início!$C$11&lt;E$2,IF((E$2-Início!$C$11)&lt;72,$D328*E$1,6*$D328),0)</f>
        <v>60</v>
      </c>
      <c r="F328" s="189">
        <f>IF(Início!$C$11&lt;F$2,IF((F$2-Início!$C$11)&lt;72,$D328*F$1,6*$D328),0)</f>
        <v>120</v>
      </c>
      <c r="G328" s="189">
        <f>IF(Início!$C$11&lt;G$2,IF((G$2-Início!$C$11)&lt;72,$D328*G$1,6*$D328),0)</f>
        <v>180</v>
      </c>
      <c r="H328" s="189">
        <f>IF(Início!$C$11&lt;H$2,IF((H$2-Início!$C$11)&lt;72,$D328*H$1,6*$D328),0)</f>
        <v>240</v>
      </c>
      <c r="I328" s="189">
        <f>IF(Início!$C$11&lt;I$2,IF((I$2-Início!$C$11)&lt;72,$D328*I$1,6*$D328),0)</f>
        <v>300</v>
      </c>
      <c r="J328" s="189">
        <f>IF(Início!$C$11&lt;J$2,IF((J$2-Início!$C$11)&lt;72,$D328*J$1,6*$D328),0)</f>
        <v>360</v>
      </c>
      <c r="K328" s="189">
        <f>IF(Início!$C$11&lt;K$2,IF((K$2-Início!$C$11)&lt;72,$D328*K$1,6*$D328),0)</f>
        <v>360</v>
      </c>
      <c r="L328" s="189">
        <f>IF(Início!$C$11&lt;L$2,IF((L$2-Início!$C$11)&lt;72,$D328*L$1,6*$D328),0)</f>
        <v>360</v>
      </c>
      <c r="M328" s="189">
        <f>IF(Início!$C$11&lt;M$2,IF((M$2-Início!$C$11)&lt;72,$D328*M$1,6*$D328),0)</f>
        <v>360</v>
      </c>
      <c r="N328" s="189">
        <f>IF(Início!$C$11&lt;N$2,IF((N$2-Início!$C$11)&lt;72,$D328*N$1,6*$D328),0)</f>
        <v>360</v>
      </c>
      <c r="Q328" s="165" t="s">
        <v>1587</v>
      </c>
    </row>
    <row r="329" spans="2:17">
      <c r="B329" s="165" t="str">
        <f t="shared" si="6"/>
        <v>Cândido Mendes/MA</v>
      </c>
      <c r="C329" s="189" t="s">
        <v>316</v>
      </c>
      <c r="D329" s="189">
        <v>60</v>
      </c>
      <c r="E329" s="189">
        <f>IF(Início!$C$11&lt;E$2,IF((E$2-Início!$C$11)&lt;72,$D329*E$1,6*$D329),0)</f>
        <v>60</v>
      </c>
      <c r="F329" s="189">
        <f>IF(Início!$C$11&lt;F$2,IF((F$2-Início!$C$11)&lt;72,$D329*F$1,6*$D329),0)</f>
        <v>120</v>
      </c>
      <c r="G329" s="189">
        <f>IF(Início!$C$11&lt;G$2,IF((G$2-Início!$C$11)&lt;72,$D329*G$1,6*$D329),0)</f>
        <v>180</v>
      </c>
      <c r="H329" s="189">
        <f>IF(Início!$C$11&lt;H$2,IF((H$2-Início!$C$11)&lt;72,$D329*H$1,6*$D329),0)</f>
        <v>240</v>
      </c>
      <c r="I329" s="189">
        <f>IF(Início!$C$11&lt;I$2,IF((I$2-Início!$C$11)&lt;72,$D329*I$1,6*$D329),0)</f>
        <v>300</v>
      </c>
      <c r="J329" s="189">
        <f>IF(Início!$C$11&lt;J$2,IF((J$2-Início!$C$11)&lt;72,$D329*J$1,6*$D329),0)</f>
        <v>360</v>
      </c>
      <c r="K329" s="189">
        <f>IF(Início!$C$11&lt;K$2,IF((K$2-Início!$C$11)&lt;72,$D329*K$1,6*$D329),0)</f>
        <v>360</v>
      </c>
      <c r="L329" s="189">
        <f>IF(Início!$C$11&lt;L$2,IF((L$2-Início!$C$11)&lt;72,$D329*L$1,6*$D329),0)</f>
        <v>360</v>
      </c>
      <c r="M329" s="189">
        <f>IF(Início!$C$11&lt;M$2,IF((M$2-Início!$C$11)&lt;72,$D329*M$1,6*$D329),0)</f>
        <v>360</v>
      </c>
      <c r="N329" s="189">
        <f>IF(Início!$C$11&lt;N$2,IF((N$2-Início!$C$11)&lt;72,$D329*N$1,6*$D329),0)</f>
        <v>360</v>
      </c>
      <c r="Q329" s="165" t="s">
        <v>901</v>
      </c>
    </row>
    <row r="330" spans="2:17">
      <c r="B330" s="165" t="str">
        <f t="shared" si="6"/>
        <v>Candiota/RS</v>
      </c>
      <c r="C330" s="189" t="s">
        <v>2012</v>
      </c>
      <c r="D330" s="189">
        <v>60</v>
      </c>
      <c r="E330" s="189">
        <f>IF(Início!$C$11&lt;E$2,IF((E$2-Início!$C$11)&lt;72,$D330*E$1,6*$D330),0)</f>
        <v>60</v>
      </c>
      <c r="F330" s="189">
        <f>IF(Início!$C$11&lt;F$2,IF((F$2-Início!$C$11)&lt;72,$D330*F$1,6*$D330),0)</f>
        <v>120</v>
      </c>
      <c r="G330" s="189">
        <f>IF(Início!$C$11&lt;G$2,IF((G$2-Início!$C$11)&lt;72,$D330*G$1,6*$D330),0)</f>
        <v>180</v>
      </c>
      <c r="H330" s="189">
        <f>IF(Início!$C$11&lt;H$2,IF((H$2-Início!$C$11)&lt;72,$D330*H$1,6*$D330),0)</f>
        <v>240</v>
      </c>
      <c r="I330" s="189">
        <f>IF(Início!$C$11&lt;I$2,IF((I$2-Início!$C$11)&lt;72,$D330*I$1,6*$D330),0)</f>
        <v>300</v>
      </c>
      <c r="J330" s="189">
        <f>IF(Início!$C$11&lt;J$2,IF((J$2-Início!$C$11)&lt;72,$D330*J$1,6*$D330),0)</f>
        <v>360</v>
      </c>
      <c r="K330" s="189">
        <f>IF(Início!$C$11&lt;K$2,IF((K$2-Início!$C$11)&lt;72,$D330*K$1,6*$D330),0)</f>
        <v>360</v>
      </c>
      <c r="L330" s="189">
        <f>IF(Início!$C$11&lt;L$2,IF((L$2-Início!$C$11)&lt;72,$D330*L$1,6*$D330),0)</f>
        <v>360</v>
      </c>
      <c r="M330" s="189">
        <f>IF(Início!$C$11&lt;M$2,IF((M$2-Início!$C$11)&lt;72,$D330*M$1,6*$D330),0)</f>
        <v>360</v>
      </c>
      <c r="N330" s="189">
        <f>IF(Início!$C$11&lt;N$2,IF((N$2-Início!$C$11)&lt;72,$D330*N$1,6*$D330),0)</f>
        <v>360</v>
      </c>
      <c r="Q330" s="165" t="s">
        <v>1309</v>
      </c>
    </row>
    <row r="331" spans="2:17">
      <c r="B331" s="165" t="str">
        <f t="shared" si="6"/>
        <v>Canitar/SP</v>
      </c>
      <c r="C331" s="189" t="s">
        <v>2002</v>
      </c>
      <c r="D331" s="189">
        <v>60</v>
      </c>
      <c r="E331" s="189">
        <f>IF(Início!$C$11&lt;E$2,IF((E$2-Início!$C$11)&lt;72,$D331*E$1,6*$D331),0)</f>
        <v>60</v>
      </c>
      <c r="F331" s="189">
        <f>IF(Início!$C$11&lt;F$2,IF((F$2-Início!$C$11)&lt;72,$D331*F$1,6*$D331),0)</f>
        <v>120</v>
      </c>
      <c r="G331" s="189">
        <f>IF(Início!$C$11&lt;G$2,IF((G$2-Início!$C$11)&lt;72,$D331*G$1,6*$D331),0)</f>
        <v>180</v>
      </c>
      <c r="H331" s="189">
        <f>IF(Início!$C$11&lt;H$2,IF((H$2-Início!$C$11)&lt;72,$D331*H$1,6*$D331),0)</f>
        <v>240</v>
      </c>
      <c r="I331" s="189">
        <f>IF(Início!$C$11&lt;I$2,IF((I$2-Início!$C$11)&lt;72,$D331*I$1,6*$D331),0)</f>
        <v>300</v>
      </c>
      <c r="J331" s="189">
        <f>IF(Início!$C$11&lt;J$2,IF((J$2-Início!$C$11)&lt;72,$D331*J$1,6*$D331),0)</f>
        <v>360</v>
      </c>
      <c r="K331" s="189">
        <f>IF(Início!$C$11&lt;K$2,IF((K$2-Início!$C$11)&lt;72,$D331*K$1,6*$D331),0)</f>
        <v>360</v>
      </c>
      <c r="L331" s="189">
        <f>IF(Início!$C$11&lt;L$2,IF((L$2-Início!$C$11)&lt;72,$D331*L$1,6*$D331),0)</f>
        <v>360</v>
      </c>
      <c r="M331" s="189">
        <f>IF(Início!$C$11&lt;M$2,IF((M$2-Início!$C$11)&lt;72,$D331*M$1,6*$D331),0)</f>
        <v>360</v>
      </c>
      <c r="N331" s="189">
        <f>IF(Início!$C$11&lt;N$2,IF((N$2-Início!$C$11)&lt;72,$D331*N$1,6*$D331),0)</f>
        <v>360</v>
      </c>
      <c r="Q331" s="165" t="s">
        <v>1588</v>
      </c>
    </row>
    <row r="332" spans="2:17">
      <c r="B332" s="165" t="str">
        <f t="shared" si="6"/>
        <v>Cantá/RR</v>
      </c>
      <c r="C332" s="189" t="s">
        <v>2008</v>
      </c>
      <c r="D332" s="189">
        <v>60</v>
      </c>
      <c r="E332" s="189">
        <f>IF(Início!$C$11&lt;E$2,IF((E$2-Início!$C$11)&lt;72,$D332*E$1,6*$D332),0)</f>
        <v>60</v>
      </c>
      <c r="F332" s="189">
        <f>IF(Início!$C$11&lt;F$2,IF((F$2-Início!$C$11)&lt;72,$D332*F$1,6*$D332),0)</f>
        <v>120</v>
      </c>
      <c r="G332" s="189">
        <f>IF(Início!$C$11&lt;G$2,IF((G$2-Início!$C$11)&lt;72,$D332*G$1,6*$D332),0)</f>
        <v>180</v>
      </c>
      <c r="H332" s="189">
        <f>IF(Início!$C$11&lt;H$2,IF((H$2-Início!$C$11)&lt;72,$D332*H$1,6*$D332),0)</f>
        <v>240</v>
      </c>
      <c r="I332" s="189">
        <f>IF(Início!$C$11&lt;I$2,IF((I$2-Início!$C$11)&lt;72,$D332*I$1,6*$D332),0)</f>
        <v>300</v>
      </c>
      <c r="J332" s="189">
        <f>IF(Início!$C$11&lt;J$2,IF((J$2-Início!$C$11)&lt;72,$D332*J$1,6*$D332),0)</f>
        <v>360</v>
      </c>
      <c r="K332" s="189">
        <f>IF(Início!$C$11&lt;K$2,IF((K$2-Início!$C$11)&lt;72,$D332*K$1,6*$D332),0)</f>
        <v>360</v>
      </c>
      <c r="L332" s="189">
        <f>IF(Início!$C$11&lt;L$2,IF((L$2-Início!$C$11)&lt;72,$D332*L$1,6*$D332),0)</f>
        <v>360</v>
      </c>
      <c r="M332" s="189">
        <f>IF(Início!$C$11&lt;M$2,IF((M$2-Início!$C$11)&lt;72,$D332*M$1,6*$D332),0)</f>
        <v>360</v>
      </c>
      <c r="N332" s="189">
        <f>IF(Início!$C$11&lt;N$2,IF((N$2-Início!$C$11)&lt;72,$D332*N$1,6*$D332),0)</f>
        <v>360</v>
      </c>
      <c r="Q332" s="165" t="s">
        <v>933</v>
      </c>
    </row>
    <row r="333" spans="2:17">
      <c r="B333" s="165" t="str">
        <f t="shared" si="6"/>
        <v>Capanema/PA</v>
      </c>
      <c r="C333" s="189" t="s">
        <v>302</v>
      </c>
      <c r="D333" s="189">
        <v>60</v>
      </c>
      <c r="E333" s="189">
        <f>IF(Início!$C$11&lt;E$2,IF((E$2-Início!$C$11)&lt;72,$D333*E$1,6*$D333),0)</f>
        <v>60</v>
      </c>
      <c r="F333" s="189">
        <f>IF(Início!$C$11&lt;F$2,IF((F$2-Início!$C$11)&lt;72,$D333*F$1,6*$D333),0)</f>
        <v>120</v>
      </c>
      <c r="G333" s="189">
        <f>IF(Início!$C$11&lt;G$2,IF((G$2-Início!$C$11)&lt;72,$D333*G$1,6*$D333),0)</f>
        <v>180</v>
      </c>
      <c r="H333" s="189">
        <f>IF(Início!$C$11&lt;H$2,IF((H$2-Início!$C$11)&lt;72,$D333*H$1,6*$D333),0)</f>
        <v>240</v>
      </c>
      <c r="I333" s="189">
        <f>IF(Início!$C$11&lt;I$2,IF((I$2-Início!$C$11)&lt;72,$D333*I$1,6*$D333),0)</f>
        <v>300</v>
      </c>
      <c r="J333" s="189">
        <f>IF(Início!$C$11&lt;J$2,IF((J$2-Início!$C$11)&lt;72,$D333*J$1,6*$D333),0)</f>
        <v>360</v>
      </c>
      <c r="K333" s="189">
        <f>IF(Início!$C$11&lt;K$2,IF((K$2-Início!$C$11)&lt;72,$D333*K$1,6*$D333),0)</f>
        <v>360</v>
      </c>
      <c r="L333" s="189">
        <f>IF(Início!$C$11&lt;L$2,IF((L$2-Início!$C$11)&lt;72,$D333*L$1,6*$D333),0)</f>
        <v>360</v>
      </c>
      <c r="M333" s="189">
        <f>IF(Início!$C$11&lt;M$2,IF((M$2-Início!$C$11)&lt;72,$D333*M$1,6*$D333),0)</f>
        <v>360</v>
      </c>
      <c r="N333" s="189">
        <f>IF(Início!$C$11&lt;N$2,IF((N$2-Início!$C$11)&lt;72,$D333*N$1,6*$D333),0)</f>
        <v>360</v>
      </c>
      <c r="Q333" s="165" t="s">
        <v>452</v>
      </c>
    </row>
    <row r="334" spans="2:17">
      <c r="B334" s="165" t="str">
        <f t="shared" si="6"/>
        <v>Capanema/PR</v>
      </c>
      <c r="C334" s="189" t="s">
        <v>2009</v>
      </c>
      <c r="D334" s="189">
        <v>60</v>
      </c>
      <c r="E334" s="189">
        <f>IF(Início!$C$11&lt;E$2,IF((E$2-Início!$C$11)&lt;72,$D334*E$1,6*$D334),0)</f>
        <v>60</v>
      </c>
      <c r="F334" s="189">
        <f>IF(Início!$C$11&lt;F$2,IF((F$2-Início!$C$11)&lt;72,$D334*F$1,6*$D334),0)</f>
        <v>120</v>
      </c>
      <c r="G334" s="189">
        <f>IF(Início!$C$11&lt;G$2,IF((G$2-Início!$C$11)&lt;72,$D334*G$1,6*$D334),0)</f>
        <v>180</v>
      </c>
      <c r="H334" s="189">
        <f>IF(Início!$C$11&lt;H$2,IF((H$2-Início!$C$11)&lt;72,$D334*H$1,6*$D334),0)</f>
        <v>240</v>
      </c>
      <c r="I334" s="189">
        <f>IF(Início!$C$11&lt;I$2,IF((I$2-Início!$C$11)&lt;72,$D334*I$1,6*$D334),0)</f>
        <v>300</v>
      </c>
      <c r="J334" s="189">
        <f>IF(Início!$C$11&lt;J$2,IF((J$2-Início!$C$11)&lt;72,$D334*J$1,6*$D334),0)</f>
        <v>360</v>
      </c>
      <c r="K334" s="189">
        <f>IF(Início!$C$11&lt;K$2,IF((K$2-Início!$C$11)&lt;72,$D334*K$1,6*$D334),0)</f>
        <v>360</v>
      </c>
      <c r="L334" s="189">
        <f>IF(Início!$C$11&lt;L$2,IF((L$2-Início!$C$11)&lt;72,$D334*L$1,6*$D334),0)</f>
        <v>360</v>
      </c>
      <c r="M334" s="189">
        <f>IF(Início!$C$11&lt;M$2,IF((M$2-Início!$C$11)&lt;72,$D334*M$1,6*$D334),0)</f>
        <v>360</v>
      </c>
      <c r="N334" s="189">
        <f>IF(Início!$C$11&lt;N$2,IF((N$2-Início!$C$11)&lt;72,$D334*N$1,6*$D334),0)</f>
        <v>360</v>
      </c>
      <c r="Q334" s="165" t="s">
        <v>452</v>
      </c>
    </row>
    <row r="335" spans="2:17">
      <c r="B335" s="165" t="str">
        <f t="shared" si="6"/>
        <v>Capela do Alto Alegre/BA</v>
      </c>
      <c r="C335" s="189" t="s">
        <v>311</v>
      </c>
      <c r="D335" s="189">
        <v>60</v>
      </c>
      <c r="E335" s="189">
        <f>IF(Início!$C$11&lt;E$2,IF((E$2-Início!$C$11)&lt;72,$D335*E$1,6*$D335),0)</f>
        <v>60</v>
      </c>
      <c r="F335" s="189">
        <f>IF(Início!$C$11&lt;F$2,IF((F$2-Início!$C$11)&lt;72,$D335*F$1,6*$D335),0)</f>
        <v>120</v>
      </c>
      <c r="G335" s="189">
        <f>IF(Início!$C$11&lt;G$2,IF((G$2-Início!$C$11)&lt;72,$D335*G$1,6*$D335),0)</f>
        <v>180</v>
      </c>
      <c r="H335" s="189">
        <f>IF(Início!$C$11&lt;H$2,IF((H$2-Início!$C$11)&lt;72,$D335*H$1,6*$D335),0)</f>
        <v>240</v>
      </c>
      <c r="I335" s="189">
        <f>IF(Início!$C$11&lt;I$2,IF((I$2-Início!$C$11)&lt;72,$D335*I$1,6*$D335),0)</f>
        <v>300</v>
      </c>
      <c r="J335" s="189">
        <f>IF(Início!$C$11&lt;J$2,IF((J$2-Início!$C$11)&lt;72,$D335*J$1,6*$D335),0)</f>
        <v>360</v>
      </c>
      <c r="K335" s="189">
        <f>IF(Início!$C$11&lt;K$2,IF((K$2-Início!$C$11)&lt;72,$D335*K$1,6*$D335),0)</f>
        <v>360</v>
      </c>
      <c r="L335" s="189">
        <f>IF(Início!$C$11&lt;L$2,IF((L$2-Início!$C$11)&lt;72,$D335*L$1,6*$D335),0)</f>
        <v>360</v>
      </c>
      <c r="M335" s="189">
        <f>IF(Início!$C$11&lt;M$2,IF((M$2-Início!$C$11)&lt;72,$D335*M$1,6*$D335),0)</f>
        <v>360</v>
      </c>
      <c r="N335" s="189">
        <f>IF(Início!$C$11&lt;N$2,IF((N$2-Início!$C$11)&lt;72,$D335*N$1,6*$D335),0)</f>
        <v>360</v>
      </c>
      <c r="Q335" s="165" t="s">
        <v>1305</v>
      </c>
    </row>
    <row r="336" spans="2:17">
      <c r="B336" s="165" t="str">
        <f t="shared" si="6"/>
        <v>Capinópolis/MG</v>
      </c>
      <c r="C336" s="189" t="s">
        <v>2005</v>
      </c>
      <c r="D336" s="189">
        <v>60</v>
      </c>
      <c r="E336" s="189">
        <f>IF(Início!$C$11&lt;E$2,IF((E$2-Início!$C$11)&lt;72,$D336*E$1,6*$D336),0)</f>
        <v>60</v>
      </c>
      <c r="F336" s="189">
        <f>IF(Início!$C$11&lt;F$2,IF((F$2-Início!$C$11)&lt;72,$D336*F$1,6*$D336),0)</f>
        <v>120</v>
      </c>
      <c r="G336" s="189">
        <f>IF(Início!$C$11&lt;G$2,IF((G$2-Início!$C$11)&lt;72,$D336*G$1,6*$D336),0)</f>
        <v>180</v>
      </c>
      <c r="H336" s="189">
        <f>IF(Início!$C$11&lt;H$2,IF((H$2-Início!$C$11)&lt;72,$D336*H$1,6*$D336),0)</f>
        <v>240</v>
      </c>
      <c r="I336" s="189">
        <f>IF(Início!$C$11&lt;I$2,IF((I$2-Início!$C$11)&lt;72,$D336*I$1,6*$D336),0)</f>
        <v>300</v>
      </c>
      <c r="J336" s="189">
        <f>IF(Início!$C$11&lt;J$2,IF((J$2-Início!$C$11)&lt;72,$D336*J$1,6*$D336),0)</f>
        <v>360</v>
      </c>
      <c r="K336" s="189">
        <f>IF(Início!$C$11&lt;K$2,IF((K$2-Início!$C$11)&lt;72,$D336*K$1,6*$D336),0)</f>
        <v>360</v>
      </c>
      <c r="L336" s="189">
        <f>IF(Início!$C$11&lt;L$2,IF((L$2-Início!$C$11)&lt;72,$D336*L$1,6*$D336),0)</f>
        <v>360</v>
      </c>
      <c r="M336" s="189">
        <f>IF(Início!$C$11&lt;M$2,IF((M$2-Início!$C$11)&lt;72,$D336*M$1,6*$D336),0)</f>
        <v>360</v>
      </c>
      <c r="N336" s="189">
        <f>IF(Início!$C$11&lt;N$2,IF((N$2-Início!$C$11)&lt;72,$D336*N$1,6*$D336),0)</f>
        <v>360</v>
      </c>
      <c r="Q336" s="165" t="s">
        <v>1086</v>
      </c>
    </row>
    <row r="337" spans="2:17">
      <c r="B337" s="165" t="str">
        <f t="shared" si="6"/>
        <v>Capinzal do Norte/MA</v>
      </c>
      <c r="C337" s="189" t="s">
        <v>316</v>
      </c>
      <c r="D337" s="189">
        <v>60</v>
      </c>
      <c r="E337" s="189">
        <f>IF(Início!$C$11&lt;E$2,IF((E$2-Início!$C$11)&lt;72,$D337*E$1,6*$D337),0)</f>
        <v>60</v>
      </c>
      <c r="F337" s="189">
        <f>IF(Início!$C$11&lt;F$2,IF((F$2-Início!$C$11)&lt;72,$D337*F$1,6*$D337),0)</f>
        <v>120</v>
      </c>
      <c r="G337" s="189">
        <f>IF(Início!$C$11&lt;G$2,IF((G$2-Início!$C$11)&lt;72,$D337*G$1,6*$D337),0)</f>
        <v>180</v>
      </c>
      <c r="H337" s="189">
        <f>IF(Início!$C$11&lt;H$2,IF((H$2-Início!$C$11)&lt;72,$D337*H$1,6*$D337),0)</f>
        <v>240</v>
      </c>
      <c r="I337" s="189">
        <f>IF(Início!$C$11&lt;I$2,IF((I$2-Início!$C$11)&lt;72,$D337*I$1,6*$D337),0)</f>
        <v>300</v>
      </c>
      <c r="J337" s="189">
        <f>IF(Início!$C$11&lt;J$2,IF((J$2-Início!$C$11)&lt;72,$D337*J$1,6*$D337),0)</f>
        <v>360</v>
      </c>
      <c r="K337" s="189">
        <f>IF(Início!$C$11&lt;K$2,IF((K$2-Início!$C$11)&lt;72,$D337*K$1,6*$D337),0)</f>
        <v>360</v>
      </c>
      <c r="L337" s="189">
        <f>IF(Início!$C$11&lt;L$2,IF((L$2-Início!$C$11)&lt;72,$D337*L$1,6*$D337),0)</f>
        <v>360</v>
      </c>
      <c r="M337" s="189">
        <f>IF(Início!$C$11&lt;M$2,IF((M$2-Início!$C$11)&lt;72,$D337*M$1,6*$D337),0)</f>
        <v>360</v>
      </c>
      <c r="N337" s="189">
        <f>IF(Início!$C$11&lt;N$2,IF((N$2-Início!$C$11)&lt;72,$D337*N$1,6*$D337),0)</f>
        <v>360</v>
      </c>
      <c r="Q337" s="165" t="s">
        <v>1254</v>
      </c>
    </row>
    <row r="338" spans="2:17">
      <c r="B338" s="165" t="str">
        <f t="shared" si="6"/>
        <v>Capitão de Campos/PI</v>
      </c>
      <c r="C338" s="189" t="s">
        <v>2004</v>
      </c>
      <c r="D338" s="189">
        <v>60</v>
      </c>
      <c r="E338" s="189">
        <f>IF(Início!$C$11&lt;E$2,IF((E$2-Início!$C$11)&lt;72,$D338*E$1,6*$D338),0)</f>
        <v>60</v>
      </c>
      <c r="F338" s="189">
        <f>IF(Início!$C$11&lt;F$2,IF((F$2-Início!$C$11)&lt;72,$D338*F$1,6*$D338),0)</f>
        <v>120</v>
      </c>
      <c r="G338" s="189">
        <f>IF(Início!$C$11&lt;G$2,IF((G$2-Início!$C$11)&lt;72,$D338*G$1,6*$D338),0)</f>
        <v>180</v>
      </c>
      <c r="H338" s="189">
        <f>IF(Início!$C$11&lt;H$2,IF((H$2-Início!$C$11)&lt;72,$D338*H$1,6*$D338),0)</f>
        <v>240</v>
      </c>
      <c r="I338" s="189">
        <f>IF(Início!$C$11&lt;I$2,IF((I$2-Início!$C$11)&lt;72,$D338*I$1,6*$D338),0)</f>
        <v>300</v>
      </c>
      <c r="J338" s="189">
        <f>IF(Início!$C$11&lt;J$2,IF((J$2-Início!$C$11)&lt;72,$D338*J$1,6*$D338),0)</f>
        <v>360</v>
      </c>
      <c r="K338" s="189">
        <f>IF(Início!$C$11&lt;K$2,IF((K$2-Início!$C$11)&lt;72,$D338*K$1,6*$D338),0)</f>
        <v>360</v>
      </c>
      <c r="L338" s="189">
        <f>IF(Início!$C$11&lt;L$2,IF((L$2-Início!$C$11)&lt;72,$D338*L$1,6*$D338),0)</f>
        <v>360</v>
      </c>
      <c r="M338" s="189">
        <f>IF(Início!$C$11&lt;M$2,IF((M$2-Início!$C$11)&lt;72,$D338*M$1,6*$D338),0)</f>
        <v>360</v>
      </c>
      <c r="N338" s="189">
        <f>IF(Início!$C$11&lt;N$2,IF((N$2-Início!$C$11)&lt;72,$D338*N$1,6*$D338),0)</f>
        <v>360</v>
      </c>
      <c r="Q338" s="165" t="s">
        <v>1273</v>
      </c>
    </row>
    <row r="339" spans="2:17">
      <c r="B339" s="165" t="str">
        <f t="shared" si="6"/>
        <v>Capitão Poço/PA</v>
      </c>
      <c r="C339" s="189" t="s">
        <v>302</v>
      </c>
      <c r="D339" s="189">
        <v>60</v>
      </c>
      <c r="E339" s="189">
        <f>IF(Início!$C$11&lt;E$2,IF((E$2-Início!$C$11)&lt;72,$D339*E$1,6*$D339),0)</f>
        <v>60</v>
      </c>
      <c r="F339" s="189">
        <f>IF(Início!$C$11&lt;F$2,IF((F$2-Início!$C$11)&lt;72,$D339*F$1,6*$D339),0)</f>
        <v>120</v>
      </c>
      <c r="G339" s="189">
        <f>IF(Início!$C$11&lt;G$2,IF((G$2-Início!$C$11)&lt;72,$D339*G$1,6*$D339),0)</f>
        <v>180</v>
      </c>
      <c r="H339" s="189">
        <f>IF(Início!$C$11&lt;H$2,IF((H$2-Início!$C$11)&lt;72,$D339*H$1,6*$D339),0)</f>
        <v>240</v>
      </c>
      <c r="I339" s="189">
        <f>IF(Início!$C$11&lt;I$2,IF((I$2-Início!$C$11)&lt;72,$D339*I$1,6*$D339),0)</f>
        <v>300</v>
      </c>
      <c r="J339" s="189">
        <f>IF(Início!$C$11&lt;J$2,IF((J$2-Início!$C$11)&lt;72,$D339*J$1,6*$D339),0)</f>
        <v>360</v>
      </c>
      <c r="K339" s="189">
        <f>IF(Início!$C$11&lt;K$2,IF((K$2-Início!$C$11)&lt;72,$D339*K$1,6*$D339),0)</f>
        <v>360</v>
      </c>
      <c r="L339" s="189">
        <f>IF(Início!$C$11&lt;L$2,IF((L$2-Início!$C$11)&lt;72,$D339*L$1,6*$D339),0)</f>
        <v>360</v>
      </c>
      <c r="M339" s="189">
        <f>IF(Início!$C$11&lt;M$2,IF((M$2-Início!$C$11)&lt;72,$D339*M$1,6*$D339),0)</f>
        <v>360</v>
      </c>
      <c r="N339" s="189">
        <f>IF(Início!$C$11&lt;N$2,IF((N$2-Início!$C$11)&lt;72,$D339*N$1,6*$D339),0)</f>
        <v>360</v>
      </c>
      <c r="Q339" s="165" t="s">
        <v>495</v>
      </c>
    </row>
    <row r="340" spans="2:17">
      <c r="B340" s="165" t="str">
        <f t="shared" si="6"/>
        <v>Capivari do Sul/RS</v>
      </c>
      <c r="C340" s="189" t="s">
        <v>2012</v>
      </c>
      <c r="D340" s="189">
        <v>60</v>
      </c>
      <c r="E340" s="189">
        <f>IF(Início!$C$11&lt;E$2,IF((E$2-Início!$C$11)&lt;72,$D340*E$1,6*$D340),0)</f>
        <v>60</v>
      </c>
      <c r="F340" s="189">
        <f>IF(Início!$C$11&lt;F$2,IF((F$2-Início!$C$11)&lt;72,$D340*F$1,6*$D340),0)</f>
        <v>120</v>
      </c>
      <c r="G340" s="189">
        <f>IF(Início!$C$11&lt;G$2,IF((G$2-Início!$C$11)&lt;72,$D340*G$1,6*$D340),0)</f>
        <v>180</v>
      </c>
      <c r="H340" s="189">
        <f>IF(Início!$C$11&lt;H$2,IF((H$2-Início!$C$11)&lt;72,$D340*H$1,6*$D340),0)</f>
        <v>240</v>
      </c>
      <c r="I340" s="189">
        <f>IF(Início!$C$11&lt;I$2,IF((I$2-Início!$C$11)&lt;72,$D340*I$1,6*$D340),0)</f>
        <v>300</v>
      </c>
      <c r="J340" s="189">
        <f>IF(Início!$C$11&lt;J$2,IF((J$2-Início!$C$11)&lt;72,$D340*J$1,6*$D340),0)</f>
        <v>360</v>
      </c>
      <c r="K340" s="189">
        <f>IF(Início!$C$11&lt;K$2,IF((K$2-Início!$C$11)&lt;72,$D340*K$1,6*$D340),0)</f>
        <v>360</v>
      </c>
      <c r="L340" s="189">
        <f>IF(Início!$C$11&lt;L$2,IF((L$2-Início!$C$11)&lt;72,$D340*L$1,6*$D340),0)</f>
        <v>360</v>
      </c>
      <c r="M340" s="189">
        <f>IF(Início!$C$11&lt;M$2,IF((M$2-Início!$C$11)&lt;72,$D340*M$1,6*$D340),0)</f>
        <v>360</v>
      </c>
      <c r="N340" s="189">
        <f>IF(Início!$C$11&lt;N$2,IF((N$2-Início!$C$11)&lt;72,$D340*N$1,6*$D340),0)</f>
        <v>360</v>
      </c>
      <c r="Q340" s="165" t="s">
        <v>1800</v>
      </c>
    </row>
    <row r="341" spans="2:17">
      <c r="B341" s="165" t="str">
        <f t="shared" si="6"/>
        <v>Caraá/RS</v>
      </c>
      <c r="C341" s="189" t="s">
        <v>2012</v>
      </c>
      <c r="D341" s="189">
        <v>60</v>
      </c>
      <c r="E341" s="189">
        <f>IF(Início!$C$11&lt;E$2,IF((E$2-Início!$C$11)&lt;72,$D341*E$1,6*$D341),0)</f>
        <v>60</v>
      </c>
      <c r="F341" s="189">
        <f>IF(Início!$C$11&lt;F$2,IF((F$2-Início!$C$11)&lt;72,$D341*F$1,6*$D341),0)</f>
        <v>120</v>
      </c>
      <c r="G341" s="189">
        <f>IF(Início!$C$11&lt;G$2,IF((G$2-Início!$C$11)&lt;72,$D341*G$1,6*$D341),0)</f>
        <v>180</v>
      </c>
      <c r="H341" s="189">
        <f>IF(Início!$C$11&lt;H$2,IF((H$2-Início!$C$11)&lt;72,$D341*H$1,6*$D341),0)</f>
        <v>240</v>
      </c>
      <c r="I341" s="189">
        <f>IF(Início!$C$11&lt;I$2,IF((I$2-Início!$C$11)&lt;72,$D341*I$1,6*$D341),0)</f>
        <v>300</v>
      </c>
      <c r="J341" s="189">
        <f>IF(Início!$C$11&lt;J$2,IF((J$2-Início!$C$11)&lt;72,$D341*J$1,6*$D341),0)</f>
        <v>360</v>
      </c>
      <c r="K341" s="189">
        <f>IF(Início!$C$11&lt;K$2,IF((K$2-Início!$C$11)&lt;72,$D341*K$1,6*$D341),0)</f>
        <v>360</v>
      </c>
      <c r="L341" s="189">
        <f>IF(Início!$C$11&lt;L$2,IF((L$2-Início!$C$11)&lt;72,$D341*L$1,6*$D341),0)</f>
        <v>360</v>
      </c>
      <c r="M341" s="189">
        <f>IF(Início!$C$11&lt;M$2,IF((M$2-Início!$C$11)&lt;72,$D341*M$1,6*$D341),0)</f>
        <v>360</v>
      </c>
      <c r="N341" s="189">
        <f>IF(Início!$C$11&lt;N$2,IF((N$2-Início!$C$11)&lt;72,$D341*N$1,6*$D341),0)</f>
        <v>360</v>
      </c>
      <c r="Q341" s="165" t="s">
        <v>1503</v>
      </c>
    </row>
    <row r="342" spans="2:17">
      <c r="B342" s="165" t="str">
        <f t="shared" si="6"/>
        <v>Carambeí/PR</v>
      </c>
      <c r="C342" s="189" t="s">
        <v>2009</v>
      </c>
      <c r="D342" s="189">
        <v>60</v>
      </c>
      <c r="E342" s="189">
        <f>IF(Início!$C$11&lt;E$2,IF((E$2-Início!$C$11)&lt;72,$D342*E$1,6*$D342),0)</f>
        <v>60</v>
      </c>
      <c r="F342" s="189">
        <f>IF(Início!$C$11&lt;F$2,IF((F$2-Início!$C$11)&lt;72,$D342*F$1,6*$D342),0)</f>
        <v>120</v>
      </c>
      <c r="G342" s="189">
        <f>IF(Início!$C$11&lt;G$2,IF((G$2-Início!$C$11)&lt;72,$D342*G$1,6*$D342),0)</f>
        <v>180</v>
      </c>
      <c r="H342" s="189">
        <f>IF(Início!$C$11&lt;H$2,IF((H$2-Início!$C$11)&lt;72,$D342*H$1,6*$D342),0)</f>
        <v>240</v>
      </c>
      <c r="I342" s="189">
        <f>IF(Início!$C$11&lt;I$2,IF((I$2-Início!$C$11)&lt;72,$D342*I$1,6*$D342),0)</f>
        <v>300</v>
      </c>
      <c r="J342" s="189">
        <f>IF(Início!$C$11&lt;J$2,IF((J$2-Início!$C$11)&lt;72,$D342*J$1,6*$D342),0)</f>
        <v>360</v>
      </c>
      <c r="K342" s="189">
        <f>IF(Início!$C$11&lt;K$2,IF((K$2-Início!$C$11)&lt;72,$D342*K$1,6*$D342),0)</f>
        <v>360</v>
      </c>
      <c r="L342" s="189">
        <f>IF(Início!$C$11&lt;L$2,IF((L$2-Início!$C$11)&lt;72,$D342*L$1,6*$D342),0)</f>
        <v>360</v>
      </c>
      <c r="M342" s="189">
        <f>IF(Início!$C$11&lt;M$2,IF((M$2-Início!$C$11)&lt;72,$D342*M$1,6*$D342),0)</f>
        <v>360</v>
      </c>
      <c r="N342" s="189">
        <f>IF(Início!$C$11&lt;N$2,IF((N$2-Início!$C$11)&lt;72,$D342*N$1,6*$D342),0)</f>
        <v>360</v>
      </c>
      <c r="Q342" s="165" t="s">
        <v>823</v>
      </c>
    </row>
    <row r="343" spans="2:17">
      <c r="B343" s="165" t="str">
        <f t="shared" si="6"/>
        <v>Carapicuíba/SP</v>
      </c>
      <c r="C343" s="189" t="s">
        <v>2002</v>
      </c>
      <c r="D343" s="189">
        <v>60</v>
      </c>
      <c r="E343" s="189">
        <f>IF(Início!$C$11&lt;E$2,IF((E$2-Início!$C$11)&lt;72,$D343*E$1,6*$D343),0)</f>
        <v>60</v>
      </c>
      <c r="F343" s="189">
        <f>IF(Início!$C$11&lt;F$2,IF((F$2-Início!$C$11)&lt;72,$D343*F$1,6*$D343),0)</f>
        <v>120</v>
      </c>
      <c r="G343" s="189">
        <f>IF(Início!$C$11&lt;G$2,IF((G$2-Início!$C$11)&lt;72,$D343*G$1,6*$D343),0)</f>
        <v>180</v>
      </c>
      <c r="H343" s="189">
        <f>IF(Início!$C$11&lt;H$2,IF((H$2-Início!$C$11)&lt;72,$D343*H$1,6*$D343),0)</f>
        <v>240</v>
      </c>
      <c r="I343" s="189">
        <f>IF(Início!$C$11&lt;I$2,IF((I$2-Início!$C$11)&lt;72,$D343*I$1,6*$D343),0)</f>
        <v>300</v>
      </c>
      <c r="J343" s="189">
        <f>IF(Início!$C$11&lt;J$2,IF((J$2-Início!$C$11)&lt;72,$D343*J$1,6*$D343),0)</f>
        <v>360</v>
      </c>
      <c r="K343" s="189">
        <f>IF(Início!$C$11&lt;K$2,IF((K$2-Início!$C$11)&lt;72,$D343*K$1,6*$D343),0)</f>
        <v>360</v>
      </c>
      <c r="L343" s="189">
        <f>IF(Início!$C$11&lt;L$2,IF((L$2-Início!$C$11)&lt;72,$D343*L$1,6*$D343),0)</f>
        <v>360</v>
      </c>
      <c r="M343" s="189">
        <f>IF(Início!$C$11&lt;M$2,IF((M$2-Início!$C$11)&lt;72,$D343*M$1,6*$D343),0)</f>
        <v>360</v>
      </c>
      <c r="N343" s="189">
        <f>IF(Início!$C$11&lt;N$2,IF((N$2-Início!$C$11)&lt;72,$D343*N$1,6*$D343),0)</f>
        <v>360</v>
      </c>
      <c r="Q343" s="167" t="s">
        <v>339</v>
      </c>
    </row>
    <row r="344" spans="2:17">
      <c r="B344" s="165" t="str">
        <f t="shared" si="6"/>
        <v>Caravelas/BA</v>
      </c>
      <c r="C344" s="189" t="s">
        <v>311</v>
      </c>
      <c r="D344" s="189">
        <v>60</v>
      </c>
      <c r="E344" s="189">
        <f>IF(Início!$C$11&lt;E$2,IF((E$2-Início!$C$11)&lt;72,$D344*E$1,6*$D344),0)</f>
        <v>60</v>
      </c>
      <c r="F344" s="189">
        <f>IF(Início!$C$11&lt;F$2,IF((F$2-Início!$C$11)&lt;72,$D344*F$1,6*$D344),0)</f>
        <v>120</v>
      </c>
      <c r="G344" s="189">
        <f>IF(Início!$C$11&lt;G$2,IF((G$2-Início!$C$11)&lt;72,$D344*G$1,6*$D344),0)</f>
        <v>180</v>
      </c>
      <c r="H344" s="189">
        <f>IF(Início!$C$11&lt;H$2,IF((H$2-Início!$C$11)&lt;72,$D344*H$1,6*$D344),0)</f>
        <v>240</v>
      </c>
      <c r="I344" s="189">
        <f>IF(Início!$C$11&lt;I$2,IF((I$2-Início!$C$11)&lt;72,$D344*I$1,6*$D344),0)</f>
        <v>300</v>
      </c>
      <c r="J344" s="189">
        <f>IF(Início!$C$11&lt;J$2,IF((J$2-Início!$C$11)&lt;72,$D344*J$1,6*$D344),0)</f>
        <v>360</v>
      </c>
      <c r="K344" s="189">
        <f>IF(Início!$C$11&lt;K$2,IF((K$2-Início!$C$11)&lt;72,$D344*K$1,6*$D344),0)</f>
        <v>360</v>
      </c>
      <c r="L344" s="189">
        <f>IF(Início!$C$11&lt;L$2,IF((L$2-Início!$C$11)&lt;72,$D344*L$1,6*$D344),0)</f>
        <v>360</v>
      </c>
      <c r="M344" s="189">
        <f>IF(Início!$C$11&lt;M$2,IF((M$2-Início!$C$11)&lt;72,$D344*M$1,6*$D344),0)</f>
        <v>360</v>
      </c>
      <c r="N344" s="189">
        <f>IF(Início!$C$11&lt;N$2,IF((N$2-Início!$C$11)&lt;72,$D344*N$1,6*$D344),0)</f>
        <v>360</v>
      </c>
      <c r="Q344" s="165" t="s">
        <v>882</v>
      </c>
    </row>
    <row r="345" spans="2:17">
      <c r="B345" s="165" t="str">
        <f t="shared" si="6"/>
        <v>Careiro/AM</v>
      </c>
      <c r="C345" s="189" t="s">
        <v>300</v>
      </c>
      <c r="D345" s="189">
        <v>60</v>
      </c>
      <c r="E345" s="189">
        <f>IF(Início!$C$11&lt;E$2,IF((E$2-Início!$C$11)&lt;72,$D345*E$1,6*$D345),0)</f>
        <v>60</v>
      </c>
      <c r="F345" s="189">
        <f>IF(Início!$C$11&lt;F$2,IF((F$2-Início!$C$11)&lt;72,$D345*F$1,6*$D345),0)</f>
        <v>120</v>
      </c>
      <c r="G345" s="189">
        <f>IF(Início!$C$11&lt;G$2,IF((G$2-Início!$C$11)&lt;72,$D345*G$1,6*$D345),0)</f>
        <v>180</v>
      </c>
      <c r="H345" s="189">
        <f>IF(Início!$C$11&lt;H$2,IF((H$2-Início!$C$11)&lt;72,$D345*H$1,6*$D345),0)</f>
        <v>240</v>
      </c>
      <c r="I345" s="189">
        <f>IF(Início!$C$11&lt;I$2,IF((I$2-Início!$C$11)&lt;72,$D345*I$1,6*$D345),0)</f>
        <v>300</v>
      </c>
      <c r="J345" s="189">
        <f>IF(Início!$C$11&lt;J$2,IF((J$2-Início!$C$11)&lt;72,$D345*J$1,6*$D345),0)</f>
        <v>360</v>
      </c>
      <c r="K345" s="189">
        <f>IF(Início!$C$11&lt;K$2,IF((K$2-Início!$C$11)&lt;72,$D345*K$1,6*$D345),0)</f>
        <v>360</v>
      </c>
      <c r="L345" s="189">
        <f>IF(Início!$C$11&lt;L$2,IF((L$2-Início!$C$11)&lt;72,$D345*L$1,6*$D345),0)</f>
        <v>360</v>
      </c>
      <c r="M345" s="189">
        <f>IF(Início!$C$11&lt;M$2,IF((M$2-Início!$C$11)&lt;72,$D345*M$1,6*$D345),0)</f>
        <v>360</v>
      </c>
      <c r="N345" s="189">
        <f>IF(Início!$C$11&lt;N$2,IF((N$2-Início!$C$11)&lt;72,$D345*N$1,6*$D345),0)</f>
        <v>360</v>
      </c>
      <c r="Q345" s="165" t="s">
        <v>677</v>
      </c>
    </row>
    <row r="346" spans="2:17">
      <c r="B346" s="165" t="str">
        <f t="shared" si="6"/>
        <v>Careiro da Várzea/AM</v>
      </c>
      <c r="C346" s="189" t="s">
        <v>300</v>
      </c>
      <c r="D346" s="189">
        <v>60</v>
      </c>
      <c r="E346" s="189">
        <f>IF(Início!$C$11&lt;E$2,IF((E$2-Início!$C$11)&lt;72,$D346*E$1,6*$D346),0)</f>
        <v>60</v>
      </c>
      <c r="F346" s="189">
        <f>IF(Início!$C$11&lt;F$2,IF((F$2-Início!$C$11)&lt;72,$D346*F$1,6*$D346),0)</f>
        <v>120</v>
      </c>
      <c r="G346" s="189">
        <f>IF(Início!$C$11&lt;G$2,IF((G$2-Início!$C$11)&lt;72,$D346*G$1,6*$D346),0)</f>
        <v>180</v>
      </c>
      <c r="H346" s="189">
        <f>IF(Início!$C$11&lt;H$2,IF((H$2-Início!$C$11)&lt;72,$D346*H$1,6*$D346),0)</f>
        <v>240</v>
      </c>
      <c r="I346" s="189">
        <f>IF(Início!$C$11&lt;I$2,IF((I$2-Início!$C$11)&lt;72,$D346*I$1,6*$D346),0)</f>
        <v>300</v>
      </c>
      <c r="J346" s="189">
        <f>IF(Início!$C$11&lt;J$2,IF((J$2-Início!$C$11)&lt;72,$D346*J$1,6*$D346),0)</f>
        <v>360</v>
      </c>
      <c r="K346" s="189">
        <f>IF(Início!$C$11&lt;K$2,IF((K$2-Início!$C$11)&lt;72,$D346*K$1,6*$D346),0)</f>
        <v>360</v>
      </c>
      <c r="L346" s="189">
        <f>IF(Início!$C$11&lt;L$2,IF((L$2-Início!$C$11)&lt;72,$D346*L$1,6*$D346),0)</f>
        <v>360</v>
      </c>
      <c r="M346" s="189">
        <f>IF(Início!$C$11&lt;M$2,IF((M$2-Início!$C$11)&lt;72,$D346*M$1,6*$D346),0)</f>
        <v>360</v>
      </c>
      <c r="N346" s="189">
        <f>IF(Início!$C$11&lt;N$2,IF((N$2-Início!$C$11)&lt;72,$D346*N$1,6*$D346),0)</f>
        <v>360</v>
      </c>
      <c r="Q346" s="165" t="s">
        <v>907</v>
      </c>
    </row>
    <row r="347" spans="2:17">
      <c r="B347" s="165" t="str">
        <f t="shared" si="6"/>
        <v>Caridade do Piauí/PI</v>
      </c>
      <c r="C347" s="189" t="s">
        <v>2004</v>
      </c>
      <c r="D347" s="189">
        <v>60</v>
      </c>
      <c r="E347" s="189">
        <f>IF(Início!$C$11&lt;E$2,IF((E$2-Início!$C$11)&lt;72,$D347*E$1,6*$D347),0)</f>
        <v>60</v>
      </c>
      <c r="F347" s="189">
        <f>IF(Início!$C$11&lt;F$2,IF((F$2-Início!$C$11)&lt;72,$D347*F$1,6*$D347),0)</f>
        <v>120</v>
      </c>
      <c r="G347" s="189">
        <f>IF(Início!$C$11&lt;G$2,IF((G$2-Início!$C$11)&lt;72,$D347*G$1,6*$D347),0)</f>
        <v>180</v>
      </c>
      <c r="H347" s="189">
        <f>IF(Início!$C$11&lt;H$2,IF((H$2-Início!$C$11)&lt;72,$D347*H$1,6*$D347),0)</f>
        <v>240</v>
      </c>
      <c r="I347" s="189">
        <f>IF(Início!$C$11&lt;I$2,IF((I$2-Início!$C$11)&lt;72,$D347*I$1,6*$D347),0)</f>
        <v>300</v>
      </c>
      <c r="J347" s="189">
        <f>IF(Início!$C$11&lt;J$2,IF((J$2-Início!$C$11)&lt;72,$D347*J$1,6*$D347),0)</f>
        <v>360</v>
      </c>
      <c r="K347" s="189">
        <f>IF(Início!$C$11&lt;K$2,IF((K$2-Início!$C$11)&lt;72,$D347*K$1,6*$D347),0)</f>
        <v>360</v>
      </c>
      <c r="L347" s="189">
        <f>IF(Início!$C$11&lt;L$2,IF((L$2-Início!$C$11)&lt;72,$D347*L$1,6*$D347),0)</f>
        <v>360</v>
      </c>
      <c r="M347" s="189">
        <f>IF(Início!$C$11&lt;M$2,IF((M$2-Início!$C$11)&lt;72,$D347*M$1,6*$D347),0)</f>
        <v>360</v>
      </c>
      <c r="N347" s="189">
        <f>IF(Início!$C$11&lt;N$2,IF((N$2-Início!$C$11)&lt;72,$D347*N$1,6*$D347),0)</f>
        <v>360</v>
      </c>
      <c r="Q347" s="165" t="s">
        <v>1691</v>
      </c>
    </row>
    <row r="348" spans="2:17">
      <c r="B348" s="165" t="str">
        <f t="shared" si="6"/>
        <v>Carinhanha/BA</v>
      </c>
      <c r="C348" s="189" t="s">
        <v>311</v>
      </c>
      <c r="D348" s="189">
        <v>60</v>
      </c>
      <c r="E348" s="189">
        <f>IF(Início!$C$11&lt;E$2,IF((E$2-Início!$C$11)&lt;72,$D348*E$1,6*$D348),0)</f>
        <v>60</v>
      </c>
      <c r="F348" s="189">
        <f>IF(Início!$C$11&lt;F$2,IF((F$2-Início!$C$11)&lt;72,$D348*F$1,6*$D348),0)</f>
        <v>120</v>
      </c>
      <c r="G348" s="189">
        <f>IF(Início!$C$11&lt;G$2,IF((G$2-Início!$C$11)&lt;72,$D348*G$1,6*$D348),0)</f>
        <v>180</v>
      </c>
      <c r="H348" s="189">
        <f>IF(Início!$C$11&lt;H$2,IF((H$2-Início!$C$11)&lt;72,$D348*H$1,6*$D348),0)</f>
        <v>240</v>
      </c>
      <c r="I348" s="189">
        <f>IF(Início!$C$11&lt;I$2,IF((I$2-Início!$C$11)&lt;72,$D348*I$1,6*$D348),0)</f>
        <v>300</v>
      </c>
      <c r="J348" s="189">
        <f>IF(Início!$C$11&lt;J$2,IF((J$2-Início!$C$11)&lt;72,$D348*J$1,6*$D348),0)</f>
        <v>360</v>
      </c>
      <c r="K348" s="189">
        <f>IF(Início!$C$11&lt;K$2,IF((K$2-Início!$C$11)&lt;72,$D348*K$1,6*$D348),0)</f>
        <v>360</v>
      </c>
      <c r="L348" s="189">
        <f>IF(Início!$C$11&lt;L$2,IF((L$2-Início!$C$11)&lt;72,$D348*L$1,6*$D348),0)</f>
        <v>360</v>
      </c>
      <c r="M348" s="189">
        <f>IF(Início!$C$11&lt;M$2,IF((M$2-Início!$C$11)&lt;72,$D348*M$1,6*$D348),0)</f>
        <v>360</v>
      </c>
      <c r="N348" s="189">
        <f>IF(Início!$C$11&lt;N$2,IF((N$2-Início!$C$11)&lt;72,$D348*N$1,6*$D348),0)</f>
        <v>360</v>
      </c>
      <c r="Q348" s="165" t="s">
        <v>701</v>
      </c>
    </row>
    <row r="349" spans="2:17">
      <c r="B349" s="165" t="str">
        <f t="shared" si="6"/>
        <v>Cariús/CE</v>
      </c>
      <c r="C349" s="189" t="s">
        <v>314</v>
      </c>
      <c r="D349" s="189">
        <v>60</v>
      </c>
      <c r="E349" s="189">
        <f>IF(Início!$C$11&lt;E$2,IF((E$2-Início!$C$11)&lt;72,$D349*E$1,6*$D349),0)</f>
        <v>60</v>
      </c>
      <c r="F349" s="189">
        <f>IF(Início!$C$11&lt;F$2,IF((F$2-Início!$C$11)&lt;72,$D349*F$1,6*$D349),0)</f>
        <v>120</v>
      </c>
      <c r="G349" s="189">
        <f>IF(Início!$C$11&lt;G$2,IF((G$2-Início!$C$11)&lt;72,$D349*G$1,6*$D349),0)</f>
        <v>180</v>
      </c>
      <c r="H349" s="189">
        <f>IF(Início!$C$11&lt;H$2,IF((H$2-Início!$C$11)&lt;72,$D349*H$1,6*$D349),0)</f>
        <v>240</v>
      </c>
      <c r="I349" s="189">
        <f>IF(Início!$C$11&lt;I$2,IF((I$2-Início!$C$11)&lt;72,$D349*I$1,6*$D349),0)</f>
        <v>300</v>
      </c>
      <c r="J349" s="189">
        <f>IF(Início!$C$11&lt;J$2,IF((J$2-Início!$C$11)&lt;72,$D349*J$1,6*$D349),0)</f>
        <v>360</v>
      </c>
      <c r="K349" s="189">
        <f>IF(Início!$C$11&lt;K$2,IF((K$2-Início!$C$11)&lt;72,$D349*K$1,6*$D349),0)</f>
        <v>360</v>
      </c>
      <c r="L349" s="189">
        <f>IF(Início!$C$11&lt;L$2,IF((L$2-Início!$C$11)&lt;72,$D349*L$1,6*$D349),0)</f>
        <v>360</v>
      </c>
      <c r="M349" s="189">
        <f>IF(Início!$C$11&lt;M$2,IF((M$2-Início!$C$11)&lt;72,$D349*M$1,6*$D349),0)</f>
        <v>360</v>
      </c>
      <c r="N349" s="189">
        <f>IF(Início!$C$11&lt;N$2,IF((N$2-Início!$C$11)&lt;72,$D349*N$1,6*$D349),0)</f>
        <v>360</v>
      </c>
      <c r="Q349" s="165" t="s">
        <v>1014</v>
      </c>
    </row>
    <row r="350" spans="2:17">
      <c r="B350" s="165" t="str">
        <f t="shared" si="6"/>
        <v>Carlópolis/PR</v>
      </c>
      <c r="C350" s="189" t="s">
        <v>2009</v>
      </c>
      <c r="D350" s="189">
        <v>60</v>
      </c>
      <c r="E350" s="189">
        <f>IF(Início!$C$11&lt;E$2,IF((E$2-Início!$C$11)&lt;72,$D350*E$1,6*$D350),0)</f>
        <v>60</v>
      </c>
      <c r="F350" s="189">
        <f>IF(Início!$C$11&lt;F$2,IF((F$2-Início!$C$11)&lt;72,$D350*F$1,6*$D350),0)</f>
        <v>120</v>
      </c>
      <c r="G350" s="189">
        <f>IF(Início!$C$11&lt;G$2,IF((G$2-Início!$C$11)&lt;72,$D350*G$1,6*$D350),0)</f>
        <v>180</v>
      </c>
      <c r="H350" s="189">
        <f>IF(Início!$C$11&lt;H$2,IF((H$2-Início!$C$11)&lt;72,$D350*H$1,6*$D350),0)</f>
        <v>240</v>
      </c>
      <c r="I350" s="189">
        <f>IF(Início!$C$11&lt;I$2,IF((I$2-Início!$C$11)&lt;72,$D350*I$1,6*$D350),0)</f>
        <v>300</v>
      </c>
      <c r="J350" s="189">
        <f>IF(Início!$C$11&lt;J$2,IF((J$2-Início!$C$11)&lt;72,$D350*J$1,6*$D350),0)</f>
        <v>360</v>
      </c>
      <c r="K350" s="189">
        <f>IF(Início!$C$11&lt;K$2,IF((K$2-Início!$C$11)&lt;72,$D350*K$1,6*$D350),0)</f>
        <v>360</v>
      </c>
      <c r="L350" s="189">
        <f>IF(Início!$C$11&lt;L$2,IF((L$2-Início!$C$11)&lt;72,$D350*L$1,6*$D350),0)</f>
        <v>360</v>
      </c>
      <c r="M350" s="189">
        <f>IF(Início!$C$11&lt;M$2,IF((M$2-Início!$C$11)&lt;72,$D350*M$1,6*$D350),0)</f>
        <v>360</v>
      </c>
      <c r="N350" s="189">
        <f>IF(Início!$C$11&lt;N$2,IF((N$2-Início!$C$11)&lt;72,$D350*N$1,6*$D350),0)</f>
        <v>360</v>
      </c>
      <c r="Q350" s="165" t="s">
        <v>1019</v>
      </c>
    </row>
    <row r="351" spans="2:17">
      <c r="B351" s="165" t="str">
        <f t="shared" si="6"/>
        <v>Carmo de Minas/MG</v>
      </c>
      <c r="C351" s="189" t="s">
        <v>2005</v>
      </c>
      <c r="D351" s="189">
        <v>60</v>
      </c>
      <c r="E351" s="189">
        <f>IF(Início!$C$11&lt;E$2,IF((E$2-Início!$C$11)&lt;72,$D351*E$1,6*$D351),0)</f>
        <v>60</v>
      </c>
      <c r="F351" s="189">
        <f>IF(Início!$C$11&lt;F$2,IF((F$2-Início!$C$11)&lt;72,$D351*F$1,6*$D351),0)</f>
        <v>120</v>
      </c>
      <c r="G351" s="189">
        <f>IF(Início!$C$11&lt;G$2,IF((G$2-Início!$C$11)&lt;72,$D351*G$1,6*$D351),0)</f>
        <v>180</v>
      </c>
      <c r="H351" s="189">
        <f>IF(Início!$C$11&lt;H$2,IF((H$2-Início!$C$11)&lt;72,$D351*H$1,6*$D351),0)</f>
        <v>240</v>
      </c>
      <c r="I351" s="189">
        <f>IF(Início!$C$11&lt;I$2,IF((I$2-Início!$C$11)&lt;72,$D351*I$1,6*$D351),0)</f>
        <v>300</v>
      </c>
      <c r="J351" s="189">
        <f>IF(Início!$C$11&lt;J$2,IF((J$2-Início!$C$11)&lt;72,$D351*J$1,6*$D351),0)</f>
        <v>360</v>
      </c>
      <c r="K351" s="189">
        <f>IF(Início!$C$11&lt;K$2,IF((K$2-Início!$C$11)&lt;72,$D351*K$1,6*$D351),0)</f>
        <v>360</v>
      </c>
      <c r="L351" s="189">
        <f>IF(Início!$C$11&lt;L$2,IF((L$2-Início!$C$11)&lt;72,$D351*L$1,6*$D351),0)</f>
        <v>360</v>
      </c>
      <c r="M351" s="189">
        <f>IF(Início!$C$11&lt;M$2,IF((M$2-Início!$C$11)&lt;72,$D351*M$1,6*$D351),0)</f>
        <v>360</v>
      </c>
      <c r="N351" s="189">
        <f>IF(Início!$C$11&lt;N$2,IF((N$2-Início!$C$11)&lt;72,$D351*N$1,6*$D351),0)</f>
        <v>360</v>
      </c>
      <c r="Q351" s="165" t="s">
        <v>1138</v>
      </c>
    </row>
    <row r="352" spans="2:17">
      <c r="B352" s="165" t="str">
        <f t="shared" si="6"/>
        <v>Carnaíba/PE</v>
      </c>
      <c r="C352" s="189" t="s">
        <v>319</v>
      </c>
      <c r="D352" s="189">
        <v>60</v>
      </c>
      <c r="E352" s="189">
        <f>IF(Início!$C$11&lt;E$2,IF((E$2-Início!$C$11)&lt;72,$D352*E$1,6*$D352),0)</f>
        <v>60</v>
      </c>
      <c r="F352" s="189">
        <f>IF(Início!$C$11&lt;F$2,IF((F$2-Início!$C$11)&lt;72,$D352*F$1,6*$D352),0)</f>
        <v>120</v>
      </c>
      <c r="G352" s="189">
        <f>IF(Início!$C$11&lt;G$2,IF((G$2-Início!$C$11)&lt;72,$D352*G$1,6*$D352),0)</f>
        <v>180</v>
      </c>
      <c r="H352" s="189">
        <f>IF(Início!$C$11&lt;H$2,IF((H$2-Início!$C$11)&lt;72,$D352*H$1,6*$D352),0)</f>
        <v>240</v>
      </c>
      <c r="I352" s="189">
        <f>IF(Início!$C$11&lt;I$2,IF((I$2-Início!$C$11)&lt;72,$D352*I$1,6*$D352),0)</f>
        <v>300</v>
      </c>
      <c r="J352" s="189">
        <f>IF(Início!$C$11&lt;J$2,IF((J$2-Início!$C$11)&lt;72,$D352*J$1,6*$D352),0)</f>
        <v>360</v>
      </c>
      <c r="K352" s="189">
        <f>IF(Início!$C$11&lt;K$2,IF((K$2-Início!$C$11)&lt;72,$D352*K$1,6*$D352),0)</f>
        <v>360</v>
      </c>
      <c r="L352" s="189">
        <f>IF(Início!$C$11&lt;L$2,IF((L$2-Início!$C$11)&lt;72,$D352*L$1,6*$D352),0)</f>
        <v>360</v>
      </c>
      <c r="M352" s="189">
        <f>IF(Início!$C$11&lt;M$2,IF((M$2-Início!$C$11)&lt;72,$D352*M$1,6*$D352),0)</f>
        <v>360</v>
      </c>
      <c r="N352" s="189">
        <f>IF(Início!$C$11&lt;N$2,IF((N$2-Início!$C$11)&lt;72,$D352*N$1,6*$D352),0)</f>
        <v>360</v>
      </c>
      <c r="Q352" s="165" t="s">
        <v>936</v>
      </c>
    </row>
    <row r="353" spans="2:17">
      <c r="B353" s="165" t="str">
        <f t="shared" si="6"/>
        <v>Carnaúba dos Dantas/RN</v>
      </c>
      <c r="C353" s="189" t="s">
        <v>2014</v>
      </c>
      <c r="D353" s="189">
        <v>60</v>
      </c>
      <c r="E353" s="189">
        <f>IF(Início!$C$11&lt;E$2,IF((E$2-Início!$C$11)&lt;72,$D353*E$1,6*$D353),0)</f>
        <v>60</v>
      </c>
      <c r="F353" s="189">
        <f>IF(Início!$C$11&lt;F$2,IF((F$2-Início!$C$11)&lt;72,$D353*F$1,6*$D353),0)</f>
        <v>120</v>
      </c>
      <c r="G353" s="189">
        <f>IF(Início!$C$11&lt;G$2,IF((G$2-Início!$C$11)&lt;72,$D353*G$1,6*$D353),0)</f>
        <v>180</v>
      </c>
      <c r="H353" s="189">
        <f>IF(Início!$C$11&lt;H$2,IF((H$2-Início!$C$11)&lt;72,$D353*H$1,6*$D353),0)</f>
        <v>240</v>
      </c>
      <c r="I353" s="189">
        <f>IF(Início!$C$11&lt;I$2,IF((I$2-Início!$C$11)&lt;72,$D353*I$1,6*$D353),0)</f>
        <v>300</v>
      </c>
      <c r="J353" s="189">
        <f>IF(Início!$C$11&lt;J$2,IF((J$2-Início!$C$11)&lt;72,$D353*J$1,6*$D353),0)</f>
        <v>360</v>
      </c>
      <c r="K353" s="189">
        <f>IF(Início!$C$11&lt;K$2,IF((K$2-Início!$C$11)&lt;72,$D353*K$1,6*$D353),0)</f>
        <v>360</v>
      </c>
      <c r="L353" s="189">
        <f>IF(Início!$C$11&lt;L$2,IF((L$2-Início!$C$11)&lt;72,$D353*L$1,6*$D353),0)</f>
        <v>360</v>
      </c>
      <c r="M353" s="189">
        <f>IF(Início!$C$11&lt;M$2,IF((M$2-Início!$C$11)&lt;72,$D353*M$1,6*$D353),0)</f>
        <v>360</v>
      </c>
      <c r="N353" s="189">
        <f>IF(Início!$C$11&lt;N$2,IF((N$2-Início!$C$11)&lt;72,$D353*N$1,6*$D353),0)</f>
        <v>360</v>
      </c>
      <c r="Q353" s="165" t="s">
        <v>1466</v>
      </c>
    </row>
    <row r="354" spans="2:17">
      <c r="B354" s="165" t="str">
        <f t="shared" si="6"/>
        <v>Carnaubal/CE</v>
      </c>
      <c r="C354" s="189" t="s">
        <v>314</v>
      </c>
      <c r="D354" s="189">
        <v>60</v>
      </c>
      <c r="E354" s="189">
        <f>IF(Início!$C$11&lt;E$2,IF((E$2-Início!$C$11)&lt;72,$D354*E$1,6*$D354),0)</f>
        <v>60</v>
      </c>
      <c r="F354" s="189">
        <f>IF(Início!$C$11&lt;F$2,IF((F$2-Início!$C$11)&lt;72,$D354*F$1,6*$D354),0)</f>
        <v>120</v>
      </c>
      <c r="G354" s="189">
        <f>IF(Início!$C$11&lt;G$2,IF((G$2-Início!$C$11)&lt;72,$D354*G$1,6*$D354),0)</f>
        <v>180</v>
      </c>
      <c r="H354" s="189">
        <f>IF(Início!$C$11&lt;H$2,IF((H$2-Início!$C$11)&lt;72,$D354*H$1,6*$D354),0)</f>
        <v>240</v>
      </c>
      <c r="I354" s="189">
        <f>IF(Início!$C$11&lt;I$2,IF((I$2-Início!$C$11)&lt;72,$D354*I$1,6*$D354),0)</f>
        <v>300</v>
      </c>
      <c r="J354" s="189">
        <f>IF(Início!$C$11&lt;J$2,IF((J$2-Início!$C$11)&lt;72,$D354*J$1,6*$D354),0)</f>
        <v>360</v>
      </c>
      <c r="K354" s="189">
        <f>IF(Início!$C$11&lt;K$2,IF((K$2-Início!$C$11)&lt;72,$D354*K$1,6*$D354),0)</f>
        <v>360</v>
      </c>
      <c r="L354" s="189">
        <f>IF(Início!$C$11&lt;L$2,IF((L$2-Início!$C$11)&lt;72,$D354*L$1,6*$D354),0)</f>
        <v>360</v>
      </c>
      <c r="M354" s="189">
        <f>IF(Início!$C$11&lt;M$2,IF((M$2-Início!$C$11)&lt;72,$D354*M$1,6*$D354),0)</f>
        <v>360</v>
      </c>
      <c r="N354" s="189">
        <f>IF(Início!$C$11&lt;N$2,IF((N$2-Início!$C$11)&lt;72,$D354*N$1,6*$D354),0)</f>
        <v>360</v>
      </c>
      <c r="Q354" s="165" t="s">
        <v>993</v>
      </c>
    </row>
    <row r="355" spans="2:17">
      <c r="B355" s="165" t="str">
        <f t="shared" si="6"/>
        <v>Carnaubeira da Penha/PE</v>
      </c>
      <c r="C355" s="189" t="s">
        <v>319</v>
      </c>
      <c r="D355" s="189">
        <v>60</v>
      </c>
      <c r="E355" s="189">
        <f>IF(Início!$C$11&lt;E$2,IF((E$2-Início!$C$11)&lt;72,$D355*E$1,6*$D355),0)</f>
        <v>60</v>
      </c>
      <c r="F355" s="189">
        <f>IF(Início!$C$11&lt;F$2,IF((F$2-Início!$C$11)&lt;72,$D355*F$1,6*$D355),0)</f>
        <v>120</v>
      </c>
      <c r="G355" s="189">
        <f>IF(Início!$C$11&lt;G$2,IF((G$2-Início!$C$11)&lt;72,$D355*G$1,6*$D355),0)</f>
        <v>180</v>
      </c>
      <c r="H355" s="189">
        <f>IF(Início!$C$11&lt;H$2,IF((H$2-Início!$C$11)&lt;72,$D355*H$1,6*$D355),0)</f>
        <v>240</v>
      </c>
      <c r="I355" s="189">
        <f>IF(Início!$C$11&lt;I$2,IF((I$2-Início!$C$11)&lt;72,$D355*I$1,6*$D355),0)</f>
        <v>300</v>
      </c>
      <c r="J355" s="189">
        <f>IF(Início!$C$11&lt;J$2,IF((J$2-Início!$C$11)&lt;72,$D355*J$1,6*$D355),0)</f>
        <v>360</v>
      </c>
      <c r="K355" s="189">
        <f>IF(Início!$C$11&lt;K$2,IF((K$2-Início!$C$11)&lt;72,$D355*K$1,6*$D355),0)</f>
        <v>360</v>
      </c>
      <c r="L355" s="189">
        <f>IF(Início!$C$11&lt;L$2,IF((L$2-Início!$C$11)&lt;72,$D355*L$1,6*$D355),0)</f>
        <v>360</v>
      </c>
      <c r="M355" s="189">
        <f>IF(Início!$C$11&lt;M$2,IF((M$2-Início!$C$11)&lt;72,$D355*M$1,6*$D355),0)</f>
        <v>360</v>
      </c>
      <c r="N355" s="189">
        <f>IF(Início!$C$11&lt;N$2,IF((N$2-Início!$C$11)&lt;72,$D355*N$1,6*$D355),0)</f>
        <v>360</v>
      </c>
      <c r="Q355" s="165" t="s">
        <v>1215</v>
      </c>
    </row>
    <row r="356" spans="2:17">
      <c r="B356" s="165" t="str">
        <f t="shared" si="6"/>
        <v>Carpina/PE</v>
      </c>
      <c r="C356" s="189" t="s">
        <v>319</v>
      </c>
      <c r="D356" s="189">
        <v>60</v>
      </c>
      <c r="E356" s="189">
        <f>IF(Início!$C$11&lt;E$2,IF((E$2-Início!$C$11)&lt;72,$D356*E$1,6*$D356),0)</f>
        <v>60</v>
      </c>
      <c r="F356" s="189">
        <f>IF(Início!$C$11&lt;F$2,IF((F$2-Início!$C$11)&lt;72,$D356*F$1,6*$D356),0)</f>
        <v>120</v>
      </c>
      <c r="G356" s="189">
        <f>IF(Início!$C$11&lt;G$2,IF((G$2-Início!$C$11)&lt;72,$D356*G$1,6*$D356),0)</f>
        <v>180</v>
      </c>
      <c r="H356" s="189">
        <f>IF(Início!$C$11&lt;H$2,IF((H$2-Início!$C$11)&lt;72,$D356*H$1,6*$D356),0)</f>
        <v>240</v>
      </c>
      <c r="I356" s="189">
        <f>IF(Início!$C$11&lt;I$2,IF((I$2-Início!$C$11)&lt;72,$D356*I$1,6*$D356),0)</f>
        <v>300</v>
      </c>
      <c r="J356" s="189">
        <f>IF(Início!$C$11&lt;J$2,IF((J$2-Início!$C$11)&lt;72,$D356*J$1,6*$D356),0)</f>
        <v>360</v>
      </c>
      <c r="K356" s="189">
        <f>IF(Início!$C$11&lt;K$2,IF((K$2-Início!$C$11)&lt;72,$D356*K$1,6*$D356),0)</f>
        <v>360</v>
      </c>
      <c r="L356" s="189">
        <f>IF(Início!$C$11&lt;L$2,IF((L$2-Início!$C$11)&lt;72,$D356*L$1,6*$D356),0)</f>
        <v>360</v>
      </c>
      <c r="M356" s="189">
        <f>IF(Início!$C$11&lt;M$2,IF((M$2-Início!$C$11)&lt;72,$D356*M$1,6*$D356),0)</f>
        <v>360</v>
      </c>
      <c r="N356" s="189">
        <f>IF(Início!$C$11&lt;N$2,IF((N$2-Início!$C$11)&lt;72,$D356*N$1,6*$D356),0)</f>
        <v>360</v>
      </c>
      <c r="Q356" s="165" t="s">
        <v>436</v>
      </c>
    </row>
    <row r="357" spans="2:17">
      <c r="B357" s="165" t="str">
        <f t="shared" si="6"/>
        <v>Caruaru/PE</v>
      </c>
      <c r="C357" s="189" t="s">
        <v>319</v>
      </c>
      <c r="D357" s="189">
        <v>60</v>
      </c>
      <c r="E357" s="189">
        <f>IF(Início!$C$11&lt;E$2,IF((E$2-Início!$C$11)&lt;72,$D357*E$1,6*$D357),0)</f>
        <v>60</v>
      </c>
      <c r="F357" s="189">
        <f>IF(Início!$C$11&lt;F$2,IF((F$2-Início!$C$11)&lt;72,$D357*F$1,6*$D357),0)</f>
        <v>120</v>
      </c>
      <c r="G357" s="189">
        <f>IF(Início!$C$11&lt;G$2,IF((G$2-Início!$C$11)&lt;72,$D357*G$1,6*$D357),0)</f>
        <v>180</v>
      </c>
      <c r="H357" s="189">
        <f>IF(Início!$C$11&lt;H$2,IF((H$2-Início!$C$11)&lt;72,$D357*H$1,6*$D357),0)</f>
        <v>240</v>
      </c>
      <c r="I357" s="189">
        <f>IF(Início!$C$11&lt;I$2,IF((I$2-Início!$C$11)&lt;72,$D357*I$1,6*$D357),0)</f>
        <v>300</v>
      </c>
      <c r="J357" s="189">
        <f>IF(Início!$C$11&lt;J$2,IF((J$2-Início!$C$11)&lt;72,$D357*J$1,6*$D357),0)</f>
        <v>360</v>
      </c>
      <c r="K357" s="189">
        <f>IF(Início!$C$11&lt;K$2,IF((K$2-Início!$C$11)&lt;72,$D357*K$1,6*$D357),0)</f>
        <v>360</v>
      </c>
      <c r="L357" s="189">
        <f>IF(Início!$C$11&lt;L$2,IF((L$2-Início!$C$11)&lt;72,$D357*L$1,6*$D357),0)</f>
        <v>360</v>
      </c>
      <c r="M357" s="189">
        <f>IF(Início!$C$11&lt;M$2,IF((M$2-Início!$C$11)&lt;72,$D357*M$1,6*$D357),0)</f>
        <v>360</v>
      </c>
      <c r="N357" s="189">
        <f>IF(Início!$C$11&lt;N$2,IF((N$2-Início!$C$11)&lt;72,$D357*N$1,6*$D357),0)</f>
        <v>360</v>
      </c>
      <c r="Q357" s="167" t="s">
        <v>340</v>
      </c>
    </row>
    <row r="358" spans="2:17">
      <c r="B358" s="165" t="str">
        <f t="shared" si="6"/>
        <v>Carutapera/MA</v>
      </c>
      <c r="C358" s="189" t="s">
        <v>316</v>
      </c>
      <c r="D358" s="189">
        <v>60</v>
      </c>
      <c r="E358" s="189">
        <f>IF(Início!$C$11&lt;E$2,IF((E$2-Início!$C$11)&lt;72,$D358*E$1,6*$D358),0)</f>
        <v>60</v>
      </c>
      <c r="F358" s="189">
        <f>IF(Início!$C$11&lt;F$2,IF((F$2-Início!$C$11)&lt;72,$D358*F$1,6*$D358),0)</f>
        <v>120</v>
      </c>
      <c r="G358" s="189">
        <f>IF(Início!$C$11&lt;G$2,IF((G$2-Início!$C$11)&lt;72,$D358*G$1,6*$D358),0)</f>
        <v>180</v>
      </c>
      <c r="H358" s="189">
        <f>IF(Início!$C$11&lt;H$2,IF((H$2-Início!$C$11)&lt;72,$D358*H$1,6*$D358),0)</f>
        <v>240</v>
      </c>
      <c r="I358" s="189">
        <f>IF(Início!$C$11&lt;I$2,IF((I$2-Início!$C$11)&lt;72,$D358*I$1,6*$D358),0)</f>
        <v>300</v>
      </c>
      <c r="J358" s="189">
        <f>IF(Início!$C$11&lt;J$2,IF((J$2-Início!$C$11)&lt;72,$D358*J$1,6*$D358),0)</f>
        <v>360</v>
      </c>
      <c r="K358" s="189">
        <f>IF(Início!$C$11&lt;K$2,IF((K$2-Início!$C$11)&lt;72,$D358*K$1,6*$D358),0)</f>
        <v>360</v>
      </c>
      <c r="L358" s="189">
        <f>IF(Início!$C$11&lt;L$2,IF((L$2-Início!$C$11)&lt;72,$D358*L$1,6*$D358),0)</f>
        <v>360</v>
      </c>
      <c r="M358" s="189">
        <f>IF(Início!$C$11&lt;M$2,IF((M$2-Início!$C$11)&lt;72,$D358*M$1,6*$D358),0)</f>
        <v>360</v>
      </c>
      <c r="N358" s="189">
        <f>IF(Início!$C$11&lt;N$2,IF((N$2-Início!$C$11)&lt;72,$D358*N$1,6*$D358),0)</f>
        <v>360</v>
      </c>
      <c r="Q358" s="165" t="s">
        <v>787</v>
      </c>
    </row>
    <row r="359" spans="2:17">
      <c r="B359" s="165" t="str">
        <f t="shared" si="6"/>
        <v>Carvalhos/MG</v>
      </c>
      <c r="C359" s="189" t="s">
        <v>2005</v>
      </c>
      <c r="D359" s="189">
        <v>60</v>
      </c>
      <c r="E359" s="189">
        <f>IF(Início!$C$11&lt;E$2,IF((E$2-Início!$C$11)&lt;72,$D359*E$1,6*$D359),0)</f>
        <v>60</v>
      </c>
      <c r="F359" s="189">
        <f>IF(Início!$C$11&lt;F$2,IF((F$2-Início!$C$11)&lt;72,$D359*F$1,6*$D359),0)</f>
        <v>120</v>
      </c>
      <c r="G359" s="189">
        <f>IF(Início!$C$11&lt;G$2,IF((G$2-Início!$C$11)&lt;72,$D359*G$1,6*$D359),0)</f>
        <v>180</v>
      </c>
      <c r="H359" s="189">
        <f>IF(Início!$C$11&lt;H$2,IF((H$2-Início!$C$11)&lt;72,$D359*H$1,6*$D359),0)</f>
        <v>240</v>
      </c>
      <c r="I359" s="189">
        <f>IF(Início!$C$11&lt;I$2,IF((I$2-Início!$C$11)&lt;72,$D359*I$1,6*$D359),0)</f>
        <v>300</v>
      </c>
      <c r="J359" s="189">
        <f>IF(Início!$C$11&lt;J$2,IF((J$2-Início!$C$11)&lt;72,$D359*J$1,6*$D359),0)</f>
        <v>360</v>
      </c>
      <c r="K359" s="189">
        <f>IF(Início!$C$11&lt;K$2,IF((K$2-Início!$C$11)&lt;72,$D359*K$1,6*$D359),0)</f>
        <v>360</v>
      </c>
      <c r="L359" s="189">
        <f>IF(Início!$C$11&lt;L$2,IF((L$2-Início!$C$11)&lt;72,$D359*L$1,6*$D359),0)</f>
        <v>360</v>
      </c>
      <c r="M359" s="189">
        <f>IF(Início!$C$11&lt;M$2,IF((M$2-Início!$C$11)&lt;72,$D359*M$1,6*$D359),0)</f>
        <v>360</v>
      </c>
      <c r="N359" s="189">
        <f>IF(Início!$C$11&lt;N$2,IF((N$2-Início!$C$11)&lt;72,$D359*N$1,6*$D359),0)</f>
        <v>360</v>
      </c>
      <c r="Q359" s="165" t="s">
        <v>1752</v>
      </c>
    </row>
    <row r="360" spans="2:17">
      <c r="B360" s="165" t="str">
        <f t="shared" si="6"/>
        <v>Casa Branca/SP</v>
      </c>
      <c r="C360" s="189" t="s">
        <v>2002</v>
      </c>
      <c r="D360" s="189">
        <v>60</v>
      </c>
      <c r="E360" s="189">
        <f>IF(Início!$C$11&lt;E$2,IF((E$2-Início!$C$11)&lt;72,$D360*E$1,6*$D360),0)</f>
        <v>60</v>
      </c>
      <c r="F360" s="189">
        <f>IF(Início!$C$11&lt;F$2,IF((F$2-Início!$C$11)&lt;72,$D360*F$1,6*$D360),0)</f>
        <v>120</v>
      </c>
      <c r="G360" s="189">
        <f>IF(Início!$C$11&lt;G$2,IF((G$2-Início!$C$11)&lt;72,$D360*G$1,6*$D360),0)</f>
        <v>180</v>
      </c>
      <c r="H360" s="189">
        <f>IF(Início!$C$11&lt;H$2,IF((H$2-Início!$C$11)&lt;72,$D360*H$1,6*$D360),0)</f>
        <v>240</v>
      </c>
      <c r="I360" s="189">
        <f>IF(Início!$C$11&lt;I$2,IF((I$2-Início!$C$11)&lt;72,$D360*I$1,6*$D360),0)</f>
        <v>300</v>
      </c>
      <c r="J360" s="189">
        <f>IF(Início!$C$11&lt;J$2,IF((J$2-Início!$C$11)&lt;72,$D360*J$1,6*$D360),0)</f>
        <v>360</v>
      </c>
      <c r="K360" s="189">
        <f>IF(Início!$C$11&lt;K$2,IF((K$2-Início!$C$11)&lt;72,$D360*K$1,6*$D360),0)</f>
        <v>360</v>
      </c>
      <c r="L360" s="189">
        <f>IF(Início!$C$11&lt;L$2,IF((L$2-Início!$C$11)&lt;72,$D360*L$1,6*$D360),0)</f>
        <v>360</v>
      </c>
      <c r="M360" s="189">
        <f>IF(Início!$C$11&lt;M$2,IF((M$2-Início!$C$11)&lt;72,$D360*M$1,6*$D360),0)</f>
        <v>360</v>
      </c>
      <c r="N360" s="189">
        <f>IF(Início!$C$11&lt;N$2,IF((N$2-Início!$C$11)&lt;72,$D360*N$1,6*$D360),0)</f>
        <v>360</v>
      </c>
      <c r="Q360" s="165" t="s">
        <v>712</v>
      </c>
    </row>
    <row r="361" spans="2:17">
      <c r="B361" s="165" t="str">
        <f t="shared" si="6"/>
        <v>Casimiro de Abreu/RJ</v>
      </c>
      <c r="C361" s="189" t="s">
        <v>2003</v>
      </c>
      <c r="D361" s="189">
        <v>60</v>
      </c>
      <c r="E361" s="189">
        <f>IF(Início!$C$11&lt;E$2,IF((E$2-Início!$C$11)&lt;72,$D361*E$1,6*$D361),0)</f>
        <v>60</v>
      </c>
      <c r="F361" s="189">
        <f>IF(Início!$C$11&lt;F$2,IF((F$2-Início!$C$11)&lt;72,$D361*F$1,6*$D361),0)</f>
        <v>120</v>
      </c>
      <c r="G361" s="189">
        <f>IF(Início!$C$11&lt;G$2,IF((G$2-Início!$C$11)&lt;72,$D361*G$1,6*$D361),0)</f>
        <v>180</v>
      </c>
      <c r="H361" s="189">
        <f>IF(Início!$C$11&lt;H$2,IF((H$2-Início!$C$11)&lt;72,$D361*H$1,6*$D361),0)</f>
        <v>240</v>
      </c>
      <c r="I361" s="189">
        <f>IF(Início!$C$11&lt;I$2,IF((I$2-Início!$C$11)&lt;72,$D361*I$1,6*$D361),0)</f>
        <v>300</v>
      </c>
      <c r="J361" s="189">
        <f>IF(Início!$C$11&lt;J$2,IF((J$2-Início!$C$11)&lt;72,$D361*J$1,6*$D361),0)</f>
        <v>360</v>
      </c>
      <c r="K361" s="189">
        <f>IF(Início!$C$11&lt;K$2,IF((K$2-Início!$C$11)&lt;72,$D361*K$1,6*$D361),0)</f>
        <v>360</v>
      </c>
      <c r="L361" s="189">
        <f>IF(Início!$C$11&lt;L$2,IF((L$2-Início!$C$11)&lt;72,$D361*L$1,6*$D361),0)</f>
        <v>360</v>
      </c>
      <c r="M361" s="189">
        <f>IF(Início!$C$11&lt;M$2,IF((M$2-Início!$C$11)&lt;72,$D361*M$1,6*$D361),0)</f>
        <v>360</v>
      </c>
      <c r="N361" s="189">
        <f>IF(Início!$C$11&lt;N$2,IF((N$2-Início!$C$11)&lt;72,$D361*N$1,6*$D361),0)</f>
        <v>360</v>
      </c>
      <c r="Q361" s="165" t="s">
        <v>537</v>
      </c>
    </row>
    <row r="362" spans="2:17">
      <c r="B362" s="165" t="str">
        <f t="shared" si="6"/>
        <v>Casinhas/PE</v>
      </c>
      <c r="C362" s="189" t="s">
        <v>319</v>
      </c>
      <c r="D362" s="189">
        <v>60</v>
      </c>
      <c r="E362" s="189">
        <f>IF(Início!$C$11&lt;E$2,IF((E$2-Início!$C$11)&lt;72,$D362*E$1,6*$D362),0)</f>
        <v>60</v>
      </c>
      <c r="F362" s="189">
        <f>IF(Início!$C$11&lt;F$2,IF((F$2-Início!$C$11)&lt;72,$D362*F$1,6*$D362),0)</f>
        <v>120</v>
      </c>
      <c r="G362" s="189">
        <f>IF(Início!$C$11&lt;G$2,IF((G$2-Início!$C$11)&lt;72,$D362*G$1,6*$D362),0)</f>
        <v>180</v>
      </c>
      <c r="H362" s="189">
        <f>IF(Início!$C$11&lt;H$2,IF((H$2-Início!$C$11)&lt;72,$D362*H$1,6*$D362),0)</f>
        <v>240</v>
      </c>
      <c r="I362" s="189">
        <f>IF(Início!$C$11&lt;I$2,IF((I$2-Início!$C$11)&lt;72,$D362*I$1,6*$D362),0)</f>
        <v>300</v>
      </c>
      <c r="J362" s="189">
        <f>IF(Início!$C$11&lt;J$2,IF((J$2-Início!$C$11)&lt;72,$D362*J$1,6*$D362),0)</f>
        <v>360</v>
      </c>
      <c r="K362" s="189">
        <f>IF(Início!$C$11&lt;K$2,IF((K$2-Início!$C$11)&lt;72,$D362*K$1,6*$D362),0)</f>
        <v>360</v>
      </c>
      <c r="L362" s="189">
        <f>IF(Início!$C$11&lt;L$2,IF((L$2-Início!$C$11)&lt;72,$D362*L$1,6*$D362),0)</f>
        <v>360</v>
      </c>
      <c r="M362" s="189">
        <f>IF(Início!$C$11&lt;M$2,IF((M$2-Início!$C$11)&lt;72,$D362*M$1,6*$D362),0)</f>
        <v>360</v>
      </c>
      <c r="N362" s="189">
        <f>IF(Início!$C$11&lt;N$2,IF((N$2-Início!$C$11)&lt;72,$D362*N$1,6*$D362),0)</f>
        <v>360</v>
      </c>
      <c r="Q362" s="165" t="s">
        <v>1188</v>
      </c>
    </row>
    <row r="363" spans="2:17">
      <c r="B363" s="165" t="str">
        <f t="shared" si="6"/>
        <v>Castanhal/PA</v>
      </c>
      <c r="C363" s="189" t="s">
        <v>302</v>
      </c>
      <c r="D363" s="189">
        <v>60</v>
      </c>
      <c r="E363" s="189">
        <f>IF(Início!$C$11&lt;E$2,IF((E$2-Início!$C$11)&lt;72,$D363*E$1,6*$D363),0)</f>
        <v>60</v>
      </c>
      <c r="F363" s="189">
        <f>IF(Início!$C$11&lt;F$2,IF((F$2-Início!$C$11)&lt;72,$D363*F$1,6*$D363),0)</f>
        <v>120</v>
      </c>
      <c r="G363" s="189">
        <f>IF(Início!$C$11&lt;G$2,IF((G$2-Início!$C$11)&lt;72,$D363*G$1,6*$D363),0)</f>
        <v>180</v>
      </c>
      <c r="H363" s="189">
        <f>IF(Início!$C$11&lt;H$2,IF((H$2-Início!$C$11)&lt;72,$D363*H$1,6*$D363),0)</f>
        <v>240</v>
      </c>
      <c r="I363" s="189">
        <f>IF(Início!$C$11&lt;I$2,IF((I$2-Início!$C$11)&lt;72,$D363*I$1,6*$D363),0)</f>
        <v>300</v>
      </c>
      <c r="J363" s="189">
        <f>IF(Início!$C$11&lt;J$2,IF((J$2-Início!$C$11)&lt;72,$D363*J$1,6*$D363),0)</f>
        <v>360</v>
      </c>
      <c r="K363" s="189">
        <f>IF(Início!$C$11&lt;K$2,IF((K$2-Início!$C$11)&lt;72,$D363*K$1,6*$D363),0)</f>
        <v>360</v>
      </c>
      <c r="L363" s="189">
        <f>IF(Início!$C$11&lt;L$2,IF((L$2-Início!$C$11)&lt;72,$D363*L$1,6*$D363),0)</f>
        <v>360</v>
      </c>
      <c r="M363" s="189">
        <f>IF(Início!$C$11&lt;M$2,IF((M$2-Início!$C$11)&lt;72,$D363*M$1,6*$D363),0)</f>
        <v>360</v>
      </c>
      <c r="N363" s="189">
        <f>IF(Início!$C$11&lt;N$2,IF((N$2-Início!$C$11)&lt;72,$D363*N$1,6*$D363),0)</f>
        <v>360</v>
      </c>
      <c r="Q363" s="165" t="s">
        <v>305</v>
      </c>
    </row>
    <row r="364" spans="2:17">
      <c r="B364" s="165" t="str">
        <f t="shared" si="6"/>
        <v>Castilho/SP</v>
      </c>
      <c r="C364" s="189" t="s">
        <v>2002</v>
      </c>
      <c r="D364" s="189">
        <v>60</v>
      </c>
      <c r="E364" s="189">
        <f>IF(Início!$C$11&lt;E$2,IF((E$2-Início!$C$11)&lt;72,$D364*E$1,6*$D364),0)</f>
        <v>60</v>
      </c>
      <c r="F364" s="189">
        <f>IF(Início!$C$11&lt;F$2,IF((F$2-Início!$C$11)&lt;72,$D364*F$1,6*$D364),0)</f>
        <v>120</v>
      </c>
      <c r="G364" s="189">
        <f>IF(Início!$C$11&lt;G$2,IF((G$2-Início!$C$11)&lt;72,$D364*G$1,6*$D364),0)</f>
        <v>180</v>
      </c>
      <c r="H364" s="189">
        <f>IF(Início!$C$11&lt;H$2,IF((H$2-Início!$C$11)&lt;72,$D364*H$1,6*$D364),0)</f>
        <v>240</v>
      </c>
      <c r="I364" s="189">
        <f>IF(Início!$C$11&lt;I$2,IF((I$2-Início!$C$11)&lt;72,$D364*I$1,6*$D364),0)</f>
        <v>300</v>
      </c>
      <c r="J364" s="189">
        <f>IF(Início!$C$11&lt;J$2,IF((J$2-Início!$C$11)&lt;72,$D364*J$1,6*$D364),0)</f>
        <v>360</v>
      </c>
      <c r="K364" s="189">
        <f>IF(Início!$C$11&lt;K$2,IF((K$2-Início!$C$11)&lt;72,$D364*K$1,6*$D364),0)</f>
        <v>360</v>
      </c>
      <c r="L364" s="189">
        <f>IF(Início!$C$11&lt;L$2,IF((L$2-Início!$C$11)&lt;72,$D364*L$1,6*$D364),0)</f>
        <v>360</v>
      </c>
      <c r="M364" s="189">
        <f>IF(Início!$C$11&lt;M$2,IF((M$2-Início!$C$11)&lt;72,$D364*M$1,6*$D364),0)</f>
        <v>360</v>
      </c>
      <c r="N364" s="189">
        <f>IF(Início!$C$11&lt;N$2,IF((N$2-Início!$C$11)&lt;72,$D364*N$1,6*$D364),0)</f>
        <v>360</v>
      </c>
      <c r="Q364" s="165" t="s">
        <v>899</v>
      </c>
    </row>
    <row r="365" spans="2:17">
      <c r="B365" s="165" t="str">
        <f t="shared" si="6"/>
        <v>Castro/PR</v>
      </c>
      <c r="C365" s="189" t="s">
        <v>2009</v>
      </c>
      <c r="D365" s="189">
        <v>60</v>
      </c>
      <c r="E365" s="189">
        <f>IF(Início!$C$11&lt;E$2,IF((E$2-Início!$C$11)&lt;72,$D365*E$1,6*$D365),0)</f>
        <v>60</v>
      </c>
      <c r="F365" s="189">
        <f>IF(Início!$C$11&lt;F$2,IF((F$2-Início!$C$11)&lt;72,$D365*F$1,6*$D365),0)</f>
        <v>120</v>
      </c>
      <c r="G365" s="189">
        <f>IF(Início!$C$11&lt;G$2,IF((G$2-Início!$C$11)&lt;72,$D365*G$1,6*$D365),0)</f>
        <v>180</v>
      </c>
      <c r="H365" s="189">
        <f>IF(Início!$C$11&lt;H$2,IF((H$2-Início!$C$11)&lt;72,$D365*H$1,6*$D365),0)</f>
        <v>240</v>
      </c>
      <c r="I365" s="189">
        <f>IF(Início!$C$11&lt;I$2,IF((I$2-Início!$C$11)&lt;72,$D365*I$1,6*$D365),0)</f>
        <v>300</v>
      </c>
      <c r="J365" s="189">
        <f>IF(Início!$C$11&lt;J$2,IF((J$2-Início!$C$11)&lt;72,$D365*J$1,6*$D365),0)</f>
        <v>360</v>
      </c>
      <c r="K365" s="189">
        <f>IF(Início!$C$11&lt;K$2,IF((K$2-Início!$C$11)&lt;72,$D365*K$1,6*$D365),0)</f>
        <v>360</v>
      </c>
      <c r="L365" s="189">
        <f>IF(Início!$C$11&lt;L$2,IF((L$2-Início!$C$11)&lt;72,$D365*L$1,6*$D365),0)</f>
        <v>360</v>
      </c>
      <c r="M365" s="189">
        <f>IF(Início!$C$11&lt;M$2,IF((M$2-Início!$C$11)&lt;72,$D365*M$1,6*$D365),0)</f>
        <v>360</v>
      </c>
      <c r="N365" s="189">
        <f>IF(Início!$C$11&lt;N$2,IF((N$2-Início!$C$11)&lt;72,$D365*N$1,6*$D365),0)</f>
        <v>360</v>
      </c>
      <c r="Q365" s="165" t="s">
        <v>444</v>
      </c>
    </row>
    <row r="366" spans="2:17">
      <c r="B366" s="165" t="str">
        <f t="shared" si="6"/>
        <v>Castro Alves/BA</v>
      </c>
      <c r="C366" s="189" t="s">
        <v>311</v>
      </c>
      <c r="D366" s="189">
        <v>60</v>
      </c>
      <c r="E366" s="189">
        <f>IF(Início!$C$11&lt;E$2,IF((E$2-Início!$C$11)&lt;72,$D366*E$1,6*$D366),0)</f>
        <v>60</v>
      </c>
      <c r="F366" s="189">
        <f>IF(Início!$C$11&lt;F$2,IF((F$2-Início!$C$11)&lt;72,$D366*F$1,6*$D366),0)</f>
        <v>120</v>
      </c>
      <c r="G366" s="189">
        <f>IF(Início!$C$11&lt;G$2,IF((G$2-Início!$C$11)&lt;72,$D366*G$1,6*$D366),0)</f>
        <v>180</v>
      </c>
      <c r="H366" s="189">
        <f>IF(Início!$C$11&lt;H$2,IF((H$2-Início!$C$11)&lt;72,$D366*H$1,6*$D366),0)</f>
        <v>240</v>
      </c>
      <c r="I366" s="189">
        <f>IF(Início!$C$11&lt;I$2,IF((I$2-Início!$C$11)&lt;72,$D366*I$1,6*$D366),0)</f>
        <v>300</v>
      </c>
      <c r="J366" s="189">
        <f>IF(Início!$C$11&lt;J$2,IF((J$2-Início!$C$11)&lt;72,$D366*J$1,6*$D366),0)</f>
        <v>360</v>
      </c>
      <c r="K366" s="189">
        <f>IF(Início!$C$11&lt;K$2,IF((K$2-Início!$C$11)&lt;72,$D366*K$1,6*$D366),0)</f>
        <v>360</v>
      </c>
      <c r="L366" s="189">
        <f>IF(Início!$C$11&lt;L$2,IF((L$2-Início!$C$11)&lt;72,$D366*L$1,6*$D366),0)</f>
        <v>360</v>
      </c>
      <c r="M366" s="189">
        <f>IF(Início!$C$11&lt;M$2,IF((M$2-Início!$C$11)&lt;72,$D366*M$1,6*$D366),0)</f>
        <v>360</v>
      </c>
      <c r="N366" s="189">
        <f>IF(Início!$C$11&lt;N$2,IF((N$2-Início!$C$11)&lt;72,$D366*N$1,6*$D366),0)</f>
        <v>360</v>
      </c>
      <c r="Q366" s="165" t="s">
        <v>774</v>
      </c>
    </row>
    <row r="367" spans="2:17">
      <c r="B367" s="165" t="str">
        <f t="shared" si="6"/>
        <v>Catalão/GO</v>
      </c>
      <c r="C367" s="189" t="s">
        <v>2006</v>
      </c>
      <c r="D367" s="189">
        <v>60</v>
      </c>
      <c r="E367" s="189">
        <f>IF(Início!$C$11&lt;E$2,IF((E$2-Início!$C$11)&lt;72,$D367*E$1,6*$D367),0)</f>
        <v>60</v>
      </c>
      <c r="F367" s="189">
        <f>IF(Início!$C$11&lt;F$2,IF((F$2-Início!$C$11)&lt;72,$D367*F$1,6*$D367),0)</f>
        <v>120</v>
      </c>
      <c r="G367" s="189">
        <f>IF(Início!$C$11&lt;G$2,IF((G$2-Início!$C$11)&lt;72,$D367*G$1,6*$D367),0)</f>
        <v>180</v>
      </c>
      <c r="H367" s="189">
        <f>IF(Início!$C$11&lt;H$2,IF((H$2-Início!$C$11)&lt;72,$D367*H$1,6*$D367),0)</f>
        <v>240</v>
      </c>
      <c r="I367" s="189">
        <f>IF(Início!$C$11&lt;I$2,IF((I$2-Início!$C$11)&lt;72,$D367*I$1,6*$D367),0)</f>
        <v>300</v>
      </c>
      <c r="J367" s="189">
        <f>IF(Início!$C$11&lt;J$2,IF((J$2-Início!$C$11)&lt;72,$D367*J$1,6*$D367),0)</f>
        <v>360</v>
      </c>
      <c r="K367" s="189">
        <f>IF(Início!$C$11&lt;K$2,IF((K$2-Início!$C$11)&lt;72,$D367*K$1,6*$D367),0)</f>
        <v>360</v>
      </c>
      <c r="L367" s="189">
        <f>IF(Início!$C$11&lt;L$2,IF((L$2-Início!$C$11)&lt;72,$D367*L$1,6*$D367),0)</f>
        <v>360</v>
      </c>
      <c r="M367" s="189">
        <f>IF(Início!$C$11&lt;M$2,IF((M$2-Início!$C$11)&lt;72,$D367*M$1,6*$D367),0)</f>
        <v>360</v>
      </c>
      <c r="N367" s="189">
        <f>IF(Início!$C$11&lt;N$2,IF((N$2-Início!$C$11)&lt;72,$D367*N$1,6*$D367),0)</f>
        <v>360</v>
      </c>
      <c r="Q367" s="165" t="s">
        <v>392</v>
      </c>
    </row>
    <row r="368" spans="2:17">
      <c r="B368" s="165" t="str">
        <f t="shared" si="6"/>
        <v>Catarina/CE</v>
      </c>
      <c r="C368" s="189" t="s">
        <v>314</v>
      </c>
      <c r="D368" s="189">
        <v>60</v>
      </c>
      <c r="E368" s="189">
        <f>IF(Início!$C$11&lt;E$2,IF((E$2-Início!$C$11)&lt;72,$D368*E$1,6*$D368),0)</f>
        <v>60</v>
      </c>
      <c r="F368" s="189">
        <f>IF(Início!$C$11&lt;F$2,IF((F$2-Início!$C$11)&lt;72,$D368*F$1,6*$D368),0)</f>
        <v>120</v>
      </c>
      <c r="G368" s="189">
        <f>IF(Início!$C$11&lt;G$2,IF((G$2-Início!$C$11)&lt;72,$D368*G$1,6*$D368),0)</f>
        <v>180</v>
      </c>
      <c r="H368" s="189">
        <f>IF(Início!$C$11&lt;H$2,IF((H$2-Início!$C$11)&lt;72,$D368*H$1,6*$D368),0)</f>
        <v>240</v>
      </c>
      <c r="I368" s="189">
        <f>IF(Início!$C$11&lt;I$2,IF((I$2-Início!$C$11)&lt;72,$D368*I$1,6*$D368),0)</f>
        <v>300</v>
      </c>
      <c r="J368" s="189">
        <f>IF(Início!$C$11&lt;J$2,IF((J$2-Início!$C$11)&lt;72,$D368*J$1,6*$D368),0)</f>
        <v>360</v>
      </c>
      <c r="K368" s="189">
        <f>IF(Início!$C$11&lt;K$2,IF((K$2-Início!$C$11)&lt;72,$D368*K$1,6*$D368),0)</f>
        <v>360</v>
      </c>
      <c r="L368" s="189">
        <f>IF(Início!$C$11&lt;L$2,IF((L$2-Início!$C$11)&lt;72,$D368*L$1,6*$D368),0)</f>
        <v>360</v>
      </c>
      <c r="M368" s="189">
        <f>IF(Início!$C$11&lt;M$2,IF((M$2-Início!$C$11)&lt;72,$D368*M$1,6*$D368),0)</f>
        <v>360</v>
      </c>
      <c r="N368" s="189">
        <f>IF(Início!$C$11&lt;N$2,IF((N$2-Início!$C$11)&lt;72,$D368*N$1,6*$D368),0)</f>
        <v>360</v>
      </c>
      <c r="Q368" s="165" t="s">
        <v>1353</v>
      </c>
    </row>
    <row r="369" spans="2:17">
      <c r="B369" s="165" t="str">
        <f t="shared" si="6"/>
        <v>Catende/PE</v>
      </c>
      <c r="C369" s="189" t="s">
        <v>319</v>
      </c>
      <c r="D369" s="189">
        <v>60</v>
      </c>
      <c r="E369" s="189">
        <f>IF(Início!$C$11&lt;E$2,IF((E$2-Início!$C$11)&lt;72,$D369*E$1,6*$D369),0)</f>
        <v>60</v>
      </c>
      <c r="F369" s="189">
        <f>IF(Início!$C$11&lt;F$2,IF((F$2-Início!$C$11)&lt;72,$D369*F$1,6*$D369),0)</f>
        <v>120</v>
      </c>
      <c r="G369" s="189">
        <f>IF(Início!$C$11&lt;G$2,IF((G$2-Início!$C$11)&lt;72,$D369*G$1,6*$D369),0)</f>
        <v>180</v>
      </c>
      <c r="H369" s="189">
        <f>IF(Início!$C$11&lt;H$2,IF((H$2-Início!$C$11)&lt;72,$D369*H$1,6*$D369),0)</f>
        <v>240</v>
      </c>
      <c r="I369" s="189">
        <f>IF(Início!$C$11&lt;I$2,IF((I$2-Início!$C$11)&lt;72,$D369*I$1,6*$D369),0)</f>
        <v>300</v>
      </c>
      <c r="J369" s="189">
        <f>IF(Início!$C$11&lt;J$2,IF((J$2-Início!$C$11)&lt;72,$D369*J$1,6*$D369),0)</f>
        <v>360</v>
      </c>
      <c r="K369" s="189">
        <f>IF(Início!$C$11&lt;K$2,IF((K$2-Início!$C$11)&lt;72,$D369*K$1,6*$D369),0)</f>
        <v>360</v>
      </c>
      <c r="L369" s="189">
        <f>IF(Início!$C$11&lt;L$2,IF((L$2-Início!$C$11)&lt;72,$D369*L$1,6*$D369),0)</f>
        <v>360</v>
      </c>
      <c r="M369" s="189">
        <f>IF(Início!$C$11&lt;M$2,IF((M$2-Início!$C$11)&lt;72,$D369*M$1,6*$D369),0)</f>
        <v>360</v>
      </c>
      <c r="N369" s="189">
        <f>IF(Início!$C$11&lt;N$2,IF((N$2-Início!$C$11)&lt;72,$D369*N$1,6*$D369),0)</f>
        <v>360</v>
      </c>
      <c r="Q369" s="165" t="s">
        <v>656</v>
      </c>
    </row>
    <row r="370" spans="2:17">
      <c r="B370" s="165" t="str">
        <f t="shared" si="6"/>
        <v>Catuípe/RS</v>
      </c>
      <c r="C370" s="189" t="s">
        <v>2012</v>
      </c>
      <c r="D370" s="189">
        <v>60</v>
      </c>
      <c r="E370" s="189">
        <f>IF(Início!$C$11&lt;E$2,IF((E$2-Início!$C$11)&lt;72,$D370*E$1,6*$D370),0)</f>
        <v>60</v>
      </c>
      <c r="F370" s="189">
        <f>IF(Início!$C$11&lt;F$2,IF((F$2-Início!$C$11)&lt;72,$D370*F$1,6*$D370),0)</f>
        <v>120</v>
      </c>
      <c r="G370" s="189">
        <f>IF(Início!$C$11&lt;G$2,IF((G$2-Início!$C$11)&lt;72,$D370*G$1,6*$D370),0)</f>
        <v>180</v>
      </c>
      <c r="H370" s="189">
        <f>IF(Início!$C$11&lt;H$2,IF((H$2-Início!$C$11)&lt;72,$D370*H$1,6*$D370),0)</f>
        <v>240</v>
      </c>
      <c r="I370" s="189">
        <f>IF(Início!$C$11&lt;I$2,IF((I$2-Início!$C$11)&lt;72,$D370*I$1,6*$D370),0)</f>
        <v>300</v>
      </c>
      <c r="J370" s="189">
        <f>IF(Início!$C$11&lt;J$2,IF((J$2-Início!$C$11)&lt;72,$D370*J$1,6*$D370),0)</f>
        <v>360</v>
      </c>
      <c r="K370" s="189">
        <f>IF(Início!$C$11&lt;K$2,IF((K$2-Início!$C$11)&lt;72,$D370*K$1,6*$D370),0)</f>
        <v>360</v>
      </c>
      <c r="L370" s="189">
        <f>IF(Início!$C$11&lt;L$2,IF((L$2-Início!$C$11)&lt;72,$D370*L$1,6*$D370),0)</f>
        <v>360</v>
      </c>
      <c r="M370" s="189">
        <f>IF(Início!$C$11&lt;M$2,IF((M$2-Início!$C$11)&lt;72,$D370*M$1,6*$D370),0)</f>
        <v>360</v>
      </c>
      <c r="N370" s="189">
        <f>IF(Início!$C$11&lt;N$2,IF((N$2-Início!$C$11)&lt;72,$D370*N$1,6*$D370),0)</f>
        <v>360</v>
      </c>
      <c r="Q370" s="165" t="s">
        <v>1434</v>
      </c>
    </row>
    <row r="371" spans="2:17">
      <c r="B371" s="165" t="str">
        <f t="shared" si="6"/>
        <v>Caturama/BA</v>
      </c>
      <c r="C371" s="189" t="s">
        <v>311</v>
      </c>
      <c r="D371" s="189">
        <v>60</v>
      </c>
      <c r="E371" s="189">
        <f>IF(Início!$C$11&lt;E$2,IF((E$2-Início!$C$11)&lt;72,$D371*E$1,6*$D371),0)</f>
        <v>60</v>
      </c>
      <c r="F371" s="189">
        <f>IF(Início!$C$11&lt;F$2,IF((F$2-Início!$C$11)&lt;72,$D371*F$1,6*$D371),0)</f>
        <v>120</v>
      </c>
      <c r="G371" s="189">
        <f>IF(Início!$C$11&lt;G$2,IF((G$2-Início!$C$11)&lt;72,$D371*G$1,6*$D371),0)</f>
        <v>180</v>
      </c>
      <c r="H371" s="189">
        <f>IF(Início!$C$11&lt;H$2,IF((H$2-Início!$C$11)&lt;72,$D371*H$1,6*$D371),0)</f>
        <v>240</v>
      </c>
      <c r="I371" s="189">
        <f>IF(Início!$C$11&lt;I$2,IF((I$2-Início!$C$11)&lt;72,$D371*I$1,6*$D371),0)</f>
        <v>300</v>
      </c>
      <c r="J371" s="189">
        <f>IF(Início!$C$11&lt;J$2,IF((J$2-Início!$C$11)&lt;72,$D371*J$1,6*$D371),0)</f>
        <v>360</v>
      </c>
      <c r="K371" s="189">
        <f>IF(Início!$C$11&lt;K$2,IF((K$2-Início!$C$11)&lt;72,$D371*K$1,6*$D371),0)</f>
        <v>360</v>
      </c>
      <c r="L371" s="189">
        <f>IF(Início!$C$11&lt;L$2,IF((L$2-Início!$C$11)&lt;72,$D371*L$1,6*$D371),0)</f>
        <v>360</v>
      </c>
      <c r="M371" s="189">
        <f>IF(Início!$C$11&lt;M$2,IF((M$2-Início!$C$11)&lt;72,$D371*M$1,6*$D371),0)</f>
        <v>360</v>
      </c>
      <c r="N371" s="189">
        <f>IF(Início!$C$11&lt;N$2,IF((N$2-Início!$C$11)&lt;72,$D371*N$1,6*$D371),0)</f>
        <v>360</v>
      </c>
      <c r="Q371" s="165" t="s">
        <v>1418</v>
      </c>
    </row>
    <row r="372" spans="2:17">
      <c r="B372" s="165" t="str">
        <f t="shared" si="6"/>
        <v>Catuti/MG</v>
      </c>
      <c r="C372" s="189" t="s">
        <v>2005</v>
      </c>
      <c r="D372" s="189">
        <v>60</v>
      </c>
      <c r="E372" s="189">
        <f>IF(Início!$C$11&lt;E$2,IF((E$2-Início!$C$11)&lt;72,$D372*E$1,6*$D372),0)</f>
        <v>60</v>
      </c>
      <c r="F372" s="189">
        <f>IF(Início!$C$11&lt;F$2,IF((F$2-Início!$C$11)&lt;72,$D372*F$1,6*$D372),0)</f>
        <v>120</v>
      </c>
      <c r="G372" s="189">
        <f>IF(Início!$C$11&lt;G$2,IF((G$2-Início!$C$11)&lt;72,$D372*G$1,6*$D372),0)</f>
        <v>180</v>
      </c>
      <c r="H372" s="189">
        <f>IF(Início!$C$11&lt;H$2,IF((H$2-Início!$C$11)&lt;72,$D372*H$1,6*$D372),0)</f>
        <v>240</v>
      </c>
      <c r="I372" s="189">
        <f>IF(Início!$C$11&lt;I$2,IF((I$2-Início!$C$11)&lt;72,$D372*I$1,6*$D372),0)</f>
        <v>300</v>
      </c>
      <c r="J372" s="189">
        <f>IF(Início!$C$11&lt;J$2,IF((J$2-Início!$C$11)&lt;72,$D372*J$1,6*$D372),0)</f>
        <v>360</v>
      </c>
      <c r="K372" s="189">
        <f>IF(Início!$C$11&lt;K$2,IF((K$2-Início!$C$11)&lt;72,$D372*K$1,6*$D372),0)</f>
        <v>360</v>
      </c>
      <c r="L372" s="189">
        <f>IF(Início!$C$11&lt;L$2,IF((L$2-Início!$C$11)&lt;72,$D372*L$1,6*$D372),0)</f>
        <v>360</v>
      </c>
      <c r="M372" s="189">
        <f>IF(Início!$C$11&lt;M$2,IF((M$2-Início!$C$11)&lt;72,$D372*M$1,6*$D372),0)</f>
        <v>360</v>
      </c>
      <c r="N372" s="189">
        <f>IF(Início!$C$11&lt;N$2,IF((N$2-Início!$C$11)&lt;72,$D372*N$1,6*$D372),0)</f>
        <v>360</v>
      </c>
      <c r="Q372" s="165" t="s">
        <v>1718</v>
      </c>
    </row>
    <row r="373" spans="2:17">
      <c r="B373" s="165" t="str">
        <f t="shared" si="6"/>
        <v>Caucaia/CE</v>
      </c>
      <c r="C373" s="189" t="s">
        <v>314</v>
      </c>
      <c r="D373" s="189">
        <v>60</v>
      </c>
      <c r="E373" s="189">
        <f>IF(Início!$C$11&lt;E$2,IF((E$2-Início!$C$11)&lt;72,$D373*E$1,6*$D373),0)</f>
        <v>60</v>
      </c>
      <c r="F373" s="189">
        <f>IF(Início!$C$11&lt;F$2,IF((F$2-Início!$C$11)&lt;72,$D373*F$1,6*$D373),0)</f>
        <v>120</v>
      </c>
      <c r="G373" s="189">
        <f>IF(Início!$C$11&lt;G$2,IF((G$2-Início!$C$11)&lt;72,$D373*G$1,6*$D373),0)</f>
        <v>180</v>
      </c>
      <c r="H373" s="189">
        <f>IF(Início!$C$11&lt;H$2,IF((H$2-Início!$C$11)&lt;72,$D373*H$1,6*$D373),0)</f>
        <v>240</v>
      </c>
      <c r="I373" s="189">
        <f>IF(Início!$C$11&lt;I$2,IF((I$2-Início!$C$11)&lt;72,$D373*I$1,6*$D373),0)</f>
        <v>300</v>
      </c>
      <c r="J373" s="189">
        <f>IF(Início!$C$11&lt;J$2,IF((J$2-Início!$C$11)&lt;72,$D373*J$1,6*$D373),0)</f>
        <v>360</v>
      </c>
      <c r="K373" s="189">
        <f>IF(Início!$C$11&lt;K$2,IF((K$2-Início!$C$11)&lt;72,$D373*K$1,6*$D373),0)</f>
        <v>360</v>
      </c>
      <c r="L373" s="189">
        <f>IF(Início!$C$11&lt;L$2,IF((L$2-Início!$C$11)&lt;72,$D373*L$1,6*$D373),0)</f>
        <v>360</v>
      </c>
      <c r="M373" s="189">
        <f>IF(Início!$C$11&lt;M$2,IF((M$2-Início!$C$11)&lt;72,$D373*M$1,6*$D373),0)</f>
        <v>360</v>
      </c>
      <c r="N373" s="189">
        <f>IF(Início!$C$11&lt;N$2,IF((N$2-Início!$C$11)&lt;72,$D373*N$1,6*$D373),0)</f>
        <v>360</v>
      </c>
      <c r="Q373" s="167" t="s">
        <v>343</v>
      </c>
    </row>
    <row r="374" spans="2:17">
      <c r="B374" s="165" t="str">
        <f t="shared" si="6"/>
        <v>Caxambu/MG</v>
      </c>
      <c r="C374" s="189" t="s">
        <v>2005</v>
      </c>
      <c r="D374" s="189">
        <v>60</v>
      </c>
      <c r="E374" s="189">
        <f>IF(Início!$C$11&lt;E$2,IF((E$2-Início!$C$11)&lt;72,$D374*E$1,6*$D374),0)</f>
        <v>60</v>
      </c>
      <c r="F374" s="189">
        <f>IF(Início!$C$11&lt;F$2,IF((F$2-Início!$C$11)&lt;72,$D374*F$1,6*$D374),0)</f>
        <v>120</v>
      </c>
      <c r="G374" s="189">
        <f>IF(Início!$C$11&lt;G$2,IF((G$2-Início!$C$11)&lt;72,$D374*G$1,6*$D374),0)</f>
        <v>180</v>
      </c>
      <c r="H374" s="189">
        <f>IF(Início!$C$11&lt;H$2,IF((H$2-Início!$C$11)&lt;72,$D374*H$1,6*$D374),0)</f>
        <v>240</v>
      </c>
      <c r="I374" s="189">
        <f>IF(Início!$C$11&lt;I$2,IF((I$2-Início!$C$11)&lt;72,$D374*I$1,6*$D374),0)</f>
        <v>300</v>
      </c>
      <c r="J374" s="189">
        <f>IF(Início!$C$11&lt;J$2,IF((J$2-Início!$C$11)&lt;72,$D374*J$1,6*$D374),0)</f>
        <v>360</v>
      </c>
      <c r="K374" s="189">
        <f>IF(Início!$C$11&lt;K$2,IF((K$2-Início!$C$11)&lt;72,$D374*K$1,6*$D374),0)</f>
        <v>360</v>
      </c>
      <c r="L374" s="189">
        <f>IF(Início!$C$11&lt;L$2,IF((L$2-Início!$C$11)&lt;72,$D374*L$1,6*$D374),0)</f>
        <v>360</v>
      </c>
      <c r="M374" s="189">
        <f>IF(Início!$C$11&lt;M$2,IF((M$2-Início!$C$11)&lt;72,$D374*M$1,6*$D374),0)</f>
        <v>360</v>
      </c>
      <c r="N374" s="189">
        <f>IF(Início!$C$11&lt;N$2,IF((N$2-Início!$C$11)&lt;72,$D374*N$1,6*$D374),0)</f>
        <v>360</v>
      </c>
      <c r="Q374" s="165" t="s">
        <v>867</v>
      </c>
    </row>
    <row r="375" spans="2:17">
      <c r="B375" s="165" t="str">
        <f t="shared" si="6"/>
        <v>Caxias/MA</v>
      </c>
      <c r="C375" s="189" t="s">
        <v>316</v>
      </c>
      <c r="D375" s="189">
        <v>60</v>
      </c>
      <c r="E375" s="189">
        <f>IF(Início!$C$11&lt;E$2,IF((E$2-Início!$C$11)&lt;72,$D375*E$1,6*$D375),0)</f>
        <v>60</v>
      </c>
      <c r="F375" s="189">
        <f>IF(Início!$C$11&lt;F$2,IF((F$2-Início!$C$11)&lt;72,$D375*F$1,6*$D375),0)</f>
        <v>120</v>
      </c>
      <c r="G375" s="189">
        <f>IF(Início!$C$11&lt;G$2,IF((G$2-Início!$C$11)&lt;72,$D375*G$1,6*$D375),0)</f>
        <v>180</v>
      </c>
      <c r="H375" s="189">
        <f>IF(Início!$C$11&lt;H$2,IF((H$2-Início!$C$11)&lt;72,$D375*H$1,6*$D375),0)</f>
        <v>240</v>
      </c>
      <c r="I375" s="189">
        <f>IF(Início!$C$11&lt;I$2,IF((I$2-Início!$C$11)&lt;72,$D375*I$1,6*$D375),0)</f>
        <v>300</v>
      </c>
      <c r="J375" s="189">
        <f>IF(Início!$C$11&lt;J$2,IF((J$2-Início!$C$11)&lt;72,$D375*J$1,6*$D375),0)</f>
        <v>360</v>
      </c>
      <c r="K375" s="189">
        <f>IF(Início!$C$11&lt;K$2,IF((K$2-Início!$C$11)&lt;72,$D375*K$1,6*$D375),0)</f>
        <v>360</v>
      </c>
      <c r="L375" s="189">
        <f>IF(Início!$C$11&lt;L$2,IF((L$2-Início!$C$11)&lt;72,$D375*L$1,6*$D375),0)</f>
        <v>360</v>
      </c>
      <c r="M375" s="189">
        <f>IF(Início!$C$11&lt;M$2,IF((M$2-Início!$C$11)&lt;72,$D375*M$1,6*$D375),0)</f>
        <v>360</v>
      </c>
      <c r="N375" s="189">
        <f>IF(Início!$C$11&lt;N$2,IF((N$2-Início!$C$11)&lt;72,$D375*N$1,6*$D375),0)</f>
        <v>360</v>
      </c>
      <c r="Q375" s="165" t="s">
        <v>370</v>
      </c>
    </row>
    <row r="376" spans="2:17">
      <c r="B376" s="165" t="str">
        <f t="shared" si="6"/>
        <v>Cedro/CE</v>
      </c>
      <c r="C376" s="189" t="s">
        <v>314</v>
      </c>
      <c r="D376" s="189">
        <v>60</v>
      </c>
      <c r="E376" s="189">
        <f>IF(Início!$C$11&lt;E$2,IF((E$2-Início!$C$11)&lt;72,$D376*E$1,6*$D376),0)</f>
        <v>60</v>
      </c>
      <c r="F376" s="189">
        <f>IF(Início!$C$11&lt;F$2,IF((F$2-Início!$C$11)&lt;72,$D376*F$1,6*$D376),0)</f>
        <v>120</v>
      </c>
      <c r="G376" s="189">
        <f>IF(Início!$C$11&lt;G$2,IF((G$2-Início!$C$11)&lt;72,$D376*G$1,6*$D376),0)</f>
        <v>180</v>
      </c>
      <c r="H376" s="189">
        <f>IF(Início!$C$11&lt;H$2,IF((H$2-Início!$C$11)&lt;72,$D376*H$1,6*$D376),0)</f>
        <v>240</v>
      </c>
      <c r="I376" s="189">
        <f>IF(Início!$C$11&lt;I$2,IF((I$2-Início!$C$11)&lt;72,$D376*I$1,6*$D376),0)</f>
        <v>300</v>
      </c>
      <c r="J376" s="189">
        <f>IF(Início!$C$11&lt;J$2,IF((J$2-Início!$C$11)&lt;72,$D376*J$1,6*$D376),0)</f>
        <v>360</v>
      </c>
      <c r="K376" s="189">
        <f>IF(Início!$C$11&lt;K$2,IF((K$2-Início!$C$11)&lt;72,$D376*K$1,6*$D376),0)</f>
        <v>360</v>
      </c>
      <c r="L376" s="189">
        <f>IF(Início!$C$11&lt;L$2,IF((L$2-Início!$C$11)&lt;72,$D376*L$1,6*$D376),0)</f>
        <v>360</v>
      </c>
      <c r="M376" s="189">
        <f>IF(Início!$C$11&lt;M$2,IF((M$2-Início!$C$11)&lt;72,$D376*M$1,6*$D376),0)</f>
        <v>360</v>
      </c>
      <c r="N376" s="189">
        <f>IF(Início!$C$11&lt;N$2,IF((N$2-Início!$C$11)&lt;72,$D376*N$1,6*$D376),0)</f>
        <v>360</v>
      </c>
      <c r="Q376" s="165" t="s">
        <v>839</v>
      </c>
    </row>
    <row r="377" spans="2:17">
      <c r="B377" s="165" t="str">
        <f t="shared" si="6"/>
        <v>Central/BA</v>
      </c>
      <c r="C377" s="189" t="s">
        <v>311</v>
      </c>
      <c r="D377" s="189">
        <v>60</v>
      </c>
      <c r="E377" s="189">
        <f>IF(Início!$C$11&lt;E$2,IF((E$2-Início!$C$11)&lt;72,$D377*E$1,6*$D377),0)</f>
        <v>60</v>
      </c>
      <c r="F377" s="189">
        <f>IF(Início!$C$11&lt;F$2,IF((F$2-Início!$C$11)&lt;72,$D377*F$1,6*$D377),0)</f>
        <v>120</v>
      </c>
      <c r="G377" s="189">
        <f>IF(Início!$C$11&lt;G$2,IF((G$2-Início!$C$11)&lt;72,$D377*G$1,6*$D377),0)</f>
        <v>180</v>
      </c>
      <c r="H377" s="189">
        <f>IF(Início!$C$11&lt;H$2,IF((H$2-Início!$C$11)&lt;72,$D377*H$1,6*$D377),0)</f>
        <v>240</v>
      </c>
      <c r="I377" s="189">
        <f>IF(Início!$C$11&lt;I$2,IF((I$2-Início!$C$11)&lt;72,$D377*I$1,6*$D377),0)</f>
        <v>300</v>
      </c>
      <c r="J377" s="189">
        <f>IF(Início!$C$11&lt;J$2,IF((J$2-Início!$C$11)&lt;72,$D377*J$1,6*$D377),0)</f>
        <v>360</v>
      </c>
      <c r="K377" s="189">
        <f>IF(Início!$C$11&lt;K$2,IF((K$2-Início!$C$11)&lt;72,$D377*K$1,6*$D377),0)</f>
        <v>360</v>
      </c>
      <c r="L377" s="189">
        <f>IF(Início!$C$11&lt;L$2,IF((L$2-Início!$C$11)&lt;72,$D377*L$1,6*$D377),0)</f>
        <v>360</v>
      </c>
      <c r="M377" s="189">
        <f>IF(Início!$C$11&lt;M$2,IF((M$2-Início!$C$11)&lt;72,$D377*M$1,6*$D377),0)</f>
        <v>360</v>
      </c>
      <c r="N377" s="189">
        <f>IF(Início!$C$11&lt;N$2,IF((N$2-Início!$C$11)&lt;72,$D377*N$1,6*$D377),0)</f>
        <v>360</v>
      </c>
      <c r="Q377" s="165" t="s">
        <v>1035</v>
      </c>
    </row>
    <row r="378" spans="2:17">
      <c r="B378" s="165" t="str">
        <f t="shared" si="6"/>
        <v>Centralina/MG</v>
      </c>
      <c r="C378" s="189" t="s">
        <v>2005</v>
      </c>
      <c r="D378" s="189">
        <v>60</v>
      </c>
      <c r="E378" s="189">
        <f>IF(Início!$C$11&lt;E$2,IF((E$2-Início!$C$11)&lt;72,$D378*E$1,6*$D378),0)</f>
        <v>60</v>
      </c>
      <c r="F378" s="189">
        <f>IF(Início!$C$11&lt;F$2,IF((F$2-Início!$C$11)&lt;72,$D378*F$1,6*$D378),0)</f>
        <v>120</v>
      </c>
      <c r="G378" s="189">
        <f>IF(Início!$C$11&lt;G$2,IF((G$2-Início!$C$11)&lt;72,$D378*G$1,6*$D378),0)</f>
        <v>180</v>
      </c>
      <c r="H378" s="189">
        <f>IF(Início!$C$11&lt;H$2,IF((H$2-Início!$C$11)&lt;72,$D378*H$1,6*$D378),0)</f>
        <v>240</v>
      </c>
      <c r="I378" s="189">
        <f>IF(Início!$C$11&lt;I$2,IF((I$2-Início!$C$11)&lt;72,$D378*I$1,6*$D378),0)</f>
        <v>300</v>
      </c>
      <c r="J378" s="189">
        <f>IF(Início!$C$11&lt;J$2,IF((J$2-Início!$C$11)&lt;72,$D378*J$1,6*$D378),0)</f>
        <v>360</v>
      </c>
      <c r="K378" s="189">
        <f>IF(Início!$C$11&lt;K$2,IF((K$2-Início!$C$11)&lt;72,$D378*K$1,6*$D378),0)</f>
        <v>360</v>
      </c>
      <c r="L378" s="189">
        <f>IF(Início!$C$11&lt;L$2,IF((L$2-Início!$C$11)&lt;72,$D378*L$1,6*$D378),0)</f>
        <v>360</v>
      </c>
      <c r="M378" s="189">
        <f>IF(Início!$C$11&lt;M$2,IF((M$2-Início!$C$11)&lt;72,$D378*M$1,6*$D378),0)</f>
        <v>360</v>
      </c>
      <c r="N378" s="189">
        <f>IF(Início!$C$11&lt;N$2,IF((N$2-Início!$C$11)&lt;72,$D378*N$1,6*$D378),0)</f>
        <v>360</v>
      </c>
      <c r="Q378" s="165" t="s">
        <v>1360</v>
      </c>
    </row>
    <row r="379" spans="2:17">
      <c r="B379" s="165" t="str">
        <f t="shared" si="6"/>
        <v>Centro do Guilherme/MA</v>
      </c>
      <c r="C379" s="189" t="s">
        <v>316</v>
      </c>
      <c r="D379" s="189">
        <v>60</v>
      </c>
      <c r="E379" s="189">
        <f>IF(Início!$C$11&lt;E$2,IF((E$2-Início!$C$11)&lt;72,$D379*E$1,6*$D379),0)</f>
        <v>60</v>
      </c>
      <c r="F379" s="189">
        <f>IF(Início!$C$11&lt;F$2,IF((F$2-Início!$C$11)&lt;72,$D379*F$1,6*$D379),0)</f>
        <v>120</v>
      </c>
      <c r="G379" s="189">
        <f>IF(Início!$C$11&lt;G$2,IF((G$2-Início!$C$11)&lt;72,$D379*G$1,6*$D379),0)</f>
        <v>180</v>
      </c>
      <c r="H379" s="189">
        <f>IF(Início!$C$11&lt;H$2,IF((H$2-Início!$C$11)&lt;72,$D379*H$1,6*$D379),0)</f>
        <v>240</v>
      </c>
      <c r="I379" s="189">
        <f>IF(Início!$C$11&lt;I$2,IF((I$2-Início!$C$11)&lt;72,$D379*I$1,6*$D379),0)</f>
        <v>300</v>
      </c>
      <c r="J379" s="189">
        <f>IF(Início!$C$11&lt;J$2,IF((J$2-Início!$C$11)&lt;72,$D379*J$1,6*$D379),0)</f>
        <v>360</v>
      </c>
      <c r="K379" s="189">
        <f>IF(Início!$C$11&lt;K$2,IF((K$2-Início!$C$11)&lt;72,$D379*K$1,6*$D379),0)</f>
        <v>360</v>
      </c>
      <c r="L379" s="189">
        <f>IF(Início!$C$11&lt;L$2,IF((L$2-Início!$C$11)&lt;72,$D379*L$1,6*$D379),0)</f>
        <v>360</v>
      </c>
      <c r="M379" s="189">
        <f>IF(Início!$C$11&lt;M$2,IF((M$2-Início!$C$11)&lt;72,$D379*M$1,6*$D379),0)</f>
        <v>360</v>
      </c>
      <c r="N379" s="189">
        <f>IF(Início!$C$11&lt;N$2,IF((N$2-Início!$C$11)&lt;72,$D379*N$1,6*$D379),0)</f>
        <v>360</v>
      </c>
      <c r="Q379" s="165" t="s">
        <v>1209</v>
      </c>
    </row>
    <row r="380" spans="2:17">
      <c r="B380" s="165" t="str">
        <f t="shared" si="6"/>
        <v>Centro Novo do Maranhão/MA</v>
      </c>
      <c r="C380" s="189" t="s">
        <v>316</v>
      </c>
      <c r="D380" s="189">
        <v>60</v>
      </c>
      <c r="E380" s="189">
        <f>IF(Início!$C$11&lt;E$2,IF((E$2-Início!$C$11)&lt;72,$D380*E$1,6*$D380),0)</f>
        <v>60</v>
      </c>
      <c r="F380" s="189">
        <f>IF(Início!$C$11&lt;F$2,IF((F$2-Início!$C$11)&lt;72,$D380*F$1,6*$D380),0)</f>
        <v>120</v>
      </c>
      <c r="G380" s="189">
        <f>IF(Início!$C$11&lt;G$2,IF((G$2-Início!$C$11)&lt;72,$D380*G$1,6*$D380),0)</f>
        <v>180</v>
      </c>
      <c r="H380" s="189">
        <f>IF(Início!$C$11&lt;H$2,IF((H$2-Início!$C$11)&lt;72,$D380*H$1,6*$D380),0)</f>
        <v>240</v>
      </c>
      <c r="I380" s="189">
        <f>IF(Início!$C$11&lt;I$2,IF((I$2-Início!$C$11)&lt;72,$D380*I$1,6*$D380),0)</f>
        <v>300</v>
      </c>
      <c r="J380" s="189">
        <f>IF(Início!$C$11&lt;J$2,IF((J$2-Início!$C$11)&lt;72,$D380*J$1,6*$D380),0)</f>
        <v>360</v>
      </c>
      <c r="K380" s="189">
        <f>IF(Início!$C$11&lt;K$2,IF((K$2-Início!$C$11)&lt;72,$D380*K$1,6*$D380),0)</f>
        <v>360</v>
      </c>
      <c r="L380" s="189">
        <f>IF(Início!$C$11&lt;L$2,IF((L$2-Início!$C$11)&lt;72,$D380*L$1,6*$D380),0)</f>
        <v>360</v>
      </c>
      <c r="M380" s="189">
        <f>IF(Início!$C$11&lt;M$2,IF((M$2-Início!$C$11)&lt;72,$D380*M$1,6*$D380),0)</f>
        <v>360</v>
      </c>
      <c r="N380" s="189">
        <f>IF(Início!$C$11&lt;N$2,IF((N$2-Início!$C$11)&lt;72,$D380*N$1,6*$D380),0)</f>
        <v>360</v>
      </c>
      <c r="Q380" s="165" t="s">
        <v>1038</v>
      </c>
    </row>
    <row r="381" spans="2:17">
      <c r="B381" s="165" t="str">
        <f t="shared" si="6"/>
        <v>Cerqueira César/SP</v>
      </c>
      <c r="C381" s="189" t="s">
        <v>2002</v>
      </c>
      <c r="D381" s="189">
        <v>60</v>
      </c>
      <c r="E381" s="189">
        <f>IF(Início!$C$11&lt;E$2,IF((E$2-Início!$C$11)&lt;72,$D381*E$1,6*$D381),0)</f>
        <v>60</v>
      </c>
      <c r="F381" s="189">
        <f>IF(Início!$C$11&lt;F$2,IF((F$2-Início!$C$11)&lt;72,$D381*F$1,6*$D381),0)</f>
        <v>120</v>
      </c>
      <c r="G381" s="189">
        <f>IF(Início!$C$11&lt;G$2,IF((G$2-Início!$C$11)&lt;72,$D381*G$1,6*$D381),0)</f>
        <v>180</v>
      </c>
      <c r="H381" s="189">
        <f>IF(Início!$C$11&lt;H$2,IF((H$2-Início!$C$11)&lt;72,$D381*H$1,6*$D381),0)</f>
        <v>240</v>
      </c>
      <c r="I381" s="189">
        <f>IF(Início!$C$11&lt;I$2,IF((I$2-Início!$C$11)&lt;72,$D381*I$1,6*$D381),0)</f>
        <v>300</v>
      </c>
      <c r="J381" s="189">
        <f>IF(Início!$C$11&lt;J$2,IF((J$2-Início!$C$11)&lt;72,$D381*J$1,6*$D381),0)</f>
        <v>360</v>
      </c>
      <c r="K381" s="189">
        <f>IF(Início!$C$11&lt;K$2,IF((K$2-Início!$C$11)&lt;72,$D381*K$1,6*$D381),0)</f>
        <v>360</v>
      </c>
      <c r="L381" s="189">
        <f>IF(Início!$C$11&lt;L$2,IF((L$2-Início!$C$11)&lt;72,$D381*L$1,6*$D381),0)</f>
        <v>360</v>
      </c>
      <c r="M381" s="189">
        <f>IF(Início!$C$11&lt;M$2,IF((M$2-Início!$C$11)&lt;72,$D381*M$1,6*$D381),0)</f>
        <v>360</v>
      </c>
      <c r="N381" s="189">
        <f>IF(Início!$C$11&lt;N$2,IF((N$2-Início!$C$11)&lt;72,$D381*N$1,6*$D381),0)</f>
        <v>360</v>
      </c>
      <c r="Q381" s="165" t="s">
        <v>855</v>
      </c>
    </row>
    <row r="382" spans="2:17">
      <c r="B382" s="165" t="str">
        <f t="shared" si="6"/>
        <v>Cerro Branco/RS</v>
      </c>
      <c r="C382" s="189" t="s">
        <v>2012</v>
      </c>
      <c r="D382" s="189">
        <v>60</v>
      </c>
      <c r="E382" s="189">
        <f>IF(Início!$C$11&lt;E$2,IF((E$2-Início!$C$11)&lt;72,$D382*E$1,6*$D382),0)</f>
        <v>60</v>
      </c>
      <c r="F382" s="189">
        <f>IF(Início!$C$11&lt;F$2,IF((F$2-Início!$C$11)&lt;72,$D382*F$1,6*$D382),0)</f>
        <v>120</v>
      </c>
      <c r="G382" s="189">
        <f>IF(Início!$C$11&lt;G$2,IF((G$2-Início!$C$11)&lt;72,$D382*G$1,6*$D382),0)</f>
        <v>180</v>
      </c>
      <c r="H382" s="189">
        <f>IF(Início!$C$11&lt;H$2,IF((H$2-Início!$C$11)&lt;72,$D382*H$1,6*$D382),0)</f>
        <v>240</v>
      </c>
      <c r="I382" s="189">
        <f>IF(Início!$C$11&lt;I$2,IF((I$2-Início!$C$11)&lt;72,$D382*I$1,6*$D382),0)</f>
        <v>300</v>
      </c>
      <c r="J382" s="189">
        <f>IF(Início!$C$11&lt;J$2,IF((J$2-Início!$C$11)&lt;72,$D382*J$1,6*$D382),0)</f>
        <v>360</v>
      </c>
      <c r="K382" s="189">
        <f>IF(Início!$C$11&lt;K$2,IF((K$2-Início!$C$11)&lt;72,$D382*K$1,6*$D382),0)</f>
        <v>360</v>
      </c>
      <c r="L382" s="189">
        <f>IF(Início!$C$11&lt;L$2,IF((L$2-Início!$C$11)&lt;72,$D382*L$1,6*$D382),0)</f>
        <v>360</v>
      </c>
      <c r="M382" s="189">
        <f>IF(Início!$C$11&lt;M$2,IF((M$2-Início!$C$11)&lt;72,$D382*M$1,6*$D382),0)</f>
        <v>360</v>
      </c>
      <c r="N382" s="189">
        <f>IF(Início!$C$11&lt;N$2,IF((N$2-Início!$C$11)&lt;72,$D382*N$1,6*$D382),0)</f>
        <v>360</v>
      </c>
      <c r="Q382" s="165" t="s">
        <v>1819</v>
      </c>
    </row>
    <row r="383" spans="2:17">
      <c r="B383" s="165" t="str">
        <f t="shared" si="6"/>
        <v>Cerro Corá/RN</v>
      </c>
      <c r="C383" s="189" t="s">
        <v>2014</v>
      </c>
      <c r="D383" s="189">
        <v>60</v>
      </c>
      <c r="E383" s="189">
        <f>IF(Início!$C$11&lt;E$2,IF((E$2-Início!$C$11)&lt;72,$D383*E$1,6*$D383),0)</f>
        <v>60</v>
      </c>
      <c r="F383" s="189">
        <f>IF(Início!$C$11&lt;F$2,IF((F$2-Início!$C$11)&lt;72,$D383*F$1,6*$D383),0)</f>
        <v>120</v>
      </c>
      <c r="G383" s="189">
        <f>IF(Início!$C$11&lt;G$2,IF((G$2-Início!$C$11)&lt;72,$D383*G$1,6*$D383),0)</f>
        <v>180</v>
      </c>
      <c r="H383" s="189">
        <f>IF(Início!$C$11&lt;H$2,IF((H$2-Início!$C$11)&lt;72,$D383*H$1,6*$D383),0)</f>
        <v>240</v>
      </c>
      <c r="I383" s="189">
        <f>IF(Início!$C$11&lt;I$2,IF((I$2-Início!$C$11)&lt;72,$D383*I$1,6*$D383),0)</f>
        <v>300</v>
      </c>
      <c r="J383" s="189">
        <f>IF(Início!$C$11&lt;J$2,IF((J$2-Início!$C$11)&lt;72,$D383*J$1,6*$D383),0)</f>
        <v>360</v>
      </c>
      <c r="K383" s="189">
        <f>IF(Início!$C$11&lt;K$2,IF((K$2-Início!$C$11)&lt;72,$D383*K$1,6*$D383),0)</f>
        <v>360</v>
      </c>
      <c r="L383" s="189">
        <f>IF(Início!$C$11&lt;L$2,IF((L$2-Início!$C$11)&lt;72,$D383*L$1,6*$D383),0)</f>
        <v>360</v>
      </c>
      <c r="M383" s="189">
        <f>IF(Início!$C$11&lt;M$2,IF((M$2-Início!$C$11)&lt;72,$D383*M$1,6*$D383),0)</f>
        <v>360</v>
      </c>
      <c r="N383" s="189">
        <f>IF(Início!$C$11&lt;N$2,IF((N$2-Início!$C$11)&lt;72,$D383*N$1,6*$D383),0)</f>
        <v>360</v>
      </c>
      <c r="Q383" s="165" t="s">
        <v>1284</v>
      </c>
    </row>
    <row r="384" spans="2:17">
      <c r="B384" s="165" t="str">
        <f t="shared" si="6"/>
        <v>Cerro Grande/RS</v>
      </c>
      <c r="C384" s="189" t="s">
        <v>2012</v>
      </c>
      <c r="D384" s="189">
        <v>60</v>
      </c>
      <c r="E384" s="189">
        <f>IF(Início!$C$11&lt;E$2,IF((E$2-Início!$C$11)&lt;72,$D384*E$1,6*$D384),0)</f>
        <v>60</v>
      </c>
      <c r="F384" s="189">
        <f>IF(Início!$C$11&lt;F$2,IF((F$2-Início!$C$11)&lt;72,$D384*F$1,6*$D384),0)</f>
        <v>120</v>
      </c>
      <c r="G384" s="189">
        <f>IF(Início!$C$11&lt;G$2,IF((G$2-Início!$C$11)&lt;72,$D384*G$1,6*$D384),0)</f>
        <v>180</v>
      </c>
      <c r="H384" s="189">
        <f>IF(Início!$C$11&lt;H$2,IF((H$2-Início!$C$11)&lt;72,$D384*H$1,6*$D384),0)</f>
        <v>240</v>
      </c>
      <c r="I384" s="189">
        <f>IF(Início!$C$11&lt;I$2,IF((I$2-Início!$C$11)&lt;72,$D384*I$1,6*$D384),0)</f>
        <v>300</v>
      </c>
      <c r="J384" s="189">
        <f>IF(Início!$C$11&lt;J$2,IF((J$2-Início!$C$11)&lt;72,$D384*J$1,6*$D384),0)</f>
        <v>360</v>
      </c>
      <c r="K384" s="189">
        <f>IF(Início!$C$11&lt;K$2,IF((K$2-Início!$C$11)&lt;72,$D384*K$1,6*$D384),0)</f>
        <v>360</v>
      </c>
      <c r="L384" s="189">
        <f>IF(Início!$C$11&lt;L$2,IF((L$2-Início!$C$11)&lt;72,$D384*L$1,6*$D384),0)</f>
        <v>360</v>
      </c>
      <c r="M384" s="189">
        <f>IF(Início!$C$11&lt;M$2,IF((M$2-Início!$C$11)&lt;72,$D384*M$1,6*$D384),0)</f>
        <v>360</v>
      </c>
      <c r="N384" s="189">
        <f>IF(Início!$C$11&lt;N$2,IF((N$2-Início!$C$11)&lt;72,$D384*N$1,6*$D384),0)</f>
        <v>360</v>
      </c>
      <c r="Q384" s="165" t="s">
        <v>1941</v>
      </c>
    </row>
    <row r="385" spans="2:17">
      <c r="B385" s="165" t="str">
        <f t="shared" si="6"/>
        <v>Cerro Grande do Sul/RS</v>
      </c>
      <c r="C385" s="189" t="s">
        <v>2012</v>
      </c>
      <c r="D385" s="189">
        <v>60</v>
      </c>
      <c r="E385" s="189">
        <f>IF(Início!$C$11&lt;E$2,IF((E$2-Início!$C$11)&lt;72,$D385*E$1,6*$D385),0)</f>
        <v>60</v>
      </c>
      <c r="F385" s="189">
        <f>IF(Início!$C$11&lt;F$2,IF((F$2-Início!$C$11)&lt;72,$D385*F$1,6*$D385),0)</f>
        <v>120</v>
      </c>
      <c r="G385" s="189">
        <f>IF(Início!$C$11&lt;G$2,IF((G$2-Início!$C$11)&lt;72,$D385*G$1,6*$D385),0)</f>
        <v>180</v>
      </c>
      <c r="H385" s="189">
        <f>IF(Início!$C$11&lt;H$2,IF((H$2-Início!$C$11)&lt;72,$D385*H$1,6*$D385),0)</f>
        <v>240</v>
      </c>
      <c r="I385" s="189">
        <f>IF(Início!$C$11&lt;I$2,IF((I$2-Início!$C$11)&lt;72,$D385*I$1,6*$D385),0)</f>
        <v>300</v>
      </c>
      <c r="J385" s="189">
        <f>IF(Início!$C$11&lt;J$2,IF((J$2-Início!$C$11)&lt;72,$D385*J$1,6*$D385),0)</f>
        <v>360</v>
      </c>
      <c r="K385" s="189">
        <f>IF(Início!$C$11&lt;K$2,IF((K$2-Início!$C$11)&lt;72,$D385*K$1,6*$D385),0)</f>
        <v>360</v>
      </c>
      <c r="L385" s="189">
        <f>IF(Início!$C$11&lt;L$2,IF((L$2-Início!$C$11)&lt;72,$D385*L$1,6*$D385),0)</f>
        <v>360</v>
      </c>
      <c r="M385" s="189">
        <f>IF(Início!$C$11&lt;M$2,IF((M$2-Início!$C$11)&lt;72,$D385*M$1,6*$D385),0)</f>
        <v>360</v>
      </c>
      <c r="N385" s="189">
        <f>IF(Início!$C$11&lt;N$2,IF((N$2-Início!$C$11)&lt;72,$D385*N$1,6*$D385),0)</f>
        <v>360</v>
      </c>
      <c r="Q385" s="165" t="s">
        <v>1401</v>
      </c>
    </row>
    <row r="386" spans="2:17">
      <c r="B386" s="165" t="str">
        <f t="shared" si="6"/>
        <v>Cerro Largo/RS</v>
      </c>
      <c r="C386" s="189" t="s">
        <v>2012</v>
      </c>
      <c r="D386" s="189">
        <v>60</v>
      </c>
      <c r="E386" s="189">
        <f>IF(Início!$C$11&lt;E$2,IF((E$2-Início!$C$11)&lt;72,$D386*E$1,6*$D386),0)</f>
        <v>60</v>
      </c>
      <c r="F386" s="189">
        <f>IF(Início!$C$11&lt;F$2,IF((F$2-Início!$C$11)&lt;72,$D386*F$1,6*$D386),0)</f>
        <v>120</v>
      </c>
      <c r="G386" s="189">
        <f>IF(Início!$C$11&lt;G$2,IF((G$2-Início!$C$11)&lt;72,$D386*G$1,6*$D386),0)</f>
        <v>180</v>
      </c>
      <c r="H386" s="189">
        <f>IF(Início!$C$11&lt;H$2,IF((H$2-Início!$C$11)&lt;72,$D386*H$1,6*$D386),0)</f>
        <v>240</v>
      </c>
      <c r="I386" s="189">
        <f>IF(Início!$C$11&lt;I$2,IF((I$2-Início!$C$11)&lt;72,$D386*I$1,6*$D386),0)</f>
        <v>300</v>
      </c>
      <c r="J386" s="189">
        <f>IF(Início!$C$11&lt;J$2,IF((J$2-Início!$C$11)&lt;72,$D386*J$1,6*$D386),0)</f>
        <v>360</v>
      </c>
      <c r="K386" s="189">
        <f>IF(Início!$C$11&lt;K$2,IF((K$2-Início!$C$11)&lt;72,$D386*K$1,6*$D386),0)</f>
        <v>360</v>
      </c>
      <c r="L386" s="189">
        <f>IF(Início!$C$11&lt;L$2,IF((L$2-Início!$C$11)&lt;72,$D386*L$1,6*$D386),0)</f>
        <v>360</v>
      </c>
      <c r="M386" s="189">
        <f>IF(Início!$C$11&lt;M$2,IF((M$2-Início!$C$11)&lt;72,$D386*M$1,6*$D386),0)</f>
        <v>360</v>
      </c>
      <c r="N386" s="189">
        <f>IF(Início!$C$11&lt;N$2,IF((N$2-Início!$C$11)&lt;72,$D386*N$1,6*$D386),0)</f>
        <v>360</v>
      </c>
      <c r="Q386" s="165" t="s">
        <v>1150</v>
      </c>
    </row>
    <row r="387" spans="2:17">
      <c r="B387" s="165" t="str">
        <f t="shared" si="6"/>
        <v>Cezarina/GO</v>
      </c>
      <c r="C387" s="189" t="s">
        <v>2006</v>
      </c>
      <c r="D387" s="189">
        <v>60</v>
      </c>
      <c r="E387" s="189">
        <f>IF(Início!$C$11&lt;E$2,IF((E$2-Início!$C$11)&lt;72,$D387*E$1,6*$D387),0)</f>
        <v>60</v>
      </c>
      <c r="F387" s="189">
        <f>IF(Início!$C$11&lt;F$2,IF((F$2-Início!$C$11)&lt;72,$D387*F$1,6*$D387),0)</f>
        <v>120</v>
      </c>
      <c r="G387" s="189">
        <f>IF(Início!$C$11&lt;G$2,IF((G$2-Início!$C$11)&lt;72,$D387*G$1,6*$D387),0)</f>
        <v>180</v>
      </c>
      <c r="H387" s="189">
        <f>IF(Início!$C$11&lt;H$2,IF((H$2-Início!$C$11)&lt;72,$D387*H$1,6*$D387),0)</f>
        <v>240</v>
      </c>
      <c r="I387" s="189">
        <f>IF(Início!$C$11&lt;I$2,IF((I$2-Início!$C$11)&lt;72,$D387*I$1,6*$D387),0)</f>
        <v>300</v>
      </c>
      <c r="J387" s="189">
        <f>IF(Início!$C$11&lt;J$2,IF((J$2-Início!$C$11)&lt;72,$D387*J$1,6*$D387),0)</f>
        <v>360</v>
      </c>
      <c r="K387" s="189">
        <f>IF(Início!$C$11&lt;K$2,IF((K$2-Início!$C$11)&lt;72,$D387*K$1,6*$D387),0)</f>
        <v>360</v>
      </c>
      <c r="L387" s="189">
        <f>IF(Início!$C$11&lt;L$2,IF((L$2-Início!$C$11)&lt;72,$D387*L$1,6*$D387),0)</f>
        <v>360</v>
      </c>
      <c r="M387" s="189">
        <f>IF(Início!$C$11&lt;M$2,IF((M$2-Início!$C$11)&lt;72,$D387*M$1,6*$D387),0)</f>
        <v>360</v>
      </c>
      <c r="N387" s="189">
        <f>IF(Início!$C$11&lt;N$2,IF((N$2-Início!$C$11)&lt;72,$D387*N$1,6*$D387),0)</f>
        <v>360</v>
      </c>
      <c r="Q387" s="165" t="s">
        <v>1455</v>
      </c>
    </row>
    <row r="388" spans="2:17">
      <c r="B388" s="165" t="str">
        <f t="shared" si="6"/>
        <v>Chapada/RS</v>
      </c>
      <c r="C388" s="189" t="s">
        <v>2012</v>
      </c>
      <c r="D388" s="189">
        <v>60</v>
      </c>
      <c r="E388" s="189">
        <f>IF(Início!$C$11&lt;E$2,IF((E$2-Início!$C$11)&lt;72,$D388*E$1,6*$D388),0)</f>
        <v>60</v>
      </c>
      <c r="F388" s="189">
        <f>IF(Início!$C$11&lt;F$2,IF((F$2-Início!$C$11)&lt;72,$D388*F$1,6*$D388),0)</f>
        <v>120</v>
      </c>
      <c r="G388" s="189">
        <f>IF(Início!$C$11&lt;G$2,IF((G$2-Início!$C$11)&lt;72,$D388*G$1,6*$D388),0)</f>
        <v>180</v>
      </c>
      <c r="H388" s="189">
        <f>IF(Início!$C$11&lt;H$2,IF((H$2-Início!$C$11)&lt;72,$D388*H$1,6*$D388),0)</f>
        <v>240</v>
      </c>
      <c r="I388" s="189">
        <f>IF(Início!$C$11&lt;I$2,IF((I$2-Início!$C$11)&lt;72,$D388*I$1,6*$D388),0)</f>
        <v>300</v>
      </c>
      <c r="J388" s="189">
        <f>IF(Início!$C$11&lt;J$2,IF((J$2-Início!$C$11)&lt;72,$D388*J$1,6*$D388),0)</f>
        <v>360</v>
      </c>
      <c r="K388" s="189">
        <f>IF(Início!$C$11&lt;K$2,IF((K$2-Início!$C$11)&lt;72,$D388*K$1,6*$D388),0)</f>
        <v>360</v>
      </c>
      <c r="L388" s="189">
        <f>IF(Início!$C$11&lt;L$2,IF((L$2-Início!$C$11)&lt;72,$D388*L$1,6*$D388),0)</f>
        <v>360</v>
      </c>
      <c r="M388" s="189">
        <f>IF(Início!$C$11&lt;M$2,IF((M$2-Início!$C$11)&lt;72,$D388*M$1,6*$D388),0)</f>
        <v>360</v>
      </c>
      <c r="N388" s="189">
        <f>IF(Início!$C$11&lt;N$2,IF((N$2-Início!$C$11)&lt;72,$D388*N$1,6*$D388),0)</f>
        <v>360</v>
      </c>
      <c r="Q388" s="165" t="s">
        <v>1383</v>
      </c>
    </row>
    <row r="389" spans="2:17">
      <c r="B389" s="165" t="str">
        <f t="shared" ref="B389:B452" si="7">CONCATENATE(Q389,"/",C389)</f>
        <v>Chapadinha/MA</v>
      </c>
      <c r="C389" s="189" t="s">
        <v>316</v>
      </c>
      <c r="D389" s="189">
        <v>60</v>
      </c>
      <c r="E389" s="189">
        <f>IF(Início!$C$11&lt;E$2,IF((E$2-Início!$C$11)&lt;72,$D389*E$1,6*$D389),0)</f>
        <v>60</v>
      </c>
      <c r="F389" s="189">
        <f>IF(Início!$C$11&lt;F$2,IF((F$2-Início!$C$11)&lt;72,$D389*F$1,6*$D389),0)</f>
        <v>120</v>
      </c>
      <c r="G389" s="189">
        <f>IF(Início!$C$11&lt;G$2,IF((G$2-Início!$C$11)&lt;72,$D389*G$1,6*$D389),0)</f>
        <v>180</v>
      </c>
      <c r="H389" s="189">
        <f>IF(Início!$C$11&lt;H$2,IF((H$2-Início!$C$11)&lt;72,$D389*H$1,6*$D389),0)</f>
        <v>240</v>
      </c>
      <c r="I389" s="189">
        <f>IF(Início!$C$11&lt;I$2,IF((I$2-Início!$C$11)&lt;72,$D389*I$1,6*$D389),0)</f>
        <v>300</v>
      </c>
      <c r="J389" s="189">
        <f>IF(Início!$C$11&lt;J$2,IF((J$2-Início!$C$11)&lt;72,$D389*J$1,6*$D389),0)</f>
        <v>360</v>
      </c>
      <c r="K389" s="189">
        <f>IF(Início!$C$11&lt;K$2,IF((K$2-Início!$C$11)&lt;72,$D389*K$1,6*$D389),0)</f>
        <v>360</v>
      </c>
      <c r="L389" s="189">
        <f>IF(Início!$C$11&lt;L$2,IF((L$2-Início!$C$11)&lt;72,$D389*L$1,6*$D389),0)</f>
        <v>360</v>
      </c>
      <c r="M389" s="189">
        <f>IF(Início!$C$11&lt;M$2,IF((M$2-Início!$C$11)&lt;72,$D389*M$1,6*$D389),0)</f>
        <v>360</v>
      </c>
      <c r="N389" s="189">
        <f>IF(Início!$C$11&lt;N$2,IF((N$2-Início!$C$11)&lt;72,$D389*N$1,6*$D389),0)</f>
        <v>360</v>
      </c>
      <c r="Q389" s="165" t="s">
        <v>432</v>
      </c>
    </row>
    <row r="390" spans="2:17">
      <c r="B390" s="165" t="str">
        <f t="shared" si="7"/>
        <v>Charqueadas/RS</v>
      </c>
      <c r="C390" s="189" t="s">
        <v>2012</v>
      </c>
      <c r="D390" s="189">
        <v>60</v>
      </c>
      <c r="E390" s="189">
        <f>IF(Início!$C$11&lt;E$2,IF((E$2-Início!$C$11)&lt;72,$D390*E$1,6*$D390),0)</f>
        <v>60</v>
      </c>
      <c r="F390" s="189">
        <f>IF(Início!$C$11&lt;F$2,IF((F$2-Início!$C$11)&lt;72,$D390*F$1,6*$D390),0)</f>
        <v>120</v>
      </c>
      <c r="G390" s="189">
        <f>IF(Início!$C$11&lt;G$2,IF((G$2-Início!$C$11)&lt;72,$D390*G$1,6*$D390),0)</f>
        <v>180</v>
      </c>
      <c r="H390" s="189">
        <f>IF(Início!$C$11&lt;H$2,IF((H$2-Início!$C$11)&lt;72,$D390*H$1,6*$D390),0)</f>
        <v>240</v>
      </c>
      <c r="I390" s="189">
        <f>IF(Início!$C$11&lt;I$2,IF((I$2-Início!$C$11)&lt;72,$D390*I$1,6*$D390),0)</f>
        <v>300</v>
      </c>
      <c r="J390" s="189">
        <f>IF(Início!$C$11&lt;J$2,IF((J$2-Início!$C$11)&lt;72,$D390*J$1,6*$D390),0)</f>
        <v>360</v>
      </c>
      <c r="K390" s="189">
        <f>IF(Início!$C$11&lt;K$2,IF((K$2-Início!$C$11)&lt;72,$D390*K$1,6*$D390),0)</f>
        <v>360</v>
      </c>
      <c r="L390" s="189">
        <f>IF(Início!$C$11&lt;L$2,IF((L$2-Início!$C$11)&lt;72,$D390*L$1,6*$D390),0)</f>
        <v>360</v>
      </c>
      <c r="M390" s="189">
        <f>IF(Início!$C$11&lt;M$2,IF((M$2-Início!$C$11)&lt;72,$D390*M$1,6*$D390),0)</f>
        <v>360</v>
      </c>
      <c r="N390" s="189">
        <f>IF(Início!$C$11&lt;N$2,IF((N$2-Início!$C$11)&lt;72,$D390*N$1,6*$D390),0)</f>
        <v>360</v>
      </c>
      <c r="Q390" s="165" t="s">
        <v>618</v>
      </c>
    </row>
    <row r="391" spans="2:17">
      <c r="B391" s="165" t="str">
        <f t="shared" si="7"/>
        <v>Chavantes/SP</v>
      </c>
      <c r="C391" s="189" t="s">
        <v>2002</v>
      </c>
      <c r="D391" s="189">
        <v>60</v>
      </c>
      <c r="E391" s="189">
        <f>IF(Início!$C$11&lt;E$2,IF((E$2-Início!$C$11)&lt;72,$D391*E$1,6*$D391),0)</f>
        <v>60</v>
      </c>
      <c r="F391" s="189">
        <f>IF(Início!$C$11&lt;F$2,IF((F$2-Início!$C$11)&lt;72,$D391*F$1,6*$D391),0)</f>
        <v>120</v>
      </c>
      <c r="G391" s="189">
        <f>IF(Início!$C$11&lt;G$2,IF((G$2-Início!$C$11)&lt;72,$D391*G$1,6*$D391),0)</f>
        <v>180</v>
      </c>
      <c r="H391" s="189">
        <f>IF(Início!$C$11&lt;H$2,IF((H$2-Início!$C$11)&lt;72,$D391*H$1,6*$D391),0)</f>
        <v>240</v>
      </c>
      <c r="I391" s="189">
        <f>IF(Início!$C$11&lt;I$2,IF((I$2-Início!$C$11)&lt;72,$D391*I$1,6*$D391),0)</f>
        <v>300</v>
      </c>
      <c r="J391" s="189">
        <f>IF(Início!$C$11&lt;J$2,IF((J$2-Início!$C$11)&lt;72,$D391*J$1,6*$D391),0)</f>
        <v>360</v>
      </c>
      <c r="K391" s="189">
        <f>IF(Início!$C$11&lt;K$2,IF((K$2-Início!$C$11)&lt;72,$D391*K$1,6*$D391),0)</f>
        <v>360</v>
      </c>
      <c r="L391" s="189">
        <f>IF(Início!$C$11&lt;L$2,IF((L$2-Início!$C$11)&lt;72,$D391*L$1,6*$D391),0)</f>
        <v>360</v>
      </c>
      <c r="M391" s="189">
        <f>IF(Início!$C$11&lt;M$2,IF((M$2-Início!$C$11)&lt;72,$D391*M$1,6*$D391),0)</f>
        <v>360</v>
      </c>
      <c r="N391" s="189">
        <f>IF(Início!$C$11&lt;N$2,IF((N$2-Início!$C$11)&lt;72,$D391*N$1,6*$D391),0)</f>
        <v>360</v>
      </c>
      <c r="Q391" s="165" t="s">
        <v>1218</v>
      </c>
    </row>
    <row r="392" spans="2:17">
      <c r="B392" s="165" t="str">
        <f t="shared" si="7"/>
        <v>Chiapetta/RS</v>
      </c>
      <c r="C392" s="189" t="s">
        <v>2012</v>
      </c>
      <c r="D392" s="189">
        <v>60</v>
      </c>
      <c r="E392" s="189">
        <f>IF(Início!$C$11&lt;E$2,IF((E$2-Início!$C$11)&lt;72,$D392*E$1,6*$D392),0)</f>
        <v>60</v>
      </c>
      <c r="F392" s="189">
        <f>IF(Início!$C$11&lt;F$2,IF((F$2-Início!$C$11)&lt;72,$D392*F$1,6*$D392),0)</f>
        <v>120</v>
      </c>
      <c r="G392" s="189">
        <f>IF(Início!$C$11&lt;G$2,IF((G$2-Início!$C$11)&lt;72,$D392*G$1,6*$D392),0)</f>
        <v>180</v>
      </c>
      <c r="H392" s="189">
        <f>IF(Início!$C$11&lt;H$2,IF((H$2-Início!$C$11)&lt;72,$D392*H$1,6*$D392),0)</f>
        <v>240</v>
      </c>
      <c r="I392" s="189">
        <f>IF(Início!$C$11&lt;I$2,IF((I$2-Início!$C$11)&lt;72,$D392*I$1,6*$D392),0)</f>
        <v>300</v>
      </c>
      <c r="J392" s="189">
        <f>IF(Início!$C$11&lt;J$2,IF((J$2-Início!$C$11)&lt;72,$D392*J$1,6*$D392),0)</f>
        <v>360</v>
      </c>
      <c r="K392" s="189">
        <f>IF(Início!$C$11&lt;K$2,IF((K$2-Início!$C$11)&lt;72,$D392*K$1,6*$D392),0)</f>
        <v>360</v>
      </c>
      <c r="L392" s="189">
        <f>IF(Início!$C$11&lt;L$2,IF((L$2-Início!$C$11)&lt;72,$D392*L$1,6*$D392),0)</f>
        <v>360</v>
      </c>
      <c r="M392" s="189">
        <f>IF(Início!$C$11&lt;M$2,IF((M$2-Início!$C$11)&lt;72,$D392*M$1,6*$D392),0)</f>
        <v>360</v>
      </c>
      <c r="N392" s="189">
        <f>IF(Início!$C$11&lt;N$2,IF((N$2-Início!$C$11)&lt;72,$D392*N$1,6*$D392),0)</f>
        <v>360</v>
      </c>
      <c r="Q392" s="165" t="s">
        <v>1810</v>
      </c>
    </row>
    <row r="393" spans="2:17">
      <c r="B393" s="165" t="str">
        <f t="shared" si="7"/>
        <v>Choró/CE</v>
      </c>
      <c r="C393" s="189" t="s">
        <v>314</v>
      </c>
      <c r="D393" s="189">
        <v>60</v>
      </c>
      <c r="E393" s="189">
        <f>IF(Início!$C$11&lt;E$2,IF((E$2-Início!$C$11)&lt;72,$D393*E$1,6*$D393),0)</f>
        <v>60</v>
      </c>
      <c r="F393" s="189">
        <f>IF(Início!$C$11&lt;F$2,IF((F$2-Início!$C$11)&lt;72,$D393*F$1,6*$D393),0)</f>
        <v>120</v>
      </c>
      <c r="G393" s="189">
        <f>IF(Início!$C$11&lt;G$2,IF((G$2-Início!$C$11)&lt;72,$D393*G$1,6*$D393),0)</f>
        <v>180</v>
      </c>
      <c r="H393" s="189">
        <f>IF(Início!$C$11&lt;H$2,IF((H$2-Início!$C$11)&lt;72,$D393*H$1,6*$D393),0)</f>
        <v>240</v>
      </c>
      <c r="I393" s="189">
        <f>IF(Início!$C$11&lt;I$2,IF((I$2-Início!$C$11)&lt;72,$D393*I$1,6*$D393),0)</f>
        <v>300</v>
      </c>
      <c r="J393" s="189">
        <f>IF(Início!$C$11&lt;J$2,IF((J$2-Início!$C$11)&lt;72,$D393*J$1,6*$D393),0)</f>
        <v>360</v>
      </c>
      <c r="K393" s="189">
        <f>IF(Início!$C$11&lt;K$2,IF((K$2-Início!$C$11)&lt;72,$D393*K$1,6*$D393),0)</f>
        <v>360</v>
      </c>
      <c r="L393" s="189">
        <f>IF(Início!$C$11&lt;L$2,IF((L$2-Início!$C$11)&lt;72,$D393*L$1,6*$D393),0)</f>
        <v>360</v>
      </c>
      <c r="M393" s="189">
        <f>IF(Início!$C$11&lt;M$2,IF((M$2-Início!$C$11)&lt;72,$D393*M$1,6*$D393),0)</f>
        <v>360</v>
      </c>
      <c r="N393" s="189">
        <f>IF(Início!$C$11&lt;N$2,IF((N$2-Início!$C$11)&lt;72,$D393*N$1,6*$D393),0)</f>
        <v>360</v>
      </c>
      <c r="Q393" s="165" t="s">
        <v>1222</v>
      </c>
    </row>
    <row r="394" spans="2:17">
      <c r="B394" s="165" t="str">
        <f t="shared" si="7"/>
        <v>Chuvisca/RS</v>
      </c>
      <c r="C394" s="189" t="s">
        <v>2012</v>
      </c>
      <c r="D394" s="189">
        <v>60</v>
      </c>
      <c r="E394" s="189">
        <f>IF(Início!$C$11&lt;E$2,IF((E$2-Início!$C$11)&lt;72,$D394*E$1,6*$D394),0)</f>
        <v>60</v>
      </c>
      <c r="F394" s="189">
        <f>IF(Início!$C$11&lt;F$2,IF((F$2-Início!$C$11)&lt;72,$D394*F$1,6*$D394),0)</f>
        <v>120</v>
      </c>
      <c r="G394" s="189">
        <f>IF(Início!$C$11&lt;G$2,IF((G$2-Início!$C$11)&lt;72,$D394*G$1,6*$D394),0)</f>
        <v>180</v>
      </c>
      <c r="H394" s="189">
        <f>IF(Início!$C$11&lt;H$2,IF((H$2-Início!$C$11)&lt;72,$D394*H$1,6*$D394),0)</f>
        <v>240</v>
      </c>
      <c r="I394" s="189">
        <f>IF(Início!$C$11&lt;I$2,IF((I$2-Início!$C$11)&lt;72,$D394*I$1,6*$D394),0)</f>
        <v>300</v>
      </c>
      <c r="J394" s="189">
        <f>IF(Início!$C$11&lt;J$2,IF((J$2-Início!$C$11)&lt;72,$D394*J$1,6*$D394),0)</f>
        <v>360</v>
      </c>
      <c r="K394" s="189">
        <f>IF(Início!$C$11&lt;K$2,IF((K$2-Início!$C$11)&lt;72,$D394*K$1,6*$D394),0)</f>
        <v>360</v>
      </c>
      <c r="L394" s="189">
        <f>IF(Início!$C$11&lt;L$2,IF((L$2-Início!$C$11)&lt;72,$D394*L$1,6*$D394),0)</f>
        <v>360</v>
      </c>
      <c r="M394" s="189">
        <f>IF(Início!$C$11&lt;M$2,IF((M$2-Início!$C$11)&lt;72,$D394*M$1,6*$D394),0)</f>
        <v>360</v>
      </c>
      <c r="N394" s="189">
        <f>IF(Início!$C$11&lt;N$2,IF((N$2-Início!$C$11)&lt;72,$D394*N$1,6*$D394),0)</f>
        <v>360</v>
      </c>
      <c r="Q394" s="165" t="s">
        <v>1736</v>
      </c>
    </row>
    <row r="395" spans="2:17">
      <c r="B395" s="165" t="str">
        <f t="shared" si="7"/>
        <v>Cícero Dantas/BA</v>
      </c>
      <c r="C395" s="189" t="s">
        <v>311</v>
      </c>
      <c r="D395" s="189">
        <v>60</v>
      </c>
      <c r="E395" s="189">
        <f>IF(Início!$C$11&lt;E$2,IF((E$2-Início!$C$11)&lt;72,$D395*E$1,6*$D395),0)</f>
        <v>60</v>
      </c>
      <c r="F395" s="189">
        <f>IF(Início!$C$11&lt;F$2,IF((F$2-Início!$C$11)&lt;72,$D395*F$1,6*$D395),0)</f>
        <v>120</v>
      </c>
      <c r="G395" s="189">
        <f>IF(Início!$C$11&lt;G$2,IF((G$2-Início!$C$11)&lt;72,$D395*G$1,6*$D395),0)</f>
        <v>180</v>
      </c>
      <c r="H395" s="189">
        <f>IF(Início!$C$11&lt;H$2,IF((H$2-Início!$C$11)&lt;72,$D395*H$1,6*$D395),0)</f>
        <v>240</v>
      </c>
      <c r="I395" s="189">
        <f>IF(Início!$C$11&lt;I$2,IF((I$2-Início!$C$11)&lt;72,$D395*I$1,6*$D395),0)</f>
        <v>300</v>
      </c>
      <c r="J395" s="189">
        <f>IF(Início!$C$11&lt;J$2,IF((J$2-Início!$C$11)&lt;72,$D395*J$1,6*$D395),0)</f>
        <v>360</v>
      </c>
      <c r="K395" s="189">
        <f>IF(Início!$C$11&lt;K$2,IF((K$2-Início!$C$11)&lt;72,$D395*K$1,6*$D395),0)</f>
        <v>360</v>
      </c>
      <c r="L395" s="189">
        <f>IF(Início!$C$11&lt;L$2,IF((L$2-Início!$C$11)&lt;72,$D395*L$1,6*$D395),0)</f>
        <v>360</v>
      </c>
      <c r="M395" s="189">
        <f>IF(Início!$C$11&lt;M$2,IF((M$2-Início!$C$11)&lt;72,$D395*M$1,6*$D395),0)</f>
        <v>360</v>
      </c>
      <c r="N395" s="189">
        <f>IF(Início!$C$11&lt;N$2,IF((N$2-Início!$C$11)&lt;72,$D395*N$1,6*$D395),0)</f>
        <v>360</v>
      </c>
      <c r="Q395" s="165" t="s">
        <v>674</v>
      </c>
    </row>
    <row r="396" spans="2:17">
      <c r="B396" s="165" t="str">
        <f t="shared" si="7"/>
        <v>Cidreira/RS</v>
      </c>
      <c r="C396" s="189" t="s">
        <v>2012</v>
      </c>
      <c r="D396" s="189">
        <v>60</v>
      </c>
      <c r="E396" s="189">
        <f>IF(Início!$C$11&lt;E$2,IF((E$2-Início!$C$11)&lt;72,$D396*E$1,6*$D396),0)</f>
        <v>60</v>
      </c>
      <c r="F396" s="189">
        <f>IF(Início!$C$11&lt;F$2,IF((F$2-Início!$C$11)&lt;72,$D396*F$1,6*$D396),0)</f>
        <v>120</v>
      </c>
      <c r="G396" s="189">
        <f>IF(Início!$C$11&lt;G$2,IF((G$2-Início!$C$11)&lt;72,$D396*G$1,6*$D396),0)</f>
        <v>180</v>
      </c>
      <c r="H396" s="189">
        <f>IF(Início!$C$11&lt;H$2,IF((H$2-Início!$C$11)&lt;72,$D396*H$1,6*$D396),0)</f>
        <v>240</v>
      </c>
      <c r="I396" s="189">
        <f>IF(Início!$C$11&lt;I$2,IF((I$2-Início!$C$11)&lt;72,$D396*I$1,6*$D396),0)</f>
        <v>300</v>
      </c>
      <c r="J396" s="189">
        <f>IF(Início!$C$11&lt;J$2,IF((J$2-Início!$C$11)&lt;72,$D396*J$1,6*$D396),0)</f>
        <v>360</v>
      </c>
      <c r="K396" s="189">
        <f>IF(Início!$C$11&lt;K$2,IF((K$2-Início!$C$11)&lt;72,$D396*K$1,6*$D396),0)</f>
        <v>360</v>
      </c>
      <c r="L396" s="189">
        <f>IF(Início!$C$11&lt;L$2,IF((L$2-Início!$C$11)&lt;72,$D396*L$1,6*$D396),0)</f>
        <v>360</v>
      </c>
      <c r="M396" s="189">
        <f>IF(Início!$C$11&lt;M$2,IF((M$2-Início!$C$11)&lt;72,$D396*M$1,6*$D396),0)</f>
        <v>360</v>
      </c>
      <c r="N396" s="189">
        <f>IF(Início!$C$11&lt;N$2,IF((N$2-Início!$C$11)&lt;72,$D396*N$1,6*$D396),0)</f>
        <v>360</v>
      </c>
      <c r="Q396" s="165" t="s">
        <v>1007</v>
      </c>
    </row>
    <row r="397" spans="2:17">
      <c r="B397" s="165" t="str">
        <f t="shared" si="7"/>
        <v>Cipó/BA</v>
      </c>
      <c r="C397" s="189" t="s">
        <v>311</v>
      </c>
      <c r="D397" s="189">
        <v>60</v>
      </c>
      <c r="E397" s="189">
        <f>IF(Início!$C$11&lt;E$2,IF((E$2-Início!$C$11)&lt;72,$D397*E$1,6*$D397),0)</f>
        <v>60</v>
      </c>
      <c r="F397" s="189">
        <f>IF(Início!$C$11&lt;F$2,IF((F$2-Início!$C$11)&lt;72,$D397*F$1,6*$D397),0)</f>
        <v>120</v>
      </c>
      <c r="G397" s="189">
        <f>IF(Início!$C$11&lt;G$2,IF((G$2-Início!$C$11)&lt;72,$D397*G$1,6*$D397),0)</f>
        <v>180</v>
      </c>
      <c r="H397" s="189">
        <f>IF(Início!$C$11&lt;H$2,IF((H$2-Início!$C$11)&lt;72,$D397*H$1,6*$D397),0)</f>
        <v>240</v>
      </c>
      <c r="I397" s="189">
        <f>IF(Início!$C$11&lt;I$2,IF((I$2-Início!$C$11)&lt;72,$D397*I$1,6*$D397),0)</f>
        <v>300</v>
      </c>
      <c r="J397" s="189">
        <f>IF(Início!$C$11&lt;J$2,IF((J$2-Início!$C$11)&lt;72,$D397*J$1,6*$D397),0)</f>
        <v>360</v>
      </c>
      <c r="K397" s="189">
        <f>IF(Início!$C$11&lt;K$2,IF((K$2-Início!$C$11)&lt;72,$D397*K$1,6*$D397),0)</f>
        <v>360</v>
      </c>
      <c r="L397" s="189">
        <f>IF(Início!$C$11&lt;L$2,IF((L$2-Início!$C$11)&lt;72,$D397*L$1,6*$D397),0)</f>
        <v>360</v>
      </c>
      <c r="M397" s="189">
        <f>IF(Início!$C$11&lt;M$2,IF((M$2-Início!$C$11)&lt;72,$D397*M$1,6*$D397),0)</f>
        <v>360</v>
      </c>
      <c r="N397" s="189">
        <f>IF(Início!$C$11&lt;N$2,IF((N$2-Início!$C$11)&lt;72,$D397*N$1,6*$D397),0)</f>
        <v>360</v>
      </c>
      <c r="Q397" s="165" t="s">
        <v>992</v>
      </c>
    </row>
    <row r="398" spans="2:17">
      <c r="B398" s="165" t="str">
        <f t="shared" si="7"/>
        <v>Coaraci/BA</v>
      </c>
      <c r="C398" s="189" t="s">
        <v>311</v>
      </c>
      <c r="D398" s="189">
        <v>60</v>
      </c>
      <c r="E398" s="189">
        <f>IF(Início!$C$11&lt;E$2,IF((E$2-Início!$C$11)&lt;72,$D398*E$1,6*$D398),0)</f>
        <v>60</v>
      </c>
      <c r="F398" s="189">
        <f>IF(Início!$C$11&lt;F$2,IF((F$2-Início!$C$11)&lt;72,$D398*F$1,6*$D398),0)</f>
        <v>120</v>
      </c>
      <c r="G398" s="189">
        <f>IF(Início!$C$11&lt;G$2,IF((G$2-Início!$C$11)&lt;72,$D398*G$1,6*$D398),0)</f>
        <v>180</v>
      </c>
      <c r="H398" s="189">
        <f>IF(Início!$C$11&lt;H$2,IF((H$2-Início!$C$11)&lt;72,$D398*H$1,6*$D398),0)</f>
        <v>240</v>
      </c>
      <c r="I398" s="189">
        <f>IF(Início!$C$11&lt;I$2,IF((I$2-Início!$C$11)&lt;72,$D398*I$1,6*$D398),0)</f>
        <v>300</v>
      </c>
      <c r="J398" s="189">
        <f>IF(Início!$C$11&lt;J$2,IF((J$2-Início!$C$11)&lt;72,$D398*J$1,6*$D398),0)</f>
        <v>360</v>
      </c>
      <c r="K398" s="189">
        <f>IF(Início!$C$11&lt;K$2,IF((K$2-Início!$C$11)&lt;72,$D398*K$1,6*$D398),0)</f>
        <v>360</v>
      </c>
      <c r="L398" s="189">
        <f>IF(Início!$C$11&lt;L$2,IF((L$2-Início!$C$11)&lt;72,$D398*L$1,6*$D398),0)</f>
        <v>360</v>
      </c>
      <c r="M398" s="189">
        <f>IF(Início!$C$11&lt;M$2,IF((M$2-Início!$C$11)&lt;72,$D398*M$1,6*$D398),0)</f>
        <v>360</v>
      </c>
      <c r="N398" s="189">
        <f>IF(Início!$C$11&lt;N$2,IF((N$2-Início!$C$11)&lt;72,$D398*N$1,6*$D398),0)</f>
        <v>360</v>
      </c>
      <c r="Q398" s="165" t="s">
        <v>988</v>
      </c>
    </row>
    <row r="399" spans="2:17">
      <c r="B399" s="165" t="str">
        <f t="shared" si="7"/>
        <v>Cocos/BA</v>
      </c>
      <c r="C399" s="189" t="s">
        <v>311</v>
      </c>
      <c r="D399" s="189">
        <v>60</v>
      </c>
      <c r="E399" s="189">
        <f>IF(Início!$C$11&lt;E$2,IF((E$2-Início!$C$11)&lt;72,$D399*E$1,6*$D399),0)</f>
        <v>60</v>
      </c>
      <c r="F399" s="189">
        <f>IF(Início!$C$11&lt;F$2,IF((F$2-Início!$C$11)&lt;72,$D399*F$1,6*$D399),0)</f>
        <v>120</v>
      </c>
      <c r="G399" s="189">
        <f>IF(Início!$C$11&lt;G$2,IF((G$2-Início!$C$11)&lt;72,$D399*G$1,6*$D399),0)</f>
        <v>180</v>
      </c>
      <c r="H399" s="189">
        <f>IF(Início!$C$11&lt;H$2,IF((H$2-Início!$C$11)&lt;72,$D399*H$1,6*$D399),0)</f>
        <v>240</v>
      </c>
      <c r="I399" s="189">
        <f>IF(Início!$C$11&lt;I$2,IF((I$2-Início!$C$11)&lt;72,$D399*I$1,6*$D399),0)</f>
        <v>300</v>
      </c>
      <c r="J399" s="189">
        <f>IF(Início!$C$11&lt;J$2,IF((J$2-Início!$C$11)&lt;72,$D399*J$1,6*$D399),0)</f>
        <v>360</v>
      </c>
      <c r="K399" s="189">
        <f>IF(Início!$C$11&lt;K$2,IF((K$2-Início!$C$11)&lt;72,$D399*K$1,6*$D399),0)</f>
        <v>360</v>
      </c>
      <c r="L399" s="189">
        <f>IF(Início!$C$11&lt;L$2,IF((L$2-Início!$C$11)&lt;72,$D399*L$1,6*$D399),0)</f>
        <v>360</v>
      </c>
      <c r="M399" s="189">
        <f>IF(Início!$C$11&lt;M$2,IF((M$2-Início!$C$11)&lt;72,$D399*M$1,6*$D399),0)</f>
        <v>360</v>
      </c>
      <c r="N399" s="189">
        <f>IF(Início!$C$11&lt;N$2,IF((N$2-Início!$C$11)&lt;72,$D399*N$1,6*$D399),0)</f>
        <v>360</v>
      </c>
      <c r="Q399" s="165" t="s">
        <v>920</v>
      </c>
    </row>
    <row r="400" spans="2:17">
      <c r="B400" s="165" t="str">
        <f t="shared" si="7"/>
        <v>Coelho Neto/MA</v>
      </c>
      <c r="C400" s="189" t="s">
        <v>316</v>
      </c>
      <c r="D400" s="189">
        <v>60</v>
      </c>
      <c r="E400" s="189">
        <f>IF(Início!$C$11&lt;E$2,IF((E$2-Início!$C$11)&lt;72,$D400*E$1,6*$D400),0)</f>
        <v>60</v>
      </c>
      <c r="F400" s="189">
        <f>IF(Início!$C$11&lt;F$2,IF((F$2-Início!$C$11)&lt;72,$D400*F$1,6*$D400),0)</f>
        <v>120</v>
      </c>
      <c r="G400" s="189">
        <f>IF(Início!$C$11&lt;G$2,IF((G$2-Início!$C$11)&lt;72,$D400*G$1,6*$D400),0)</f>
        <v>180</v>
      </c>
      <c r="H400" s="189">
        <f>IF(Início!$C$11&lt;H$2,IF((H$2-Início!$C$11)&lt;72,$D400*H$1,6*$D400),0)</f>
        <v>240</v>
      </c>
      <c r="I400" s="189">
        <f>IF(Início!$C$11&lt;I$2,IF((I$2-Início!$C$11)&lt;72,$D400*I$1,6*$D400),0)</f>
        <v>300</v>
      </c>
      <c r="J400" s="189">
        <f>IF(Início!$C$11&lt;J$2,IF((J$2-Início!$C$11)&lt;72,$D400*J$1,6*$D400),0)</f>
        <v>360</v>
      </c>
      <c r="K400" s="189">
        <f>IF(Início!$C$11&lt;K$2,IF((K$2-Início!$C$11)&lt;72,$D400*K$1,6*$D400),0)</f>
        <v>360</v>
      </c>
      <c r="L400" s="189">
        <f>IF(Início!$C$11&lt;L$2,IF((L$2-Início!$C$11)&lt;72,$D400*L$1,6*$D400),0)</f>
        <v>360</v>
      </c>
      <c r="M400" s="189">
        <f>IF(Início!$C$11&lt;M$2,IF((M$2-Início!$C$11)&lt;72,$D400*M$1,6*$D400),0)</f>
        <v>360</v>
      </c>
      <c r="N400" s="189">
        <f>IF(Início!$C$11&lt;N$2,IF((N$2-Início!$C$11)&lt;72,$D400*N$1,6*$D400),0)</f>
        <v>360</v>
      </c>
      <c r="Q400" s="165" t="s">
        <v>562</v>
      </c>
    </row>
    <row r="401" spans="2:17">
      <c r="B401" s="165" t="str">
        <f t="shared" si="7"/>
        <v>Coité do Nóia/AL</v>
      </c>
      <c r="C401" s="189" t="s">
        <v>2010</v>
      </c>
      <c r="D401" s="189">
        <v>60</v>
      </c>
      <c r="E401" s="189">
        <f>IF(Início!$C$11&lt;E$2,IF((E$2-Início!$C$11)&lt;72,$D401*E$1,6*$D401),0)</f>
        <v>60</v>
      </c>
      <c r="F401" s="189">
        <f>IF(Início!$C$11&lt;F$2,IF((F$2-Início!$C$11)&lt;72,$D401*F$1,6*$D401),0)</f>
        <v>120</v>
      </c>
      <c r="G401" s="189">
        <f>IF(Início!$C$11&lt;G$2,IF((G$2-Início!$C$11)&lt;72,$D401*G$1,6*$D401),0)</f>
        <v>180</v>
      </c>
      <c r="H401" s="189">
        <f>IF(Início!$C$11&lt;H$2,IF((H$2-Início!$C$11)&lt;72,$D401*H$1,6*$D401),0)</f>
        <v>240</v>
      </c>
      <c r="I401" s="189">
        <f>IF(Início!$C$11&lt;I$2,IF((I$2-Início!$C$11)&lt;72,$D401*I$1,6*$D401),0)</f>
        <v>300</v>
      </c>
      <c r="J401" s="189">
        <f>IF(Início!$C$11&lt;J$2,IF((J$2-Início!$C$11)&lt;72,$D401*J$1,6*$D401),0)</f>
        <v>360</v>
      </c>
      <c r="K401" s="189">
        <f>IF(Início!$C$11&lt;K$2,IF((K$2-Início!$C$11)&lt;72,$D401*K$1,6*$D401),0)</f>
        <v>360</v>
      </c>
      <c r="L401" s="189">
        <f>IF(Início!$C$11&lt;L$2,IF((L$2-Início!$C$11)&lt;72,$D401*L$1,6*$D401),0)</f>
        <v>360</v>
      </c>
      <c r="M401" s="189">
        <f>IF(Início!$C$11&lt;M$2,IF((M$2-Início!$C$11)&lt;72,$D401*M$1,6*$D401),0)</f>
        <v>360</v>
      </c>
      <c r="N401" s="189">
        <f>IF(Início!$C$11&lt;N$2,IF((N$2-Início!$C$11)&lt;72,$D401*N$1,6*$D401),0)</f>
        <v>360</v>
      </c>
      <c r="Q401" s="165" t="s">
        <v>1297</v>
      </c>
    </row>
    <row r="402" spans="2:17">
      <c r="B402" s="165" t="str">
        <f t="shared" si="7"/>
        <v>Coivaras/PI</v>
      </c>
      <c r="C402" s="189" t="s">
        <v>2004</v>
      </c>
      <c r="D402" s="189">
        <v>60</v>
      </c>
      <c r="E402" s="189">
        <f>IF(Início!$C$11&lt;E$2,IF((E$2-Início!$C$11)&lt;72,$D402*E$1,6*$D402),0)</f>
        <v>60</v>
      </c>
      <c r="F402" s="189">
        <f>IF(Início!$C$11&lt;F$2,IF((F$2-Início!$C$11)&lt;72,$D402*F$1,6*$D402),0)</f>
        <v>120</v>
      </c>
      <c r="G402" s="189">
        <f>IF(Início!$C$11&lt;G$2,IF((G$2-Início!$C$11)&lt;72,$D402*G$1,6*$D402),0)</f>
        <v>180</v>
      </c>
      <c r="H402" s="189">
        <f>IF(Início!$C$11&lt;H$2,IF((H$2-Início!$C$11)&lt;72,$D402*H$1,6*$D402),0)</f>
        <v>240</v>
      </c>
      <c r="I402" s="189">
        <f>IF(Início!$C$11&lt;I$2,IF((I$2-Início!$C$11)&lt;72,$D402*I$1,6*$D402),0)</f>
        <v>300</v>
      </c>
      <c r="J402" s="189">
        <f>IF(Início!$C$11&lt;J$2,IF((J$2-Início!$C$11)&lt;72,$D402*J$1,6*$D402),0)</f>
        <v>360</v>
      </c>
      <c r="K402" s="189">
        <f>IF(Início!$C$11&lt;K$2,IF((K$2-Início!$C$11)&lt;72,$D402*K$1,6*$D402),0)</f>
        <v>360</v>
      </c>
      <c r="L402" s="189">
        <f>IF(Início!$C$11&lt;L$2,IF((L$2-Início!$C$11)&lt;72,$D402*L$1,6*$D402),0)</f>
        <v>360</v>
      </c>
      <c r="M402" s="189">
        <f>IF(Início!$C$11&lt;M$2,IF((M$2-Início!$C$11)&lt;72,$D402*M$1,6*$D402),0)</f>
        <v>360</v>
      </c>
      <c r="N402" s="189">
        <f>IF(Início!$C$11&lt;N$2,IF((N$2-Início!$C$11)&lt;72,$D402*N$1,6*$D402),0)</f>
        <v>360</v>
      </c>
      <c r="Q402" s="165" t="s">
        <v>1795</v>
      </c>
    </row>
    <row r="403" spans="2:17">
      <c r="B403" s="165" t="str">
        <f t="shared" si="7"/>
        <v>Colares/PA</v>
      </c>
      <c r="C403" s="189" t="s">
        <v>302</v>
      </c>
      <c r="D403" s="189">
        <v>60</v>
      </c>
      <c r="E403" s="189">
        <f>IF(Início!$C$11&lt;E$2,IF((E$2-Início!$C$11)&lt;72,$D403*E$1,6*$D403),0)</f>
        <v>60</v>
      </c>
      <c r="F403" s="189">
        <f>IF(Início!$C$11&lt;F$2,IF((F$2-Início!$C$11)&lt;72,$D403*F$1,6*$D403),0)</f>
        <v>120</v>
      </c>
      <c r="G403" s="189">
        <f>IF(Início!$C$11&lt;G$2,IF((G$2-Início!$C$11)&lt;72,$D403*G$1,6*$D403),0)</f>
        <v>180</v>
      </c>
      <c r="H403" s="189">
        <f>IF(Início!$C$11&lt;H$2,IF((H$2-Início!$C$11)&lt;72,$D403*H$1,6*$D403),0)</f>
        <v>240</v>
      </c>
      <c r="I403" s="189">
        <f>IF(Início!$C$11&lt;I$2,IF((I$2-Início!$C$11)&lt;72,$D403*I$1,6*$D403),0)</f>
        <v>300</v>
      </c>
      <c r="J403" s="189">
        <f>IF(Início!$C$11&lt;J$2,IF((J$2-Início!$C$11)&lt;72,$D403*J$1,6*$D403),0)</f>
        <v>360</v>
      </c>
      <c r="K403" s="189">
        <f>IF(Início!$C$11&lt;K$2,IF((K$2-Início!$C$11)&lt;72,$D403*K$1,6*$D403),0)</f>
        <v>360</v>
      </c>
      <c r="L403" s="189">
        <f>IF(Início!$C$11&lt;L$2,IF((L$2-Início!$C$11)&lt;72,$D403*L$1,6*$D403),0)</f>
        <v>360</v>
      </c>
      <c r="M403" s="189">
        <f>IF(Início!$C$11&lt;M$2,IF((M$2-Início!$C$11)&lt;72,$D403*M$1,6*$D403),0)</f>
        <v>360</v>
      </c>
      <c r="N403" s="189">
        <f>IF(Início!$C$11&lt;N$2,IF((N$2-Início!$C$11)&lt;72,$D403*N$1,6*$D403),0)</f>
        <v>360</v>
      </c>
      <c r="Q403" s="165" t="s">
        <v>1194</v>
      </c>
    </row>
    <row r="404" spans="2:17">
      <c r="B404" s="165" t="str">
        <f t="shared" si="7"/>
        <v>Colatina/ES</v>
      </c>
      <c r="C404" s="189" t="s">
        <v>2011</v>
      </c>
      <c r="D404" s="189">
        <v>60</v>
      </c>
      <c r="E404" s="189">
        <f>IF(Início!$C$11&lt;E$2,IF((E$2-Início!$C$11)&lt;72,$D404*E$1,6*$D404),0)</f>
        <v>60</v>
      </c>
      <c r="F404" s="189">
        <f>IF(Início!$C$11&lt;F$2,IF((F$2-Início!$C$11)&lt;72,$D404*F$1,6*$D404),0)</f>
        <v>120</v>
      </c>
      <c r="G404" s="189">
        <f>IF(Início!$C$11&lt;G$2,IF((G$2-Início!$C$11)&lt;72,$D404*G$1,6*$D404),0)</f>
        <v>180</v>
      </c>
      <c r="H404" s="189">
        <f>IF(Início!$C$11&lt;H$2,IF((H$2-Início!$C$11)&lt;72,$D404*H$1,6*$D404),0)</f>
        <v>240</v>
      </c>
      <c r="I404" s="189">
        <f>IF(Início!$C$11&lt;I$2,IF((I$2-Início!$C$11)&lt;72,$D404*I$1,6*$D404),0)</f>
        <v>300</v>
      </c>
      <c r="J404" s="189">
        <f>IF(Início!$C$11&lt;J$2,IF((J$2-Início!$C$11)&lt;72,$D404*J$1,6*$D404),0)</f>
        <v>360</v>
      </c>
      <c r="K404" s="189">
        <f>IF(Início!$C$11&lt;K$2,IF((K$2-Início!$C$11)&lt;72,$D404*K$1,6*$D404),0)</f>
        <v>360</v>
      </c>
      <c r="L404" s="189">
        <f>IF(Início!$C$11&lt;L$2,IF((L$2-Início!$C$11)&lt;72,$D404*L$1,6*$D404),0)</f>
        <v>360</v>
      </c>
      <c r="M404" s="189">
        <f>IF(Início!$C$11&lt;M$2,IF((M$2-Início!$C$11)&lt;72,$D404*M$1,6*$D404),0)</f>
        <v>360</v>
      </c>
      <c r="N404" s="189">
        <f>IF(Início!$C$11&lt;N$2,IF((N$2-Início!$C$11)&lt;72,$D404*N$1,6*$D404),0)</f>
        <v>360</v>
      </c>
      <c r="Q404" s="165" t="s">
        <v>385</v>
      </c>
    </row>
    <row r="405" spans="2:17">
      <c r="B405" s="165" t="str">
        <f t="shared" si="7"/>
        <v>Conceição/PB</v>
      </c>
      <c r="C405" s="189" t="s">
        <v>2015</v>
      </c>
      <c r="D405" s="189">
        <v>60</v>
      </c>
      <c r="E405" s="189">
        <f>IF(Início!$C$11&lt;E$2,IF((E$2-Início!$C$11)&lt;72,$D405*E$1,6*$D405),0)</f>
        <v>60</v>
      </c>
      <c r="F405" s="189">
        <f>IF(Início!$C$11&lt;F$2,IF((F$2-Início!$C$11)&lt;72,$D405*F$1,6*$D405),0)</f>
        <v>120</v>
      </c>
      <c r="G405" s="189">
        <f>IF(Início!$C$11&lt;G$2,IF((G$2-Início!$C$11)&lt;72,$D405*G$1,6*$D405),0)</f>
        <v>180</v>
      </c>
      <c r="H405" s="189">
        <f>IF(Início!$C$11&lt;H$2,IF((H$2-Início!$C$11)&lt;72,$D405*H$1,6*$D405),0)</f>
        <v>240</v>
      </c>
      <c r="I405" s="189">
        <f>IF(Início!$C$11&lt;I$2,IF((I$2-Início!$C$11)&lt;72,$D405*I$1,6*$D405),0)</f>
        <v>300</v>
      </c>
      <c r="J405" s="189">
        <f>IF(Início!$C$11&lt;J$2,IF((J$2-Início!$C$11)&lt;72,$D405*J$1,6*$D405),0)</f>
        <v>360</v>
      </c>
      <c r="K405" s="189">
        <f>IF(Início!$C$11&lt;K$2,IF((K$2-Início!$C$11)&lt;72,$D405*K$1,6*$D405),0)</f>
        <v>360</v>
      </c>
      <c r="L405" s="189">
        <f>IF(Início!$C$11&lt;L$2,IF((L$2-Início!$C$11)&lt;72,$D405*L$1,6*$D405),0)</f>
        <v>360</v>
      </c>
      <c r="M405" s="189">
        <f>IF(Início!$C$11&lt;M$2,IF((M$2-Início!$C$11)&lt;72,$D405*M$1,6*$D405),0)</f>
        <v>360</v>
      </c>
      <c r="N405" s="189">
        <f>IF(Início!$C$11&lt;N$2,IF((N$2-Início!$C$11)&lt;72,$D405*N$1,6*$D405),0)</f>
        <v>360</v>
      </c>
      <c r="Q405" s="165" t="s">
        <v>951</v>
      </c>
    </row>
    <row r="406" spans="2:17">
      <c r="B406" s="165" t="str">
        <f t="shared" si="7"/>
        <v>Conceição da Barra/ES</v>
      </c>
      <c r="C406" s="189" t="s">
        <v>2011</v>
      </c>
      <c r="D406" s="189">
        <v>60</v>
      </c>
      <c r="E406" s="189">
        <f>IF(Início!$C$11&lt;E$2,IF((E$2-Início!$C$11)&lt;72,$D406*E$1,6*$D406),0)</f>
        <v>60</v>
      </c>
      <c r="F406" s="189">
        <f>IF(Início!$C$11&lt;F$2,IF((F$2-Início!$C$11)&lt;72,$D406*F$1,6*$D406),0)</f>
        <v>120</v>
      </c>
      <c r="G406" s="189">
        <f>IF(Início!$C$11&lt;G$2,IF((G$2-Início!$C$11)&lt;72,$D406*G$1,6*$D406),0)</f>
        <v>180</v>
      </c>
      <c r="H406" s="189">
        <f>IF(Início!$C$11&lt;H$2,IF((H$2-Início!$C$11)&lt;72,$D406*H$1,6*$D406),0)</f>
        <v>240</v>
      </c>
      <c r="I406" s="189">
        <f>IF(Início!$C$11&lt;I$2,IF((I$2-Início!$C$11)&lt;72,$D406*I$1,6*$D406),0)</f>
        <v>300</v>
      </c>
      <c r="J406" s="189">
        <f>IF(Início!$C$11&lt;J$2,IF((J$2-Início!$C$11)&lt;72,$D406*J$1,6*$D406),0)</f>
        <v>360</v>
      </c>
      <c r="K406" s="189">
        <f>IF(Início!$C$11&lt;K$2,IF((K$2-Início!$C$11)&lt;72,$D406*K$1,6*$D406),0)</f>
        <v>360</v>
      </c>
      <c r="L406" s="189">
        <f>IF(Início!$C$11&lt;L$2,IF((L$2-Início!$C$11)&lt;72,$D406*L$1,6*$D406),0)</f>
        <v>360</v>
      </c>
      <c r="M406" s="189">
        <f>IF(Início!$C$11&lt;M$2,IF((M$2-Início!$C$11)&lt;72,$D406*M$1,6*$D406),0)</f>
        <v>360</v>
      </c>
      <c r="N406" s="189">
        <f>IF(Início!$C$11&lt;N$2,IF((N$2-Início!$C$11)&lt;72,$D406*N$1,6*$D406),0)</f>
        <v>360</v>
      </c>
      <c r="Q406" s="165" t="s">
        <v>729</v>
      </c>
    </row>
    <row r="407" spans="2:17">
      <c r="B407" s="165" t="str">
        <f t="shared" si="7"/>
        <v>Conceição da Feira/BA</v>
      </c>
      <c r="C407" s="189" t="s">
        <v>311</v>
      </c>
      <c r="D407" s="189">
        <v>60</v>
      </c>
      <c r="E407" s="189">
        <f>IF(Início!$C$11&lt;E$2,IF((E$2-Início!$C$11)&lt;72,$D407*E$1,6*$D407),0)</f>
        <v>60</v>
      </c>
      <c r="F407" s="189">
        <f>IF(Início!$C$11&lt;F$2,IF((F$2-Início!$C$11)&lt;72,$D407*F$1,6*$D407),0)</f>
        <v>120</v>
      </c>
      <c r="G407" s="189">
        <f>IF(Início!$C$11&lt;G$2,IF((G$2-Início!$C$11)&lt;72,$D407*G$1,6*$D407),0)</f>
        <v>180</v>
      </c>
      <c r="H407" s="189">
        <f>IF(Início!$C$11&lt;H$2,IF((H$2-Início!$C$11)&lt;72,$D407*H$1,6*$D407),0)</f>
        <v>240</v>
      </c>
      <c r="I407" s="189">
        <f>IF(Início!$C$11&lt;I$2,IF((I$2-Início!$C$11)&lt;72,$D407*I$1,6*$D407),0)</f>
        <v>300</v>
      </c>
      <c r="J407" s="189">
        <f>IF(Início!$C$11&lt;J$2,IF((J$2-Início!$C$11)&lt;72,$D407*J$1,6*$D407),0)</f>
        <v>360</v>
      </c>
      <c r="K407" s="189">
        <f>IF(Início!$C$11&lt;K$2,IF((K$2-Início!$C$11)&lt;72,$D407*K$1,6*$D407),0)</f>
        <v>360</v>
      </c>
      <c r="L407" s="189">
        <f>IF(Início!$C$11&lt;L$2,IF((L$2-Início!$C$11)&lt;72,$D407*L$1,6*$D407),0)</f>
        <v>360</v>
      </c>
      <c r="M407" s="189">
        <f>IF(Início!$C$11&lt;M$2,IF((M$2-Início!$C$11)&lt;72,$D407*M$1,6*$D407),0)</f>
        <v>360</v>
      </c>
      <c r="N407" s="189">
        <f>IF(Início!$C$11&lt;N$2,IF((N$2-Início!$C$11)&lt;72,$D407*N$1,6*$D407),0)</f>
        <v>360</v>
      </c>
      <c r="Q407" s="165" t="s">
        <v>875</v>
      </c>
    </row>
    <row r="408" spans="2:17">
      <c r="B408" s="165" t="str">
        <f t="shared" si="7"/>
        <v>Conceição do Almeida/BA</v>
      </c>
      <c r="C408" s="189" t="s">
        <v>311</v>
      </c>
      <c r="D408" s="189">
        <v>60</v>
      </c>
      <c r="E408" s="189">
        <f>IF(Início!$C$11&lt;E$2,IF((E$2-Início!$C$11)&lt;72,$D408*E$1,6*$D408),0)</f>
        <v>60</v>
      </c>
      <c r="F408" s="189">
        <f>IF(Início!$C$11&lt;F$2,IF((F$2-Início!$C$11)&lt;72,$D408*F$1,6*$D408),0)</f>
        <v>120</v>
      </c>
      <c r="G408" s="189">
        <f>IF(Início!$C$11&lt;G$2,IF((G$2-Início!$C$11)&lt;72,$D408*G$1,6*$D408),0)</f>
        <v>180</v>
      </c>
      <c r="H408" s="189">
        <f>IF(Início!$C$11&lt;H$2,IF((H$2-Início!$C$11)&lt;72,$D408*H$1,6*$D408),0)</f>
        <v>240</v>
      </c>
      <c r="I408" s="189">
        <f>IF(Início!$C$11&lt;I$2,IF((I$2-Início!$C$11)&lt;72,$D408*I$1,6*$D408),0)</f>
        <v>300</v>
      </c>
      <c r="J408" s="189">
        <f>IF(Início!$C$11&lt;J$2,IF((J$2-Início!$C$11)&lt;72,$D408*J$1,6*$D408),0)</f>
        <v>360</v>
      </c>
      <c r="K408" s="189">
        <f>IF(Início!$C$11&lt;K$2,IF((K$2-Início!$C$11)&lt;72,$D408*K$1,6*$D408),0)</f>
        <v>360</v>
      </c>
      <c r="L408" s="189">
        <f>IF(Início!$C$11&lt;L$2,IF((L$2-Início!$C$11)&lt;72,$D408*L$1,6*$D408),0)</f>
        <v>360</v>
      </c>
      <c r="M408" s="189">
        <f>IF(Início!$C$11&lt;M$2,IF((M$2-Início!$C$11)&lt;72,$D408*M$1,6*$D408),0)</f>
        <v>360</v>
      </c>
      <c r="N408" s="189">
        <f>IF(Início!$C$11&lt;N$2,IF((N$2-Início!$C$11)&lt;72,$D408*N$1,6*$D408),0)</f>
        <v>360</v>
      </c>
      <c r="Q408" s="165" t="s">
        <v>1049</v>
      </c>
    </row>
    <row r="409" spans="2:17">
      <c r="B409" s="165" t="str">
        <f t="shared" si="7"/>
        <v>Conceição do Araguaia/PA</v>
      </c>
      <c r="C409" s="189" t="s">
        <v>302</v>
      </c>
      <c r="D409" s="189">
        <v>60</v>
      </c>
      <c r="E409" s="189">
        <f>IF(Início!$C$11&lt;E$2,IF((E$2-Início!$C$11)&lt;72,$D409*E$1,6*$D409),0)</f>
        <v>60</v>
      </c>
      <c r="F409" s="189">
        <f>IF(Início!$C$11&lt;F$2,IF((F$2-Início!$C$11)&lt;72,$D409*F$1,6*$D409),0)</f>
        <v>120</v>
      </c>
      <c r="G409" s="189">
        <f>IF(Início!$C$11&lt;G$2,IF((G$2-Início!$C$11)&lt;72,$D409*G$1,6*$D409),0)</f>
        <v>180</v>
      </c>
      <c r="H409" s="189">
        <f>IF(Início!$C$11&lt;H$2,IF((H$2-Início!$C$11)&lt;72,$D409*H$1,6*$D409),0)</f>
        <v>240</v>
      </c>
      <c r="I409" s="189">
        <f>IF(Início!$C$11&lt;I$2,IF((I$2-Início!$C$11)&lt;72,$D409*I$1,6*$D409),0)</f>
        <v>300</v>
      </c>
      <c r="J409" s="189">
        <f>IF(Início!$C$11&lt;J$2,IF((J$2-Início!$C$11)&lt;72,$D409*J$1,6*$D409),0)</f>
        <v>360</v>
      </c>
      <c r="K409" s="189">
        <f>IF(Início!$C$11&lt;K$2,IF((K$2-Início!$C$11)&lt;72,$D409*K$1,6*$D409),0)</f>
        <v>360</v>
      </c>
      <c r="L409" s="189">
        <f>IF(Início!$C$11&lt;L$2,IF((L$2-Início!$C$11)&lt;72,$D409*L$1,6*$D409),0)</f>
        <v>360</v>
      </c>
      <c r="M409" s="189">
        <f>IF(Início!$C$11&lt;M$2,IF((M$2-Início!$C$11)&lt;72,$D409*M$1,6*$D409),0)</f>
        <v>360</v>
      </c>
      <c r="N409" s="189">
        <f>IF(Início!$C$11&lt;N$2,IF((N$2-Início!$C$11)&lt;72,$D409*N$1,6*$D409),0)</f>
        <v>360</v>
      </c>
      <c r="Q409" s="165" t="s">
        <v>548</v>
      </c>
    </row>
    <row r="410" spans="2:17">
      <c r="B410" s="165" t="str">
        <f t="shared" si="7"/>
        <v>Conceição do Jacuípe/BA</v>
      </c>
      <c r="C410" s="189" t="s">
        <v>311</v>
      </c>
      <c r="D410" s="189">
        <v>60</v>
      </c>
      <c r="E410" s="189">
        <f>IF(Início!$C$11&lt;E$2,IF((E$2-Início!$C$11)&lt;72,$D410*E$1,6*$D410),0)</f>
        <v>60</v>
      </c>
      <c r="F410" s="189">
        <f>IF(Início!$C$11&lt;F$2,IF((F$2-Início!$C$11)&lt;72,$D410*F$1,6*$D410),0)</f>
        <v>120</v>
      </c>
      <c r="G410" s="189">
        <f>IF(Início!$C$11&lt;G$2,IF((G$2-Início!$C$11)&lt;72,$D410*G$1,6*$D410),0)</f>
        <v>180</v>
      </c>
      <c r="H410" s="189">
        <f>IF(Início!$C$11&lt;H$2,IF((H$2-Início!$C$11)&lt;72,$D410*H$1,6*$D410),0)</f>
        <v>240</v>
      </c>
      <c r="I410" s="189">
        <f>IF(Início!$C$11&lt;I$2,IF((I$2-Início!$C$11)&lt;72,$D410*I$1,6*$D410),0)</f>
        <v>300</v>
      </c>
      <c r="J410" s="189">
        <f>IF(Início!$C$11&lt;J$2,IF((J$2-Início!$C$11)&lt;72,$D410*J$1,6*$D410),0)</f>
        <v>360</v>
      </c>
      <c r="K410" s="189">
        <f>IF(Início!$C$11&lt;K$2,IF((K$2-Início!$C$11)&lt;72,$D410*K$1,6*$D410),0)</f>
        <v>360</v>
      </c>
      <c r="L410" s="189">
        <f>IF(Início!$C$11&lt;L$2,IF((L$2-Início!$C$11)&lt;72,$D410*L$1,6*$D410),0)</f>
        <v>360</v>
      </c>
      <c r="M410" s="189">
        <f>IF(Início!$C$11&lt;M$2,IF((M$2-Início!$C$11)&lt;72,$D410*M$1,6*$D410),0)</f>
        <v>360</v>
      </c>
      <c r="N410" s="189">
        <f>IF(Início!$C$11&lt;N$2,IF((N$2-Início!$C$11)&lt;72,$D410*N$1,6*$D410),0)</f>
        <v>360</v>
      </c>
      <c r="Q410" s="165" t="s">
        <v>615</v>
      </c>
    </row>
    <row r="411" spans="2:17">
      <c r="B411" s="165" t="str">
        <f t="shared" si="7"/>
        <v>Conceição do Rio Verde/MG</v>
      </c>
      <c r="C411" s="189" t="s">
        <v>2005</v>
      </c>
      <c r="D411" s="189">
        <v>60</v>
      </c>
      <c r="E411" s="189">
        <f>IF(Início!$C$11&lt;E$2,IF((E$2-Início!$C$11)&lt;72,$D411*E$1,6*$D411),0)</f>
        <v>60</v>
      </c>
      <c r="F411" s="189">
        <f>IF(Início!$C$11&lt;F$2,IF((F$2-Início!$C$11)&lt;72,$D411*F$1,6*$D411),0)</f>
        <v>120</v>
      </c>
      <c r="G411" s="189">
        <f>IF(Início!$C$11&lt;G$2,IF((G$2-Início!$C$11)&lt;72,$D411*G$1,6*$D411),0)</f>
        <v>180</v>
      </c>
      <c r="H411" s="189">
        <f>IF(Início!$C$11&lt;H$2,IF((H$2-Início!$C$11)&lt;72,$D411*H$1,6*$D411),0)</f>
        <v>240</v>
      </c>
      <c r="I411" s="189">
        <f>IF(Início!$C$11&lt;I$2,IF((I$2-Início!$C$11)&lt;72,$D411*I$1,6*$D411),0)</f>
        <v>300</v>
      </c>
      <c r="J411" s="189">
        <f>IF(Início!$C$11&lt;J$2,IF((J$2-Início!$C$11)&lt;72,$D411*J$1,6*$D411),0)</f>
        <v>360</v>
      </c>
      <c r="K411" s="189">
        <f>IF(Início!$C$11&lt;K$2,IF((K$2-Início!$C$11)&lt;72,$D411*K$1,6*$D411),0)</f>
        <v>360</v>
      </c>
      <c r="L411" s="189">
        <f>IF(Início!$C$11&lt;L$2,IF((L$2-Início!$C$11)&lt;72,$D411*L$1,6*$D411),0)</f>
        <v>360</v>
      </c>
      <c r="M411" s="189">
        <f>IF(Início!$C$11&lt;M$2,IF((M$2-Início!$C$11)&lt;72,$D411*M$1,6*$D411),0)</f>
        <v>360</v>
      </c>
      <c r="N411" s="189">
        <f>IF(Início!$C$11&lt;N$2,IF((N$2-Início!$C$11)&lt;72,$D411*N$1,6*$D411),0)</f>
        <v>360</v>
      </c>
      <c r="Q411" s="165" t="s">
        <v>1205</v>
      </c>
    </row>
    <row r="412" spans="2:17">
      <c r="B412" s="165" t="str">
        <f t="shared" si="7"/>
        <v>Concórdia/SC</v>
      </c>
      <c r="C412" s="189" t="s">
        <v>2013</v>
      </c>
      <c r="D412" s="189">
        <v>60</v>
      </c>
      <c r="E412" s="189">
        <f>IF(Início!$C$11&lt;E$2,IF((E$2-Início!$C$11)&lt;72,$D412*E$1,6*$D412),0)</f>
        <v>60</v>
      </c>
      <c r="F412" s="189">
        <f>IF(Início!$C$11&lt;F$2,IF((F$2-Início!$C$11)&lt;72,$D412*F$1,6*$D412),0)</f>
        <v>120</v>
      </c>
      <c r="G412" s="189">
        <f>IF(Início!$C$11&lt;G$2,IF((G$2-Início!$C$11)&lt;72,$D412*G$1,6*$D412),0)</f>
        <v>180</v>
      </c>
      <c r="H412" s="189">
        <f>IF(Início!$C$11&lt;H$2,IF((H$2-Início!$C$11)&lt;72,$D412*H$1,6*$D412),0)</f>
        <v>240</v>
      </c>
      <c r="I412" s="189">
        <f>IF(Início!$C$11&lt;I$2,IF((I$2-Início!$C$11)&lt;72,$D412*I$1,6*$D412),0)</f>
        <v>300</v>
      </c>
      <c r="J412" s="189">
        <f>IF(Início!$C$11&lt;J$2,IF((J$2-Início!$C$11)&lt;72,$D412*J$1,6*$D412),0)</f>
        <v>360</v>
      </c>
      <c r="K412" s="189">
        <f>IF(Início!$C$11&lt;K$2,IF((K$2-Início!$C$11)&lt;72,$D412*K$1,6*$D412),0)</f>
        <v>360</v>
      </c>
      <c r="L412" s="189">
        <f>IF(Início!$C$11&lt;L$2,IF((L$2-Início!$C$11)&lt;72,$D412*L$1,6*$D412),0)</f>
        <v>360</v>
      </c>
      <c r="M412" s="189">
        <f>IF(Início!$C$11&lt;M$2,IF((M$2-Início!$C$11)&lt;72,$D412*M$1,6*$D412),0)</f>
        <v>360</v>
      </c>
      <c r="N412" s="189">
        <f>IF(Início!$C$11&lt;N$2,IF((N$2-Início!$C$11)&lt;72,$D412*N$1,6*$D412),0)</f>
        <v>360</v>
      </c>
      <c r="Q412" s="165" t="s">
        <v>430</v>
      </c>
    </row>
    <row r="413" spans="2:17">
      <c r="B413" s="165" t="str">
        <f t="shared" si="7"/>
        <v>Concórdia do Pará/PA</v>
      </c>
      <c r="C413" s="189" t="s">
        <v>302</v>
      </c>
      <c r="D413" s="189">
        <v>60</v>
      </c>
      <c r="E413" s="189">
        <f>IF(Início!$C$11&lt;E$2,IF((E$2-Início!$C$11)&lt;72,$D413*E$1,6*$D413),0)</f>
        <v>60</v>
      </c>
      <c r="F413" s="189">
        <f>IF(Início!$C$11&lt;F$2,IF((F$2-Início!$C$11)&lt;72,$D413*F$1,6*$D413),0)</f>
        <v>120</v>
      </c>
      <c r="G413" s="189">
        <f>IF(Início!$C$11&lt;G$2,IF((G$2-Início!$C$11)&lt;72,$D413*G$1,6*$D413),0)</f>
        <v>180</v>
      </c>
      <c r="H413" s="189">
        <f>IF(Início!$C$11&lt;H$2,IF((H$2-Início!$C$11)&lt;72,$D413*H$1,6*$D413),0)</f>
        <v>240</v>
      </c>
      <c r="I413" s="189">
        <f>IF(Início!$C$11&lt;I$2,IF((I$2-Início!$C$11)&lt;72,$D413*I$1,6*$D413),0)</f>
        <v>300</v>
      </c>
      <c r="J413" s="189">
        <f>IF(Início!$C$11&lt;J$2,IF((J$2-Início!$C$11)&lt;72,$D413*J$1,6*$D413),0)</f>
        <v>360</v>
      </c>
      <c r="K413" s="189">
        <f>IF(Início!$C$11&lt;K$2,IF((K$2-Início!$C$11)&lt;72,$D413*K$1,6*$D413),0)</f>
        <v>360</v>
      </c>
      <c r="L413" s="189">
        <f>IF(Início!$C$11&lt;L$2,IF((L$2-Início!$C$11)&lt;72,$D413*L$1,6*$D413),0)</f>
        <v>360</v>
      </c>
      <c r="M413" s="189">
        <f>IF(Início!$C$11&lt;M$2,IF((M$2-Início!$C$11)&lt;72,$D413*M$1,6*$D413),0)</f>
        <v>360</v>
      </c>
      <c r="N413" s="189">
        <f>IF(Início!$C$11&lt;N$2,IF((N$2-Início!$C$11)&lt;72,$D413*N$1,6*$D413),0)</f>
        <v>360</v>
      </c>
      <c r="Q413" s="165" t="s">
        <v>736</v>
      </c>
    </row>
    <row r="414" spans="2:17">
      <c r="B414" s="165" t="str">
        <f t="shared" si="7"/>
        <v>Conde/BA</v>
      </c>
      <c r="C414" s="189" t="s">
        <v>311</v>
      </c>
      <c r="D414" s="189">
        <v>60</v>
      </c>
      <c r="E414" s="189">
        <f>IF(Início!$C$11&lt;E$2,IF((E$2-Início!$C$11)&lt;72,$D414*E$1,6*$D414),0)</f>
        <v>60</v>
      </c>
      <c r="F414" s="189">
        <f>IF(Início!$C$11&lt;F$2,IF((F$2-Início!$C$11)&lt;72,$D414*F$1,6*$D414),0)</f>
        <v>120</v>
      </c>
      <c r="G414" s="189">
        <f>IF(Início!$C$11&lt;G$2,IF((G$2-Início!$C$11)&lt;72,$D414*G$1,6*$D414),0)</f>
        <v>180</v>
      </c>
      <c r="H414" s="189">
        <f>IF(Início!$C$11&lt;H$2,IF((H$2-Início!$C$11)&lt;72,$D414*H$1,6*$D414),0)</f>
        <v>240</v>
      </c>
      <c r="I414" s="189">
        <f>IF(Início!$C$11&lt;I$2,IF((I$2-Início!$C$11)&lt;72,$D414*I$1,6*$D414),0)</f>
        <v>300</v>
      </c>
      <c r="J414" s="189">
        <f>IF(Início!$C$11&lt;J$2,IF((J$2-Início!$C$11)&lt;72,$D414*J$1,6*$D414),0)</f>
        <v>360</v>
      </c>
      <c r="K414" s="189">
        <f>IF(Início!$C$11&lt;K$2,IF((K$2-Início!$C$11)&lt;72,$D414*K$1,6*$D414),0)</f>
        <v>360</v>
      </c>
      <c r="L414" s="189">
        <f>IF(Início!$C$11&lt;L$2,IF((L$2-Início!$C$11)&lt;72,$D414*L$1,6*$D414),0)</f>
        <v>360</v>
      </c>
      <c r="M414" s="189">
        <f>IF(Início!$C$11&lt;M$2,IF((M$2-Início!$C$11)&lt;72,$D414*M$1,6*$D414),0)</f>
        <v>360</v>
      </c>
      <c r="N414" s="189">
        <f>IF(Início!$C$11&lt;N$2,IF((N$2-Início!$C$11)&lt;72,$D414*N$1,6*$D414),0)</f>
        <v>360</v>
      </c>
      <c r="Q414" s="165" t="s">
        <v>812</v>
      </c>
    </row>
    <row r="415" spans="2:17">
      <c r="B415" s="165" t="str">
        <f t="shared" si="7"/>
        <v>Condor/RS</v>
      </c>
      <c r="C415" s="189" t="s">
        <v>2012</v>
      </c>
      <c r="D415" s="189">
        <v>60</v>
      </c>
      <c r="E415" s="189">
        <f>IF(Início!$C$11&lt;E$2,IF((E$2-Início!$C$11)&lt;72,$D415*E$1,6*$D415),0)</f>
        <v>60</v>
      </c>
      <c r="F415" s="189">
        <f>IF(Início!$C$11&lt;F$2,IF((F$2-Início!$C$11)&lt;72,$D415*F$1,6*$D415),0)</f>
        <v>120</v>
      </c>
      <c r="G415" s="189">
        <f>IF(Início!$C$11&lt;G$2,IF((G$2-Início!$C$11)&lt;72,$D415*G$1,6*$D415),0)</f>
        <v>180</v>
      </c>
      <c r="H415" s="189">
        <f>IF(Início!$C$11&lt;H$2,IF((H$2-Início!$C$11)&lt;72,$D415*H$1,6*$D415),0)</f>
        <v>240</v>
      </c>
      <c r="I415" s="189">
        <f>IF(Início!$C$11&lt;I$2,IF((I$2-Início!$C$11)&lt;72,$D415*I$1,6*$D415),0)</f>
        <v>300</v>
      </c>
      <c r="J415" s="189">
        <f>IF(Início!$C$11&lt;J$2,IF((J$2-Início!$C$11)&lt;72,$D415*J$1,6*$D415),0)</f>
        <v>360</v>
      </c>
      <c r="K415" s="189">
        <f>IF(Início!$C$11&lt;K$2,IF((K$2-Início!$C$11)&lt;72,$D415*K$1,6*$D415),0)</f>
        <v>360</v>
      </c>
      <c r="L415" s="189">
        <f>IF(Início!$C$11&lt;L$2,IF((L$2-Início!$C$11)&lt;72,$D415*L$1,6*$D415),0)</f>
        <v>360</v>
      </c>
      <c r="M415" s="189">
        <f>IF(Início!$C$11&lt;M$2,IF((M$2-Início!$C$11)&lt;72,$D415*M$1,6*$D415),0)</f>
        <v>360</v>
      </c>
      <c r="N415" s="189">
        <f>IF(Início!$C$11&lt;N$2,IF((N$2-Início!$C$11)&lt;72,$D415*N$1,6*$D415),0)</f>
        <v>360</v>
      </c>
      <c r="Q415" s="165" t="s">
        <v>1576</v>
      </c>
    </row>
    <row r="416" spans="2:17">
      <c r="B416" s="165" t="str">
        <f t="shared" si="7"/>
        <v>Congonhinhas/PR</v>
      </c>
      <c r="C416" s="189" t="s">
        <v>2009</v>
      </c>
      <c r="D416" s="189">
        <v>60</v>
      </c>
      <c r="E416" s="189">
        <f>IF(Início!$C$11&lt;E$2,IF((E$2-Início!$C$11)&lt;72,$D416*E$1,6*$D416),0)</f>
        <v>60</v>
      </c>
      <c r="F416" s="189">
        <f>IF(Início!$C$11&lt;F$2,IF((F$2-Início!$C$11)&lt;72,$D416*F$1,6*$D416),0)</f>
        <v>120</v>
      </c>
      <c r="G416" s="189">
        <f>IF(Início!$C$11&lt;G$2,IF((G$2-Início!$C$11)&lt;72,$D416*G$1,6*$D416),0)</f>
        <v>180</v>
      </c>
      <c r="H416" s="189">
        <f>IF(Início!$C$11&lt;H$2,IF((H$2-Início!$C$11)&lt;72,$D416*H$1,6*$D416),0)</f>
        <v>240</v>
      </c>
      <c r="I416" s="189">
        <f>IF(Início!$C$11&lt;I$2,IF((I$2-Início!$C$11)&lt;72,$D416*I$1,6*$D416),0)</f>
        <v>300</v>
      </c>
      <c r="J416" s="189">
        <f>IF(Início!$C$11&lt;J$2,IF((J$2-Início!$C$11)&lt;72,$D416*J$1,6*$D416),0)</f>
        <v>360</v>
      </c>
      <c r="K416" s="189">
        <f>IF(Início!$C$11&lt;K$2,IF((K$2-Início!$C$11)&lt;72,$D416*K$1,6*$D416),0)</f>
        <v>360</v>
      </c>
      <c r="L416" s="189">
        <f>IF(Início!$C$11&lt;L$2,IF((L$2-Início!$C$11)&lt;72,$D416*L$1,6*$D416),0)</f>
        <v>360</v>
      </c>
      <c r="M416" s="189">
        <f>IF(Início!$C$11&lt;M$2,IF((M$2-Início!$C$11)&lt;72,$D416*M$1,6*$D416),0)</f>
        <v>360</v>
      </c>
      <c r="N416" s="189">
        <f>IF(Início!$C$11&lt;N$2,IF((N$2-Início!$C$11)&lt;72,$D416*N$1,6*$D416),0)</f>
        <v>360</v>
      </c>
      <c r="Q416" s="165" t="s">
        <v>1444</v>
      </c>
    </row>
    <row r="417" spans="2:17">
      <c r="B417" s="165" t="str">
        <f t="shared" si="7"/>
        <v>Conselheiro Mairinck/PR</v>
      </c>
      <c r="C417" s="189" t="s">
        <v>2009</v>
      </c>
      <c r="D417" s="189">
        <v>60</v>
      </c>
      <c r="E417" s="189">
        <f>IF(Início!$C$11&lt;E$2,IF((E$2-Início!$C$11)&lt;72,$D417*E$1,6*$D417),0)</f>
        <v>60</v>
      </c>
      <c r="F417" s="189">
        <f>IF(Início!$C$11&lt;F$2,IF((F$2-Início!$C$11)&lt;72,$D417*F$1,6*$D417),0)</f>
        <v>120</v>
      </c>
      <c r="G417" s="189">
        <f>IF(Início!$C$11&lt;G$2,IF((G$2-Início!$C$11)&lt;72,$D417*G$1,6*$D417),0)</f>
        <v>180</v>
      </c>
      <c r="H417" s="189">
        <f>IF(Início!$C$11&lt;H$2,IF((H$2-Início!$C$11)&lt;72,$D417*H$1,6*$D417),0)</f>
        <v>240</v>
      </c>
      <c r="I417" s="189">
        <f>IF(Início!$C$11&lt;I$2,IF((I$2-Início!$C$11)&lt;72,$D417*I$1,6*$D417),0)</f>
        <v>300</v>
      </c>
      <c r="J417" s="189">
        <f>IF(Início!$C$11&lt;J$2,IF((J$2-Início!$C$11)&lt;72,$D417*J$1,6*$D417),0)</f>
        <v>360</v>
      </c>
      <c r="K417" s="189">
        <f>IF(Início!$C$11&lt;K$2,IF((K$2-Início!$C$11)&lt;72,$D417*K$1,6*$D417),0)</f>
        <v>360</v>
      </c>
      <c r="L417" s="189">
        <f>IF(Início!$C$11&lt;L$2,IF((L$2-Início!$C$11)&lt;72,$D417*L$1,6*$D417),0)</f>
        <v>360</v>
      </c>
      <c r="M417" s="189">
        <f>IF(Início!$C$11&lt;M$2,IF((M$2-Início!$C$11)&lt;72,$D417*M$1,6*$D417),0)</f>
        <v>360</v>
      </c>
      <c r="N417" s="189">
        <f>IF(Início!$C$11&lt;N$2,IF((N$2-Início!$C$11)&lt;72,$D417*N$1,6*$D417),0)</f>
        <v>360</v>
      </c>
      <c r="Q417" s="165" t="s">
        <v>1852</v>
      </c>
    </row>
    <row r="418" spans="2:17">
      <c r="B418" s="165" t="str">
        <f t="shared" si="7"/>
        <v>Constantina/RS</v>
      </c>
      <c r="C418" s="189" t="s">
        <v>2012</v>
      </c>
      <c r="D418" s="189">
        <v>60</v>
      </c>
      <c r="E418" s="189">
        <f>IF(Início!$C$11&lt;E$2,IF((E$2-Início!$C$11)&lt;72,$D418*E$1,6*$D418),0)</f>
        <v>60</v>
      </c>
      <c r="F418" s="189">
        <f>IF(Início!$C$11&lt;F$2,IF((F$2-Início!$C$11)&lt;72,$D418*F$1,6*$D418),0)</f>
        <v>120</v>
      </c>
      <c r="G418" s="189">
        <f>IF(Início!$C$11&lt;G$2,IF((G$2-Início!$C$11)&lt;72,$D418*G$1,6*$D418),0)</f>
        <v>180</v>
      </c>
      <c r="H418" s="189">
        <f>IF(Início!$C$11&lt;H$2,IF((H$2-Início!$C$11)&lt;72,$D418*H$1,6*$D418),0)</f>
        <v>240</v>
      </c>
      <c r="I418" s="189">
        <f>IF(Início!$C$11&lt;I$2,IF((I$2-Início!$C$11)&lt;72,$D418*I$1,6*$D418),0)</f>
        <v>300</v>
      </c>
      <c r="J418" s="189">
        <f>IF(Início!$C$11&lt;J$2,IF((J$2-Início!$C$11)&lt;72,$D418*J$1,6*$D418),0)</f>
        <v>360</v>
      </c>
      <c r="K418" s="189">
        <f>IF(Início!$C$11&lt;K$2,IF((K$2-Início!$C$11)&lt;72,$D418*K$1,6*$D418),0)</f>
        <v>360</v>
      </c>
      <c r="L418" s="189">
        <f>IF(Início!$C$11&lt;L$2,IF((L$2-Início!$C$11)&lt;72,$D418*L$1,6*$D418),0)</f>
        <v>360</v>
      </c>
      <c r="M418" s="189">
        <f>IF(Início!$C$11&lt;M$2,IF((M$2-Início!$C$11)&lt;72,$D418*M$1,6*$D418),0)</f>
        <v>360</v>
      </c>
      <c r="N418" s="189">
        <f>IF(Início!$C$11&lt;N$2,IF((N$2-Início!$C$11)&lt;72,$D418*N$1,6*$D418),0)</f>
        <v>360</v>
      </c>
      <c r="Q418" s="165" t="s">
        <v>1330</v>
      </c>
    </row>
    <row r="419" spans="2:17">
      <c r="B419" s="165" t="str">
        <f t="shared" si="7"/>
        <v>Contagem/MG</v>
      </c>
      <c r="C419" s="189" t="s">
        <v>2005</v>
      </c>
      <c r="D419" s="189">
        <v>60</v>
      </c>
      <c r="E419" s="189">
        <f>IF(Início!$C$11&lt;E$2,IF((E$2-Início!$C$11)&lt;72,$D419*E$1,6*$D419),0)</f>
        <v>60</v>
      </c>
      <c r="F419" s="189">
        <f>IF(Início!$C$11&lt;F$2,IF((F$2-Início!$C$11)&lt;72,$D419*F$1,6*$D419),0)</f>
        <v>120</v>
      </c>
      <c r="G419" s="189">
        <f>IF(Início!$C$11&lt;G$2,IF((G$2-Início!$C$11)&lt;72,$D419*G$1,6*$D419),0)</f>
        <v>180</v>
      </c>
      <c r="H419" s="189">
        <f>IF(Início!$C$11&lt;H$2,IF((H$2-Início!$C$11)&lt;72,$D419*H$1,6*$D419),0)</f>
        <v>240</v>
      </c>
      <c r="I419" s="189">
        <f>IF(Início!$C$11&lt;I$2,IF((I$2-Início!$C$11)&lt;72,$D419*I$1,6*$D419),0)</f>
        <v>300</v>
      </c>
      <c r="J419" s="189">
        <f>IF(Início!$C$11&lt;J$2,IF((J$2-Início!$C$11)&lt;72,$D419*J$1,6*$D419),0)</f>
        <v>360</v>
      </c>
      <c r="K419" s="189">
        <f>IF(Início!$C$11&lt;K$2,IF((K$2-Início!$C$11)&lt;72,$D419*K$1,6*$D419),0)</f>
        <v>360</v>
      </c>
      <c r="L419" s="189">
        <f>IF(Início!$C$11&lt;L$2,IF((L$2-Início!$C$11)&lt;72,$D419*L$1,6*$D419),0)</f>
        <v>360</v>
      </c>
      <c r="M419" s="189">
        <f>IF(Início!$C$11&lt;M$2,IF((M$2-Início!$C$11)&lt;72,$D419*M$1,6*$D419),0)</f>
        <v>360</v>
      </c>
      <c r="N419" s="189">
        <f>IF(Início!$C$11&lt;N$2,IF((N$2-Início!$C$11)&lt;72,$D419*N$1,6*$D419),0)</f>
        <v>360</v>
      </c>
      <c r="Q419" s="167" t="s">
        <v>331</v>
      </c>
    </row>
    <row r="420" spans="2:17">
      <c r="B420" s="165" t="str">
        <f t="shared" si="7"/>
        <v>Contendas do Sincorá/BA</v>
      </c>
      <c r="C420" s="189" t="s">
        <v>311</v>
      </c>
      <c r="D420" s="189">
        <v>60</v>
      </c>
      <c r="E420" s="189">
        <f>IF(Início!$C$11&lt;E$2,IF((E$2-Início!$C$11)&lt;72,$D420*E$1,6*$D420),0)</f>
        <v>60</v>
      </c>
      <c r="F420" s="189">
        <f>IF(Início!$C$11&lt;F$2,IF((F$2-Início!$C$11)&lt;72,$D420*F$1,6*$D420),0)</f>
        <v>120</v>
      </c>
      <c r="G420" s="189">
        <f>IF(Início!$C$11&lt;G$2,IF((G$2-Início!$C$11)&lt;72,$D420*G$1,6*$D420),0)</f>
        <v>180</v>
      </c>
      <c r="H420" s="189">
        <f>IF(Início!$C$11&lt;H$2,IF((H$2-Início!$C$11)&lt;72,$D420*H$1,6*$D420),0)</f>
        <v>240</v>
      </c>
      <c r="I420" s="189">
        <f>IF(Início!$C$11&lt;I$2,IF((I$2-Início!$C$11)&lt;72,$D420*I$1,6*$D420),0)</f>
        <v>300</v>
      </c>
      <c r="J420" s="189">
        <f>IF(Início!$C$11&lt;J$2,IF((J$2-Início!$C$11)&lt;72,$D420*J$1,6*$D420),0)</f>
        <v>360</v>
      </c>
      <c r="K420" s="189">
        <f>IF(Início!$C$11&lt;K$2,IF((K$2-Início!$C$11)&lt;72,$D420*K$1,6*$D420),0)</f>
        <v>360</v>
      </c>
      <c r="L420" s="189">
        <f>IF(Início!$C$11&lt;L$2,IF((L$2-Início!$C$11)&lt;72,$D420*L$1,6*$D420),0)</f>
        <v>360</v>
      </c>
      <c r="M420" s="189">
        <f>IF(Início!$C$11&lt;M$2,IF((M$2-Início!$C$11)&lt;72,$D420*M$1,6*$D420),0)</f>
        <v>360</v>
      </c>
      <c r="N420" s="189">
        <f>IF(Início!$C$11&lt;N$2,IF((N$2-Início!$C$11)&lt;72,$D420*N$1,6*$D420),0)</f>
        <v>360</v>
      </c>
      <c r="Q420" s="165" t="s">
        <v>1762</v>
      </c>
    </row>
    <row r="421" spans="2:17">
      <c r="B421" s="165" t="str">
        <f t="shared" si="7"/>
        <v>Coração de Maria/BA</v>
      </c>
      <c r="C421" s="189" t="s">
        <v>311</v>
      </c>
      <c r="D421" s="189">
        <v>60</v>
      </c>
      <c r="E421" s="189">
        <f>IF(Início!$C$11&lt;E$2,IF((E$2-Início!$C$11)&lt;72,$D421*E$1,6*$D421),0)</f>
        <v>60</v>
      </c>
      <c r="F421" s="189">
        <f>IF(Início!$C$11&lt;F$2,IF((F$2-Início!$C$11)&lt;72,$D421*F$1,6*$D421),0)</f>
        <v>120</v>
      </c>
      <c r="G421" s="189">
        <f>IF(Início!$C$11&lt;G$2,IF((G$2-Início!$C$11)&lt;72,$D421*G$1,6*$D421),0)</f>
        <v>180</v>
      </c>
      <c r="H421" s="189">
        <f>IF(Início!$C$11&lt;H$2,IF((H$2-Início!$C$11)&lt;72,$D421*H$1,6*$D421),0)</f>
        <v>240</v>
      </c>
      <c r="I421" s="189">
        <f>IF(Início!$C$11&lt;I$2,IF((I$2-Início!$C$11)&lt;72,$D421*I$1,6*$D421),0)</f>
        <v>300</v>
      </c>
      <c r="J421" s="189">
        <f>IF(Início!$C$11&lt;J$2,IF((J$2-Início!$C$11)&lt;72,$D421*J$1,6*$D421),0)</f>
        <v>360</v>
      </c>
      <c r="K421" s="189">
        <f>IF(Início!$C$11&lt;K$2,IF((K$2-Início!$C$11)&lt;72,$D421*K$1,6*$D421),0)</f>
        <v>360</v>
      </c>
      <c r="L421" s="189">
        <f>IF(Início!$C$11&lt;L$2,IF((L$2-Início!$C$11)&lt;72,$D421*L$1,6*$D421),0)</f>
        <v>360</v>
      </c>
      <c r="M421" s="189">
        <f>IF(Início!$C$11&lt;M$2,IF((M$2-Início!$C$11)&lt;72,$D421*M$1,6*$D421),0)</f>
        <v>360</v>
      </c>
      <c r="N421" s="189">
        <f>IF(Início!$C$11&lt;N$2,IF((N$2-Início!$C$11)&lt;72,$D421*N$1,6*$D421),0)</f>
        <v>360</v>
      </c>
      <c r="Q421" s="165" t="s">
        <v>738</v>
      </c>
    </row>
    <row r="422" spans="2:17">
      <c r="B422" s="165" t="str">
        <f t="shared" si="7"/>
        <v>Coremas/PB</v>
      </c>
      <c r="C422" s="189" t="s">
        <v>2015</v>
      </c>
      <c r="D422" s="189">
        <v>60</v>
      </c>
      <c r="E422" s="189">
        <f>IF(Início!$C$11&lt;E$2,IF((E$2-Início!$C$11)&lt;72,$D422*E$1,6*$D422),0)</f>
        <v>60</v>
      </c>
      <c r="F422" s="189">
        <f>IF(Início!$C$11&lt;F$2,IF((F$2-Início!$C$11)&lt;72,$D422*F$1,6*$D422),0)</f>
        <v>120</v>
      </c>
      <c r="G422" s="189">
        <f>IF(Início!$C$11&lt;G$2,IF((G$2-Início!$C$11)&lt;72,$D422*G$1,6*$D422),0)</f>
        <v>180</v>
      </c>
      <c r="H422" s="189">
        <f>IF(Início!$C$11&lt;H$2,IF((H$2-Início!$C$11)&lt;72,$D422*H$1,6*$D422),0)</f>
        <v>240</v>
      </c>
      <c r="I422" s="189">
        <f>IF(Início!$C$11&lt;I$2,IF((I$2-Início!$C$11)&lt;72,$D422*I$1,6*$D422),0)</f>
        <v>300</v>
      </c>
      <c r="J422" s="189">
        <f>IF(Início!$C$11&lt;J$2,IF((J$2-Início!$C$11)&lt;72,$D422*J$1,6*$D422),0)</f>
        <v>360</v>
      </c>
      <c r="K422" s="189">
        <f>IF(Início!$C$11&lt;K$2,IF((K$2-Início!$C$11)&lt;72,$D422*K$1,6*$D422),0)</f>
        <v>360</v>
      </c>
      <c r="L422" s="189">
        <f>IF(Início!$C$11&lt;L$2,IF((L$2-Início!$C$11)&lt;72,$D422*L$1,6*$D422),0)</f>
        <v>360</v>
      </c>
      <c r="M422" s="189">
        <f>IF(Início!$C$11&lt;M$2,IF((M$2-Início!$C$11)&lt;72,$D422*M$1,6*$D422),0)</f>
        <v>360</v>
      </c>
      <c r="N422" s="189">
        <f>IF(Início!$C$11&lt;N$2,IF((N$2-Início!$C$11)&lt;72,$D422*N$1,6*$D422),0)</f>
        <v>360</v>
      </c>
      <c r="Q422" s="165" t="s">
        <v>1084</v>
      </c>
    </row>
    <row r="423" spans="2:17">
      <c r="B423" s="165" t="str">
        <f t="shared" si="7"/>
        <v>Coribe/BA</v>
      </c>
      <c r="C423" s="189" t="s">
        <v>311</v>
      </c>
      <c r="D423" s="189">
        <v>60</v>
      </c>
      <c r="E423" s="189">
        <f>IF(Início!$C$11&lt;E$2,IF((E$2-Início!$C$11)&lt;72,$D423*E$1,6*$D423),0)</f>
        <v>60</v>
      </c>
      <c r="F423" s="189">
        <f>IF(Início!$C$11&lt;F$2,IF((F$2-Início!$C$11)&lt;72,$D423*F$1,6*$D423),0)</f>
        <v>120</v>
      </c>
      <c r="G423" s="189">
        <f>IF(Início!$C$11&lt;G$2,IF((G$2-Início!$C$11)&lt;72,$D423*G$1,6*$D423),0)</f>
        <v>180</v>
      </c>
      <c r="H423" s="189">
        <f>IF(Início!$C$11&lt;H$2,IF((H$2-Início!$C$11)&lt;72,$D423*H$1,6*$D423),0)</f>
        <v>240</v>
      </c>
      <c r="I423" s="189">
        <f>IF(Início!$C$11&lt;I$2,IF((I$2-Início!$C$11)&lt;72,$D423*I$1,6*$D423),0)</f>
        <v>300</v>
      </c>
      <c r="J423" s="189">
        <f>IF(Início!$C$11&lt;J$2,IF((J$2-Início!$C$11)&lt;72,$D423*J$1,6*$D423),0)</f>
        <v>360</v>
      </c>
      <c r="K423" s="189">
        <f>IF(Início!$C$11&lt;K$2,IF((K$2-Início!$C$11)&lt;72,$D423*K$1,6*$D423),0)</f>
        <v>360</v>
      </c>
      <c r="L423" s="189">
        <f>IF(Início!$C$11&lt;L$2,IF((L$2-Início!$C$11)&lt;72,$D423*L$1,6*$D423),0)</f>
        <v>360</v>
      </c>
      <c r="M423" s="189">
        <f>IF(Início!$C$11&lt;M$2,IF((M$2-Início!$C$11)&lt;72,$D423*M$1,6*$D423),0)</f>
        <v>360</v>
      </c>
      <c r="N423" s="189">
        <f>IF(Início!$C$11&lt;N$2,IF((N$2-Início!$C$11)&lt;72,$D423*N$1,6*$D423),0)</f>
        <v>360</v>
      </c>
      <c r="Q423" s="165" t="s">
        <v>1115</v>
      </c>
    </row>
    <row r="424" spans="2:17">
      <c r="B424" s="165" t="str">
        <f t="shared" si="7"/>
        <v>Cornélio Procópio/PR</v>
      </c>
      <c r="C424" s="189" t="s">
        <v>2009</v>
      </c>
      <c r="D424" s="189">
        <v>60</v>
      </c>
      <c r="E424" s="189">
        <f>IF(Início!$C$11&lt;E$2,IF((E$2-Início!$C$11)&lt;72,$D424*E$1,6*$D424),0)</f>
        <v>60</v>
      </c>
      <c r="F424" s="189">
        <f>IF(Início!$C$11&lt;F$2,IF((F$2-Início!$C$11)&lt;72,$D424*F$1,6*$D424),0)</f>
        <v>120</v>
      </c>
      <c r="G424" s="189">
        <f>IF(Início!$C$11&lt;G$2,IF((G$2-Início!$C$11)&lt;72,$D424*G$1,6*$D424),0)</f>
        <v>180</v>
      </c>
      <c r="H424" s="189">
        <f>IF(Início!$C$11&lt;H$2,IF((H$2-Início!$C$11)&lt;72,$D424*H$1,6*$D424),0)</f>
        <v>240</v>
      </c>
      <c r="I424" s="189">
        <f>IF(Início!$C$11&lt;I$2,IF((I$2-Início!$C$11)&lt;72,$D424*I$1,6*$D424),0)</f>
        <v>300</v>
      </c>
      <c r="J424" s="189">
        <f>IF(Início!$C$11&lt;J$2,IF((J$2-Início!$C$11)&lt;72,$D424*J$1,6*$D424),0)</f>
        <v>360</v>
      </c>
      <c r="K424" s="189">
        <f>IF(Início!$C$11&lt;K$2,IF((K$2-Início!$C$11)&lt;72,$D424*K$1,6*$D424),0)</f>
        <v>360</v>
      </c>
      <c r="L424" s="189">
        <f>IF(Início!$C$11&lt;L$2,IF((L$2-Início!$C$11)&lt;72,$D424*L$1,6*$D424),0)</f>
        <v>360</v>
      </c>
      <c r="M424" s="189">
        <f>IF(Início!$C$11&lt;M$2,IF((M$2-Início!$C$11)&lt;72,$D424*M$1,6*$D424),0)</f>
        <v>360</v>
      </c>
      <c r="N424" s="189">
        <f>IF(Início!$C$11&lt;N$2,IF((N$2-Início!$C$11)&lt;72,$D424*N$1,6*$D424),0)</f>
        <v>360</v>
      </c>
      <c r="Q424" s="165" t="s">
        <v>541</v>
      </c>
    </row>
    <row r="425" spans="2:17">
      <c r="B425" s="165" t="str">
        <f t="shared" si="7"/>
        <v>Coromandel/MG</v>
      </c>
      <c r="C425" s="189" t="s">
        <v>2005</v>
      </c>
      <c r="D425" s="189">
        <v>60</v>
      </c>
      <c r="E425" s="189">
        <f>IF(Início!$C$11&lt;E$2,IF((E$2-Início!$C$11)&lt;72,$D425*E$1,6*$D425),0)</f>
        <v>60</v>
      </c>
      <c r="F425" s="189">
        <f>IF(Início!$C$11&lt;F$2,IF((F$2-Início!$C$11)&lt;72,$D425*F$1,6*$D425),0)</f>
        <v>120</v>
      </c>
      <c r="G425" s="189">
        <f>IF(Início!$C$11&lt;G$2,IF((G$2-Início!$C$11)&lt;72,$D425*G$1,6*$D425),0)</f>
        <v>180</v>
      </c>
      <c r="H425" s="189">
        <f>IF(Início!$C$11&lt;H$2,IF((H$2-Início!$C$11)&lt;72,$D425*H$1,6*$D425),0)</f>
        <v>240</v>
      </c>
      <c r="I425" s="189">
        <f>IF(Início!$C$11&lt;I$2,IF((I$2-Início!$C$11)&lt;72,$D425*I$1,6*$D425),0)</f>
        <v>300</v>
      </c>
      <c r="J425" s="189">
        <f>IF(Início!$C$11&lt;J$2,IF((J$2-Início!$C$11)&lt;72,$D425*J$1,6*$D425),0)</f>
        <v>360</v>
      </c>
      <c r="K425" s="189">
        <f>IF(Início!$C$11&lt;K$2,IF((K$2-Início!$C$11)&lt;72,$D425*K$1,6*$D425),0)</f>
        <v>360</v>
      </c>
      <c r="L425" s="189">
        <f>IF(Início!$C$11&lt;L$2,IF((L$2-Início!$C$11)&lt;72,$D425*L$1,6*$D425),0)</f>
        <v>360</v>
      </c>
      <c r="M425" s="189">
        <f>IF(Início!$C$11&lt;M$2,IF((M$2-Início!$C$11)&lt;72,$D425*M$1,6*$D425),0)</f>
        <v>360</v>
      </c>
      <c r="N425" s="189">
        <f>IF(Início!$C$11&lt;N$2,IF((N$2-Início!$C$11)&lt;72,$D425*N$1,6*$D425),0)</f>
        <v>360</v>
      </c>
      <c r="Q425" s="165" t="s">
        <v>700</v>
      </c>
    </row>
    <row r="426" spans="2:17">
      <c r="B426" s="165" t="str">
        <f t="shared" si="7"/>
        <v>Coronel Barros/RS</v>
      </c>
      <c r="C426" s="189" t="s">
        <v>2012</v>
      </c>
      <c r="D426" s="189">
        <v>60</v>
      </c>
      <c r="E426" s="189">
        <f>IF(Início!$C$11&lt;E$2,IF((E$2-Início!$C$11)&lt;72,$D426*E$1,6*$D426),0)</f>
        <v>60</v>
      </c>
      <c r="F426" s="189">
        <f>IF(Início!$C$11&lt;F$2,IF((F$2-Início!$C$11)&lt;72,$D426*F$1,6*$D426),0)</f>
        <v>120</v>
      </c>
      <c r="G426" s="189">
        <f>IF(Início!$C$11&lt;G$2,IF((G$2-Início!$C$11)&lt;72,$D426*G$1,6*$D426),0)</f>
        <v>180</v>
      </c>
      <c r="H426" s="189">
        <f>IF(Início!$C$11&lt;H$2,IF((H$2-Início!$C$11)&lt;72,$D426*H$1,6*$D426),0)</f>
        <v>240</v>
      </c>
      <c r="I426" s="189">
        <f>IF(Início!$C$11&lt;I$2,IF((I$2-Início!$C$11)&lt;72,$D426*I$1,6*$D426),0)</f>
        <v>300</v>
      </c>
      <c r="J426" s="189">
        <f>IF(Início!$C$11&lt;J$2,IF((J$2-Início!$C$11)&lt;72,$D426*J$1,6*$D426),0)</f>
        <v>360</v>
      </c>
      <c r="K426" s="189">
        <f>IF(Início!$C$11&lt;K$2,IF((K$2-Início!$C$11)&lt;72,$D426*K$1,6*$D426),0)</f>
        <v>360</v>
      </c>
      <c r="L426" s="189">
        <f>IF(Início!$C$11&lt;L$2,IF((L$2-Início!$C$11)&lt;72,$D426*L$1,6*$D426),0)</f>
        <v>360</v>
      </c>
      <c r="M426" s="189">
        <f>IF(Início!$C$11&lt;M$2,IF((M$2-Início!$C$11)&lt;72,$D426*M$1,6*$D426),0)</f>
        <v>360</v>
      </c>
      <c r="N426" s="189">
        <f>IF(Início!$C$11&lt;N$2,IF((N$2-Início!$C$11)&lt;72,$D426*N$1,6*$D426),0)</f>
        <v>360</v>
      </c>
      <c r="Q426" s="165" t="s">
        <v>1901</v>
      </c>
    </row>
    <row r="427" spans="2:17">
      <c r="B427" s="165" t="str">
        <f t="shared" si="7"/>
        <v>Coronel Bicaco/RS</v>
      </c>
      <c r="C427" s="189" t="s">
        <v>2012</v>
      </c>
      <c r="D427" s="189">
        <v>60</v>
      </c>
      <c r="E427" s="189">
        <f>IF(Início!$C$11&lt;E$2,IF((E$2-Início!$C$11)&lt;72,$D427*E$1,6*$D427),0)</f>
        <v>60</v>
      </c>
      <c r="F427" s="189">
        <f>IF(Início!$C$11&lt;F$2,IF((F$2-Início!$C$11)&lt;72,$D427*F$1,6*$D427),0)</f>
        <v>120</v>
      </c>
      <c r="G427" s="189">
        <f>IF(Início!$C$11&lt;G$2,IF((G$2-Início!$C$11)&lt;72,$D427*G$1,6*$D427),0)</f>
        <v>180</v>
      </c>
      <c r="H427" s="189">
        <f>IF(Início!$C$11&lt;H$2,IF((H$2-Início!$C$11)&lt;72,$D427*H$1,6*$D427),0)</f>
        <v>240</v>
      </c>
      <c r="I427" s="189">
        <f>IF(Início!$C$11&lt;I$2,IF((I$2-Início!$C$11)&lt;72,$D427*I$1,6*$D427),0)</f>
        <v>300</v>
      </c>
      <c r="J427" s="189">
        <f>IF(Início!$C$11&lt;J$2,IF((J$2-Início!$C$11)&lt;72,$D427*J$1,6*$D427),0)</f>
        <v>360</v>
      </c>
      <c r="K427" s="189">
        <f>IF(Início!$C$11&lt;K$2,IF((K$2-Início!$C$11)&lt;72,$D427*K$1,6*$D427),0)</f>
        <v>360</v>
      </c>
      <c r="L427" s="189">
        <f>IF(Início!$C$11&lt;L$2,IF((L$2-Início!$C$11)&lt;72,$D427*L$1,6*$D427),0)</f>
        <v>360</v>
      </c>
      <c r="M427" s="189">
        <f>IF(Início!$C$11&lt;M$2,IF((M$2-Início!$C$11)&lt;72,$D427*M$1,6*$D427),0)</f>
        <v>360</v>
      </c>
      <c r="N427" s="189">
        <f>IF(Início!$C$11&lt;N$2,IF((N$2-Início!$C$11)&lt;72,$D427*N$1,6*$D427),0)</f>
        <v>360</v>
      </c>
      <c r="Q427" s="165" t="s">
        <v>1597</v>
      </c>
    </row>
    <row r="428" spans="2:17">
      <c r="B428" s="165" t="str">
        <f t="shared" si="7"/>
        <v>Coronel João Pessoa/RN</v>
      </c>
      <c r="C428" s="189" t="s">
        <v>2014</v>
      </c>
      <c r="D428" s="189">
        <v>60</v>
      </c>
      <c r="E428" s="189">
        <f>IF(Início!$C$11&lt;E$2,IF((E$2-Início!$C$11)&lt;72,$D428*E$1,6*$D428),0)</f>
        <v>60</v>
      </c>
      <c r="F428" s="189">
        <f>IF(Início!$C$11&lt;F$2,IF((F$2-Início!$C$11)&lt;72,$D428*F$1,6*$D428),0)</f>
        <v>120</v>
      </c>
      <c r="G428" s="189">
        <f>IF(Início!$C$11&lt;G$2,IF((G$2-Início!$C$11)&lt;72,$D428*G$1,6*$D428),0)</f>
        <v>180</v>
      </c>
      <c r="H428" s="189">
        <f>IF(Início!$C$11&lt;H$2,IF((H$2-Início!$C$11)&lt;72,$D428*H$1,6*$D428),0)</f>
        <v>240</v>
      </c>
      <c r="I428" s="189">
        <f>IF(Início!$C$11&lt;I$2,IF((I$2-Início!$C$11)&lt;72,$D428*I$1,6*$D428),0)</f>
        <v>300</v>
      </c>
      <c r="J428" s="189">
        <f>IF(Início!$C$11&lt;J$2,IF((J$2-Início!$C$11)&lt;72,$D428*J$1,6*$D428),0)</f>
        <v>360</v>
      </c>
      <c r="K428" s="189">
        <f>IF(Início!$C$11&lt;K$2,IF((K$2-Início!$C$11)&lt;72,$D428*K$1,6*$D428),0)</f>
        <v>360</v>
      </c>
      <c r="L428" s="189">
        <f>IF(Início!$C$11&lt;L$2,IF((L$2-Início!$C$11)&lt;72,$D428*L$1,6*$D428),0)</f>
        <v>360</v>
      </c>
      <c r="M428" s="189">
        <f>IF(Início!$C$11&lt;M$2,IF((M$2-Início!$C$11)&lt;72,$D428*M$1,6*$D428),0)</f>
        <v>360</v>
      </c>
      <c r="N428" s="189">
        <f>IF(Início!$C$11&lt;N$2,IF((N$2-Início!$C$11)&lt;72,$D428*N$1,6*$D428),0)</f>
        <v>360</v>
      </c>
      <c r="Q428" s="165" t="s">
        <v>1771</v>
      </c>
    </row>
    <row r="429" spans="2:17">
      <c r="B429" s="165" t="str">
        <f t="shared" si="7"/>
        <v>Coronel João Sá/BA</v>
      </c>
      <c r="C429" s="189" t="s">
        <v>311</v>
      </c>
      <c r="D429" s="189">
        <v>60</v>
      </c>
      <c r="E429" s="189">
        <f>IF(Início!$C$11&lt;E$2,IF((E$2-Início!$C$11)&lt;72,$D429*E$1,6*$D429),0)</f>
        <v>60</v>
      </c>
      <c r="F429" s="189">
        <f>IF(Início!$C$11&lt;F$2,IF((F$2-Início!$C$11)&lt;72,$D429*F$1,6*$D429),0)</f>
        <v>120</v>
      </c>
      <c r="G429" s="189">
        <f>IF(Início!$C$11&lt;G$2,IF((G$2-Início!$C$11)&lt;72,$D429*G$1,6*$D429),0)</f>
        <v>180</v>
      </c>
      <c r="H429" s="189">
        <f>IF(Início!$C$11&lt;H$2,IF((H$2-Início!$C$11)&lt;72,$D429*H$1,6*$D429),0)</f>
        <v>240</v>
      </c>
      <c r="I429" s="189">
        <f>IF(Início!$C$11&lt;I$2,IF((I$2-Início!$C$11)&lt;72,$D429*I$1,6*$D429),0)</f>
        <v>300</v>
      </c>
      <c r="J429" s="189">
        <f>IF(Início!$C$11&lt;J$2,IF((J$2-Início!$C$11)&lt;72,$D429*J$1,6*$D429),0)</f>
        <v>360</v>
      </c>
      <c r="K429" s="189">
        <f>IF(Início!$C$11&lt;K$2,IF((K$2-Início!$C$11)&lt;72,$D429*K$1,6*$D429),0)</f>
        <v>360</v>
      </c>
      <c r="L429" s="189">
        <f>IF(Início!$C$11&lt;L$2,IF((L$2-Início!$C$11)&lt;72,$D429*L$1,6*$D429),0)</f>
        <v>360</v>
      </c>
      <c r="M429" s="189">
        <f>IF(Início!$C$11&lt;M$2,IF((M$2-Início!$C$11)&lt;72,$D429*M$1,6*$D429),0)</f>
        <v>360</v>
      </c>
      <c r="N429" s="189">
        <f>IF(Início!$C$11&lt;N$2,IF((N$2-Início!$C$11)&lt;72,$D429*N$1,6*$D429),0)</f>
        <v>360</v>
      </c>
      <c r="Q429" s="165" t="s">
        <v>1011</v>
      </c>
    </row>
    <row r="430" spans="2:17">
      <c r="B430" s="165" t="str">
        <f t="shared" si="7"/>
        <v>Coronel Macedo/SP</v>
      </c>
      <c r="C430" s="189" t="s">
        <v>2002</v>
      </c>
      <c r="D430" s="189">
        <v>60</v>
      </c>
      <c r="E430" s="189">
        <f>IF(Início!$C$11&lt;E$2,IF((E$2-Início!$C$11)&lt;72,$D430*E$1,6*$D430),0)</f>
        <v>60</v>
      </c>
      <c r="F430" s="189">
        <f>IF(Início!$C$11&lt;F$2,IF((F$2-Início!$C$11)&lt;72,$D430*F$1,6*$D430),0)</f>
        <v>120</v>
      </c>
      <c r="G430" s="189">
        <f>IF(Início!$C$11&lt;G$2,IF((G$2-Início!$C$11)&lt;72,$D430*G$1,6*$D430),0)</f>
        <v>180</v>
      </c>
      <c r="H430" s="189">
        <f>IF(Início!$C$11&lt;H$2,IF((H$2-Início!$C$11)&lt;72,$D430*H$1,6*$D430),0)</f>
        <v>240</v>
      </c>
      <c r="I430" s="189">
        <f>IF(Início!$C$11&lt;I$2,IF((I$2-Início!$C$11)&lt;72,$D430*I$1,6*$D430),0)</f>
        <v>300</v>
      </c>
      <c r="J430" s="189">
        <f>IF(Início!$C$11&lt;J$2,IF((J$2-Início!$C$11)&lt;72,$D430*J$1,6*$D430),0)</f>
        <v>360</v>
      </c>
      <c r="K430" s="189">
        <f>IF(Início!$C$11&lt;K$2,IF((K$2-Início!$C$11)&lt;72,$D430*K$1,6*$D430),0)</f>
        <v>360</v>
      </c>
      <c r="L430" s="189">
        <f>IF(Início!$C$11&lt;L$2,IF((L$2-Início!$C$11)&lt;72,$D430*L$1,6*$D430),0)</f>
        <v>360</v>
      </c>
      <c r="M430" s="189">
        <f>IF(Início!$C$11&lt;M$2,IF((M$2-Início!$C$11)&lt;72,$D430*M$1,6*$D430),0)</f>
        <v>360</v>
      </c>
      <c r="N430" s="189">
        <f>IF(Início!$C$11&lt;N$2,IF((N$2-Início!$C$11)&lt;72,$D430*N$1,6*$D430),0)</f>
        <v>360</v>
      </c>
      <c r="Q430" s="165" t="s">
        <v>1765</v>
      </c>
    </row>
    <row r="431" spans="2:17">
      <c r="B431" s="165" t="str">
        <f t="shared" si="7"/>
        <v>Coronel Martins/SC</v>
      </c>
      <c r="C431" s="189" t="s">
        <v>2013</v>
      </c>
      <c r="D431" s="189">
        <v>60</v>
      </c>
      <c r="E431" s="189">
        <f>IF(Início!$C$11&lt;E$2,IF((E$2-Início!$C$11)&lt;72,$D431*E$1,6*$D431),0)</f>
        <v>60</v>
      </c>
      <c r="F431" s="189">
        <f>IF(Início!$C$11&lt;F$2,IF((F$2-Início!$C$11)&lt;72,$D431*F$1,6*$D431),0)</f>
        <v>120</v>
      </c>
      <c r="G431" s="189">
        <f>IF(Início!$C$11&lt;G$2,IF((G$2-Início!$C$11)&lt;72,$D431*G$1,6*$D431),0)</f>
        <v>180</v>
      </c>
      <c r="H431" s="189">
        <f>IF(Início!$C$11&lt;H$2,IF((H$2-Início!$C$11)&lt;72,$D431*H$1,6*$D431),0)</f>
        <v>240</v>
      </c>
      <c r="I431" s="189">
        <f>IF(Início!$C$11&lt;I$2,IF((I$2-Início!$C$11)&lt;72,$D431*I$1,6*$D431),0)</f>
        <v>300</v>
      </c>
      <c r="J431" s="189">
        <f>IF(Início!$C$11&lt;J$2,IF((J$2-Início!$C$11)&lt;72,$D431*J$1,6*$D431),0)</f>
        <v>360</v>
      </c>
      <c r="K431" s="189">
        <f>IF(Início!$C$11&lt;K$2,IF((K$2-Início!$C$11)&lt;72,$D431*K$1,6*$D431),0)</f>
        <v>360</v>
      </c>
      <c r="L431" s="189">
        <f>IF(Início!$C$11&lt;L$2,IF((L$2-Início!$C$11)&lt;72,$D431*L$1,6*$D431),0)</f>
        <v>360</v>
      </c>
      <c r="M431" s="189">
        <f>IF(Início!$C$11&lt;M$2,IF((M$2-Início!$C$11)&lt;72,$D431*M$1,6*$D431),0)</f>
        <v>360</v>
      </c>
      <c r="N431" s="189">
        <f>IF(Início!$C$11&lt;N$2,IF((N$2-Início!$C$11)&lt;72,$D431*N$1,6*$D431),0)</f>
        <v>360</v>
      </c>
      <c r="Q431" s="165" t="s">
        <v>1971</v>
      </c>
    </row>
    <row r="432" spans="2:17">
      <c r="B432" s="165" t="str">
        <f t="shared" si="7"/>
        <v>Coronel Sapucaia/MS</v>
      </c>
      <c r="C432" s="189" t="s">
        <v>308</v>
      </c>
      <c r="D432" s="189">
        <v>60</v>
      </c>
      <c r="E432" s="189">
        <f>IF(Início!$C$11&lt;E$2,IF((E$2-Início!$C$11)&lt;72,$D432*E$1,6*$D432),0)</f>
        <v>60</v>
      </c>
      <c r="F432" s="189">
        <f>IF(Início!$C$11&lt;F$2,IF((F$2-Início!$C$11)&lt;72,$D432*F$1,6*$D432),0)</f>
        <v>120</v>
      </c>
      <c r="G432" s="189">
        <f>IF(Início!$C$11&lt;G$2,IF((G$2-Início!$C$11)&lt;72,$D432*G$1,6*$D432),0)</f>
        <v>180</v>
      </c>
      <c r="H432" s="189">
        <f>IF(Início!$C$11&lt;H$2,IF((H$2-Início!$C$11)&lt;72,$D432*H$1,6*$D432),0)</f>
        <v>240</v>
      </c>
      <c r="I432" s="189">
        <f>IF(Início!$C$11&lt;I$2,IF((I$2-Início!$C$11)&lt;72,$D432*I$1,6*$D432),0)</f>
        <v>300</v>
      </c>
      <c r="J432" s="189">
        <f>IF(Início!$C$11&lt;J$2,IF((J$2-Início!$C$11)&lt;72,$D432*J$1,6*$D432),0)</f>
        <v>360</v>
      </c>
      <c r="K432" s="189">
        <f>IF(Início!$C$11&lt;K$2,IF((K$2-Início!$C$11)&lt;72,$D432*K$1,6*$D432),0)</f>
        <v>360</v>
      </c>
      <c r="L432" s="189">
        <f>IF(Início!$C$11&lt;L$2,IF((L$2-Início!$C$11)&lt;72,$D432*L$1,6*$D432),0)</f>
        <v>360</v>
      </c>
      <c r="M432" s="189">
        <f>IF(Início!$C$11&lt;M$2,IF((M$2-Início!$C$11)&lt;72,$D432*M$1,6*$D432),0)</f>
        <v>360</v>
      </c>
      <c r="N432" s="189">
        <f>IF(Início!$C$11&lt;N$2,IF((N$2-Início!$C$11)&lt;72,$D432*N$1,6*$D432),0)</f>
        <v>360</v>
      </c>
      <c r="Q432" s="165" t="s">
        <v>1102</v>
      </c>
    </row>
    <row r="433" spans="2:17">
      <c r="B433" s="165" t="str">
        <f t="shared" si="7"/>
        <v>Correntina/BA</v>
      </c>
      <c r="C433" s="189" t="s">
        <v>311</v>
      </c>
      <c r="D433" s="189">
        <v>60</v>
      </c>
      <c r="E433" s="189">
        <f>IF(Início!$C$11&lt;E$2,IF((E$2-Início!$C$11)&lt;72,$D433*E$1,6*$D433),0)</f>
        <v>60</v>
      </c>
      <c r="F433" s="189">
        <f>IF(Início!$C$11&lt;F$2,IF((F$2-Início!$C$11)&lt;72,$D433*F$1,6*$D433),0)</f>
        <v>120</v>
      </c>
      <c r="G433" s="189">
        <f>IF(Início!$C$11&lt;G$2,IF((G$2-Início!$C$11)&lt;72,$D433*G$1,6*$D433),0)</f>
        <v>180</v>
      </c>
      <c r="H433" s="189">
        <f>IF(Início!$C$11&lt;H$2,IF((H$2-Início!$C$11)&lt;72,$D433*H$1,6*$D433),0)</f>
        <v>240</v>
      </c>
      <c r="I433" s="189">
        <f>IF(Início!$C$11&lt;I$2,IF((I$2-Início!$C$11)&lt;72,$D433*I$1,6*$D433),0)</f>
        <v>300</v>
      </c>
      <c r="J433" s="189">
        <f>IF(Início!$C$11&lt;J$2,IF((J$2-Início!$C$11)&lt;72,$D433*J$1,6*$D433),0)</f>
        <v>360</v>
      </c>
      <c r="K433" s="189">
        <f>IF(Início!$C$11&lt;K$2,IF((K$2-Início!$C$11)&lt;72,$D433*K$1,6*$D433),0)</f>
        <v>360</v>
      </c>
      <c r="L433" s="189">
        <f>IF(Início!$C$11&lt;L$2,IF((L$2-Início!$C$11)&lt;72,$D433*L$1,6*$D433),0)</f>
        <v>360</v>
      </c>
      <c r="M433" s="189">
        <f>IF(Início!$C$11&lt;M$2,IF((M$2-Início!$C$11)&lt;72,$D433*M$1,6*$D433),0)</f>
        <v>360</v>
      </c>
      <c r="N433" s="189">
        <f>IF(Início!$C$11&lt;N$2,IF((N$2-Início!$C$11)&lt;72,$D433*N$1,6*$D433),0)</f>
        <v>360</v>
      </c>
      <c r="Q433" s="165" t="s">
        <v>651</v>
      </c>
    </row>
    <row r="434" spans="2:17">
      <c r="B434" s="165" t="str">
        <f t="shared" si="7"/>
        <v>Cortês/PE</v>
      </c>
      <c r="C434" s="189" t="s">
        <v>319</v>
      </c>
      <c r="D434" s="189">
        <v>60</v>
      </c>
      <c r="E434" s="189">
        <f>IF(Início!$C$11&lt;E$2,IF((E$2-Início!$C$11)&lt;72,$D434*E$1,6*$D434),0)</f>
        <v>60</v>
      </c>
      <c r="F434" s="189">
        <f>IF(Início!$C$11&lt;F$2,IF((F$2-Início!$C$11)&lt;72,$D434*F$1,6*$D434),0)</f>
        <v>120</v>
      </c>
      <c r="G434" s="189">
        <f>IF(Início!$C$11&lt;G$2,IF((G$2-Início!$C$11)&lt;72,$D434*G$1,6*$D434),0)</f>
        <v>180</v>
      </c>
      <c r="H434" s="189">
        <f>IF(Início!$C$11&lt;H$2,IF((H$2-Início!$C$11)&lt;72,$D434*H$1,6*$D434),0)</f>
        <v>240</v>
      </c>
      <c r="I434" s="189">
        <f>IF(Início!$C$11&lt;I$2,IF((I$2-Início!$C$11)&lt;72,$D434*I$1,6*$D434),0)</f>
        <v>300</v>
      </c>
      <c r="J434" s="189">
        <f>IF(Início!$C$11&lt;J$2,IF((J$2-Início!$C$11)&lt;72,$D434*J$1,6*$D434),0)</f>
        <v>360</v>
      </c>
      <c r="K434" s="189">
        <f>IF(Início!$C$11&lt;K$2,IF((K$2-Início!$C$11)&lt;72,$D434*K$1,6*$D434),0)</f>
        <v>360</v>
      </c>
      <c r="L434" s="189">
        <f>IF(Início!$C$11&lt;L$2,IF((L$2-Início!$C$11)&lt;72,$D434*L$1,6*$D434),0)</f>
        <v>360</v>
      </c>
      <c r="M434" s="189">
        <f>IF(Início!$C$11&lt;M$2,IF((M$2-Início!$C$11)&lt;72,$D434*M$1,6*$D434),0)</f>
        <v>360</v>
      </c>
      <c r="N434" s="189">
        <f>IF(Início!$C$11&lt;N$2,IF((N$2-Início!$C$11)&lt;72,$D434*N$1,6*$D434),0)</f>
        <v>360</v>
      </c>
      <c r="Q434" s="165" t="s">
        <v>1361</v>
      </c>
    </row>
    <row r="435" spans="2:17">
      <c r="B435" s="165" t="str">
        <f t="shared" si="7"/>
        <v>Corumbaíba/GO</v>
      </c>
      <c r="C435" s="189" t="s">
        <v>2006</v>
      </c>
      <c r="D435" s="189">
        <v>60</v>
      </c>
      <c r="E435" s="189">
        <f>IF(Início!$C$11&lt;E$2,IF((E$2-Início!$C$11)&lt;72,$D435*E$1,6*$D435),0)</f>
        <v>60</v>
      </c>
      <c r="F435" s="189">
        <f>IF(Início!$C$11&lt;F$2,IF((F$2-Início!$C$11)&lt;72,$D435*F$1,6*$D435),0)</f>
        <v>120</v>
      </c>
      <c r="G435" s="189">
        <f>IF(Início!$C$11&lt;G$2,IF((G$2-Início!$C$11)&lt;72,$D435*G$1,6*$D435),0)</f>
        <v>180</v>
      </c>
      <c r="H435" s="189">
        <f>IF(Início!$C$11&lt;H$2,IF((H$2-Início!$C$11)&lt;72,$D435*H$1,6*$D435),0)</f>
        <v>240</v>
      </c>
      <c r="I435" s="189">
        <f>IF(Início!$C$11&lt;I$2,IF((I$2-Início!$C$11)&lt;72,$D435*I$1,6*$D435),0)</f>
        <v>300</v>
      </c>
      <c r="J435" s="189">
        <f>IF(Início!$C$11&lt;J$2,IF((J$2-Início!$C$11)&lt;72,$D435*J$1,6*$D435),0)</f>
        <v>360</v>
      </c>
      <c r="K435" s="189">
        <f>IF(Início!$C$11&lt;K$2,IF((K$2-Início!$C$11)&lt;72,$D435*K$1,6*$D435),0)</f>
        <v>360</v>
      </c>
      <c r="L435" s="189">
        <f>IF(Início!$C$11&lt;L$2,IF((L$2-Início!$C$11)&lt;72,$D435*L$1,6*$D435),0)</f>
        <v>360</v>
      </c>
      <c r="M435" s="189">
        <f>IF(Início!$C$11&lt;M$2,IF((M$2-Início!$C$11)&lt;72,$D435*M$1,6*$D435),0)</f>
        <v>360</v>
      </c>
      <c r="N435" s="189">
        <f>IF(Início!$C$11&lt;N$2,IF((N$2-Início!$C$11)&lt;72,$D435*N$1,6*$D435),0)</f>
        <v>360</v>
      </c>
      <c r="Q435" s="165" t="s">
        <v>1402</v>
      </c>
    </row>
    <row r="436" spans="2:17">
      <c r="B436" s="165" t="str">
        <f t="shared" si="7"/>
        <v>Coruripe/AL</v>
      </c>
      <c r="C436" s="189" t="s">
        <v>2010</v>
      </c>
      <c r="D436" s="189">
        <v>60</v>
      </c>
      <c r="E436" s="189">
        <f>IF(Início!$C$11&lt;E$2,IF((E$2-Início!$C$11)&lt;72,$D436*E$1,6*$D436),0)</f>
        <v>60</v>
      </c>
      <c r="F436" s="189">
        <f>IF(Início!$C$11&lt;F$2,IF((F$2-Início!$C$11)&lt;72,$D436*F$1,6*$D436),0)</f>
        <v>120</v>
      </c>
      <c r="G436" s="189">
        <f>IF(Início!$C$11&lt;G$2,IF((G$2-Início!$C$11)&lt;72,$D436*G$1,6*$D436),0)</f>
        <v>180</v>
      </c>
      <c r="H436" s="189">
        <f>IF(Início!$C$11&lt;H$2,IF((H$2-Início!$C$11)&lt;72,$D436*H$1,6*$D436),0)</f>
        <v>240</v>
      </c>
      <c r="I436" s="189">
        <f>IF(Início!$C$11&lt;I$2,IF((I$2-Início!$C$11)&lt;72,$D436*I$1,6*$D436),0)</f>
        <v>300</v>
      </c>
      <c r="J436" s="189">
        <f>IF(Início!$C$11&lt;J$2,IF((J$2-Início!$C$11)&lt;72,$D436*J$1,6*$D436),0)</f>
        <v>360</v>
      </c>
      <c r="K436" s="189">
        <f>IF(Início!$C$11&lt;K$2,IF((K$2-Início!$C$11)&lt;72,$D436*K$1,6*$D436),0)</f>
        <v>360</v>
      </c>
      <c r="L436" s="189">
        <f>IF(Início!$C$11&lt;L$2,IF((L$2-Início!$C$11)&lt;72,$D436*L$1,6*$D436),0)</f>
        <v>360</v>
      </c>
      <c r="M436" s="189">
        <f>IF(Início!$C$11&lt;M$2,IF((M$2-Início!$C$11)&lt;72,$D436*M$1,6*$D436),0)</f>
        <v>360</v>
      </c>
      <c r="N436" s="189">
        <f>IF(Início!$C$11&lt;N$2,IF((N$2-Início!$C$11)&lt;72,$D436*N$1,6*$D436),0)</f>
        <v>360</v>
      </c>
      <c r="Q436" s="165" t="s">
        <v>521</v>
      </c>
    </row>
    <row r="437" spans="2:17">
      <c r="B437" s="165" t="str">
        <f t="shared" si="7"/>
        <v>Cotia/SP</v>
      </c>
      <c r="C437" s="189" t="s">
        <v>2002</v>
      </c>
      <c r="D437" s="189">
        <v>60</v>
      </c>
      <c r="E437" s="189">
        <f>IF(Início!$C$11&lt;E$2,IF((E$2-Início!$C$11)&lt;72,$D437*E$1,6*$D437),0)</f>
        <v>60</v>
      </c>
      <c r="F437" s="189">
        <f>IF(Início!$C$11&lt;F$2,IF((F$2-Início!$C$11)&lt;72,$D437*F$1,6*$D437),0)</f>
        <v>120</v>
      </c>
      <c r="G437" s="189">
        <f>IF(Início!$C$11&lt;G$2,IF((G$2-Início!$C$11)&lt;72,$D437*G$1,6*$D437),0)</f>
        <v>180</v>
      </c>
      <c r="H437" s="189">
        <f>IF(Início!$C$11&lt;H$2,IF((H$2-Início!$C$11)&lt;72,$D437*H$1,6*$D437),0)</f>
        <v>240</v>
      </c>
      <c r="I437" s="189">
        <f>IF(Início!$C$11&lt;I$2,IF((I$2-Início!$C$11)&lt;72,$D437*I$1,6*$D437),0)</f>
        <v>300</v>
      </c>
      <c r="J437" s="189">
        <f>IF(Início!$C$11&lt;J$2,IF((J$2-Início!$C$11)&lt;72,$D437*J$1,6*$D437),0)</f>
        <v>360</v>
      </c>
      <c r="K437" s="189">
        <f>IF(Início!$C$11&lt;K$2,IF((K$2-Início!$C$11)&lt;72,$D437*K$1,6*$D437),0)</f>
        <v>360</v>
      </c>
      <c r="L437" s="189">
        <f>IF(Início!$C$11&lt;L$2,IF((L$2-Início!$C$11)&lt;72,$D437*L$1,6*$D437),0)</f>
        <v>360</v>
      </c>
      <c r="M437" s="189">
        <f>IF(Início!$C$11&lt;M$2,IF((M$2-Início!$C$11)&lt;72,$D437*M$1,6*$D437),0)</f>
        <v>360</v>
      </c>
      <c r="N437" s="189">
        <f>IF(Início!$C$11&lt;N$2,IF((N$2-Início!$C$11)&lt;72,$D437*N$1,6*$D437),0)</f>
        <v>360</v>
      </c>
      <c r="Q437" s="167" t="s">
        <v>348</v>
      </c>
    </row>
    <row r="438" spans="2:17">
      <c r="B438" s="165" t="str">
        <f t="shared" si="7"/>
        <v>Craíbas/AL</v>
      </c>
      <c r="C438" s="189" t="s">
        <v>2010</v>
      </c>
      <c r="D438" s="189">
        <v>60</v>
      </c>
      <c r="E438" s="189">
        <f>IF(Início!$C$11&lt;E$2,IF((E$2-Início!$C$11)&lt;72,$D438*E$1,6*$D438),0)</f>
        <v>60</v>
      </c>
      <c r="F438" s="189">
        <f>IF(Início!$C$11&lt;F$2,IF((F$2-Início!$C$11)&lt;72,$D438*F$1,6*$D438),0)</f>
        <v>120</v>
      </c>
      <c r="G438" s="189">
        <f>IF(Início!$C$11&lt;G$2,IF((G$2-Início!$C$11)&lt;72,$D438*G$1,6*$D438),0)</f>
        <v>180</v>
      </c>
      <c r="H438" s="189">
        <f>IF(Início!$C$11&lt;H$2,IF((H$2-Início!$C$11)&lt;72,$D438*H$1,6*$D438),0)</f>
        <v>240</v>
      </c>
      <c r="I438" s="189">
        <f>IF(Início!$C$11&lt;I$2,IF((I$2-Início!$C$11)&lt;72,$D438*I$1,6*$D438),0)</f>
        <v>300</v>
      </c>
      <c r="J438" s="189">
        <f>IF(Início!$C$11&lt;J$2,IF((J$2-Início!$C$11)&lt;72,$D438*J$1,6*$D438),0)</f>
        <v>360</v>
      </c>
      <c r="K438" s="189">
        <f>IF(Início!$C$11&lt;K$2,IF((K$2-Início!$C$11)&lt;72,$D438*K$1,6*$D438),0)</f>
        <v>360</v>
      </c>
      <c r="L438" s="189">
        <f>IF(Início!$C$11&lt;L$2,IF((L$2-Início!$C$11)&lt;72,$D438*L$1,6*$D438),0)</f>
        <v>360</v>
      </c>
      <c r="M438" s="189">
        <f>IF(Início!$C$11&lt;M$2,IF((M$2-Início!$C$11)&lt;72,$D438*M$1,6*$D438),0)</f>
        <v>360</v>
      </c>
      <c r="N438" s="189">
        <f>IF(Início!$C$11&lt;N$2,IF((N$2-Início!$C$11)&lt;72,$D438*N$1,6*$D438),0)</f>
        <v>360</v>
      </c>
      <c r="Q438" s="165" t="s">
        <v>759</v>
      </c>
    </row>
    <row r="439" spans="2:17">
      <c r="B439" s="165" t="str">
        <f t="shared" si="7"/>
        <v>Crateús/CE</v>
      </c>
      <c r="C439" s="189" t="s">
        <v>314</v>
      </c>
      <c r="D439" s="189">
        <v>60</v>
      </c>
      <c r="E439" s="189">
        <f>IF(Início!$C$11&lt;E$2,IF((E$2-Início!$C$11)&lt;72,$D439*E$1,6*$D439),0)</f>
        <v>60</v>
      </c>
      <c r="F439" s="189">
        <f>IF(Início!$C$11&lt;F$2,IF((F$2-Início!$C$11)&lt;72,$D439*F$1,6*$D439),0)</f>
        <v>120</v>
      </c>
      <c r="G439" s="189">
        <f>IF(Início!$C$11&lt;G$2,IF((G$2-Início!$C$11)&lt;72,$D439*G$1,6*$D439),0)</f>
        <v>180</v>
      </c>
      <c r="H439" s="189">
        <f>IF(Início!$C$11&lt;H$2,IF((H$2-Início!$C$11)&lt;72,$D439*H$1,6*$D439),0)</f>
        <v>240</v>
      </c>
      <c r="I439" s="189">
        <f>IF(Início!$C$11&lt;I$2,IF((I$2-Início!$C$11)&lt;72,$D439*I$1,6*$D439),0)</f>
        <v>300</v>
      </c>
      <c r="J439" s="189">
        <f>IF(Início!$C$11&lt;J$2,IF((J$2-Início!$C$11)&lt;72,$D439*J$1,6*$D439),0)</f>
        <v>360</v>
      </c>
      <c r="K439" s="189">
        <f>IF(Início!$C$11&lt;K$2,IF((K$2-Início!$C$11)&lt;72,$D439*K$1,6*$D439),0)</f>
        <v>360</v>
      </c>
      <c r="L439" s="189">
        <f>IF(Início!$C$11&lt;L$2,IF((L$2-Início!$C$11)&lt;72,$D439*L$1,6*$D439),0)</f>
        <v>360</v>
      </c>
      <c r="M439" s="189">
        <f>IF(Início!$C$11&lt;M$2,IF((M$2-Início!$C$11)&lt;72,$D439*M$1,6*$D439),0)</f>
        <v>360</v>
      </c>
      <c r="N439" s="189">
        <f>IF(Início!$C$11&lt;N$2,IF((N$2-Início!$C$11)&lt;72,$D439*N$1,6*$D439),0)</f>
        <v>360</v>
      </c>
      <c r="Q439" s="165" t="s">
        <v>440</v>
      </c>
    </row>
    <row r="440" spans="2:17">
      <c r="B440" s="165" t="str">
        <f t="shared" si="7"/>
        <v>Crato/CE</v>
      </c>
      <c r="C440" s="189" t="s">
        <v>314</v>
      </c>
      <c r="D440" s="189">
        <v>60</v>
      </c>
      <c r="E440" s="189">
        <f>IF(Início!$C$11&lt;E$2,IF((E$2-Início!$C$11)&lt;72,$D440*E$1,6*$D440),0)</f>
        <v>60</v>
      </c>
      <c r="F440" s="189">
        <f>IF(Início!$C$11&lt;F$2,IF((F$2-Início!$C$11)&lt;72,$D440*F$1,6*$D440),0)</f>
        <v>120</v>
      </c>
      <c r="G440" s="189">
        <f>IF(Início!$C$11&lt;G$2,IF((G$2-Início!$C$11)&lt;72,$D440*G$1,6*$D440),0)</f>
        <v>180</v>
      </c>
      <c r="H440" s="189">
        <f>IF(Início!$C$11&lt;H$2,IF((H$2-Início!$C$11)&lt;72,$D440*H$1,6*$D440),0)</f>
        <v>240</v>
      </c>
      <c r="I440" s="189">
        <f>IF(Início!$C$11&lt;I$2,IF((I$2-Início!$C$11)&lt;72,$D440*I$1,6*$D440),0)</f>
        <v>300</v>
      </c>
      <c r="J440" s="189">
        <f>IF(Início!$C$11&lt;J$2,IF((J$2-Início!$C$11)&lt;72,$D440*J$1,6*$D440),0)</f>
        <v>360</v>
      </c>
      <c r="K440" s="189">
        <f>IF(Início!$C$11&lt;K$2,IF((K$2-Início!$C$11)&lt;72,$D440*K$1,6*$D440),0)</f>
        <v>360</v>
      </c>
      <c r="L440" s="189">
        <f>IF(Início!$C$11&lt;L$2,IF((L$2-Início!$C$11)&lt;72,$D440*L$1,6*$D440),0)</f>
        <v>360</v>
      </c>
      <c r="M440" s="189">
        <f>IF(Início!$C$11&lt;M$2,IF((M$2-Início!$C$11)&lt;72,$D440*M$1,6*$D440),0)</f>
        <v>360</v>
      </c>
      <c r="N440" s="189">
        <f>IF(Início!$C$11&lt;N$2,IF((N$2-Início!$C$11)&lt;72,$D440*N$1,6*$D440),0)</f>
        <v>360</v>
      </c>
      <c r="Q440" s="165" t="s">
        <v>379</v>
      </c>
    </row>
    <row r="441" spans="2:17">
      <c r="B441" s="165" t="str">
        <f t="shared" si="7"/>
        <v>Cravolândia/BA</v>
      </c>
      <c r="C441" s="189" t="s">
        <v>311</v>
      </c>
      <c r="D441" s="189">
        <v>60</v>
      </c>
      <c r="E441" s="189">
        <f>IF(Início!$C$11&lt;E$2,IF((E$2-Início!$C$11)&lt;72,$D441*E$1,6*$D441),0)</f>
        <v>60</v>
      </c>
      <c r="F441" s="189">
        <f>IF(Início!$C$11&lt;F$2,IF((F$2-Início!$C$11)&lt;72,$D441*F$1,6*$D441),0)</f>
        <v>120</v>
      </c>
      <c r="G441" s="189">
        <f>IF(Início!$C$11&lt;G$2,IF((G$2-Início!$C$11)&lt;72,$D441*G$1,6*$D441),0)</f>
        <v>180</v>
      </c>
      <c r="H441" s="189">
        <f>IF(Início!$C$11&lt;H$2,IF((H$2-Início!$C$11)&lt;72,$D441*H$1,6*$D441),0)</f>
        <v>240</v>
      </c>
      <c r="I441" s="189">
        <f>IF(Início!$C$11&lt;I$2,IF((I$2-Início!$C$11)&lt;72,$D441*I$1,6*$D441),0)</f>
        <v>300</v>
      </c>
      <c r="J441" s="189">
        <f>IF(Início!$C$11&lt;J$2,IF((J$2-Início!$C$11)&lt;72,$D441*J$1,6*$D441),0)</f>
        <v>360</v>
      </c>
      <c r="K441" s="189">
        <f>IF(Início!$C$11&lt;K$2,IF((K$2-Início!$C$11)&lt;72,$D441*K$1,6*$D441),0)</f>
        <v>360</v>
      </c>
      <c r="L441" s="189">
        <f>IF(Início!$C$11&lt;L$2,IF((L$2-Início!$C$11)&lt;72,$D441*L$1,6*$D441),0)</f>
        <v>360</v>
      </c>
      <c r="M441" s="189">
        <f>IF(Início!$C$11&lt;M$2,IF((M$2-Início!$C$11)&lt;72,$D441*M$1,6*$D441),0)</f>
        <v>360</v>
      </c>
      <c r="N441" s="189">
        <f>IF(Início!$C$11&lt;N$2,IF((N$2-Início!$C$11)&lt;72,$D441*N$1,6*$D441),0)</f>
        <v>360</v>
      </c>
      <c r="Q441" s="165" t="s">
        <v>1753</v>
      </c>
    </row>
    <row r="442" spans="2:17">
      <c r="B442" s="165" t="str">
        <f t="shared" si="7"/>
        <v>Crissiumal/RS</v>
      </c>
      <c r="C442" s="189" t="s">
        <v>2012</v>
      </c>
      <c r="D442" s="189">
        <v>60</v>
      </c>
      <c r="E442" s="189">
        <f>IF(Início!$C$11&lt;E$2,IF((E$2-Início!$C$11)&lt;72,$D442*E$1,6*$D442),0)</f>
        <v>60</v>
      </c>
      <c r="F442" s="189">
        <f>IF(Início!$C$11&lt;F$2,IF((F$2-Início!$C$11)&lt;72,$D442*F$1,6*$D442),0)</f>
        <v>120</v>
      </c>
      <c r="G442" s="189">
        <f>IF(Início!$C$11&lt;G$2,IF((G$2-Início!$C$11)&lt;72,$D442*G$1,6*$D442),0)</f>
        <v>180</v>
      </c>
      <c r="H442" s="189">
        <f>IF(Início!$C$11&lt;H$2,IF((H$2-Início!$C$11)&lt;72,$D442*H$1,6*$D442),0)</f>
        <v>240</v>
      </c>
      <c r="I442" s="189">
        <f>IF(Início!$C$11&lt;I$2,IF((I$2-Início!$C$11)&lt;72,$D442*I$1,6*$D442),0)</f>
        <v>300</v>
      </c>
      <c r="J442" s="189">
        <f>IF(Início!$C$11&lt;J$2,IF((J$2-Início!$C$11)&lt;72,$D442*J$1,6*$D442),0)</f>
        <v>360</v>
      </c>
      <c r="K442" s="189">
        <f>IF(Início!$C$11&lt;K$2,IF((K$2-Início!$C$11)&lt;72,$D442*K$1,6*$D442),0)</f>
        <v>360</v>
      </c>
      <c r="L442" s="189">
        <f>IF(Início!$C$11&lt;L$2,IF((L$2-Início!$C$11)&lt;72,$D442*L$1,6*$D442),0)</f>
        <v>360</v>
      </c>
      <c r="M442" s="189">
        <f>IF(Início!$C$11&lt;M$2,IF((M$2-Início!$C$11)&lt;72,$D442*M$1,6*$D442),0)</f>
        <v>360</v>
      </c>
      <c r="N442" s="189">
        <f>IF(Início!$C$11&lt;N$2,IF((N$2-Início!$C$11)&lt;72,$D442*N$1,6*$D442),0)</f>
        <v>360</v>
      </c>
      <c r="Q442" s="165" t="s">
        <v>1193</v>
      </c>
    </row>
    <row r="443" spans="2:17">
      <c r="B443" s="165" t="str">
        <f t="shared" si="7"/>
        <v>Cristal/RS</v>
      </c>
      <c r="C443" s="189" t="s">
        <v>2012</v>
      </c>
      <c r="D443" s="189">
        <v>60</v>
      </c>
      <c r="E443" s="189">
        <f>IF(Início!$C$11&lt;E$2,IF((E$2-Início!$C$11)&lt;72,$D443*E$1,6*$D443),0)</f>
        <v>60</v>
      </c>
      <c r="F443" s="189">
        <f>IF(Início!$C$11&lt;F$2,IF((F$2-Início!$C$11)&lt;72,$D443*F$1,6*$D443),0)</f>
        <v>120</v>
      </c>
      <c r="G443" s="189">
        <f>IF(Início!$C$11&lt;G$2,IF((G$2-Início!$C$11)&lt;72,$D443*G$1,6*$D443),0)</f>
        <v>180</v>
      </c>
      <c r="H443" s="189">
        <f>IF(Início!$C$11&lt;H$2,IF((H$2-Início!$C$11)&lt;72,$D443*H$1,6*$D443),0)</f>
        <v>240</v>
      </c>
      <c r="I443" s="189">
        <f>IF(Início!$C$11&lt;I$2,IF((I$2-Início!$C$11)&lt;72,$D443*I$1,6*$D443),0)</f>
        <v>300</v>
      </c>
      <c r="J443" s="189">
        <f>IF(Início!$C$11&lt;J$2,IF((J$2-Início!$C$11)&lt;72,$D443*J$1,6*$D443),0)</f>
        <v>360</v>
      </c>
      <c r="K443" s="189">
        <f>IF(Início!$C$11&lt;K$2,IF((K$2-Início!$C$11)&lt;72,$D443*K$1,6*$D443),0)</f>
        <v>360</v>
      </c>
      <c r="L443" s="189">
        <f>IF(Início!$C$11&lt;L$2,IF((L$2-Início!$C$11)&lt;72,$D443*L$1,6*$D443),0)</f>
        <v>360</v>
      </c>
      <c r="M443" s="189">
        <f>IF(Início!$C$11&lt;M$2,IF((M$2-Início!$C$11)&lt;72,$D443*M$1,6*$D443),0)</f>
        <v>360</v>
      </c>
      <c r="N443" s="189">
        <f>IF(Início!$C$11&lt;N$2,IF((N$2-Início!$C$11)&lt;72,$D443*N$1,6*$D443),0)</f>
        <v>360</v>
      </c>
      <c r="Q443" s="165" t="s">
        <v>1506</v>
      </c>
    </row>
    <row r="444" spans="2:17">
      <c r="B444" s="165" t="str">
        <f t="shared" si="7"/>
        <v>Cristal do Sul/RS</v>
      </c>
      <c r="C444" s="189" t="s">
        <v>2012</v>
      </c>
      <c r="D444" s="189">
        <v>60</v>
      </c>
      <c r="E444" s="189">
        <f>IF(Início!$C$11&lt;E$2,IF((E$2-Início!$C$11)&lt;72,$D444*E$1,6*$D444),0)</f>
        <v>60</v>
      </c>
      <c r="F444" s="189">
        <f>IF(Início!$C$11&lt;F$2,IF((F$2-Início!$C$11)&lt;72,$D444*F$1,6*$D444),0)</f>
        <v>120</v>
      </c>
      <c r="G444" s="189">
        <f>IF(Início!$C$11&lt;G$2,IF((G$2-Início!$C$11)&lt;72,$D444*G$1,6*$D444),0)</f>
        <v>180</v>
      </c>
      <c r="H444" s="189">
        <f>IF(Início!$C$11&lt;H$2,IF((H$2-Início!$C$11)&lt;72,$D444*H$1,6*$D444),0)</f>
        <v>240</v>
      </c>
      <c r="I444" s="189">
        <f>IF(Início!$C$11&lt;I$2,IF((I$2-Início!$C$11)&lt;72,$D444*I$1,6*$D444),0)</f>
        <v>300</v>
      </c>
      <c r="J444" s="189">
        <f>IF(Início!$C$11&lt;J$2,IF((J$2-Início!$C$11)&lt;72,$D444*J$1,6*$D444),0)</f>
        <v>360</v>
      </c>
      <c r="K444" s="189">
        <f>IF(Início!$C$11&lt;K$2,IF((K$2-Início!$C$11)&lt;72,$D444*K$1,6*$D444),0)</f>
        <v>360</v>
      </c>
      <c r="L444" s="189">
        <f>IF(Início!$C$11&lt;L$2,IF((L$2-Início!$C$11)&lt;72,$D444*L$1,6*$D444),0)</f>
        <v>360</v>
      </c>
      <c r="M444" s="189">
        <f>IF(Início!$C$11&lt;M$2,IF((M$2-Início!$C$11)&lt;72,$D444*M$1,6*$D444),0)</f>
        <v>360</v>
      </c>
      <c r="N444" s="189">
        <f>IF(Início!$C$11&lt;N$2,IF((N$2-Início!$C$11)&lt;72,$D444*N$1,6*$D444),0)</f>
        <v>360</v>
      </c>
      <c r="Q444" s="165" t="s">
        <v>1914</v>
      </c>
    </row>
    <row r="445" spans="2:17">
      <c r="B445" s="165" t="str">
        <f t="shared" si="7"/>
        <v>Cristianópolis/GO</v>
      </c>
      <c r="C445" s="189" t="s">
        <v>2006</v>
      </c>
      <c r="D445" s="189">
        <v>60</v>
      </c>
      <c r="E445" s="189">
        <f>IF(Início!$C$11&lt;E$2,IF((E$2-Início!$C$11)&lt;72,$D445*E$1,6*$D445),0)</f>
        <v>60</v>
      </c>
      <c r="F445" s="189">
        <f>IF(Início!$C$11&lt;F$2,IF((F$2-Início!$C$11)&lt;72,$D445*F$1,6*$D445),0)</f>
        <v>120</v>
      </c>
      <c r="G445" s="189">
        <f>IF(Início!$C$11&lt;G$2,IF((G$2-Início!$C$11)&lt;72,$D445*G$1,6*$D445),0)</f>
        <v>180</v>
      </c>
      <c r="H445" s="189">
        <f>IF(Início!$C$11&lt;H$2,IF((H$2-Início!$C$11)&lt;72,$D445*H$1,6*$D445),0)</f>
        <v>240</v>
      </c>
      <c r="I445" s="189">
        <f>IF(Início!$C$11&lt;I$2,IF((I$2-Início!$C$11)&lt;72,$D445*I$1,6*$D445),0)</f>
        <v>300</v>
      </c>
      <c r="J445" s="189">
        <f>IF(Início!$C$11&lt;J$2,IF((J$2-Início!$C$11)&lt;72,$D445*J$1,6*$D445),0)</f>
        <v>360</v>
      </c>
      <c r="K445" s="189">
        <f>IF(Início!$C$11&lt;K$2,IF((K$2-Início!$C$11)&lt;72,$D445*K$1,6*$D445),0)</f>
        <v>360</v>
      </c>
      <c r="L445" s="189">
        <f>IF(Início!$C$11&lt;L$2,IF((L$2-Início!$C$11)&lt;72,$D445*L$1,6*$D445),0)</f>
        <v>360</v>
      </c>
      <c r="M445" s="189">
        <f>IF(Início!$C$11&lt;M$2,IF((M$2-Início!$C$11)&lt;72,$D445*M$1,6*$D445),0)</f>
        <v>360</v>
      </c>
      <c r="N445" s="189">
        <f>IF(Início!$C$11&lt;N$2,IF((N$2-Início!$C$11)&lt;72,$D445*N$1,6*$D445),0)</f>
        <v>360</v>
      </c>
      <c r="Q445" s="165" t="s">
        <v>1848</v>
      </c>
    </row>
    <row r="446" spans="2:17">
      <c r="B446" s="165" t="str">
        <f t="shared" si="7"/>
        <v>Cristina/MG</v>
      </c>
      <c r="C446" s="189" t="s">
        <v>2005</v>
      </c>
      <c r="D446" s="189">
        <v>60</v>
      </c>
      <c r="E446" s="189">
        <f>IF(Início!$C$11&lt;E$2,IF((E$2-Início!$C$11)&lt;72,$D446*E$1,6*$D446),0)</f>
        <v>60</v>
      </c>
      <c r="F446" s="189">
        <f>IF(Início!$C$11&lt;F$2,IF((F$2-Início!$C$11)&lt;72,$D446*F$1,6*$D446),0)</f>
        <v>120</v>
      </c>
      <c r="G446" s="189">
        <f>IF(Início!$C$11&lt;G$2,IF((G$2-Início!$C$11)&lt;72,$D446*G$1,6*$D446),0)</f>
        <v>180</v>
      </c>
      <c r="H446" s="189">
        <f>IF(Início!$C$11&lt;H$2,IF((H$2-Início!$C$11)&lt;72,$D446*H$1,6*$D446),0)</f>
        <v>240</v>
      </c>
      <c r="I446" s="189">
        <f>IF(Início!$C$11&lt;I$2,IF((I$2-Início!$C$11)&lt;72,$D446*I$1,6*$D446),0)</f>
        <v>300</v>
      </c>
      <c r="J446" s="189">
        <f>IF(Início!$C$11&lt;J$2,IF((J$2-Início!$C$11)&lt;72,$D446*J$1,6*$D446),0)</f>
        <v>360</v>
      </c>
      <c r="K446" s="189">
        <f>IF(Início!$C$11&lt;K$2,IF((K$2-Início!$C$11)&lt;72,$D446*K$1,6*$D446),0)</f>
        <v>360</v>
      </c>
      <c r="L446" s="189">
        <f>IF(Início!$C$11&lt;L$2,IF((L$2-Início!$C$11)&lt;72,$D446*L$1,6*$D446),0)</f>
        <v>360</v>
      </c>
      <c r="M446" s="189">
        <f>IF(Início!$C$11&lt;M$2,IF((M$2-Início!$C$11)&lt;72,$D446*M$1,6*$D446),0)</f>
        <v>360</v>
      </c>
      <c r="N446" s="189">
        <f>IF(Início!$C$11&lt;N$2,IF((N$2-Início!$C$11)&lt;72,$D446*N$1,6*$D446),0)</f>
        <v>360</v>
      </c>
      <c r="Q446" s="165" t="s">
        <v>1332</v>
      </c>
    </row>
    <row r="447" spans="2:17">
      <c r="B447" s="165" t="str">
        <f t="shared" si="7"/>
        <v>Croatá/CE</v>
      </c>
      <c r="C447" s="189" t="s">
        <v>314</v>
      </c>
      <c r="D447" s="189">
        <v>60</v>
      </c>
      <c r="E447" s="189">
        <f>IF(Início!$C$11&lt;E$2,IF((E$2-Início!$C$11)&lt;72,$D447*E$1,6*$D447),0)</f>
        <v>60</v>
      </c>
      <c r="F447" s="189">
        <f>IF(Início!$C$11&lt;F$2,IF((F$2-Início!$C$11)&lt;72,$D447*F$1,6*$D447),0)</f>
        <v>120</v>
      </c>
      <c r="G447" s="189">
        <f>IF(Início!$C$11&lt;G$2,IF((G$2-Início!$C$11)&lt;72,$D447*G$1,6*$D447),0)</f>
        <v>180</v>
      </c>
      <c r="H447" s="189">
        <f>IF(Início!$C$11&lt;H$2,IF((H$2-Início!$C$11)&lt;72,$D447*H$1,6*$D447),0)</f>
        <v>240</v>
      </c>
      <c r="I447" s="189">
        <f>IF(Início!$C$11&lt;I$2,IF((I$2-Início!$C$11)&lt;72,$D447*I$1,6*$D447),0)</f>
        <v>300</v>
      </c>
      <c r="J447" s="189">
        <f>IF(Início!$C$11&lt;J$2,IF((J$2-Início!$C$11)&lt;72,$D447*J$1,6*$D447),0)</f>
        <v>360</v>
      </c>
      <c r="K447" s="189">
        <f>IF(Início!$C$11&lt;K$2,IF((K$2-Início!$C$11)&lt;72,$D447*K$1,6*$D447),0)</f>
        <v>360</v>
      </c>
      <c r="L447" s="189">
        <f>IF(Início!$C$11&lt;L$2,IF((L$2-Início!$C$11)&lt;72,$D447*L$1,6*$D447),0)</f>
        <v>360</v>
      </c>
      <c r="M447" s="189">
        <f>IF(Início!$C$11&lt;M$2,IF((M$2-Início!$C$11)&lt;72,$D447*M$1,6*$D447),0)</f>
        <v>360</v>
      </c>
      <c r="N447" s="189">
        <f>IF(Início!$C$11&lt;N$2,IF((N$2-Início!$C$11)&lt;72,$D447*N$1,6*$D447),0)</f>
        <v>360</v>
      </c>
      <c r="Q447" s="165" t="s">
        <v>984</v>
      </c>
    </row>
    <row r="448" spans="2:17">
      <c r="B448" s="165" t="str">
        <f t="shared" si="7"/>
        <v>Cromínia/GO</v>
      </c>
      <c r="C448" s="189" t="s">
        <v>2006</v>
      </c>
      <c r="D448" s="189">
        <v>60</v>
      </c>
      <c r="E448" s="189">
        <f>IF(Início!$C$11&lt;E$2,IF((E$2-Início!$C$11)&lt;72,$D448*E$1,6*$D448),0)</f>
        <v>60</v>
      </c>
      <c r="F448" s="189">
        <f>IF(Início!$C$11&lt;F$2,IF((F$2-Início!$C$11)&lt;72,$D448*F$1,6*$D448),0)</f>
        <v>120</v>
      </c>
      <c r="G448" s="189">
        <f>IF(Início!$C$11&lt;G$2,IF((G$2-Início!$C$11)&lt;72,$D448*G$1,6*$D448),0)</f>
        <v>180</v>
      </c>
      <c r="H448" s="189">
        <f>IF(Início!$C$11&lt;H$2,IF((H$2-Início!$C$11)&lt;72,$D448*H$1,6*$D448),0)</f>
        <v>240</v>
      </c>
      <c r="I448" s="189">
        <f>IF(Início!$C$11&lt;I$2,IF((I$2-Início!$C$11)&lt;72,$D448*I$1,6*$D448),0)</f>
        <v>300</v>
      </c>
      <c r="J448" s="189">
        <f>IF(Início!$C$11&lt;J$2,IF((J$2-Início!$C$11)&lt;72,$D448*J$1,6*$D448),0)</f>
        <v>360</v>
      </c>
      <c r="K448" s="189">
        <f>IF(Início!$C$11&lt;K$2,IF((K$2-Início!$C$11)&lt;72,$D448*K$1,6*$D448),0)</f>
        <v>360</v>
      </c>
      <c r="L448" s="189">
        <f>IF(Início!$C$11&lt;L$2,IF((L$2-Início!$C$11)&lt;72,$D448*L$1,6*$D448),0)</f>
        <v>360</v>
      </c>
      <c r="M448" s="189">
        <f>IF(Início!$C$11&lt;M$2,IF((M$2-Início!$C$11)&lt;72,$D448*M$1,6*$D448),0)</f>
        <v>360</v>
      </c>
      <c r="N448" s="189">
        <f>IF(Início!$C$11&lt;N$2,IF((N$2-Início!$C$11)&lt;72,$D448*N$1,6*$D448),0)</f>
        <v>360</v>
      </c>
      <c r="Q448" s="165" t="s">
        <v>1812</v>
      </c>
    </row>
    <row r="449" spans="2:17">
      <c r="B449" s="165" t="str">
        <f t="shared" si="7"/>
        <v>Cruz das Almas/BA</v>
      </c>
      <c r="C449" s="189" t="s">
        <v>311</v>
      </c>
      <c r="D449" s="189">
        <v>60</v>
      </c>
      <c r="E449" s="189">
        <f>IF(Início!$C$11&lt;E$2,IF((E$2-Início!$C$11)&lt;72,$D449*E$1,6*$D449),0)</f>
        <v>60</v>
      </c>
      <c r="F449" s="189">
        <f>IF(Início!$C$11&lt;F$2,IF((F$2-Início!$C$11)&lt;72,$D449*F$1,6*$D449),0)</f>
        <v>120</v>
      </c>
      <c r="G449" s="189">
        <f>IF(Início!$C$11&lt;G$2,IF((G$2-Início!$C$11)&lt;72,$D449*G$1,6*$D449),0)</f>
        <v>180</v>
      </c>
      <c r="H449" s="189">
        <f>IF(Início!$C$11&lt;H$2,IF((H$2-Início!$C$11)&lt;72,$D449*H$1,6*$D449),0)</f>
        <v>240</v>
      </c>
      <c r="I449" s="189">
        <f>IF(Início!$C$11&lt;I$2,IF((I$2-Início!$C$11)&lt;72,$D449*I$1,6*$D449),0)</f>
        <v>300</v>
      </c>
      <c r="J449" s="189">
        <f>IF(Início!$C$11&lt;J$2,IF((J$2-Início!$C$11)&lt;72,$D449*J$1,6*$D449),0)</f>
        <v>360</v>
      </c>
      <c r="K449" s="189">
        <f>IF(Início!$C$11&lt;K$2,IF((K$2-Início!$C$11)&lt;72,$D449*K$1,6*$D449),0)</f>
        <v>360</v>
      </c>
      <c r="L449" s="189">
        <f>IF(Início!$C$11&lt;L$2,IF((L$2-Início!$C$11)&lt;72,$D449*L$1,6*$D449),0)</f>
        <v>360</v>
      </c>
      <c r="M449" s="189">
        <f>IF(Início!$C$11&lt;M$2,IF((M$2-Início!$C$11)&lt;72,$D449*M$1,6*$D449),0)</f>
        <v>360</v>
      </c>
      <c r="N449" s="189">
        <f>IF(Início!$C$11&lt;N$2,IF((N$2-Início!$C$11)&lt;72,$D449*N$1,6*$D449),0)</f>
        <v>360</v>
      </c>
      <c r="Q449" s="165" t="s">
        <v>477</v>
      </c>
    </row>
    <row r="450" spans="2:17">
      <c r="B450" s="165" t="str">
        <f t="shared" si="7"/>
        <v>Cruzeiro/SP</v>
      </c>
      <c r="C450" s="189" t="s">
        <v>2002</v>
      </c>
      <c r="D450" s="189">
        <v>60</v>
      </c>
      <c r="E450" s="189">
        <f>IF(Início!$C$11&lt;E$2,IF((E$2-Início!$C$11)&lt;72,$D450*E$1,6*$D450),0)</f>
        <v>60</v>
      </c>
      <c r="F450" s="189">
        <f>IF(Início!$C$11&lt;F$2,IF((F$2-Início!$C$11)&lt;72,$D450*F$1,6*$D450),0)</f>
        <v>120</v>
      </c>
      <c r="G450" s="189">
        <f>IF(Início!$C$11&lt;G$2,IF((G$2-Início!$C$11)&lt;72,$D450*G$1,6*$D450),0)</f>
        <v>180</v>
      </c>
      <c r="H450" s="189">
        <f>IF(Início!$C$11&lt;H$2,IF((H$2-Início!$C$11)&lt;72,$D450*H$1,6*$D450),0)</f>
        <v>240</v>
      </c>
      <c r="I450" s="189">
        <f>IF(Início!$C$11&lt;I$2,IF((I$2-Início!$C$11)&lt;72,$D450*I$1,6*$D450),0)</f>
        <v>300</v>
      </c>
      <c r="J450" s="189">
        <f>IF(Início!$C$11&lt;J$2,IF((J$2-Início!$C$11)&lt;72,$D450*J$1,6*$D450),0)</f>
        <v>360</v>
      </c>
      <c r="K450" s="189">
        <f>IF(Início!$C$11&lt;K$2,IF((K$2-Início!$C$11)&lt;72,$D450*K$1,6*$D450),0)</f>
        <v>360</v>
      </c>
      <c r="L450" s="189">
        <f>IF(Início!$C$11&lt;L$2,IF((L$2-Início!$C$11)&lt;72,$D450*L$1,6*$D450),0)</f>
        <v>360</v>
      </c>
      <c r="M450" s="189">
        <f>IF(Início!$C$11&lt;M$2,IF((M$2-Início!$C$11)&lt;72,$D450*M$1,6*$D450),0)</f>
        <v>360</v>
      </c>
      <c r="N450" s="189">
        <f>IF(Início!$C$11&lt;N$2,IF((N$2-Início!$C$11)&lt;72,$D450*N$1,6*$D450),0)</f>
        <v>360</v>
      </c>
      <c r="Q450" s="165" t="s">
        <v>441</v>
      </c>
    </row>
    <row r="451" spans="2:17">
      <c r="B451" s="165" t="str">
        <f t="shared" si="7"/>
        <v>Cruzeiro do Iguaçu/PR</v>
      </c>
      <c r="C451" s="189" t="s">
        <v>2009</v>
      </c>
      <c r="D451" s="189">
        <v>60</v>
      </c>
      <c r="E451" s="189">
        <f>IF(Início!$C$11&lt;E$2,IF((E$2-Início!$C$11)&lt;72,$D451*E$1,6*$D451),0)</f>
        <v>60</v>
      </c>
      <c r="F451" s="189">
        <f>IF(Início!$C$11&lt;F$2,IF((F$2-Início!$C$11)&lt;72,$D451*F$1,6*$D451),0)</f>
        <v>120</v>
      </c>
      <c r="G451" s="189">
        <f>IF(Início!$C$11&lt;G$2,IF((G$2-Início!$C$11)&lt;72,$D451*G$1,6*$D451),0)</f>
        <v>180</v>
      </c>
      <c r="H451" s="189">
        <f>IF(Início!$C$11&lt;H$2,IF((H$2-Início!$C$11)&lt;72,$D451*H$1,6*$D451),0)</f>
        <v>240</v>
      </c>
      <c r="I451" s="189">
        <f>IF(Início!$C$11&lt;I$2,IF((I$2-Início!$C$11)&lt;72,$D451*I$1,6*$D451),0)</f>
        <v>300</v>
      </c>
      <c r="J451" s="189">
        <f>IF(Início!$C$11&lt;J$2,IF((J$2-Início!$C$11)&lt;72,$D451*J$1,6*$D451),0)</f>
        <v>360</v>
      </c>
      <c r="K451" s="189">
        <f>IF(Início!$C$11&lt;K$2,IF((K$2-Início!$C$11)&lt;72,$D451*K$1,6*$D451),0)</f>
        <v>360</v>
      </c>
      <c r="L451" s="189">
        <f>IF(Início!$C$11&lt;L$2,IF((L$2-Início!$C$11)&lt;72,$D451*L$1,6*$D451),0)</f>
        <v>360</v>
      </c>
      <c r="M451" s="189">
        <f>IF(Início!$C$11&lt;M$2,IF((M$2-Início!$C$11)&lt;72,$D451*M$1,6*$D451),0)</f>
        <v>360</v>
      </c>
      <c r="N451" s="189">
        <f>IF(Início!$C$11&lt;N$2,IF((N$2-Início!$C$11)&lt;72,$D451*N$1,6*$D451),0)</f>
        <v>360</v>
      </c>
      <c r="Q451" s="165" t="s">
        <v>1780</v>
      </c>
    </row>
    <row r="452" spans="2:17">
      <c r="B452" s="165" t="str">
        <f t="shared" si="7"/>
        <v>Cruzeiro do Sul/PR</v>
      </c>
      <c r="C452" s="189" t="s">
        <v>2009</v>
      </c>
      <c r="D452" s="189">
        <v>60</v>
      </c>
      <c r="E452" s="189">
        <f>IF(Início!$C$11&lt;E$2,IF((E$2-Início!$C$11)&lt;72,$D452*E$1,6*$D452),0)</f>
        <v>60</v>
      </c>
      <c r="F452" s="189">
        <f>IF(Início!$C$11&lt;F$2,IF((F$2-Início!$C$11)&lt;72,$D452*F$1,6*$D452),0)</f>
        <v>120</v>
      </c>
      <c r="G452" s="189">
        <f>IF(Início!$C$11&lt;G$2,IF((G$2-Início!$C$11)&lt;72,$D452*G$1,6*$D452),0)</f>
        <v>180</v>
      </c>
      <c r="H452" s="189">
        <f>IF(Início!$C$11&lt;H$2,IF((H$2-Início!$C$11)&lt;72,$D452*H$1,6*$D452),0)</f>
        <v>240</v>
      </c>
      <c r="I452" s="189">
        <f>IF(Início!$C$11&lt;I$2,IF((I$2-Início!$C$11)&lt;72,$D452*I$1,6*$D452),0)</f>
        <v>300</v>
      </c>
      <c r="J452" s="189">
        <f>IF(Início!$C$11&lt;J$2,IF((J$2-Início!$C$11)&lt;72,$D452*J$1,6*$D452),0)</f>
        <v>360</v>
      </c>
      <c r="K452" s="189">
        <f>IF(Início!$C$11&lt;K$2,IF((K$2-Início!$C$11)&lt;72,$D452*K$1,6*$D452),0)</f>
        <v>360</v>
      </c>
      <c r="L452" s="189">
        <f>IF(Início!$C$11&lt;L$2,IF((L$2-Início!$C$11)&lt;72,$D452*L$1,6*$D452),0)</f>
        <v>360</v>
      </c>
      <c r="M452" s="189">
        <f>IF(Início!$C$11&lt;M$2,IF((M$2-Início!$C$11)&lt;72,$D452*M$1,6*$D452),0)</f>
        <v>360</v>
      </c>
      <c r="N452" s="189">
        <f>IF(Início!$C$11&lt;N$2,IF((N$2-Início!$C$11)&lt;72,$D452*N$1,6*$D452),0)</f>
        <v>360</v>
      </c>
      <c r="Q452" s="165" t="s">
        <v>298</v>
      </c>
    </row>
    <row r="453" spans="2:17">
      <c r="B453" s="165" t="str">
        <f t="shared" ref="B453:B516" si="8">CONCATENATE(Q453,"/",C453)</f>
        <v>Cruzeta/RN</v>
      </c>
      <c r="C453" s="189" t="s">
        <v>2014</v>
      </c>
      <c r="D453" s="189">
        <v>60</v>
      </c>
      <c r="E453" s="189">
        <f>IF(Início!$C$11&lt;E$2,IF((E$2-Início!$C$11)&lt;72,$D453*E$1,6*$D453),0)</f>
        <v>60</v>
      </c>
      <c r="F453" s="189">
        <f>IF(Início!$C$11&lt;F$2,IF((F$2-Início!$C$11)&lt;72,$D453*F$1,6*$D453),0)</f>
        <v>120</v>
      </c>
      <c r="G453" s="189">
        <f>IF(Início!$C$11&lt;G$2,IF((G$2-Início!$C$11)&lt;72,$D453*G$1,6*$D453),0)</f>
        <v>180</v>
      </c>
      <c r="H453" s="189">
        <f>IF(Início!$C$11&lt;H$2,IF((H$2-Início!$C$11)&lt;72,$D453*H$1,6*$D453),0)</f>
        <v>240</v>
      </c>
      <c r="I453" s="189">
        <f>IF(Início!$C$11&lt;I$2,IF((I$2-Início!$C$11)&lt;72,$D453*I$1,6*$D453),0)</f>
        <v>300</v>
      </c>
      <c r="J453" s="189">
        <f>IF(Início!$C$11&lt;J$2,IF((J$2-Início!$C$11)&lt;72,$D453*J$1,6*$D453),0)</f>
        <v>360</v>
      </c>
      <c r="K453" s="189">
        <f>IF(Início!$C$11&lt;K$2,IF((K$2-Início!$C$11)&lt;72,$D453*K$1,6*$D453),0)</f>
        <v>360</v>
      </c>
      <c r="L453" s="189">
        <f>IF(Início!$C$11&lt;L$2,IF((L$2-Início!$C$11)&lt;72,$D453*L$1,6*$D453),0)</f>
        <v>360</v>
      </c>
      <c r="M453" s="189">
        <f>IF(Início!$C$11&lt;M$2,IF((M$2-Início!$C$11)&lt;72,$D453*M$1,6*$D453),0)</f>
        <v>360</v>
      </c>
      <c r="N453" s="189">
        <f>IF(Início!$C$11&lt;N$2,IF((N$2-Início!$C$11)&lt;72,$D453*N$1,6*$D453),0)</f>
        <v>360</v>
      </c>
      <c r="Q453" s="165" t="s">
        <v>1465</v>
      </c>
    </row>
    <row r="454" spans="2:17">
      <c r="B454" s="165" t="str">
        <f t="shared" si="8"/>
        <v>Cruzília/MG</v>
      </c>
      <c r="C454" s="189" t="s">
        <v>2005</v>
      </c>
      <c r="D454" s="189">
        <v>60</v>
      </c>
      <c r="E454" s="189">
        <f>IF(Início!$C$11&lt;E$2,IF((E$2-Início!$C$11)&lt;72,$D454*E$1,6*$D454),0)</f>
        <v>60</v>
      </c>
      <c r="F454" s="189">
        <f>IF(Início!$C$11&lt;F$2,IF((F$2-Início!$C$11)&lt;72,$D454*F$1,6*$D454),0)</f>
        <v>120</v>
      </c>
      <c r="G454" s="189">
        <f>IF(Início!$C$11&lt;G$2,IF((G$2-Início!$C$11)&lt;72,$D454*G$1,6*$D454),0)</f>
        <v>180</v>
      </c>
      <c r="H454" s="189">
        <f>IF(Início!$C$11&lt;H$2,IF((H$2-Início!$C$11)&lt;72,$D454*H$1,6*$D454),0)</f>
        <v>240</v>
      </c>
      <c r="I454" s="189">
        <f>IF(Início!$C$11&lt;I$2,IF((I$2-Início!$C$11)&lt;72,$D454*I$1,6*$D454),0)</f>
        <v>300</v>
      </c>
      <c r="J454" s="189">
        <f>IF(Início!$C$11&lt;J$2,IF((J$2-Início!$C$11)&lt;72,$D454*J$1,6*$D454),0)</f>
        <v>360</v>
      </c>
      <c r="K454" s="189">
        <f>IF(Início!$C$11&lt;K$2,IF((K$2-Início!$C$11)&lt;72,$D454*K$1,6*$D454),0)</f>
        <v>360</v>
      </c>
      <c r="L454" s="189">
        <f>IF(Início!$C$11&lt;L$2,IF((L$2-Início!$C$11)&lt;72,$D454*L$1,6*$D454),0)</f>
        <v>360</v>
      </c>
      <c r="M454" s="189">
        <f>IF(Início!$C$11&lt;M$2,IF((M$2-Início!$C$11)&lt;72,$D454*M$1,6*$D454),0)</f>
        <v>360</v>
      </c>
      <c r="N454" s="189">
        <f>IF(Início!$C$11&lt;N$2,IF((N$2-Início!$C$11)&lt;72,$D454*N$1,6*$D454),0)</f>
        <v>360</v>
      </c>
      <c r="Q454" s="165" t="s">
        <v>1058</v>
      </c>
    </row>
    <row r="455" spans="2:17">
      <c r="B455" s="165" t="str">
        <f t="shared" si="8"/>
        <v>Cruzmaltina/PR</v>
      </c>
      <c r="C455" s="189" t="s">
        <v>2009</v>
      </c>
      <c r="D455" s="189">
        <v>60</v>
      </c>
      <c r="E455" s="189">
        <f>IF(Início!$C$11&lt;E$2,IF((E$2-Início!$C$11)&lt;72,$D455*E$1,6*$D455),0)</f>
        <v>60</v>
      </c>
      <c r="F455" s="189">
        <f>IF(Início!$C$11&lt;F$2,IF((F$2-Início!$C$11)&lt;72,$D455*F$1,6*$D455),0)</f>
        <v>120</v>
      </c>
      <c r="G455" s="189">
        <f>IF(Início!$C$11&lt;G$2,IF((G$2-Início!$C$11)&lt;72,$D455*G$1,6*$D455),0)</f>
        <v>180</v>
      </c>
      <c r="H455" s="189">
        <f>IF(Início!$C$11&lt;H$2,IF((H$2-Início!$C$11)&lt;72,$D455*H$1,6*$D455),0)</f>
        <v>240</v>
      </c>
      <c r="I455" s="189">
        <f>IF(Início!$C$11&lt;I$2,IF((I$2-Início!$C$11)&lt;72,$D455*I$1,6*$D455),0)</f>
        <v>300</v>
      </c>
      <c r="J455" s="189">
        <f>IF(Início!$C$11&lt;J$2,IF((J$2-Início!$C$11)&lt;72,$D455*J$1,6*$D455),0)</f>
        <v>360</v>
      </c>
      <c r="K455" s="189">
        <f>IF(Início!$C$11&lt;K$2,IF((K$2-Início!$C$11)&lt;72,$D455*K$1,6*$D455),0)</f>
        <v>360</v>
      </c>
      <c r="L455" s="189">
        <f>IF(Início!$C$11&lt;L$2,IF((L$2-Início!$C$11)&lt;72,$D455*L$1,6*$D455),0)</f>
        <v>360</v>
      </c>
      <c r="M455" s="189">
        <f>IF(Início!$C$11&lt;M$2,IF((M$2-Início!$C$11)&lt;72,$D455*M$1,6*$D455),0)</f>
        <v>360</v>
      </c>
      <c r="N455" s="189">
        <f>IF(Início!$C$11&lt;N$2,IF((N$2-Início!$C$11)&lt;72,$D455*N$1,6*$D455),0)</f>
        <v>360</v>
      </c>
      <c r="Q455" s="165" t="s">
        <v>1898</v>
      </c>
    </row>
    <row r="456" spans="2:17">
      <c r="B456" s="165" t="str">
        <f t="shared" si="8"/>
        <v>Cujubim/RO</v>
      </c>
      <c r="C456" s="189" t="s">
        <v>306</v>
      </c>
      <c r="D456" s="189">
        <v>60</v>
      </c>
      <c r="E456" s="189">
        <f>IF(Início!$C$11&lt;E$2,IF((E$2-Início!$C$11)&lt;72,$D456*E$1,6*$D456),0)</f>
        <v>60</v>
      </c>
      <c r="F456" s="189">
        <f>IF(Início!$C$11&lt;F$2,IF((F$2-Início!$C$11)&lt;72,$D456*F$1,6*$D456),0)</f>
        <v>120</v>
      </c>
      <c r="G456" s="189">
        <f>IF(Início!$C$11&lt;G$2,IF((G$2-Início!$C$11)&lt;72,$D456*G$1,6*$D456),0)</f>
        <v>180</v>
      </c>
      <c r="H456" s="189">
        <f>IF(Início!$C$11&lt;H$2,IF((H$2-Início!$C$11)&lt;72,$D456*H$1,6*$D456),0)</f>
        <v>240</v>
      </c>
      <c r="I456" s="189">
        <f>IF(Início!$C$11&lt;I$2,IF((I$2-Início!$C$11)&lt;72,$D456*I$1,6*$D456),0)</f>
        <v>300</v>
      </c>
      <c r="J456" s="189">
        <f>IF(Início!$C$11&lt;J$2,IF((J$2-Início!$C$11)&lt;72,$D456*J$1,6*$D456),0)</f>
        <v>360</v>
      </c>
      <c r="K456" s="189">
        <f>IF(Início!$C$11&lt;K$2,IF((K$2-Início!$C$11)&lt;72,$D456*K$1,6*$D456),0)</f>
        <v>360</v>
      </c>
      <c r="L456" s="189">
        <f>IF(Início!$C$11&lt;L$2,IF((L$2-Início!$C$11)&lt;72,$D456*L$1,6*$D456),0)</f>
        <v>360</v>
      </c>
      <c r="M456" s="189">
        <f>IF(Início!$C$11&lt;M$2,IF((M$2-Início!$C$11)&lt;72,$D456*M$1,6*$D456),0)</f>
        <v>360</v>
      </c>
      <c r="N456" s="189">
        <f>IF(Início!$C$11&lt;N$2,IF((N$2-Início!$C$11)&lt;72,$D456*N$1,6*$D456),0)</f>
        <v>360</v>
      </c>
      <c r="Q456" s="165" t="s">
        <v>1077</v>
      </c>
    </row>
    <row r="457" spans="2:17">
      <c r="B457" s="165" t="str">
        <f t="shared" si="8"/>
        <v>Cumari/GO</v>
      </c>
      <c r="C457" s="189" t="s">
        <v>2006</v>
      </c>
      <c r="D457" s="189">
        <v>60</v>
      </c>
      <c r="E457" s="189">
        <f>IF(Início!$C$11&lt;E$2,IF((E$2-Início!$C$11)&lt;72,$D457*E$1,6*$D457),0)</f>
        <v>60</v>
      </c>
      <c r="F457" s="189">
        <f>IF(Início!$C$11&lt;F$2,IF((F$2-Início!$C$11)&lt;72,$D457*F$1,6*$D457),0)</f>
        <v>120</v>
      </c>
      <c r="G457" s="189">
        <f>IF(Início!$C$11&lt;G$2,IF((G$2-Início!$C$11)&lt;72,$D457*G$1,6*$D457),0)</f>
        <v>180</v>
      </c>
      <c r="H457" s="189">
        <f>IF(Início!$C$11&lt;H$2,IF((H$2-Início!$C$11)&lt;72,$D457*H$1,6*$D457),0)</f>
        <v>240</v>
      </c>
      <c r="I457" s="189">
        <f>IF(Início!$C$11&lt;I$2,IF((I$2-Início!$C$11)&lt;72,$D457*I$1,6*$D457),0)</f>
        <v>300</v>
      </c>
      <c r="J457" s="189">
        <f>IF(Início!$C$11&lt;J$2,IF((J$2-Início!$C$11)&lt;72,$D457*J$1,6*$D457),0)</f>
        <v>360</v>
      </c>
      <c r="K457" s="189">
        <f>IF(Início!$C$11&lt;K$2,IF((K$2-Início!$C$11)&lt;72,$D457*K$1,6*$D457),0)</f>
        <v>360</v>
      </c>
      <c r="L457" s="189">
        <f>IF(Início!$C$11&lt;L$2,IF((L$2-Início!$C$11)&lt;72,$D457*L$1,6*$D457),0)</f>
        <v>360</v>
      </c>
      <c r="M457" s="189">
        <f>IF(Início!$C$11&lt;M$2,IF((M$2-Início!$C$11)&lt;72,$D457*M$1,6*$D457),0)</f>
        <v>360</v>
      </c>
      <c r="N457" s="189">
        <f>IF(Início!$C$11&lt;N$2,IF((N$2-Início!$C$11)&lt;72,$D457*N$1,6*$D457),0)</f>
        <v>360</v>
      </c>
      <c r="Q457" s="165" t="s">
        <v>1896</v>
      </c>
    </row>
    <row r="458" spans="2:17">
      <c r="B458" s="165" t="str">
        <f t="shared" si="8"/>
        <v>Cumaru/PE</v>
      </c>
      <c r="C458" s="189" t="s">
        <v>319</v>
      </c>
      <c r="D458" s="189">
        <v>60</v>
      </c>
      <c r="E458" s="189">
        <f>IF(Início!$C$11&lt;E$2,IF((E$2-Início!$C$11)&lt;72,$D458*E$1,6*$D458),0)</f>
        <v>60</v>
      </c>
      <c r="F458" s="189">
        <f>IF(Início!$C$11&lt;F$2,IF((F$2-Início!$C$11)&lt;72,$D458*F$1,6*$D458),0)</f>
        <v>120</v>
      </c>
      <c r="G458" s="189">
        <f>IF(Início!$C$11&lt;G$2,IF((G$2-Início!$C$11)&lt;72,$D458*G$1,6*$D458),0)</f>
        <v>180</v>
      </c>
      <c r="H458" s="189">
        <f>IF(Início!$C$11&lt;H$2,IF((H$2-Início!$C$11)&lt;72,$D458*H$1,6*$D458),0)</f>
        <v>240</v>
      </c>
      <c r="I458" s="189">
        <f>IF(Início!$C$11&lt;I$2,IF((I$2-Início!$C$11)&lt;72,$D458*I$1,6*$D458),0)</f>
        <v>300</v>
      </c>
      <c r="J458" s="189">
        <f>IF(Início!$C$11&lt;J$2,IF((J$2-Início!$C$11)&lt;72,$D458*J$1,6*$D458),0)</f>
        <v>360</v>
      </c>
      <c r="K458" s="189">
        <f>IF(Início!$C$11&lt;K$2,IF((K$2-Início!$C$11)&lt;72,$D458*K$1,6*$D458),0)</f>
        <v>360</v>
      </c>
      <c r="L458" s="189">
        <f>IF(Início!$C$11&lt;L$2,IF((L$2-Início!$C$11)&lt;72,$D458*L$1,6*$D458),0)</f>
        <v>360</v>
      </c>
      <c r="M458" s="189">
        <f>IF(Início!$C$11&lt;M$2,IF((M$2-Início!$C$11)&lt;72,$D458*M$1,6*$D458),0)</f>
        <v>360</v>
      </c>
      <c r="N458" s="189">
        <f>IF(Início!$C$11&lt;N$2,IF((N$2-Início!$C$11)&lt;72,$D458*N$1,6*$D458),0)</f>
        <v>360</v>
      </c>
      <c r="Q458" s="165" t="s">
        <v>1043</v>
      </c>
    </row>
    <row r="459" spans="2:17">
      <c r="B459" s="165" t="str">
        <f t="shared" si="8"/>
        <v>Cumaru do Norte/PA</v>
      </c>
      <c r="C459" s="189" t="s">
        <v>302</v>
      </c>
      <c r="D459" s="189">
        <v>60</v>
      </c>
      <c r="E459" s="189">
        <f>IF(Início!$C$11&lt;E$2,IF((E$2-Início!$C$11)&lt;72,$D459*E$1,6*$D459),0)</f>
        <v>60</v>
      </c>
      <c r="F459" s="189">
        <f>IF(Início!$C$11&lt;F$2,IF((F$2-Início!$C$11)&lt;72,$D459*F$1,6*$D459),0)</f>
        <v>120</v>
      </c>
      <c r="G459" s="189">
        <f>IF(Início!$C$11&lt;G$2,IF((G$2-Início!$C$11)&lt;72,$D459*G$1,6*$D459),0)</f>
        <v>180</v>
      </c>
      <c r="H459" s="189">
        <f>IF(Início!$C$11&lt;H$2,IF((H$2-Início!$C$11)&lt;72,$D459*H$1,6*$D459),0)</f>
        <v>240</v>
      </c>
      <c r="I459" s="189">
        <f>IF(Início!$C$11&lt;I$2,IF((I$2-Início!$C$11)&lt;72,$D459*I$1,6*$D459),0)</f>
        <v>300</v>
      </c>
      <c r="J459" s="189">
        <f>IF(Início!$C$11&lt;J$2,IF((J$2-Início!$C$11)&lt;72,$D459*J$1,6*$D459),0)</f>
        <v>360</v>
      </c>
      <c r="K459" s="189">
        <f>IF(Início!$C$11&lt;K$2,IF((K$2-Início!$C$11)&lt;72,$D459*K$1,6*$D459),0)</f>
        <v>360</v>
      </c>
      <c r="L459" s="189">
        <f>IF(Início!$C$11&lt;L$2,IF((L$2-Início!$C$11)&lt;72,$D459*L$1,6*$D459),0)</f>
        <v>360</v>
      </c>
      <c r="M459" s="189">
        <f>IF(Início!$C$11&lt;M$2,IF((M$2-Início!$C$11)&lt;72,$D459*M$1,6*$D459),0)</f>
        <v>360</v>
      </c>
      <c r="N459" s="189">
        <f>IF(Início!$C$11&lt;N$2,IF((N$2-Início!$C$11)&lt;72,$D459*N$1,6*$D459),0)</f>
        <v>360</v>
      </c>
      <c r="Q459" s="165" t="s">
        <v>1109</v>
      </c>
    </row>
    <row r="460" spans="2:17">
      <c r="B460" s="165" t="str">
        <f t="shared" si="8"/>
        <v>Cunha/SP</v>
      </c>
      <c r="C460" s="189" t="s">
        <v>2002</v>
      </c>
      <c r="D460" s="189">
        <v>60</v>
      </c>
      <c r="E460" s="189">
        <f>IF(Início!$C$11&lt;E$2,IF((E$2-Início!$C$11)&lt;72,$D460*E$1,6*$D460),0)</f>
        <v>60</v>
      </c>
      <c r="F460" s="189">
        <f>IF(Início!$C$11&lt;F$2,IF((F$2-Início!$C$11)&lt;72,$D460*F$1,6*$D460),0)</f>
        <v>120</v>
      </c>
      <c r="G460" s="189">
        <f>IF(Início!$C$11&lt;G$2,IF((G$2-Início!$C$11)&lt;72,$D460*G$1,6*$D460),0)</f>
        <v>180</v>
      </c>
      <c r="H460" s="189">
        <f>IF(Início!$C$11&lt;H$2,IF((H$2-Início!$C$11)&lt;72,$D460*H$1,6*$D460),0)</f>
        <v>240</v>
      </c>
      <c r="I460" s="189">
        <f>IF(Início!$C$11&lt;I$2,IF((I$2-Início!$C$11)&lt;72,$D460*I$1,6*$D460),0)</f>
        <v>300</v>
      </c>
      <c r="J460" s="189">
        <f>IF(Início!$C$11&lt;J$2,IF((J$2-Início!$C$11)&lt;72,$D460*J$1,6*$D460),0)</f>
        <v>360</v>
      </c>
      <c r="K460" s="189">
        <f>IF(Início!$C$11&lt;K$2,IF((K$2-Início!$C$11)&lt;72,$D460*K$1,6*$D460),0)</f>
        <v>360</v>
      </c>
      <c r="L460" s="189">
        <f>IF(Início!$C$11&lt;L$2,IF((L$2-Início!$C$11)&lt;72,$D460*L$1,6*$D460),0)</f>
        <v>360</v>
      </c>
      <c r="M460" s="189">
        <f>IF(Início!$C$11&lt;M$2,IF((M$2-Início!$C$11)&lt;72,$D460*M$1,6*$D460),0)</f>
        <v>360</v>
      </c>
      <c r="N460" s="189">
        <f>IF(Início!$C$11&lt;N$2,IF((N$2-Início!$C$11)&lt;72,$D460*N$1,6*$D460),0)</f>
        <v>360</v>
      </c>
      <c r="Q460" s="165" t="s">
        <v>844</v>
      </c>
    </row>
    <row r="461" spans="2:17">
      <c r="B461" s="165" t="str">
        <f t="shared" si="8"/>
        <v>Cupira/PE</v>
      </c>
      <c r="C461" s="189" t="s">
        <v>319</v>
      </c>
      <c r="D461" s="189">
        <v>60</v>
      </c>
      <c r="E461" s="189">
        <f>IF(Início!$C$11&lt;E$2,IF((E$2-Início!$C$11)&lt;72,$D461*E$1,6*$D461),0)</f>
        <v>60</v>
      </c>
      <c r="F461" s="189">
        <f>IF(Início!$C$11&lt;F$2,IF((F$2-Início!$C$11)&lt;72,$D461*F$1,6*$D461),0)</f>
        <v>120</v>
      </c>
      <c r="G461" s="189">
        <f>IF(Início!$C$11&lt;G$2,IF((G$2-Início!$C$11)&lt;72,$D461*G$1,6*$D461),0)</f>
        <v>180</v>
      </c>
      <c r="H461" s="189">
        <f>IF(Início!$C$11&lt;H$2,IF((H$2-Início!$C$11)&lt;72,$D461*H$1,6*$D461),0)</f>
        <v>240</v>
      </c>
      <c r="I461" s="189">
        <f>IF(Início!$C$11&lt;I$2,IF((I$2-Início!$C$11)&lt;72,$D461*I$1,6*$D461),0)</f>
        <v>300</v>
      </c>
      <c r="J461" s="189">
        <f>IF(Início!$C$11&lt;J$2,IF((J$2-Início!$C$11)&lt;72,$D461*J$1,6*$D461),0)</f>
        <v>360</v>
      </c>
      <c r="K461" s="189">
        <f>IF(Início!$C$11&lt;K$2,IF((K$2-Início!$C$11)&lt;72,$D461*K$1,6*$D461),0)</f>
        <v>360</v>
      </c>
      <c r="L461" s="189">
        <f>IF(Início!$C$11&lt;L$2,IF((L$2-Início!$C$11)&lt;72,$D461*L$1,6*$D461),0)</f>
        <v>360</v>
      </c>
      <c r="M461" s="189">
        <f>IF(Início!$C$11&lt;M$2,IF((M$2-Início!$C$11)&lt;72,$D461*M$1,6*$D461),0)</f>
        <v>360</v>
      </c>
      <c r="N461" s="189">
        <f>IF(Início!$C$11&lt;N$2,IF((N$2-Início!$C$11)&lt;72,$D461*N$1,6*$D461),0)</f>
        <v>360</v>
      </c>
      <c r="Q461" s="165" t="s">
        <v>818</v>
      </c>
    </row>
    <row r="462" spans="2:17">
      <c r="B462" s="165" t="str">
        <f t="shared" si="8"/>
        <v>Curionópolis/PA</v>
      </c>
      <c r="C462" s="189" t="s">
        <v>302</v>
      </c>
      <c r="D462" s="189">
        <v>60</v>
      </c>
      <c r="E462" s="189">
        <f>IF(Início!$C$11&lt;E$2,IF((E$2-Início!$C$11)&lt;72,$D462*E$1,6*$D462),0)</f>
        <v>60</v>
      </c>
      <c r="F462" s="189">
        <f>IF(Início!$C$11&lt;F$2,IF((F$2-Início!$C$11)&lt;72,$D462*F$1,6*$D462),0)</f>
        <v>120</v>
      </c>
      <c r="G462" s="189">
        <f>IF(Início!$C$11&lt;G$2,IF((G$2-Início!$C$11)&lt;72,$D462*G$1,6*$D462),0)</f>
        <v>180</v>
      </c>
      <c r="H462" s="189">
        <f>IF(Início!$C$11&lt;H$2,IF((H$2-Início!$C$11)&lt;72,$D462*H$1,6*$D462),0)</f>
        <v>240</v>
      </c>
      <c r="I462" s="189">
        <f>IF(Início!$C$11&lt;I$2,IF((I$2-Início!$C$11)&lt;72,$D462*I$1,6*$D462),0)</f>
        <v>300</v>
      </c>
      <c r="J462" s="189">
        <f>IF(Início!$C$11&lt;J$2,IF((J$2-Início!$C$11)&lt;72,$D462*J$1,6*$D462),0)</f>
        <v>360</v>
      </c>
      <c r="K462" s="189">
        <f>IF(Início!$C$11&lt;K$2,IF((K$2-Início!$C$11)&lt;72,$D462*K$1,6*$D462),0)</f>
        <v>360</v>
      </c>
      <c r="L462" s="189">
        <f>IF(Início!$C$11&lt;L$2,IF((L$2-Início!$C$11)&lt;72,$D462*L$1,6*$D462),0)</f>
        <v>360</v>
      </c>
      <c r="M462" s="189">
        <f>IF(Início!$C$11&lt;M$2,IF((M$2-Início!$C$11)&lt;72,$D462*M$1,6*$D462),0)</f>
        <v>360</v>
      </c>
      <c r="N462" s="189">
        <f>IF(Início!$C$11&lt;N$2,IF((N$2-Início!$C$11)&lt;72,$D462*N$1,6*$D462),0)</f>
        <v>360</v>
      </c>
      <c r="Q462" s="165" t="s">
        <v>900</v>
      </c>
    </row>
    <row r="463" spans="2:17">
      <c r="B463" s="165" t="str">
        <f t="shared" si="8"/>
        <v>Currais Novos/RN</v>
      </c>
      <c r="C463" s="189" t="s">
        <v>2014</v>
      </c>
      <c r="D463" s="189">
        <v>60</v>
      </c>
      <c r="E463" s="189">
        <f>IF(Início!$C$11&lt;E$2,IF((E$2-Início!$C$11)&lt;72,$D463*E$1,6*$D463),0)</f>
        <v>60</v>
      </c>
      <c r="F463" s="189">
        <f>IF(Início!$C$11&lt;F$2,IF((F$2-Início!$C$11)&lt;72,$D463*F$1,6*$D463),0)</f>
        <v>120</v>
      </c>
      <c r="G463" s="189">
        <f>IF(Início!$C$11&lt;G$2,IF((G$2-Início!$C$11)&lt;72,$D463*G$1,6*$D463),0)</f>
        <v>180</v>
      </c>
      <c r="H463" s="189">
        <f>IF(Início!$C$11&lt;H$2,IF((H$2-Início!$C$11)&lt;72,$D463*H$1,6*$D463),0)</f>
        <v>240</v>
      </c>
      <c r="I463" s="189">
        <f>IF(Início!$C$11&lt;I$2,IF((I$2-Início!$C$11)&lt;72,$D463*I$1,6*$D463),0)</f>
        <v>300</v>
      </c>
      <c r="J463" s="189">
        <f>IF(Início!$C$11&lt;J$2,IF((J$2-Início!$C$11)&lt;72,$D463*J$1,6*$D463),0)</f>
        <v>360</v>
      </c>
      <c r="K463" s="189">
        <f>IF(Início!$C$11&lt;K$2,IF((K$2-Início!$C$11)&lt;72,$D463*K$1,6*$D463),0)</f>
        <v>360</v>
      </c>
      <c r="L463" s="189">
        <f>IF(Início!$C$11&lt;L$2,IF((L$2-Início!$C$11)&lt;72,$D463*L$1,6*$D463),0)</f>
        <v>360</v>
      </c>
      <c r="M463" s="189">
        <f>IF(Início!$C$11&lt;M$2,IF((M$2-Início!$C$11)&lt;72,$D463*M$1,6*$D463),0)</f>
        <v>360</v>
      </c>
      <c r="N463" s="189">
        <f>IF(Início!$C$11&lt;N$2,IF((N$2-Início!$C$11)&lt;72,$D463*N$1,6*$D463),0)</f>
        <v>360</v>
      </c>
      <c r="Q463" s="165" t="s">
        <v>564</v>
      </c>
    </row>
    <row r="464" spans="2:17">
      <c r="B464" s="165" t="str">
        <f t="shared" si="8"/>
        <v>Curral Novo do Piauí/PI</v>
      </c>
      <c r="C464" s="189" t="s">
        <v>2004</v>
      </c>
      <c r="D464" s="189">
        <v>60</v>
      </c>
      <c r="E464" s="189">
        <f>IF(Início!$C$11&lt;E$2,IF((E$2-Início!$C$11)&lt;72,$D464*E$1,6*$D464),0)</f>
        <v>60</v>
      </c>
      <c r="F464" s="189">
        <f>IF(Início!$C$11&lt;F$2,IF((F$2-Início!$C$11)&lt;72,$D464*F$1,6*$D464),0)</f>
        <v>120</v>
      </c>
      <c r="G464" s="189">
        <f>IF(Início!$C$11&lt;G$2,IF((G$2-Início!$C$11)&lt;72,$D464*G$1,6*$D464),0)</f>
        <v>180</v>
      </c>
      <c r="H464" s="189">
        <f>IF(Início!$C$11&lt;H$2,IF((H$2-Início!$C$11)&lt;72,$D464*H$1,6*$D464),0)</f>
        <v>240</v>
      </c>
      <c r="I464" s="189">
        <f>IF(Início!$C$11&lt;I$2,IF((I$2-Início!$C$11)&lt;72,$D464*I$1,6*$D464),0)</f>
        <v>300</v>
      </c>
      <c r="J464" s="189">
        <f>IF(Início!$C$11&lt;J$2,IF((J$2-Início!$C$11)&lt;72,$D464*J$1,6*$D464),0)</f>
        <v>360</v>
      </c>
      <c r="K464" s="189">
        <f>IF(Início!$C$11&lt;K$2,IF((K$2-Início!$C$11)&lt;72,$D464*K$1,6*$D464),0)</f>
        <v>360</v>
      </c>
      <c r="L464" s="189">
        <f>IF(Início!$C$11&lt;L$2,IF((L$2-Início!$C$11)&lt;72,$D464*L$1,6*$D464),0)</f>
        <v>360</v>
      </c>
      <c r="M464" s="189">
        <f>IF(Início!$C$11&lt;M$2,IF((M$2-Início!$C$11)&lt;72,$D464*M$1,6*$D464),0)</f>
        <v>360</v>
      </c>
      <c r="N464" s="189">
        <f>IF(Início!$C$11&lt;N$2,IF((N$2-Início!$C$11)&lt;72,$D464*N$1,6*$D464),0)</f>
        <v>360</v>
      </c>
      <c r="Q464" s="165" t="s">
        <v>1689</v>
      </c>
    </row>
    <row r="465" spans="2:17">
      <c r="B465" s="165" t="str">
        <f t="shared" si="8"/>
        <v>Curral Velho/PB</v>
      </c>
      <c r="C465" s="189" t="s">
        <v>2015</v>
      </c>
      <c r="D465" s="189">
        <v>60</v>
      </c>
      <c r="E465" s="189">
        <f>IF(Início!$C$11&lt;E$2,IF((E$2-Início!$C$11)&lt;72,$D465*E$1,6*$D465),0)</f>
        <v>60</v>
      </c>
      <c r="F465" s="189">
        <f>IF(Início!$C$11&lt;F$2,IF((F$2-Início!$C$11)&lt;72,$D465*F$1,6*$D465),0)</f>
        <v>120</v>
      </c>
      <c r="G465" s="189">
        <f>IF(Início!$C$11&lt;G$2,IF((G$2-Início!$C$11)&lt;72,$D465*G$1,6*$D465),0)</f>
        <v>180</v>
      </c>
      <c r="H465" s="189">
        <f>IF(Início!$C$11&lt;H$2,IF((H$2-Início!$C$11)&lt;72,$D465*H$1,6*$D465),0)</f>
        <v>240</v>
      </c>
      <c r="I465" s="189">
        <f>IF(Início!$C$11&lt;I$2,IF((I$2-Início!$C$11)&lt;72,$D465*I$1,6*$D465),0)</f>
        <v>300</v>
      </c>
      <c r="J465" s="189">
        <f>IF(Início!$C$11&lt;J$2,IF((J$2-Início!$C$11)&lt;72,$D465*J$1,6*$D465),0)</f>
        <v>360</v>
      </c>
      <c r="K465" s="189">
        <f>IF(Início!$C$11&lt;K$2,IF((K$2-Início!$C$11)&lt;72,$D465*K$1,6*$D465),0)</f>
        <v>360</v>
      </c>
      <c r="L465" s="189">
        <f>IF(Início!$C$11&lt;L$2,IF((L$2-Início!$C$11)&lt;72,$D465*L$1,6*$D465),0)</f>
        <v>360</v>
      </c>
      <c r="M465" s="189">
        <f>IF(Início!$C$11&lt;M$2,IF((M$2-Início!$C$11)&lt;72,$D465*M$1,6*$D465),0)</f>
        <v>360</v>
      </c>
      <c r="N465" s="189">
        <f>IF(Início!$C$11&lt;N$2,IF((N$2-Início!$C$11)&lt;72,$D465*N$1,6*$D465),0)</f>
        <v>360</v>
      </c>
      <c r="Q465" s="165" t="s">
        <v>1952</v>
      </c>
    </row>
    <row r="466" spans="2:17">
      <c r="B466" s="165" t="str">
        <f t="shared" si="8"/>
        <v>Curralinho/PA</v>
      </c>
      <c r="C466" s="189" t="s">
        <v>302</v>
      </c>
      <c r="D466" s="189">
        <v>60</v>
      </c>
      <c r="E466" s="189">
        <f>IF(Início!$C$11&lt;E$2,IF((E$2-Início!$C$11)&lt;72,$D466*E$1,6*$D466),0)</f>
        <v>60</v>
      </c>
      <c r="F466" s="189">
        <f>IF(Início!$C$11&lt;F$2,IF((F$2-Início!$C$11)&lt;72,$D466*F$1,6*$D466),0)</f>
        <v>120</v>
      </c>
      <c r="G466" s="189">
        <f>IF(Início!$C$11&lt;G$2,IF((G$2-Início!$C$11)&lt;72,$D466*G$1,6*$D466),0)</f>
        <v>180</v>
      </c>
      <c r="H466" s="189">
        <f>IF(Início!$C$11&lt;H$2,IF((H$2-Início!$C$11)&lt;72,$D466*H$1,6*$D466),0)</f>
        <v>240</v>
      </c>
      <c r="I466" s="189">
        <f>IF(Início!$C$11&lt;I$2,IF((I$2-Início!$C$11)&lt;72,$D466*I$1,6*$D466),0)</f>
        <v>300</v>
      </c>
      <c r="J466" s="189">
        <f>IF(Início!$C$11&lt;J$2,IF((J$2-Início!$C$11)&lt;72,$D466*J$1,6*$D466),0)</f>
        <v>360</v>
      </c>
      <c r="K466" s="189">
        <f>IF(Início!$C$11&lt;K$2,IF((K$2-Início!$C$11)&lt;72,$D466*K$1,6*$D466),0)</f>
        <v>360</v>
      </c>
      <c r="L466" s="189">
        <f>IF(Início!$C$11&lt;L$2,IF((L$2-Início!$C$11)&lt;72,$D466*L$1,6*$D466),0)</f>
        <v>360</v>
      </c>
      <c r="M466" s="189">
        <f>IF(Início!$C$11&lt;M$2,IF((M$2-Início!$C$11)&lt;72,$D466*M$1,6*$D466),0)</f>
        <v>360</v>
      </c>
      <c r="N466" s="189">
        <f>IF(Início!$C$11&lt;N$2,IF((N$2-Início!$C$11)&lt;72,$D466*N$1,6*$D466),0)</f>
        <v>360</v>
      </c>
      <c r="Q466" s="165" t="s">
        <v>632</v>
      </c>
    </row>
    <row r="467" spans="2:17">
      <c r="B467" s="165" t="str">
        <f t="shared" si="8"/>
        <v>Curralinhos/PI</v>
      </c>
      <c r="C467" s="189" t="s">
        <v>2004</v>
      </c>
      <c r="D467" s="189">
        <v>60</v>
      </c>
      <c r="E467" s="189">
        <f>IF(Início!$C$11&lt;E$2,IF((E$2-Início!$C$11)&lt;72,$D467*E$1,6*$D467),0)</f>
        <v>60</v>
      </c>
      <c r="F467" s="189">
        <f>IF(Início!$C$11&lt;F$2,IF((F$2-Início!$C$11)&lt;72,$D467*F$1,6*$D467),0)</f>
        <v>120</v>
      </c>
      <c r="G467" s="189">
        <f>IF(Início!$C$11&lt;G$2,IF((G$2-Início!$C$11)&lt;72,$D467*G$1,6*$D467),0)</f>
        <v>180</v>
      </c>
      <c r="H467" s="189">
        <f>IF(Início!$C$11&lt;H$2,IF((H$2-Início!$C$11)&lt;72,$D467*H$1,6*$D467),0)</f>
        <v>240</v>
      </c>
      <c r="I467" s="189">
        <f>IF(Início!$C$11&lt;I$2,IF((I$2-Início!$C$11)&lt;72,$D467*I$1,6*$D467),0)</f>
        <v>300</v>
      </c>
      <c r="J467" s="189">
        <f>IF(Início!$C$11&lt;J$2,IF((J$2-Início!$C$11)&lt;72,$D467*J$1,6*$D467),0)</f>
        <v>360</v>
      </c>
      <c r="K467" s="189">
        <f>IF(Início!$C$11&lt;K$2,IF((K$2-Início!$C$11)&lt;72,$D467*K$1,6*$D467),0)</f>
        <v>360</v>
      </c>
      <c r="L467" s="189">
        <f>IF(Início!$C$11&lt;L$2,IF((L$2-Início!$C$11)&lt;72,$D467*L$1,6*$D467),0)</f>
        <v>360</v>
      </c>
      <c r="M467" s="189">
        <f>IF(Início!$C$11&lt;M$2,IF((M$2-Início!$C$11)&lt;72,$D467*M$1,6*$D467),0)</f>
        <v>360</v>
      </c>
      <c r="N467" s="189">
        <f>IF(Início!$C$11&lt;N$2,IF((N$2-Início!$C$11)&lt;72,$D467*N$1,6*$D467),0)</f>
        <v>360</v>
      </c>
      <c r="Q467" s="165" t="s">
        <v>1754</v>
      </c>
    </row>
    <row r="468" spans="2:17">
      <c r="B468" s="165" t="str">
        <f t="shared" si="8"/>
        <v>Curuá/PA</v>
      </c>
      <c r="C468" s="189" t="s">
        <v>302</v>
      </c>
      <c r="D468" s="189">
        <v>60</v>
      </c>
      <c r="E468" s="189">
        <f>IF(Início!$C$11&lt;E$2,IF((E$2-Início!$C$11)&lt;72,$D468*E$1,6*$D468),0)</f>
        <v>60</v>
      </c>
      <c r="F468" s="189">
        <f>IF(Início!$C$11&lt;F$2,IF((F$2-Início!$C$11)&lt;72,$D468*F$1,6*$D468),0)</f>
        <v>120</v>
      </c>
      <c r="G468" s="189">
        <f>IF(Início!$C$11&lt;G$2,IF((G$2-Início!$C$11)&lt;72,$D468*G$1,6*$D468),0)</f>
        <v>180</v>
      </c>
      <c r="H468" s="189">
        <f>IF(Início!$C$11&lt;H$2,IF((H$2-Início!$C$11)&lt;72,$D468*H$1,6*$D468),0)</f>
        <v>240</v>
      </c>
      <c r="I468" s="189">
        <f>IF(Início!$C$11&lt;I$2,IF((I$2-Início!$C$11)&lt;72,$D468*I$1,6*$D468),0)</f>
        <v>300</v>
      </c>
      <c r="J468" s="189">
        <f>IF(Início!$C$11&lt;J$2,IF((J$2-Início!$C$11)&lt;72,$D468*J$1,6*$D468),0)</f>
        <v>360</v>
      </c>
      <c r="K468" s="189">
        <f>IF(Início!$C$11&lt;K$2,IF((K$2-Início!$C$11)&lt;72,$D468*K$1,6*$D468),0)</f>
        <v>360</v>
      </c>
      <c r="L468" s="189">
        <f>IF(Início!$C$11&lt;L$2,IF((L$2-Início!$C$11)&lt;72,$D468*L$1,6*$D468),0)</f>
        <v>360</v>
      </c>
      <c r="M468" s="189">
        <f>IF(Início!$C$11&lt;M$2,IF((M$2-Início!$C$11)&lt;72,$D468*M$1,6*$D468),0)</f>
        <v>360</v>
      </c>
      <c r="N468" s="189">
        <f>IF(Início!$C$11&lt;N$2,IF((N$2-Início!$C$11)&lt;72,$D468*N$1,6*$D468),0)</f>
        <v>360</v>
      </c>
      <c r="Q468" s="165" t="s">
        <v>1105</v>
      </c>
    </row>
    <row r="469" spans="2:17">
      <c r="B469" s="165" t="str">
        <f t="shared" si="8"/>
        <v>Curuçá/PA</v>
      </c>
      <c r="C469" s="189" t="s">
        <v>302</v>
      </c>
      <c r="D469" s="189">
        <v>60</v>
      </c>
      <c r="E469" s="189">
        <f>IF(Início!$C$11&lt;E$2,IF((E$2-Início!$C$11)&lt;72,$D469*E$1,6*$D469),0)</f>
        <v>60</v>
      </c>
      <c r="F469" s="189">
        <f>IF(Início!$C$11&lt;F$2,IF((F$2-Início!$C$11)&lt;72,$D469*F$1,6*$D469),0)</f>
        <v>120</v>
      </c>
      <c r="G469" s="189">
        <f>IF(Início!$C$11&lt;G$2,IF((G$2-Início!$C$11)&lt;72,$D469*G$1,6*$D469),0)</f>
        <v>180</v>
      </c>
      <c r="H469" s="189">
        <f>IF(Início!$C$11&lt;H$2,IF((H$2-Início!$C$11)&lt;72,$D469*H$1,6*$D469),0)</f>
        <v>240</v>
      </c>
      <c r="I469" s="189">
        <f>IF(Início!$C$11&lt;I$2,IF((I$2-Início!$C$11)&lt;72,$D469*I$1,6*$D469),0)</f>
        <v>300</v>
      </c>
      <c r="J469" s="189">
        <f>IF(Início!$C$11&lt;J$2,IF((J$2-Início!$C$11)&lt;72,$D469*J$1,6*$D469),0)</f>
        <v>360</v>
      </c>
      <c r="K469" s="189">
        <f>IF(Início!$C$11&lt;K$2,IF((K$2-Início!$C$11)&lt;72,$D469*K$1,6*$D469),0)</f>
        <v>360</v>
      </c>
      <c r="L469" s="189">
        <f>IF(Início!$C$11&lt;L$2,IF((L$2-Início!$C$11)&lt;72,$D469*L$1,6*$D469),0)</f>
        <v>360</v>
      </c>
      <c r="M469" s="189">
        <f>IF(Início!$C$11&lt;M$2,IF((M$2-Início!$C$11)&lt;72,$D469*M$1,6*$D469),0)</f>
        <v>360</v>
      </c>
      <c r="N469" s="189">
        <f>IF(Início!$C$11&lt;N$2,IF((N$2-Início!$C$11)&lt;72,$D469*N$1,6*$D469),0)</f>
        <v>360</v>
      </c>
      <c r="Q469" s="165" t="s">
        <v>571</v>
      </c>
    </row>
    <row r="470" spans="2:17">
      <c r="B470" s="165" t="str">
        <f t="shared" si="8"/>
        <v>Custódia/PE</v>
      </c>
      <c r="C470" s="189" t="s">
        <v>319</v>
      </c>
      <c r="D470" s="189">
        <v>60</v>
      </c>
      <c r="E470" s="189">
        <f>IF(Início!$C$11&lt;E$2,IF((E$2-Início!$C$11)&lt;72,$D470*E$1,6*$D470),0)</f>
        <v>60</v>
      </c>
      <c r="F470" s="189">
        <f>IF(Início!$C$11&lt;F$2,IF((F$2-Início!$C$11)&lt;72,$D470*F$1,6*$D470),0)</f>
        <v>120</v>
      </c>
      <c r="G470" s="189">
        <f>IF(Início!$C$11&lt;G$2,IF((G$2-Início!$C$11)&lt;72,$D470*G$1,6*$D470),0)</f>
        <v>180</v>
      </c>
      <c r="H470" s="189">
        <f>IF(Início!$C$11&lt;H$2,IF((H$2-Início!$C$11)&lt;72,$D470*H$1,6*$D470),0)</f>
        <v>240</v>
      </c>
      <c r="I470" s="189">
        <f>IF(Início!$C$11&lt;I$2,IF((I$2-Início!$C$11)&lt;72,$D470*I$1,6*$D470),0)</f>
        <v>300</v>
      </c>
      <c r="J470" s="189">
        <f>IF(Início!$C$11&lt;J$2,IF((J$2-Início!$C$11)&lt;72,$D470*J$1,6*$D470),0)</f>
        <v>360</v>
      </c>
      <c r="K470" s="189">
        <f>IF(Início!$C$11&lt;K$2,IF((K$2-Início!$C$11)&lt;72,$D470*K$1,6*$D470),0)</f>
        <v>360</v>
      </c>
      <c r="L470" s="189">
        <f>IF(Início!$C$11&lt;L$2,IF((L$2-Início!$C$11)&lt;72,$D470*L$1,6*$D470),0)</f>
        <v>360</v>
      </c>
      <c r="M470" s="189">
        <f>IF(Início!$C$11&lt;M$2,IF((M$2-Início!$C$11)&lt;72,$D470*M$1,6*$D470),0)</f>
        <v>360</v>
      </c>
      <c r="N470" s="189">
        <f>IF(Início!$C$11&lt;N$2,IF((N$2-Início!$C$11)&lt;72,$D470*N$1,6*$D470),0)</f>
        <v>360</v>
      </c>
      <c r="Q470" s="165" t="s">
        <v>593</v>
      </c>
    </row>
    <row r="471" spans="2:17">
      <c r="B471" s="165" t="str">
        <f t="shared" si="8"/>
        <v>Cutias/AP</v>
      </c>
      <c r="C471" s="189" t="s">
        <v>2007</v>
      </c>
      <c r="D471" s="189">
        <v>60</v>
      </c>
      <c r="E471" s="189">
        <f>IF(Início!$C$11&lt;E$2,IF((E$2-Início!$C$11)&lt;72,$D471*E$1,6*$D471),0)</f>
        <v>60</v>
      </c>
      <c r="F471" s="189">
        <f>IF(Início!$C$11&lt;F$2,IF((F$2-Início!$C$11)&lt;72,$D471*F$1,6*$D471),0)</f>
        <v>120</v>
      </c>
      <c r="G471" s="189">
        <f>IF(Início!$C$11&lt;G$2,IF((G$2-Início!$C$11)&lt;72,$D471*G$1,6*$D471),0)</f>
        <v>180</v>
      </c>
      <c r="H471" s="189">
        <f>IF(Início!$C$11&lt;H$2,IF((H$2-Início!$C$11)&lt;72,$D471*H$1,6*$D471),0)</f>
        <v>240</v>
      </c>
      <c r="I471" s="189">
        <f>IF(Início!$C$11&lt;I$2,IF((I$2-Início!$C$11)&lt;72,$D471*I$1,6*$D471),0)</f>
        <v>300</v>
      </c>
      <c r="J471" s="189">
        <f>IF(Início!$C$11&lt;J$2,IF((J$2-Início!$C$11)&lt;72,$D471*J$1,6*$D471),0)</f>
        <v>360</v>
      </c>
      <c r="K471" s="189">
        <f>IF(Início!$C$11&lt;K$2,IF((K$2-Início!$C$11)&lt;72,$D471*K$1,6*$D471),0)</f>
        <v>360</v>
      </c>
      <c r="L471" s="189">
        <f>IF(Início!$C$11&lt;L$2,IF((L$2-Início!$C$11)&lt;72,$D471*L$1,6*$D471),0)</f>
        <v>360</v>
      </c>
      <c r="M471" s="189">
        <f>IF(Início!$C$11&lt;M$2,IF((M$2-Início!$C$11)&lt;72,$D471*M$1,6*$D471),0)</f>
        <v>360</v>
      </c>
      <c r="N471" s="189">
        <f>IF(Início!$C$11&lt;N$2,IF((N$2-Início!$C$11)&lt;72,$D471*N$1,6*$D471),0)</f>
        <v>360</v>
      </c>
      <c r="Q471" s="165" t="s">
        <v>1747</v>
      </c>
    </row>
    <row r="472" spans="2:17">
      <c r="B472" s="165" t="str">
        <f t="shared" si="8"/>
        <v>Dário Meira/BA</v>
      </c>
      <c r="C472" s="189" t="s">
        <v>311</v>
      </c>
      <c r="D472" s="189">
        <v>60</v>
      </c>
      <c r="E472" s="189">
        <f>IF(Início!$C$11&lt;E$2,IF((E$2-Início!$C$11)&lt;72,$D472*E$1,6*$D472),0)</f>
        <v>60</v>
      </c>
      <c r="F472" s="189">
        <f>IF(Início!$C$11&lt;F$2,IF((F$2-Início!$C$11)&lt;72,$D472*F$1,6*$D472),0)</f>
        <v>120</v>
      </c>
      <c r="G472" s="189">
        <f>IF(Início!$C$11&lt;G$2,IF((G$2-Início!$C$11)&lt;72,$D472*G$1,6*$D472),0)</f>
        <v>180</v>
      </c>
      <c r="H472" s="189">
        <f>IF(Início!$C$11&lt;H$2,IF((H$2-Início!$C$11)&lt;72,$D472*H$1,6*$D472),0)</f>
        <v>240</v>
      </c>
      <c r="I472" s="189">
        <f>IF(Início!$C$11&lt;I$2,IF((I$2-Início!$C$11)&lt;72,$D472*I$1,6*$D472),0)</f>
        <v>300</v>
      </c>
      <c r="J472" s="189">
        <f>IF(Início!$C$11&lt;J$2,IF((J$2-Início!$C$11)&lt;72,$D472*J$1,6*$D472),0)</f>
        <v>360</v>
      </c>
      <c r="K472" s="189">
        <f>IF(Início!$C$11&lt;K$2,IF((K$2-Início!$C$11)&lt;72,$D472*K$1,6*$D472),0)</f>
        <v>360</v>
      </c>
      <c r="L472" s="189">
        <f>IF(Início!$C$11&lt;L$2,IF((L$2-Início!$C$11)&lt;72,$D472*L$1,6*$D472),0)</f>
        <v>360</v>
      </c>
      <c r="M472" s="189">
        <f>IF(Início!$C$11&lt;M$2,IF((M$2-Início!$C$11)&lt;72,$D472*M$1,6*$D472),0)</f>
        <v>360</v>
      </c>
      <c r="N472" s="189">
        <f>IF(Início!$C$11&lt;N$2,IF((N$2-Início!$C$11)&lt;72,$D472*N$1,6*$D472),0)</f>
        <v>360</v>
      </c>
      <c r="Q472" s="165" t="s">
        <v>1296</v>
      </c>
    </row>
    <row r="473" spans="2:17">
      <c r="B473" s="165" t="str">
        <f t="shared" si="8"/>
        <v>Davinópolis/GO</v>
      </c>
      <c r="C473" s="189" t="s">
        <v>2006</v>
      </c>
      <c r="D473" s="189">
        <v>60</v>
      </c>
      <c r="E473" s="189">
        <f>IF(Início!$C$11&lt;E$2,IF((E$2-Início!$C$11)&lt;72,$D473*E$1,6*$D473),0)</f>
        <v>60</v>
      </c>
      <c r="F473" s="189">
        <f>IF(Início!$C$11&lt;F$2,IF((F$2-Início!$C$11)&lt;72,$D473*F$1,6*$D473),0)</f>
        <v>120</v>
      </c>
      <c r="G473" s="189">
        <f>IF(Início!$C$11&lt;G$2,IF((G$2-Início!$C$11)&lt;72,$D473*G$1,6*$D473),0)</f>
        <v>180</v>
      </c>
      <c r="H473" s="189">
        <f>IF(Início!$C$11&lt;H$2,IF((H$2-Início!$C$11)&lt;72,$D473*H$1,6*$D473),0)</f>
        <v>240</v>
      </c>
      <c r="I473" s="189">
        <f>IF(Início!$C$11&lt;I$2,IF((I$2-Início!$C$11)&lt;72,$D473*I$1,6*$D473),0)</f>
        <v>300</v>
      </c>
      <c r="J473" s="189">
        <f>IF(Início!$C$11&lt;J$2,IF((J$2-Início!$C$11)&lt;72,$D473*J$1,6*$D473),0)</f>
        <v>360</v>
      </c>
      <c r="K473" s="189">
        <f>IF(Início!$C$11&lt;K$2,IF((K$2-Início!$C$11)&lt;72,$D473*K$1,6*$D473),0)</f>
        <v>360</v>
      </c>
      <c r="L473" s="189">
        <f>IF(Início!$C$11&lt;L$2,IF((L$2-Início!$C$11)&lt;72,$D473*L$1,6*$D473),0)</f>
        <v>360</v>
      </c>
      <c r="M473" s="189">
        <f>IF(Início!$C$11&lt;M$2,IF((M$2-Início!$C$11)&lt;72,$D473*M$1,6*$D473),0)</f>
        <v>360</v>
      </c>
      <c r="N473" s="189">
        <f>IF(Início!$C$11&lt;N$2,IF((N$2-Início!$C$11)&lt;72,$D473*N$1,6*$D473),0)</f>
        <v>360</v>
      </c>
      <c r="Q473" s="165" t="s">
        <v>1980</v>
      </c>
    </row>
    <row r="474" spans="2:17">
      <c r="B474" s="165" t="str">
        <f t="shared" si="8"/>
        <v>Demerval Lobão/PI</v>
      </c>
      <c r="C474" s="189" t="s">
        <v>2004</v>
      </c>
      <c r="D474" s="189">
        <v>60</v>
      </c>
      <c r="E474" s="189">
        <f>IF(Início!$C$11&lt;E$2,IF((E$2-Início!$C$11)&lt;72,$D474*E$1,6*$D474),0)</f>
        <v>60</v>
      </c>
      <c r="F474" s="189">
        <f>IF(Início!$C$11&lt;F$2,IF((F$2-Início!$C$11)&lt;72,$D474*F$1,6*$D474),0)</f>
        <v>120</v>
      </c>
      <c r="G474" s="189">
        <f>IF(Início!$C$11&lt;G$2,IF((G$2-Início!$C$11)&lt;72,$D474*G$1,6*$D474),0)</f>
        <v>180</v>
      </c>
      <c r="H474" s="189">
        <f>IF(Início!$C$11&lt;H$2,IF((H$2-Início!$C$11)&lt;72,$D474*H$1,6*$D474),0)</f>
        <v>240</v>
      </c>
      <c r="I474" s="189">
        <f>IF(Início!$C$11&lt;I$2,IF((I$2-Início!$C$11)&lt;72,$D474*I$1,6*$D474),0)</f>
        <v>300</v>
      </c>
      <c r="J474" s="189">
        <f>IF(Início!$C$11&lt;J$2,IF((J$2-Início!$C$11)&lt;72,$D474*J$1,6*$D474),0)</f>
        <v>360</v>
      </c>
      <c r="K474" s="189">
        <f>IF(Início!$C$11&lt;K$2,IF((K$2-Início!$C$11)&lt;72,$D474*K$1,6*$D474),0)</f>
        <v>360</v>
      </c>
      <c r="L474" s="189">
        <f>IF(Início!$C$11&lt;L$2,IF((L$2-Início!$C$11)&lt;72,$D474*L$1,6*$D474),0)</f>
        <v>360</v>
      </c>
      <c r="M474" s="189">
        <f>IF(Início!$C$11&lt;M$2,IF((M$2-Início!$C$11)&lt;72,$D474*M$1,6*$D474),0)</f>
        <v>360</v>
      </c>
      <c r="N474" s="189">
        <f>IF(Início!$C$11&lt;N$2,IF((N$2-Início!$C$11)&lt;72,$D474*N$1,6*$D474),0)</f>
        <v>360</v>
      </c>
      <c r="Q474" s="165" t="s">
        <v>1047</v>
      </c>
    </row>
    <row r="475" spans="2:17">
      <c r="B475" s="165" t="str">
        <f t="shared" si="8"/>
        <v>Deodápolis/MS</v>
      </c>
      <c r="C475" s="189" t="s">
        <v>308</v>
      </c>
      <c r="D475" s="189">
        <v>60</v>
      </c>
      <c r="E475" s="189">
        <f>IF(Início!$C$11&lt;E$2,IF((E$2-Início!$C$11)&lt;72,$D475*E$1,6*$D475),0)</f>
        <v>60</v>
      </c>
      <c r="F475" s="189">
        <f>IF(Início!$C$11&lt;F$2,IF((F$2-Início!$C$11)&lt;72,$D475*F$1,6*$D475),0)</f>
        <v>120</v>
      </c>
      <c r="G475" s="189">
        <f>IF(Início!$C$11&lt;G$2,IF((G$2-Início!$C$11)&lt;72,$D475*G$1,6*$D475),0)</f>
        <v>180</v>
      </c>
      <c r="H475" s="189">
        <f>IF(Início!$C$11&lt;H$2,IF((H$2-Início!$C$11)&lt;72,$D475*H$1,6*$D475),0)</f>
        <v>240</v>
      </c>
      <c r="I475" s="189">
        <f>IF(Início!$C$11&lt;I$2,IF((I$2-Início!$C$11)&lt;72,$D475*I$1,6*$D475),0)</f>
        <v>300</v>
      </c>
      <c r="J475" s="189">
        <f>IF(Início!$C$11&lt;J$2,IF((J$2-Início!$C$11)&lt;72,$D475*J$1,6*$D475),0)</f>
        <v>360</v>
      </c>
      <c r="K475" s="189">
        <f>IF(Início!$C$11&lt;K$2,IF((K$2-Início!$C$11)&lt;72,$D475*K$1,6*$D475),0)</f>
        <v>360</v>
      </c>
      <c r="L475" s="189">
        <f>IF(Início!$C$11&lt;L$2,IF((L$2-Início!$C$11)&lt;72,$D475*L$1,6*$D475),0)</f>
        <v>360</v>
      </c>
      <c r="M475" s="189">
        <f>IF(Início!$C$11&lt;M$2,IF((M$2-Início!$C$11)&lt;72,$D475*M$1,6*$D475),0)</f>
        <v>360</v>
      </c>
      <c r="N475" s="189">
        <f>IF(Início!$C$11&lt;N$2,IF((N$2-Início!$C$11)&lt;72,$D475*N$1,6*$D475),0)</f>
        <v>360</v>
      </c>
      <c r="Q475" s="165" t="s">
        <v>1154</v>
      </c>
    </row>
    <row r="476" spans="2:17">
      <c r="B476" s="165" t="str">
        <f t="shared" si="8"/>
        <v>Deputado Irapuan Pinheiro/CE</v>
      </c>
      <c r="C476" s="189" t="s">
        <v>314</v>
      </c>
      <c r="D476" s="189">
        <v>60</v>
      </c>
      <c r="E476" s="189">
        <f>IF(Início!$C$11&lt;E$2,IF((E$2-Início!$C$11)&lt;72,$D476*E$1,6*$D476),0)</f>
        <v>60</v>
      </c>
      <c r="F476" s="189">
        <f>IF(Início!$C$11&lt;F$2,IF((F$2-Início!$C$11)&lt;72,$D476*F$1,6*$D476),0)</f>
        <v>120</v>
      </c>
      <c r="G476" s="189">
        <f>IF(Início!$C$11&lt;G$2,IF((G$2-Início!$C$11)&lt;72,$D476*G$1,6*$D476),0)</f>
        <v>180</v>
      </c>
      <c r="H476" s="189">
        <f>IF(Início!$C$11&lt;H$2,IF((H$2-Início!$C$11)&lt;72,$D476*H$1,6*$D476),0)</f>
        <v>240</v>
      </c>
      <c r="I476" s="189">
        <f>IF(Início!$C$11&lt;I$2,IF((I$2-Início!$C$11)&lt;72,$D476*I$1,6*$D476),0)</f>
        <v>300</v>
      </c>
      <c r="J476" s="189">
        <f>IF(Início!$C$11&lt;J$2,IF((J$2-Início!$C$11)&lt;72,$D476*J$1,6*$D476),0)</f>
        <v>360</v>
      </c>
      <c r="K476" s="189">
        <f>IF(Início!$C$11&lt;K$2,IF((K$2-Início!$C$11)&lt;72,$D476*K$1,6*$D476),0)</f>
        <v>360</v>
      </c>
      <c r="L476" s="189">
        <f>IF(Início!$C$11&lt;L$2,IF((L$2-Início!$C$11)&lt;72,$D476*L$1,6*$D476),0)</f>
        <v>360</v>
      </c>
      <c r="M476" s="189">
        <f>IF(Início!$C$11&lt;M$2,IF((M$2-Início!$C$11)&lt;72,$D476*M$1,6*$D476),0)</f>
        <v>360</v>
      </c>
      <c r="N476" s="189">
        <f>IF(Início!$C$11&lt;N$2,IF((N$2-Início!$C$11)&lt;72,$D476*N$1,6*$D476),0)</f>
        <v>360</v>
      </c>
      <c r="Q476" s="165" t="s">
        <v>1410</v>
      </c>
    </row>
    <row r="477" spans="2:17">
      <c r="B477" s="165" t="str">
        <f t="shared" si="8"/>
        <v>Derrubadas/RS</v>
      </c>
      <c r="C477" s="189" t="s">
        <v>2012</v>
      </c>
      <c r="D477" s="189">
        <v>60</v>
      </c>
      <c r="E477" s="189">
        <f>IF(Início!$C$11&lt;E$2,IF((E$2-Início!$C$11)&lt;72,$D477*E$1,6*$D477),0)</f>
        <v>60</v>
      </c>
      <c r="F477" s="189">
        <f>IF(Início!$C$11&lt;F$2,IF((F$2-Início!$C$11)&lt;72,$D477*F$1,6*$D477),0)</f>
        <v>120</v>
      </c>
      <c r="G477" s="189">
        <f>IF(Início!$C$11&lt;G$2,IF((G$2-Início!$C$11)&lt;72,$D477*G$1,6*$D477),0)</f>
        <v>180</v>
      </c>
      <c r="H477" s="189">
        <f>IF(Início!$C$11&lt;H$2,IF((H$2-Início!$C$11)&lt;72,$D477*H$1,6*$D477),0)</f>
        <v>240</v>
      </c>
      <c r="I477" s="189">
        <f>IF(Início!$C$11&lt;I$2,IF((I$2-Início!$C$11)&lt;72,$D477*I$1,6*$D477),0)</f>
        <v>300</v>
      </c>
      <c r="J477" s="189">
        <f>IF(Início!$C$11&lt;J$2,IF((J$2-Início!$C$11)&lt;72,$D477*J$1,6*$D477),0)</f>
        <v>360</v>
      </c>
      <c r="K477" s="189">
        <f>IF(Início!$C$11&lt;K$2,IF((K$2-Início!$C$11)&lt;72,$D477*K$1,6*$D477),0)</f>
        <v>360</v>
      </c>
      <c r="L477" s="189">
        <f>IF(Início!$C$11&lt;L$2,IF((L$2-Início!$C$11)&lt;72,$D477*L$1,6*$D477),0)</f>
        <v>360</v>
      </c>
      <c r="M477" s="189">
        <f>IF(Início!$C$11&lt;M$2,IF((M$2-Início!$C$11)&lt;72,$D477*M$1,6*$D477),0)</f>
        <v>360</v>
      </c>
      <c r="N477" s="189">
        <f>IF(Início!$C$11&lt;N$2,IF((N$2-Início!$C$11)&lt;72,$D477*N$1,6*$D477),0)</f>
        <v>360</v>
      </c>
      <c r="Q477" s="165" t="s">
        <v>1908</v>
      </c>
    </row>
    <row r="478" spans="2:17">
      <c r="B478" s="165" t="str">
        <f t="shared" si="8"/>
        <v>Descanso/SC</v>
      </c>
      <c r="C478" s="189" t="s">
        <v>2013</v>
      </c>
      <c r="D478" s="189">
        <v>60</v>
      </c>
      <c r="E478" s="189">
        <f>IF(Início!$C$11&lt;E$2,IF((E$2-Início!$C$11)&lt;72,$D478*E$1,6*$D478),0)</f>
        <v>60</v>
      </c>
      <c r="F478" s="189">
        <f>IF(Início!$C$11&lt;F$2,IF((F$2-Início!$C$11)&lt;72,$D478*F$1,6*$D478),0)</f>
        <v>120</v>
      </c>
      <c r="G478" s="189">
        <f>IF(Início!$C$11&lt;G$2,IF((G$2-Início!$C$11)&lt;72,$D478*G$1,6*$D478),0)</f>
        <v>180</v>
      </c>
      <c r="H478" s="189">
        <f>IF(Início!$C$11&lt;H$2,IF((H$2-Início!$C$11)&lt;72,$D478*H$1,6*$D478),0)</f>
        <v>240</v>
      </c>
      <c r="I478" s="189">
        <f>IF(Início!$C$11&lt;I$2,IF((I$2-Início!$C$11)&lt;72,$D478*I$1,6*$D478),0)</f>
        <v>300</v>
      </c>
      <c r="J478" s="189">
        <f>IF(Início!$C$11&lt;J$2,IF((J$2-Início!$C$11)&lt;72,$D478*J$1,6*$D478),0)</f>
        <v>360</v>
      </c>
      <c r="K478" s="189">
        <f>IF(Início!$C$11&lt;K$2,IF((K$2-Início!$C$11)&lt;72,$D478*K$1,6*$D478),0)</f>
        <v>360</v>
      </c>
      <c r="L478" s="189">
        <f>IF(Início!$C$11&lt;L$2,IF((L$2-Início!$C$11)&lt;72,$D478*L$1,6*$D478),0)</f>
        <v>360</v>
      </c>
      <c r="M478" s="189">
        <f>IF(Início!$C$11&lt;M$2,IF((M$2-Início!$C$11)&lt;72,$D478*M$1,6*$D478),0)</f>
        <v>360</v>
      </c>
      <c r="N478" s="189">
        <f>IF(Início!$C$11&lt;N$2,IF((N$2-Início!$C$11)&lt;72,$D478*N$1,6*$D478),0)</f>
        <v>360</v>
      </c>
      <c r="Q478" s="165" t="s">
        <v>1439</v>
      </c>
    </row>
    <row r="479" spans="2:17">
      <c r="B479" s="165" t="str">
        <f t="shared" si="8"/>
        <v>Dezesseis de Novembro/RS</v>
      </c>
      <c r="C479" s="189" t="s">
        <v>2012</v>
      </c>
      <c r="D479" s="189">
        <v>60</v>
      </c>
      <c r="E479" s="189">
        <f>IF(Início!$C$11&lt;E$2,IF((E$2-Início!$C$11)&lt;72,$D479*E$1,6*$D479),0)</f>
        <v>60</v>
      </c>
      <c r="F479" s="189">
        <f>IF(Início!$C$11&lt;F$2,IF((F$2-Início!$C$11)&lt;72,$D479*F$1,6*$D479),0)</f>
        <v>120</v>
      </c>
      <c r="G479" s="189">
        <f>IF(Início!$C$11&lt;G$2,IF((G$2-Início!$C$11)&lt;72,$D479*G$1,6*$D479),0)</f>
        <v>180</v>
      </c>
      <c r="H479" s="189">
        <f>IF(Início!$C$11&lt;H$2,IF((H$2-Início!$C$11)&lt;72,$D479*H$1,6*$D479),0)</f>
        <v>240</v>
      </c>
      <c r="I479" s="189">
        <f>IF(Início!$C$11&lt;I$2,IF((I$2-Início!$C$11)&lt;72,$D479*I$1,6*$D479),0)</f>
        <v>300</v>
      </c>
      <c r="J479" s="189">
        <f>IF(Início!$C$11&lt;J$2,IF((J$2-Início!$C$11)&lt;72,$D479*J$1,6*$D479),0)</f>
        <v>360</v>
      </c>
      <c r="K479" s="189">
        <f>IF(Início!$C$11&lt;K$2,IF((K$2-Início!$C$11)&lt;72,$D479*K$1,6*$D479),0)</f>
        <v>360</v>
      </c>
      <c r="L479" s="189">
        <f>IF(Início!$C$11&lt;L$2,IF((L$2-Início!$C$11)&lt;72,$D479*L$1,6*$D479),0)</f>
        <v>360</v>
      </c>
      <c r="M479" s="189">
        <f>IF(Início!$C$11&lt;M$2,IF((M$2-Início!$C$11)&lt;72,$D479*M$1,6*$D479),0)</f>
        <v>360</v>
      </c>
      <c r="N479" s="189">
        <f>IF(Início!$C$11&lt;N$2,IF((N$2-Início!$C$11)&lt;72,$D479*N$1,6*$D479),0)</f>
        <v>360</v>
      </c>
      <c r="Q479" s="165" t="s">
        <v>1932</v>
      </c>
    </row>
    <row r="480" spans="2:17">
      <c r="B480" s="165" t="str">
        <f t="shared" si="8"/>
        <v>Diamante/PB</v>
      </c>
      <c r="C480" s="189" t="s">
        <v>2015</v>
      </c>
      <c r="D480" s="189">
        <v>60</v>
      </c>
      <c r="E480" s="189">
        <f>IF(Início!$C$11&lt;E$2,IF((E$2-Início!$C$11)&lt;72,$D480*E$1,6*$D480),0)</f>
        <v>60</v>
      </c>
      <c r="F480" s="189">
        <f>IF(Início!$C$11&lt;F$2,IF((F$2-Início!$C$11)&lt;72,$D480*F$1,6*$D480),0)</f>
        <v>120</v>
      </c>
      <c r="G480" s="189">
        <f>IF(Início!$C$11&lt;G$2,IF((G$2-Início!$C$11)&lt;72,$D480*G$1,6*$D480),0)</f>
        <v>180</v>
      </c>
      <c r="H480" s="189">
        <f>IF(Início!$C$11&lt;H$2,IF((H$2-Início!$C$11)&lt;72,$D480*H$1,6*$D480),0)</f>
        <v>240</v>
      </c>
      <c r="I480" s="189">
        <f>IF(Início!$C$11&lt;I$2,IF((I$2-Início!$C$11)&lt;72,$D480*I$1,6*$D480),0)</f>
        <v>300</v>
      </c>
      <c r="J480" s="189">
        <f>IF(Início!$C$11&lt;J$2,IF((J$2-Início!$C$11)&lt;72,$D480*J$1,6*$D480),0)</f>
        <v>360</v>
      </c>
      <c r="K480" s="189">
        <f>IF(Início!$C$11&lt;K$2,IF((K$2-Início!$C$11)&lt;72,$D480*K$1,6*$D480),0)</f>
        <v>360</v>
      </c>
      <c r="L480" s="189">
        <f>IF(Início!$C$11&lt;L$2,IF((L$2-Início!$C$11)&lt;72,$D480*L$1,6*$D480),0)</f>
        <v>360</v>
      </c>
      <c r="M480" s="189">
        <f>IF(Início!$C$11&lt;M$2,IF((M$2-Início!$C$11)&lt;72,$D480*M$1,6*$D480),0)</f>
        <v>360</v>
      </c>
      <c r="N480" s="189">
        <f>IF(Início!$C$11&lt;N$2,IF((N$2-Início!$C$11)&lt;72,$D480*N$1,6*$D480),0)</f>
        <v>360</v>
      </c>
      <c r="Q480" s="165" t="s">
        <v>1585</v>
      </c>
    </row>
    <row r="481" spans="2:17">
      <c r="B481" s="165" t="str">
        <f t="shared" si="8"/>
        <v>Diamante do Norte/PR</v>
      </c>
      <c r="C481" s="189" t="s">
        <v>2009</v>
      </c>
      <c r="D481" s="189">
        <v>60</v>
      </c>
      <c r="E481" s="189">
        <f>IF(Início!$C$11&lt;E$2,IF((E$2-Início!$C$11)&lt;72,$D481*E$1,6*$D481),0)</f>
        <v>60</v>
      </c>
      <c r="F481" s="189">
        <f>IF(Início!$C$11&lt;F$2,IF((F$2-Início!$C$11)&lt;72,$D481*F$1,6*$D481),0)</f>
        <v>120</v>
      </c>
      <c r="G481" s="189">
        <f>IF(Início!$C$11&lt;G$2,IF((G$2-Início!$C$11)&lt;72,$D481*G$1,6*$D481),0)</f>
        <v>180</v>
      </c>
      <c r="H481" s="189">
        <f>IF(Início!$C$11&lt;H$2,IF((H$2-Início!$C$11)&lt;72,$D481*H$1,6*$D481),0)</f>
        <v>240</v>
      </c>
      <c r="I481" s="189">
        <f>IF(Início!$C$11&lt;I$2,IF((I$2-Início!$C$11)&lt;72,$D481*I$1,6*$D481),0)</f>
        <v>300</v>
      </c>
      <c r="J481" s="189">
        <f>IF(Início!$C$11&lt;J$2,IF((J$2-Início!$C$11)&lt;72,$D481*J$1,6*$D481),0)</f>
        <v>360</v>
      </c>
      <c r="K481" s="189">
        <f>IF(Início!$C$11&lt;K$2,IF((K$2-Início!$C$11)&lt;72,$D481*K$1,6*$D481),0)</f>
        <v>360</v>
      </c>
      <c r="L481" s="189">
        <f>IF(Início!$C$11&lt;L$2,IF((L$2-Início!$C$11)&lt;72,$D481*L$1,6*$D481),0)</f>
        <v>360</v>
      </c>
      <c r="M481" s="189">
        <f>IF(Início!$C$11&lt;M$2,IF((M$2-Início!$C$11)&lt;72,$D481*M$1,6*$D481),0)</f>
        <v>360</v>
      </c>
      <c r="N481" s="189">
        <f>IF(Início!$C$11&lt;N$2,IF((N$2-Início!$C$11)&lt;72,$D481*N$1,6*$D481),0)</f>
        <v>360</v>
      </c>
      <c r="Q481" s="165" t="s">
        <v>1683</v>
      </c>
    </row>
    <row r="482" spans="2:17">
      <c r="B482" s="165" t="str">
        <f t="shared" si="8"/>
        <v>Dias d'Ávila/BA</v>
      </c>
      <c r="C482" s="189" t="s">
        <v>311</v>
      </c>
      <c r="D482" s="189">
        <v>60</v>
      </c>
      <c r="E482" s="189">
        <f>IF(Início!$C$11&lt;E$2,IF((E$2-Início!$C$11)&lt;72,$D482*E$1,6*$D482),0)</f>
        <v>60</v>
      </c>
      <c r="F482" s="189">
        <f>IF(Início!$C$11&lt;F$2,IF((F$2-Início!$C$11)&lt;72,$D482*F$1,6*$D482),0)</f>
        <v>120</v>
      </c>
      <c r="G482" s="189">
        <f>IF(Início!$C$11&lt;G$2,IF((G$2-Início!$C$11)&lt;72,$D482*G$1,6*$D482),0)</f>
        <v>180</v>
      </c>
      <c r="H482" s="189">
        <f>IF(Início!$C$11&lt;H$2,IF((H$2-Início!$C$11)&lt;72,$D482*H$1,6*$D482),0)</f>
        <v>240</v>
      </c>
      <c r="I482" s="189">
        <f>IF(Início!$C$11&lt;I$2,IF((I$2-Início!$C$11)&lt;72,$D482*I$1,6*$D482),0)</f>
        <v>300</v>
      </c>
      <c r="J482" s="189">
        <f>IF(Início!$C$11&lt;J$2,IF((J$2-Início!$C$11)&lt;72,$D482*J$1,6*$D482),0)</f>
        <v>360</v>
      </c>
      <c r="K482" s="189">
        <f>IF(Início!$C$11&lt;K$2,IF((K$2-Início!$C$11)&lt;72,$D482*K$1,6*$D482),0)</f>
        <v>360</v>
      </c>
      <c r="L482" s="189">
        <f>IF(Início!$C$11&lt;L$2,IF((L$2-Início!$C$11)&lt;72,$D482*L$1,6*$D482),0)</f>
        <v>360</v>
      </c>
      <c r="M482" s="189">
        <f>IF(Início!$C$11&lt;M$2,IF((M$2-Início!$C$11)&lt;72,$D482*M$1,6*$D482),0)</f>
        <v>360</v>
      </c>
      <c r="N482" s="189">
        <f>IF(Início!$C$11&lt;N$2,IF((N$2-Início!$C$11)&lt;72,$D482*N$1,6*$D482),0)</f>
        <v>360</v>
      </c>
      <c r="Q482" s="165" t="s">
        <v>449</v>
      </c>
    </row>
    <row r="483" spans="2:17">
      <c r="B483" s="165" t="str">
        <f t="shared" si="8"/>
        <v>Dionísio Cerqueira/SC</v>
      </c>
      <c r="C483" s="189" t="s">
        <v>2013</v>
      </c>
      <c r="D483" s="189">
        <v>60</v>
      </c>
      <c r="E483" s="189">
        <f>IF(Início!$C$11&lt;E$2,IF((E$2-Início!$C$11)&lt;72,$D483*E$1,6*$D483),0)</f>
        <v>60</v>
      </c>
      <c r="F483" s="189">
        <f>IF(Início!$C$11&lt;F$2,IF((F$2-Início!$C$11)&lt;72,$D483*F$1,6*$D483),0)</f>
        <v>120</v>
      </c>
      <c r="G483" s="189">
        <f>IF(Início!$C$11&lt;G$2,IF((G$2-Início!$C$11)&lt;72,$D483*G$1,6*$D483),0)</f>
        <v>180</v>
      </c>
      <c r="H483" s="189">
        <f>IF(Início!$C$11&lt;H$2,IF((H$2-Início!$C$11)&lt;72,$D483*H$1,6*$D483),0)</f>
        <v>240</v>
      </c>
      <c r="I483" s="189">
        <f>IF(Início!$C$11&lt;I$2,IF((I$2-Início!$C$11)&lt;72,$D483*I$1,6*$D483),0)</f>
        <v>300</v>
      </c>
      <c r="J483" s="189">
        <f>IF(Início!$C$11&lt;J$2,IF((J$2-Início!$C$11)&lt;72,$D483*J$1,6*$D483),0)</f>
        <v>360</v>
      </c>
      <c r="K483" s="189">
        <f>IF(Início!$C$11&lt;K$2,IF((K$2-Início!$C$11)&lt;72,$D483*K$1,6*$D483),0)</f>
        <v>360</v>
      </c>
      <c r="L483" s="189">
        <f>IF(Início!$C$11&lt;L$2,IF((L$2-Início!$C$11)&lt;72,$D483*L$1,6*$D483),0)</f>
        <v>360</v>
      </c>
      <c r="M483" s="189">
        <f>IF(Início!$C$11&lt;M$2,IF((M$2-Início!$C$11)&lt;72,$D483*M$1,6*$D483),0)</f>
        <v>360</v>
      </c>
      <c r="N483" s="189">
        <f>IF(Início!$C$11&lt;N$2,IF((N$2-Início!$C$11)&lt;72,$D483*N$1,6*$D483),0)</f>
        <v>360</v>
      </c>
      <c r="Q483" s="165" t="s">
        <v>1071</v>
      </c>
    </row>
    <row r="484" spans="2:17">
      <c r="B484" s="165" t="str">
        <f t="shared" si="8"/>
        <v>Divinolândia/SP</v>
      </c>
      <c r="C484" s="189" t="s">
        <v>2002</v>
      </c>
      <c r="D484" s="189">
        <v>60</v>
      </c>
      <c r="E484" s="189">
        <f>IF(Início!$C$11&lt;E$2,IF((E$2-Início!$C$11)&lt;72,$D484*E$1,6*$D484),0)</f>
        <v>60</v>
      </c>
      <c r="F484" s="189">
        <f>IF(Início!$C$11&lt;F$2,IF((F$2-Início!$C$11)&lt;72,$D484*F$1,6*$D484),0)</f>
        <v>120</v>
      </c>
      <c r="G484" s="189">
        <f>IF(Início!$C$11&lt;G$2,IF((G$2-Início!$C$11)&lt;72,$D484*G$1,6*$D484),0)</f>
        <v>180</v>
      </c>
      <c r="H484" s="189">
        <f>IF(Início!$C$11&lt;H$2,IF((H$2-Início!$C$11)&lt;72,$D484*H$1,6*$D484),0)</f>
        <v>240</v>
      </c>
      <c r="I484" s="189">
        <f>IF(Início!$C$11&lt;I$2,IF((I$2-Início!$C$11)&lt;72,$D484*I$1,6*$D484),0)</f>
        <v>300</v>
      </c>
      <c r="J484" s="189">
        <f>IF(Início!$C$11&lt;J$2,IF((J$2-Início!$C$11)&lt;72,$D484*J$1,6*$D484),0)</f>
        <v>360</v>
      </c>
      <c r="K484" s="189">
        <f>IF(Início!$C$11&lt;K$2,IF((K$2-Início!$C$11)&lt;72,$D484*K$1,6*$D484),0)</f>
        <v>360</v>
      </c>
      <c r="L484" s="189">
        <f>IF(Início!$C$11&lt;L$2,IF((L$2-Início!$C$11)&lt;72,$D484*L$1,6*$D484),0)</f>
        <v>360</v>
      </c>
      <c r="M484" s="189">
        <f>IF(Início!$C$11&lt;M$2,IF((M$2-Início!$C$11)&lt;72,$D484*M$1,6*$D484),0)</f>
        <v>360</v>
      </c>
      <c r="N484" s="189">
        <f>IF(Início!$C$11&lt;N$2,IF((N$2-Início!$C$11)&lt;72,$D484*N$1,6*$D484),0)</f>
        <v>360</v>
      </c>
      <c r="Q484" s="165" t="s">
        <v>1268</v>
      </c>
    </row>
    <row r="485" spans="2:17">
      <c r="B485" s="165" t="str">
        <f t="shared" si="8"/>
        <v>Dois Córregos/SP</v>
      </c>
      <c r="C485" s="189" t="s">
        <v>2002</v>
      </c>
      <c r="D485" s="189">
        <v>60</v>
      </c>
      <c r="E485" s="189">
        <f>IF(Início!$C$11&lt;E$2,IF((E$2-Início!$C$11)&lt;72,$D485*E$1,6*$D485),0)</f>
        <v>60</v>
      </c>
      <c r="F485" s="189">
        <f>IF(Início!$C$11&lt;F$2,IF((F$2-Início!$C$11)&lt;72,$D485*F$1,6*$D485),0)</f>
        <v>120</v>
      </c>
      <c r="G485" s="189">
        <f>IF(Início!$C$11&lt;G$2,IF((G$2-Início!$C$11)&lt;72,$D485*G$1,6*$D485),0)</f>
        <v>180</v>
      </c>
      <c r="H485" s="189">
        <f>IF(Início!$C$11&lt;H$2,IF((H$2-Início!$C$11)&lt;72,$D485*H$1,6*$D485),0)</f>
        <v>240</v>
      </c>
      <c r="I485" s="189">
        <f>IF(Início!$C$11&lt;I$2,IF((I$2-Início!$C$11)&lt;72,$D485*I$1,6*$D485),0)</f>
        <v>300</v>
      </c>
      <c r="J485" s="189">
        <f>IF(Início!$C$11&lt;J$2,IF((J$2-Início!$C$11)&lt;72,$D485*J$1,6*$D485),0)</f>
        <v>360</v>
      </c>
      <c r="K485" s="189">
        <f>IF(Início!$C$11&lt;K$2,IF((K$2-Início!$C$11)&lt;72,$D485*K$1,6*$D485),0)</f>
        <v>360</v>
      </c>
      <c r="L485" s="189">
        <f>IF(Início!$C$11&lt;L$2,IF((L$2-Início!$C$11)&lt;72,$D485*L$1,6*$D485),0)</f>
        <v>360</v>
      </c>
      <c r="M485" s="189">
        <f>IF(Início!$C$11&lt;M$2,IF((M$2-Início!$C$11)&lt;72,$D485*M$1,6*$D485),0)</f>
        <v>360</v>
      </c>
      <c r="N485" s="189">
        <f>IF(Início!$C$11&lt;N$2,IF((N$2-Início!$C$11)&lt;72,$D485*N$1,6*$D485),0)</f>
        <v>360</v>
      </c>
      <c r="Q485" s="165" t="s">
        <v>780</v>
      </c>
    </row>
    <row r="486" spans="2:17">
      <c r="B486" s="165" t="str">
        <f t="shared" si="8"/>
        <v>Dois Irmãos das Missões/RS</v>
      </c>
      <c r="C486" s="189" t="s">
        <v>2012</v>
      </c>
      <c r="D486" s="189">
        <v>60</v>
      </c>
      <c r="E486" s="189">
        <f>IF(Início!$C$11&lt;E$2,IF((E$2-Início!$C$11)&lt;72,$D486*E$1,6*$D486),0)</f>
        <v>60</v>
      </c>
      <c r="F486" s="189">
        <f>IF(Início!$C$11&lt;F$2,IF((F$2-Início!$C$11)&lt;72,$D486*F$1,6*$D486),0)</f>
        <v>120</v>
      </c>
      <c r="G486" s="189">
        <f>IF(Início!$C$11&lt;G$2,IF((G$2-Início!$C$11)&lt;72,$D486*G$1,6*$D486),0)</f>
        <v>180</v>
      </c>
      <c r="H486" s="189">
        <f>IF(Início!$C$11&lt;H$2,IF((H$2-Início!$C$11)&lt;72,$D486*H$1,6*$D486),0)</f>
        <v>240</v>
      </c>
      <c r="I486" s="189">
        <f>IF(Início!$C$11&lt;I$2,IF((I$2-Início!$C$11)&lt;72,$D486*I$1,6*$D486),0)</f>
        <v>300</v>
      </c>
      <c r="J486" s="189">
        <f>IF(Início!$C$11&lt;J$2,IF((J$2-Início!$C$11)&lt;72,$D486*J$1,6*$D486),0)</f>
        <v>360</v>
      </c>
      <c r="K486" s="189">
        <f>IF(Início!$C$11&lt;K$2,IF((K$2-Início!$C$11)&lt;72,$D486*K$1,6*$D486),0)</f>
        <v>360</v>
      </c>
      <c r="L486" s="189">
        <f>IF(Início!$C$11&lt;L$2,IF((L$2-Início!$C$11)&lt;72,$D486*L$1,6*$D486),0)</f>
        <v>360</v>
      </c>
      <c r="M486" s="189">
        <f>IF(Início!$C$11&lt;M$2,IF((M$2-Início!$C$11)&lt;72,$D486*M$1,6*$D486),0)</f>
        <v>360</v>
      </c>
      <c r="N486" s="189">
        <f>IF(Início!$C$11&lt;N$2,IF((N$2-Início!$C$11)&lt;72,$D486*N$1,6*$D486),0)</f>
        <v>360</v>
      </c>
      <c r="Q486" s="165" t="s">
        <v>1969</v>
      </c>
    </row>
    <row r="487" spans="2:17">
      <c r="B487" s="165" t="str">
        <f t="shared" si="8"/>
        <v>Dois Vizinhos/PR</v>
      </c>
      <c r="C487" s="189" t="s">
        <v>2009</v>
      </c>
      <c r="D487" s="189">
        <v>60</v>
      </c>
      <c r="E487" s="189">
        <f>IF(Início!$C$11&lt;E$2,IF((E$2-Início!$C$11)&lt;72,$D487*E$1,6*$D487),0)</f>
        <v>60</v>
      </c>
      <c r="F487" s="189">
        <f>IF(Início!$C$11&lt;F$2,IF((F$2-Início!$C$11)&lt;72,$D487*F$1,6*$D487),0)</f>
        <v>120</v>
      </c>
      <c r="G487" s="189">
        <f>IF(Início!$C$11&lt;G$2,IF((G$2-Início!$C$11)&lt;72,$D487*G$1,6*$D487),0)</f>
        <v>180</v>
      </c>
      <c r="H487" s="189">
        <f>IF(Início!$C$11&lt;H$2,IF((H$2-Início!$C$11)&lt;72,$D487*H$1,6*$D487),0)</f>
        <v>240</v>
      </c>
      <c r="I487" s="189">
        <f>IF(Início!$C$11&lt;I$2,IF((I$2-Início!$C$11)&lt;72,$D487*I$1,6*$D487),0)</f>
        <v>300</v>
      </c>
      <c r="J487" s="189">
        <f>IF(Início!$C$11&lt;J$2,IF((J$2-Início!$C$11)&lt;72,$D487*J$1,6*$D487),0)</f>
        <v>360</v>
      </c>
      <c r="K487" s="189">
        <f>IF(Início!$C$11&lt;K$2,IF((K$2-Início!$C$11)&lt;72,$D487*K$1,6*$D487),0)</f>
        <v>360</v>
      </c>
      <c r="L487" s="189">
        <f>IF(Início!$C$11&lt;L$2,IF((L$2-Início!$C$11)&lt;72,$D487*L$1,6*$D487),0)</f>
        <v>360</v>
      </c>
      <c r="M487" s="189">
        <f>IF(Início!$C$11&lt;M$2,IF((M$2-Início!$C$11)&lt;72,$D487*M$1,6*$D487),0)</f>
        <v>360</v>
      </c>
      <c r="N487" s="189">
        <f>IF(Início!$C$11&lt;N$2,IF((N$2-Início!$C$11)&lt;72,$D487*N$1,6*$D487),0)</f>
        <v>360</v>
      </c>
      <c r="Q487" s="165" t="s">
        <v>544</v>
      </c>
    </row>
    <row r="488" spans="2:17">
      <c r="B488" s="165" t="str">
        <f t="shared" si="8"/>
        <v>Dom Aquino/MT</v>
      </c>
      <c r="C488" s="189" t="s">
        <v>309</v>
      </c>
      <c r="D488" s="189">
        <v>60</v>
      </c>
      <c r="E488" s="189">
        <f>IF(Início!$C$11&lt;E$2,IF((E$2-Início!$C$11)&lt;72,$D488*E$1,6*$D488),0)</f>
        <v>60</v>
      </c>
      <c r="F488" s="189">
        <f>IF(Início!$C$11&lt;F$2,IF((F$2-Início!$C$11)&lt;72,$D488*F$1,6*$D488),0)</f>
        <v>120</v>
      </c>
      <c r="G488" s="189">
        <f>IF(Início!$C$11&lt;G$2,IF((G$2-Início!$C$11)&lt;72,$D488*G$1,6*$D488),0)</f>
        <v>180</v>
      </c>
      <c r="H488" s="189">
        <f>IF(Início!$C$11&lt;H$2,IF((H$2-Início!$C$11)&lt;72,$D488*H$1,6*$D488),0)</f>
        <v>240</v>
      </c>
      <c r="I488" s="189">
        <f>IF(Início!$C$11&lt;I$2,IF((I$2-Início!$C$11)&lt;72,$D488*I$1,6*$D488),0)</f>
        <v>300</v>
      </c>
      <c r="J488" s="189">
        <f>IF(Início!$C$11&lt;J$2,IF((J$2-Início!$C$11)&lt;72,$D488*J$1,6*$D488),0)</f>
        <v>360</v>
      </c>
      <c r="K488" s="189">
        <f>IF(Início!$C$11&lt;K$2,IF((K$2-Início!$C$11)&lt;72,$D488*K$1,6*$D488),0)</f>
        <v>360</v>
      </c>
      <c r="L488" s="189">
        <f>IF(Início!$C$11&lt;L$2,IF((L$2-Início!$C$11)&lt;72,$D488*L$1,6*$D488),0)</f>
        <v>360</v>
      </c>
      <c r="M488" s="189">
        <f>IF(Início!$C$11&lt;M$2,IF((M$2-Início!$C$11)&lt;72,$D488*M$1,6*$D488),0)</f>
        <v>360</v>
      </c>
      <c r="N488" s="189">
        <f>IF(Início!$C$11&lt;N$2,IF((N$2-Início!$C$11)&lt;72,$D488*N$1,6*$D488),0)</f>
        <v>360</v>
      </c>
      <c r="Q488" s="165" t="s">
        <v>1470</v>
      </c>
    </row>
    <row r="489" spans="2:17">
      <c r="B489" s="165" t="str">
        <f t="shared" si="8"/>
        <v>Dom Basílio/BA</v>
      </c>
      <c r="C489" s="189" t="s">
        <v>311</v>
      </c>
      <c r="D489" s="189">
        <v>60</v>
      </c>
      <c r="E489" s="189">
        <f>IF(Início!$C$11&lt;E$2,IF((E$2-Início!$C$11)&lt;72,$D489*E$1,6*$D489),0)</f>
        <v>60</v>
      </c>
      <c r="F489" s="189">
        <f>IF(Início!$C$11&lt;F$2,IF((F$2-Início!$C$11)&lt;72,$D489*F$1,6*$D489),0)</f>
        <v>120</v>
      </c>
      <c r="G489" s="189">
        <f>IF(Início!$C$11&lt;G$2,IF((G$2-Início!$C$11)&lt;72,$D489*G$1,6*$D489),0)</f>
        <v>180</v>
      </c>
      <c r="H489" s="189">
        <f>IF(Início!$C$11&lt;H$2,IF((H$2-Início!$C$11)&lt;72,$D489*H$1,6*$D489),0)</f>
        <v>240</v>
      </c>
      <c r="I489" s="189">
        <f>IF(Início!$C$11&lt;I$2,IF((I$2-Início!$C$11)&lt;72,$D489*I$1,6*$D489),0)</f>
        <v>300</v>
      </c>
      <c r="J489" s="189">
        <f>IF(Início!$C$11&lt;J$2,IF((J$2-Início!$C$11)&lt;72,$D489*J$1,6*$D489),0)</f>
        <v>360</v>
      </c>
      <c r="K489" s="189">
        <f>IF(Início!$C$11&lt;K$2,IF((K$2-Início!$C$11)&lt;72,$D489*K$1,6*$D489),0)</f>
        <v>360</v>
      </c>
      <c r="L489" s="189">
        <f>IF(Início!$C$11&lt;L$2,IF((L$2-Início!$C$11)&lt;72,$D489*L$1,6*$D489),0)</f>
        <v>360</v>
      </c>
      <c r="M489" s="189">
        <f>IF(Início!$C$11&lt;M$2,IF((M$2-Início!$C$11)&lt;72,$D489*M$1,6*$D489),0)</f>
        <v>360</v>
      </c>
      <c r="N489" s="189">
        <f>IF(Início!$C$11&lt;N$2,IF((N$2-Início!$C$11)&lt;72,$D489*N$1,6*$D489),0)</f>
        <v>360</v>
      </c>
      <c r="Q489" s="165" t="s">
        <v>1237</v>
      </c>
    </row>
    <row r="490" spans="2:17">
      <c r="B490" s="165" t="str">
        <f t="shared" si="8"/>
        <v>Dom Eliseu/PA</v>
      </c>
      <c r="C490" s="189" t="s">
        <v>302</v>
      </c>
      <c r="D490" s="189">
        <v>60</v>
      </c>
      <c r="E490" s="189">
        <f>IF(Início!$C$11&lt;E$2,IF((E$2-Início!$C$11)&lt;72,$D490*E$1,6*$D490),0)</f>
        <v>60</v>
      </c>
      <c r="F490" s="189">
        <f>IF(Início!$C$11&lt;F$2,IF((F$2-Início!$C$11)&lt;72,$D490*F$1,6*$D490),0)</f>
        <v>120</v>
      </c>
      <c r="G490" s="189">
        <f>IF(Início!$C$11&lt;G$2,IF((G$2-Início!$C$11)&lt;72,$D490*G$1,6*$D490),0)</f>
        <v>180</v>
      </c>
      <c r="H490" s="189">
        <f>IF(Início!$C$11&lt;H$2,IF((H$2-Início!$C$11)&lt;72,$D490*H$1,6*$D490),0)</f>
        <v>240</v>
      </c>
      <c r="I490" s="189">
        <f>IF(Início!$C$11&lt;I$2,IF((I$2-Início!$C$11)&lt;72,$D490*I$1,6*$D490),0)</f>
        <v>300</v>
      </c>
      <c r="J490" s="189">
        <f>IF(Início!$C$11&lt;J$2,IF((J$2-Início!$C$11)&lt;72,$D490*J$1,6*$D490),0)</f>
        <v>360</v>
      </c>
      <c r="K490" s="189">
        <f>IF(Início!$C$11&lt;K$2,IF((K$2-Início!$C$11)&lt;72,$D490*K$1,6*$D490),0)</f>
        <v>360</v>
      </c>
      <c r="L490" s="189">
        <f>IF(Início!$C$11&lt;L$2,IF((L$2-Início!$C$11)&lt;72,$D490*L$1,6*$D490),0)</f>
        <v>360</v>
      </c>
      <c r="M490" s="189">
        <f>IF(Início!$C$11&lt;M$2,IF((M$2-Início!$C$11)&lt;72,$D490*M$1,6*$D490),0)</f>
        <v>360</v>
      </c>
      <c r="N490" s="189">
        <f>IF(Início!$C$11&lt;N$2,IF((N$2-Início!$C$11)&lt;72,$D490*N$1,6*$D490),0)</f>
        <v>360</v>
      </c>
      <c r="Q490" s="165" t="s">
        <v>489</v>
      </c>
    </row>
    <row r="491" spans="2:17">
      <c r="B491" s="165" t="str">
        <f t="shared" si="8"/>
        <v>Dom Expedito Lopes/PI</v>
      </c>
      <c r="C491" s="189" t="s">
        <v>2004</v>
      </c>
      <c r="D491" s="189">
        <v>60</v>
      </c>
      <c r="E491" s="189">
        <f>IF(Início!$C$11&lt;E$2,IF((E$2-Início!$C$11)&lt;72,$D491*E$1,6*$D491),0)</f>
        <v>60</v>
      </c>
      <c r="F491" s="189">
        <f>IF(Início!$C$11&lt;F$2,IF((F$2-Início!$C$11)&lt;72,$D491*F$1,6*$D491),0)</f>
        <v>120</v>
      </c>
      <c r="G491" s="189">
        <f>IF(Início!$C$11&lt;G$2,IF((G$2-Início!$C$11)&lt;72,$D491*G$1,6*$D491),0)</f>
        <v>180</v>
      </c>
      <c r="H491" s="189">
        <f>IF(Início!$C$11&lt;H$2,IF((H$2-Início!$C$11)&lt;72,$D491*H$1,6*$D491),0)</f>
        <v>240</v>
      </c>
      <c r="I491" s="189">
        <f>IF(Início!$C$11&lt;I$2,IF((I$2-Início!$C$11)&lt;72,$D491*I$1,6*$D491),0)</f>
        <v>300</v>
      </c>
      <c r="J491" s="189">
        <f>IF(Início!$C$11&lt;J$2,IF((J$2-Início!$C$11)&lt;72,$D491*J$1,6*$D491),0)</f>
        <v>360</v>
      </c>
      <c r="K491" s="189">
        <f>IF(Início!$C$11&lt;K$2,IF((K$2-Início!$C$11)&lt;72,$D491*K$1,6*$D491),0)</f>
        <v>360</v>
      </c>
      <c r="L491" s="189">
        <f>IF(Início!$C$11&lt;L$2,IF((L$2-Início!$C$11)&lt;72,$D491*L$1,6*$D491),0)</f>
        <v>360</v>
      </c>
      <c r="M491" s="189">
        <f>IF(Início!$C$11&lt;M$2,IF((M$2-Início!$C$11)&lt;72,$D491*M$1,6*$D491),0)</f>
        <v>360</v>
      </c>
      <c r="N491" s="189">
        <f>IF(Início!$C$11&lt;N$2,IF((N$2-Início!$C$11)&lt;72,$D491*N$1,6*$D491),0)</f>
        <v>360</v>
      </c>
      <c r="Q491" s="165" t="s">
        <v>1582</v>
      </c>
    </row>
    <row r="492" spans="2:17">
      <c r="B492" s="165" t="str">
        <f t="shared" si="8"/>
        <v>Dom Feliciano/RS</v>
      </c>
      <c r="C492" s="189" t="s">
        <v>2012</v>
      </c>
      <c r="D492" s="189">
        <v>60</v>
      </c>
      <c r="E492" s="189">
        <f>IF(Início!$C$11&lt;E$2,IF((E$2-Início!$C$11)&lt;72,$D492*E$1,6*$D492),0)</f>
        <v>60</v>
      </c>
      <c r="F492" s="189">
        <f>IF(Início!$C$11&lt;F$2,IF((F$2-Início!$C$11)&lt;72,$D492*F$1,6*$D492),0)</f>
        <v>120</v>
      </c>
      <c r="G492" s="189">
        <f>IF(Início!$C$11&lt;G$2,IF((G$2-Início!$C$11)&lt;72,$D492*G$1,6*$D492),0)</f>
        <v>180</v>
      </c>
      <c r="H492" s="189">
        <f>IF(Início!$C$11&lt;H$2,IF((H$2-Início!$C$11)&lt;72,$D492*H$1,6*$D492),0)</f>
        <v>240</v>
      </c>
      <c r="I492" s="189">
        <f>IF(Início!$C$11&lt;I$2,IF((I$2-Início!$C$11)&lt;72,$D492*I$1,6*$D492),0)</f>
        <v>300</v>
      </c>
      <c r="J492" s="189">
        <f>IF(Início!$C$11&lt;J$2,IF((J$2-Início!$C$11)&lt;72,$D492*J$1,6*$D492),0)</f>
        <v>360</v>
      </c>
      <c r="K492" s="189">
        <f>IF(Início!$C$11&lt;K$2,IF((K$2-Início!$C$11)&lt;72,$D492*K$1,6*$D492),0)</f>
        <v>360</v>
      </c>
      <c r="L492" s="189">
        <f>IF(Início!$C$11&lt;L$2,IF((L$2-Início!$C$11)&lt;72,$D492*L$1,6*$D492),0)</f>
        <v>360</v>
      </c>
      <c r="M492" s="189">
        <f>IF(Início!$C$11&lt;M$2,IF((M$2-Início!$C$11)&lt;72,$D492*M$1,6*$D492),0)</f>
        <v>360</v>
      </c>
      <c r="N492" s="189">
        <f>IF(Início!$C$11&lt;N$2,IF((N$2-Início!$C$11)&lt;72,$D492*N$1,6*$D492),0)</f>
        <v>360</v>
      </c>
      <c r="Q492" s="165" t="s">
        <v>1185</v>
      </c>
    </row>
    <row r="493" spans="2:17">
      <c r="B493" s="165" t="str">
        <f t="shared" si="8"/>
        <v>Dom Macedo Costa/BA</v>
      </c>
      <c r="C493" s="189" t="s">
        <v>311</v>
      </c>
      <c r="D493" s="189">
        <v>60</v>
      </c>
      <c r="E493" s="189">
        <f>IF(Início!$C$11&lt;E$2,IF((E$2-Início!$C$11)&lt;72,$D493*E$1,6*$D493),0)</f>
        <v>60</v>
      </c>
      <c r="F493" s="189">
        <f>IF(Início!$C$11&lt;F$2,IF((F$2-Início!$C$11)&lt;72,$D493*F$1,6*$D493),0)</f>
        <v>120</v>
      </c>
      <c r="G493" s="189">
        <f>IF(Início!$C$11&lt;G$2,IF((G$2-Início!$C$11)&lt;72,$D493*G$1,6*$D493),0)</f>
        <v>180</v>
      </c>
      <c r="H493" s="189">
        <f>IF(Início!$C$11&lt;H$2,IF((H$2-Início!$C$11)&lt;72,$D493*H$1,6*$D493),0)</f>
        <v>240</v>
      </c>
      <c r="I493" s="189">
        <f>IF(Início!$C$11&lt;I$2,IF((I$2-Início!$C$11)&lt;72,$D493*I$1,6*$D493),0)</f>
        <v>300</v>
      </c>
      <c r="J493" s="189">
        <f>IF(Início!$C$11&lt;J$2,IF((J$2-Início!$C$11)&lt;72,$D493*J$1,6*$D493),0)</f>
        <v>360</v>
      </c>
      <c r="K493" s="189">
        <f>IF(Início!$C$11&lt;K$2,IF((K$2-Início!$C$11)&lt;72,$D493*K$1,6*$D493),0)</f>
        <v>360</v>
      </c>
      <c r="L493" s="189">
        <f>IF(Início!$C$11&lt;L$2,IF((L$2-Início!$C$11)&lt;72,$D493*L$1,6*$D493),0)</f>
        <v>360</v>
      </c>
      <c r="M493" s="189">
        <f>IF(Início!$C$11&lt;M$2,IF((M$2-Início!$C$11)&lt;72,$D493*M$1,6*$D493),0)</f>
        <v>360</v>
      </c>
      <c r="N493" s="189">
        <f>IF(Início!$C$11&lt;N$2,IF((N$2-Início!$C$11)&lt;72,$D493*N$1,6*$D493),0)</f>
        <v>360</v>
      </c>
      <c r="Q493" s="165" t="s">
        <v>1755</v>
      </c>
    </row>
    <row r="494" spans="2:17">
      <c r="B494" s="165" t="str">
        <f t="shared" si="8"/>
        <v>Dom Pedrito/RS</v>
      </c>
      <c r="C494" s="189" t="s">
        <v>2012</v>
      </c>
      <c r="D494" s="189">
        <v>60</v>
      </c>
      <c r="E494" s="189">
        <f>IF(Início!$C$11&lt;E$2,IF((E$2-Início!$C$11)&lt;72,$D494*E$1,6*$D494),0)</f>
        <v>60</v>
      </c>
      <c r="F494" s="189">
        <f>IF(Início!$C$11&lt;F$2,IF((F$2-Início!$C$11)&lt;72,$D494*F$1,6*$D494),0)</f>
        <v>120</v>
      </c>
      <c r="G494" s="189">
        <f>IF(Início!$C$11&lt;G$2,IF((G$2-Início!$C$11)&lt;72,$D494*G$1,6*$D494),0)</f>
        <v>180</v>
      </c>
      <c r="H494" s="189">
        <f>IF(Início!$C$11&lt;H$2,IF((H$2-Início!$C$11)&lt;72,$D494*H$1,6*$D494),0)</f>
        <v>240</v>
      </c>
      <c r="I494" s="189">
        <f>IF(Início!$C$11&lt;I$2,IF((I$2-Início!$C$11)&lt;72,$D494*I$1,6*$D494),0)</f>
        <v>300</v>
      </c>
      <c r="J494" s="189">
        <f>IF(Início!$C$11&lt;J$2,IF((J$2-Início!$C$11)&lt;72,$D494*J$1,6*$D494),0)</f>
        <v>360</v>
      </c>
      <c r="K494" s="189">
        <f>IF(Início!$C$11&lt;K$2,IF((K$2-Início!$C$11)&lt;72,$D494*K$1,6*$D494),0)</f>
        <v>360</v>
      </c>
      <c r="L494" s="189">
        <f>IF(Início!$C$11&lt;L$2,IF((L$2-Início!$C$11)&lt;72,$D494*L$1,6*$D494),0)</f>
        <v>360</v>
      </c>
      <c r="M494" s="189">
        <f>IF(Início!$C$11&lt;M$2,IF((M$2-Início!$C$11)&lt;72,$D494*M$1,6*$D494),0)</f>
        <v>360</v>
      </c>
      <c r="N494" s="189">
        <f>IF(Início!$C$11&lt;N$2,IF((N$2-Início!$C$11)&lt;72,$D494*N$1,6*$D494),0)</f>
        <v>360</v>
      </c>
      <c r="Q494" s="165" t="s">
        <v>603</v>
      </c>
    </row>
    <row r="495" spans="2:17">
      <c r="B495" s="165" t="str">
        <f t="shared" si="8"/>
        <v>Dom Pedro/MA</v>
      </c>
      <c r="C495" s="189" t="s">
        <v>316</v>
      </c>
      <c r="D495" s="189">
        <v>60</v>
      </c>
      <c r="E495" s="189">
        <f>IF(Início!$C$11&lt;E$2,IF((E$2-Início!$C$11)&lt;72,$D495*E$1,6*$D495),0)</f>
        <v>60</v>
      </c>
      <c r="F495" s="189">
        <f>IF(Início!$C$11&lt;F$2,IF((F$2-Início!$C$11)&lt;72,$D495*F$1,6*$D495),0)</f>
        <v>120</v>
      </c>
      <c r="G495" s="189">
        <f>IF(Início!$C$11&lt;G$2,IF((G$2-Início!$C$11)&lt;72,$D495*G$1,6*$D495),0)</f>
        <v>180</v>
      </c>
      <c r="H495" s="189">
        <f>IF(Início!$C$11&lt;H$2,IF((H$2-Início!$C$11)&lt;72,$D495*H$1,6*$D495),0)</f>
        <v>240</v>
      </c>
      <c r="I495" s="189">
        <f>IF(Início!$C$11&lt;I$2,IF((I$2-Início!$C$11)&lt;72,$D495*I$1,6*$D495),0)</f>
        <v>300</v>
      </c>
      <c r="J495" s="189">
        <f>IF(Início!$C$11&lt;J$2,IF((J$2-Início!$C$11)&lt;72,$D495*J$1,6*$D495),0)</f>
        <v>360</v>
      </c>
      <c r="K495" s="189">
        <f>IF(Início!$C$11&lt;K$2,IF((K$2-Início!$C$11)&lt;72,$D495*K$1,6*$D495),0)</f>
        <v>360</v>
      </c>
      <c r="L495" s="189">
        <f>IF(Início!$C$11&lt;L$2,IF((L$2-Início!$C$11)&lt;72,$D495*L$1,6*$D495),0)</f>
        <v>360</v>
      </c>
      <c r="M495" s="189">
        <f>IF(Início!$C$11&lt;M$2,IF((M$2-Início!$C$11)&lt;72,$D495*M$1,6*$D495),0)</f>
        <v>360</v>
      </c>
      <c r="N495" s="189">
        <f>IF(Início!$C$11&lt;N$2,IF((N$2-Início!$C$11)&lt;72,$D495*N$1,6*$D495),0)</f>
        <v>360</v>
      </c>
      <c r="Q495" s="165" t="s">
        <v>828</v>
      </c>
    </row>
    <row r="496" spans="2:17">
      <c r="B496" s="165" t="str">
        <f t="shared" si="8"/>
        <v>Dom Viçoso/MG</v>
      </c>
      <c r="C496" s="189" t="s">
        <v>2005</v>
      </c>
      <c r="D496" s="189">
        <v>60</v>
      </c>
      <c r="E496" s="189">
        <f>IF(Início!$C$11&lt;E$2,IF((E$2-Início!$C$11)&lt;72,$D496*E$1,6*$D496),0)</f>
        <v>60</v>
      </c>
      <c r="F496" s="189">
        <f>IF(Início!$C$11&lt;F$2,IF((F$2-Início!$C$11)&lt;72,$D496*F$1,6*$D496),0)</f>
        <v>120</v>
      </c>
      <c r="G496" s="189">
        <f>IF(Início!$C$11&lt;G$2,IF((G$2-Início!$C$11)&lt;72,$D496*G$1,6*$D496),0)</f>
        <v>180</v>
      </c>
      <c r="H496" s="189">
        <f>IF(Início!$C$11&lt;H$2,IF((H$2-Início!$C$11)&lt;72,$D496*H$1,6*$D496),0)</f>
        <v>240</v>
      </c>
      <c r="I496" s="189">
        <f>IF(Início!$C$11&lt;I$2,IF((I$2-Início!$C$11)&lt;72,$D496*I$1,6*$D496),0)</f>
        <v>300</v>
      </c>
      <c r="J496" s="189">
        <f>IF(Início!$C$11&lt;J$2,IF((J$2-Início!$C$11)&lt;72,$D496*J$1,6*$D496),0)</f>
        <v>360</v>
      </c>
      <c r="K496" s="189">
        <f>IF(Início!$C$11&lt;K$2,IF((K$2-Início!$C$11)&lt;72,$D496*K$1,6*$D496),0)</f>
        <v>360</v>
      </c>
      <c r="L496" s="189">
        <f>IF(Início!$C$11&lt;L$2,IF((L$2-Início!$C$11)&lt;72,$D496*L$1,6*$D496),0)</f>
        <v>360</v>
      </c>
      <c r="M496" s="189">
        <f>IF(Início!$C$11&lt;M$2,IF((M$2-Início!$C$11)&lt;72,$D496*M$1,6*$D496),0)</f>
        <v>360</v>
      </c>
      <c r="N496" s="189">
        <f>IF(Início!$C$11&lt;N$2,IF((N$2-Início!$C$11)&lt;72,$D496*N$1,6*$D496),0)</f>
        <v>360</v>
      </c>
      <c r="Q496" s="165" t="s">
        <v>1878</v>
      </c>
    </row>
    <row r="497" spans="2:17">
      <c r="B497" s="165" t="str">
        <f t="shared" si="8"/>
        <v>Domingos Mourão/PI</v>
      </c>
      <c r="C497" s="189" t="s">
        <v>2004</v>
      </c>
      <c r="D497" s="189">
        <v>60</v>
      </c>
      <c r="E497" s="189">
        <f>IF(Início!$C$11&lt;E$2,IF((E$2-Início!$C$11)&lt;72,$D497*E$1,6*$D497),0)</f>
        <v>60</v>
      </c>
      <c r="F497" s="189">
        <f>IF(Início!$C$11&lt;F$2,IF((F$2-Início!$C$11)&lt;72,$D497*F$1,6*$D497),0)</f>
        <v>120</v>
      </c>
      <c r="G497" s="189">
        <f>IF(Início!$C$11&lt;G$2,IF((G$2-Início!$C$11)&lt;72,$D497*G$1,6*$D497),0)</f>
        <v>180</v>
      </c>
      <c r="H497" s="189">
        <f>IF(Início!$C$11&lt;H$2,IF((H$2-Início!$C$11)&lt;72,$D497*H$1,6*$D497),0)</f>
        <v>240</v>
      </c>
      <c r="I497" s="189">
        <f>IF(Início!$C$11&lt;I$2,IF((I$2-Início!$C$11)&lt;72,$D497*I$1,6*$D497),0)</f>
        <v>300</v>
      </c>
      <c r="J497" s="189">
        <f>IF(Início!$C$11&lt;J$2,IF((J$2-Início!$C$11)&lt;72,$D497*J$1,6*$D497),0)</f>
        <v>360</v>
      </c>
      <c r="K497" s="189">
        <f>IF(Início!$C$11&lt;K$2,IF((K$2-Início!$C$11)&lt;72,$D497*K$1,6*$D497),0)</f>
        <v>360</v>
      </c>
      <c r="L497" s="189">
        <f>IF(Início!$C$11&lt;L$2,IF((L$2-Início!$C$11)&lt;72,$D497*L$1,6*$D497),0)</f>
        <v>360</v>
      </c>
      <c r="M497" s="189">
        <f>IF(Início!$C$11&lt;M$2,IF((M$2-Início!$C$11)&lt;72,$D497*M$1,6*$D497),0)</f>
        <v>360</v>
      </c>
      <c r="N497" s="189">
        <f>IF(Início!$C$11&lt;N$2,IF((N$2-Início!$C$11)&lt;72,$D497*N$1,6*$D497),0)</f>
        <v>360</v>
      </c>
      <c r="Q497" s="165" t="s">
        <v>1790</v>
      </c>
    </row>
    <row r="498" spans="2:17">
      <c r="B498" s="165" t="str">
        <f t="shared" si="8"/>
        <v>Douradina/MS</v>
      </c>
      <c r="C498" s="189" t="s">
        <v>308</v>
      </c>
      <c r="D498" s="189">
        <v>60</v>
      </c>
      <c r="E498" s="189">
        <f>IF(Início!$C$11&lt;E$2,IF((E$2-Início!$C$11)&lt;72,$D498*E$1,6*$D498),0)</f>
        <v>60</v>
      </c>
      <c r="F498" s="189">
        <f>IF(Início!$C$11&lt;F$2,IF((F$2-Início!$C$11)&lt;72,$D498*F$1,6*$D498),0)</f>
        <v>120</v>
      </c>
      <c r="G498" s="189">
        <f>IF(Início!$C$11&lt;G$2,IF((G$2-Início!$C$11)&lt;72,$D498*G$1,6*$D498),0)</f>
        <v>180</v>
      </c>
      <c r="H498" s="189">
        <f>IF(Início!$C$11&lt;H$2,IF((H$2-Início!$C$11)&lt;72,$D498*H$1,6*$D498),0)</f>
        <v>240</v>
      </c>
      <c r="I498" s="189">
        <f>IF(Início!$C$11&lt;I$2,IF((I$2-Início!$C$11)&lt;72,$D498*I$1,6*$D498),0)</f>
        <v>300</v>
      </c>
      <c r="J498" s="189">
        <f>IF(Início!$C$11&lt;J$2,IF((J$2-Início!$C$11)&lt;72,$D498*J$1,6*$D498),0)</f>
        <v>360</v>
      </c>
      <c r="K498" s="189">
        <f>IF(Início!$C$11&lt;K$2,IF((K$2-Início!$C$11)&lt;72,$D498*K$1,6*$D498),0)</f>
        <v>360</v>
      </c>
      <c r="L498" s="189">
        <f>IF(Início!$C$11&lt;L$2,IF((L$2-Início!$C$11)&lt;72,$D498*L$1,6*$D498),0)</f>
        <v>360</v>
      </c>
      <c r="M498" s="189">
        <f>IF(Início!$C$11&lt;M$2,IF((M$2-Início!$C$11)&lt;72,$D498*M$1,6*$D498),0)</f>
        <v>360</v>
      </c>
      <c r="N498" s="189">
        <f>IF(Início!$C$11&lt;N$2,IF((N$2-Início!$C$11)&lt;72,$D498*N$1,6*$D498),0)</f>
        <v>360</v>
      </c>
      <c r="Q498" s="165" t="s">
        <v>1652</v>
      </c>
    </row>
    <row r="499" spans="2:17">
      <c r="B499" s="165" t="str">
        <f t="shared" si="8"/>
        <v>Douradoquara/MG</v>
      </c>
      <c r="C499" s="189" t="s">
        <v>2005</v>
      </c>
      <c r="D499" s="189">
        <v>60</v>
      </c>
      <c r="E499" s="189">
        <f>IF(Início!$C$11&lt;E$2,IF((E$2-Início!$C$11)&lt;72,$D499*E$1,6*$D499),0)</f>
        <v>60</v>
      </c>
      <c r="F499" s="189">
        <f>IF(Início!$C$11&lt;F$2,IF((F$2-Início!$C$11)&lt;72,$D499*F$1,6*$D499),0)</f>
        <v>120</v>
      </c>
      <c r="G499" s="189">
        <f>IF(Início!$C$11&lt;G$2,IF((G$2-Início!$C$11)&lt;72,$D499*G$1,6*$D499),0)</f>
        <v>180</v>
      </c>
      <c r="H499" s="189">
        <f>IF(Início!$C$11&lt;H$2,IF((H$2-Início!$C$11)&lt;72,$D499*H$1,6*$D499),0)</f>
        <v>240</v>
      </c>
      <c r="I499" s="189">
        <f>IF(Início!$C$11&lt;I$2,IF((I$2-Início!$C$11)&lt;72,$D499*I$1,6*$D499),0)</f>
        <v>300</v>
      </c>
      <c r="J499" s="189">
        <f>IF(Início!$C$11&lt;J$2,IF((J$2-Início!$C$11)&lt;72,$D499*J$1,6*$D499),0)</f>
        <v>360</v>
      </c>
      <c r="K499" s="189">
        <f>IF(Início!$C$11&lt;K$2,IF((K$2-Início!$C$11)&lt;72,$D499*K$1,6*$D499),0)</f>
        <v>360</v>
      </c>
      <c r="L499" s="189">
        <f>IF(Início!$C$11&lt;L$2,IF((L$2-Início!$C$11)&lt;72,$D499*L$1,6*$D499),0)</f>
        <v>360</v>
      </c>
      <c r="M499" s="189">
        <f>IF(Início!$C$11&lt;M$2,IF((M$2-Início!$C$11)&lt;72,$D499*M$1,6*$D499),0)</f>
        <v>360</v>
      </c>
      <c r="N499" s="189">
        <f>IF(Início!$C$11&lt;N$2,IF((N$2-Início!$C$11)&lt;72,$D499*N$1,6*$D499),0)</f>
        <v>360</v>
      </c>
      <c r="Q499" s="165" t="s">
        <v>1983</v>
      </c>
    </row>
    <row r="500" spans="2:17">
      <c r="B500" s="165" t="str">
        <f t="shared" si="8"/>
        <v>Dourados/MS</v>
      </c>
      <c r="C500" s="189" t="s">
        <v>308</v>
      </c>
      <c r="D500" s="189">
        <v>60</v>
      </c>
      <c r="E500" s="189">
        <f>IF(Início!$C$11&lt;E$2,IF((E$2-Início!$C$11)&lt;72,$D500*E$1,6*$D500),0)</f>
        <v>60</v>
      </c>
      <c r="F500" s="189">
        <f>IF(Início!$C$11&lt;F$2,IF((F$2-Início!$C$11)&lt;72,$D500*F$1,6*$D500),0)</f>
        <v>120</v>
      </c>
      <c r="G500" s="189">
        <f>IF(Início!$C$11&lt;G$2,IF((G$2-Início!$C$11)&lt;72,$D500*G$1,6*$D500),0)</f>
        <v>180</v>
      </c>
      <c r="H500" s="189">
        <f>IF(Início!$C$11&lt;H$2,IF((H$2-Início!$C$11)&lt;72,$D500*H$1,6*$D500),0)</f>
        <v>240</v>
      </c>
      <c r="I500" s="189">
        <f>IF(Início!$C$11&lt;I$2,IF((I$2-Início!$C$11)&lt;72,$D500*I$1,6*$D500),0)</f>
        <v>300</v>
      </c>
      <c r="J500" s="189">
        <f>IF(Início!$C$11&lt;J$2,IF((J$2-Início!$C$11)&lt;72,$D500*J$1,6*$D500),0)</f>
        <v>360</v>
      </c>
      <c r="K500" s="189">
        <f>IF(Início!$C$11&lt;K$2,IF((K$2-Início!$C$11)&lt;72,$D500*K$1,6*$D500),0)</f>
        <v>360</v>
      </c>
      <c r="L500" s="189">
        <f>IF(Início!$C$11&lt;L$2,IF((L$2-Início!$C$11)&lt;72,$D500*L$1,6*$D500),0)</f>
        <v>360</v>
      </c>
      <c r="M500" s="189">
        <f>IF(Início!$C$11&lt;M$2,IF((M$2-Início!$C$11)&lt;72,$D500*M$1,6*$D500),0)</f>
        <v>360</v>
      </c>
      <c r="N500" s="189">
        <f>IF(Início!$C$11&lt;N$2,IF((N$2-Início!$C$11)&lt;72,$D500*N$1,6*$D500),0)</f>
        <v>360</v>
      </c>
      <c r="Q500" s="165" t="s">
        <v>355</v>
      </c>
    </row>
    <row r="501" spans="2:17">
      <c r="B501" s="165" t="str">
        <f t="shared" si="8"/>
        <v>Doutor Maurício Cardoso/RS</v>
      </c>
      <c r="C501" s="189" t="s">
        <v>2012</v>
      </c>
      <c r="D501" s="189">
        <v>60</v>
      </c>
      <c r="E501" s="189">
        <f>IF(Início!$C$11&lt;E$2,IF((E$2-Início!$C$11)&lt;72,$D501*E$1,6*$D501),0)</f>
        <v>60</v>
      </c>
      <c r="F501" s="189">
        <f>IF(Início!$C$11&lt;F$2,IF((F$2-Início!$C$11)&lt;72,$D501*F$1,6*$D501),0)</f>
        <v>120</v>
      </c>
      <c r="G501" s="189">
        <f>IF(Início!$C$11&lt;G$2,IF((G$2-Início!$C$11)&lt;72,$D501*G$1,6*$D501),0)</f>
        <v>180</v>
      </c>
      <c r="H501" s="189">
        <f>IF(Início!$C$11&lt;H$2,IF((H$2-Início!$C$11)&lt;72,$D501*H$1,6*$D501),0)</f>
        <v>240</v>
      </c>
      <c r="I501" s="189">
        <f>IF(Início!$C$11&lt;I$2,IF((I$2-Início!$C$11)&lt;72,$D501*I$1,6*$D501),0)</f>
        <v>300</v>
      </c>
      <c r="J501" s="189">
        <f>IF(Início!$C$11&lt;J$2,IF((J$2-Início!$C$11)&lt;72,$D501*J$1,6*$D501),0)</f>
        <v>360</v>
      </c>
      <c r="K501" s="189">
        <f>IF(Início!$C$11&lt;K$2,IF((K$2-Início!$C$11)&lt;72,$D501*K$1,6*$D501),0)</f>
        <v>360</v>
      </c>
      <c r="L501" s="189">
        <f>IF(Início!$C$11&lt;L$2,IF((L$2-Início!$C$11)&lt;72,$D501*L$1,6*$D501),0)</f>
        <v>360</v>
      </c>
      <c r="M501" s="189">
        <f>IF(Início!$C$11&lt;M$2,IF((M$2-Início!$C$11)&lt;72,$D501*M$1,6*$D501),0)</f>
        <v>360</v>
      </c>
      <c r="N501" s="189">
        <f>IF(Início!$C$11&lt;N$2,IF((N$2-Início!$C$11)&lt;72,$D501*N$1,6*$D501),0)</f>
        <v>360</v>
      </c>
      <c r="Q501" s="165" t="s">
        <v>1745</v>
      </c>
    </row>
    <row r="502" spans="2:17">
      <c r="B502" s="165" t="str">
        <f t="shared" si="8"/>
        <v>Doutor Severiano/RN</v>
      </c>
      <c r="C502" s="189" t="s">
        <v>2014</v>
      </c>
      <c r="D502" s="189">
        <v>60</v>
      </c>
      <c r="E502" s="189">
        <f>IF(Início!$C$11&lt;E$2,IF((E$2-Início!$C$11)&lt;72,$D502*E$1,6*$D502),0)</f>
        <v>60</v>
      </c>
      <c r="F502" s="189">
        <f>IF(Início!$C$11&lt;F$2,IF((F$2-Início!$C$11)&lt;72,$D502*F$1,6*$D502),0)</f>
        <v>120</v>
      </c>
      <c r="G502" s="189">
        <f>IF(Início!$C$11&lt;G$2,IF((G$2-Início!$C$11)&lt;72,$D502*G$1,6*$D502),0)</f>
        <v>180</v>
      </c>
      <c r="H502" s="189">
        <f>IF(Início!$C$11&lt;H$2,IF((H$2-Início!$C$11)&lt;72,$D502*H$1,6*$D502),0)</f>
        <v>240</v>
      </c>
      <c r="I502" s="189">
        <f>IF(Início!$C$11&lt;I$2,IF((I$2-Início!$C$11)&lt;72,$D502*I$1,6*$D502),0)</f>
        <v>300</v>
      </c>
      <c r="J502" s="189">
        <f>IF(Início!$C$11&lt;J$2,IF((J$2-Início!$C$11)&lt;72,$D502*J$1,6*$D502),0)</f>
        <v>360</v>
      </c>
      <c r="K502" s="189">
        <f>IF(Início!$C$11&lt;K$2,IF((K$2-Início!$C$11)&lt;72,$D502*K$1,6*$D502),0)</f>
        <v>360</v>
      </c>
      <c r="L502" s="189">
        <f>IF(Início!$C$11&lt;L$2,IF((L$2-Início!$C$11)&lt;72,$D502*L$1,6*$D502),0)</f>
        <v>360</v>
      </c>
      <c r="M502" s="189">
        <f>IF(Início!$C$11&lt;M$2,IF((M$2-Início!$C$11)&lt;72,$D502*M$1,6*$D502),0)</f>
        <v>360</v>
      </c>
      <c r="N502" s="189">
        <f>IF(Início!$C$11&lt;N$2,IF((N$2-Início!$C$11)&lt;72,$D502*N$1,6*$D502),0)</f>
        <v>360</v>
      </c>
      <c r="Q502" s="165" t="s">
        <v>1528</v>
      </c>
    </row>
    <row r="503" spans="2:17">
      <c r="B503" s="165" t="str">
        <f t="shared" si="8"/>
        <v>Duque Bacelar/MA</v>
      </c>
      <c r="C503" s="189" t="s">
        <v>316</v>
      </c>
      <c r="D503" s="189">
        <v>60</v>
      </c>
      <c r="E503" s="189">
        <f>IF(Início!$C$11&lt;E$2,IF((E$2-Início!$C$11)&lt;72,$D503*E$1,6*$D503),0)</f>
        <v>60</v>
      </c>
      <c r="F503" s="189">
        <f>IF(Início!$C$11&lt;F$2,IF((F$2-Início!$C$11)&lt;72,$D503*F$1,6*$D503),0)</f>
        <v>120</v>
      </c>
      <c r="G503" s="189">
        <f>IF(Início!$C$11&lt;G$2,IF((G$2-Início!$C$11)&lt;72,$D503*G$1,6*$D503),0)</f>
        <v>180</v>
      </c>
      <c r="H503" s="189">
        <f>IF(Início!$C$11&lt;H$2,IF((H$2-Início!$C$11)&lt;72,$D503*H$1,6*$D503),0)</f>
        <v>240</v>
      </c>
      <c r="I503" s="189">
        <f>IF(Início!$C$11&lt;I$2,IF((I$2-Início!$C$11)&lt;72,$D503*I$1,6*$D503),0)</f>
        <v>300</v>
      </c>
      <c r="J503" s="189">
        <f>IF(Início!$C$11&lt;J$2,IF((J$2-Início!$C$11)&lt;72,$D503*J$1,6*$D503),0)</f>
        <v>360</v>
      </c>
      <c r="K503" s="189">
        <f>IF(Início!$C$11&lt;K$2,IF((K$2-Início!$C$11)&lt;72,$D503*K$1,6*$D503),0)</f>
        <v>360</v>
      </c>
      <c r="L503" s="189">
        <f>IF(Início!$C$11&lt;L$2,IF((L$2-Início!$C$11)&lt;72,$D503*L$1,6*$D503),0)</f>
        <v>360</v>
      </c>
      <c r="M503" s="189">
        <f>IF(Início!$C$11&lt;M$2,IF((M$2-Início!$C$11)&lt;72,$D503*M$1,6*$D503),0)</f>
        <v>360</v>
      </c>
      <c r="N503" s="189">
        <f>IF(Início!$C$11&lt;N$2,IF((N$2-Início!$C$11)&lt;72,$D503*N$1,6*$D503),0)</f>
        <v>360</v>
      </c>
      <c r="Q503" s="165" t="s">
        <v>1358</v>
      </c>
    </row>
    <row r="504" spans="2:17">
      <c r="B504" s="165" t="str">
        <f t="shared" si="8"/>
        <v>Ecoporanga/ES</v>
      </c>
      <c r="C504" s="189" t="s">
        <v>2011</v>
      </c>
      <c r="D504" s="189">
        <v>60</v>
      </c>
      <c r="E504" s="189">
        <f>IF(Início!$C$11&lt;E$2,IF((E$2-Início!$C$11)&lt;72,$D504*E$1,6*$D504),0)</f>
        <v>60</v>
      </c>
      <c r="F504" s="189">
        <f>IF(Início!$C$11&lt;F$2,IF((F$2-Início!$C$11)&lt;72,$D504*F$1,6*$D504),0)</f>
        <v>120</v>
      </c>
      <c r="G504" s="189">
        <f>IF(Início!$C$11&lt;G$2,IF((G$2-Início!$C$11)&lt;72,$D504*G$1,6*$D504),0)</f>
        <v>180</v>
      </c>
      <c r="H504" s="189">
        <f>IF(Início!$C$11&lt;H$2,IF((H$2-Início!$C$11)&lt;72,$D504*H$1,6*$D504),0)</f>
        <v>240</v>
      </c>
      <c r="I504" s="189">
        <f>IF(Início!$C$11&lt;I$2,IF((I$2-Início!$C$11)&lt;72,$D504*I$1,6*$D504),0)</f>
        <v>300</v>
      </c>
      <c r="J504" s="189">
        <f>IF(Início!$C$11&lt;J$2,IF((J$2-Início!$C$11)&lt;72,$D504*J$1,6*$D504),0)</f>
        <v>360</v>
      </c>
      <c r="K504" s="189">
        <f>IF(Início!$C$11&lt;K$2,IF((K$2-Início!$C$11)&lt;72,$D504*K$1,6*$D504),0)</f>
        <v>360</v>
      </c>
      <c r="L504" s="189">
        <f>IF(Início!$C$11&lt;L$2,IF((L$2-Início!$C$11)&lt;72,$D504*L$1,6*$D504),0)</f>
        <v>360</v>
      </c>
      <c r="M504" s="189">
        <f>IF(Início!$C$11&lt;M$2,IF((M$2-Início!$C$11)&lt;72,$D504*M$1,6*$D504),0)</f>
        <v>360</v>
      </c>
      <c r="N504" s="189">
        <f>IF(Início!$C$11&lt;N$2,IF((N$2-Início!$C$11)&lt;72,$D504*N$1,6*$D504),0)</f>
        <v>360</v>
      </c>
      <c r="Q504" s="165" t="s">
        <v>845</v>
      </c>
    </row>
    <row r="505" spans="2:17">
      <c r="B505" s="165" t="str">
        <f t="shared" si="8"/>
        <v>Edealina/GO</v>
      </c>
      <c r="C505" s="189" t="s">
        <v>2006</v>
      </c>
      <c r="D505" s="189">
        <v>60</v>
      </c>
      <c r="E505" s="189">
        <f>IF(Início!$C$11&lt;E$2,IF((E$2-Início!$C$11)&lt;72,$D505*E$1,6*$D505),0)</f>
        <v>60</v>
      </c>
      <c r="F505" s="189">
        <f>IF(Início!$C$11&lt;F$2,IF((F$2-Início!$C$11)&lt;72,$D505*F$1,6*$D505),0)</f>
        <v>120</v>
      </c>
      <c r="G505" s="189">
        <f>IF(Início!$C$11&lt;G$2,IF((G$2-Início!$C$11)&lt;72,$D505*G$1,6*$D505),0)</f>
        <v>180</v>
      </c>
      <c r="H505" s="189">
        <f>IF(Início!$C$11&lt;H$2,IF((H$2-Início!$C$11)&lt;72,$D505*H$1,6*$D505),0)</f>
        <v>240</v>
      </c>
      <c r="I505" s="189">
        <f>IF(Início!$C$11&lt;I$2,IF((I$2-Início!$C$11)&lt;72,$D505*I$1,6*$D505),0)</f>
        <v>300</v>
      </c>
      <c r="J505" s="189">
        <f>IF(Início!$C$11&lt;J$2,IF((J$2-Início!$C$11)&lt;72,$D505*J$1,6*$D505),0)</f>
        <v>360</v>
      </c>
      <c r="K505" s="189">
        <f>IF(Início!$C$11&lt;K$2,IF((K$2-Início!$C$11)&lt;72,$D505*K$1,6*$D505),0)</f>
        <v>360</v>
      </c>
      <c r="L505" s="189">
        <f>IF(Início!$C$11&lt;L$2,IF((L$2-Início!$C$11)&lt;72,$D505*L$1,6*$D505),0)</f>
        <v>360</v>
      </c>
      <c r="M505" s="189">
        <f>IF(Início!$C$11&lt;M$2,IF((M$2-Início!$C$11)&lt;72,$D505*M$1,6*$D505),0)</f>
        <v>360</v>
      </c>
      <c r="N505" s="189">
        <f>IF(Início!$C$11&lt;N$2,IF((N$2-Início!$C$11)&lt;72,$D505*N$1,6*$D505),0)</f>
        <v>360</v>
      </c>
      <c r="Q505" s="165" t="s">
        <v>1799</v>
      </c>
    </row>
    <row r="506" spans="2:17">
      <c r="B506" s="165" t="str">
        <f t="shared" si="8"/>
        <v>Edéia/GO</v>
      </c>
      <c r="C506" s="189" t="s">
        <v>2006</v>
      </c>
      <c r="D506" s="189">
        <v>60</v>
      </c>
      <c r="E506" s="189">
        <f>IF(Início!$C$11&lt;E$2,IF((E$2-Início!$C$11)&lt;72,$D506*E$1,6*$D506),0)</f>
        <v>60</v>
      </c>
      <c r="F506" s="189">
        <f>IF(Início!$C$11&lt;F$2,IF((F$2-Início!$C$11)&lt;72,$D506*F$1,6*$D506),0)</f>
        <v>120</v>
      </c>
      <c r="G506" s="189">
        <f>IF(Início!$C$11&lt;G$2,IF((G$2-Início!$C$11)&lt;72,$D506*G$1,6*$D506),0)</f>
        <v>180</v>
      </c>
      <c r="H506" s="189">
        <f>IF(Início!$C$11&lt;H$2,IF((H$2-Início!$C$11)&lt;72,$D506*H$1,6*$D506),0)</f>
        <v>240</v>
      </c>
      <c r="I506" s="189">
        <f>IF(Início!$C$11&lt;I$2,IF((I$2-Início!$C$11)&lt;72,$D506*I$1,6*$D506),0)</f>
        <v>300</v>
      </c>
      <c r="J506" s="189">
        <f>IF(Início!$C$11&lt;J$2,IF((J$2-Início!$C$11)&lt;72,$D506*J$1,6*$D506),0)</f>
        <v>360</v>
      </c>
      <c r="K506" s="189">
        <f>IF(Início!$C$11&lt;K$2,IF((K$2-Início!$C$11)&lt;72,$D506*K$1,6*$D506),0)</f>
        <v>360</v>
      </c>
      <c r="L506" s="189">
        <f>IF(Início!$C$11&lt;L$2,IF((L$2-Início!$C$11)&lt;72,$D506*L$1,6*$D506),0)</f>
        <v>360</v>
      </c>
      <c r="M506" s="189">
        <f>IF(Início!$C$11&lt;M$2,IF((M$2-Início!$C$11)&lt;72,$D506*M$1,6*$D506),0)</f>
        <v>360</v>
      </c>
      <c r="N506" s="189">
        <f>IF(Início!$C$11&lt;N$2,IF((N$2-Início!$C$11)&lt;72,$D506*N$1,6*$D506),0)</f>
        <v>360</v>
      </c>
      <c r="Q506" s="165" t="s">
        <v>1242</v>
      </c>
    </row>
    <row r="507" spans="2:17">
      <c r="B507" s="165" t="str">
        <f t="shared" si="8"/>
        <v>Eldorado/SP</v>
      </c>
      <c r="C507" s="189" t="s">
        <v>2002</v>
      </c>
      <c r="D507" s="189">
        <v>60</v>
      </c>
      <c r="E507" s="189">
        <f>IF(Início!$C$11&lt;E$2,IF((E$2-Início!$C$11)&lt;72,$D507*E$1,6*$D507),0)</f>
        <v>60</v>
      </c>
      <c r="F507" s="189">
        <f>IF(Início!$C$11&lt;F$2,IF((F$2-Início!$C$11)&lt;72,$D507*F$1,6*$D507),0)</f>
        <v>120</v>
      </c>
      <c r="G507" s="189">
        <f>IF(Início!$C$11&lt;G$2,IF((G$2-Início!$C$11)&lt;72,$D507*G$1,6*$D507),0)</f>
        <v>180</v>
      </c>
      <c r="H507" s="189">
        <f>IF(Início!$C$11&lt;H$2,IF((H$2-Início!$C$11)&lt;72,$D507*H$1,6*$D507),0)</f>
        <v>240</v>
      </c>
      <c r="I507" s="189">
        <f>IF(Início!$C$11&lt;I$2,IF((I$2-Início!$C$11)&lt;72,$D507*I$1,6*$D507),0)</f>
        <v>300</v>
      </c>
      <c r="J507" s="189">
        <f>IF(Início!$C$11&lt;J$2,IF((J$2-Início!$C$11)&lt;72,$D507*J$1,6*$D507),0)</f>
        <v>360</v>
      </c>
      <c r="K507" s="189">
        <f>IF(Início!$C$11&lt;K$2,IF((K$2-Início!$C$11)&lt;72,$D507*K$1,6*$D507),0)</f>
        <v>360</v>
      </c>
      <c r="L507" s="189">
        <f>IF(Início!$C$11&lt;L$2,IF((L$2-Início!$C$11)&lt;72,$D507*L$1,6*$D507),0)</f>
        <v>360</v>
      </c>
      <c r="M507" s="189">
        <f>IF(Início!$C$11&lt;M$2,IF((M$2-Início!$C$11)&lt;72,$D507*M$1,6*$D507),0)</f>
        <v>360</v>
      </c>
      <c r="N507" s="189">
        <f>IF(Início!$C$11&lt;N$2,IF((N$2-Início!$C$11)&lt;72,$D507*N$1,6*$D507),0)</f>
        <v>360</v>
      </c>
      <c r="Q507" s="165" t="s">
        <v>1182</v>
      </c>
    </row>
    <row r="508" spans="2:17">
      <c r="B508" s="165" t="str">
        <f t="shared" si="8"/>
        <v>Eldorado/MS</v>
      </c>
      <c r="C508" s="189" t="s">
        <v>308</v>
      </c>
      <c r="D508" s="189">
        <v>60</v>
      </c>
      <c r="E508" s="189">
        <f>IF(Início!$C$11&lt;E$2,IF((E$2-Início!$C$11)&lt;72,$D508*E$1,6*$D508),0)</f>
        <v>60</v>
      </c>
      <c r="F508" s="189">
        <f>IF(Início!$C$11&lt;F$2,IF((F$2-Início!$C$11)&lt;72,$D508*F$1,6*$D508),0)</f>
        <v>120</v>
      </c>
      <c r="G508" s="189">
        <f>IF(Início!$C$11&lt;G$2,IF((G$2-Início!$C$11)&lt;72,$D508*G$1,6*$D508),0)</f>
        <v>180</v>
      </c>
      <c r="H508" s="189">
        <f>IF(Início!$C$11&lt;H$2,IF((H$2-Início!$C$11)&lt;72,$D508*H$1,6*$D508),0)</f>
        <v>240</v>
      </c>
      <c r="I508" s="189">
        <f>IF(Início!$C$11&lt;I$2,IF((I$2-Início!$C$11)&lt;72,$D508*I$1,6*$D508),0)</f>
        <v>300</v>
      </c>
      <c r="J508" s="189">
        <f>IF(Início!$C$11&lt;J$2,IF((J$2-Início!$C$11)&lt;72,$D508*J$1,6*$D508),0)</f>
        <v>360</v>
      </c>
      <c r="K508" s="189">
        <f>IF(Início!$C$11&lt;K$2,IF((K$2-Início!$C$11)&lt;72,$D508*K$1,6*$D508),0)</f>
        <v>360</v>
      </c>
      <c r="L508" s="189">
        <f>IF(Início!$C$11&lt;L$2,IF((L$2-Início!$C$11)&lt;72,$D508*L$1,6*$D508),0)</f>
        <v>360</v>
      </c>
      <c r="M508" s="189">
        <f>IF(Início!$C$11&lt;M$2,IF((M$2-Início!$C$11)&lt;72,$D508*M$1,6*$D508),0)</f>
        <v>360</v>
      </c>
      <c r="N508" s="189">
        <f>IF(Início!$C$11&lt;N$2,IF((N$2-Início!$C$11)&lt;72,$D508*N$1,6*$D508),0)</f>
        <v>360</v>
      </c>
      <c r="Q508" s="165" t="s">
        <v>1182</v>
      </c>
    </row>
    <row r="509" spans="2:17">
      <c r="B509" s="165" t="str">
        <f t="shared" si="8"/>
        <v>Eldorado do Sul/RS</v>
      </c>
      <c r="C509" s="189" t="s">
        <v>2012</v>
      </c>
      <c r="D509" s="189">
        <v>60</v>
      </c>
      <c r="E509" s="189">
        <f>IF(Início!$C$11&lt;E$2,IF((E$2-Início!$C$11)&lt;72,$D509*E$1,6*$D509),0)</f>
        <v>60</v>
      </c>
      <c r="F509" s="189">
        <f>IF(Início!$C$11&lt;F$2,IF((F$2-Início!$C$11)&lt;72,$D509*F$1,6*$D509),0)</f>
        <v>120</v>
      </c>
      <c r="G509" s="189">
        <f>IF(Início!$C$11&lt;G$2,IF((G$2-Início!$C$11)&lt;72,$D509*G$1,6*$D509),0)</f>
        <v>180</v>
      </c>
      <c r="H509" s="189">
        <f>IF(Início!$C$11&lt;H$2,IF((H$2-Início!$C$11)&lt;72,$D509*H$1,6*$D509),0)</f>
        <v>240</v>
      </c>
      <c r="I509" s="189">
        <f>IF(Início!$C$11&lt;I$2,IF((I$2-Início!$C$11)&lt;72,$D509*I$1,6*$D509),0)</f>
        <v>300</v>
      </c>
      <c r="J509" s="189">
        <f>IF(Início!$C$11&lt;J$2,IF((J$2-Início!$C$11)&lt;72,$D509*J$1,6*$D509),0)</f>
        <v>360</v>
      </c>
      <c r="K509" s="189">
        <f>IF(Início!$C$11&lt;K$2,IF((K$2-Início!$C$11)&lt;72,$D509*K$1,6*$D509),0)</f>
        <v>360</v>
      </c>
      <c r="L509" s="189">
        <f>IF(Início!$C$11&lt;L$2,IF((L$2-Início!$C$11)&lt;72,$D509*L$1,6*$D509),0)</f>
        <v>360</v>
      </c>
      <c r="M509" s="189">
        <f>IF(Início!$C$11&lt;M$2,IF((M$2-Início!$C$11)&lt;72,$D509*M$1,6*$D509),0)</f>
        <v>360</v>
      </c>
      <c r="N509" s="189">
        <f>IF(Início!$C$11&lt;N$2,IF((N$2-Início!$C$11)&lt;72,$D509*N$1,6*$D509),0)</f>
        <v>360</v>
      </c>
      <c r="Q509" s="165" t="s">
        <v>576</v>
      </c>
    </row>
    <row r="510" spans="2:17">
      <c r="B510" s="165" t="str">
        <f t="shared" si="8"/>
        <v>Eldorado dos Carajás/PA</v>
      </c>
      <c r="C510" s="189" t="s">
        <v>302</v>
      </c>
      <c r="D510" s="189">
        <v>60</v>
      </c>
      <c r="E510" s="189">
        <f>IF(Início!$C$11&lt;E$2,IF((E$2-Início!$C$11)&lt;72,$D510*E$1,6*$D510),0)</f>
        <v>60</v>
      </c>
      <c r="F510" s="189">
        <f>IF(Início!$C$11&lt;F$2,IF((F$2-Início!$C$11)&lt;72,$D510*F$1,6*$D510),0)</f>
        <v>120</v>
      </c>
      <c r="G510" s="189">
        <f>IF(Início!$C$11&lt;G$2,IF((G$2-Início!$C$11)&lt;72,$D510*G$1,6*$D510),0)</f>
        <v>180</v>
      </c>
      <c r="H510" s="189">
        <f>IF(Início!$C$11&lt;H$2,IF((H$2-Início!$C$11)&lt;72,$D510*H$1,6*$D510),0)</f>
        <v>240</v>
      </c>
      <c r="I510" s="189">
        <f>IF(Início!$C$11&lt;I$2,IF((I$2-Início!$C$11)&lt;72,$D510*I$1,6*$D510),0)</f>
        <v>300</v>
      </c>
      <c r="J510" s="189">
        <f>IF(Início!$C$11&lt;J$2,IF((J$2-Início!$C$11)&lt;72,$D510*J$1,6*$D510),0)</f>
        <v>360</v>
      </c>
      <c r="K510" s="189">
        <f>IF(Início!$C$11&lt;K$2,IF((K$2-Início!$C$11)&lt;72,$D510*K$1,6*$D510),0)</f>
        <v>360</v>
      </c>
      <c r="L510" s="189">
        <f>IF(Início!$C$11&lt;L$2,IF((L$2-Início!$C$11)&lt;72,$D510*L$1,6*$D510),0)</f>
        <v>360</v>
      </c>
      <c r="M510" s="189">
        <f>IF(Início!$C$11&lt;M$2,IF((M$2-Início!$C$11)&lt;72,$D510*M$1,6*$D510),0)</f>
        <v>360</v>
      </c>
      <c r="N510" s="189">
        <f>IF(Início!$C$11&lt;N$2,IF((N$2-Início!$C$11)&lt;72,$D510*N$1,6*$D510),0)</f>
        <v>360</v>
      </c>
      <c r="Q510" s="165" t="s">
        <v>711</v>
      </c>
    </row>
    <row r="511" spans="2:17">
      <c r="B511" s="165" t="str">
        <f t="shared" si="8"/>
        <v>Elísio Medrado/BA</v>
      </c>
      <c r="C511" s="189" t="s">
        <v>311</v>
      </c>
      <c r="D511" s="189">
        <v>60</v>
      </c>
      <c r="E511" s="189">
        <f>IF(Início!$C$11&lt;E$2,IF((E$2-Início!$C$11)&lt;72,$D511*E$1,6*$D511),0)</f>
        <v>60</v>
      </c>
      <c r="F511" s="189">
        <f>IF(Início!$C$11&lt;F$2,IF((F$2-Início!$C$11)&lt;72,$D511*F$1,6*$D511),0)</f>
        <v>120</v>
      </c>
      <c r="G511" s="189">
        <f>IF(Início!$C$11&lt;G$2,IF((G$2-Início!$C$11)&lt;72,$D511*G$1,6*$D511),0)</f>
        <v>180</v>
      </c>
      <c r="H511" s="189">
        <f>IF(Início!$C$11&lt;H$2,IF((H$2-Início!$C$11)&lt;72,$D511*H$1,6*$D511),0)</f>
        <v>240</v>
      </c>
      <c r="I511" s="189">
        <f>IF(Início!$C$11&lt;I$2,IF((I$2-Início!$C$11)&lt;72,$D511*I$1,6*$D511),0)</f>
        <v>300</v>
      </c>
      <c r="J511" s="189">
        <f>IF(Início!$C$11&lt;J$2,IF((J$2-Início!$C$11)&lt;72,$D511*J$1,6*$D511),0)</f>
        <v>360</v>
      </c>
      <c r="K511" s="189">
        <f>IF(Início!$C$11&lt;K$2,IF((K$2-Início!$C$11)&lt;72,$D511*K$1,6*$D511),0)</f>
        <v>360</v>
      </c>
      <c r="L511" s="189">
        <f>IF(Início!$C$11&lt;L$2,IF((L$2-Início!$C$11)&lt;72,$D511*L$1,6*$D511),0)</f>
        <v>360</v>
      </c>
      <c r="M511" s="189">
        <f>IF(Início!$C$11&lt;M$2,IF((M$2-Início!$C$11)&lt;72,$D511*M$1,6*$D511),0)</f>
        <v>360</v>
      </c>
      <c r="N511" s="189">
        <f>IF(Início!$C$11&lt;N$2,IF((N$2-Início!$C$11)&lt;72,$D511*N$1,6*$D511),0)</f>
        <v>360</v>
      </c>
      <c r="Q511" s="165" t="s">
        <v>1474</v>
      </c>
    </row>
    <row r="512" spans="2:17">
      <c r="B512" s="165" t="str">
        <f t="shared" si="8"/>
        <v>Embu/SP</v>
      </c>
      <c r="C512" s="189" t="s">
        <v>2002</v>
      </c>
      <c r="D512" s="189">
        <v>60</v>
      </c>
      <c r="E512" s="189">
        <f>IF(Início!$C$11&lt;E$2,IF((E$2-Início!$C$11)&lt;72,$D512*E$1,6*$D512),0)</f>
        <v>60</v>
      </c>
      <c r="F512" s="189">
        <f>IF(Início!$C$11&lt;F$2,IF((F$2-Início!$C$11)&lt;72,$D512*F$1,6*$D512),0)</f>
        <v>120</v>
      </c>
      <c r="G512" s="189">
        <f>IF(Início!$C$11&lt;G$2,IF((G$2-Início!$C$11)&lt;72,$D512*G$1,6*$D512),0)</f>
        <v>180</v>
      </c>
      <c r="H512" s="189">
        <f>IF(Início!$C$11&lt;H$2,IF((H$2-Início!$C$11)&lt;72,$D512*H$1,6*$D512),0)</f>
        <v>240</v>
      </c>
      <c r="I512" s="189">
        <f>IF(Início!$C$11&lt;I$2,IF((I$2-Início!$C$11)&lt;72,$D512*I$1,6*$D512),0)</f>
        <v>300</v>
      </c>
      <c r="J512" s="189">
        <f>IF(Início!$C$11&lt;J$2,IF((J$2-Início!$C$11)&lt;72,$D512*J$1,6*$D512),0)</f>
        <v>360</v>
      </c>
      <c r="K512" s="189">
        <f>IF(Início!$C$11&lt;K$2,IF((K$2-Início!$C$11)&lt;72,$D512*K$1,6*$D512),0)</f>
        <v>360</v>
      </c>
      <c r="L512" s="189">
        <f>IF(Início!$C$11&lt;L$2,IF((L$2-Início!$C$11)&lt;72,$D512*L$1,6*$D512),0)</f>
        <v>360</v>
      </c>
      <c r="M512" s="189">
        <f>IF(Início!$C$11&lt;M$2,IF((M$2-Início!$C$11)&lt;72,$D512*M$1,6*$D512),0)</f>
        <v>360</v>
      </c>
      <c r="N512" s="189">
        <f>IF(Início!$C$11&lt;N$2,IF((N$2-Início!$C$11)&lt;72,$D512*N$1,6*$D512),0)</f>
        <v>360</v>
      </c>
      <c r="Q512" s="165" t="s">
        <v>352</v>
      </c>
    </row>
    <row r="513" spans="2:17">
      <c r="B513" s="165" t="str">
        <f t="shared" si="8"/>
        <v>Embu-Guaçu/SP</v>
      </c>
      <c r="C513" s="189" t="s">
        <v>2002</v>
      </c>
      <c r="D513" s="189">
        <v>60</v>
      </c>
      <c r="E513" s="189">
        <f>IF(Início!$C$11&lt;E$2,IF((E$2-Início!$C$11)&lt;72,$D513*E$1,6*$D513),0)</f>
        <v>60</v>
      </c>
      <c r="F513" s="189">
        <f>IF(Início!$C$11&lt;F$2,IF((F$2-Início!$C$11)&lt;72,$D513*F$1,6*$D513),0)</f>
        <v>120</v>
      </c>
      <c r="G513" s="189">
        <f>IF(Início!$C$11&lt;G$2,IF((G$2-Início!$C$11)&lt;72,$D513*G$1,6*$D513),0)</f>
        <v>180</v>
      </c>
      <c r="H513" s="189">
        <f>IF(Início!$C$11&lt;H$2,IF((H$2-Início!$C$11)&lt;72,$D513*H$1,6*$D513),0)</f>
        <v>240</v>
      </c>
      <c r="I513" s="189">
        <f>IF(Início!$C$11&lt;I$2,IF((I$2-Início!$C$11)&lt;72,$D513*I$1,6*$D513),0)</f>
        <v>300</v>
      </c>
      <c r="J513" s="189">
        <f>IF(Início!$C$11&lt;J$2,IF((J$2-Início!$C$11)&lt;72,$D513*J$1,6*$D513),0)</f>
        <v>360</v>
      </c>
      <c r="K513" s="189">
        <f>IF(Início!$C$11&lt;K$2,IF((K$2-Início!$C$11)&lt;72,$D513*K$1,6*$D513),0)</f>
        <v>360</v>
      </c>
      <c r="L513" s="189">
        <f>IF(Início!$C$11&lt;L$2,IF((L$2-Início!$C$11)&lt;72,$D513*L$1,6*$D513),0)</f>
        <v>360</v>
      </c>
      <c r="M513" s="189">
        <f>IF(Início!$C$11&lt;M$2,IF((M$2-Início!$C$11)&lt;72,$D513*M$1,6*$D513),0)</f>
        <v>360</v>
      </c>
      <c r="N513" s="189">
        <f>IF(Início!$C$11&lt;N$2,IF((N$2-Início!$C$11)&lt;72,$D513*N$1,6*$D513),0)</f>
        <v>360</v>
      </c>
      <c r="Q513" s="165" t="s">
        <v>457</v>
      </c>
    </row>
    <row r="514" spans="2:17">
      <c r="B514" s="165" t="str">
        <f t="shared" si="8"/>
        <v>Encanto/RN</v>
      </c>
      <c r="C514" s="189" t="s">
        <v>2014</v>
      </c>
      <c r="D514" s="189">
        <v>60</v>
      </c>
      <c r="E514" s="189">
        <f>IF(Início!$C$11&lt;E$2,IF((E$2-Início!$C$11)&lt;72,$D514*E$1,6*$D514),0)</f>
        <v>60</v>
      </c>
      <c r="F514" s="189">
        <f>IF(Início!$C$11&lt;F$2,IF((F$2-Início!$C$11)&lt;72,$D514*F$1,6*$D514),0)</f>
        <v>120</v>
      </c>
      <c r="G514" s="189">
        <f>IF(Início!$C$11&lt;G$2,IF((G$2-Início!$C$11)&lt;72,$D514*G$1,6*$D514),0)</f>
        <v>180</v>
      </c>
      <c r="H514" s="189">
        <f>IF(Início!$C$11&lt;H$2,IF((H$2-Início!$C$11)&lt;72,$D514*H$1,6*$D514),0)</f>
        <v>240</v>
      </c>
      <c r="I514" s="189">
        <f>IF(Início!$C$11&lt;I$2,IF((I$2-Início!$C$11)&lt;72,$D514*I$1,6*$D514),0)</f>
        <v>300</v>
      </c>
      <c r="J514" s="189">
        <f>IF(Início!$C$11&lt;J$2,IF((J$2-Início!$C$11)&lt;72,$D514*J$1,6*$D514),0)</f>
        <v>360</v>
      </c>
      <c r="K514" s="189">
        <f>IF(Início!$C$11&lt;K$2,IF((K$2-Início!$C$11)&lt;72,$D514*K$1,6*$D514),0)</f>
        <v>360</v>
      </c>
      <c r="L514" s="189">
        <f>IF(Início!$C$11&lt;L$2,IF((L$2-Início!$C$11)&lt;72,$D514*L$1,6*$D514),0)</f>
        <v>360</v>
      </c>
      <c r="M514" s="189">
        <f>IF(Início!$C$11&lt;M$2,IF((M$2-Início!$C$11)&lt;72,$D514*M$1,6*$D514),0)</f>
        <v>360</v>
      </c>
      <c r="N514" s="189">
        <f>IF(Início!$C$11&lt;N$2,IF((N$2-Início!$C$11)&lt;72,$D514*N$1,6*$D514),0)</f>
        <v>360</v>
      </c>
      <c r="Q514" s="165" t="s">
        <v>1610</v>
      </c>
    </row>
    <row r="515" spans="2:17">
      <c r="B515" s="165" t="str">
        <f t="shared" si="8"/>
        <v>Encruzilhada do Sul/RS</v>
      </c>
      <c r="C515" s="189" t="s">
        <v>2012</v>
      </c>
      <c r="D515" s="189">
        <v>60</v>
      </c>
      <c r="E515" s="189">
        <f>IF(Início!$C$11&lt;E$2,IF((E$2-Início!$C$11)&lt;72,$D515*E$1,6*$D515),0)</f>
        <v>60</v>
      </c>
      <c r="F515" s="189">
        <f>IF(Início!$C$11&lt;F$2,IF((F$2-Início!$C$11)&lt;72,$D515*F$1,6*$D515),0)</f>
        <v>120</v>
      </c>
      <c r="G515" s="189">
        <f>IF(Início!$C$11&lt;G$2,IF((G$2-Início!$C$11)&lt;72,$D515*G$1,6*$D515),0)</f>
        <v>180</v>
      </c>
      <c r="H515" s="189">
        <f>IF(Início!$C$11&lt;H$2,IF((H$2-Início!$C$11)&lt;72,$D515*H$1,6*$D515),0)</f>
        <v>240</v>
      </c>
      <c r="I515" s="189">
        <f>IF(Início!$C$11&lt;I$2,IF((I$2-Início!$C$11)&lt;72,$D515*I$1,6*$D515),0)</f>
        <v>300</v>
      </c>
      <c r="J515" s="189">
        <f>IF(Início!$C$11&lt;J$2,IF((J$2-Início!$C$11)&lt;72,$D515*J$1,6*$D515),0)</f>
        <v>360</v>
      </c>
      <c r="K515" s="189">
        <f>IF(Início!$C$11&lt;K$2,IF((K$2-Início!$C$11)&lt;72,$D515*K$1,6*$D515),0)</f>
        <v>360</v>
      </c>
      <c r="L515" s="189">
        <f>IF(Início!$C$11&lt;L$2,IF((L$2-Início!$C$11)&lt;72,$D515*L$1,6*$D515),0)</f>
        <v>360</v>
      </c>
      <c r="M515" s="189">
        <f>IF(Início!$C$11&lt;M$2,IF((M$2-Início!$C$11)&lt;72,$D515*M$1,6*$D515),0)</f>
        <v>360</v>
      </c>
      <c r="N515" s="189">
        <f>IF(Início!$C$11&lt;N$2,IF((N$2-Início!$C$11)&lt;72,$D515*N$1,6*$D515),0)</f>
        <v>360</v>
      </c>
      <c r="Q515" s="165" t="s">
        <v>806</v>
      </c>
    </row>
    <row r="516" spans="2:17">
      <c r="B516" s="165" t="str">
        <f t="shared" si="8"/>
        <v>Enéas Marques/PR</v>
      </c>
      <c r="C516" s="189" t="s">
        <v>2009</v>
      </c>
      <c r="D516" s="189">
        <v>60</v>
      </c>
      <c r="E516" s="189">
        <f>IF(Início!$C$11&lt;E$2,IF((E$2-Início!$C$11)&lt;72,$D516*E$1,6*$D516),0)</f>
        <v>60</v>
      </c>
      <c r="F516" s="189">
        <f>IF(Início!$C$11&lt;F$2,IF((F$2-Início!$C$11)&lt;72,$D516*F$1,6*$D516),0)</f>
        <v>120</v>
      </c>
      <c r="G516" s="189">
        <f>IF(Início!$C$11&lt;G$2,IF((G$2-Início!$C$11)&lt;72,$D516*G$1,6*$D516),0)</f>
        <v>180</v>
      </c>
      <c r="H516" s="189">
        <f>IF(Início!$C$11&lt;H$2,IF((H$2-Início!$C$11)&lt;72,$D516*H$1,6*$D516),0)</f>
        <v>240</v>
      </c>
      <c r="I516" s="189">
        <f>IF(Início!$C$11&lt;I$2,IF((I$2-Início!$C$11)&lt;72,$D516*I$1,6*$D516),0)</f>
        <v>300</v>
      </c>
      <c r="J516" s="189">
        <f>IF(Início!$C$11&lt;J$2,IF((J$2-Início!$C$11)&lt;72,$D516*J$1,6*$D516),0)</f>
        <v>360</v>
      </c>
      <c r="K516" s="189">
        <f>IF(Início!$C$11&lt;K$2,IF((K$2-Início!$C$11)&lt;72,$D516*K$1,6*$D516),0)</f>
        <v>360</v>
      </c>
      <c r="L516" s="189">
        <f>IF(Início!$C$11&lt;L$2,IF((L$2-Início!$C$11)&lt;72,$D516*L$1,6*$D516),0)</f>
        <v>360</v>
      </c>
      <c r="M516" s="189">
        <f>IF(Início!$C$11&lt;M$2,IF((M$2-Início!$C$11)&lt;72,$D516*M$1,6*$D516),0)</f>
        <v>360</v>
      </c>
      <c r="N516" s="189">
        <f>IF(Início!$C$11&lt;N$2,IF((N$2-Início!$C$11)&lt;72,$D516*N$1,6*$D516),0)</f>
        <v>360</v>
      </c>
      <c r="Q516" s="165" t="s">
        <v>1613</v>
      </c>
    </row>
    <row r="517" spans="2:17">
      <c r="B517" s="165" t="str">
        <f t="shared" ref="B517:B580" si="9">CONCATENATE(Q517,"/",C517)</f>
        <v>Engenho Velho/RS</v>
      </c>
      <c r="C517" s="189" t="s">
        <v>2012</v>
      </c>
      <c r="D517" s="189">
        <v>60</v>
      </c>
      <c r="E517" s="189">
        <f>IF(Início!$C$11&lt;E$2,IF((E$2-Início!$C$11)&lt;72,$D517*E$1,6*$D517),0)</f>
        <v>60</v>
      </c>
      <c r="F517" s="189">
        <f>IF(Início!$C$11&lt;F$2,IF((F$2-Início!$C$11)&lt;72,$D517*F$1,6*$D517),0)</f>
        <v>120</v>
      </c>
      <c r="G517" s="189">
        <f>IF(Início!$C$11&lt;G$2,IF((G$2-Início!$C$11)&lt;72,$D517*G$1,6*$D517),0)</f>
        <v>180</v>
      </c>
      <c r="H517" s="189">
        <f>IF(Início!$C$11&lt;H$2,IF((H$2-Início!$C$11)&lt;72,$D517*H$1,6*$D517),0)</f>
        <v>240</v>
      </c>
      <c r="I517" s="189">
        <f>IF(Início!$C$11&lt;I$2,IF((I$2-Início!$C$11)&lt;72,$D517*I$1,6*$D517),0)</f>
        <v>300</v>
      </c>
      <c r="J517" s="189">
        <f>IF(Início!$C$11&lt;J$2,IF((J$2-Início!$C$11)&lt;72,$D517*J$1,6*$D517),0)</f>
        <v>360</v>
      </c>
      <c r="K517" s="189">
        <f>IF(Início!$C$11&lt;K$2,IF((K$2-Início!$C$11)&lt;72,$D517*K$1,6*$D517),0)</f>
        <v>360</v>
      </c>
      <c r="L517" s="189">
        <f>IF(Início!$C$11&lt;L$2,IF((L$2-Início!$C$11)&lt;72,$D517*L$1,6*$D517),0)</f>
        <v>360</v>
      </c>
      <c r="M517" s="189">
        <f>IF(Início!$C$11&lt;M$2,IF((M$2-Início!$C$11)&lt;72,$D517*M$1,6*$D517),0)</f>
        <v>360</v>
      </c>
      <c r="N517" s="189">
        <f>IF(Início!$C$11&lt;N$2,IF((N$2-Início!$C$11)&lt;72,$D517*N$1,6*$D517),0)</f>
        <v>360</v>
      </c>
      <c r="Q517" s="165" t="s">
        <v>1999</v>
      </c>
    </row>
    <row r="518" spans="2:17">
      <c r="B518" s="165" t="str">
        <f t="shared" si="9"/>
        <v>Entre Rios/SC</v>
      </c>
      <c r="C518" s="189" t="s">
        <v>2013</v>
      </c>
      <c r="D518" s="189">
        <v>60</v>
      </c>
      <c r="E518" s="189">
        <f>IF(Início!$C$11&lt;E$2,IF((E$2-Início!$C$11)&lt;72,$D518*E$1,6*$D518),0)</f>
        <v>60</v>
      </c>
      <c r="F518" s="189">
        <f>IF(Início!$C$11&lt;F$2,IF((F$2-Início!$C$11)&lt;72,$D518*F$1,6*$D518),0)</f>
        <v>120</v>
      </c>
      <c r="G518" s="189">
        <f>IF(Início!$C$11&lt;G$2,IF((G$2-Início!$C$11)&lt;72,$D518*G$1,6*$D518),0)</f>
        <v>180</v>
      </c>
      <c r="H518" s="189">
        <f>IF(Início!$C$11&lt;H$2,IF((H$2-Início!$C$11)&lt;72,$D518*H$1,6*$D518),0)</f>
        <v>240</v>
      </c>
      <c r="I518" s="189">
        <f>IF(Início!$C$11&lt;I$2,IF((I$2-Início!$C$11)&lt;72,$D518*I$1,6*$D518),0)</f>
        <v>300</v>
      </c>
      <c r="J518" s="189">
        <f>IF(Início!$C$11&lt;J$2,IF((J$2-Início!$C$11)&lt;72,$D518*J$1,6*$D518),0)</f>
        <v>360</v>
      </c>
      <c r="K518" s="189">
        <f>IF(Início!$C$11&lt;K$2,IF((K$2-Início!$C$11)&lt;72,$D518*K$1,6*$D518),0)</f>
        <v>360</v>
      </c>
      <c r="L518" s="189">
        <f>IF(Início!$C$11&lt;L$2,IF((L$2-Início!$C$11)&lt;72,$D518*L$1,6*$D518),0)</f>
        <v>360</v>
      </c>
      <c r="M518" s="189">
        <f>IF(Início!$C$11&lt;M$2,IF((M$2-Início!$C$11)&lt;72,$D518*M$1,6*$D518),0)</f>
        <v>360</v>
      </c>
      <c r="N518" s="189">
        <f>IF(Início!$C$11&lt;N$2,IF((N$2-Início!$C$11)&lt;72,$D518*N$1,6*$D518),0)</f>
        <v>360</v>
      </c>
      <c r="Q518" s="165" t="s">
        <v>1854</v>
      </c>
    </row>
    <row r="519" spans="2:17">
      <c r="B519" s="165" t="str">
        <f t="shared" si="9"/>
        <v>Entre-Ijuís/RS</v>
      </c>
      <c r="C519" s="189" t="s">
        <v>2012</v>
      </c>
      <c r="D519" s="189">
        <v>60</v>
      </c>
      <c r="E519" s="189">
        <f>IF(Início!$C$11&lt;E$2,IF((E$2-Início!$C$11)&lt;72,$D519*E$1,6*$D519),0)</f>
        <v>60</v>
      </c>
      <c r="F519" s="189">
        <f>IF(Início!$C$11&lt;F$2,IF((F$2-Início!$C$11)&lt;72,$D519*F$1,6*$D519),0)</f>
        <v>120</v>
      </c>
      <c r="G519" s="189">
        <f>IF(Início!$C$11&lt;G$2,IF((G$2-Início!$C$11)&lt;72,$D519*G$1,6*$D519),0)</f>
        <v>180</v>
      </c>
      <c r="H519" s="189">
        <f>IF(Início!$C$11&lt;H$2,IF((H$2-Início!$C$11)&lt;72,$D519*H$1,6*$D519),0)</f>
        <v>240</v>
      </c>
      <c r="I519" s="189">
        <f>IF(Início!$C$11&lt;I$2,IF((I$2-Início!$C$11)&lt;72,$D519*I$1,6*$D519),0)</f>
        <v>300</v>
      </c>
      <c r="J519" s="189">
        <f>IF(Início!$C$11&lt;J$2,IF((J$2-Início!$C$11)&lt;72,$D519*J$1,6*$D519),0)</f>
        <v>360</v>
      </c>
      <c r="K519" s="189">
        <f>IF(Início!$C$11&lt;K$2,IF((K$2-Início!$C$11)&lt;72,$D519*K$1,6*$D519),0)</f>
        <v>360</v>
      </c>
      <c r="L519" s="189">
        <f>IF(Início!$C$11&lt;L$2,IF((L$2-Início!$C$11)&lt;72,$D519*L$1,6*$D519),0)</f>
        <v>360</v>
      </c>
      <c r="M519" s="189">
        <f>IF(Início!$C$11&lt;M$2,IF((M$2-Início!$C$11)&lt;72,$D519*M$1,6*$D519),0)</f>
        <v>360</v>
      </c>
      <c r="N519" s="189">
        <f>IF(Início!$C$11&lt;N$2,IF((N$2-Início!$C$11)&lt;72,$D519*N$1,6*$D519),0)</f>
        <v>360</v>
      </c>
      <c r="Q519" s="165" t="s">
        <v>1404</v>
      </c>
    </row>
    <row r="520" spans="2:17">
      <c r="B520" s="165" t="str">
        <f t="shared" si="9"/>
        <v>Equador/RN</v>
      </c>
      <c r="C520" s="189" t="s">
        <v>2014</v>
      </c>
      <c r="D520" s="189">
        <v>60</v>
      </c>
      <c r="E520" s="189">
        <f>IF(Início!$C$11&lt;E$2,IF((E$2-Início!$C$11)&lt;72,$D520*E$1,6*$D520),0)</f>
        <v>60</v>
      </c>
      <c r="F520" s="189">
        <f>IF(Início!$C$11&lt;F$2,IF((F$2-Início!$C$11)&lt;72,$D520*F$1,6*$D520),0)</f>
        <v>120</v>
      </c>
      <c r="G520" s="189">
        <f>IF(Início!$C$11&lt;G$2,IF((G$2-Início!$C$11)&lt;72,$D520*G$1,6*$D520),0)</f>
        <v>180</v>
      </c>
      <c r="H520" s="189">
        <f>IF(Início!$C$11&lt;H$2,IF((H$2-Início!$C$11)&lt;72,$D520*H$1,6*$D520),0)</f>
        <v>240</v>
      </c>
      <c r="I520" s="189">
        <f>IF(Início!$C$11&lt;I$2,IF((I$2-Início!$C$11)&lt;72,$D520*I$1,6*$D520),0)</f>
        <v>300</v>
      </c>
      <c r="J520" s="189">
        <f>IF(Início!$C$11&lt;J$2,IF((J$2-Início!$C$11)&lt;72,$D520*J$1,6*$D520),0)</f>
        <v>360</v>
      </c>
      <c r="K520" s="189">
        <f>IF(Início!$C$11&lt;K$2,IF((K$2-Início!$C$11)&lt;72,$D520*K$1,6*$D520),0)</f>
        <v>360</v>
      </c>
      <c r="L520" s="189">
        <f>IF(Início!$C$11&lt;L$2,IF((L$2-Início!$C$11)&lt;72,$D520*L$1,6*$D520),0)</f>
        <v>360</v>
      </c>
      <c r="M520" s="189">
        <f>IF(Início!$C$11&lt;M$2,IF((M$2-Início!$C$11)&lt;72,$D520*M$1,6*$D520),0)</f>
        <v>360</v>
      </c>
      <c r="N520" s="189">
        <f>IF(Início!$C$11&lt;N$2,IF((N$2-Início!$C$11)&lt;72,$D520*N$1,6*$D520),0)</f>
        <v>360</v>
      </c>
      <c r="Q520" s="165" t="s">
        <v>1670</v>
      </c>
    </row>
    <row r="521" spans="2:17">
      <c r="B521" s="165" t="str">
        <f t="shared" si="9"/>
        <v>Ererê/CE</v>
      </c>
      <c r="C521" s="189" t="s">
        <v>314</v>
      </c>
      <c r="D521" s="189">
        <v>60</v>
      </c>
      <c r="E521" s="189">
        <f>IF(Início!$C$11&lt;E$2,IF((E$2-Início!$C$11)&lt;72,$D521*E$1,6*$D521),0)</f>
        <v>60</v>
      </c>
      <c r="F521" s="189">
        <f>IF(Início!$C$11&lt;F$2,IF((F$2-Início!$C$11)&lt;72,$D521*F$1,6*$D521),0)</f>
        <v>120</v>
      </c>
      <c r="G521" s="189">
        <f>IF(Início!$C$11&lt;G$2,IF((G$2-Início!$C$11)&lt;72,$D521*G$1,6*$D521),0)</f>
        <v>180</v>
      </c>
      <c r="H521" s="189">
        <f>IF(Início!$C$11&lt;H$2,IF((H$2-Início!$C$11)&lt;72,$D521*H$1,6*$D521),0)</f>
        <v>240</v>
      </c>
      <c r="I521" s="189">
        <f>IF(Início!$C$11&lt;I$2,IF((I$2-Início!$C$11)&lt;72,$D521*I$1,6*$D521),0)</f>
        <v>300</v>
      </c>
      <c r="J521" s="189">
        <f>IF(Início!$C$11&lt;J$2,IF((J$2-Início!$C$11)&lt;72,$D521*J$1,6*$D521),0)</f>
        <v>360</v>
      </c>
      <c r="K521" s="189">
        <f>IF(Início!$C$11&lt;K$2,IF((K$2-Início!$C$11)&lt;72,$D521*K$1,6*$D521),0)</f>
        <v>360</v>
      </c>
      <c r="L521" s="189">
        <f>IF(Início!$C$11&lt;L$2,IF((L$2-Início!$C$11)&lt;72,$D521*L$1,6*$D521),0)</f>
        <v>360</v>
      </c>
      <c r="M521" s="189">
        <f>IF(Início!$C$11&lt;M$2,IF((M$2-Início!$C$11)&lt;72,$D521*M$1,6*$D521),0)</f>
        <v>360</v>
      </c>
      <c r="N521" s="189">
        <f>IF(Início!$C$11&lt;N$2,IF((N$2-Início!$C$11)&lt;72,$D521*N$1,6*$D521),0)</f>
        <v>360</v>
      </c>
      <c r="Q521" s="165" t="s">
        <v>1573</v>
      </c>
    </row>
    <row r="522" spans="2:17">
      <c r="B522" s="165" t="str">
        <f t="shared" si="9"/>
        <v>Érico Cardoso/BA</v>
      </c>
      <c r="C522" s="189" t="s">
        <v>311</v>
      </c>
      <c r="D522" s="189">
        <v>60</v>
      </c>
      <c r="E522" s="189">
        <f>IF(Início!$C$11&lt;E$2,IF((E$2-Início!$C$11)&lt;72,$D522*E$1,6*$D522),0)</f>
        <v>60</v>
      </c>
      <c r="F522" s="189">
        <f>IF(Início!$C$11&lt;F$2,IF((F$2-Início!$C$11)&lt;72,$D522*F$1,6*$D522),0)</f>
        <v>120</v>
      </c>
      <c r="G522" s="189">
        <f>IF(Início!$C$11&lt;G$2,IF((G$2-Início!$C$11)&lt;72,$D522*G$1,6*$D522),0)</f>
        <v>180</v>
      </c>
      <c r="H522" s="189">
        <f>IF(Início!$C$11&lt;H$2,IF((H$2-Início!$C$11)&lt;72,$D522*H$1,6*$D522),0)</f>
        <v>240</v>
      </c>
      <c r="I522" s="189">
        <f>IF(Início!$C$11&lt;I$2,IF((I$2-Início!$C$11)&lt;72,$D522*I$1,6*$D522),0)</f>
        <v>300</v>
      </c>
      <c r="J522" s="189">
        <f>IF(Início!$C$11&lt;J$2,IF((J$2-Início!$C$11)&lt;72,$D522*J$1,6*$D522),0)</f>
        <v>360</v>
      </c>
      <c r="K522" s="189">
        <f>IF(Início!$C$11&lt;K$2,IF((K$2-Início!$C$11)&lt;72,$D522*K$1,6*$D522),0)</f>
        <v>360</v>
      </c>
      <c r="L522" s="189">
        <f>IF(Início!$C$11&lt;L$2,IF((L$2-Início!$C$11)&lt;72,$D522*L$1,6*$D522),0)</f>
        <v>360</v>
      </c>
      <c r="M522" s="189">
        <f>IF(Início!$C$11&lt;M$2,IF((M$2-Início!$C$11)&lt;72,$D522*M$1,6*$D522),0)</f>
        <v>360</v>
      </c>
      <c r="N522" s="189">
        <f>IF(Início!$C$11&lt;N$2,IF((N$2-Início!$C$11)&lt;72,$D522*N$1,6*$D522),0)</f>
        <v>360</v>
      </c>
      <c r="Q522" s="165" t="s">
        <v>1316</v>
      </c>
    </row>
    <row r="523" spans="2:17">
      <c r="B523" s="165" t="str">
        <f t="shared" si="9"/>
        <v>Erval Seco/RS</v>
      </c>
      <c r="C523" s="189" t="s">
        <v>2012</v>
      </c>
      <c r="D523" s="189">
        <v>60</v>
      </c>
      <c r="E523" s="189">
        <f>IF(Início!$C$11&lt;E$2,IF((E$2-Início!$C$11)&lt;72,$D523*E$1,6*$D523),0)</f>
        <v>60</v>
      </c>
      <c r="F523" s="189">
        <f>IF(Início!$C$11&lt;F$2,IF((F$2-Início!$C$11)&lt;72,$D523*F$1,6*$D523),0)</f>
        <v>120</v>
      </c>
      <c r="G523" s="189">
        <f>IF(Início!$C$11&lt;G$2,IF((G$2-Início!$C$11)&lt;72,$D523*G$1,6*$D523),0)</f>
        <v>180</v>
      </c>
      <c r="H523" s="189">
        <f>IF(Início!$C$11&lt;H$2,IF((H$2-Início!$C$11)&lt;72,$D523*H$1,6*$D523),0)</f>
        <v>240</v>
      </c>
      <c r="I523" s="189">
        <f>IF(Início!$C$11&lt;I$2,IF((I$2-Início!$C$11)&lt;72,$D523*I$1,6*$D523),0)</f>
        <v>300</v>
      </c>
      <c r="J523" s="189">
        <f>IF(Início!$C$11&lt;J$2,IF((J$2-Início!$C$11)&lt;72,$D523*J$1,6*$D523),0)</f>
        <v>360</v>
      </c>
      <c r="K523" s="189">
        <f>IF(Início!$C$11&lt;K$2,IF((K$2-Início!$C$11)&lt;72,$D523*K$1,6*$D523),0)</f>
        <v>360</v>
      </c>
      <c r="L523" s="189">
        <f>IF(Início!$C$11&lt;L$2,IF((L$2-Início!$C$11)&lt;72,$D523*L$1,6*$D523),0)</f>
        <v>360</v>
      </c>
      <c r="M523" s="189">
        <f>IF(Início!$C$11&lt;M$2,IF((M$2-Início!$C$11)&lt;72,$D523*M$1,6*$D523),0)</f>
        <v>360</v>
      </c>
      <c r="N523" s="189">
        <f>IF(Início!$C$11&lt;N$2,IF((N$2-Início!$C$11)&lt;72,$D523*N$1,6*$D523),0)</f>
        <v>360</v>
      </c>
      <c r="Q523" s="165" t="s">
        <v>1546</v>
      </c>
    </row>
    <row r="524" spans="2:17">
      <c r="B524" s="165" t="str">
        <f t="shared" si="9"/>
        <v>Escada/PE</v>
      </c>
      <c r="C524" s="189" t="s">
        <v>319</v>
      </c>
      <c r="D524" s="189">
        <v>60</v>
      </c>
      <c r="E524" s="189">
        <f>IF(Início!$C$11&lt;E$2,IF((E$2-Início!$C$11)&lt;72,$D524*E$1,6*$D524),0)</f>
        <v>60</v>
      </c>
      <c r="F524" s="189">
        <f>IF(Início!$C$11&lt;F$2,IF((F$2-Início!$C$11)&lt;72,$D524*F$1,6*$D524),0)</f>
        <v>120</v>
      </c>
      <c r="G524" s="189">
        <f>IF(Início!$C$11&lt;G$2,IF((G$2-Início!$C$11)&lt;72,$D524*G$1,6*$D524),0)</f>
        <v>180</v>
      </c>
      <c r="H524" s="189">
        <f>IF(Início!$C$11&lt;H$2,IF((H$2-Início!$C$11)&lt;72,$D524*H$1,6*$D524),0)</f>
        <v>240</v>
      </c>
      <c r="I524" s="189">
        <f>IF(Início!$C$11&lt;I$2,IF((I$2-Início!$C$11)&lt;72,$D524*I$1,6*$D524),0)</f>
        <v>300</v>
      </c>
      <c r="J524" s="189">
        <f>IF(Início!$C$11&lt;J$2,IF((J$2-Início!$C$11)&lt;72,$D524*J$1,6*$D524),0)</f>
        <v>360</v>
      </c>
      <c r="K524" s="189">
        <f>IF(Início!$C$11&lt;K$2,IF((K$2-Início!$C$11)&lt;72,$D524*K$1,6*$D524),0)</f>
        <v>360</v>
      </c>
      <c r="L524" s="189">
        <f>IF(Início!$C$11&lt;L$2,IF((L$2-Início!$C$11)&lt;72,$D524*L$1,6*$D524),0)</f>
        <v>360</v>
      </c>
      <c r="M524" s="189">
        <f>IF(Início!$C$11&lt;M$2,IF((M$2-Início!$C$11)&lt;72,$D524*M$1,6*$D524),0)</f>
        <v>360</v>
      </c>
      <c r="N524" s="189">
        <f>IF(Início!$C$11&lt;N$2,IF((N$2-Início!$C$11)&lt;72,$D524*N$1,6*$D524),0)</f>
        <v>360</v>
      </c>
      <c r="Q524" s="165" t="s">
        <v>480</v>
      </c>
    </row>
    <row r="525" spans="2:17">
      <c r="B525" s="165" t="str">
        <f t="shared" si="9"/>
        <v>Esperança do Sul/RS</v>
      </c>
      <c r="C525" s="189" t="s">
        <v>2012</v>
      </c>
      <c r="D525" s="189">
        <v>60</v>
      </c>
      <c r="E525" s="189">
        <f>IF(Início!$C$11&lt;E$2,IF((E$2-Início!$C$11)&lt;72,$D525*E$1,6*$D525),0)</f>
        <v>60</v>
      </c>
      <c r="F525" s="189">
        <f>IF(Início!$C$11&lt;F$2,IF((F$2-Início!$C$11)&lt;72,$D525*F$1,6*$D525),0)</f>
        <v>120</v>
      </c>
      <c r="G525" s="189">
        <f>IF(Início!$C$11&lt;G$2,IF((G$2-Início!$C$11)&lt;72,$D525*G$1,6*$D525),0)</f>
        <v>180</v>
      </c>
      <c r="H525" s="189">
        <f>IF(Início!$C$11&lt;H$2,IF((H$2-Início!$C$11)&lt;72,$D525*H$1,6*$D525),0)</f>
        <v>240</v>
      </c>
      <c r="I525" s="189">
        <f>IF(Início!$C$11&lt;I$2,IF((I$2-Início!$C$11)&lt;72,$D525*I$1,6*$D525),0)</f>
        <v>300</v>
      </c>
      <c r="J525" s="189">
        <f>IF(Início!$C$11&lt;J$2,IF((J$2-Início!$C$11)&lt;72,$D525*J$1,6*$D525),0)</f>
        <v>360</v>
      </c>
      <c r="K525" s="189">
        <f>IF(Início!$C$11&lt;K$2,IF((K$2-Início!$C$11)&lt;72,$D525*K$1,6*$D525),0)</f>
        <v>360</v>
      </c>
      <c r="L525" s="189">
        <f>IF(Início!$C$11&lt;L$2,IF((L$2-Início!$C$11)&lt;72,$D525*L$1,6*$D525),0)</f>
        <v>360</v>
      </c>
      <c r="M525" s="189">
        <f>IF(Início!$C$11&lt;M$2,IF((M$2-Início!$C$11)&lt;72,$D525*M$1,6*$D525),0)</f>
        <v>360</v>
      </c>
      <c r="N525" s="189">
        <f>IF(Início!$C$11&lt;N$2,IF((N$2-Início!$C$11)&lt;72,$D525*N$1,6*$D525),0)</f>
        <v>360</v>
      </c>
      <c r="Q525" s="165" t="s">
        <v>1868</v>
      </c>
    </row>
    <row r="526" spans="2:17">
      <c r="B526" s="165" t="str">
        <f t="shared" si="9"/>
        <v>Esperantina/PI</v>
      </c>
      <c r="C526" s="189" t="s">
        <v>2004</v>
      </c>
      <c r="D526" s="189">
        <v>60</v>
      </c>
      <c r="E526" s="189">
        <f>IF(Início!$C$11&lt;E$2,IF((E$2-Início!$C$11)&lt;72,$D526*E$1,6*$D526),0)</f>
        <v>60</v>
      </c>
      <c r="F526" s="189">
        <f>IF(Início!$C$11&lt;F$2,IF((F$2-Início!$C$11)&lt;72,$D526*F$1,6*$D526),0)</f>
        <v>120</v>
      </c>
      <c r="G526" s="189">
        <f>IF(Início!$C$11&lt;G$2,IF((G$2-Início!$C$11)&lt;72,$D526*G$1,6*$D526),0)</f>
        <v>180</v>
      </c>
      <c r="H526" s="189">
        <f>IF(Início!$C$11&lt;H$2,IF((H$2-Início!$C$11)&lt;72,$D526*H$1,6*$D526),0)</f>
        <v>240</v>
      </c>
      <c r="I526" s="189">
        <f>IF(Início!$C$11&lt;I$2,IF((I$2-Início!$C$11)&lt;72,$D526*I$1,6*$D526),0)</f>
        <v>300</v>
      </c>
      <c r="J526" s="189">
        <f>IF(Início!$C$11&lt;J$2,IF((J$2-Início!$C$11)&lt;72,$D526*J$1,6*$D526),0)</f>
        <v>360</v>
      </c>
      <c r="K526" s="189">
        <f>IF(Início!$C$11&lt;K$2,IF((K$2-Início!$C$11)&lt;72,$D526*K$1,6*$D526),0)</f>
        <v>360</v>
      </c>
      <c r="L526" s="189">
        <f>IF(Início!$C$11&lt;L$2,IF((L$2-Início!$C$11)&lt;72,$D526*L$1,6*$D526),0)</f>
        <v>360</v>
      </c>
      <c r="M526" s="189">
        <f>IF(Início!$C$11&lt;M$2,IF((M$2-Início!$C$11)&lt;72,$D526*M$1,6*$D526),0)</f>
        <v>360</v>
      </c>
      <c r="N526" s="189">
        <f>IF(Início!$C$11&lt;N$2,IF((N$2-Início!$C$11)&lt;72,$D526*N$1,6*$D526),0)</f>
        <v>360</v>
      </c>
      <c r="Q526" s="165" t="s">
        <v>566</v>
      </c>
    </row>
    <row r="527" spans="2:17">
      <c r="B527" s="165" t="str">
        <f t="shared" si="9"/>
        <v>Esperantinópolis/MA</v>
      </c>
      <c r="C527" s="189" t="s">
        <v>316</v>
      </c>
      <c r="D527" s="189">
        <v>60</v>
      </c>
      <c r="E527" s="189">
        <f>IF(Início!$C$11&lt;E$2,IF((E$2-Início!$C$11)&lt;72,$D527*E$1,6*$D527),0)</f>
        <v>60</v>
      </c>
      <c r="F527" s="189">
        <f>IF(Início!$C$11&lt;F$2,IF((F$2-Início!$C$11)&lt;72,$D527*F$1,6*$D527),0)</f>
        <v>120</v>
      </c>
      <c r="G527" s="189">
        <f>IF(Início!$C$11&lt;G$2,IF((G$2-Início!$C$11)&lt;72,$D527*G$1,6*$D527),0)</f>
        <v>180</v>
      </c>
      <c r="H527" s="189">
        <f>IF(Início!$C$11&lt;H$2,IF((H$2-Início!$C$11)&lt;72,$D527*H$1,6*$D527),0)</f>
        <v>240</v>
      </c>
      <c r="I527" s="189">
        <f>IF(Início!$C$11&lt;I$2,IF((I$2-Início!$C$11)&lt;72,$D527*I$1,6*$D527),0)</f>
        <v>300</v>
      </c>
      <c r="J527" s="189">
        <f>IF(Início!$C$11&lt;J$2,IF((J$2-Início!$C$11)&lt;72,$D527*J$1,6*$D527),0)</f>
        <v>360</v>
      </c>
      <c r="K527" s="189">
        <f>IF(Início!$C$11&lt;K$2,IF((K$2-Início!$C$11)&lt;72,$D527*K$1,6*$D527),0)</f>
        <v>360</v>
      </c>
      <c r="L527" s="189">
        <f>IF(Início!$C$11&lt;L$2,IF((L$2-Início!$C$11)&lt;72,$D527*L$1,6*$D527),0)</f>
        <v>360</v>
      </c>
      <c r="M527" s="189">
        <f>IF(Início!$C$11&lt;M$2,IF((M$2-Início!$C$11)&lt;72,$D527*M$1,6*$D527),0)</f>
        <v>360</v>
      </c>
      <c r="N527" s="189">
        <f>IF(Início!$C$11&lt;N$2,IF((N$2-Início!$C$11)&lt;72,$D527*N$1,6*$D527),0)</f>
        <v>360</v>
      </c>
      <c r="Q527" s="165" t="s">
        <v>948</v>
      </c>
    </row>
    <row r="528" spans="2:17">
      <c r="B528" s="165" t="str">
        <f t="shared" si="9"/>
        <v>Espinosa/MG</v>
      </c>
      <c r="C528" s="189" t="s">
        <v>2005</v>
      </c>
      <c r="D528" s="189">
        <v>60</v>
      </c>
      <c r="E528" s="189">
        <f>IF(Início!$C$11&lt;E$2,IF((E$2-Início!$C$11)&lt;72,$D528*E$1,6*$D528),0)</f>
        <v>60</v>
      </c>
      <c r="F528" s="189">
        <f>IF(Início!$C$11&lt;F$2,IF((F$2-Início!$C$11)&lt;72,$D528*F$1,6*$D528),0)</f>
        <v>120</v>
      </c>
      <c r="G528" s="189">
        <f>IF(Início!$C$11&lt;G$2,IF((G$2-Início!$C$11)&lt;72,$D528*G$1,6*$D528),0)</f>
        <v>180</v>
      </c>
      <c r="H528" s="189">
        <f>IF(Início!$C$11&lt;H$2,IF((H$2-Início!$C$11)&lt;72,$D528*H$1,6*$D528),0)</f>
        <v>240</v>
      </c>
      <c r="I528" s="189">
        <f>IF(Início!$C$11&lt;I$2,IF((I$2-Início!$C$11)&lt;72,$D528*I$1,6*$D528),0)</f>
        <v>300</v>
      </c>
      <c r="J528" s="189">
        <f>IF(Início!$C$11&lt;J$2,IF((J$2-Início!$C$11)&lt;72,$D528*J$1,6*$D528),0)</f>
        <v>360</v>
      </c>
      <c r="K528" s="189">
        <f>IF(Início!$C$11&lt;K$2,IF((K$2-Início!$C$11)&lt;72,$D528*K$1,6*$D528),0)</f>
        <v>360</v>
      </c>
      <c r="L528" s="189">
        <f>IF(Início!$C$11&lt;L$2,IF((L$2-Início!$C$11)&lt;72,$D528*L$1,6*$D528),0)</f>
        <v>360</v>
      </c>
      <c r="M528" s="189">
        <f>IF(Início!$C$11&lt;M$2,IF((M$2-Início!$C$11)&lt;72,$D528*M$1,6*$D528),0)</f>
        <v>360</v>
      </c>
      <c r="N528" s="189">
        <f>IF(Início!$C$11&lt;N$2,IF((N$2-Início!$C$11)&lt;72,$D528*N$1,6*$D528),0)</f>
        <v>360</v>
      </c>
      <c r="Q528" s="165" t="s">
        <v>688</v>
      </c>
    </row>
    <row r="529" spans="2:17">
      <c r="B529" s="165" t="str">
        <f t="shared" si="9"/>
        <v>Espírito Santo do Turvo/SP</v>
      </c>
      <c r="C529" s="189" t="s">
        <v>2002</v>
      </c>
      <c r="D529" s="189">
        <v>60</v>
      </c>
      <c r="E529" s="189">
        <f>IF(Início!$C$11&lt;E$2,IF((E$2-Início!$C$11)&lt;72,$D529*E$1,6*$D529),0)</f>
        <v>60</v>
      </c>
      <c r="F529" s="189">
        <f>IF(Início!$C$11&lt;F$2,IF((F$2-Início!$C$11)&lt;72,$D529*F$1,6*$D529),0)</f>
        <v>120</v>
      </c>
      <c r="G529" s="189">
        <f>IF(Início!$C$11&lt;G$2,IF((G$2-Início!$C$11)&lt;72,$D529*G$1,6*$D529),0)</f>
        <v>180</v>
      </c>
      <c r="H529" s="189">
        <f>IF(Início!$C$11&lt;H$2,IF((H$2-Início!$C$11)&lt;72,$D529*H$1,6*$D529),0)</f>
        <v>240</v>
      </c>
      <c r="I529" s="189">
        <f>IF(Início!$C$11&lt;I$2,IF((I$2-Início!$C$11)&lt;72,$D529*I$1,6*$D529),0)</f>
        <v>300</v>
      </c>
      <c r="J529" s="189">
        <f>IF(Início!$C$11&lt;J$2,IF((J$2-Início!$C$11)&lt;72,$D529*J$1,6*$D529),0)</f>
        <v>360</v>
      </c>
      <c r="K529" s="189">
        <f>IF(Início!$C$11&lt;K$2,IF((K$2-Início!$C$11)&lt;72,$D529*K$1,6*$D529),0)</f>
        <v>360</v>
      </c>
      <c r="L529" s="189">
        <f>IF(Início!$C$11&lt;L$2,IF((L$2-Início!$C$11)&lt;72,$D529*L$1,6*$D529),0)</f>
        <v>360</v>
      </c>
      <c r="M529" s="189">
        <f>IF(Início!$C$11&lt;M$2,IF((M$2-Início!$C$11)&lt;72,$D529*M$1,6*$D529),0)</f>
        <v>360</v>
      </c>
      <c r="N529" s="189">
        <f>IF(Início!$C$11&lt;N$2,IF((N$2-Início!$C$11)&lt;72,$D529*N$1,6*$D529),0)</f>
        <v>360</v>
      </c>
      <c r="Q529" s="165" t="s">
        <v>1777</v>
      </c>
    </row>
    <row r="530" spans="2:17">
      <c r="B530" s="165" t="str">
        <f t="shared" si="9"/>
        <v>Estiva Gerbi/SP</v>
      </c>
      <c r="C530" s="189" t="s">
        <v>2002</v>
      </c>
      <c r="D530" s="189">
        <v>60</v>
      </c>
      <c r="E530" s="189">
        <f>IF(Início!$C$11&lt;E$2,IF((E$2-Início!$C$11)&lt;72,$D530*E$1,6*$D530),0)</f>
        <v>60</v>
      </c>
      <c r="F530" s="189">
        <f>IF(Início!$C$11&lt;F$2,IF((F$2-Início!$C$11)&lt;72,$D530*F$1,6*$D530),0)</f>
        <v>120</v>
      </c>
      <c r="G530" s="189">
        <f>IF(Início!$C$11&lt;G$2,IF((G$2-Início!$C$11)&lt;72,$D530*G$1,6*$D530),0)</f>
        <v>180</v>
      </c>
      <c r="H530" s="189">
        <f>IF(Início!$C$11&lt;H$2,IF((H$2-Início!$C$11)&lt;72,$D530*H$1,6*$D530),0)</f>
        <v>240</v>
      </c>
      <c r="I530" s="189">
        <f>IF(Início!$C$11&lt;I$2,IF((I$2-Início!$C$11)&lt;72,$D530*I$1,6*$D530),0)</f>
        <v>300</v>
      </c>
      <c r="J530" s="189">
        <f>IF(Início!$C$11&lt;J$2,IF((J$2-Início!$C$11)&lt;72,$D530*J$1,6*$D530),0)</f>
        <v>360</v>
      </c>
      <c r="K530" s="189">
        <f>IF(Início!$C$11&lt;K$2,IF((K$2-Início!$C$11)&lt;72,$D530*K$1,6*$D530),0)</f>
        <v>360</v>
      </c>
      <c r="L530" s="189">
        <f>IF(Início!$C$11&lt;L$2,IF((L$2-Início!$C$11)&lt;72,$D530*L$1,6*$D530),0)</f>
        <v>360</v>
      </c>
      <c r="M530" s="189">
        <f>IF(Início!$C$11&lt;M$2,IF((M$2-Início!$C$11)&lt;72,$D530*M$1,6*$D530),0)</f>
        <v>360</v>
      </c>
      <c r="N530" s="189">
        <f>IF(Início!$C$11&lt;N$2,IF((N$2-Início!$C$11)&lt;72,$D530*N$1,6*$D530),0)</f>
        <v>360</v>
      </c>
      <c r="Q530" s="165" t="s">
        <v>1258</v>
      </c>
    </row>
    <row r="531" spans="2:17">
      <c r="B531" s="165" t="str">
        <f t="shared" si="9"/>
        <v>Estrela do Sul/MG</v>
      </c>
      <c r="C531" s="189" t="s">
        <v>2005</v>
      </c>
      <c r="D531" s="189">
        <v>60</v>
      </c>
      <c r="E531" s="189">
        <f>IF(Início!$C$11&lt;E$2,IF((E$2-Início!$C$11)&lt;72,$D531*E$1,6*$D531),0)</f>
        <v>60</v>
      </c>
      <c r="F531" s="189">
        <f>IF(Início!$C$11&lt;F$2,IF((F$2-Início!$C$11)&lt;72,$D531*F$1,6*$D531),0)</f>
        <v>120</v>
      </c>
      <c r="G531" s="189">
        <f>IF(Início!$C$11&lt;G$2,IF((G$2-Início!$C$11)&lt;72,$D531*G$1,6*$D531),0)</f>
        <v>180</v>
      </c>
      <c r="H531" s="189">
        <f>IF(Início!$C$11&lt;H$2,IF((H$2-Início!$C$11)&lt;72,$D531*H$1,6*$D531),0)</f>
        <v>240</v>
      </c>
      <c r="I531" s="189">
        <f>IF(Início!$C$11&lt;I$2,IF((I$2-Início!$C$11)&lt;72,$D531*I$1,6*$D531),0)</f>
        <v>300</v>
      </c>
      <c r="J531" s="189">
        <f>IF(Início!$C$11&lt;J$2,IF((J$2-Início!$C$11)&lt;72,$D531*J$1,6*$D531),0)</f>
        <v>360</v>
      </c>
      <c r="K531" s="189">
        <f>IF(Início!$C$11&lt;K$2,IF((K$2-Início!$C$11)&lt;72,$D531*K$1,6*$D531),0)</f>
        <v>360</v>
      </c>
      <c r="L531" s="189">
        <f>IF(Início!$C$11&lt;L$2,IF((L$2-Início!$C$11)&lt;72,$D531*L$1,6*$D531),0)</f>
        <v>360</v>
      </c>
      <c r="M531" s="189">
        <f>IF(Início!$C$11&lt;M$2,IF((M$2-Início!$C$11)&lt;72,$D531*M$1,6*$D531),0)</f>
        <v>360</v>
      </c>
      <c r="N531" s="189">
        <f>IF(Início!$C$11&lt;N$2,IF((N$2-Início!$C$11)&lt;72,$D531*N$1,6*$D531),0)</f>
        <v>360</v>
      </c>
      <c r="Q531" s="165" t="s">
        <v>1541</v>
      </c>
    </row>
    <row r="532" spans="2:17">
      <c r="B532" s="165" t="str">
        <f t="shared" si="9"/>
        <v>Estrela Velha/RS</v>
      </c>
      <c r="C532" s="189" t="s">
        <v>2012</v>
      </c>
      <c r="D532" s="189">
        <v>60</v>
      </c>
      <c r="E532" s="189">
        <f>IF(Início!$C$11&lt;E$2,IF((E$2-Início!$C$11)&lt;72,$D532*E$1,6*$D532),0)</f>
        <v>60</v>
      </c>
      <c r="F532" s="189">
        <f>IF(Início!$C$11&lt;F$2,IF((F$2-Início!$C$11)&lt;72,$D532*F$1,6*$D532),0)</f>
        <v>120</v>
      </c>
      <c r="G532" s="189">
        <f>IF(Início!$C$11&lt;G$2,IF((G$2-Início!$C$11)&lt;72,$D532*G$1,6*$D532),0)</f>
        <v>180</v>
      </c>
      <c r="H532" s="189">
        <f>IF(Início!$C$11&lt;H$2,IF((H$2-Início!$C$11)&lt;72,$D532*H$1,6*$D532),0)</f>
        <v>240</v>
      </c>
      <c r="I532" s="189">
        <f>IF(Início!$C$11&lt;I$2,IF((I$2-Início!$C$11)&lt;72,$D532*I$1,6*$D532),0)</f>
        <v>300</v>
      </c>
      <c r="J532" s="189">
        <f>IF(Início!$C$11&lt;J$2,IF((J$2-Início!$C$11)&lt;72,$D532*J$1,6*$D532),0)</f>
        <v>360</v>
      </c>
      <c r="K532" s="189">
        <f>IF(Início!$C$11&lt;K$2,IF((K$2-Início!$C$11)&lt;72,$D532*K$1,6*$D532),0)</f>
        <v>360</v>
      </c>
      <c r="L532" s="189">
        <f>IF(Início!$C$11&lt;L$2,IF((L$2-Início!$C$11)&lt;72,$D532*L$1,6*$D532),0)</f>
        <v>360</v>
      </c>
      <c r="M532" s="189">
        <f>IF(Início!$C$11&lt;M$2,IF((M$2-Início!$C$11)&lt;72,$D532*M$1,6*$D532),0)</f>
        <v>360</v>
      </c>
      <c r="N532" s="189">
        <f>IF(Início!$C$11&lt;N$2,IF((N$2-Início!$C$11)&lt;72,$D532*N$1,6*$D532),0)</f>
        <v>360</v>
      </c>
      <c r="Q532" s="165" t="s">
        <v>1879</v>
      </c>
    </row>
    <row r="533" spans="2:17">
      <c r="B533" s="165" t="str">
        <f t="shared" si="9"/>
        <v>Eugênio de Castro/RS</v>
      </c>
      <c r="C533" s="189" t="s">
        <v>2012</v>
      </c>
      <c r="D533" s="189">
        <v>60</v>
      </c>
      <c r="E533" s="189">
        <f>IF(Início!$C$11&lt;E$2,IF((E$2-Início!$C$11)&lt;72,$D533*E$1,6*$D533),0)</f>
        <v>60</v>
      </c>
      <c r="F533" s="189">
        <f>IF(Início!$C$11&lt;F$2,IF((F$2-Início!$C$11)&lt;72,$D533*F$1,6*$D533),0)</f>
        <v>120</v>
      </c>
      <c r="G533" s="189">
        <f>IF(Início!$C$11&lt;G$2,IF((G$2-Início!$C$11)&lt;72,$D533*G$1,6*$D533),0)</f>
        <v>180</v>
      </c>
      <c r="H533" s="189">
        <f>IF(Início!$C$11&lt;H$2,IF((H$2-Início!$C$11)&lt;72,$D533*H$1,6*$D533),0)</f>
        <v>240</v>
      </c>
      <c r="I533" s="189">
        <f>IF(Início!$C$11&lt;I$2,IF((I$2-Início!$C$11)&lt;72,$D533*I$1,6*$D533),0)</f>
        <v>300</v>
      </c>
      <c r="J533" s="189">
        <f>IF(Início!$C$11&lt;J$2,IF((J$2-Início!$C$11)&lt;72,$D533*J$1,6*$D533),0)</f>
        <v>360</v>
      </c>
      <c r="K533" s="189">
        <f>IF(Início!$C$11&lt;K$2,IF((K$2-Início!$C$11)&lt;72,$D533*K$1,6*$D533),0)</f>
        <v>360</v>
      </c>
      <c r="L533" s="189">
        <f>IF(Início!$C$11&lt;L$2,IF((L$2-Início!$C$11)&lt;72,$D533*L$1,6*$D533),0)</f>
        <v>360</v>
      </c>
      <c r="M533" s="189">
        <f>IF(Início!$C$11&lt;M$2,IF((M$2-Início!$C$11)&lt;72,$D533*M$1,6*$D533),0)</f>
        <v>360</v>
      </c>
      <c r="N533" s="189">
        <f>IF(Início!$C$11&lt;N$2,IF((N$2-Início!$C$11)&lt;72,$D533*N$1,6*$D533),0)</f>
        <v>360</v>
      </c>
      <c r="Q533" s="165" t="s">
        <v>1923</v>
      </c>
    </row>
    <row r="534" spans="2:17">
      <c r="B534" s="165" t="str">
        <f t="shared" si="9"/>
        <v>Exu/PE</v>
      </c>
      <c r="C534" s="189" t="s">
        <v>319</v>
      </c>
      <c r="D534" s="189">
        <v>60</v>
      </c>
      <c r="E534" s="189">
        <f>IF(Início!$C$11&lt;E$2,IF((E$2-Início!$C$11)&lt;72,$D534*E$1,6*$D534),0)</f>
        <v>60</v>
      </c>
      <c r="F534" s="189">
        <f>IF(Início!$C$11&lt;F$2,IF((F$2-Início!$C$11)&lt;72,$D534*F$1,6*$D534),0)</f>
        <v>120</v>
      </c>
      <c r="G534" s="189">
        <f>IF(Início!$C$11&lt;G$2,IF((G$2-Início!$C$11)&lt;72,$D534*G$1,6*$D534),0)</f>
        <v>180</v>
      </c>
      <c r="H534" s="189">
        <f>IF(Início!$C$11&lt;H$2,IF((H$2-Início!$C$11)&lt;72,$D534*H$1,6*$D534),0)</f>
        <v>240</v>
      </c>
      <c r="I534" s="189">
        <f>IF(Início!$C$11&lt;I$2,IF((I$2-Início!$C$11)&lt;72,$D534*I$1,6*$D534),0)</f>
        <v>300</v>
      </c>
      <c r="J534" s="189">
        <f>IF(Início!$C$11&lt;J$2,IF((J$2-Início!$C$11)&lt;72,$D534*J$1,6*$D534),0)</f>
        <v>360</v>
      </c>
      <c r="K534" s="189">
        <f>IF(Início!$C$11&lt;K$2,IF((K$2-Início!$C$11)&lt;72,$D534*K$1,6*$D534),0)</f>
        <v>360</v>
      </c>
      <c r="L534" s="189">
        <f>IF(Início!$C$11&lt;L$2,IF((L$2-Início!$C$11)&lt;72,$D534*L$1,6*$D534),0)</f>
        <v>360</v>
      </c>
      <c r="M534" s="189">
        <f>IF(Início!$C$11&lt;M$2,IF((M$2-Início!$C$11)&lt;72,$D534*M$1,6*$D534),0)</f>
        <v>360</v>
      </c>
      <c r="N534" s="189">
        <f>IF(Início!$C$11&lt;N$2,IF((N$2-Início!$C$11)&lt;72,$D534*N$1,6*$D534),0)</f>
        <v>360</v>
      </c>
      <c r="Q534" s="165" t="s">
        <v>661</v>
      </c>
    </row>
    <row r="535" spans="2:17">
      <c r="B535" s="165" t="str">
        <f t="shared" si="9"/>
        <v>Farias Brito/CE</v>
      </c>
      <c r="C535" s="189" t="s">
        <v>314</v>
      </c>
      <c r="D535" s="189">
        <v>60</v>
      </c>
      <c r="E535" s="189">
        <f>IF(Início!$C$11&lt;E$2,IF((E$2-Início!$C$11)&lt;72,$D535*E$1,6*$D535),0)</f>
        <v>60</v>
      </c>
      <c r="F535" s="189">
        <f>IF(Início!$C$11&lt;F$2,IF((F$2-Início!$C$11)&lt;72,$D535*F$1,6*$D535),0)</f>
        <v>120</v>
      </c>
      <c r="G535" s="189">
        <f>IF(Início!$C$11&lt;G$2,IF((G$2-Início!$C$11)&lt;72,$D535*G$1,6*$D535),0)</f>
        <v>180</v>
      </c>
      <c r="H535" s="189">
        <f>IF(Início!$C$11&lt;H$2,IF((H$2-Início!$C$11)&lt;72,$D535*H$1,6*$D535),0)</f>
        <v>240</v>
      </c>
      <c r="I535" s="189">
        <f>IF(Início!$C$11&lt;I$2,IF((I$2-Início!$C$11)&lt;72,$D535*I$1,6*$D535),0)</f>
        <v>300</v>
      </c>
      <c r="J535" s="189">
        <f>IF(Início!$C$11&lt;J$2,IF((J$2-Início!$C$11)&lt;72,$D535*J$1,6*$D535),0)</f>
        <v>360</v>
      </c>
      <c r="K535" s="189">
        <f>IF(Início!$C$11&lt;K$2,IF((K$2-Início!$C$11)&lt;72,$D535*K$1,6*$D535),0)</f>
        <v>360</v>
      </c>
      <c r="L535" s="189">
        <f>IF(Início!$C$11&lt;L$2,IF((L$2-Início!$C$11)&lt;72,$D535*L$1,6*$D535),0)</f>
        <v>360</v>
      </c>
      <c r="M535" s="189">
        <f>IF(Início!$C$11&lt;M$2,IF((M$2-Início!$C$11)&lt;72,$D535*M$1,6*$D535),0)</f>
        <v>360</v>
      </c>
      <c r="N535" s="189">
        <f>IF(Início!$C$11&lt;N$2,IF((N$2-Início!$C$11)&lt;72,$D535*N$1,6*$D535),0)</f>
        <v>360</v>
      </c>
      <c r="Q535" s="165" t="s">
        <v>953</v>
      </c>
    </row>
    <row r="536" spans="2:17">
      <c r="B536" s="165" t="str">
        <f t="shared" si="9"/>
        <v>Faro/PA</v>
      </c>
      <c r="C536" s="189" t="s">
        <v>302</v>
      </c>
      <c r="D536" s="189">
        <v>60</v>
      </c>
      <c r="E536" s="189">
        <f>IF(Início!$C$11&lt;E$2,IF((E$2-Início!$C$11)&lt;72,$D536*E$1,6*$D536),0)</f>
        <v>60</v>
      </c>
      <c r="F536" s="189">
        <f>IF(Início!$C$11&lt;F$2,IF((F$2-Início!$C$11)&lt;72,$D536*F$1,6*$D536),0)</f>
        <v>120</v>
      </c>
      <c r="G536" s="189">
        <f>IF(Início!$C$11&lt;G$2,IF((G$2-Início!$C$11)&lt;72,$D536*G$1,6*$D536),0)</f>
        <v>180</v>
      </c>
      <c r="H536" s="189">
        <f>IF(Início!$C$11&lt;H$2,IF((H$2-Início!$C$11)&lt;72,$D536*H$1,6*$D536),0)</f>
        <v>240</v>
      </c>
      <c r="I536" s="189">
        <f>IF(Início!$C$11&lt;I$2,IF((I$2-Início!$C$11)&lt;72,$D536*I$1,6*$D536),0)</f>
        <v>300</v>
      </c>
      <c r="J536" s="189">
        <f>IF(Início!$C$11&lt;J$2,IF((J$2-Início!$C$11)&lt;72,$D536*J$1,6*$D536),0)</f>
        <v>360</v>
      </c>
      <c r="K536" s="189">
        <f>IF(Início!$C$11&lt;K$2,IF((K$2-Início!$C$11)&lt;72,$D536*K$1,6*$D536),0)</f>
        <v>360</v>
      </c>
      <c r="L536" s="189">
        <f>IF(Início!$C$11&lt;L$2,IF((L$2-Início!$C$11)&lt;72,$D536*L$1,6*$D536),0)</f>
        <v>360</v>
      </c>
      <c r="M536" s="189">
        <f>IF(Início!$C$11&lt;M$2,IF((M$2-Início!$C$11)&lt;72,$D536*M$1,6*$D536),0)</f>
        <v>360</v>
      </c>
      <c r="N536" s="189">
        <f>IF(Início!$C$11&lt;N$2,IF((N$2-Início!$C$11)&lt;72,$D536*N$1,6*$D536),0)</f>
        <v>360</v>
      </c>
      <c r="Q536" s="165" t="s">
        <v>1428</v>
      </c>
    </row>
    <row r="537" spans="2:17">
      <c r="B537" s="165" t="str">
        <f t="shared" si="9"/>
        <v>Fartura/SP</v>
      </c>
      <c r="C537" s="189" t="s">
        <v>2002</v>
      </c>
      <c r="D537" s="189">
        <v>60</v>
      </c>
      <c r="E537" s="189">
        <f>IF(Início!$C$11&lt;E$2,IF((E$2-Início!$C$11)&lt;72,$D537*E$1,6*$D537),0)</f>
        <v>60</v>
      </c>
      <c r="F537" s="189">
        <f>IF(Início!$C$11&lt;F$2,IF((F$2-Início!$C$11)&lt;72,$D537*F$1,6*$D537),0)</f>
        <v>120</v>
      </c>
      <c r="G537" s="189">
        <f>IF(Início!$C$11&lt;G$2,IF((G$2-Início!$C$11)&lt;72,$D537*G$1,6*$D537),0)</f>
        <v>180</v>
      </c>
      <c r="H537" s="189">
        <f>IF(Início!$C$11&lt;H$2,IF((H$2-Início!$C$11)&lt;72,$D537*H$1,6*$D537),0)</f>
        <v>240</v>
      </c>
      <c r="I537" s="189">
        <f>IF(Início!$C$11&lt;I$2,IF((I$2-Início!$C$11)&lt;72,$D537*I$1,6*$D537),0)</f>
        <v>300</v>
      </c>
      <c r="J537" s="189">
        <f>IF(Início!$C$11&lt;J$2,IF((J$2-Início!$C$11)&lt;72,$D537*J$1,6*$D537),0)</f>
        <v>360</v>
      </c>
      <c r="K537" s="189">
        <f>IF(Início!$C$11&lt;K$2,IF((K$2-Início!$C$11)&lt;72,$D537*K$1,6*$D537),0)</f>
        <v>360</v>
      </c>
      <c r="L537" s="189">
        <f>IF(Início!$C$11&lt;L$2,IF((L$2-Início!$C$11)&lt;72,$D537*L$1,6*$D537),0)</f>
        <v>360</v>
      </c>
      <c r="M537" s="189">
        <f>IF(Início!$C$11&lt;M$2,IF((M$2-Início!$C$11)&lt;72,$D537*M$1,6*$D537),0)</f>
        <v>360</v>
      </c>
      <c r="N537" s="189">
        <f>IF(Início!$C$11&lt;N$2,IF((N$2-Início!$C$11)&lt;72,$D537*N$1,6*$D537),0)</f>
        <v>360</v>
      </c>
      <c r="Q537" s="165" t="s">
        <v>1024</v>
      </c>
    </row>
    <row r="538" spans="2:17">
      <c r="B538" s="165" t="str">
        <f t="shared" si="9"/>
        <v>Fátima/BA</v>
      </c>
      <c r="C538" s="189" t="s">
        <v>311</v>
      </c>
      <c r="D538" s="189">
        <v>60</v>
      </c>
      <c r="E538" s="189">
        <f>IF(Início!$C$11&lt;E$2,IF((E$2-Início!$C$11)&lt;72,$D538*E$1,6*$D538),0)</f>
        <v>60</v>
      </c>
      <c r="F538" s="189">
        <f>IF(Início!$C$11&lt;F$2,IF((F$2-Início!$C$11)&lt;72,$D538*F$1,6*$D538),0)</f>
        <v>120</v>
      </c>
      <c r="G538" s="189">
        <f>IF(Início!$C$11&lt;G$2,IF((G$2-Início!$C$11)&lt;72,$D538*G$1,6*$D538),0)</f>
        <v>180</v>
      </c>
      <c r="H538" s="189">
        <f>IF(Início!$C$11&lt;H$2,IF((H$2-Início!$C$11)&lt;72,$D538*H$1,6*$D538),0)</f>
        <v>240</v>
      </c>
      <c r="I538" s="189">
        <f>IF(Início!$C$11&lt;I$2,IF((I$2-Início!$C$11)&lt;72,$D538*I$1,6*$D538),0)</f>
        <v>300</v>
      </c>
      <c r="J538" s="189">
        <f>IF(Início!$C$11&lt;J$2,IF((J$2-Início!$C$11)&lt;72,$D538*J$1,6*$D538),0)</f>
        <v>360</v>
      </c>
      <c r="K538" s="189">
        <f>IF(Início!$C$11&lt;K$2,IF((K$2-Início!$C$11)&lt;72,$D538*K$1,6*$D538),0)</f>
        <v>360</v>
      </c>
      <c r="L538" s="189">
        <f>IF(Início!$C$11&lt;L$2,IF((L$2-Início!$C$11)&lt;72,$D538*L$1,6*$D538),0)</f>
        <v>360</v>
      </c>
      <c r="M538" s="189">
        <f>IF(Início!$C$11&lt;M$2,IF((M$2-Início!$C$11)&lt;72,$D538*M$1,6*$D538),0)</f>
        <v>360</v>
      </c>
      <c r="N538" s="189">
        <f>IF(Início!$C$11&lt;N$2,IF((N$2-Início!$C$11)&lt;72,$D538*N$1,6*$D538),0)</f>
        <v>360</v>
      </c>
      <c r="Q538" s="165" t="s">
        <v>972</v>
      </c>
    </row>
    <row r="539" spans="2:17">
      <c r="B539" s="165" t="str">
        <f t="shared" si="9"/>
        <v>Fátima do Sul/MS</v>
      </c>
      <c r="C539" s="189" t="s">
        <v>308</v>
      </c>
      <c r="D539" s="189">
        <v>60</v>
      </c>
      <c r="E539" s="189">
        <f>IF(Início!$C$11&lt;E$2,IF((E$2-Início!$C$11)&lt;72,$D539*E$1,6*$D539),0)</f>
        <v>60</v>
      </c>
      <c r="F539" s="189">
        <f>IF(Início!$C$11&lt;F$2,IF((F$2-Início!$C$11)&lt;72,$D539*F$1,6*$D539),0)</f>
        <v>120</v>
      </c>
      <c r="G539" s="189">
        <f>IF(Início!$C$11&lt;G$2,IF((G$2-Início!$C$11)&lt;72,$D539*G$1,6*$D539),0)</f>
        <v>180</v>
      </c>
      <c r="H539" s="189">
        <f>IF(Início!$C$11&lt;H$2,IF((H$2-Início!$C$11)&lt;72,$D539*H$1,6*$D539),0)</f>
        <v>240</v>
      </c>
      <c r="I539" s="189">
        <f>IF(Início!$C$11&lt;I$2,IF((I$2-Início!$C$11)&lt;72,$D539*I$1,6*$D539),0)</f>
        <v>300</v>
      </c>
      <c r="J539" s="189">
        <f>IF(Início!$C$11&lt;J$2,IF((J$2-Início!$C$11)&lt;72,$D539*J$1,6*$D539),0)</f>
        <v>360</v>
      </c>
      <c r="K539" s="189">
        <f>IF(Início!$C$11&lt;K$2,IF((K$2-Início!$C$11)&lt;72,$D539*K$1,6*$D539),0)</f>
        <v>360</v>
      </c>
      <c r="L539" s="189">
        <f>IF(Início!$C$11&lt;L$2,IF((L$2-Início!$C$11)&lt;72,$D539*L$1,6*$D539),0)</f>
        <v>360</v>
      </c>
      <c r="M539" s="189">
        <f>IF(Início!$C$11&lt;M$2,IF((M$2-Início!$C$11)&lt;72,$D539*M$1,6*$D539),0)</f>
        <v>360</v>
      </c>
      <c r="N539" s="189">
        <f>IF(Início!$C$11&lt;N$2,IF((N$2-Início!$C$11)&lt;72,$D539*N$1,6*$D539),0)</f>
        <v>360</v>
      </c>
      <c r="Q539" s="165" t="s">
        <v>880</v>
      </c>
    </row>
    <row r="540" spans="2:17">
      <c r="B540" s="165" t="str">
        <f t="shared" si="9"/>
        <v>Faxinal/PR</v>
      </c>
      <c r="C540" s="189" t="s">
        <v>2009</v>
      </c>
      <c r="D540" s="189">
        <v>60</v>
      </c>
      <c r="E540" s="189">
        <f>IF(Início!$C$11&lt;E$2,IF((E$2-Início!$C$11)&lt;72,$D540*E$1,6*$D540),0)</f>
        <v>60</v>
      </c>
      <c r="F540" s="189">
        <f>IF(Início!$C$11&lt;F$2,IF((F$2-Início!$C$11)&lt;72,$D540*F$1,6*$D540),0)</f>
        <v>120</v>
      </c>
      <c r="G540" s="189">
        <f>IF(Início!$C$11&lt;G$2,IF((G$2-Início!$C$11)&lt;72,$D540*G$1,6*$D540),0)</f>
        <v>180</v>
      </c>
      <c r="H540" s="189">
        <f>IF(Início!$C$11&lt;H$2,IF((H$2-Início!$C$11)&lt;72,$D540*H$1,6*$D540),0)</f>
        <v>240</v>
      </c>
      <c r="I540" s="189">
        <f>IF(Início!$C$11&lt;I$2,IF((I$2-Início!$C$11)&lt;72,$D540*I$1,6*$D540),0)</f>
        <v>300</v>
      </c>
      <c r="J540" s="189">
        <f>IF(Início!$C$11&lt;J$2,IF((J$2-Início!$C$11)&lt;72,$D540*J$1,6*$D540),0)</f>
        <v>360</v>
      </c>
      <c r="K540" s="189">
        <f>IF(Início!$C$11&lt;K$2,IF((K$2-Início!$C$11)&lt;72,$D540*K$1,6*$D540),0)</f>
        <v>360</v>
      </c>
      <c r="L540" s="189">
        <f>IF(Início!$C$11&lt;L$2,IF((L$2-Início!$C$11)&lt;72,$D540*L$1,6*$D540),0)</f>
        <v>360</v>
      </c>
      <c r="M540" s="189">
        <f>IF(Início!$C$11&lt;M$2,IF((M$2-Início!$C$11)&lt;72,$D540*M$1,6*$D540),0)</f>
        <v>360</v>
      </c>
      <c r="N540" s="189">
        <f>IF(Início!$C$11&lt;N$2,IF((N$2-Início!$C$11)&lt;72,$D540*N$1,6*$D540),0)</f>
        <v>360</v>
      </c>
      <c r="Q540" s="165" t="s">
        <v>1033</v>
      </c>
    </row>
    <row r="541" spans="2:17">
      <c r="B541" s="165" t="str">
        <f t="shared" si="9"/>
        <v>Faxinal dos Guedes/SC</v>
      </c>
      <c r="C541" s="189" t="s">
        <v>2013</v>
      </c>
      <c r="D541" s="189">
        <v>60</v>
      </c>
      <c r="E541" s="189">
        <f>IF(Início!$C$11&lt;E$2,IF((E$2-Início!$C$11)&lt;72,$D541*E$1,6*$D541),0)</f>
        <v>60</v>
      </c>
      <c r="F541" s="189">
        <f>IF(Início!$C$11&lt;F$2,IF((F$2-Início!$C$11)&lt;72,$D541*F$1,6*$D541),0)</f>
        <v>120</v>
      </c>
      <c r="G541" s="189">
        <f>IF(Início!$C$11&lt;G$2,IF((G$2-Início!$C$11)&lt;72,$D541*G$1,6*$D541),0)</f>
        <v>180</v>
      </c>
      <c r="H541" s="189">
        <f>IF(Início!$C$11&lt;H$2,IF((H$2-Início!$C$11)&lt;72,$D541*H$1,6*$D541),0)</f>
        <v>240</v>
      </c>
      <c r="I541" s="189">
        <f>IF(Início!$C$11&lt;I$2,IF((I$2-Início!$C$11)&lt;72,$D541*I$1,6*$D541),0)</f>
        <v>300</v>
      </c>
      <c r="J541" s="189">
        <f>IF(Início!$C$11&lt;J$2,IF((J$2-Início!$C$11)&lt;72,$D541*J$1,6*$D541),0)</f>
        <v>360</v>
      </c>
      <c r="K541" s="189">
        <f>IF(Início!$C$11&lt;K$2,IF((K$2-Início!$C$11)&lt;72,$D541*K$1,6*$D541),0)</f>
        <v>360</v>
      </c>
      <c r="L541" s="189">
        <f>IF(Início!$C$11&lt;L$2,IF((L$2-Início!$C$11)&lt;72,$D541*L$1,6*$D541),0)</f>
        <v>360</v>
      </c>
      <c r="M541" s="189">
        <f>IF(Início!$C$11&lt;M$2,IF((M$2-Início!$C$11)&lt;72,$D541*M$1,6*$D541),0)</f>
        <v>360</v>
      </c>
      <c r="N541" s="189">
        <f>IF(Início!$C$11&lt;N$2,IF((N$2-Início!$C$11)&lt;72,$D541*N$1,6*$D541),0)</f>
        <v>360</v>
      </c>
      <c r="Q541" s="165" t="s">
        <v>1264</v>
      </c>
    </row>
    <row r="542" spans="2:17">
      <c r="B542" s="165" t="str">
        <f t="shared" si="9"/>
        <v>Feira da Mata/BA</v>
      </c>
      <c r="C542" s="189" t="s">
        <v>311</v>
      </c>
      <c r="D542" s="189">
        <v>60</v>
      </c>
      <c r="E542" s="189">
        <f>IF(Início!$C$11&lt;E$2,IF((E$2-Início!$C$11)&lt;72,$D542*E$1,6*$D542),0)</f>
        <v>60</v>
      </c>
      <c r="F542" s="189">
        <f>IF(Início!$C$11&lt;F$2,IF((F$2-Início!$C$11)&lt;72,$D542*F$1,6*$D542),0)</f>
        <v>120</v>
      </c>
      <c r="G542" s="189">
        <f>IF(Início!$C$11&lt;G$2,IF((G$2-Início!$C$11)&lt;72,$D542*G$1,6*$D542),0)</f>
        <v>180</v>
      </c>
      <c r="H542" s="189">
        <f>IF(Início!$C$11&lt;H$2,IF((H$2-Início!$C$11)&lt;72,$D542*H$1,6*$D542),0)</f>
        <v>240</v>
      </c>
      <c r="I542" s="189">
        <f>IF(Início!$C$11&lt;I$2,IF((I$2-Início!$C$11)&lt;72,$D542*I$1,6*$D542),0)</f>
        <v>300</v>
      </c>
      <c r="J542" s="189">
        <f>IF(Início!$C$11&lt;J$2,IF((J$2-Início!$C$11)&lt;72,$D542*J$1,6*$D542),0)</f>
        <v>360</v>
      </c>
      <c r="K542" s="189">
        <f>IF(Início!$C$11&lt;K$2,IF((K$2-Início!$C$11)&lt;72,$D542*K$1,6*$D542),0)</f>
        <v>360</v>
      </c>
      <c r="L542" s="189">
        <f>IF(Início!$C$11&lt;L$2,IF((L$2-Início!$C$11)&lt;72,$D542*L$1,6*$D542),0)</f>
        <v>360</v>
      </c>
      <c r="M542" s="189">
        <f>IF(Início!$C$11&lt;M$2,IF((M$2-Início!$C$11)&lt;72,$D542*M$1,6*$D542),0)</f>
        <v>360</v>
      </c>
      <c r="N542" s="189">
        <f>IF(Início!$C$11&lt;N$2,IF((N$2-Início!$C$11)&lt;72,$D542*N$1,6*$D542),0)</f>
        <v>360</v>
      </c>
      <c r="Q542" s="165" t="s">
        <v>1643</v>
      </c>
    </row>
    <row r="543" spans="2:17">
      <c r="B543" s="165" t="str">
        <f t="shared" si="9"/>
        <v>Feira de Santana/BA</v>
      </c>
      <c r="C543" s="189" t="s">
        <v>311</v>
      </c>
      <c r="D543" s="189">
        <v>60</v>
      </c>
      <c r="E543" s="189">
        <f>IF(Início!$C$11&lt;E$2,IF((E$2-Início!$C$11)&lt;72,$D543*E$1,6*$D543),0)</f>
        <v>60</v>
      </c>
      <c r="F543" s="189">
        <f>IF(Início!$C$11&lt;F$2,IF((F$2-Início!$C$11)&lt;72,$D543*F$1,6*$D543),0)</f>
        <v>120</v>
      </c>
      <c r="G543" s="189">
        <f>IF(Início!$C$11&lt;G$2,IF((G$2-Início!$C$11)&lt;72,$D543*G$1,6*$D543),0)</f>
        <v>180</v>
      </c>
      <c r="H543" s="189">
        <f>IF(Início!$C$11&lt;H$2,IF((H$2-Início!$C$11)&lt;72,$D543*H$1,6*$D543),0)</f>
        <v>240</v>
      </c>
      <c r="I543" s="189">
        <f>IF(Início!$C$11&lt;I$2,IF((I$2-Início!$C$11)&lt;72,$D543*I$1,6*$D543),0)</f>
        <v>300</v>
      </c>
      <c r="J543" s="189">
        <f>IF(Início!$C$11&lt;J$2,IF((J$2-Início!$C$11)&lt;72,$D543*J$1,6*$D543),0)</f>
        <v>360</v>
      </c>
      <c r="K543" s="189">
        <f>IF(Início!$C$11&lt;K$2,IF((K$2-Início!$C$11)&lt;72,$D543*K$1,6*$D543),0)</f>
        <v>360</v>
      </c>
      <c r="L543" s="189">
        <f>IF(Início!$C$11&lt;L$2,IF((L$2-Início!$C$11)&lt;72,$D543*L$1,6*$D543),0)</f>
        <v>360</v>
      </c>
      <c r="M543" s="189">
        <f>IF(Início!$C$11&lt;M$2,IF((M$2-Início!$C$11)&lt;72,$D543*M$1,6*$D543),0)</f>
        <v>360</v>
      </c>
      <c r="N543" s="189">
        <f>IF(Início!$C$11&lt;N$2,IF((N$2-Início!$C$11)&lt;72,$D543*N$1,6*$D543),0)</f>
        <v>360</v>
      </c>
      <c r="Q543" s="167" t="s">
        <v>332</v>
      </c>
    </row>
    <row r="544" spans="2:17">
      <c r="B544" s="165" t="str">
        <f t="shared" si="9"/>
        <v>Feira Grande/AL</v>
      </c>
      <c r="C544" s="189" t="s">
        <v>2010</v>
      </c>
      <c r="D544" s="189">
        <v>60</v>
      </c>
      <c r="E544" s="189">
        <f>IF(Início!$C$11&lt;E$2,IF((E$2-Início!$C$11)&lt;72,$D544*E$1,6*$D544),0)</f>
        <v>60</v>
      </c>
      <c r="F544" s="189">
        <f>IF(Início!$C$11&lt;F$2,IF((F$2-Início!$C$11)&lt;72,$D544*F$1,6*$D544),0)</f>
        <v>120</v>
      </c>
      <c r="G544" s="189">
        <f>IF(Início!$C$11&lt;G$2,IF((G$2-Início!$C$11)&lt;72,$D544*G$1,6*$D544),0)</f>
        <v>180</v>
      </c>
      <c r="H544" s="189">
        <f>IF(Início!$C$11&lt;H$2,IF((H$2-Início!$C$11)&lt;72,$D544*H$1,6*$D544),0)</f>
        <v>240</v>
      </c>
      <c r="I544" s="189">
        <f>IF(Início!$C$11&lt;I$2,IF((I$2-Início!$C$11)&lt;72,$D544*I$1,6*$D544),0)</f>
        <v>300</v>
      </c>
      <c r="J544" s="189">
        <f>IF(Início!$C$11&lt;J$2,IF((J$2-Início!$C$11)&lt;72,$D544*J$1,6*$D544),0)</f>
        <v>360</v>
      </c>
      <c r="K544" s="189">
        <f>IF(Início!$C$11&lt;K$2,IF((K$2-Início!$C$11)&lt;72,$D544*K$1,6*$D544),0)</f>
        <v>360</v>
      </c>
      <c r="L544" s="189">
        <f>IF(Início!$C$11&lt;L$2,IF((L$2-Início!$C$11)&lt;72,$D544*L$1,6*$D544),0)</f>
        <v>360</v>
      </c>
      <c r="M544" s="189">
        <f>IF(Início!$C$11&lt;M$2,IF((M$2-Início!$C$11)&lt;72,$D544*M$1,6*$D544),0)</f>
        <v>360</v>
      </c>
      <c r="N544" s="189">
        <f>IF(Início!$C$11&lt;N$2,IF((N$2-Início!$C$11)&lt;72,$D544*N$1,6*$D544),0)</f>
        <v>360</v>
      </c>
      <c r="Q544" s="165" t="s">
        <v>833</v>
      </c>
    </row>
    <row r="545" spans="2:17">
      <c r="B545" s="165" t="str">
        <f t="shared" si="9"/>
        <v>Feira Nova/PE</v>
      </c>
      <c r="C545" s="189" t="s">
        <v>319</v>
      </c>
      <c r="D545" s="189">
        <v>60</v>
      </c>
      <c r="E545" s="189">
        <f>IF(Início!$C$11&lt;E$2,IF((E$2-Início!$C$11)&lt;72,$D545*E$1,6*$D545),0)</f>
        <v>60</v>
      </c>
      <c r="F545" s="189">
        <f>IF(Início!$C$11&lt;F$2,IF((F$2-Início!$C$11)&lt;72,$D545*F$1,6*$D545),0)</f>
        <v>120</v>
      </c>
      <c r="G545" s="189">
        <f>IF(Início!$C$11&lt;G$2,IF((G$2-Início!$C$11)&lt;72,$D545*G$1,6*$D545),0)</f>
        <v>180</v>
      </c>
      <c r="H545" s="189">
        <f>IF(Início!$C$11&lt;H$2,IF((H$2-Início!$C$11)&lt;72,$D545*H$1,6*$D545),0)</f>
        <v>240</v>
      </c>
      <c r="I545" s="189">
        <f>IF(Início!$C$11&lt;I$2,IF((I$2-Início!$C$11)&lt;72,$D545*I$1,6*$D545),0)</f>
        <v>300</v>
      </c>
      <c r="J545" s="189">
        <f>IF(Início!$C$11&lt;J$2,IF((J$2-Início!$C$11)&lt;72,$D545*J$1,6*$D545),0)</f>
        <v>360</v>
      </c>
      <c r="K545" s="189">
        <f>IF(Início!$C$11&lt;K$2,IF((K$2-Início!$C$11)&lt;72,$D545*K$1,6*$D545),0)</f>
        <v>360</v>
      </c>
      <c r="L545" s="189">
        <f>IF(Início!$C$11&lt;L$2,IF((L$2-Início!$C$11)&lt;72,$D545*L$1,6*$D545),0)</f>
        <v>360</v>
      </c>
      <c r="M545" s="189">
        <f>IF(Início!$C$11&lt;M$2,IF((M$2-Início!$C$11)&lt;72,$D545*M$1,6*$D545),0)</f>
        <v>360</v>
      </c>
      <c r="N545" s="189">
        <f>IF(Início!$C$11&lt;N$2,IF((N$2-Início!$C$11)&lt;72,$D545*N$1,6*$D545),0)</f>
        <v>360</v>
      </c>
      <c r="Q545" s="165" t="s">
        <v>856</v>
      </c>
    </row>
    <row r="546" spans="2:17">
      <c r="B546" s="165" t="str">
        <f t="shared" si="9"/>
        <v>Feira Nova do Maranhão/MA</v>
      </c>
      <c r="C546" s="189" t="s">
        <v>316</v>
      </c>
      <c r="D546" s="189">
        <v>60</v>
      </c>
      <c r="E546" s="189">
        <f>IF(Início!$C$11&lt;E$2,IF((E$2-Início!$C$11)&lt;72,$D546*E$1,6*$D546),0)</f>
        <v>60</v>
      </c>
      <c r="F546" s="189">
        <f>IF(Início!$C$11&lt;F$2,IF((F$2-Início!$C$11)&lt;72,$D546*F$1,6*$D546),0)</f>
        <v>120</v>
      </c>
      <c r="G546" s="189">
        <f>IF(Início!$C$11&lt;G$2,IF((G$2-Início!$C$11)&lt;72,$D546*G$1,6*$D546),0)</f>
        <v>180</v>
      </c>
      <c r="H546" s="189">
        <f>IF(Início!$C$11&lt;H$2,IF((H$2-Início!$C$11)&lt;72,$D546*H$1,6*$D546),0)</f>
        <v>240</v>
      </c>
      <c r="I546" s="189">
        <f>IF(Início!$C$11&lt;I$2,IF((I$2-Início!$C$11)&lt;72,$D546*I$1,6*$D546),0)</f>
        <v>300</v>
      </c>
      <c r="J546" s="189">
        <f>IF(Início!$C$11&lt;J$2,IF((J$2-Início!$C$11)&lt;72,$D546*J$1,6*$D546),0)</f>
        <v>360</v>
      </c>
      <c r="K546" s="189">
        <f>IF(Início!$C$11&lt;K$2,IF((K$2-Início!$C$11)&lt;72,$D546*K$1,6*$D546),0)</f>
        <v>360</v>
      </c>
      <c r="L546" s="189">
        <f>IF(Início!$C$11&lt;L$2,IF((L$2-Início!$C$11)&lt;72,$D546*L$1,6*$D546),0)</f>
        <v>360</v>
      </c>
      <c r="M546" s="189">
        <f>IF(Início!$C$11&lt;M$2,IF((M$2-Início!$C$11)&lt;72,$D546*M$1,6*$D546),0)</f>
        <v>360</v>
      </c>
      <c r="N546" s="189">
        <f>IF(Início!$C$11&lt;N$2,IF((N$2-Início!$C$11)&lt;72,$D546*N$1,6*$D546),0)</f>
        <v>360</v>
      </c>
      <c r="Q546" s="165" t="s">
        <v>1459</v>
      </c>
    </row>
    <row r="547" spans="2:17">
      <c r="B547" s="165" t="str">
        <f t="shared" si="9"/>
        <v>Felisburgo/MG</v>
      </c>
      <c r="C547" s="189" t="s">
        <v>2005</v>
      </c>
      <c r="D547" s="189">
        <v>60</v>
      </c>
      <c r="E547" s="189">
        <f>IF(Início!$C$11&lt;E$2,IF((E$2-Início!$C$11)&lt;72,$D547*E$1,6*$D547),0)</f>
        <v>60</v>
      </c>
      <c r="F547" s="189">
        <f>IF(Início!$C$11&lt;F$2,IF((F$2-Início!$C$11)&lt;72,$D547*F$1,6*$D547),0)</f>
        <v>120</v>
      </c>
      <c r="G547" s="189">
        <f>IF(Início!$C$11&lt;G$2,IF((G$2-Início!$C$11)&lt;72,$D547*G$1,6*$D547),0)</f>
        <v>180</v>
      </c>
      <c r="H547" s="189">
        <f>IF(Início!$C$11&lt;H$2,IF((H$2-Início!$C$11)&lt;72,$D547*H$1,6*$D547),0)</f>
        <v>240</v>
      </c>
      <c r="I547" s="189">
        <f>IF(Início!$C$11&lt;I$2,IF((I$2-Início!$C$11)&lt;72,$D547*I$1,6*$D547),0)</f>
        <v>300</v>
      </c>
      <c r="J547" s="189">
        <f>IF(Início!$C$11&lt;J$2,IF((J$2-Início!$C$11)&lt;72,$D547*J$1,6*$D547),0)</f>
        <v>360</v>
      </c>
      <c r="K547" s="189">
        <f>IF(Início!$C$11&lt;K$2,IF((K$2-Início!$C$11)&lt;72,$D547*K$1,6*$D547),0)</f>
        <v>360</v>
      </c>
      <c r="L547" s="189">
        <f>IF(Início!$C$11&lt;L$2,IF((L$2-Início!$C$11)&lt;72,$D547*L$1,6*$D547),0)</f>
        <v>360</v>
      </c>
      <c r="M547" s="189">
        <f>IF(Início!$C$11&lt;M$2,IF((M$2-Início!$C$11)&lt;72,$D547*M$1,6*$D547),0)</f>
        <v>360</v>
      </c>
      <c r="N547" s="189">
        <f>IF(Início!$C$11&lt;N$2,IF((N$2-Início!$C$11)&lt;72,$D547*N$1,6*$D547),0)</f>
        <v>360</v>
      </c>
      <c r="Q547" s="165" t="s">
        <v>1571</v>
      </c>
    </row>
    <row r="548" spans="2:17">
      <c r="B548" s="165" t="str">
        <f t="shared" si="9"/>
        <v>Feliz Deserto/AL</v>
      </c>
      <c r="C548" s="189" t="s">
        <v>2010</v>
      </c>
      <c r="D548" s="189">
        <v>60</v>
      </c>
      <c r="E548" s="189">
        <f>IF(Início!$C$11&lt;E$2,IF((E$2-Início!$C$11)&lt;72,$D548*E$1,6*$D548),0)</f>
        <v>60</v>
      </c>
      <c r="F548" s="189">
        <f>IF(Início!$C$11&lt;F$2,IF((F$2-Início!$C$11)&lt;72,$D548*F$1,6*$D548),0)</f>
        <v>120</v>
      </c>
      <c r="G548" s="189">
        <f>IF(Início!$C$11&lt;G$2,IF((G$2-Início!$C$11)&lt;72,$D548*G$1,6*$D548),0)</f>
        <v>180</v>
      </c>
      <c r="H548" s="189">
        <f>IF(Início!$C$11&lt;H$2,IF((H$2-Início!$C$11)&lt;72,$D548*H$1,6*$D548),0)</f>
        <v>240</v>
      </c>
      <c r="I548" s="189">
        <f>IF(Início!$C$11&lt;I$2,IF((I$2-Início!$C$11)&lt;72,$D548*I$1,6*$D548),0)</f>
        <v>300</v>
      </c>
      <c r="J548" s="189">
        <f>IF(Início!$C$11&lt;J$2,IF((J$2-Início!$C$11)&lt;72,$D548*J$1,6*$D548),0)</f>
        <v>360</v>
      </c>
      <c r="K548" s="189">
        <f>IF(Início!$C$11&lt;K$2,IF((K$2-Início!$C$11)&lt;72,$D548*K$1,6*$D548),0)</f>
        <v>360</v>
      </c>
      <c r="L548" s="189">
        <f>IF(Início!$C$11&lt;L$2,IF((L$2-Início!$C$11)&lt;72,$D548*L$1,6*$D548),0)</f>
        <v>360</v>
      </c>
      <c r="M548" s="189">
        <f>IF(Início!$C$11&lt;M$2,IF((M$2-Início!$C$11)&lt;72,$D548*M$1,6*$D548),0)</f>
        <v>360</v>
      </c>
      <c r="N548" s="189">
        <f>IF(Início!$C$11&lt;N$2,IF((N$2-Início!$C$11)&lt;72,$D548*N$1,6*$D548),0)</f>
        <v>360</v>
      </c>
      <c r="Q548" s="165" t="s">
        <v>1805</v>
      </c>
    </row>
    <row r="549" spans="2:17">
      <c r="B549" s="165" t="str">
        <f t="shared" si="9"/>
        <v>Ferraz de Vasconcelos/SP</v>
      </c>
      <c r="C549" s="189" t="s">
        <v>2002</v>
      </c>
      <c r="D549" s="189">
        <v>60</v>
      </c>
      <c r="E549" s="189">
        <f>IF(Início!$C$11&lt;E$2,IF((E$2-Início!$C$11)&lt;72,$D549*E$1,6*$D549),0)</f>
        <v>60</v>
      </c>
      <c r="F549" s="189">
        <f>IF(Início!$C$11&lt;F$2,IF((F$2-Início!$C$11)&lt;72,$D549*F$1,6*$D549),0)</f>
        <v>120</v>
      </c>
      <c r="G549" s="189">
        <f>IF(Início!$C$11&lt;G$2,IF((G$2-Início!$C$11)&lt;72,$D549*G$1,6*$D549),0)</f>
        <v>180</v>
      </c>
      <c r="H549" s="189">
        <f>IF(Início!$C$11&lt;H$2,IF((H$2-Início!$C$11)&lt;72,$D549*H$1,6*$D549),0)</f>
        <v>240</v>
      </c>
      <c r="I549" s="189">
        <f>IF(Início!$C$11&lt;I$2,IF((I$2-Início!$C$11)&lt;72,$D549*I$1,6*$D549),0)</f>
        <v>300</v>
      </c>
      <c r="J549" s="189">
        <f>IF(Início!$C$11&lt;J$2,IF((J$2-Início!$C$11)&lt;72,$D549*J$1,6*$D549),0)</f>
        <v>360</v>
      </c>
      <c r="K549" s="189">
        <f>IF(Início!$C$11&lt;K$2,IF((K$2-Início!$C$11)&lt;72,$D549*K$1,6*$D549),0)</f>
        <v>360</v>
      </c>
      <c r="L549" s="189">
        <f>IF(Início!$C$11&lt;L$2,IF((L$2-Início!$C$11)&lt;72,$D549*L$1,6*$D549),0)</f>
        <v>360</v>
      </c>
      <c r="M549" s="189">
        <f>IF(Início!$C$11&lt;M$2,IF((M$2-Início!$C$11)&lt;72,$D549*M$1,6*$D549),0)</f>
        <v>360</v>
      </c>
      <c r="N549" s="189">
        <f>IF(Início!$C$11&lt;N$2,IF((N$2-Início!$C$11)&lt;72,$D549*N$1,6*$D549),0)</f>
        <v>360</v>
      </c>
      <c r="Q549" s="165" t="s">
        <v>363</v>
      </c>
    </row>
    <row r="550" spans="2:17">
      <c r="B550" s="165" t="str">
        <f t="shared" si="9"/>
        <v>Ferreira Gomes/AP</v>
      </c>
      <c r="C550" s="189" t="s">
        <v>2007</v>
      </c>
      <c r="D550" s="189">
        <v>60</v>
      </c>
      <c r="E550" s="189">
        <f>IF(Início!$C$11&lt;E$2,IF((E$2-Início!$C$11)&lt;72,$D550*E$1,6*$D550),0)</f>
        <v>60</v>
      </c>
      <c r="F550" s="189">
        <f>IF(Início!$C$11&lt;F$2,IF((F$2-Início!$C$11)&lt;72,$D550*F$1,6*$D550),0)</f>
        <v>120</v>
      </c>
      <c r="G550" s="189">
        <f>IF(Início!$C$11&lt;G$2,IF((G$2-Início!$C$11)&lt;72,$D550*G$1,6*$D550),0)</f>
        <v>180</v>
      </c>
      <c r="H550" s="189">
        <f>IF(Início!$C$11&lt;H$2,IF((H$2-Início!$C$11)&lt;72,$D550*H$1,6*$D550),0)</f>
        <v>240</v>
      </c>
      <c r="I550" s="189">
        <f>IF(Início!$C$11&lt;I$2,IF((I$2-Início!$C$11)&lt;72,$D550*I$1,6*$D550),0)</f>
        <v>300</v>
      </c>
      <c r="J550" s="189">
        <f>IF(Início!$C$11&lt;J$2,IF((J$2-Início!$C$11)&lt;72,$D550*J$1,6*$D550),0)</f>
        <v>360</v>
      </c>
      <c r="K550" s="189">
        <f>IF(Início!$C$11&lt;K$2,IF((K$2-Início!$C$11)&lt;72,$D550*K$1,6*$D550),0)</f>
        <v>360</v>
      </c>
      <c r="L550" s="189">
        <f>IF(Início!$C$11&lt;L$2,IF((L$2-Início!$C$11)&lt;72,$D550*L$1,6*$D550),0)</f>
        <v>360</v>
      </c>
      <c r="M550" s="189">
        <f>IF(Início!$C$11&lt;M$2,IF((M$2-Início!$C$11)&lt;72,$D550*M$1,6*$D550),0)</f>
        <v>360</v>
      </c>
      <c r="N550" s="189">
        <f>IF(Início!$C$11&lt;N$2,IF((N$2-Início!$C$11)&lt;72,$D550*N$1,6*$D550),0)</f>
        <v>360</v>
      </c>
      <c r="Q550" s="165" t="s">
        <v>1555</v>
      </c>
    </row>
    <row r="551" spans="2:17">
      <c r="B551" s="165" t="str">
        <f t="shared" si="9"/>
        <v>Figueira/PR</v>
      </c>
      <c r="C551" s="189" t="s">
        <v>2009</v>
      </c>
      <c r="D551" s="189">
        <v>60</v>
      </c>
      <c r="E551" s="189">
        <f>IF(Início!$C$11&lt;E$2,IF((E$2-Início!$C$11)&lt;72,$D551*E$1,6*$D551),0)</f>
        <v>60</v>
      </c>
      <c r="F551" s="189">
        <f>IF(Início!$C$11&lt;F$2,IF((F$2-Início!$C$11)&lt;72,$D551*F$1,6*$D551),0)</f>
        <v>120</v>
      </c>
      <c r="G551" s="189">
        <f>IF(Início!$C$11&lt;G$2,IF((G$2-Início!$C$11)&lt;72,$D551*G$1,6*$D551),0)</f>
        <v>180</v>
      </c>
      <c r="H551" s="189">
        <f>IF(Início!$C$11&lt;H$2,IF((H$2-Início!$C$11)&lt;72,$D551*H$1,6*$D551),0)</f>
        <v>240</v>
      </c>
      <c r="I551" s="189">
        <f>IF(Início!$C$11&lt;I$2,IF((I$2-Início!$C$11)&lt;72,$D551*I$1,6*$D551),0)</f>
        <v>300</v>
      </c>
      <c r="J551" s="189">
        <f>IF(Início!$C$11&lt;J$2,IF((J$2-Início!$C$11)&lt;72,$D551*J$1,6*$D551),0)</f>
        <v>360</v>
      </c>
      <c r="K551" s="189">
        <f>IF(Início!$C$11&lt;K$2,IF((K$2-Início!$C$11)&lt;72,$D551*K$1,6*$D551),0)</f>
        <v>360</v>
      </c>
      <c r="L551" s="189">
        <f>IF(Início!$C$11&lt;L$2,IF((L$2-Início!$C$11)&lt;72,$D551*L$1,6*$D551),0)</f>
        <v>360</v>
      </c>
      <c r="M551" s="189">
        <f>IF(Início!$C$11&lt;M$2,IF((M$2-Início!$C$11)&lt;72,$D551*M$1,6*$D551),0)</f>
        <v>360</v>
      </c>
      <c r="N551" s="189">
        <f>IF(Início!$C$11&lt;N$2,IF((N$2-Início!$C$11)&lt;72,$D551*N$1,6*$D551),0)</f>
        <v>360</v>
      </c>
      <c r="Q551" s="165" t="s">
        <v>1457</v>
      </c>
    </row>
    <row r="552" spans="2:17">
      <c r="B552" s="165" t="str">
        <f t="shared" si="9"/>
        <v>Filadélfia/BA</v>
      </c>
      <c r="C552" s="189" t="s">
        <v>311</v>
      </c>
      <c r="D552" s="189">
        <v>60</v>
      </c>
      <c r="E552" s="189">
        <f>IF(Início!$C$11&lt;E$2,IF((E$2-Início!$C$11)&lt;72,$D552*E$1,6*$D552),0)</f>
        <v>60</v>
      </c>
      <c r="F552" s="189">
        <f>IF(Início!$C$11&lt;F$2,IF((F$2-Início!$C$11)&lt;72,$D552*F$1,6*$D552),0)</f>
        <v>120</v>
      </c>
      <c r="G552" s="189">
        <f>IF(Início!$C$11&lt;G$2,IF((G$2-Início!$C$11)&lt;72,$D552*G$1,6*$D552),0)</f>
        <v>180</v>
      </c>
      <c r="H552" s="189">
        <f>IF(Início!$C$11&lt;H$2,IF((H$2-Início!$C$11)&lt;72,$D552*H$1,6*$D552),0)</f>
        <v>240</v>
      </c>
      <c r="I552" s="189">
        <f>IF(Início!$C$11&lt;I$2,IF((I$2-Início!$C$11)&lt;72,$D552*I$1,6*$D552),0)</f>
        <v>300</v>
      </c>
      <c r="J552" s="189">
        <f>IF(Início!$C$11&lt;J$2,IF((J$2-Início!$C$11)&lt;72,$D552*J$1,6*$D552),0)</f>
        <v>360</v>
      </c>
      <c r="K552" s="189">
        <f>IF(Início!$C$11&lt;K$2,IF((K$2-Início!$C$11)&lt;72,$D552*K$1,6*$D552),0)</f>
        <v>360</v>
      </c>
      <c r="L552" s="189">
        <f>IF(Início!$C$11&lt;L$2,IF((L$2-Início!$C$11)&lt;72,$D552*L$1,6*$D552),0)</f>
        <v>360</v>
      </c>
      <c r="M552" s="189">
        <f>IF(Início!$C$11&lt;M$2,IF((M$2-Início!$C$11)&lt;72,$D552*M$1,6*$D552),0)</f>
        <v>360</v>
      </c>
      <c r="N552" s="189">
        <f>IF(Início!$C$11&lt;N$2,IF((N$2-Início!$C$11)&lt;72,$D552*N$1,6*$D552),0)</f>
        <v>360</v>
      </c>
      <c r="Q552" s="165" t="s">
        <v>971</v>
      </c>
    </row>
    <row r="553" spans="2:17">
      <c r="B553" s="165" t="str">
        <f t="shared" si="9"/>
        <v>Flor da Serra do Sul/PR</v>
      </c>
      <c r="C553" s="189" t="s">
        <v>2009</v>
      </c>
      <c r="D553" s="189">
        <v>60</v>
      </c>
      <c r="E553" s="189">
        <f>IF(Início!$C$11&lt;E$2,IF((E$2-Início!$C$11)&lt;72,$D553*E$1,6*$D553),0)</f>
        <v>60</v>
      </c>
      <c r="F553" s="189">
        <f>IF(Início!$C$11&lt;F$2,IF((F$2-Início!$C$11)&lt;72,$D553*F$1,6*$D553),0)</f>
        <v>120</v>
      </c>
      <c r="G553" s="189">
        <f>IF(Início!$C$11&lt;G$2,IF((G$2-Início!$C$11)&lt;72,$D553*G$1,6*$D553),0)</f>
        <v>180</v>
      </c>
      <c r="H553" s="189">
        <f>IF(Início!$C$11&lt;H$2,IF((H$2-Início!$C$11)&lt;72,$D553*H$1,6*$D553),0)</f>
        <v>240</v>
      </c>
      <c r="I553" s="189">
        <f>IF(Início!$C$11&lt;I$2,IF((I$2-Início!$C$11)&lt;72,$D553*I$1,6*$D553),0)</f>
        <v>300</v>
      </c>
      <c r="J553" s="189">
        <f>IF(Início!$C$11&lt;J$2,IF((J$2-Início!$C$11)&lt;72,$D553*J$1,6*$D553),0)</f>
        <v>360</v>
      </c>
      <c r="K553" s="189">
        <f>IF(Início!$C$11&lt;K$2,IF((K$2-Início!$C$11)&lt;72,$D553*K$1,6*$D553),0)</f>
        <v>360</v>
      </c>
      <c r="L553" s="189">
        <f>IF(Início!$C$11&lt;L$2,IF((L$2-Início!$C$11)&lt;72,$D553*L$1,6*$D553),0)</f>
        <v>360</v>
      </c>
      <c r="M553" s="189">
        <f>IF(Início!$C$11&lt;M$2,IF((M$2-Início!$C$11)&lt;72,$D553*M$1,6*$D553),0)</f>
        <v>360</v>
      </c>
      <c r="N553" s="189">
        <f>IF(Início!$C$11&lt;N$2,IF((N$2-Início!$C$11)&lt;72,$D553*N$1,6*$D553),0)</f>
        <v>360</v>
      </c>
      <c r="Q553" s="165" t="s">
        <v>1759</v>
      </c>
    </row>
    <row r="554" spans="2:17">
      <c r="B554" s="165" t="str">
        <f t="shared" si="9"/>
        <v>Flor do Sertão/SC</v>
      </c>
      <c r="C554" s="189" t="s">
        <v>2013</v>
      </c>
      <c r="D554" s="189">
        <v>60</v>
      </c>
      <c r="E554" s="189">
        <f>IF(Início!$C$11&lt;E$2,IF((E$2-Início!$C$11)&lt;72,$D554*E$1,6*$D554),0)</f>
        <v>60</v>
      </c>
      <c r="F554" s="189">
        <f>IF(Início!$C$11&lt;F$2,IF((F$2-Início!$C$11)&lt;72,$D554*F$1,6*$D554),0)</f>
        <v>120</v>
      </c>
      <c r="G554" s="189">
        <f>IF(Início!$C$11&lt;G$2,IF((G$2-Início!$C$11)&lt;72,$D554*G$1,6*$D554),0)</f>
        <v>180</v>
      </c>
      <c r="H554" s="189">
        <f>IF(Início!$C$11&lt;H$2,IF((H$2-Início!$C$11)&lt;72,$D554*H$1,6*$D554),0)</f>
        <v>240</v>
      </c>
      <c r="I554" s="189">
        <f>IF(Início!$C$11&lt;I$2,IF((I$2-Início!$C$11)&lt;72,$D554*I$1,6*$D554),0)</f>
        <v>300</v>
      </c>
      <c r="J554" s="189">
        <f>IF(Início!$C$11&lt;J$2,IF((J$2-Início!$C$11)&lt;72,$D554*J$1,6*$D554),0)</f>
        <v>360</v>
      </c>
      <c r="K554" s="189">
        <f>IF(Início!$C$11&lt;K$2,IF((K$2-Início!$C$11)&lt;72,$D554*K$1,6*$D554),0)</f>
        <v>360</v>
      </c>
      <c r="L554" s="189">
        <f>IF(Início!$C$11&lt;L$2,IF((L$2-Início!$C$11)&lt;72,$D554*L$1,6*$D554),0)</f>
        <v>360</v>
      </c>
      <c r="M554" s="189">
        <f>IF(Início!$C$11&lt;M$2,IF((M$2-Início!$C$11)&lt;72,$D554*M$1,6*$D554),0)</f>
        <v>360</v>
      </c>
      <c r="N554" s="189">
        <f>IF(Início!$C$11&lt;N$2,IF((N$2-Início!$C$11)&lt;72,$D554*N$1,6*$D554),0)</f>
        <v>360</v>
      </c>
      <c r="Q554" s="165" t="s">
        <v>1987</v>
      </c>
    </row>
    <row r="555" spans="2:17">
      <c r="B555" s="165" t="str">
        <f t="shared" si="9"/>
        <v>Florânia/RN</v>
      </c>
      <c r="C555" s="189" t="s">
        <v>2014</v>
      </c>
      <c r="D555" s="189">
        <v>60</v>
      </c>
      <c r="E555" s="189">
        <f>IF(Início!$C$11&lt;E$2,IF((E$2-Início!$C$11)&lt;72,$D555*E$1,6*$D555),0)</f>
        <v>60</v>
      </c>
      <c r="F555" s="189">
        <f>IF(Início!$C$11&lt;F$2,IF((F$2-Início!$C$11)&lt;72,$D555*F$1,6*$D555),0)</f>
        <v>120</v>
      </c>
      <c r="G555" s="189">
        <f>IF(Início!$C$11&lt;G$2,IF((G$2-Início!$C$11)&lt;72,$D555*G$1,6*$D555),0)</f>
        <v>180</v>
      </c>
      <c r="H555" s="189">
        <f>IF(Início!$C$11&lt;H$2,IF((H$2-Início!$C$11)&lt;72,$D555*H$1,6*$D555),0)</f>
        <v>240</v>
      </c>
      <c r="I555" s="189">
        <f>IF(Início!$C$11&lt;I$2,IF((I$2-Início!$C$11)&lt;72,$D555*I$1,6*$D555),0)</f>
        <v>300</v>
      </c>
      <c r="J555" s="189">
        <f>IF(Início!$C$11&lt;J$2,IF((J$2-Início!$C$11)&lt;72,$D555*J$1,6*$D555),0)</f>
        <v>360</v>
      </c>
      <c r="K555" s="189">
        <f>IF(Início!$C$11&lt;K$2,IF((K$2-Início!$C$11)&lt;72,$D555*K$1,6*$D555),0)</f>
        <v>360</v>
      </c>
      <c r="L555" s="189">
        <f>IF(Início!$C$11&lt;L$2,IF((L$2-Início!$C$11)&lt;72,$D555*L$1,6*$D555),0)</f>
        <v>360</v>
      </c>
      <c r="M555" s="189">
        <f>IF(Início!$C$11&lt;M$2,IF((M$2-Início!$C$11)&lt;72,$D555*M$1,6*$D555),0)</f>
        <v>360</v>
      </c>
      <c r="N555" s="189">
        <f>IF(Início!$C$11&lt;N$2,IF((N$2-Início!$C$11)&lt;72,$D555*N$1,6*$D555),0)</f>
        <v>360</v>
      </c>
      <c r="Q555" s="165" t="s">
        <v>1362</v>
      </c>
    </row>
    <row r="556" spans="2:17">
      <c r="B556" s="165" t="str">
        <f t="shared" si="9"/>
        <v>Flores/PE</v>
      </c>
      <c r="C556" s="189" t="s">
        <v>319</v>
      </c>
      <c r="D556" s="189">
        <v>60</v>
      </c>
      <c r="E556" s="189">
        <f>IF(Início!$C$11&lt;E$2,IF((E$2-Início!$C$11)&lt;72,$D556*E$1,6*$D556),0)</f>
        <v>60</v>
      </c>
      <c r="F556" s="189">
        <f>IF(Início!$C$11&lt;F$2,IF((F$2-Início!$C$11)&lt;72,$D556*F$1,6*$D556),0)</f>
        <v>120</v>
      </c>
      <c r="G556" s="189">
        <f>IF(Início!$C$11&lt;G$2,IF((G$2-Início!$C$11)&lt;72,$D556*G$1,6*$D556),0)</f>
        <v>180</v>
      </c>
      <c r="H556" s="189">
        <f>IF(Início!$C$11&lt;H$2,IF((H$2-Início!$C$11)&lt;72,$D556*H$1,6*$D556),0)</f>
        <v>240</v>
      </c>
      <c r="I556" s="189">
        <f>IF(Início!$C$11&lt;I$2,IF((I$2-Início!$C$11)&lt;72,$D556*I$1,6*$D556),0)</f>
        <v>300</v>
      </c>
      <c r="J556" s="189">
        <f>IF(Início!$C$11&lt;J$2,IF((J$2-Início!$C$11)&lt;72,$D556*J$1,6*$D556),0)</f>
        <v>360</v>
      </c>
      <c r="K556" s="189">
        <f>IF(Início!$C$11&lt;K$2,IF((K$2-Início!$C$11)&lt;72,$D556*K$1,6*$D556),0)</f>
        <v>360</v>
      </c>
      <c r="L556" s="189">
        <f>IF(Início!$C$11&lt;L$2,IF((L$2-Início!$C$11)&lt;72,$D556*L$1,6*$D556),0)</f>
        <v>360</v>
      </c>
      <c r="M556" s="189">
        <f>IF(Início!$C$11&lt;M$2,IF((M$2-Início!$C$11)&lt;72,$D556*M$1,6*$D556),0)</f>
        <v>360</v>
      </c>
      <c r="N556" s="189">
        <f>IF(Início!$C$11&lt;N$2,IF((N$2-Início!$C$11)&lt;72,$D556*N$1,6*$D556),0)</f>
        <v>360</v>
      </c>
      <c r="Q556" s="165" t="s">
        <v>887</v>
      </c>
    </row>
    <row r="557" spans="2:17">
      <c r="B557" s="165" t="str">
        <f t="shared" si="9"/>
        <v>Floresta/PE</v>
      </c>
      <c r="C557" s="189" t="s">
        <v>319</v>
      </c>
      <c r="D557" s="189">
        <v>60</v>
      </c>
      <c r="E557" s="189">
        <f>IF(Início!$C$11&lt;E$2,IF((E$2-Início!$C$11)&lt;72,$D557*E$1,6*$D557),0)</f>
        <v>60</v>
      </c>
      <c r="F557" s="189">
        <f>IF(Início!$C$11&lt;F$2,IF((F$2-Início!$C$11)&lt;72,$D557*F$1,6*$D557),0)</f>
        <v>120</v>
      </c>
      <c r="G557" s="189">
        <f>IF(Início!$C$11&lt;G$2,IF((G$2-Início!$C$11)&lt;72,$D557*G$1,6*$D557),0)</f>
        <v>180</v>
      </c>
      <c r="H557" s="189">
        <f>IF(Início!$C$11&lt;H$2,IF((H$2-Início!$C$11)&lt;72,$D557*H$1,6*$D557),0)</f>
        <v>240</v>
      </c>
      <c r="I557" s="189">
        <f>IF(Início!$C$11&lt;I$2,IF((I$2-Início!$C$11)&lt;72,$D557*I$1,6*$D557),0)</f>
        <v>300</v>
      </c>
      <c r="J557" s="189">
        <f>IF(Início!$C$11&lt;J$2,IF((J$2-Início!$C$11)&lt;72,$D557*J$1,6*$D557),0)</f>
        <v>360</v>
      </c>
      <c r="K557" s="189">
        <f>IF(Início!$C$11&lt;K$2,IF((K$2-Início!$C$11)&lt;72,$D557*K$1,6*$D557),0)</f>
        <v>360</v>
      </c>
      <c r="L557" s="189">
        <f>IF(Início!$C$11&lt;L$2,IF((L$2-Início!$C$11)&lt;72,$D557*L$1,6*$D557),0)</f>
        <v>360</v>
      </c>
      <c r="M557" s="189">
        <f>IF(Início!$C$11&lt;M$2,IF((M$2-Início!$C$11)&lt;72,$D557*M$1,6*$D557),0)</f>
        <v>360</v>
      </c>
      <c r="N557" s="189">
        <f>IF(Início!$C$11&lt;N$2,IF((N$2-Início!$C$11)&lt;72,$D557*N$1,6*$D557),0)</f>
        <v>360</v>
      </c>
      <c r="Q557" s="165" t="s">
        <v>691</v>
      </c>
    </row>
    <row r="558" spans="2:17">
      <c r="B558" s="165" t="str">
        <f t="shared" si="9"/>
        <v>Floresta Azul/BA</v>
      </c>
      <c r="C558" s="189" t="s">
        <v>311</v>
      </c>
      <c r="D558" s="189">
        <v>60</v>
      </c>
      <c r="E558" s="189">
        <f>IF(Início!$C$11&lt;E$2,IF((E$2-Início!$C$11)&lt;72,$D558*E$1,6*$D558),0)</f>
        <v>60</v>
      </c>
      <c r="F558" s="189">
        <f>IF(Início!$C$11&lt;F$2,IF((F$2-Início!$C$11)&lt;72,$D558*F$1,6*$D558),0)</f>
        <v>120</v>
      </c>
      <c r="G558" s="189">
        <f>IF(Início!$C$11&lt;G$2,IF((G$2-Início!$C$11)&lt;72,$D558*G$1,6*$D558),0)</f>
        <v>180</v>
      </c>
      <c r="H558" s="189">
        <f>IF(Início!$C$11&lt;H$2,IF((H$2-Início!$C$11)&lt;72,$D558*H$1,6*$D558),0)</f>
        <v>240</v>
      </c>
      <c r="I558" s="189">
        <f>IF(Início!$C$11&lt;I$2,IF((I$2-Início!$C$11)&lt;72,$D558*I$1,6*$D558),0)</f>
        <v>300</v>
      </c>
      <c r="J558" s="189">
        <f>IF(Início!$C$11&lt;J$2,IF((J$2-Início!$C$11)&lt;72,$D558*J$1,6*$D558),0)</f>
        <v>360</v>
      </c>
      <c r="K558" s="189">
        <f>IF(Início!$C$11&lt;K$2,IF((K$2-Início!$C$11)&lt;72,$D558*K$1,6*$D558),0)</f>
        <v>360</v>
      </c>
      <c r="L558" s="189">
        <f>IF(Início!$C$11&lt;L$2,IF((L$2-Início!$C$11)&lt;72,$D558*L$1,6*$D558),0)</f>
        <v>360</v>
      </c>
      <c r="M558" s="189">
        <f>IF(Início!$C$11&lt;M$2,IF((M$2-Início!$C$11)&lt;72,$D558*M$1,6*$D558),0)</f>
        <v>360</v>
      </c>
      <c r="N558" s="189">
        <f>IF(Início!$C$11&lt;N$2,IF((N$2-Início!$C$11)&lt;72,$D558*N$1,6*$D558),0)</f>
        <v>360</v>
      </c>
      <c r="Q558" s="165" t="s">
        <v>1277</v>
      </c>
    </row>
    <row r="559" spans="2:17">
      <c r="B559" s="165" t="str">
        <f t="shared" si="9"/>
        <v>Floresta do Araguaia/PA</v>
      </c>
      <c r="C559" s="189" t="s">
        <v>302</v>
      </c>
      <c r="D559" s="189">
        <v>60</v>
      </c>
      <c r="E559" s="189">
        <f>IF(Início!$C$11&lt;E$2,IF((E$2-Início!$C$11)&lt;72,$D559*E$1,6*$D559),0)</f>
        <v>60</v>
      </c>
      <c r="F559" s="189">
        <f>IF(Início!$C$11&lt;F$2,IF((F$2-Início!$C$11)&lt;72,$D559*F$1,6*$D559),0)</f>
        <v>120</v>
      </c>
      <c r="G559" s="189">
        <f>IF(Início!$C$11&lt;G$2,IF((G$2-Início!$C$11)&lt;72,$D559*G$1,6*$D559),0)</f>
        <v>180</v>
      </c>
      <c r="H559" s="189">
        <f>IF(Início!$C$11&lt;H$2,IF((H$2-Início!$C$11)&lt;72,$D559*H$1,6*$D559),0)</f>
        <v>240</v>
      </c>
      <c r="I559" s="189">
        <f>IF(Início!$C$11&lt;I$2,IF((I$2-Início!$C$11)&lt;72,$D559*I$1,6*$D559),0)</f>
        <v>300</v>
      </c>
      <c r="J559" s="189">
        <f>IF(Início!$C$11&lt;J$2,IF((J$2-Início!$C$11)&lt;72,$D559*J$1,6*$D559),0)</f>
        <v>360</v>
      </c>
      <c r="K559" s="189">
        <f>IF(Início!$C$11&lt;K$2,IF((K$2-Início!$C$11)&lt;72,$D559*K$1,6*$D559),0)</f>
        <v>360</v>
      </c>
      <c r="L559" s="189">
        <f>IF(Início!$C$11&lt;L$2,IF((L$2-Início!$C$11)&lt;72,$D559*L$1,6*$D559),0)</f>
        <v>360</v>
      </c>
      <c r="M559" s="189">
        <f>IF(Início!$C$11&lt;M$2,IF((M$2-Início!$C$11)&lt;72,$D559*M$1,6*$D559),0)</f>
        <v>360</v>
      </c>
      <c r="N559" s="189">
        <f>IF(Início!$C$11&lt;N$2,IF((N$2-Início!$C$11)&lt;72,$D559*N$1,6*$D559),0)</f>
        <v>360</v>
      </c>
      <c r="Q559" s="165" t="s">
        <v>970</v>
      </c>
    </row>
    <row r="560" spans="2:17">
      <c r="B560" s="165" t="str">
        <f t="shared" si="9"/>
        <v>Formosa da Serra Negra/MA</v>
      </c>
      <c r="C560" s="189" t="s">
        <v>316</v>
      </c>
      <c r="D560" s="189">
        <v>60</v>
      </c>
      <c r="E560" s="189">
        <f>IF(Início!$C$11&lt;E$2,IF((E$2-Início!$C$11)&lt;72,$D560*E$1,6*$D560),0)</f>
        <v>60</v>
      </c>
      <c r="F560" s="189">
        <f>IF(Início!$C$11&lt;F$2,IF((F$2-Início!$C$11)&lt;72,$D560*F$1,6*$D560),0)</f>
        <v>120</v>
      </c>
      <c r="G560" s="189">
        <f>IF(Início!$C$11&lt;G$2,IF((G$2-Início!$C$11)&lt;72,$D560*G$1,6*$D560),0)</f>
        <v>180</v>
      </c>
      <c r="H560" s="189">
        <f>IF(Início!$C$11&lt;H$2,IF((H$2-Início!$C$11)&lt;72,$D560*H$1,6*$D560),0)</f>
        <v>240</v>
      </c>
      <c r="I560" s="189">
        <f>IF(Início!$C$11&lt;I$2,IF((I$2-Início!$C$11)&lt;72,$D560*I$1,6*$D560),0)</f>
        <v>300</v>
      </c>
      <c r="J560" s="189">
        <f>IF(Início!$C$11&lt;J$2,IF((J$2-Início!$C$11)&lt;72,$D560*J$1,6*$D560),0)</f>
        <v>360</v>
      </c>
      <c r="K560" s="189">
        <f>IF(Início!$C$11&lt;K$2,IF((K$2-Início!$C$11)&lt;72,$D560*K$1,6*$D560),0)</f>
        <v>360</v>
      </c>
      <c r="L560" s="189">
        <f>IF(Início!$C$11&lt;L$2,IF((L$2-Início!$C$11)&lt;72,$D560*L$1,6*$D560),0)</f>
        <v>360</v>
      </c>
      <c r="M560" s="189">
        <f>IF(Início!$C$11&lt;M$2,IF((M$2-Início!$C$11)&lt;72,$D560*M$1,6*$D560),0)</f>
        <v>360</v>
      </c>
      <c r="N560" s="189">
        <f>IF(Início!$C$11&lt;N$2,IF((N$2-Início!$C$11)&lt;72,$D560*N$1,6*$D560),0)</f>
        <v>360</v>
      </c>
      <c r="Q560" s="165" t="s">
        <v>977</v>
      </c>
    </row>
    <row r="561" spans="2:17">
      <c r="B561" s="165" t="str">
        <f t="shared" si="9"/>
        <v>Fortaleza dos Nogueiras/MA</v>
      </c>
      <c r="C561" s="189" t="s">
        <v>316</v>
      </c>
      <c r="D561" s="189">
        <v>60</v>
      </c>
      <c r="E561" s="189">
        <f>IF(Início!$C$11&lt;E$2,IF((E$2-Início!$C$11)&lt;72,$D561*E$1,6*$D561),0)</f>
        <v>60</v>
      </c>
      <c r="F561" s="189">
        <f>IF(Início!$C$11&lt;F$2,IF((F$2-Início!$C$11)&lt;72,$D561*F$1,6*$D561),0)</f>
        <v>120</v>
      </c>
      <c r="G561" s="189">
        <f>IF(Início!$C$11&lt;G$2,IF((G$2-Início!$C$11)&lt;72,$D561*G$1,6*$D561),0)</f>
        <v>180</v>
      </c>
      <c r="H561" s="189">
        <f>IF(Início!$C$11&lt;H$2,IF((H$2-Início!$C$11)&lt;72,$D561*H$1,6*$D561),0)</f>
        <v>240</v>
      </c>
      <c r="I561" s="189">
        <f>IF(Início!$C$11&lt;I$2,IF((I$2-Início!$C$11)&lt;72,$D561*I$1,6*$D561),0)</f>
        <v>300</v>
      </c>
      <c r="J561" s="189">
        <f>IF(Início!$C$11&lt;J$2,IF((J$2-Início!$C$11)&lt;72,$D561*J$1,6*$D561),0)</f>
        <v>360</v>
      </c>
      <c r="K561" s="189">
        <f>IF(Início!$C$11&lt;K$2,IF((K$2-Início!$C$11)&lt;72,$D561*K$1,6*$D561),0)</f>
        <v>360</v>
      </c>
      <c r="L561" s="189">
        <f>IF(Início!$C$11&lt;L$2,IF((L$2-Início!$C$11)&lt;72,$D561*L$1,6*$D561),0)</f>
        <v>360</v>
      </c>
      <c r="M561" s="189">
        <f>IF(Início!$C$11&lt;M$2,IF((M$2-Início!$C$11)&lt;72,$D561*M$1,6*$D561),0)</f>
        <v>360</v>
      </c>
      <c r="N561" s="189">
        <f>IF(Início!$C$11&lt;N$2,IF((N$2-Início!$C$11)&lt;72,$D561*N$1,6*$D561),0)</f>
        <v>360</v>
      </c>
      <c r="Q561" s="165" t="s">
        <v>1204</v>
      </c>
    </row>
    <row r="562" spans="2:17">
      <c r="B562" s="165" t="str">
        <f t="shared" si="9"/>
        <v>Fortuna/MA</v>
      </c>
      <c r="C562" s="189" t="s">
        <v>316</v>
      </c>
      <c r="D562" s="189">
        <v>60</v>
      </c>
      <c r="E562" s="189">
        <f>IF(Início!$C$11&lt;E$2,IF((E$2-Início!$C$11)&lt;72,$D562*E$1,6*$D562),0)</f>
        <v>60</v>
      </c>
      <c r="F562" s="189">
        <f>IF(Início!$C$11&lt;F$2,IF((F$2-Início!$C$11)&lt;72,$D562*F$1,6*$D562),0)</f>
        <v>120</v>
      </c>
      <c r="G562" s="189">
        <f>IF(Início!$C$11&lt;G$2,IF((G$2-Início!$C$11)&lt;72,$D562*G$1,6*$D562),0)</f>
        <v>180</v>
      </c>
      <c r="H562" s="189">
        <f>IF(Início!$C$11&lt;H$2,IF((H$2-Início!$C$11)&lt;72,$D562*H$1,6*$D562),0)</f>
        <v>240</v>
      </c>
      <c r="I562" s="189">
        <f>IF(Início!$C$11&lt;I$2,IF((I$2-Início!$C$11)&lt;72,$D562*I$1,6*$D562),0)</f>
        <v>300</v>
      </c>
      <c r="J562" s="189">
        <f>IF(Início!$C$11&lt;J$2,IF((J$2-Início!$C$11)&lt;72,$D562*J$1,6*$D562),0)</f>
        <v>360</v>
      </c>
      <c r="K562" s="189">
        <f>IF(Início!$C$11&lt;K$2,IF((K$2-Início!$C$11)&lt;72,$D562*K$1,6*$D562),0)</f>
        <v>360</v>
      </c>
      <c r="L562" s="189">
        <f>IF(Início!$C$11&lt;L$2,IF((L$2-Início!$C$11)&lt;72,$D562*L$1,6*$D562),0)</f>
        <v>360</v>
      </c>
      <c r="M562" s="189">
        <f>IF(Início!$C$11&lt;M$2,IF((M$2-Início!$C$11)&lt;72,$D562*M$1,6*$D562),0)</f>
        <v>360</v>
      </c>
      <c r="N562" s="189">
        <f>IF(Início!$C$11&lt;N$2,IF((N$2-Início!$C$11)&lt;72,$D562*N$1,6*$D562),0)</f>
        <v>360</v>
      </c>
      <c r="Q562" s="165" t="s">
        <v>1015</v>
      </c>
    </row>
    <row r="563" spans="2:17">
      <c r="B563" s="165" t="str">
        <f t="shared" si="9"/>
        <v>Francisco Beltrão/PR</v>
      </c>
      <c r="C563" s="189" t="s">
        <v>2009</v>
      </c>
      <c r="D563" s="189">
        <v>60</v>
      </c>
      <c r="E563" s="189">
        <f>IF(Início!$C$11&lt;E$2,IF((E$2-Início!$C$11)&lt;72,$D563*E$1,6*$D563),0)</f>
        <v>60</v>
      </c>
      <c r="F563" s="189">
        <f>IF(Início!$C$11&lt;F$2,IF((F$2-Início!$C$11)&lt;72,$D563*F$1,6*$D563),0)</f>
        <v>120</v>
      </c>
      <c r="G563" s="189">
        <f>IF(Início!$C$11&lt;G$2,IF((G$2-Início!$C$11)&lt;72,$D563*G$1,6*$D563),0)</f>
        <v>180</v>
      </c>
      <c r="H563" s="189">
        <f>IF(Início!$C$11&lt;H$2,IF((H$2-Início!$C$11)&lt;72,$D563*H$1,6*$D563),0)</f>
        <v>240</v>
      </c>
      <c r="I563" s="189">
        <f>IF(Início!$C$11&lt;I$2,IF((I$2-Início!$C$11)&lt;72,$D563*I$1,6*$D563),0)</f>
        <v>300</v>
      </c>
      <c r="J563" s="189">
        <f>IF(Início!$C$11&lt;J$2,IF((J$2-Início!$C$11)&lt;72,$D563*J$1,6*$D563),0)</f>
        <v>360</v>
      </c>
      <c r="K563" s="189">
        <f>IF(Início!$C$11&lt;K$2,IF((K$2-Início!$C$11)&lt;72,$D563*K$1,6*$D563),0)</f>
        <v>360</v>
      </c>
      <c r="L563" s="189">
        <f>IF(Início!$C$11&lt;L$2,IF((L$2-Início!$C$11)&lt;72,$D563*L$1,6*$D563),0)</f>
        <v>360</v>
      </c>
      <c r="M563" s="189">
        <f>IF(Início!$C$11&lt;M$2,IF((M$2-Início!$C$11)&lt;72,$D563*M$1,6*$D563),0)</f>
        <v>360</v>
      </c>
      <c r="N563" s="189">
        <f>IF(Início!$C$11&lt;N$2,IF((N$2-Início!$C$11)&lt;72,$D563*N$1,6*$D563),0)</f>
        <v>360</v>
      </c>
      <c r="Q563" s="165" t="s">
        <v>407</v>
      </c>
    </row>
    <row r="564" spans="2:17">
      <c r="B564" s="165" t="str">
        <f t="shared" si="9"/>
        <v>Francisco Dantas/RN</v>
      </c>
      <c r="C564" s="189" t="s">
        <v>2014</v>
      </c>
      <c r="D564" s="189">
        <v>60</v>
      </c>
      <c r="E564" s="189">
        <f>IF(Início!$C$11&lt;E$2,IF((E$2-Início!$C$11)&lt;72,$D564*E$1,6*$D564),0)</f>
        <v>60</v>
      </c>
      <c r="F564" s="189">
        <f>IF(Início!$C$11&lt;F$2,IF((F$2-Início!$C$11)&lt;72,$D564*F$1,6*$D564),0)</f>
        <v>120</v>
      </c>
      <c r="G564" s="189">
        <f>IF(Início!$C$11&lt;G$2,IF((G$2-Início!$C$11)&lt;72,$D564*G$1,6*$D564),0)</f>
        <v>180</v>
      </c>
      <c r="H564" s="189">
        <f>IF(Início!$C$11&lt;H$2,IF((H$2-Início!$C$11)&lt;72,$D564*H$1,6*$D564),0)</f>
        <v>240</v>
      </c>
      <c r="I564" s="189">
        <f>IF(Início!$C$11&lt;I$2,IF((I$2-Início!$C$11)&lt;72,$D564*I$1,6*$D564),0)</f>
        <v>300</v>
      </c>
      <c r="J564" s="189">
        <f>IF(Início!$C$11&lt;J$2,IF((J$2-Início!$C$11)&lt;72,$D564*J$1,6*$D564),0)</f>
        <v>360</v>
      </c>
      <c r="K564" s="189">
        <f>IF(Início!$C$11&lt;K$2,IF((K$2-Início!$C$11)&lt;72,$D564*K$1,6*$D564),0)</f>
        <v>360</v>
      </c>
      <c r="L564" s="189">
        <f>IF(Início!$C$11&lt;L$2,IF((L$2-Início!$C$11)&lt;72,$D564*L$1,6*$D564),0)</f>
        <v>360</v>
      </c>
      <c r="M564" s="189">
        <f>IF(Início!$C$11&lt;M$2,IF((M$2-Início!$C$11)&lt;72,$D564*M$1,6*$D564),0)</f>
        <v>360</v>
      </c>
      <c r="N564" s="189">
        <f>IF(Início!$C$11&lt;N$2,IF((N$2-Início!$C$11)&lt;72,$D564*N$1,6*$D564),0)</f>
        <v>360</v>
      </c>
      <c r="Q564" s="165" t="s">
        <v>1912</v>
      </c>
    </row>
    <row r="565" spans="2:17">
      <c r="B565" s="165" t="str">
        <f t="shared" si="9"/>
        <v>Francisco Macedo/PI</v>
      </c>
      <c r="C565" s="189" t="s">
        <v>2004</v>
      </c>
      <c r="D565" s="189">
        <v>60</v>
      </c>
      <c r="E565" s="189">
        <f>IF(Início!$C$11&lt;E$2,IF((E$2-Início!$C$11)&lt;72,$D565*E$1,6*$D565),0)</f>
        <v>60</v>
      </c>
      <c r="F565" s="189">
        <f>IF(Início!$C$11&lt;F$2,IF((F$2-Início!$C$11)&lt;72,$D565*F$1,6*$D565),0)</f>
        <v>120</v>
      </c>
      <c r="G565" s="189">
        <f>IF(Início!$C$11&lt;G$2,IF((G$2-Início!$C$11)&lt;72,$D565*G$1,6*$D565),0)</f>
        <v>180</v>
      </c>
      <c r="H565" s="189">
        <f>IF(Início!$C$11&lt;H$2,IF((H$2-Início!$C$11)&lt;72,$D565*H$1,6*$D565),0)</f>
        <v>240</v>
      </c>
      <c r="I565" s="189">
        <f>IF(Início!$C$11&lt;I$2,IF((I$2-Início!$C$11)&lt;72,$D565*I$1,6*$D565),0)</f>
        <v>300</v>
      </c>
      <c r="J565" s="189">
        <f>IF(Início!$C$11&lt;J$2,IF((J$2-Início!$C$11)&lt;72,$D565*J$1,6*$D565),0)</f>
        <v>360</v>
      </c>
      <c r="K565" s="189">
        <f>IF(Início!$C$11&lt;K$2,IF((K$2-Início!$C$11)&lt;72,$D565*K$1,6*$D565),0)</f>
        <v>360</v>
      </c>
      <c r="L565" s="189">
        <f>IF(Início!$C$11&lt;L$2,IF((L$2-Início!$C$11)&lt;72,$D565*L$1,6*$D565),0)</f>
        <v>360</v>
      </c>
      <c r="M565" s="189">
        <f>IF(Início!$C$11&lt;M$2,IF((M$2-Início!$C$11)&lt;72,$D565*M$1,6*$D565),0)</f>
        <v>360</v>
      </c>
      <c r="N565" s="189">
        <f>IF(Início!$C$11&lt;N$2,IF((N$2-Início!$C$11)&lt;72,$D565*N$1,6*$D565),0)</f>
        <v>360</v>
      </c>
      <c r="Q565" s="165" t="s">
        <v>1895</v>
      </c>
    </row>
    <row r="566" spans="2:17">
      <c r="B566" s="165" t="str">
        <f t="shared" si="9"/>
        <v>Francisco Morato/SP</v>
      </c>
      <c r="C566" s="189" t="s">
        <v>2002</v>
      </c>
      <c r="D566" s="189">
        <v>60</v>
      </c>
      <c r="E566" s="189">
        <f>IF(Início!$C$11&lt;E$2,IF((E$2-Início!$C$11)&lt;72,$D566*E$1,6*$D566),0)</f>
        <v>60</v>
      </c>
      <c r="F566" s="189">
        <f>IF(Início!$C$11&lt;F$2,IF((F$2-Início!$C$11)&lt;72,$D566*F$1,6*$D566),0)</f>
        <v>120</v>
      </c>
      <c r="G566" s="189">
        <f>IF(Início!$C$11&lt;G$2,IF((G$2-Início!$C$11)&lt;72,$D566*G$1,6*$D566),0)</f>
        <v>180</v>
      </c>
      <c r="H566" s="189">
        <f>IF(Início!$C$11&lt;H$2,IF((H$2-Início!$C$11)&lt;72,$D566*H$1,6*$D566),0)</f>
        <v>240</v>
      </c>
      <c r="I566" s="189">
        <f>IF(Início!$C$11&lt;I$2,IF((I$2-Início!$C$11)&lt;72,$D566*I$1,6*$D566),0)</f>
        <v>300</v>
      </c>
      <c r="J566" s="189">
        <f>IF(Início!$C$11&lt;J$2,IF((J$2-Início!$C$11)&lt;72,$D566*J$1,6*$D566),0)</f>
        <v>360</v>
      </c>
      <c r="K566" s="189">
        <f>IF(Início!$C$11&lt;K$2,IF((K$2-Início!$C$11)&lt;72,$D566*K$1,6*$D566),0)</f>
        <v>360</v>
      </c>
      <c r="L566" s="189">
        <f>IF(Início!$C$11&lt;L$2,IF((L$2-Início!$C$11)&lt;72,$D566*L$1,6*$D566),0)</f>
        <v>360</v>
      </c>
      <c r="M566" s="189">
        <f>IF(Início!$C$11&lt;M$2,IF((M$2-Início!$C$11)&lt;72,$D566*M$1,6*$D566),0)</f>
        <v>360</v>
      </c>
      <c r="N566" s="189">
        <f>IF(Início!$C$11&lt;N$2,IF((N$2-Início!$C$11)&lt;72,$D566*N$1,6*$D566),0)</f>
        <v>360</v>
      </c>
      <c r="Q566" s="165" t="s">
        <v>367</v>
      </c>
    </row>
    <row r="567" spans="2:17">
      <c r="B567" s="165" t="str">
        <f t="shared" si="9"/>
        <v>Francisco Santos/PI</v>
      </c>
      <c r="C567" s="189" t="s">
        <v>2004</v>
      </c>
      <c r="D567" s="189">
        <v>60</v>
      </c>
      <c r="E567" s="189">
        <f>IF(Início!$C$11&lt;E$2,IF((E$2-Início!$C$11)&lt;72,$D567*E$1,6*$D567),0)</f>
        <v>60</v>
      </c>
      <c r="F567" s="189">
        <f>IF(Início!$C$11&lt;F$2,IF((F$2-Início!$C$11)&lt;72,$D567*F$1,6*$D567),0)</f>
        <v>120</v>
      </c>
      <c r="G567" s="189">
        <f>IF(Início!$C$11&lt;G$2,IF((G$2-Início!$C$11)&lt;72,$D567*G$1,6*$D567),0)</f>
        <v>180</v>
      </c>
      <c r="H567" s="189">
        <f>IF(Início!$C$11&lt;H$2,IF((H$2-Início!$C$11)&lt;72,$D567*H$1,6*$D567),0)</f>
        <v>240</v>
      </c>
      <c r="I567" s="189">
        <f>IF(Início!$C$11&lt;I$2,IF((I$2-Início!$C$11)&lt;72,$D567*I$1,6*$D567),0)</f>
        <v>300</v>
      </c>
      <c r="J567" s="189">
        <f>IF(Início!$C$11&lt;J$2,IF((J$2-Início!$C$11)&lt;72,$D567*J$1,6*$D567),0)</f>
        <v>360</v>
      </c>
      <c r="K567" s="189">
        <f>IF(Início!$C$11&lt;K$2,IF((K$2-Início!$C$11)&lt;72,$D567*K$1,6*$D567),0)</f>
        <v>360</v>
      </c>
      <c r="L567" s="189">
        <f>IF(Início!$C$11&lt;L$2,IF((L$2-Início!$C$11)&lt;72,$D567*L$1,6*$D567),0)</f>
        <v>360</v>
      </c>
      <c r="M567" s="189">
        <f>IF(Início!$C$11&lt;M$2,IF((M$2-Início!$C$11)&lt;72,$D567*M$1,6*$D567),0)</f>
        <v>360</v>
      </c>
      <c r="N567" s="189">
        <f>IF(Início!$C$11&lt;N$2,IF((N$2-Início!$C$11)&lt;72,$D567*N$1,6*$D567),0)</f>
        <v>360</v>
      </c>
      <c r="Q567" s="165" t="s">
        <v>1447</v>
      </c>
    </row>
    <row r="568" spans="2:17">
      <c r="B568" s="165" t="str">
        <f t="shared" si="9"/>
        <v>Franco da Rocha/SP</v>
      </c>
      <c r="C568" s="189" t="s">
        <v>2002</v>
      </c>
      <c r="D568" s="189">
        <v>60</v>
      </c>
      <c r="E568" s="189">
        <f>IF(Início!$C$11&lt;E$2,IF((E$2-Início!$C$11)&lt;72,$D568*E$1,6*$D568),0)</f>
        <v>60</v>
      </c>
      <c r="F568" s="189">
        <f>IF(Início!$C$11&lt;F$2,IF((F$2-Início!$C$11)&lt;72,$D568*F$1,6*$D568),0)</f>
        <v>120</v>
      </c>
      <c r="G568" s="189">
        <f>IF(Início!$C$11&lt;G$2,IF((G$2-Início!$C$11)&lt;72,$D568*G$1,6*$D568),0)</f>
        <v>180</v>
      </c>
      <c r="H568" s="189">
        <f>IF(Início!$C$11&lt;H$2,IF((H$2-Início!$C$11)&lt;72,$D568*H$1,6*$D568),0)</f>
        <v>240</v>
      </c>
      <c r="I568" s="189">
        <f>IF(Início!$C$11&lt;I$2,IF((I$2-Início!$C$11)&lt;72,$D568*I$1,6*$D568),0)</f>
        <v>300</v>
      </c>
      <c r="J568" s="189">
        <f>IF(Início!$C$11&lt;J$2,IF((J$2-Início!$C$11)&lt;72,$D568*J$1,6*$D568),0)</f>
        <v>360</v>
      </c>
      <c r="K568" s="189">
        <f>IF(Início!$C$11&lt;K$2,IF((K$2-Início!$C$11)&lt;72,$D568*K$1,6*$D568),0)</f>
        <v>360</v>
      </c>
      <c r="L568" s="189">
        <f>IF(Início!$C$11&lt;L$2,IF((L$2-Início!$C$11)&lt;72,$D568*L$1,6*$D568),0)</f>
        <v>360</v>
      </c>
      <c r="M568" s="189">
        <f>IF(Início!$C$11&lt;M$2,IF((M$2-Início!$C$11)&lt;72,$D568*M$1,6*$D568),0)</f>
        <v>360</v>
      </c>
      <c r="N568" s="189">
        <f>IF(Início!$C$11&lt;N$2,IF((N$2-Início!$C$11)&lt;72,$D568*N$1,6*$D568),0)</f>
        <v>360</v>
      </c>
      <c r="Q568" s="165" t="s">
        <v>377</v>
      </c>
    </row>
    <row r="569" spans="2:17">
      <c r="B569" s="165" t="str">
        <f t="shared" si="9"/>
        <v>Frederico Westphalen/RS</v>
      </c>
      <c r="C569" s="189" t="s">
        <v>2012</v>
      </c>
      <c r="D569" s="189">
        <v>60</v>
      </c>
      <c r="E569" s="189">
        <f>IF(Início!$C$11&lt;E$2,IF((E$2-Início!$C$11)&lt;72,$D569*E$1,6*$D569),0)</f>
        <v>60</v>
      </c>
      <c r="F569" s="189">
        <f>IF(Início!$C$11&lt;F$2,IF((F$2-Início!$C$11)&lt;72,$D569*F$1,6*$D569),0)</f>
        <v>120</v>
      </c>
      <c r="G569" s="189">
        <f>IF(Início!$C$11&lt;G$2,IF((G$2-Início!$C$11)&lt;72,$D569*G$1,6*$D569),0)</f>
        <v>180</v>
      </c>
      <c r="H569" s="189">
        <f>IF(Início!$C$11&lt;H$2,IF((H$2-Início!$C$11)&lt;72,$D569*H$1,6*$D569),0)</f>
        <v>240</v>
      </c>
      <c r="I569" s="189">
        <f>IF(Início!$C$11&lt;I$2,IF((I$2-Início!$C$11)&lt;72,$D569*I$1,6*$D569),0)</f>
        <v>300</v>
      </c>
      <c r="J569" s="189">
        <f>IF(Início!$C$11&lt;J$2,IF((J$2-Início!$C$11)&lt;72,$D569*J$1,6*$D569),0)</f>
        <v>360</v>
      </c>
      <c r="K569" s="189">
        <f>IF(Início!$C$11&lt;K$2,IF((K$2-Início!$C$11)&lt;72,$D569*K$1,6*$D569),0)</f>
        <v>360</v>
      </c>
      <c r="L569" s="189">
        <f>IF(Início!$C$11&lt;L$2,IF((L$2-Início!$C$11)&lt;72,$D569*L$1,6*$D569),0)</f>
        <v>360</v>
      </c>
      <c r="M569" s="189">
        <f>IF(Início!$C$11&lt;M$2,IF((M$2-Início!$C$11)&lt;72,$D569*M$1,6*$D569),0)</f>
        <v>360</v>
      </c>
      <c r="N569" s="189">
        <f>IF(Início!$C$11&lt;N$2,IF((N$2-Início!$C$11)&lt;72,$D569*N$1,6*$D569),0)</f>
        <v>360</v>
      </c>
      <c r="Q569" s="165" t="s">
        <v>647</v>
      </c>
    </row>
    <row r="570" spans="2:17">
      <c r="B570" s="165" t="str">
        <f t="shared" si="9"/>
        <v>Frei Miguelinho/PE</v>
      </c>
      <c r="C570" s="189" t="s">
        <v>319</v>
      </c>
      <c r="D570" s="189">
        <v>60</v>
      </c>
      <c r="E570" s="189">
        <f>IF(Início!$C$11&lt;E$2,IF((E$2-Início!$C$11)&lt;72,$D570*E$1,6*$D570),0)</f>
        <v>60</v>
      </c>
      <c r="F570" s="189">
        <f>IF(Início!$C$11&lt;F$2,IF((F$2-Início!$C$11)&lt;72,$D570*F$1,6*$D570),0)</f>
        <v>120</v>
      </c>
      <c r="G570" s="189">
        <f>IF(Início!$C$11&lt;G$2,IF((G$2-Início!$C$11)&lt;72,$D570*G$1,6*$D570),0)</f>
        <v>180</v>
      </c>
      <c r="H570" s="189">
        <f>IF(Início!$C$11&lt;H$2,IF((H$2-Início!$C$11)&lt;72,$D570*H$1,6*$D570),0)</f>
        <v>240</v>
      </c>
      <c r="I570" s="189">
        <f>IF(Início!$C$11&lt;I$2,IF((I$2-Início!$C$11)&lt;72,$D570*I$1,6*$D570),0)</f>
        <v>300</v>
      </c>
      <c r="J570" s="189">
        <f>IF(Início!$C$11&lt;J$2,IF((J$2-Início!$C$11)&lt;72,$D570*J$1,6*$D570),0)</f>
        <v>360</v>
      </c>
      <c r="K570" s="189">
        <f>IF(Início!$C$11&lt;K$2,IF((K$2-Início!$C$11)&lt;72,$D570*K$1,6*$D570),0)</f>
        <v>360</v>
      </c>
      <c r="L570" s="189">
        <f>IF(Início!$C$11&lt;L$2,IF((L$2-Início!$C$11)&lt;72,$D570*L$1,6*$D570),0)</f>
        <v>360</v>
      </c>
      <c r="M570" s="189">
        <f>IF(Início!$C$11&lt;M$2,IF((M$2-Início!$C$11)&lt;72,$D570*M$1,6*$D570),0)</f>
        <v>360</v>
      </c>
      <c r="N570" s="189">
        <f>IF(Início!$C$11&lt;N$2,IF((N$2-Início!$C$11)&lt;72,$D570*N$1,6*$D570),0)</f>
        <v>360</v>
      </c>
      <c r="Q570" s="165" t="s">
        <v>1158</v>
      </c>
    </row>
    <row r="571" spans="2:17">
      <c r="B571" s="165" t="str">
        <f t="shared" si="9"/>
        <v>Fronteiras/PI</v>
      </c>
      <c r="C571" s="189" t="s">
        <v>2004</v>
      </c>
      <c r="D571" s="189">
        <v>60</v>
      </c>
      <c r="E571" s="189">
        <f>IF(Início!$C$11&lt;E$2,IF((E$2-Início!$C$11)&lt;72,$D571*E$1,6*$D571),0)</f>
        <v>60</v>
      </c>
      <c r="F571" s="189">
        <f>IF(Início!$C$11&lt;F$2,IF((F$2-Início!$C$11)&lt;72,$D571*F$1,6*$D571),0)</f>
        <v>120</v>
      </c>
      <c r="G571" s="189">
        <f>IF(Início!$C$11&lt;G$2,IF((G$2-Início!$C$11)&lt;72,$D571*G$1,6*$D571),0)</f>
        <v>180</v>
      </c>
      <c r="H571" s="189">
        <f>IF(Início!$C$11&lt;H$2,IF((H$2-Início!$C$11)&lt;72,$D571*H$1,6*$D571),0)</f>
        <v>240</v>
      </c>
      <c r="I571" s="189">
        <f>IF(Início!$C$11&lt;I$2,IF((I$2-Início!$C$11)&lt;72,$D571*I$1,6*$D571),0)</f>
        <v>300</v>
      </c>
      <c r="J571" s="189">
        <f>IF(Início!$C$11&lt;J$2,IF((J$2-Início!$C$11)&lt;72,$D571*J$1,6*$D571),0)</f>
        <v>360</v>
      </c>
      <c r="K571" s="189">
        <f>IF(Início!$C$11&lt;K$2,IF((K$2-Início!$C$11)&lt;72,$D571*K$1,6*$D571),0)</f>
        <v>360</v>
      </c>
      <c r="L571" s="189">
        <f>IF(Início!$C$11&lt;L$2,IF((L$2-Início!$C$11)&lt;72,$D571*L$1,6*$D571),0)</f>
        <v>360</v>
      </c>
      <c r="M571" s="189">
        <f>IF(Início!$C$11&lt;M$2,IF((M$2-Início!$C$11)&lt;72,$D571*M$1,6*$D571),0)</f>
        <v>360</v>
      </c>
      <c r="N571" s="189">
        <f>IF(Início!$C$11&lt;N$2,IF((N$2-Início!$C$11)&lt;72,$D571*N$1,6*$D571),0)</f>
        <v>360</v>
      </c>
      <c r="Q571" s="165" t="s">
        <v>1349</v>
      </c>
    </row>
    <row r="572" spans="2:17">
      <c r="B572" s="165" t="str">
        <f t="shared" si="9"/>
        <v>Frutuoso Gomes/RN</v>
      </c>
      <c r="C572" s="189" t="s">
        <v>2014</v>
      </c>
      <c r="D572" s="189">
        <v>60</v>
      </c>
      <c r="E572" s="189">
        <f>IF(Início!$C$11&lt;E$2,IF((E$2-Início!$C$11)&lt;72,$D572*E$1,6*$D572),0)</f>
        <v>60</v>
      </c>
      <c r="F572" s="189">
        <f>IF(Início!$C$11&lt;F$2,IF((F$2-Início!$C$11)&lt;72,$D572*F$1,6*$D572),0)</f>
        <v>120</v>
      </c>
      <c r="G572" s="189">
        <f>IF(Início!$C$11&lt;G$2,IF((G$2-Início!$C$11)&lt;72,$D572*G$1,6*$D572),0)</f>
        <v>180</v>
      </c>
      <c r="H572" s="189">
        <f>IF(Início!$C$11&lt;H$2,IF((H$2-Início!$C$11)&lt;72,$D572*H$1,6*$D572),0)</f>
        <v>240</v>
      </c>
      <c r="I572" s="189">
        <f>IF(Início!$C$11&lt;I$2,IF((I$2-Início!$C$11)&lt;72,$D572*I$1,6*$D572),0)</f>
        <v>300</v>
      </c>
      <c r="J572" s="189">
        <f>IF(Início!$C$11&lt;J$2,IF((J$2-Início!$C$11)&lt;72,$D572*J$1,6*$D572),0)</f>
        <v>360</v>
      </c>
      <c r="K572" s="189">
        <f>IF(Início!$C$11&lt;K$2,IF((K$2-Início!$C$11)&lt;72,$D572*K$1,6*$D572),0)</f>
        <v>360</v>
      </c>
      <c r="L572" s="189">
        <f>IF(Início!$C$11&lt;L$2,IF((L$2-Início!$C$11)&lt;72,$D572*L$1,6*$D572),0)</f>
        <v>360</v>
      </c>
      <c r="M572" s="189">
        <f>IF(Início!$C$11&lt;M$2,IF((M$2-Início!$C$11)&lt;72,$D572*M$1,6*$D572),0)</f>
        <v>360</v>
      </c>
      <c r="N572" s="189">
        <f>IF(Início!$C$11&lt;N$2,IF((N$2-Início!$C$11)&lt;72,$D572*N$1,6*$D572),0)</f>
        <v>360</v>
      </c>
      <c r="Q572" s="165" t="s">
        <v>1783</v>
      </c>
    </row>
    <row r="573" spans="2:17">
      <c r="B573" s="165" t="str">
        <f t="shared" si="9"/>
        <v>Galvão/SC</v>
      </c>
      <c r="C573" s="189" t="s">
        <v>2013</v>
      </c>
      <c r="D573" s="189">
        <v>60</v>
      </c>
      <c r="E573" s="189">
        <f>IF(Início!$C$11&lt;E$2,IF((E$2-Início!$C$11)&lt;72,$D573*E$1,6*$D573),0)</f>
        <v>60</v>
      </c>
      <c r="F573" s="189">
        <f>IF(Início!$C$11&lt;F$2,IF((F$2-Início!$C$11)&lt;72,$D573*F$1,6*$D573),0)</f>
        <v>120</v>
      </c>
      <c r="G573" s="189">
        <f>IF(Início!$C$11&lt;G$2,IF((G$2-Início!$C$11)&lt;72,$D573*G$1,6*$D573),0)</f>
        <v>180</v>
      </c>
      <c r="H573" s="189">
        <f>IF(Início!$C$11&lt;H$2,IF((H$2-Início!$C$11)&lt;72,$D573*H$1,6*$D573),0)</f>
        <v>240</v>
      </c>
      <c r="I573" s="189">
        <f>IF(Início!$C$11&lt;I$2,IF((I$2-Início!$C$11)&lt;72,$D573*I$1,6*$D573),0)</f>
        <v>300</v>
      </c>
      <c r="J573" s="189">
        <f>IF(Início!$C$11&lt;J$2,IF((J$2-Início!$C$11)&lt;72,$D573*J$1,6*$D573),0)</f>
        <v>360</v>
      </c>
      <c r="K573" s="189">
        <f>IF(Início!$C$11&lt;K$2,IF((K$2-Início!$C$11)&lt;72,$D573*K$1,6*$D573),0)</f>
        <v>360</v>
      </c>
      <c r="L573" s="189">
        <f>IF(Início!$C$11&lt;L$2,IF((L$2-Início!$C$11)&lt;72,$D573*L$1,6*$D573),0)</f>
        <v>360</v>
      </c>
      <c r="M573" s="189">
        <f>IF(Início!$C$11&lt;M$2,IF((M$2-Início!$C$11)&lt;72,$D573*M$1,6*$D573),0)</f>
        <v>360</v>
      </c>
      <c r="N573" s="189">
        <f>IF(Início!$C$11&lt;N$2,IF((N$2-Início!$C$11)&lt;72,$D573*N$1,6*$D573),0)</f>
        <v>360</v>
      </c>
      <c r="Q573" s="165" t="s">
        <v>1869</v>
      </c>
    </row>
    <row r="574" spans="2:17">
      <c r="B574" s="165" t="str">
        <f t="shared" si="9"/>
        <v>Gameleira/PE</v>
      </c>
      <c r="C574" s="189" t="s">
        <v>319</v>
      </c>
      <c r="D574" s="189">
        <v>60</v>
      </c>
      <c r="E574" s="189">
        <f>IF(Início!$C$11&lt;E$2,IF((E$2-Início!$C$11)&lt;72,$D574*E$1,6*$D574),0)</f>
        <v>60</v>
      </c>
      <c r="F574" s="189">
        <f>IF(Início!$C$11&lt;F$2,IF((F$2-Início!$C$11)&lt;72,$D574*F$1,6*$D574),0)</f>
        <v>120</v>
      </c>
      <c r="G574" s="189">
        <f>IF(Início!$C$11&lt;G$2,IF((G$2-Início!$C$11)&lt;72,$D574*G$1,6*$D574),0)</f>
        <v>180</v>
      </c>
      <c r="H574" s="189">
        <f>IF(Início!$C$11&lt;H$2,IF((H$2-Início!$C$11)&lt;72,$D574*H$1,6*$D574),0)</f>
        <v>240</v>
      </c>
      <c r="I574" s="189">
        <f>IF(Início!$C$11&lt;I$2,IF((I$2-Início!$C$11)&lt;72,$D574*I$1,6*$D574),0)</f>
        <v>300</v>
      </c>
      <c r="J574" s="189">
        <f>IF(Início!$C$11&lt;J$2,IF((J$2-Início!$C$11)&lt;72,$D574*J$1,6*$D574),0)</f>
        <v>360</v>
      </c>
      <c r="K574" s="189">
        <f>IF(Início!$C$11&lt;K$2,IF((K$2-Início!$C$11)&lt;72,$D574*K$1,6*$D574),0)</f>
        <v>360</v>
      </c>
      <c r="L574" s="189">
        <f>IF(Início!$C$11&lt;L$2,IF((L$2-Início!$C$11)&lt;72,$D574*L$1,6*$D574),0)</f>
        <v>360</v>
      </c>
      <c r="M574" s="189">
        <f>IF(Início!$C$11&lt;M$2,IF((M$2-Início!$C$11)&lt;72,$D574*M$1,6*$D574),0)</f>
        <v>360</v>
      </c>
      <c r="N574" s="189">
        <f>IF(Início!$C$11&lt;N$2,IF((N$2-Início!$C$11)&lt;72,$D574*N$1,6*$D574),0)</f>
        <v>360</v>
      </c>
      <c r="Q574" s="165" t="s">
        <v>954</v>
      </c>
    </row>
    <row r="575" spans="2:17">
      <c r="B575" s="165" t="str">
        <f t="shared" si="9"/>
        <v>Gameleiras/MG</v>
      </c>
      <c r="C575" s="189" t="s">
        <v>2005</v>
      </c>
      <c r="D575" s="189">
        <v>60</v>
      </c>
      <c r="E575" s="189">
        <f>IF(Início!$C$11&lt;E$2,IF((E$2-Início!$C$11)&lt;72,$D575*E$1,6*$D575),0)</f>
        <v>60</v>
      </c>
      <c r="F575" s="189">
        <f>IF(Início!$C$11&lt;F$2,IF((F$2-Início!$C$11)&lt;72,$D575*F$1,6*$D575),0)</f>
        <v>120</v>
      </c>
      <c r="G575" s="189">
        <f>IF(Início!$C$11&lt;G$2,IF((G$2-Início!$C$11)&lt;72,$D575*G$1,6*$D575),0)</f>
        <v>180</v>
      </c>
      <c r="H575" s="189">
        <f>IF(Início!$C$11&lt;H$2,IF((H$2-Início!$C$11)&lt;72,$D575*H$1,6*$D575),0)</f>
        <v>240</v>
      </c>
      <c r="I575" s="189">
        <f>IF(Início!$C$11&lt;I$2,IF((I$2-Início!$C$11)&lt;72,$D575*I$1,6*$D575),0)</f>
        <v>300</v>
      </c>
      <c r="J575" s="189">
        <f>IF(Início!$C$11&lt;J$2,IF((J$2-Início!$C$11)&lt;72,$D575*J$1,6*$D575),0)</f>
        <v>360</v>
      </c>
      <c r="K575" s="189">
        <f>IF(Início!$C$11&lt;K$2,IF((K$2-Início!$C$11)&lt;72,$D575*K$1,6*$D575),0)</f>
        <v>360</v>
      </c>
      <c r="L575" s="189">
        <f>IF(Início!$C$11&lt;L$2,IF((L$2-Início!$C$11)&lt;72,$D575*L$1,6*$D575),0)</f>
        <v>360</v>
      </c>
      <c r="M575" s="189">
        <f>IF(Início!$C$11&lt;M$2,IF((M$2-Início!$C$11)&lt;72,$D575*M$1,6*$D575),0)</f>
        <v>360</v>
      </c>
      <c r="N575" s="189">
        <f>IF(Início!$C$11&lt;N$2,IF((N$2-Início!$C$11)&lt;72,$D575*N$1,6*$D575),0)</f>
        <v>360</v>
      </c>
      <c r="Q575" s="165" t="s">
        <v>1712</v>
      </c>
    </row>
    <row r="576" spans="2:17">
      <c r="B576" s="165" t="str">
        <f t="shared" si="9"/>
        <v>Garrafão do Norte/PA</v>
      </c>
      <c r="C576" s="189" t="s">
        <v>302</v>
      </c>
      <c r="D576" s="189">
        <v>60</v>
      </c>
      <c r="E576" s="189">
        <f>IF(Início!$C$11&lt;E$2,IF((E$2-Início!$C$11)&lt;72,$D576*E$1,6*$D576),0)</f>
        <v>60</v>
      </c>
      <c r="F576" s="189">
        <f>IF(Início!$C$11&lt;F$2,IF((F$2-Início!$C$11)&lt;72,$D576*F$1,6*$D576),0)</f>
        <v>120</v>
      </c>
      <c r="G576" s="189">
        <f>IF(Início!$C$11&lt;G$2,IF((G$2-Início!$C$11)&lt;72,$D576*G$1,6*$D576),0)</f>
        <v>180</v>
      </c>
      <c r="H576" s="189">
        <f>IF(Início!$C$11&lt;H$2,IF((H$2-Início!$C$11)&lt;72,$D576*H$1,6*$D576),0)</f>
        <v>240</v>
      </c>
      <c r="I576" s="189">
        <f>IF(Início!$C$11&lt;I$2,IF((I$2-Início!$C$11)&lt;72,$D576*I$1,6*$D576),0)</f>
        <v>300</v>
      </c>
      <c r="J576" s="189">
        <f>IF(Início!$C$11&lt;J$2,IF((J$2-Início!$C$11)&lt;72,$D576*J$1,6*$D576),0)</f>
        <v>360</v>
      </c>
      <c r="K576" s="189">
        <f>IF(Início!$C$11&lt;K$2,IF((K$2-Início!$C$11)&lt;72,$D576*K$1,6*$D576),0)</f>
        <v>360</v>
      </c>
      <c r="L576" s="189">
        <f>IF(Início!$C$11&lt;L$2,IF((L$2-Início!$C$11)&lt;72,$D576*L$1,6*$D576),0)</f>
        <v>360</v>
      </c>
      <c r="M576" s="189">
        <f>IF(Início!$C$11&lt;M$2,IF((M$2-Início!$C$11)&lt;72,$D576*M$1,6*$D576),0)</f>
        <v>360</v>
      </c>
      <c r="N576" s="189">
        <f>IF(Início!$C$11&lt;N$2,IF((N$2-Início!$C$11)&lt;72,$D576*N$1,6*$D576),0)</f>
        <v>360</v>
      </c>
      <c r="Q576" s="165" t="s">
        <v>775</v>
      </c>
    </row>
    <row r="577" spans="2:17">
      <c r="B577" s="165" t="str">
        <f t="shared" si="9"/>
        <v>Garruchos/RS</v>
      </c>
      <c r="C577" s="189" t="s">
        <v>2012</v>
      </c>
      <c r="D577" s="189">
        <v>60</v>
      </c>
      <c r="E577" s="189">
        <f>IF(Início!$C$11&lt;E$2,IF((E$2-Início!$C$11)&lt;72,$D577*E$1,6*$D577),0)</f>
        <v>60</v>
      </c>
      <c r="F577" s="189">
        <f>IF(Início!$C$11&lt;F$2,IF((F$2-Início!$C$11)&lt;72,$D577*F$1,6*$D577),0)</f>
        <v>120</v>
      </c>
      <c r="G577" s="189">
        <f>IF(Início!$C$11&lt;G$2,IF((G$2-Início!$C$11)&lt;72,$D577*G$1,6*$D577),0)</f>
        <v>180</v>
      </c>
      <c r="H577" s="189">
        <f>IF(Início!$C$11&lt;H$2,IF((H$2-Início!$C$11)&lt;72,$D577*H$1,6*$D577),0)</f>
        <v>240</v>
      </c>
      <c r="I577" s="189">
        <f>IF(Início!$C$11&lt;I$2,IF((I$2-Início!$C$11)&lt;72,$D577*I$1,6*$D577),0)</f>
        <v>300</v>
      </c>
      <c r="J577" s="189">
        <f>IF(Início!$C$11&lt;J$2,IF((J$2-Início!$C$11)&lt;72,$D577*J$1,6*$D577),0)</f>
        <v>360</v>
      </c>
      <c r="K577" s="189">
        <f>IF(Início!$C$11&lt;K$2,IF((K$2-Início!$C$11)&lt;72,$D577*K$1,6*$D577),0)</f>
        <v>360</v>
      </c>
      <c r="L577" s="189">
        <f>IF(Início!$C$11&lt;L$2,IF((L$2-Início!$C$11)&lt;72,$D577*L$1,6*$D577),0)</f>
        <v>360</v>
      </c>
      <c r="M577" s="189">
        <f>IF(Início!$C$11&lt;M$2,IF((M$2-Início!$C$11)&lt;72,$D577*M$1,6*$D577),0)</f>
        <v>360</v>
      </c>
      <c r="N577" s="189">
        <f>IF(Início!$C$11&lt;N$2,IF((N$2-Início!$C$11)&lt;72,$D577*N$1,6*$D577),0)</f>
        <v>360</v>
      </c>
      <c r="Q577" s="165" t="s">
        <v>1916</v>
      </c>
    </row>
    <row r="578" spans="2:17">
      <c r="B578" s="165" t="str">
        <f t="shared" si="9"/>
        <v>Gavião/BA</v>
      </c>
      <c r="C578" s="189" t="s">
        <v>311</v>
      </c>
      <c r="D578" s="189">
        <v>60</v>
      </c>
      <c r="E578" s="189">
        <f>IF(Início!$C$11&lt;E$2,IF((E$2-Início!$C$11)&lt;72,$D578*E$1,6*$D578),0)</f>
        <v>60</v>
      </c>
      <c r="F578" s="189">
        <f>IF(Início!$C$11&lt;F$2,IF((F$2-Início!$C$11)&lt;72,$D578*F$1,6*$D578),0)</f>
        <v>120</v>
      </c>
      <c r="G578" s="189">
        <f>IF(Início!$C$11&lt;G$2,IF((G$2-Início!$C$11)&lt;72,$D578*G$1,6*$D578),0)</f>
        <v>180</v>
      </c>
      <c r="H578" s="189">
        <f>IF(Início!$C$11&lt;H$2,IF((H$2-Início!$C$11)&lt;72,$D578*H$1,6*$D578),0)</f>
        <v>240</v>
      </c>
      <c r="I578" s="189">
        <f>IF(Início!$C$11&lt;I$2,IF((I$2-Início!$C$11)&lt;72,$D578*I$1,6*$D578),0)</f>
        <v>300</v>
      </c>
      <c r="J578" s="189">
        <f>IF(Início!$C$11&lt;J$2,IF((J$2-Início!$C$11)&lt;72,$D578*J$1,6*$D578),0)</f>
        <v>360</v>
      </c>
      <c r="K578" s="189">
        <f>IF(Início!$C$11&lt;K$2,IF((K$2-Início!$C$11)&lt;72,$D578*K$1,6*$D578),0)</f>
        <v>360</v>
      </c>
      <c r="L578" s="189">
        <f>IF(Início!$C$11&lt;L$2,IF((L$2-Início!$C$11)&lt;72,$D578*L$1,6*$D578),0)</f>
        <v>360</v>
      </c>
      <c r="M578" s="189">
        <f>IF(Início!$C$11&lt;M$2,IF((M$2-Início!$C$11)&lt;72,$D578*M$1,6*$D578),0)</f>
        <v>360</v>
      </c>
      <c r="N578" s="189">
        <f>IF(Início!$C$11&lt;N$2,IF((N$2-Início!$C$11)&lt;72,$D578*N$1,6*$D578),0)</f>
        <v>360</v>
      </c>
      <c r="Q578" s="165" t="s">
        <v>1761</v>
      </c>
    </row>
    <row r="579" spans="2:17">
      <c r="B579" s="165" t="str">
        <f t="shared" si="9"/>
        <v>Geminiano/PI</v>
      </c>
      <c r="C579" s="189" t="s">
        <v>2004</v>
      </c>
      <c r="D579" s="189">
        <v>60</v>
      </c>
      <c r="E579" s="189">
        <f>IF(Início!$C$11&lt;E$2,IF((E$2-Início!$C$11)&lt;72,$D579*E$1,6*$D579),0)</f>
        <v>60</v>
      </c>
      <c r="F579" s="189">
        <f>IF(Início!$C$11&lt;F$2,IF((F$2-Início!$C$11)&lt;72,$D579*F$1,6*$D579),0)</f>
        <v>120</v>
      </c>
      <c r="G579" s="189">
        <f>IF(Início!$C$11&lt;G$2,IF((G$2-Início!$C$11)&lt;72,$D579*G$1,6*$D579),0)</f>
        <v>180</v>
      </c>
      <c r="H579" s="189">
        <f>IF(Início!$C$11&lt;H$2,IF((H$2-Início!$C$11)&lt;72,$D579*H$1,6*$D579),0)</f>
        <v>240</v>
      </c>
      <c r="I579" s="189">
        <f>IF(Início!$C$11&lt;I$2,IF((I$2-Início!$C$11)&lt;72,$D579*I$1,6*$D579),0)</f>
        <v>300</v>
      </c>
      <c r="J579" s="189">
        <f>IF(Início!$C$11&lt;J$2,IF((J$2-Início!$C$11)&lt;72,$D579*J$1,6*$D579),0)</f>
        <v>360</v>
      </c>
      <c r="K579" s="189">
        <f>IF(Início!$C$11&lt;K$2,IF((K$2-Início!$C$11)&lt;72,$D579*K$1,6*$D579),0)</f>
        <v>360</v>
      </c>
      <c r="L579" s="189">
        <f>IF(Início!$C$11&lt;L$2,IF((L$2-Início!$C$11)&lt;72,$D579*L$1,6*$D579),0)</f>
        <v>360</v>
      </c>
      <c r="M579" s="189">
        <f>IF(Início!$C$11&lt;M$2,IF((M$2-Início!$C$11)&lt;72,$D579*M$1,6*$D579),0)</f>
        <v>360</v>
      </c>
      <c r="N579" s="189">
        <f>IF(Início!$C$11&lt;N$2,IF((N$2-Início!$C$11)&lt;72,$D579*N$1,6*$D579),0)</f>
        <v>360</v>
      </c>
      <c r="Q579" s="165" t="s">
        <v>1664</v>
      </c>
    </row>
    <row r="580" spans="2:17">
      <c r="B580" s="165" t="str">
        <f t="shared" si="9"/>
        <v>General Câmara/RS</v>
      </c>
      <c r="C580" s="189" t="s">
        <v>2012</v>
      </c>
      <c r="D580" s="189">
        <v>60</v>
      </c>
      <c r="E580" s="189">
        <f>IF(Início!$C$11&lt;E$2,IF((E$2-Início!$C$11)&lt;72,$D580*E$1,6*$D580),0)</f>
        <v>60</v>
      </c>
      <c r="F580" s="189">
        <f>IF(Início!$C$11&lt;F$2,IF((F$2-Início!$C$11)&lt;72,$D580*F$1,6*$D580),0)</f>
        <v>120</v>
      </c>
      <c r="G580" s="189">
        <f>IF(Início!$C$11&lt;G$2,IF((G$2-Início!$C$11)&lt;72,$D580*G$1,6*$D580),0)</f>
        <v>180</v>
      </c>
      <c r="H580" s="189">
        <f>IF(Início!$C$11&lt;H$2,IF((H$2-Início!$C$11)&lt;72,$D580*H$1,6*$D580),0)</f>
        <v>240</v>
      </c>
      <c r="I580" s="189">
        <f>IF(Início!$C$11&lt;I$2,IF((I$2-Início!$C$11)&lt;72,$D580*I$1,6*$D580),0)</f>
        <v>300</v>
      </c>
      <c r="J580" s="189">
        <f>IF(Início!$C$11&lt;J$2,IF((J$2-Início!$C$11)&lt;72,$D580*J$1,6*$D580),0)</f>
        <v>360</v>
      </c>
      <c r="K580" s="189">
        <f>IF(Início!$C$11&lt;K$2,IF((K$2-Início!$C$11)&lt;72,$D580*K$1,6*$D580),0)</f>
        <v>360</v>
      </c>
      <c r="L580" s="189">
        <f>IF(Início!$C$11&lt;L$2,IF((L$2-Início!$C$11)&lt;72,$D580*L$1,6*$D580),0)</f>
        <v>360</v>
      </c>
      <c r="M580" s="189">
        <f>IF(Início!$C$11&lt;M$2,IF((M$2-Início!$C$11)&lt;72,$D580*M$1,6*$D580),0)</f>
        <v>360</v>
      </c>
      <c r="N580" s="189">
        <f>IF(Início!$C$11&lt;N$2,IF((N$2-Início!$C$11)&lt;72,$D580*N$1,6*$D580),0)</f>
        <v>360</v>
      </c>
      <c r="Q580" s="165" t="s">
        <v>1483</v>
      </c>
    </row>
    <row r="581" spans="2:17">
      <c r="B581" s="165" t="str">
        <f t="shared" ref="B581:B644" si="10">CONCATENATE(Q581,"/",C581)</f>
        <v>General Sampaio/CE</v>
      </c>
      <c r="C581" s="189" t="s">
        <v>314</v>
      </c>
      <c r="D581" s="189">
        <v>60</v>
      </c>
      <c r="E581" s="189">
        <f>IF(Início!$C$11&lt;E$2,IF((E$2-Início!$C$11)&lt;72,$D581*E$1,6*$D581),0)</f>
        <v>60</v>
      </c>
      <c r="F581" s="189">
        <f>IF(Início!$C$11&lt;F$2,IF((F$2-Início!$C$11)&lt;72,$D581*F$1,6*$D581),0)</f>
        <v>120</v>
      </c>
      <c r="G581" s="189">
        <f>IF(Início!$C$11&lt;G$2,IF((G$2-Início!$C$11)&lt;72,$D581*G$1,6*$D581),0)</f>
        <v>180</v>
      </c>
      <c r="H581" s="189">
        <f>IF(Início!$C$11&lt;H$2,IF((H$2-Início!$C$11)&lt;72,$D581*H$1,6*$D581),0)</f>
        <v>240</v>
      </c>
      <c r="I581" s="189">
        <f>IF(Início!$C$11&lt;I$2,IF((I$2-Início!$C$11)&lt;72,$D581*I$1,6*$D581),0)</f>
        <v>300</v>
      </c>
      <c r="J581" s="189">
        <f>IF(Início!$C$11&lt;J$2,IF((J$2-Início!$C$11)&lt;72,$D581*J$1,6*$D581),0)</f>
        <v>360</v>
      </c>
      <c r="K581" s="189">
        <f>IF(Início!$C$11&lt;K$2,IF((K$2-Início!$C$11)&lt;72,$D581*K$1,6*$D581),0)</f>
        <v>360</v>
      </c>
      <c r="L581" s="189">
        <f>IF(Início!$C$11&lt;L$2,IF((L$2-Início!$C$11)&lt;72,$D581*L$1,6*$D581),0)</f>
        <v>360</v>
      </c>
      <c r="M581" s="189">
        <f>IF(Início!$C$11&lt;M$2,IF((M$2-Início!$C$11)&lt;72,$D581*M$1,6*$D581),0)</f>
        <v>360</v>
      </c>
      <c r="N581" s="189">
        <f>IF(Início!$C$11&lt;N$2,IF((N$2-Início!$C$11)&lt;72,$D581*N$1,6*$D581),0)</f>
        <v>360</v>
      </c>
      <c r="Q581" s="165" t="s">
        <v>1549</v>
      </c>
    </row>
    <row r="582" spans="2:17">
      <c r="B582" s="165" t="str">
        <f t="shared" si="10"/>
        <v>Gentio do Ouro/BA</v>
      </c>
      <c r="C582" s="189" t="s">
        <v>311</v>
      </c>
      <c r="D582" s="189">
        <v>60</v>
      </c>
      <c r="E582" s="189">
        <f>IF(Início!$C$11&lt;E$2,IF((E$2-Início!$C$11)&lt;72,$D582*E$1,6*$D582),0)</f>
        <v>60</v>
      </c>
      <c r="F582" s="189">
        <f>IF(Início!$C$11&lt;F$2,IF((F$2-Início!$C$11)&lt;72,$D582*F$1,6*$D582),0)</f>
        <v>120</v>
      </c>
      <c r="G582" s="189">
        <f>IF(Início!$C$11&lt;G$2,IF((G$2-Início!$C$11)&lt;72,$D582*G$1,6*$D582),0)</f>
        <v>180</v>
      </c>
      <c r="H582" s="189">
        <f>IF(Início!$C$11&lt;H$2,IF((H$2-Início!$C$11)&lt;72,$D582*H$1,6*$D582),0)</f>
        <v>240</v>
      </c>
      <c r="I582" s="189">
        <f>IF(Início!$C$11&lt;I$2,IF((I$2-Início!$C$11)&lt;72,$D582*I$1,6*$D582),0)</f>
        <v>300</v>
      </c>
      <c r="J582" s="189">
        <f>IF(Início!$C$11&lt;J$2,IF((J$2-Início!$C$11)&lt;72,$D582*J$1,6*$D582),0)</f>
        <v>360</v>
      </c>
      <c r="K582" s="189">
        <f>IF(Início!$C$11&lt;K$2,IF((K$2-Início!$C$11)&lt;72,$D582*K$1,6*$D582),0)</f>
        <v>360</v>
      </c>
      <c r="L582" s="189">
        <f>IF(Início!$C$11&lt;L$2,IF((L$2-Início!$C$11)&lt;72,$D582*L$1,6*$D582),0)</f>
        <v>360</v>
      </c>
      <c r="M582" s="189">
        <f>IF(Início!$C$11&lt;M$2,IF((M$2-Início!$C$11)&lt;72,$D582*M$1,6*$D582),0)</f>
        <v>360</v>
      </c>
      <c r="N582" s="189">
        <f>IF(Início!$C$11&lt;N$2,IF((N$2-Início!$C$11)&lt;72,$D582*N$1,6*$D582),0)</f>
        <v>360</v>
      </c>
      <c r="Q582" s="165" t="s">
        <v>1291</v>
      </c>
    </row>
    <row r="583" spans="2:17">
      <c r="B583" s="165" t="str">
        <f t="shared" si="10"/>
        <v>Getulina/SP</v>
      </c>
      <c r="C583" s="189" t="s">
        <v>2002</v>
      </c>
      <c r="D583" s="189">
        <v>60</v>
      </c>
      <c r="E583" s="189">
        <f>IF(Início!$C$11&lt;E$2,IF((E$2-Início!$C$11)&lt;72,$D583*E$1,6*$D583),0)</f>
        <v>60</v>
      </c>
      <c r="F583" s="189">
        <f>IF(Início!$C$11&lt;F$2,IF((F$2-Início!$C$11)&lt;72,$D583*F$1,6*$D583),0)</f>
        <v>120</v>
      </c>
      <c r="G583" s="189">
        <f>IF(Início!$C$11&lt;G$2,IF((G$2-Início!$C$11)&lt;72,$D583*G$1,6*$D583),0)</f>
        <v>180</v>
      </c>
      <c r="H583" s="189">
        <f>IF(Início!$C$11&lt;H$2,IF((H$2-Início!$C$11)&lt;72,$D583*H$1,6*$D583),0)</f>
        <v>240</v>
      </c>
      <c r="I583" s="189">
        <f>IF(Início!$C$11&lt;I$2,IF((I$2-Início!$C$11)&lt;72,$D583*I$1,6*$D583),0)</f>
        <v>300</v>
      </c>
      <c r="J583" s="189">
        <f>IF(Início!$C$11&lt;J$2,IF((J$2-Início!$C$11)&lt;72,$D583*J$1,6*$D583),0)</f>
        <v>360</v>
      </c>
      <c r="K583" s="189">
        <f>IF(Início!$C$11&lt;K$2,IF((K$2-Início!$C$11)&lt;72,$D583*K$1,6*$D583),0)</f>
        <v>360</v>
      </c>
      <c r="L583" s="189">
        <f>IF(Início!$C$11&lt;L$2,IF((L$2-Início!$C$11)&lt;72,$D583*L$1,6*$D583),0)</f>
        <v>360</v>
      </c>
      <c r="M583" s="189">
        <f>IF(Início!$C$11&lt;M$2,IF((M$2-Início!$C$11)&lt;72,$D583*M$1,6*$D583),0)</f>
        <v>360</v>
      </c>
      <c r="N583" s="189">
        <f>IF(Início!$C$11&lt;N$2,IF((N$2-Início!$C$11)&lt;72,$D583*N$1,6*$D583),0)</f>
        <v>360</v>
      </c>
      <c r="Q583" s="165" t="s">
        <v>1355</v>
      </c>
    </row>
    <row r="584" spans="2:17">
      <c r="B584" s="165" t="str">
        <f t="shared" si="10"/>
        <v>Girau do Ponciano/AL</v>
      </c>
      <c r="C584" s="189" t="s">
        <v>2010</v>
      </c>
      <c r="D584" s="189">
        <v>60</v>
      </c>
      <c r="E584" s="189">
        <f>IF(Início!$C$11&lt;E$2,IF((E$2-Início!$C$11)&lt;72,$D584*E$1,6*$D584),0)</f>
        <v>60</v>
      </c>
      <c r="F584" s="189">
        <f>IF(Início!$C$11&lt;F$2,IF((F$2-Início!$C$11)&lt;72,$D584*F$1,6*$D584),0)</f>
        <v>120</v>
      </c>
      <c r="G584" s="189">
        <f>IF(Início!$C$11&lt;G$2,IF((G$2-Início!$C$11)&lt;72,$D584*G$1,6*$D584),0)</f>
        <v>180</v>
      </c>
      <c r="H584" s="189">
        <f>IF(Início!$C$11&lt;H$2,IF((H$2-Início!$C$11)&lt;72,$D584*H$1,6*$D584),0)</f>
        <v>240</v>
      </c>
      <c r="I584" s="189">
        <f>IF(Início!$C$11&lt;I$2,IF((I$2-Início!$C$11)&lt;72,$D584*I$1,6*$D584),0)</f>
        <v>300</v>
      </c>
      <c r="J584" s="189">
        <f>IF(Início!$C$11&lt;J$2,IF((J$2-Início!$C$11)&lt;72,$D584*J$1,6*$D584),0)</f>
        <v>360</v>
      </c>
      <c r="K584" s="189">
        <f>IF(Início!$C$11&lt;K$2,IF((K$2-Início!$C$11)&lt;72,$D584*K$1,6*$D584),0)</f>
        <v>360</v>
      </c>
      <c r="L584" s="189">
        <f>IF(Início!$C$11&lt;L$2,IF((L$2-Início!$C$11)&lt;72,$D584*L$1,6*$D584),0)</f>
        <v>360</v>
      </c>
      <c r="M584" s="189">
        <f>IF(Início!$C$11&lt;M$2,IF((M$2-Início!$C$11)&lt;72,$D584*M$1,6*$D584),0)</f>
        <v>360</v>
      </c>
      <c r="N584" s="189">
        <f>IF(Início!$C$11&lt;N$2,IF((N$2-Início!$C$11)&lt;72,$D584*N$1,6*$D584),0)</f>
        <v>360</v>
      </c>
      <c r="Q584" s="165" t="s">
        <v>609</v>
      </c>
    </row>
    <row r="585" spans="2:17">
      <c r="B585" s="165" t="str">
        <f t="shared" si="10"/>
        <v>Giruá/RS</v>
      </c>
      <c r="C585" s="189" t="s">
        <v>2012</v>
      </c>
      <c r="D585" s="189">
        <v>60</v>
      </c>
      <c r="E585" s="189">
        <f>IF(Início!$C$11&lt;E$2,IF((E$2-Início!$C$11)&lt;72,$D585*E$1,6*$D585),0)</f>
        <v>60</v>
      </c>
      <c r="F585" s="189">
        <f>IF(Início!$C$11&lt;F$2,IF((F$2-Início!$C$11)&lt;72,$D585*F$1,6*$D585),0)</f>
        <v>120</v>
      </c>
      <c r="G585" s="189">
        <f>IF(Início!$C$11&lt;G$2,IF((G$2-Início!$C$11)&lt;72,$D585*G$1,6*$D585),0)</f>
        <v>180</v>
      </c>
      <c r="H585" s="189">
        <f>IF(Início!$C$11&lt;H$2,IF((H$2-Início!$C$11)&lt;72,$D585*H$1,6*$D585),0)</f>
        <v>240</v>
      </c>
      <c r="I585" s="189">
        <f>IF(Início!$C$11&lt;I$2,IF((I$2-Início!$C$11)&lt;72,$D585*I$1,6*$D585),0)</f>
        <v>300</v>
      </c>
      <c r="J585" s="189">
        <f>IF(Início!$C$11&lt;J$2,IF((J$2-Início!$C$11)&lt;72,$D585*J$1,6*$D585),0)</f>
        <v>360</v>
      </c>
      <c r="K585" s="189">
        <f>IF(Início!$C$11&lt;K$2,IF((K$2-Início!$C$11)&lt;72,$D585*K$1,6*$D585),0)</f>
        <v>360</v>
      </c>
      <c r="L585" s="189">
        <f>IF(Início!$C$11&lt;L$2,IF((L$2-Início!$C$11)&lt;72,$D585*L$1,6*$D585),0)</f>
        <v>360</v>
      </c>
      <c r="M585" s="189">
        <f>IF(Início!$C$11&lt;M$2,IF((M$2-Início!$C$11)&lt;72,$D585*M$1,6*$D585),0)</f>
        <v>360</v>
      </c>
      <c r="N585" s="189">
        <f>IF(Início!$C$11&lt;N$2,IF((N$2-Início!$C$11)&lt;72,$D585*N$1,6*$D585),0)</f>
        <v>360</v>
      </c>
      <c r="Q585" s="165" t="s">
        <v>1041</v>
      </c>
    </row>
    <row r="586" spans="2:17">
      <c r="B586" s="165" t="str">
        <f t="shared" si="10"/>
        <v>Glória de Dourados/MS</v>
      </c>
      <c r="C586" s="189" t="s">
        <v>308</v>
      </c>
      <c r="D586" s="189">
        <v>60</v>
      </c>
      <c r="E586" s="189">
        <f>IF(Início!$C$11&lt;E$2,IF((E$2-Início!$C$11)&lt;72,$D586*E$1,6*$D586),0)</f>
        <v>60</v>
      </c>
      <c r="F586" s="189">
        <f>IF(Início!$C$11&lt;F$2,IF((F$2-Início!$C$11)&lt;72,$D586*F$1,6*$D586),0)</f>
        <v>120</v>
      </c>
      <c r="G586" s="189">
        <f>IF(Início!$C$11&lt;G$2,IF((G$2-Início!$C$11)&lt;72,$D586*G$1,6*$D586),0)</f>
        <v>180</v>
      </c>
      <c r="H586" s="189">
        <f>IF(Início!$C$11&lt;H$2,IF((H$2-Início!$C$11)&lt;72,$D586*H$1,6*$D586),0)</f>
        <v>240</v>
      </c>
      <c r="I586" s="189">
        <f>IF(Início!$C$11&lt;I$2,IF((I$2-Início!$C$11)&lt;72,$D586*I$1,6*$D586),0)</f>
        <v>300</v>
      </c>
      <c r="J586" s="189">
        <f>IF(Início!$C$11&lt;J$2,IF((J$2-Início!$C$11)&lt;72,$D586*J$1,6*$D586),0)</f>
        <v>360</v>
      </c>
      <c r="K586" s="189">
        <f>IF(Início!$C$11&lt;K$2,IF((K$2-Início!$C$11)&lt;72,$D586*K$1,6*$D586),0)</f>
        <v>360</v>
      </c>
      <c r="L586" s="189">
        <f>IF(Início!$C$11&lt;L$2,IF((L$2-Início!$C$11)&lt;72,$D586*L$1,6*$D586),0)</f>
        <v>360</v>
      </c>
      <c r="M586" s="189">
        <f>IF(Início!$C$11&lt;M$2,IF((M$2-Início!$C$11)&lt;72,$D586*M$1,6*$D586),0)</f>
        <v>360</v>
      </c>
      <c r="N586" s="189">
        <f>IF(Início!$C$11&lt;N$2,IF((N$2-Início!$C$11)&lt;72,$D586*N$1,6*$D586),0)</f>
        <v>360</v>
      </c>
      <c r="Q586" s="165" t="s">
        <v>1324</v>
      </c>
    </row>
    <row r="587" spans="2:17">
      <c r="B587" s="165" t="str">
        <f t="shared" si="10"/>
        <v>Godofredo Viana/MA</v>
      </c>
      <c r="C587" s="189" t="s">
        <v>316</v>
      </c>
      <c r="D587" s="189">
        <v>60</v>
      </c>
      <c r="E587" s="189">
        <f>IF(Início!$C$11&lt;E$2,IF((E$2-Início!$C$11)&lt;72,$D587*E$1,6*$D587),0)</f>
        <v>60</v>
      </c>
      <c r="F587" s="189">
        <f>IF(Início!$C$11&lt;F$2,IF((F$2-Início!$C$11)&lt;72,$D587*F$1,6*$D587),0)</f>
        <v>120</v>
      </c>
      <c r="G587" s="189">
        <f>IF(Início!$C$11&lt;G$2,IF((G$2-Início!$C$11)&lt;72,$D587*G$1,6*$D587),0)</f>
        <v>180</v>
      </c>
      <c r="H587" s="189">
        <f>IF(Início!$C$11&lt;H$2,IF((H$2-Início!$C$11)&lt;72,$D587*H$1,6*$D587),0)</f>
        <v>240</v>
      </c>
      <c r="I587" s="189">
        <f>IF(Início!$C$11&lt;I$2,IF((I$2-Início!$C$11)&lt;72,$D587*I$1,6*$D587),0)</f>
        <v>300</v>
      </c>
      <c r="J587" s="189">
        <f>IF(Início!$C$11&lt;J$2,IF((J$2-Início!$C$11)&lt;72,$D587*J$1,6*$D587),0)</f>
        <v>360</v>
      </c>
      <c r="K587" s="189">
        <f>IF(Início!$C$11&lt;K$2,IF((K$2-Início!$C$11)&lt;72,$D587*K$1,6*$D587),0)</f>
        <v>360</v>
      </c>
      <c r="L587" s="189">
        <f>IF(Início!$C$11&lt;L$2,IF((L$2-Início!$C$11)&lt;72,$D587*L$1,6*$D587),0)</f>
        <v>360</v>
      </c>
      <c r="M587" s="189">
        <f>IF(Início!$C$11&lt;M$2,IF((M$2-Início!$C$11)&lt;72,$D587*M$1,6*$D587),0)</f>
        <v>360</v>
      </c>
      <c r="N587" s="189">
        <f>IF(Início!$C$11&lt;N$2,IF((N$2-Início!$C$11)&lt;72,$D587*N$1,6*$D587),0)</f>
        <v>360</v>
      </c>
      <c r="Q587" s="165" t="s">
        <v>1365</v>
      </c>
    </row>
    <row r="588" spans="2:17">
      <c r="B588" s="165" t="str">
        <f t="shared" si="10"/>
        <v>Godoy Moreira/PR</v>
      </c>
      <c r="C588" s="189" t="s">
        <v>2009</v>
      </c>
      <c r="D588" s="189">
        <v>60</v>
      </c>
      <c r="E588" s="189">
        <f>IF(Início!$C$11&lt;E$2,IF((E$2-Início!$C$11)&lt;72,$D588*E$1,6*$D588),0)</f>
        <v>60</v>
      </c>
      <c r="F588" s="189">
        <f>IF(Início!$C$11&lt;F$2,IF((F$2-Início!$C$11)&lt;72,$D588*F$1,6*$D588),0)</f>
        <v>120</v>
      </c>
      <c r="G588" s="189">
        <f>IF(Início!$C$11&lt;G$2,IF((G$2-Início!$C$11)&lt;72,$D588*G$1,6*$D588),0)</f>
        <v>180</v>
      </c>
      <c r="H588" s="189">
        <f>IF(Início!$C$11&lt;H$2,IF((H$2-Início!$C$11)&lt;72,$D588*H$1,6*$D588),0)</f>
        <v>240</v>
      </c>
      <c r="I588" s="189">
        <f>IF(Início!$C$11&lt;I$2,IF((I$2-Início!$C$11)&lt;72,$D588*I$1,6*$D588),0)</f>
        <v>300</v>
      </c>
      <c r="J588" s="189">
        <f>IF(Início!$C$11&lt;J$2,IF((J$2-Início!$C$11)&lt;72,$D588*J$1,6*$D588),0)</f>
        <v>360</v>
      </c>
      <c r="K588" s="189">
        <f>IF(Início!$C$11&lt;K$2,IF((K$2-Início!$C$11)&lt;72,$D588*K$1,6*$D588),0)</f>
        <v>360</v>
      </c>
      <c r="L588" s="189">
        <f>IF(Início!$C$11&lt;L$2,IF((L$2-Início!$C$11)&lt;72,$D588*L$1,6*$D588),0)</f>
        <v>360</v>
      </c>
      <c r="M588" s="189">
        <f>IF(Início!$C$11&lt;M$2,IF((M$2-Início!$C$11)&lt;72,$D588*M$1,6*$D588),0)</f>
        <v>360</v>
      </c>
      <c r="N588" s="189">
        <f>IF(Início!$C$11&lt;N$2,IF((N$2-Início!$C$11)&lt;72,$D588*N$1,6*$D588),0)</f>
        <v>360</v>
      </c>
      <c r="Q588" s="165" t="s">
        <v>1886</v>
      </c>
    </row>
    <row r="589" spans="2:17">
      <c r="B589" s="165" t="str">
        <f t="shared" si="10"/>
        <v>Goiandira/GO</v>
      </c>
      <c r="C589" s="189" t="s">
        <v>2006</v>
      </c>
      <c r="D589" s="189">
        <v>60</v>
      </c>
      <c r="E589" s="189">
        <f>IF(Início!$C$11&lt;E$2,IF((E$2-Início!$C$11)&lt;72,$D589*E$1,6*$D589),0)</f>
        <v>60</v>
      </c>
      <c r="F589" s="189">
        <f>IF(Início!$C$11&lt;F$2,IF((F$2-Início!$C$11)&lt;72,$D589*F$1,6*$D589),0)</f>
        <v>120</v>
      </c>
      <c r="G589" s="189">
        <f>IF(Início!$C$11&lt;G$2,IF((G$2-Início!$C$11)&lt;72,$D589*G$1,6*$D589),0)</f>
        <v>180</v>
      </c>
      <c r="H589" s="189">
        <f>IF(Início!$C$11&lt;H$2,IF((H$2-Início!$C$11)&lt;72,$D589*H$1,6*$D589),0)</f>
        <v>240</v>
      </c>
      <c r="I589" s="189">
        <f>IF(Início!$C$11&lt;I$2,IF((I$2-Início!$C$11)&lt;72,$D589*I$1,6*$D589),0)</f>
        <v>300</v>
      </c>
      <c r="J589" s="189">
        <f>IF(Início!$C$11&lt;J$2,IF((J$2-Início!$C$11)&lt;72,$D589*J$1,6*$D589),0)</f>
        <v>360</v>
      </c>
      <c r="K589" s="189">
        <f>IF(Início!$C$11&lt;K$2,IF((K$2-Início!$C$11)&lt;72,$D589*K$1,6*$D589),0)</f>
        <v>360</v>
      </c>
      <c r="L589" s="189">
        <f>IF(Início!$C$11&lt;L$2,IF((L$2-Início!$C$11)&lt;72,$D589*L$1,6*$D589),0)</f>
        <v>360</v>
      </c>
      <c r="M589" s="189">
        <f>IF(Início!$C$11&lt;M$2,IF((M$2-Início!$C$11)&lt;72,$D589*M$1,6*$D589),0)</f>
        <v>360</v>
      </c>
      <c r="N589" s="189">
        <f>IF(Início!$C$11&lt;N$2,IF((N$2-Início!$C$11)&lt;72,$D589*N$1,6*$D589),0)</f>
        <v>360</v>
      </c>
      <c r="Q589" s="165" t="s">
        <v>1699</v>
      </c>
    </row>
    <row r="590" spans="2:17">
      <c r="B590" s="165" t="str">
        <f t="shared" si="10"/>
        <v>Goianésia do Pará/PA</v>
      </c>
      <c r="C590" s="189" t="s">
        <v>302</v>
      </c>
      <c r="D590" s="189">
        <v>60</v>
      </c>
      <c r="E590" s="189">
        <f>IF(Início!$C$11&lt;E$2,IF((E$2-Início!$C$11)&lt;72,$D590*E$1,6*$D590),0)</f>
        <v>60</v>
      </c>
      <c r="F590" s="189">
        <f>IF(Início!$C$11&lt;F$2,IF((F$2-Início!$C$11)&lt;72,$D590*F$1,6*$D590),0)</f>
        <v>120</v>
      </c>
      <c r="G590" s="189">
        <f>IF(Início!$C$11&lt;G$2,IF((G$2-Início!$C$11)&lt;72,$D590*G$1,6*$D590),0)</f>
        <v>180</v>
      </c>
      <c r="H590" s="189">
        <f>IF(Início!$C$11&lt;H$2,IF((H$2-Início!$C$11)&lt;72,$D590*H$1,6*$D590),0)</f>
        <v>240</v>
      </c>
      <c r="I590" s="189">
        <f>IF(Início!$C$11&lt;I$2,IF((I$2-Início!$C$11)&lt;72,$D590*I$1,6*$D590),0)</f>
        <v>300</v>
      </c>
      <c r="J590" s="189">
        <f>IF(Início!$C$11&lt;J$2,IF((J$2-Início!$C$11)&lt;72,$D590*J$1,6*$D590),0)</f>
        <v>360</v>
      </c>
      <c r="K590" s="189">
        <f>IF(Início!$C$11&lt;K$2,IF((K$2-Início!$C$11)&lt;72,$D590*K$1,6*$D590),0)</f>
        <v>360</v>
      </c>
      <c r="L590" s="189">
        <f>IF(Início!$C$11&lt;L$2,IF((L$2-Início!$C$11)&lt;72,$D590*L$1,6*$D590),0)</f>
        <v>360</v>
      </c>
      <c r="M590" s="189">
        <f>IF(Início!$C$11&lt;M$2,IF((M$2-Início!$C$11)&lt;72,$D590*M$1,6*$D590),0)</f>
        <v>360</v>
      </c>
      <c r="N590" s="189">
        <f>IF(Início!$C$11&lt;N$2,IF((N$2-Início!$C$11)&lt;72,$D590*N$1,6*$D590),0)</f>
        <v>360</v>
      </c>
      <c r="Q590" s="165" t="s">
        <v>747</v>
      </c>
    </row>
    <row r="591" spans="2:17">
      <c r="B591" s="165" t="str">
        <f t="shared" si="10"/>
        <v>Gonçalves Dias/MA</v>
      </c>
      <c r="C591" s="189" t="s">
        <v>316</v>
      </c>
      <c r="D591" s="189">
        <v>60</v>
      </c>
      <c r="E591" s="189">
        <f>IF(Início!$C$11&lt;E$2,IF((E$2-Início!$C$11)&lt;72,$D591*E$1,6*$D591),0)</f>
        <v>60</v>
      </c>
      <c r="F591" s="189">
        <f>IF(Início!$C$11&lt;F$2,IF((F$2-Início!$C$11)&lt;72,$D591*F$1,6*$D591),0)</f>
        <v>120</v>
      </c>
      <c r="G591" s="189">
        <f>IF(Início!$C$11&lt;G$2,IF((G$2-Início!$C$11)&lt;72,$D591*G$1,6*$D591),0)</f>
        <v>180</v>
      </c>
      <c r="H591" s="189">
        <f>IF(Início!$C$11&lt;H$2,IF((H$2-Início!$C$11)&lt;72,$D591*H$1,6*$D591),0)</f>
        <v>240</v>
      </c>
      <c r="I591" s="189">
        <f>IF(Início!$C$11&lt;I$2,IF((I$2-Início!$C$11)&lt;72,$D591*I$1,6*$D591),0)</f>
        <v>300</v>
      </c>
      <c r="J591" s="189">
        <f>IF(Início!$C$11&lt;J$2,IF((J$2-Início!$C$11)&lt;72,$D591*J$1,6*$D591),0)</f>
        <v>360</v>
      </c>
      <c r="K591" s="189">
        <f>IF(Início!$C$11&lt;K$2,IF((K$2-Início!$C$11)&lt;72,$D591*K$1,6*$D591),0)</f>
        <v>360</v>
      </c>
      <c r="L591" s="189">
        <f>IF(Início!$C$11&lt;L$2,IF((L$2-Início!$C$11)&lt;72,$D591*L$1,6*$D591),0)</f>
        <v>360</v>
      </c>
      <c r="M591" s="189">
        <f>IF(Início!$C$11&lt;M$2,IF((M$2-Início!$C$11)&lt;72,$D591*M$1,6*$D591),0)</f>
        <v>360</v>
      </c>
      <c r="N591" s="189">
        <f>IF(Início!$C$11&lt;N$2,IF((N$2-Início!$C$11)&lt;72,$D591*N$1,6*$D591),0)</f>
        <v>360</v>
      </c>
      <c r="Q591" s="165" t="s">
        <v>994</v>
      </c>
    </row>
    <row r="592" spans="2:17">
      <c r="B592" s="165" t="str">
        <f t="shared" si="10"/>
        <v>Gongogi/BA</v>
      </c>
      <c r="C592" s="189" t="s">
        <v>311</v>
      </c>
      <c r="D592" s="189">
        <v>60</v>
      </c>
      <c r="E592" s="189">
        <f>IF(Início!$C$11&lt;E$2,IF((E$2-Início!$C$11)&lt;72,$D592*E$1,6*$D592),0)</f>
        <v>60</v>
      </c>
      <c r="F592" s="189">
        <f>IF(Início!$C$11&lt;F$2,IF((F$2-Início!$C$11)&lt;72,$D592*F$1,6*$D592),0)</f>
        <v>120</v>
      </c>
      <c r="G592" s="189">
        <f>IF(Início!$C$11&lt;G$2,IF((G$2-Início!$C$11)&lt;72,$D592*G$1,6*$D592),0)</f>
        <v>180</v>
      </c>
      <c r="H592" s="189">
        <f>IF(Início!$C$11&lt;H$2,IF((H$2-Início!$C$11)&lt;72,$D592*H$1,6*$D592),0)</f>
        <v>240</v>
      </c>
      <c r="I592" s="189">
        <f>IF(Início!$C$11&lt;I$2,IF((I$2-Início!$C$11)&lt;72,$D592*I$1,6*$D592),0)</f>
        <v>300</v>
      </c>
      <c r="J592" s="189">
        <f>IF(Início!$C$11&lt;J$2,IF((J$2-Início!$C$11)&lt;72,$D592*J$1,6*$D592),0)</f>
        <v>360</v>
      </c>
      <c r="K592" s="189">
        <f>IF(Início!$C$11&lt;K$2,IF((K$2-Início!$C$11)&lt;72,$D592*K$1,6*$D592),0)</f>
        <v>360</v>
      </c>
      <c r="L592" s="189">
        <f>IF(Início!$C$11&lt;L$2,IF((L$2-Início!$C$11)&lt;72,$D592*L$1,6*$D592),0)</f>
        <v>360</v>
      </c>
      <c r="M592" s="189">
        <f>IF(Início!$C$11&lt;M$2,IF((M$2-Início!$C$11)&lt;72,$D592*M$1,6*$D592),0)</f>
        <v>360</v>
      </c>
      <c r="N592" s="189">
        <f>IF(Início!$C$11&lt;N$2,IF((N$2-Início!$C$11)&lt;72,$D592*N$1,6*$D592),0)</f>
        <v>360</v>
      </c>
      <c r="Q592" s="165" t="s">
        <v>1655</v>
      </c>
    </row>
    <row r="593" spans="2:17">
      <c r="B593" s="165" t="str">
        <f t="shared" si="10"/>
        <v>Governador Archer/MA</v>
      </c>
      <c r="C593" s="189" t="s">
        <v>316</v>
      </c>
      <c r="D593" s="189">
        <v>60</v>
      </c>
      <c r="E593" s="189">
        <f>IF(Início!$C$11&lt;E$2,IF((E$2-Início!$C$11)&lt;72,$D593*E$1,6*$D593),0)</f>
        <v>60</v>
      </c>
      <c r="F593" s="189">
        <f>IF(Início!$C$11&lt;F$2,IF((F$2-Início!$C$11)&lt;72,$D593*F$1,6*$D593),0)</f>
        <v>120</v>
      </c>
      <c r="G593" s="189">
        <f>IF(Início!$C$11&lt;G$2,IF((G$2-Início!$C$11)&lt;72,$D593*G$1,6*$D593),0)</f>
        <v>180</v>
      </c>
      <c r="H593" s="189">
        <f>IF(Início!$C$11&lt;H$2,IF((H$2-Início!$C$11)&lt;72,$D593*H$1,6*$D593),0)</f>
        <v>240</v>
      </c>
      <c r="I593" s="189">
        <f>IF(Início!$C$11&lt;I$2,IF((I$2-Início!$C$11)&lt;72,$D593*I$1,6*$D593),0)</f>
        <v>300</v>
      </c>
      <c r="J593" s="189">
        <f>IF(Início!$C$11&lt;J$2,IF((J$2-Início!$C$11)&lt;72,$D593*J$1,6*$D593),0)</f>
        <v>360</v>
      </c>
      <c r="K593" s="189">
        <f>IF(Início!$C$11&lt;K$2,IF((K$2-Início!$C$11)&lt;72,$D593*K$1,6*$D593),0)</f>
        <v>360</v>
      </c>
      <c r="L593" s="189">
        <f>IF(Início!$C$11&lt;L$2,IF((L$2-Início!$C$11)&lt;72,$D593*L$1,6*$D593),0)</f>
        <v>360</v>
      </c>
      <c r="M593" s="189">
        <f>IF(Início!$C$11&lt;M$2,IF((M$2-Início!$C$11)&lt;72,$D593*M$1,6*$D593),0)</f>
        <v>360</v>
      </c>
      <c r="N593" s="189">
        <f>IF(Início!$C$11&lt;N$2,IF((N$2-Início!$C$11)&lt;72,$D593*N$1,6*$D593),0)</f>
        <v>360</v>
      </c>
      <c r="Q593" s="165" t="s">
        <v>1357</v>
      </c>
    </row>
    <row r="594" spans="2:17">
      <c r="B594" s="165" t="str">
        <f t="shared" si="10"/>
        <v>Governador Eugênio Barros/MA</v>
      </c>
      <c r="C594" s="189" t="s">
        <v>316</v>
      </c>
      <c r="D594" s="189">
        <v>60</v>
      </c>
      <c r="E594" s="189">
        <f>IF(Início!$C$11&lt;E$2,IF((E$2-Início!$C$11)&lt;72,$D594*E$1,6*$D594),0)</f>
        <v>60</v>
      </c>
      <c r="F594" s="189">
        <f>IF(Início!$C$11&lt;F$2,IF((F$2-Início!$C$11)&lt;72,$D594*F$1,6*$D594),0)</f>
        <v>120</v>
      </c>
      <c r="G594" s="189">
        <f>IF(Início!$C$11&lt;G$2,IF((G$2-Início!$C$11)&lt;72,$D594*G$1,6*$D594),0)</f>
        <v>180</v>
      </c>
      <c r="H594" s="189">
        <f>IF(Início!$C$11&lt;H$2,IF((H$2-Início!$C$11)&lt;72,$D594*H$1,6*$D594),0)</f>
        <v>240</v>
      </c>
      <c r="I594" s="189">
        <f>IF(Início!$C$11&lt;I$2,IF((I$2-Início!$C$11)&lt;72,$D594*I$1,6*$D594),0)</f>
        <v>300</v>
      </c>
      <c r="J594" s="189">
        <f>IF(Início!$C$11&lt;J$2,IF((J$2-Início!$C$11)&lt;72,$D594*J$1,6*$D594),0)</f>
        <v>360</v>
      </c>
      <c r="K594" s="189">
        <f>IF(Início!$C$11&lt;K$2,IF((K$2-Início!$C$11)&lt;72,$D594*K$1,6*$D594),0)</f>
        <v>360</v>
      </c>
      <c r="L594" s="189">
        <f>IF(Início!$C$11&lt;L$2,IF((L$2-Início!$C$11)&lt;72,$D594*L$1,6*$D594),0)</f>
        <v>360</v>
      </c>
      <c r="M594" s="189">
        <f>IF(Início!$C$11&lt;M$2,IF((M$2-Início!$C$11)&lt;72,$D594*M$1,6*$D594),0)</f>
        <v>360</v>
      </c>
      <c r="N594" s="189">
        <f>IF(Início!$C$11&lt;N$2,IF((N$2-Início!$C$11)&lt;72,$D594*N$1,6*$D594),0)</f>
        <v>360</v>
      </c>
      <c r="Q594" s="165" t="s">
        <v>1120</v>
      </c>
    </row>
    <row r="595" spans="2:17">
      <c r="B595" s="165" t="str">
        <f t="shared" si="10"/>
        <v>Governador Lindenberg/ES</v>
      </c>
      <c r="C595" s="189" t="s">
        <v>2011</v>
      </c>
      <c r="D595" s="189">
        <v>60</v>
      </c>
      <c r="E595" s="189">
        <f>IF(Início!$C$11&lt;E$2,IF((E$2-Início!$C$11)&lt;72,$D595*E$1,6*$D595),0)</f>
        <v>60</v>
      </c>
      <c r="F595" s="189">
        <f>IF(Início!$C$11&lt;F$2,IF((F$2-Início!$C$11)&lt;72,$D595*F$1,6*$D595),0)</f>
        <v>120</v>
      </c>
      <c r="G595" s="189">
        <f>IF(Início!$C$11&lt;G$2,IF((G$2-Início!$C$11)&lt;72,$D595*G$1,6*$D595),0)</f>
        <v>180</v>
      </c>
      <c r="H595" s="189">
        <f>IF(Início!$C$11&lt;H$2,IF((H$2-Início!$C$11)&lt;72,$D595*H$1,6*$D595),0)</f>
        <v>240</v>
      </c>
      <c r="I595" s="189">
        <f>IF(Início!$C$11&lt;I$2,IF((I$2-Início!$C$11)&lt;72,$D595*I$1,6*$D595),0)</f>
        <v>300</v>
      </c>
      <c r="J595" s="189">
        <f>IF(Início!$C$11&lt;J$2,IF((J$2-Início!$C$11)&lt;72,$D595*J$1,6*$D595),0)</f>
        <v>360</v>
      </c>
      <c r="K595" s="189">
        <f>IF(Início!$C$11&lt;K$2,IF((K$2-Início!$C$11)&lt;72,$D595*K$1,6*$D595),0)</f>
        <v>360</v>
      </c>
      <c r="L595" s="189">
        <f>IF(Início!$C$11&lt;L$2,IF((L$2-Início!$C$11)&lt;72,$D595*L$1,6*$D595),0)</f>
        <v>360</v>
      </c>
      <c r="M595" s="189">
        <f>IF(Início!$C$11&lt;M$2,IF((M$2-Início!$C$11)&lt;72,$D595*M$1,6*$D595),0)</f>
        <v>360</v>
      </c>
      <c r="N595" s="189">
        <f>IF(Início!$C$11&lt;N$2,IF((N$2-Início!$C$11)&lt;72,$D595*N$1,6*$D595),0)</f>
        <v>360</v>
      </c>
      <c r="Q595" s="165" t="s">
        <v>1282</v>
      </c>
    </row>
    <row r="596" spans="2:17">
      <c r="B596" s="165" t="str">
        <f t="shared" si="10"/>
        <v>Governador Luiz Rocha/MA</v>
      </c>
      <c r="C596" s="189" t="s">
        <v>316</v>
      </c>
      <c r="D596" s="189">
        <v>60</v>
      </c>
      <c r="E596" s="189">
        <f>IF(Início!$C$11&lt;E$2,IF((E$2-Início!$C$11)&lt;72,$D596*E$1,6*$D596),0)</f>
        <v>60</v>
      </c>
      <c r="F596" s="189">
        <f>IF(Início!$C$11&lt;F$2,IF((F$2-Início!$C$11)&lt;72,$D596*F$1,6*$D596),0)</f>
        <v>120</v>
      </c>
      <c r="G596" s="189">
        <f>IF(Início!$C$11&lt;G$2,IF((G$2-Início!$C$11)&lt;72,$D596*G$1,6*$D596),0)</f>
        <v>180</v>
      </c>
      <c r="H596" s="189">
        <f>IF(Início!$C$11&lt;H$2,IF((H$2-Início!$C$11)&lt;72,$D596*H$1,6*$D596),0)</f>
        <v>240</v>
      </c>
      <c r="I596" s="189">
        <f>IF(Início!$C$11&lt;I$2,IF((I$2-Início!$C$11)&lt;72,$D596*I$1,6*$D596),0)</f>
        <v>300</v>
      </c>
      <c r="J596" s="189">
        <f>IF(Início!$C$11&lt;J$2,IF((J$2-Início!$C$11)&lt;72,$D596*J$1,6*$D596),0)</f>
        <v>360</v>
      </c>
      <c r="K596" s="189">
        <f>IF(Início!$C$11&lt;K$2,IF((K$2-Início!$C$11)&lt;72,$D596*K$1,6*$D596),0)</f>
        <v>360</v>
      </c>
      <c r="L596" s="189">
        <f>IF(Início!$C$11&lt;L$2,IF((L$2-Início!$C$11)&lt;72,$D596*L$1,6*$D596),0)</f>
        <v>360</v>
      </c>
      <c r="M596" s="189">
        <f>IF(Início!$C$11&lt;M$2,IF((M$2-Início!$C$11)&lt;72,$D596*M$1,6*$D596),0)</f>
        <v>360</v>
      </c>
      <c r="N596" s="189">
        <f>IF(Início!$C$11&lt;N$2,IF((N$2-Início!$C$11)&lt;72,$D596*N$1,6*$D596),0)</f>
        <v>360</v>
      </c>
      <c r="Q596" s="165" t="s">
        <v>1525</v>
      </c>
    </row>
    <row r="597" spans="2:17">
      <c r="B597" s="165" t="str">
        <f t="shared" si="10"/>
        <v>Governador Mangabeira/BA</v>
      </c>
      <c r="C597" s="189" t="s">
        <v>311</v>
      </c>
      <c r="D597" s="189">
        <v>60</v>
      </c>
      <c r="E597" s="189">
        <f>IF(Início!$C$11&lt;E$2,IF((E$2-Início!$C$11)&lt;72,$D597*E$1,6*$D597),0)</f>
        <v>60</v>
      </c>
      <c r="F597" s="189">
        <f>IF(Início!$C$11&lt;F$2,IF((F$2-Início!$C$11)&lt;72,$D597*F$1,6*$D597),0)</f>
        <v>120</v>
      </c>
      <c r="G597" s="189">
        <f>IF(Início!$C$11&lt;G$2,IF((G$2-Início!$C$11)&lt;72,$D597*G$1,6*$D597),0)</f>
        <v>180</v>
      </c>
      <c r="H597" s="189">
        <f>IF(Início!$C$11&lt;H$2,IF((H$2-Início!$C$11)&lt;72,$D597*H$1,6*$D597),0)</f>
        <v>240</v>
      </c>
      <c r="I597" s="189">
        <f>IF(Início!$C$11&lt;I$2,IF((I$2-Início!$C$11)&lt;72,$D597*I$1,6*$D597),0)</f>
        <v>300</v>
      </c>
      <c r="J597" s="189">
        <f>IF(Início!$C$11&lt;J$2,IF((J$2-Início!$C$11)&lt;72,$D597*J$1,6*$D597),0)</f>
        <v>360</v>
      </c>
      <c r="K597" s="189">
        <f>IF(Início!$C$11&lt;K$2,IF((K$2-Início!$C$11)&lt;72,$D597*K$1,6*$D597),0)</f>
        <v>360</v>
      </c>
      <c r="L597" s="189">
        <f>IF(Início!$C$11&lt;L$2,IF((L$2-Início!$C$11)&lt;72,$D597*L$1,6*$D597),0)</f>
        <v>360</v>
      </c>
      <c r="M597" s="189">
        <f>IF(Início!$C$11&lt;M$2,IF((M$2-Início!$C$11)&lt;72,$D597*M$1,6*$D597),0)</f>
        <v>360</v>
      </c>
      <c r="N597" s="189">
        <f>IF(Início!$C$11&lt;N$2,IF((N$2-Início!$C$11)&lt;72,$D597*N$1,6*$D597),0)</f>
        <v>360</v>
      </c>
      <c r="Q597" s="165" t="s">
        <v>881</v>
      </c>
    </row>
    <row r="598" spans="2:17">
      <c r="B598" s="165" t="str">
        <f t="shared" si="10"/>
        <v>Governador Newton Bello/MA</v>
      </c>
      <c r="C598" s="189" t="s">
        <v>316</v>
      </c>
      <c r="D598" s="189">
        <v>60</v>
      </c>
      <c r="E598" s="189">
        <f>IF(Início!$C$11&lt;E$2,IF((E$2-Início!$C$11)&lt;72,$D598*E$1,6*$D598),0)</f>
        <v>60</v>
      </c>
      <c r="F598" s="189">
        <f>IF(Início!$C$11&lt;F$2,IF((F$2-Início!$C$11)&lt;72,$D598*F$1,6*$D598),0)</f>
        <v>120</v>
      </c>
      <c r="G598" s="189">
        <f>IF(Início!$C$11&lt;G$2,IF((G$2-Início!$C$11)&lt;72,$D598*G$1,6*$D598),0)</f>
        <v>180</v>
      </c>
      <c r="H598" s="189">
        <f>IF(Início!$C$11&lt;H$2,IF((H$2-Início!$C$11)&lt;72,$D598*H$1,6*$D598),0)</f>
        <v>240</v>
      </c>
      <c r="I598" s="189">
        <f>IF(Início!$C$11&lt;I$2,IF((I$2-Início!$C$11)&lt;72,$D598*I$1,6*$D598),0)</f>
        <v>300</v>
      </c>
      <c r="J598" s="189">
        <f>IF(Início!$C$11&lt;J$2,IF((J$2-Início!$C$11)&lt;72,$D598*J$1,6*$D598),0)</f>
        <v>360</v>
      </c>
      <c r="K598" s="189">
        <f>IF(Início!$C$11&lt;K$2,IF((K$2-Início!$C$11)&lt;72,$D598*K$1,6*$D598),0)</f>
        <v>360</v>
      </c>
      <c r="L598" s="189">
        <f>IF(Início!$C$11&lt;L$2,IF((L$2-Início!$C$11)&lt;72,$D598*L$1,6*$D598),0)</f>
        <v>360</v>
      </c>
      <c r="M598" s="189">
        <f>IF(Início!$C$11&lt;M$2,IF((M$2-Início!$C$11)&lt;72,$D598*M$1,6*$D598),0)</f>
        <v>360</v>
      </c>
      <c r="N598" s="189">
        <f>IF(Início!$C$11&lt;N$2,IF((N$2-Início!$C$11)&lt;72,$D598*N$1,6*$D598),0)</f>
        <v>360</v>
      </c>
      <c r="Q598" s="165" t="s">
        <v>1307</v>
      </c>
    </row>
    <row r="599" spans="2:17">
      <c r="B599" s="165" t="str">
        <f t="shared" si="10"/>
        <v>Governador Nunes Freire/MA</v>
      </c>
      <c r="C599" s="189" t="s">
        <v>316</v>
      </c>
      <c r="D599" s="189">
        <v>60</v>
      </c>
      <c r="E599" s="189">
        <f>IF(Início!$C$11&lt;E$2,IF((E$2-Início!$C$11)&lt;72,$D599*E$1,6*$D599),0)</f>
        <v>60</v>
      </c>
      <c r="F599" s="189">
        <f>IF(Início!$C$11&lt;F$2,IF((F$2-Início!$C$11)&lt;72,$D599*F$1,6*$D599),0)</f>
        <v>120</v>
      </c>
      <c r="G599" s="189">
        <f>IF(Início!$C$11&lt;G$2,IF((G$2-Início!$C$11)&lt;72,$D599*G$1,6*$D599),0)</f>
        <v>180</v>
      </c>
      <c r="H599" s="189">
        <f>IF(Início!$C$11&lt;H$2,IF((H$2-Início!$C$11)&lt;72,$D599*H$1,6*$D599),0)</f>
        <v>240</v>
      </c>
      <c r="I599" s="189">
        <f>IF(Início!$C$11&lt;I$2,IF((I$2-Início!$C$11)&lt;72,$D599*I$1,6*$D599),0)</f>
        <v>300</v>
      </c>
      <c r="J599" s="189">
        <f>IF(Início!$C$11&lt;J$2,IF((J$2-Início!$C$11)&lt;72,$D599*J$1,6*$D599),0)</f>
        <v>360</v>
      </c>
      <c r="K599" s="189">
        <f>IF(Início!$C$11&lt;K$2,IF((K$2-Início!$C$11)&lt;72,$D599*K$1,6*$D599),0)</f>
        <v>360</v>
      </c>
      <c r="L599" s="189">
        <f>IF(Início!$C$11&lt;L$2,IF((L$2-Início!$C$11)&lt;72,$D599*L$1,6*$D599),0)</f>
        <v>360</v>
      </c>
      <c r="M599" s="189">
        <f>IF(Início!$C$11&lt;M$2,IF((M$2-Início!$C$11)&lt;72,$D599*M$1,6*$D599),0)</f>
        <v>360</v>
      </c>
      <c r="N599" s="189">
        <f>IF(Início!$C$11&lt;N$2,IF((N$2-Início!$C$11)&lt;72,$D599*N$1,6*$D599),0)</f>
        <v>360</v>
      </c>
      <c r="Q599" s="165" t="s">
        <v>826</v>
      </c>
    </row>
    <row r="600" spans="2:17">
      <c r="B600" s="165" t="str">
        <f t="shared" si="10"/>
        <v>Graça Aranha/MA</v>
      </c>
      <c r="C600" s="189" t="s">
        <v>316</v>
      </c>
      <c r="D600" s="189">
        <v>60</v>
      </c>
      <c r="E600" s="189">
        <f>IF(Início!$C$11&lt;E$2,IF((E$2-Início!$C$11)&lt;72,$D600*E$1,6*$D600),0)</f>
        <v>60</v>
      </c>
      <c r="F600" s="189">
        <f>IF(Início!$C$11&lt;F$2,IF((F$2-Início!$C$11)&lt;72,$D600*F$1,6*$D600),0)</f>
        <v>120</v>
      </c>
      <c r="G600" s="189">
        <f>IF(Início!$C$11&lt;G$2,IF((G$2-Início!$C$11)&lt;72,$D600*G$1,6*$D600),0)</f>
        <v>180</v>
      </c>
      <c r="H600" s="189">
        <f>IF(Início!$C$11&lt;H$2,IF((H$2-Início!$C$11)&lt;72,$D600*H$1,6*$D600),0)</f>
        <v>240</v>
      </c>
      <c r="I600" s="189">
        <f>IF(Início!$C$11&lt;I$2,IF((I$2-Início!$C$11)&lt;72,$D600*I$1,6*$D600),0)</f>
        <v>300</v>
      </c>
      <c r="J600" s="189">
        <f>IF(Início!$C$11&lt;J$2,IF((J$2-Início!$C$11)&lt;72,$D600*J$1,6*$D600),0)</f>
        <v>360</v>
      </c>
      <c r="K600" s="189">
        <f>IF(Início!$C$11&lt;K$2,IF((K$2-Início!$C$11)&lt;72,$D600*K$1,6*$D600),0)</f>
        <v>360</v>
      </c>
      <c r="L600" s="189">
        <f>IF(Início!$C$11&lt;L$2,IF((L$2-Início!$C$11)&lt;72,$D600*L$1,6*$D600),0)</f>
        <v>360</v>
      </c>
      <c r="M600" s="189">
        <f>IF(Início!$C$11&lt;M$2,IF((M$2-Início!$C$11)&lt;72,$D600*M$1,6*$D600),0)</f>
        <v>360</v>
      </c>
      <c r="N600" s="189">
        <f>IF(Início!$C$11&lt;N$2,IF((N$2-Início!$C$11)&lt;72,$D600*N$1,6*$D600),0)</f>
        <v>360</v>
      </c>
      <c r="Q600" s="165" t="s">
        <v>1608</v>
      </c>
    </row>
    <row r="601" spans="2:17">
      <c r="B601" s="165" t="str">
        <f t="shared" si="10"/>
        <v>Gramado dos Loureiros/RS</v>
      </c>
      <c r="C601" s="189" t="s">
        <v>2012</v>
      </c>
      <c r="D601" s="189">
        <v>60</v>
      </c>
      <c r="E601" s="189">
        <f>IF(Início!$C$11&lt;E$2,IF((E$2-Início!$C$11)&lt;72,$D601*E$1,6*$D601),0)</f>
        <v>60</v>
      </c>
      <c r="F601" s="189">
        <f>IF(Início!$C$11&lt;F$2,IF((F$2-Início!$C$11)&lt;72,$D601*F$1,6*$D601),0)</f>
        <v>120</v>
      </c>
      <c r="G601" s="189">
        <f>IF(Início!$C$11&lt;G$2,IF((G$2-Início!$C$11)&lt;72,$D601*G$1,6*$D601),0)</f>
        <v>180</v>
      </c>
      <c r="H601" s="189">
        <f>IF(Início!$C$11&lt;H$2,IF((H$2-Início!$C$11)&lt;72,$D601*H$1,6*$D601),0)</f>
        <v>240</v>
      </c>
      <c r="I601" s="189">
        <f>IF(Início!$C$11&lt;I$2,IF((I$2-Início!$C$11)&lt;72,$D601*I$1,6*$D601),0)</f>
        <v>300</v>
      </c>
      <c r="J601" s="189">
        <f>IF(Início!$C$11&lt;J$2,IF((J$2-Início!$C$11)&lt;72,$D601*J$1,6*$D601),0)</f>
        <v>360</v>
      </c>
      <c r="K601" s="189">
        <f>IF(Início!$C$11&lt;K$2,IF((K$2-Início!$C$11)&lt;72,$D601*K$1,6*$D601),0)</f>
        <v>360</v>
      </c>
      <c r="L601" s="189">
        <f>IF(Início!$C$11&lt;L$2,IF((L$2-Início!$C$11)&lt;72,$D601*L$1,6*$D601),0)</f>
        <v>360</v>
      </c>
      <c r="M601" s="189">
        <f>IF(Início!$C$11&lt;M$2,IF((M$2-Início!$C$11)&lt;72,$D601*M$1,6*$D601),0)</f>
        <v>360</v>
      </c>
      <c r="N601" s="189">
        <f>IF(Início!$C$11&lt;N$2,IF((N$2-Início!$C$11)&lt;72,$D601*N$1,6*$D601),0)</f>
        <v>360</v>
      </c>
      <c r="Q601" s="165" t="s">
        <v>1975</v>
      </c>
    </row>
    <row r="602" spans="2:17">
      <c r="B602" s="165" t="str">
        <f t="shared" si="10"/>
        <v>Grandes Rios/PR</v>
      </c>
      <c r="C602" s="189" t="s">
        <v>2009</v>
      </c>
      <c r="D602" s="189">
        <v>60</v>
      </c>
      <c r="E602" s="189">
        <f>IF(Início!$C$11&lt;E$2,IF((E$2-Início!$C$11)&lt;72,$D602*E$1,6*$D602),0)</f>
        <v>60</v>
      </c>
      <c r="F602" s="189">
        <f>IF(Início!$C$11&lt;F$2,IF((F$2-Início!$C$11)&lt;72,$D602*F$1,6*$D602),0)</f>
        <v>120</v>
      </c>
      <c r="G602" s="189">
        <f>IF(Início!$C$11&lt;G$2,IF((G$2-Início!$C$11)&lt;72,$D602*G$1,6*$D602),0)</f>
        <v>180</v>
      </c>
      <c r="H602" s="189">
        <f>IF(Início!$C$11&lt;H$2,IF((H$2-Início!$C$11)&lt;72,$D602*H$1,6*$D602),0)</f>
        <v>240</v>
      </c>
      <c r="I602" s="189">
        <f>IF(Início!$C$11&lt;I$2,IF((I$2-Início!$C$11)&lt;72,$D602*I$1,6*$D602),0)</f>
        <v>300</v>
      </c>
      <c r="J602" s="189">
        <f>IF(Início!$C$11&lt;J$2,IF((J$2-Início!$C$11)&lt;72,$D602*J$1,6*$D602),0)</f>
        <v>360</v>
      </c>
      <c r="K602" s="189">
        <f>IF(Início!$C$11&lt;K$2,IF((K$2-Início!$C$11)&lt;72,$D602*K$1,6*$D602),0)</f>
        <v>360</v>
      </c>
      <c r="L602" s="189">
        <f>IF(Início!$C$11&lt;L$2,IF((L$2-Início!$C$11)&lt;72,$D602*L$1,6*$D602),0)</f>
        <v>360</v>
      </c>
      <c r="M602" s="189">
        <f>IF(Início!$C$11&lt;M$2,IF((M$2-Início!$C$11)&lt;72,$D602*M$1,6*$D602),0)</f>
        <v>360</v>
      </c>
      <c r="N602" s="189">
        <f>IF(Início!$C$11&lt;N$2,IF((N$2-Início!$C$11)&lt;72,$D602*N$1,6*$D602),0)</f>
        <v>360</v>
      </c>
      <c r="Q602" s="165" t="s">
        <v>1642</v>
      </c>
    </row>
    <row r="603" spans="2:17">
      <c r="B603" s="165" t="str">
        <f t="shared" si="10"/>
        <v>Granito/PE</v>
      </c>
      <c r="C603" s="189" t="s">
        <v>319</v>
      </c>
      <c r="D603" s="189">
        <v>60</v>
      </c>
      <c r="E603" s="189">
        <f>IF(Início!$C$11&lt;E$2,IF((E$2-Início!$C$11)&lt;72,$D603*E$1,6*$D603),0)</f>
        <v>60</v>
      </c>
      <c r="F603" s="189">
        <f>IF(Início!$C$11&lt;F$2,IF((F$2-Início!$C$11)&lt;72,$D603*F$1,6*$D603),0)</f>
        <v>120</v>
      </c>
      <c r="G603" s="189">
        <f>IF(Início!$C$11&lt;G$2,IF((G$2-Início!$C$11)&lt;72,$D603*G$1,6*$D603),0)</f>
        <v>180</v>
      </c>
      <c r="H603" s="189">
        <f>IF(Início!$C$11&lt;H$2,IF((H$2-Início!$C$11)&lt;72,$D603*H$1,6*$D603),0)</f>
        <v>240</v>
      </c>
      <c r="I603" s="189">
        <f>IF(Início!$C$11&lt;I$2,IF((I$2-Início!$C$11)&lt;72,$D603*I$1,6*$D603),0)</f>
        <v>300</v>
      </c>
      <c r="J603" s="189">
        <f>IF(Início!$C$11&lt;J$2,IF((J$2-Início!$C$11)&lt;72,$D603*J$1,6*$D603),0)</f>
        <v>360</v>
      </c>
      <c r="K603" s="189">
        <f>IF(Início!$C$11&lt;K$2,IF((K$2-Início!$C$11)&lt;72,$D603*K$1,6*$D603),0)</f>
        <v>360</v>
      </c>
      <c r="L603" s="189">
        <f>IF(Início!$C$11&lt;L$2,IF((L$2-Início!$C$11)&lt;72,$D603*L$1,6*$D603),0)</f>
        <v>360</v>
      </c>
      <c r="M603" s="189">
        <f>IF(Início!$C$11&lt;M$2,IF((M$2-Início!$C$11)&lt;72,$D603*M$1,6*$D603),0)</f>
        <v>360</v>
      </c>
      <c r="N603" s="189">
        <f>IF(Início!$C$11&lt;N$2,IF((N$2-Início!$C$11)&lt;72,$D603*N$1,6*$D603),0)</f>
        <v>360</v>
      </c>
      <c r="Q603" s="165" t="s">
        <v>1530</v>
      </c>
    </row>
    <row r="604" spans="2:17">
      <c r="B604" s="165" t="str">
        <f t="shared" si="10"/>
        <v>Gravatá/PE</v>
      </c>
      <c r="C604" s="189" t="s">
        <v>319</v>
      </c>
      <c r="D604" s="189">
        <v>60</v>
      </c>
      <c r="E604" s="189">
        <f>IF(Início!$C$11&lt;E$2,IF((E$2-Início!$C$11)&lt;72,$D604*E$1,6*$D604),0)</f>
        <v>60</v>
      </c>
      <c r="F604" s="189">
        <f>IF(Início!$C$11&lt;F$2,IF((F$2-Início!$C$11)&lt;72,$D604*F$1,6*$D604),0)</f>
        <v>120</v>
      </c>
      <c r="G604" s="189">
        <f>IF(Início!$C$11&lt;G$2,IF((G$2-Início!$C$11)&lt;72,$D604*G$1,6*$D604),0)</f>
        <v>180</v>
      </c>
      <c r="H604" s="189">
        <f>IF(Início!$C$11&lt;H$2,IF((H$2-Início!$C$11)&lt;72,$D604*H$1,6*$D604),0)</f>
        <v>240</v>
      </c>
      <c r="I604" s="189">
        <f>IF(Início!$C$11&lt;I$2,IF((I$2-Início!$C$11)&lt;72,$D604*I$1,6*$D604),0)</f>
        <v>300</v>
      </c>
      <c r="J604" s="189">
        <f>IF(Início!$C$11&lt;J$2,IF((J$2-Início!$C$11)&lt;72,$D604*J$1,6*$D604),0)</f>
        <v>360</v>
      </c>
      <c r="K604" s="189">
        <f>IF(Início!$C$11&lt;K$2,IF((K$2-Início!$C$11)&lt;72,$D604*K$1,6*$D604),0)</f>
        <v>360</v>
      </c>
      <c r="L604" s="189">
        <f>IF(Início!$C$11&lt;L$2,IF((L$2-Início!$C$11)&lt;72,$D604*L$1,6*$D604),0)</f>
        <v>360</v>
      </c>
      <c r="M604" s="189">
        <f>IF(Início!$C$11&lt;M$2,IF((M$2-Início!$C$11)&lt;72,$D604*M$1,6*$D604),0)</f>
        <v>360</v>
      </c>
      <c r="N604" s="189">
        <f>IF(Início!$C$11&lt;N$2,IF((N$2-Início!$C$11)&lt;72,$D604*N$1,6*$D604),0)</f>
        <v>360</v>
      </c>
      <c r="Q604" s="165" t="s">
        <v>421</v>
      </c>
    </row>
    <row r="605" spans="2:17">
      <c r="B605" s="165" t="str">
        <f t="shared" si="10"/>
        <v>Grupiara/MG</v>
      </c>
      <c r="C605" s="189" t="s">
        <v>2005</v>
      </c>
      <c r="D605" s="189">
        <v>60</v>
      </c>
      <c r="E605" s="189">
        <f>IF(Início!$C$11&lt;E$2,IF((E$2-Início!$C$11)&lt;72,$D605*E$1,6*$D605),0)</f>
        <v>60</v>
      </c>
      <c r="F605" s="189">
        <f>IF(Início!$C$11&lt;F$2,IF((F$2-Início!$C$11)&lt;72,$D605*F$1,6*$D605),0)</f>
        <v>120</v>
      </c>
      <c r="G605" s="189">
        <f>IF(Início!$C$11&lt;G$2,IF((G$2-Início!$C$11)&lt;72,$D605*G$1,6*$D605),0)</f>
        <v>180</v>
      </c>
      <c r="H605" s="189">
        <f>IF(Início!$C$11&lt;H$2,IF((H$2-Início!$C$11)&lt;72,$D605*H$1,6*$D605),0)</f>
        <v>240</v>
      </c>
      <c r="I605" s="189">
        <f>IF(Início!$C$11&lt;I$2,IF((I$2-Início!$C$11)&lt;72,$D605*I$1,6*$D605),0)</f>
        <v>300</v>
      </c>
      <c r="J605" s="189">
        <f>IF(Início!$C$11&lt;J$2,IF((J$2-Início!$C$11)&lt;72,$D605*J$1,6*$D605),0)</f>
        <v>360</v>
      </c>
      <c r="K605" s="189">
        <f>IF(Início!$C$11&lt;K$2,IF((K$2-Início!$C$11)&lt;72,$D605*K$1,6*$D605),0)</f>
        <v>360</v>
      </c>
      <c r="L605" s="189">
        <f>IF(Início!$C$11&lt;L$2,IF((L$2-Início!$C$11)&lt;72,$D605*L$1,6*$D605),0)</f>
        <v>360</v>
      </c>
      <c r="M605" s="189">
        <f>IF(Início!$C$11&lt;M$2,IF((M$2-Início!$C$11)&lt;72,$D605*M$1,6*$D605),0)</f>
        <v>360</v>
      </c>
      <c r="N605" s="189">
        <f>IF(Início!$C$11&lt;N$2,IF((N$2-Início!$C$11)&lt;72,$D605*N$1,6*$D605),0)</f>
        <v>360</v>
      </c>
      <c r="Q605" s="165" t="s">
        <v>1994</v>
      </c>
    </row>
    <row r="606" spans="2:17">
      <c r="B606" s="165" t="str">
        <f t="shared" si="10"/>
        <v>Guaíba/RS</v>
      </c>
      <c r="C606" s="189" t="s">
        <v>2012</v>
      </c>
      <c r="D606" s="189">
        <v>60</v>
      </c>
      <c r="E606" s="189">
        <f>IF(Início!$C$11&lt;E$2,IF((E$2-Início!$C$11)&lt;72,$D606*E$1,6*$D606),0)</f>
        <v>60</v>
      </c>
      <c r="F606" s="189">
        <f>IF(Início!$C$11&lt;F$2,IF((F$2-Início!$C$11)&lt;72,$D606*F$1,6*$D606),0)</f>
        <v>120</v>
      </c>
      <c r="G606" s="189">
        <f>IF(Início!$C$11&lt;G$2,IF((G$2-Início!$C$11)&lt;72,$D606*G$1,6*$D606),0)</f>
        <v>180</v>
      </c>
      <c r="H606" s="189">
        <f>IF(Início!$C$11&lt;H$2,IF((H$2-Início!$C$11)&lt;72,$D606*H$1,6*$D606),0)</f>
        <v>240</v>
      </c>
      <c r="I606" s="189">
        <f>IF(Início!$C$11&lt;I$2,IF((I$2-Início!$C$11)&lt;72,$D606*I$1,6*$D606),0)</f>
        <v>300</v>
      </c>
      <c r="J606" s="189">
        <f>IF(Início!$C$11&lt;J$2,IF((J$2-Início!$C$11)&lt;72,$D606*J$1,6*$D606),0)</f>
        <v>360</v>
      </c>
      <c r="K606" s="189">
        <f>IF(Início!$C$11&lt;K$2,IF((K$2-Início!$C$11)&lt;72,$D606*K$1,6*$D606),0)</f>
        <v>360</v>
      </c>
      <c r="L606" s="189">
        <f>IF(Início!$C$11&lt;L$2,IF((L$2-Início!$C$11)&lt;72,$D606*L$1,6*$D606),0)</f>
        <v>360</v>
      </c>
      <c r="M606" s="189">
        <f>IF(Início!$C$11&lt;M$2,IF((M$2-Início!$C$11)&lt;72,$D606*M$1,6*$D606),0)</f>
        <v>360</v>
      </c>
      <c r="N606" s="189">
        <f>IF(Início!$C$11&lt;N$2,IF((N$2-Início!$C$11)&lt;72,$D606*N$1,6*$D606),0)</f>
        <v>360</v>
      </c>
      <c r="Q606" s="165" t="s">
        <v>410</v>
      </c>
    </row>
    <row r="607" spans="2:17">
      <c r="B607" s="165" t="str">
        <f t="shared" si="10"/>
        <v>Guaiçara/SP</v>
      </c>
      <c r="C607" s="189" t="s">
        <v>2002</v>
      </c>
      <c r="D607" s="189">
        <v>60</v>
      </c>
      <c r="E607" s="189">
        <f>IF(Início!$C$11&lt;E$2,IF((E$2-Início!$C$11)&lt;72,$D607*E$1,6*$D607),0)</f>
        <v>60</v>
      </c>
      <c r="F607" s="189">
        <f>IF(Início!$C$11&lt;F$2,IF((F$2-Início!$C$11)&lt;72,$D607*F$1,6*$D607),0)</f>
        <v>120</v>
      </c>
      <c r="G607" s="189">
        <f>IF(Início!$C$11&lt;G$2,IF((G$2-Início!$C$11)&lt;72,$D607*G$1,6*$D607),0)</f>
        <v>180</v>
      </c>
      <c r="H607" s="189">
        <f>IF(Início!$C$11&lt;H$2,IF((H$2-Início!$C$11)&lt;72,$D607*H$1,6*$D607),0)</f>
        <v>240</v>
      </c>
      <c r="I607" s="189">
        <f>IF(Início!$C$11&lt;I$2,IF((I$2-Início!$C$11)&lt;72,$D607*I$1,6*$D607),0)</f>
        <v>300</v>
      </c>
      <c r="J607" s="189">
        <f>IF(Início!$C$11&lt;J$2,IF((J$2-Início!$C$11)&lt;72,$D607*J$1,6*$D607),0)</f>
        <v>360</v>
      </c>
      <c r="K607" s="189">
        <f>IF(Início!$C$11&lt;K$2,IF((K$2-Início!$C$11)&lt;72,$D607*K$1,6*$D607),0)</f>
        <v>360</v>
      </c>
      <c r="L607" s="189">
        <f>IF(Início!$C$11&lt;L$2,IF((L$2-Início!$C$11)&lt;72,$D607*L$1,6*$D607),0)</f>
        <v>360</v>
      </c>
      <c r="M607" s="189">
        <f>IF(Início!$C$11&lt;M$2,IF((M$2-Início!$C$11)&lt;72,$D607*M$1,6*$D607),0)</f>
        <v>360</v>
      </c>
      <c r="N607" s="189">
        <f>IF(Início!$C$11&lt;N$2,IF((N$2-Início!$C$11)&lt;72,$D607*N$1,6*$D607),0)</f>
        <v>360</v>
      </c>
      <c r="Q607" s="165" t="s">
        <v>1261</v>
      </c>
    </row>
    <row r="608" spans="2:17">
      <c r="B608" s="165" t="str">
        <f t="shared" si="10"/>
        <v>Guairaçá/PR</v>
      </c>
      <c r="C608" s="189" t="s">
        <v>2009</v>
      </c>
      <c r="D608" s="189">
        <v>60</v>
      </c>
      <c r="E608" s="189">
        <f>IF(Início!$C$11&lt;E$2,IF((E$2-Início!$C$11)&lt;72,$D608*E$1,6*$D608),0)</f>
        <v>60</v>
      </c>
      <c r="F608" s="189">
        <f>IF(Início!$C$11&lt;F$2,IF((F$2-Início!$C$11)&lt;72,$D608*F$1,6*$D608),0)</f>
        <v>120</v>
      </c>
      <c r="G608" s="189">
        <f>IF(Início!$C$11&lt;G$2,IF((G$2-Início!$C$11)&lt;72,$D608*G$1,6*$D608),0)</f>
        <v>180</v>
      </c>
      <c r="H608" s="189">
        <f>IF(Início!$C$11&lt;H$2,IF((H$2-Início!$C$11)&lt;72,$D608*H$1,6*$D608),0)</f>
        <v>240</v>
      </c>
      <c r="I608" s="189">
        <f>IF(Início!$C$11&lt;I$2,IF((I$2-Início!$C$11)&lt;72,$D608*I$1,6*$D608),0)</f>
        <v>300</v>
      </c>
      <c r="J608" s="189">
        <f>IF(Início!$C$11&lt;J$2,IF((J$2-Início!$C$11)&lt;72,$D608*J$1,6*$D608),0)</f>
        <v>360</v>
      </c>
      <c r="K608" s="189">
        <f>IF(Início!$C$11&lt;K$2,IF((K$2-Início!$C$11)&lt;72,$D608*K$1,6*$D608),0)</f>
        <v>360</v>
      </c>
      <c r="L608" s="189">
        <f>IF(Início!$C$11&lt;L$2,IF((L$2-Início!$C$11)&lt;72,$D608*L$1,6*$D608),0)</f>
        <v>360</v>
      </c>
      <c r="M608" s="189">
        <f>IF(Início!$C$11&lt;M$2,IF((M$2-Início!$C$11)&lt;72,$D608*M$1,6*$D608),0)</f>
        <v>360</v>
      </c>
      <c r="N608" s="189">
        <f>IF(Início!$C$11&lt;N$2,IF((N$2-Início!$C$11)&lt;72,$D608*N$1,6*$D608),0)</f>
        <v>360</v>
      </c>
      <c r="Q608" s="165" t="s">
        <v>1568</v>
      </c>
    </row>
    <row r="609" spans="2:17">
      <c r="B609" s="165" t="str">
        <f t="shared" si="10"/>
        <v>Guaiúba/CE</v>
      </c>
      <c r="C609" s="189" t="s">
        <v>314</v>
      </c>
      <c r="D609" s="189">
        <v>60</v>
      </c>
      <c r="E609" s="189">
        <f>IF(Início!$C$11&lt;E$2,IF((E$2-Início!$C$11)&lt;72,$D609*E$1,6*$D609),0)</f>
        <v>60</v>
      </c>
      <c r="F609" s="189">
        <f>IF(Início!$C$11&lt;F$2,IF((F$2-Início!$C$11)&lt;72,$D609*F$1,6*$D609),0)</f>
        <v>120</v>
      </c>
      <c r="G609" s="189">
        <f>IF(Início!$C$11&lt;G$2,IF((G$2-Início!$C$11)&lt;72,$D609*G$1,6*$D609),0)</f>
        <v>180</v>
      </c>
      <c r="H609" s="189">
        <f>IF(Início!$C$11&lt;H$2,IF((H$2-Início!$C$11)&lt;72,$D609*H$1,6*$D609),0)</f>
        <v>240</v>
      </c>
      <c r="I609" s="189">
        <f>IF(Início!$C$11&lt;I$2,IF((I$2-Início!$C$11)&lt;72,$D609*I$1,6*$D609),0)</f>
        <v>300</v>
      </c>
      <c r="J609" s="189">
        <f>IF(Início!$C$11&lt;J$2,IF((J$2-Início!$C$11)&lt;72,$D609*J$1,6*$D609),0)</f>
        <v>360</v>
      </c>
      <c r="K609" s="189">
        <f>IF(Início!$C$11&lt;K$2,IF((K$2-Início!$C$11)&lt;72,$D609*K$1,6*$D609),0)</f>
        <v>360</v>
      </c>
      <c r="L609" s="189">
        <f>IF(Início!$C$11&lt;L$2,IF((L$2-Início!$C$11)&lt;72,$D609*L$1,6*$D609),0)</f>
        <v>360</v>
      </c>
      <c r="M609" s="189">
        <f>IF(Início!$C$11&lt;M$2,IF((M$2-Início!$C$11)&lt;72,$D609*M$1,6*$D609),0)</f>
        <v>360</v>
      </c>
      <c r="N609" s="189">
        <f>IF(Início!$C$11&lt;N$2,IF((N$2-Início!$C$11)&lt;72,$D609*N$1,6*$D609),0)</f>
        <v>360</v>
      </c>
      <c r="Q609" s="165" t="s">
        <v>789</v>
      </c>
    </row>
    <row r="610" spans="2:17">
      <c r="B610" s="165" t="str">
        <f t="shared" si="10"/>
        <v>Guajeru/BA</v>
      </c>
      <c r="C610" s="189" t="s">
        <v>311</v>
      </c>
      <c r="D610" s="189">
        <v>60</v>
      </c>
      <c r="E610" s="189">
        <f>IF(Início!$C$11&lt;E$2,IF((E$2-Início!$C$11)&lt;72,$D610*E$1,6*$D610),0)</f>
        <v>60</v>
      </c>
      <c r="F610" s="189">
        <f>IF(Início!$C$11&lt;F$2,IF((F$2-Início!$C$11)&lt;72,$D610*F$1,6*$D610),0)</f>
        <v>120</v>
      </c>
      <c r="G610" s="189">
        <f>IF(Início!$C$11&lt;G$2,IF((G$2-Início!$C$11)&lt;72,$D610*G$1,6*$D610),0)</f>
        <v>180</v>
      </c>
      <c r="H610" s="189">
        <f>IF(Início!$C$11&lt;H$2,IF((H$2-Início!$C$11)&lt;72,$D610*H$1,6*$D610),0)</f>
        <v>240</v>
      </c>
      <c r="I610" s="189">
        <f>IF(Início!$C$11&lt;I$2,IF((I$2-Início!$C$11)&lt;72,$D610*I$1,6*$D610),0)</f>
        <v>300</v>
      </c>
      <c r="J610" s="189">
        <f>IF(Início!$C$11&lt;J$2,IF((J$2-Início!$C$11)&lt;72,$D610*J$1,6*$D610),0)</f>
        <v>360</v>
      </c>
      <c r="K610" s="189">
        <f>IF(Início!$C$11&lt;K$2,IF((K$2-Início!$C$11)&lt;72,$D610*K$1,6*$D610),0)</f>
        <v>360</v>
      </c>
      <c r="L610" s="189">
        <f>IF(Início!$C$11&lt;L$2,IF((L$2-Início!$C$11)&lt;72,$D610*L$1,6*$D610),0)</f>
        <v>360</v>
      </c>
      <c r="M610" s="189">
        <f>IF(Início!$C$11&lt;M$2,IF((M$2-Início!$C$11)&lt;72,$D610*M$1,6*$D610),0)</f>
        <v>360</v>
      </c>
      <c r="N610" s="189">
        <f>IF(Início!$C$11&lt;N$2,IF((N$2-Início!$C$11)&lt;72,$D610*N$1,6*$D610),0)</f>
        <v>360</v>
      </c>
      <c r="Q610" s="165" t="s">
        <v>1458</v>
      </c>
    </row>
    <row r="611" spans="2:17">
      <c r="B611" s="165" t="str">
        <f t="shared" si="10"/>
        <v>Guanambi/BA</v>
      </c>
      <c r="C611" s="189" t="s">
        <v>311</v>
      </c>
      <c r="D611" s="189">
        <v>60</v>
      </c>
      <c r="E611" s="189">
        <f>IF(Início!$C$11&lt;E$2,IF((E$2-Início!$C$11)&lt;72,$D611*E$1,6*$D611),0)</f>
        <v>60</v>
      </c>
      <c r="F611" s="189">
        <f>IF(Início!$C$11&lt;F$2,IF((F$2-Início!$C$11)&lt;72,$D611*F$1,6*$D611),0)</f>
        <v>120</v>
      </c>
      <c r="G611" s="189">
        <f>IF(Início!$C$11&lt;G$2,IF((G$2-Início!$C$11)&lt;72,$D611*G$1,6*$D611),0)</f>
        <v>180</v>
      </c>
      <c r="H611" s="189">
        <f>IF(Início!$C$11&lt;H$2,IF((H$2-Início!$C$11)&lt;72,$D611*H$1,6*$D611),0)</f>
        <v>240</v>
      </c>
      <c r="I611" s="189">
        <f>IF(Início!$C$11&lt;I$2,IF((I$2-Início!$C$11)&lt;72,$D611*I$1,6*$D611),0)</f>
        <v>300</v>
      </c>
      <c r="J611" s="189">
        <f>IF(Início!$C$11&lt;J$2,IF((J$2-Início!$C$11)&lt;72,$D611*J$1,6*$D611),0)</f>
        <v>360</v>
      </c>
      <c r="K611" s="189">
        <f>IF(Início!$C$11&lt;K$2,IF((K$2-Início!$C$11)&lt;72,$D611*K$1,6*$D611),0)</f>
        <v>360</v>
      </c>
      <c r="L611" s="189">
        <f>IF(Início!$C$11&lt;L$2,IF((L$2-Início!$C$11)&lt;72,$D611*L$1,6*$D611),0)</f>
        <v>360</v>
      </c>
      <c r="M611" s="189">
        <f>IF(Início!$C$11&lt;M$2,IF((M$2-Início!$C$11)&lt;72,$D611*M$1,6*$D611),0)</f>
        <v>360</v>
      </c>
      <c r="N611" s="189">
        <f>IF(Início!$C$11&lt;N$2,IF((N$2-Início!$C$11)&lt;72,$D611*N$1,6*$D611),0)</f>
        <v>360</v>
      </c>
      <c r="Q611" s="165" t="s">
        <v>419</v>
      </c>
    </row>
    <row r="612" spans="2:17">
      <c r="B612" s="165" t="str">
        <f t="shared" si="10"/>
        <v>Guapirama/PR</v>
      </c>
      <c r="C612" s="189" t="s">
        <v>2009</v>
      </c>
      <c r="D612" s="189">
        <v>60</v>
      </c>
      <c r="E612" s="189">
        <f>IF(Início!$C$11&lt;E$2,IF((E$2-Início!$C$11)&lt;72,$D612*E$1,6*$D612),0)</f>
        <v>60</v>
      </c>
      <c r="F612" s="189">
        <f>IF(Início!$C$11&lt;F$2,IF((F$2-Início!$C$11)&lt;72,$D612*F$1,6*$D612),0)</f>
        <v>120</v>
      </c>
      <c r="G612" s="189">
        <f>IF(Início!$C$11&lt;G$2,IF((G$2-Início!$C$11)&lt;72,$D612*G$1,6*$D612),0)</f>
        <v>180</v>
      </c>
      <c r="H612" s="189">
        <f>IF(Início!$C$11&lt;H$2,IF((H$2-Início!$C$11)&lt;72,$D612*H$1,6*$D612),0)</f>
        <v>240</v>
      </c>
      <c r="I612" s="189">
        <f>IF(Início!$C$11&lt;I$2,IF((I$2-Início!$C$11)&lt;72,$D612*I$1,6*$D612),0)</f>
        <v>300</v>
      </c>
      <c r="J612" s="189">
        <f>IF(Início!$C$11&lt;J$2,IF((J$2-Início!$C$11)&lt;72,$D612*J$1,6*$D612),0)</f>
        <v>360</v>
      </c>
      <c r="K612" s="189">
        <f>IF(Início!$C$11&lt;K$2,IF((K$2-Início!$C$11)&lt;72,$D612*K$1,6*$D612),0)</f>
        <v>360</v>
      </c>
      <c r="L612" s="189">
        <f>IF(Início!$C$11&lt;L$2,IF((L$2-Início!$C$11)&lt;72,$D612*L$1,6*$D612),0)</f>
        <v>360</v>
      </c>
      <c r="M612" s="189">
        <f>IF(Início!$C$11&lt;M$2,IF((M$2-Início!$C$11)&lt;72,$D612*M$1,6*$D612),0)</f>
        <v>360</v>
      </c>
      <c r="N612" s="189">
        <f>IF(Início!$C$11&lt;N$2,IF((N$2-Início!$C$11)&lt;72,$D612*N$1,6*$D612),0)</f>
        <v>360</v>
      </c>
      <c r="Q612" s="165" t="s">
        <v>1734</v>
      </c>
    </row>
    <row r="613" spans="2:17">
      <c r="B613" s="165" t="str">
        <f t="shared" si="10"/>
        <v>Guaraçaí/SP</v>
      </c>
      <c r="C613" s="189" t="s">
        <v>2002</v>
      </c>
      <c r="D613" s="189">
        <v>60</v>
      </c>
      <c r="E613" s="189">
        <f>IF(Início!$C$11&lt;E$2,IF((E$2-Início!$C$11)&lt;72,$D613*E$1,6*$D613),0)</f>
        <v>60</v>
      </c>
      <c r="F613" s="189">
        <f>IF(Início!$C$11&lt;F$2,IF((F$2-Início!$C$11)&lt;72,$D613*F$1,6*$D613),0)</f>
        <v>120</v>
      </c>
      <c r="G613" s="189">
        <f>IF(Início!$C$11&lt;G$2,IF((G$2-Início!$C$11)&lt;72,$D613*G$1,6*$D613),0)</f>
        <v>180</v>
      </c>
      <c r="H613" s="189">
        <f>IF(Início!$C$11&lt;H$2,IF((H$2-Início!$C$11)&lt;72,$D613*H$1,6*$D613),0)</f>
        <v>240</v>
      </c>
      <c r="I613" s="189">
        <f>IF(Início!$C$11&lt;I$2,IF((I$2-Início!$C$11)&lt;72,$D613*I$1,6*$D613),0)</f>
        <v>300</v>
      </c>
      <c r="J613" s="189">
        <f>IF(Início!$C$11&lt;J$2,IF((J$2-Início!$C$11)&lt;72,$D613*J$1,6*$D613),0)</f>
        <v>360</v>
      </c>
      <c r="K613" s="189">
        <f>IF(Início!$C$11&lt;K$2,IF((K$2-Início!$C$11)&lt;72,$D613*K$1,6*$D613),0)</f>
        <v>360</v>
      </c>
      <c r="L613" s="189">
        <f>IF(Início!$C$11&lt;L$2,IF((L$2-Início!$C$11)&lt;72,$D613*L$1,6*$D613),0)</f>
        <v>360</v>
      </c>
      <c r="M613" s="189">
        <f>IF(Início!$C$11&lt;M$2,IF((M$2-Início!$C$11)&lt;72,$D613*M$1,6*$D613),0)</f>
        <v>360</v>
      </c>
      <c r="N613" s="189">
        <f>IF(Início!$C$11&lt;N$2,IF((N$2-Início!$C$11)&lt;72,$D613*N$1,6*$D613),0)</f>
        <v>360</v>
      </c>
      <c r="Q613" s="165" t="s">
        <v>1497</v>
      </c>
    </row>
    <row r="614" spans="2:17">
      <c r="B614" s="165" t="str">
        <f t="shared" si="10"/>
        <v>Guaraciaba/SC</v>
      </c>
      <c r="C614" s="189" t="s">
        <v>2013</v>
      </c>
      <c r="D614" s="189">
        <v>60</v>
      </c>
      <c r="E614" s="189">
        <f>IF(Início!$C$11&lt;E$2,IF((E$2-Início!$C$11)&lt;72,$D614*E$1,6*$D614),0)</f>
        <v>60</v>
      </c>
      <c r="F614" s="189">
        <f>IF(Início!$C$11&lt;F$2,IF((F$2-Início!$C$11)&lt;72,$D614*F$1,6*$D614),0)</f>
        <v>120</v>
      </c>
      <c r="G614" s="189">
        <f>IF(Início!$C$11&lt;G$2,IF((G$2-Início!$C$11)&lt;72,$D614*G$1,6*$D614),0)</f>
        <v>180</v>
      </c>
      <c r="H614" s="189">
        <f>IF(Início!$C$11&lt;H$2,IF((H$2-Início!$C$11)&lt;72,$D614*H$1,6*$D614),0)</f>
        <v>240</v>
      </c>
      <c r="I614" s="189">
        <f>IF(Início!$C$11&lt;I$2,IF((I$2-Início!$C$11)&lt;72,$D614*I$1,6*$D614),0)</f>
        <v>300</v>
      </c>
      <c r="J614" s="189">
        <f>IF(Início!$C$11&lt;J$2,IF((J$2-Início!$C$11)&lt;72,$D614*J$1,6*$D614),0)</f>
        <v>360</v>
      </c>
      <c r="K614" s="189">
        <f>IF(Início!$C$11&lt;K$2,IF((K$2-Início!$C$11)&lt;72,$D614*K$1,6*$D614),0)</f>
        <v>360</v>
      </c>
      <c r="L614" s="189">
        <f>IF(Início!$C$11&lt;L$2,IF((L$2-Início!$C$11)&lt;72,$D614*L$1,6*$D614),0)</f>
        <v>360</v>
      </c>
      <c r="M614" s="189">
        <f>IF(Início!$C$11&lt;M$2,IF((M$2-Início!$C$11)&lt;72,$D614*M$1,6*$D614),0)</f>
        <v>360</v>
      </c>
      <c r="N614" s="189">
        <f>IF(Início!$C$11&lt;N$2,IF((N$2-Início!$C$11)&lt;72,$D614*N$1,6*$D614),0)</f>
        <v>360</v>
      </c>
      <c r="Q614" s="165" t="s">
        <v>1300</v>
      </c>
    </row>
    <row r="615" spans="2:17">
      <c r="B615" s="165" t="str">
        <f t="shared" si="10"/>
        <v>Guaraciaba do Norte/CE</v>
      </c>
      <c r="C615" s="189" t="s">
        <v>314</v>
      </c>
      <c r="D615" s="189">
        <v>60</v>
      </c>
      <c r="E615" s="189">
        <f>IF(Início!$C$11&lt;E$2,IF((E$2-Início!$C$11)&lt;72,$D615*E$1,6*$D615),0)</f>
        <v>60</v>
      </c>
      <c r="F615" s="189">
        <f>IF(Início!$C$11&lt;F$2,IF((F$2-Início!$C$11)&lt;72,$D615*F$1,6*$D615),0)</f>
        <v>120</v>
      </c>
      <c r="G615" s="189">
        <f>IF(Início!$C$11&lt;G$2,IF((G$2-Início!$C$11)&lt;72,$D615*G$1,6*$D615),0)</f>
        <v>180</v>
      </c>
      <c r="H615" s="189">
        <f>IF(Início!$C$11&lt;H$2,IF((H$2-Início!$C$11)&lt;72,$D615*H$1,6*$D615),0)</f>
        <v>240</v>
      </c>
      <c r="I615" s="189">
        <f>IF(Início!$C$11&lt;I$2,IF((I$2-Início!$C$11)&lt;72,$D615*I$1,6*$D615),0)</f>
        <v>300</v>
      </c>
      <c r="J615" s="189">
        <f>IF(Início!$C$11&lt;J$2,IF((J$2-Início!$C$11)&lt;72,$D615*J$1,6*$D615),0)</f>
        <v>360</v>
      </c>
      <c r="K615" s="189">
        <f>IF(Início!$C$11&lt;K$2,IF((K$2-Início!$C$11)&lt;72,$D615*K$1,6*$D615),0)</f>
        <v>360</v>
      </c>
      <c r="L615" s="189">
        <f>IF(Início!$C$11&lt;L$2,IF((L$2-Início!$C$11)&lt;72,$D615*L$1,6*$D615),0)</f>
        <v>360</v>
      </c>
      <c r="M615" s="189">
        <f>IF(Início!$C$11&lt;M$2,IF((M$2-Início!$C$11)&lt;72,$D615*M$1,6*$D615),0)</f>
        <v>360</v>
      </c>
      <c r="N615" s="189">
        <f>IF(Início!$C$11&lt;N$2,IF((N$2-Início!$C$11)&lt;72,$D615*N$1,6*$D615),0)</f>
        <v>360</v>
      </c>
      <c r="Q615" s="165" t="s">
        <v>560</v>
      </c>
    </row>
    <row r="616" spans="2:17">
      <c r="B616" s="165" t="str">
        <f t="shared" si="10"/>
        <v>Guarani das Missões/RS</v>
      </c>
      <c r="C616" s="189" t="s">
        <v>2012</v>
      </c>
      <c r="D616" s="189">
        <v>60</v>
      </c>
      <c r="E616" s="189">
        <f>IF(Início!$C$11&lt;E$2,IF((E$2-Início!$C$11)&lt;72,$D616*E$1,6*$D616),0)</f>
        <v>60</v>
      </c>
      <c r="F616" s="189">
        <f>IF(Início!$C$11&lt;F$2,IF((F$2-Início!$C$11)&lt;72,$D616*F$1,6*$D616),0)</f>
        <v>120</v>
      </c>
      <c r="G616" s="189">
        <f>IF(Início!$C$11&lt;G$2,IF((G$2-Início!$C$11)&lt;72,$D616*G$1,6*$D616),0)</f>
        <v>180</v>
      </c>
      <c r="H616" s="189">
        <f>IF(Início!$C$11&lt;H$2,IF((H$2-Início!$C$11)&lt;72,$D616*H$1,6*$D616),0)</f>
        <v>240</v>
      </c>
      <c r="I616" s="189">
        <f>IF(Início!$C$11&lt;I$2,IF((I$2-Início!$C$11)&lt;72,$D616*I$1,6*$D616),0)</f>
        <v>300</v>
      </c>
      <c r="J616" s="189">
        <f>IF(Início!$C$11&lt;J$2,IF((J$2-Início!$C$11)&lt;72,$D616*J$1,6*$D616),0)</f>
        <v>360</v>
      </c>
      <c r="K616" s="189">
        <f>IF(Início!$C$11&lt;K$2,IF((K$2-Início!$C$11)&lt;72,$D616*K$1,6*$D616),0)</f>
        <v>360</v>
      </c>
      <c r="L616" s="189">
        <f>IF(Início!$C$11&lt;L$2,IF((L$2-Início!$C$11)&lt;72,$D616*L$1,6*$D616),0)</f>
        <v>360</v>
      </c>
      <c r="M616" s="189">
        <f>IF(Início!$C$11&lt;M$2,IF((M$2-Início!$C$11)&lt;72,$D616*M$1,6*$D616),0)</f>
        <v>360</v>
      </c>
      <c r="N616" s="189">
        <f>IF(Início!$C$11&lt;N$2,IF((N$2-Início!$C$11)&lt;72,$D616*N$1,6*$D616),0)</f>
        <v>360</v>
      </c>
      <c r="Q616" s="165" t="s">
        <v>1501</v>
      </c>
    </row>
    <row r="617" spans="2:17">
      <c r="B617" s="165" t="str">
        <f t="shared" si="10"/>
        <v>Guararema/SP</v>
      </c>
      <c r="C617" s="189" t="s">
        <v>2002</v>
      </c>
      <c r="D617" s="189">
        <v>60</v>
      </c>
      <c r="E617" s="189">
        <f>IF(Início!$C$11&lt;E$2,IF((E$2-Início!$C$11)&lt;72,$D617*E$1,6*$D617),0)</f>
        <v>60</v>
      </c>
      <c r="F617" s="189">
        <f>IF(Início!$C$11&lt;F$2,IF((F$2-Início!$C$11)&lt;72,$D617*F$1,6*$D617),0)</f>
        <v>120</v>
      </c>
      <c r="G617" s="189">
        <f>IF(Início!$C$11&lt;G$2,IF((G$2-Início!$C$11)&lt;72,$D617*G$1,6*$D617),0)</f>
        <v>180</v>
      </c>
      <c r="H617" s="189">
        <f>IF(Início!$C$11&lt;H$2,IF((H$2-Início!$C$11)&lt;72,$D617*H$1,6*$D617),0)</f>
        <v>240</v>
      </c>
      <c r="I617" s="189">
        <f>IF(Início!$C$11&lt;I$2,IF((I$2-Início!$C$11)&lt;72,$D617*I$1,6*$D617),0)</f>
        <v>300</v>
      </c>
      <c r="J617" s="189">
        <f>IF(Início!$C$11&lt;J$2,IF((J$2-Início!$C$11)&lt;72,$D617*J$1,6*$D617),0)</f>
        <v>360</v>
      </c>
      <c r="K617" s="189">
        <f>IF(Início!$C$11&lt;K$2,IF((K$2-Início!$C$11)&lt;72,$D617*K$1,6*$D617),0)</f>
        <v>360</v>
      </c>
      <c r="L617" s="189">
        <f>IF(Início!$C$11&lt;L$2,IF((L$2-Início!$C$11)&lt;72,$D617*L$1,6*$D617),0)</f>
        <v>360</v>
      </c>
      <c r="M617" s="189">
        <f>IF(Início!$C$11&lt;M$2,IF((M$2-Início!$C$11)&lt;72,$D617*M$1,6*$D617),0)</f>
        <v>360</v>
      </c>
      <c r="N617" s="189">
        <f>IF(Início!$C$11&lt;N$2,IF((N$2-Início!$C$11)&lt;72,$D617*N$1,6*$D617),0)</f>
        <v>360</v>
      </c>
      <c r="Q617" s="165" t="s">
        <v>668</v>
      </c>
    </row>
    <row r="618" spans="2:17">
      <c r="B618" s="165" t="str">
        <f t="shared" si="10"/>
        <v>Guaratinguetá/SP</v>
      </c>
      <c r="C618" s="189" t="s">
        <v>2002</v>
      </c>
      <c r="D618" s="189">
        <v>60</v>
      </c>
      <c r="E618" s="189">
        <f>IF(Início!$C$11&lt;E$2,IF((E$2-Início!$C$11)&lt;72,$D618*E$1,6*$D618),0)</f>
        <v>60</v>
      </c>
      <c r="F618" s="189">
        <f>IF(Início!$C$11&lt;F$2,IF((F$2-Início!$C$11)&lt;72,$D618*F$1,6*$D618),0)</f>
        <v>120</v>
      </c>
      <c r="G618" s="189">
        <f>IF(Início!$C$11&lt;G$2,IF((G$2-Início!$C$11)&lt;72,$D618*G$1,6*$D618),0)</f>
        <v>180</v>
      </c>
      <c r="H618" s="189">
        <f>IF(Início!$C$11&lt;H$2,IF((H$2-Início!$C$11)&lt;72,$D618*H$1,6*$D618),0)</f>
        <v>240</v>
      </c>
      <c r="I618" s="189">
        <f>IF(Início!$C$11&lt;I$2,IF((I$2-Início!$C$11)&lt;72,$D618*I$1,6*$D618),0)</f>
        <v>300</v>
      </c>
      <c r="J618" s="189">
        <f>IF(Início!$C$11&lt;J$2,IF((J$2-Início!$C$11)&lt;72,$D618*J$1,6*$D618),0)</f>
        <v>360</v>
      </c>
      <c r="K618" s="189">
        <f>IF(Início!$C$11&lt;K$2,IF((K$2-Início!$C$11)&lt;72,$D618*K$1,6*$D618),0)</f>
        <v>360</v>
      </c>
      <c r="L618" s="189">
        <f>IF(Início!$C$11&lt;L$2,IF((L$2-Início!$C$11)&lt;72,$D618*L$1,6*$D618),0)</f>
        <v>360</v>
      </c>
      <c r="M618" s="189">
        <f>IF(Início!$C$11&lt;M$2,IF((M$2-Início!$C$11)&lt;72,$D618*M$1,6*$D618),0)</f>
        <v>360</v>
      </c>
      <c r="N618" s="189">
        <f>IF(Início!$C$11&lt;N$2,IF((N$2-Início!$C$11)&lt;72,$D618*N$1,6*$D618),0)</f>
        <v>360</v>
      </c>
      <c r="Q618" s="165" t="s">
        <v>388</v>
      </c>
    </row>
    <row r="619" spans="2:17">
      <c r="B619" s="165" t="str">
        <f t="shared" si="10"/>
        <v>Guarujá do Sul/SC</v>
      </c>
      <c r="C619" s="189" t="s">
        <v>2013</v>
      </c>
      <c r="D619" s="189">
        <v>60</v>
      </c>
      <c r="E619" s="189">
        <f>IF(Início!$C$11&lt;E$2,IF((E$2-Início!$C$11)&lt;72,$D619*E$1,6*$D619),0)</f>
        <v>60</v>
      </c>
      <c r="F619" s="189">
        <f>IF(Início!$C$11&lt;F$2,IF((F$2-Início!$C$11)&lt;72,$D619*F$1,6*$D619),0)</f>
        <v>120</v>
      </c>
      <c r="G619" s="189">
        <f>IF(Início!$C$11&lt;G$2,IF((G$2-Início!$C$11)&lt;72,$D619*G$1,6*$D619),0)</f>
        <v>180</v>
      </c>
      <c r="H619" s="189">
        <f>IF(Início!$C$11&lt;H$2,IF((H$2-Início!$C$11)&lt;72,$D619*H$1,6*$D619),0)</f>
        <v>240</v>
      </c>
      <c r="I619" s="189">
        <f>IF(Início!$C$11&lt;I$2,IF((I$2-Início!$C$11)&lt;72,$D619*I$1,6*$D619),0)</f>
        <v>300</v>
      </c>
      <c r="J619" s="189">
        <f>IF(Início!$C$11&lt;J$2,IF((J$2-Início!$C$11)&lt;72,$D619*J$1,6*$D619),0)</f>
        <v>360</v>
      </c>
      <c r="K619" s="189">
        <f>IF(Início!$C$11&lt;K$2,IF((K$2-Início!$C$11)&lt;72,$D619*K$1,6*$D619),0)</f>
        <v>360</v>
      </c>
      <c r="L619" s="189">
        <f>IF(Início!$C$11&lt;L$2,IF((L$2-Início!$C$11)&lt;72,$D619*L$1,6*$D619),0)</f>
        <v>360</v>
      </c>
      <c r="M619" s="189">
        <f>IF(Início!$C$11&lt;M$2,IF((M$2-Início!$C$11)&lt;72,$D619*M$1,6*$D619),0)</f>
        <v>360</v>
      </c>
      <c r="N619" s="189">
        <f>IF(Início!$C$11&lt;N$2,IF((N$2-Início!$C$11)&lt;72,$D619*N$1,6*$D619),0)</f>
        <v>360</v>
      </c>
      <c r="Q619" s="165" t="s">
        <v>1709</v>
      </c>
    </row>
    <row r="620" spans="2:17">
      <c r="B620" s="165" t="str">
        <f t="shared" si="10"/>
        <v>Guarulhos/SP</v>
      </c>
      <c r="C620" s="189" t="s">
        <v>2002</v>
      </c>
      <c r="D620" s="189">
        <v>60</v>
      </c>
      <c r="E620" s="189">
        <f>IF(Início!$C$11&lt;E$2,IF((E$2-Início!$C$11)&lt;72,$D620*E$1,6*$D620),0)</f>
        <v>60</v>
      </c>
      <c r="F620" s="189">
        <f>IF(Início!$C$11&lt;F$2,IF((F$2-Início!$C$11)&lt;72,$D620*F$1,6*$D620),0)</f>
        <v>120</v>
      </c>
      <c r="G620" s="189">
        <f>IF(Início!$C$11&lt;G$2,IF((G$2-Início!$C$11)&lt;72,$D620*G$1,6*$D620),0)</f>
        <v>180</v>
      </c>
      <c r="H620" s="189">
        <f>IF(Início!$C$11&lt;H$2,IF((H$2-Início!$C$11)&lt;72,$D620*H$1,6*$D620),0)</f>
        <v>240</v>
      </c>
      <c r="I620" s="189">
        <f>IF(Início!$C$11&lt;I$2,IF((I$2-Início!$C$11)&lt;72,$D620*I$1,6*$D620),0)</f>
        <v>300</v>
      </c>
      <c r="J620" s="189">
        <f>IF(Início!$C$11&lt;J$2,IF((J$2-Início!$C$11)&lt;72,$D620*J$1,6*$D620),0)</f>
        <v>360</v>
      </c>
      <c r="K620" s="189">
        <f>IF(Início!$C$11&lt;K$2,IF((K$2-Início!$C$11)&lt;72,$D620*K$1,6*$D620),0)</f>
        <v>360</v>
      </c>
      <c r="L620" s="189">
        <f>IF(Início!$C$11&lt;L$2,IF((L$2-Início!$C$11)&lt;72,$D620*L$1,6*$D620),0)</f>
        <v>360</v>
      </c>
      <c r="M620" s="189">
        <f>IF(Início!$C$11&lt;M$2,IF((M$2-Início!$C$11)&lt;72,$D620*M$1,6*$D620),0)</f>
        <v>360</v>
      </c>
      <c r="N620" s="189">
        <f>IF(Início!$C$11&lt;N$2,IF((N$2-Início!$C$11)&lt;72,$D620*N$1,6*$D620),0)</f>
        <v>360</v>
      </c>
      <c r="Q620" s="167" t="s">
        <v>326</v>
      </c>
    </row>
    <row r="621" spans="2:17">
      <c r="B621" s="165" t="str">
        <f t="shared" si="10"/>
        <v>Guiratinga/MT</v>
      </c>
      <c r="C621" s="189" t="s">
        <v>309</v>
      </c>
      <c r="D621" s="189">
        <v>60</v>
      </c>
      <c r="E621" s="189">
        <f>IF(Início!$C$11&lt;E$2,IF((E$2-Início!$C$11)&lt;72,$D621*E$1,6*$D621),0)</f>
        <v>60</v>
      </c>
      <c r="F621" s="189">
        <f>IF(Início!$C$11&lt;F$2,IF((F$2-Início!$C$11)&lt;72,$D621*F$1,6*$D621),0)</f>
        <v>120</v>
      </c>
      <c r="G621" s="189">
        <f>IF(Início!$C$11&lt;G$2,IF((G$2-Início!$C$11)&lt;72,$D621*G$1,6*$D621),0)</f>
        <v>180</v>
      </c>
      <c r="H621" s="189">
        <f>IF(Início!$C$11&lt;H$2,IF((H$2-Início!$C$11)&lt;72,$D621*H$1,6*$D621),0)</f>
        <v>240</v>
      </c>
      <c r="I621" s="189">
        <f>IF(Início!$C$11&lt;I$2,IF((I$2-Início!$C$11)&lt;72,$D621*I$1,6*$D621),0)</f>
        <v>300</v>
      </c>
      <c r="J621" s="189">
        <f>IF(Início!$C$11&lt;J$2,IF((J$2-Início!$C$11)&lt;72,$D621*J$1,6*$D621),0)</f>
        <v>360</v>
      </c>
      <c r="K621" s="189">
        <f>IF(Início!$C$11&lt;K$2,IF((K$2-Início!$C$11)&lt;72,$D621*K$1,6*$D621),0)</f>
        <v>360</v>
      </c>
      <c r="L621" s="189">
        <f>IF(Início!$C$11&lt;L$2,IF((L$2-Início!$C$11)&lt;72,$D621*L$1,6*$D621),0)</f>
        <v>360</v>
      </c>
      <c r="M621" s="189">
        <f>IF(Início!$C$11&lt;M$2,IF((M$2-Início!$C$11)&lt;72,$D621*M$1,6*$D621),0)</f>
        <v>360</v>
      </c>
      <c r="N621" s="189">
        <f>IF(Início!$C$11&lt;N$2,IF((N$2-Início!$C$11)&lt;72,$D621*N$1,6*$D621),0)</f>
        <v>360</v>
      </c>
      <c r="Q621" s="165" t="s">
        <v>1287</v>
      </c>
    </row>
    <row r="622" spans="2:17">
      <c r="B622" s="165" t="str">
        <f t="shared" si="10"/>
        <v>Gurinhatã/MG</v>
      </c>
      <c r="C622" s="189" t="s">
        <v>2005</v>
      </c>
      <c r="D622" s="189">
        <v>60</v>
      </c>
      <c r="E622" s="189">
        <f>IF(Início!$C$11&lt;E$2,IF((E$2-Início!$C$11)&lt;72,$D622*E$1,6*$D622),0)</f>
        <v>60</v>
      </c>
      <c r="F622" s="189">
        <f>IF(Início!$C$11&lt;F$2,IF((F$2-Início!$C$11)&lt;72,$D622*F$1,6*$D622),0)</f>
        <v>120</v>
      </c>
      <c r="G622" s="189">
        <f>IF(Início!$C$11&lt;G$2,IF((G$2-Início!$C$11)&lt;72,$D622*G$1,6*$D622),0)</f>
        <v>180</v>
      </c>
      <c r="H622" s="189">
        <f>IF(Início!$C$11&lt;H$2,IF((H$2-Início!$C$11)&lt;72,$D622*H$1,6*$D622),0)</f>
        <v>240</v>
      </c>
      <c r="I622" s="189">
        <f>IF(Início!$C$11&lt;I$2,IF((I$2-Início!$C$11)&lt;72,$D622*I$1,6*$D622),0)</f>
        <v>300</v>
      </c>
      <c r="J622" s="189">
        <f>IF(Início!$C$11&lt;J$2,IF((J$2-Início!$C$11)&lt;72,$D622*J$1,6*$D622),0)</f>
        <v>360</v>
      </c>
      <c r="K622" s="189">
        <f>IF(Início!$C$11&lt;K$2,IF((K$2-Início!$C$11)&lt;72,$D622*K$1,6*$D622),0)</f>
        <v>360</v>
      </c>
      <c r="L622" s="189">
        <f>IF(Início!$C$11&lt;L$2,IF((L$2-Início!$C$11)&lt;72,$D622*L$1,6*$D622),0)</f>
        <v>360</v>
      </c>
      <c r="M622" s="189">
        <f>IF(Início!$C$11&lt;M$2,IF((M$2-Início!$C$11)&lt;72,$D622*M$1,6*$D622),0)</f>
        <v>360</v>
      </c>
      <c r="N622" s="189">
        <f>IF(Início!$C$11&lt;N$2,IF((N$2-Início!$C$11)&lt;72,$D622*N$1,6*$D622),0)</f>
        <v>360</v>
      </c>
      <c r="Q622" s="165" t="s">
        <v>1680</v>
      </c>
    </row>
    <row r="623" spans="2:17">
      <c r="B623" s="165" t="str">
        <f t="shared" si="10"/>
        <v>Gurupá/PA</v>
      </c>
      <c r="C623" s="189" t="s">
        <v>302</v>
      </c>
      <c r="D623" s="189">
        <v>60</v>
      </c>
      <c r="E623" s="189">
        <f>IF(Início!$C$11&lt;E$2,IF((E$2-Início!$C$11)&lt;72,$D623*E$1,6*$D623),0)</f>
        <v>60</v>
      </c>
      <c r="F623" s="189">
        <f>IF(Início!$C$11&lt;F$2,IF((F$2-Início!$C$11)&lt;72,$D623*F$1,6*$D623),0)</f>
        <v>120</v>
      </c>
      <c r="G623" s="189">
        <f>IF(Início!$C$11&lt;G$2,IF((G$2-Início!$C$11)&lt;72,$D623*G$1,6*$D623),0)</f>
        <v>180</v>
      </c>
      <c r="H623" s="189">
        <f>IF(Início!$C$11&lt;H$2,IF((H$2-Início!$C$11)&lt;72,$D623*H$1,6*$D623),0)</f>
        <v>240</v>
      </c>
      <c r="I623" s="189">
        <f>IF(Início!$C$11&lt;I$2,IF((I$2-Início!$C$11)&lt;72,$D623*I$1,6*$D623),0)</f>
        <v>300</v>
      </c>
      <c r="J623" s="189">
        <f>IF(Início!$C$11&lt;J$2,IF((J$2-Início!$C$11)&lt;72,$D623*J$1,6*$D623),0)</f>
        <v>360</v>
      </c>
      <c r="K623" s="189">
        <f>IF(Início!$C$11&lt;K$2,IF((K$2-Início!$C$11)&lt;72,$D623*K$1,6*$D623),0)</f>
        <v>360</v>
      </c>
      <c r="L623" s="189">
        <f>IF(Início!$C$11&lt;L$2,IF((L$2-Início!$C$11)&lt;72,$D623*L$1,6*$D623),0)</f>
        <v>360</v>
      </c>
      <c r="M623" s="189">
        <f>IF(Início!$C$11&lt;M$2,IF((M$2-Início!$C$11)&lt;72,$D623*M$1,6*$D623),0)</f>
        <v>360</v>
      </c>
      <c r="N623" s="189">
        <f>IF(Início!$C$11&lt;N$2,IF((N$2-Início!$C$11)&lt;72,$D623*N$1,6*$D623),0)</f>
        <v>360</v>
      </c>
      <c r="Q623" s="165" t="s">
        <v>662</v>
      </c>
    </row>
    <row r="624" spans="2:17">
      <c r="B624" s="165" t="str">
        <f t="shared" si="10"/>
        <v>Heliópolis/BA</v>
      </c>
      <c r="C624" s="189" t="s">
        <v>311</v>
      </c>
      <c r="D624" s="189">
        <v>60</v>
      </c>
      <c r="E624" s="189">
        <f>IF(Início!$C$11&lt;E$2,IF((E$2-Início!$C$11)&lt;72,$D624*E$1,6*$D624),0)</f>
        <v>60</v>
      </c>
      <c r="F624" s="189">
        <f>IF(Início!$C$11&lt;F$2,IF((F$2-Início!$C$11)&lt;72,$D624*F$1,6*$D624),0)</f>
        <v>120</v>
      </c>
      <c r="G624" s="189">
        <f>IF(Início!$C$11&lt;G$2,IF((G$2-Início!$C$11)&lt;72,$D624*G$1,6*$D624),0)</f>
        <v>180</v>
      </c>
      <c r="H624" s="189">
        <f>IF(Início!$C$11&lt;H$2,IF((H$2-Início!$C$11)&lt;72,$D624*H$1,6*$D624),0)</f>
        <v>240</v>
      </c>
      <c r="I624" s="189">
        <f>IF(Início!$C$11&lt;I$2,IF((I$2-Início!$C$11)&lt;72,$D624*I$1,6*$D624),0)</f>
        <v>300</v>
      </c>
      <c r="J624" s="189">
        <f>IF(Início!$C$11&lt;J$2,IF((J$2-Início!$C$11)&lt;72,$D624*J$1,6*$D624),0)</f>
        <v>360</v>
      </c>
      <c r="K624" s="189">
        <f>IF(Início!$C$11&lt;K$2,IF((K$2-Início!$C$11)&lt;72,$D624*K$1,6*$D624),0)</f>
        <v>360</v>
      </c>
      <c r="L624" s="189">
        <f>IF(Início!$C$11&lt;L$2,IF((L$2-Início!$C$11)&lt;72,$D624*L$1,6*$D624),0)</f>
        <v>360</v>
      </c>
      <c r="M624" s="189">
        <f>IF(Início!$C$11&lt;M$2,IF((M$2-Início!$C$11)&lt;72,$D624*M$1,6*$D624),0)</f>
        <v>360</v>
      </c>
      <c r="N624" s="189">
        <f>IF(Início!$C$11&lt;N$2,IF((N$2-Início!$C$11)&lt;72,$D624*N$1,6*$D624),0)</f>
        <v>360</v>
      </c>
      <c r="Q624" s="165" t="s">
        <v>1211</v>
      </c>
    </row>
    <row r="625" spans="2:17">
      <c r="B625" s="165" t="str">
        <f t="shared" si="10"/>
        <v>Herculândia/SP</v>
      </c>
      <c r="C625" s="189" t="s">
        <v>2002</v>
      </c>
      <c r="D625" s="189">
        <v>60</v>
      </c>
      <c r="E625" s="189">
        <f>IF(Início!$C$11&lt;E$2,IF((E$2-Início!$C$11)&lt;72,$D625*E$1,6*$D625),0)</f>
        <v>60</v>
      </c>
      <c r="F625" s="189">
        <f>IF(Início!$C$11&lt;F$2,IF((F$2-Início!$C$11)&lt;72,$D625*F$1,6*$D625),0)</f>
        <v>120</v>
      </c>
      <c r="G625" s="189">
        <f>IF(Início!$C$11&lt;G$2,IF((G$2-Início!$C$11)&lt;72,$D625*G$1,6*$D625),0)</f>
        <v>180</v>
      </c>
      <c r="H625" s="189">
        <f>IF(Início!$C$11&lt;H$2,IF((H$2-Início!$C$11)&lt;72,$D625*H$1,6*$D625),0)</f>
        <v>240</v>
      </c>
      <c r="I625" s="189">
        <f>IF(Início!$C$11&lt;I$2,IF((I$2-Início!$C$11)&lt;72,$D625*I$1,6*$D625),0)</f>
        <v>300</v>
      </c>
      <c r="J625" s="189">
        <f>IF(Início!$C$11&lt;J$2,IF((J$2-Início!$C$11)&lt;72,$D625*J$1,6*$D625),0)</f>
        <v>360</v>
      </c>
      <c r="K625" s="189">
        <f>IF(Início!$C$11&lt;K$2,IF((K$2-Início!$C$11)&lt;72,$D625*K$1,6*$D625),0)</f>
        <v>360</v>
      </c>
      <c r="L625" s="189">
        <f>IF(Início!$C$11&lt;L$2,IF((L$2-Início!$C$11)&lt;72,$D625*L$1,6*$D625),0)</f>
        <v>360</v>
      </c>
      <c r="M625" s="189">
        <f>IF(Início!$C$11&lt;M$2,IF((M$2-Início!$C$11)&lt;72,$D625*M$1,6*$D625),0)</f>
        <v>360</v>
      </c>
      <c r="N625" s="189">
        <f>IF(Início!$C$11&lt;N$2,IF((N$2-Início!$C$11)&lt;72,$D625*N$1,6*$D625),0)</f>
        <v>360</v>
      </c>
      <c r="Q625" s="165" t="s">
        <v>1405</v>
      </c>
    </row>
    <row r="626" spans="2:17">
      <c r="B626" s="165" t="str">
        <f t="shared" si="10"/>
        <v>Hidrolândia/GO</v>
      </c>
      <c r="C626" s="189" t="s">
        <v>2006</v>
      </c>
      <c r="D626" s="189">
        <v>60</v>
      </c>
      <c r="E626" s="189">
        <f>IF(Início!$C$11&lt;E$2,IF((E$2-Início!$C$11)&lt;72,$D626*E$1,6*$D626),0)</f>
        <v>60</v>
      </c>
      <c r="F626" s="189">
        <f>IF(Início!$C$11&lt;F$2,IF((F$2-Início!$C$11)&lt;72,$D626*F$1,6*$D626),0)</f>
        <v>120</v>
      </c>
      <c r="G626" s="189">
        <f>IF(Início!$C$11&lt;G$2,IF((G$2-Início!$C$11)&lt;72,$D626*G$1,6*$D626),0)</f>
        <v>180</v>
      </c>
      <c r="H626" s="189">
        <f>IF(Início!$C$11&lt;H$2,IF((H$2-Início!$C$11)&lt;72,$D626*H$1,6*$D626),0)</f>
        <v>240</v>
      </c>
      <c r="I626" s="189">
        <f>IF(Início!$C$11&lt;I$2,IF((I$2-Início!$C$11)&lt;72,$D626*I$1,6*$D626),0)</f>
        <v>300</v>
      </c>
      <c r="J626" s="189">
        <f>IF(Início!$C$11&lt;J$2,IF((J$2-Início!$C$11)&lt;72,$D626*J$1,6*$D626),0)</f>
        <v>360</v>
      </c>
      <c r="K626" s="189">
        <f>IF(Início!$C$11&lt;K$2,IF((K$2-Início!$C$11)&lt;72,$D626*K$1,6*$D626),0)</f>
        <v>360</v>
      </c>
      <c r="L626" s="189">
        <f>IF(Início!$C$11&lt;L$2,IF((L$2-Início!$C$11)&lt;72,$D626*L$1,6*$D626),0)</f>
        <v>360</v>
      </c>
      <c r="M626" s="189">
        <f>IF(Início!$C$11&lt;M$2,IF((M$2-Início!$C$11)&lt;72,$D626*M$1,6*$D626),0)</f>
        <v>360</v>
      </c>
      <c r="N626" s="189">
        <f>IF(Início!$C$11&lt;N$2,IF((N$2-Início!$C$11)&lt;72,$D626*N$1,6*$D626),0)</f>
        <v>360</v>
      </c>
      <c r="Q626" s="165" t="s">
        <v>721</v>
      </c>
    </row>
    <row r="627" spans="2:17">
      <c r="B627" s="165" t="str">
        <f t="shared" si="10"/>
        <v>Horizontina/RS</v>
      </c>
      <c r="C627" s="189" t="s">
        <v>2012</v>
      </c>
      <c r="D627" s="189">
        <v>60</v>
      </c>
      <c r="E627" s="189">
        <f>IF(Início!$C$11&lt;E$2,IF((E$2-Início!$C$11)&lt;72,$D627*E$1,6*$D627),0)</f>
        <v>60</v>
      </c>
      <c r="F627" s="189">
        <f>IF(Início!$C$11&lt;F$2,IF((F$2-Início!$C$11)&lt;72,$D627*F$1,6*$D627),0)</f>
        <v>120</v>
      </c>
      <c r="G627" s="189">
        <f>IF(Início!$C$11&lt;G$2,IF((G$2-Início!$C$11)&lt;72,$D627*G$1,6*$D627),0)</f>
        <v>180</v>
      </c>
      <c r="H627" s="189">
        <f>IF(Início!$C$11&lt;H$2,IF((H$2-Início!$C$11)&lt;72,$D627*H$1,6*$D627),0)</f>
        <v>240</v>
      </c>
      <c r="I627" s="189">
        <f>IF(Início!$C$11&lt;I$2,IF((I$2-Início!$C$11)&lt;72,$D627*I$1,6*$D627),0)</f>
        <v>300</v>
      </c>
      <c r="J627" s="189">
        <f>IF(Início!$C$11&lt;J$2,IF((J$2-Início!$C$11)&lt;72,$D627*J$1,6*$D627),0)</f>
        <v>360</v>
      </c>
      <c r="K627" s="189">
        <f>IF(Início!$C$11&lt;K$2,IF((K$2-Início!$C$11)&lt;72,$D627*K$1,6*$D627),0)</f>
        <v>360</v>
      </c>
      <c r="L627" s="189">
        <f>IF(Início!$C$11&lt;L$2,IF((L$2-Início!$C$11)&lt;72,$D627*L$1,6*$D627),0)</f>
        <v>360</v>
      </c>
      <c r="M627" s="189">
        <f>IF(Início!$C$11&lt;M$2,IF((M$2-Início!$C$11)&lt;72,$D627*M$1,6*$D627),0)</f>
        <v>360</v>
      </c>
      <c r="N627" s="189">
        <f>IF(Início!$C$11&lt;N$2,IF((N$2-Início!$C$11)&lt;72,$D627*N$1,6*$D627),0)</f>
        <v>360</v>
      </c>
      <c r="Q627" s="165" t="s">
        <v>927</v>
      </c>
    </row>
    <row r="628" spans="2:17">
      <c r="B628" s="165" t="str">
        <f t="shared" si="10"/>
        <v>Hugo Napoleão/PI</v>
      </c>
      <c r="C628" s="189" t="s">
        <v>2004</v>
      </c>
      <c r="D628" s="189">
        <v>60</v>
      </c>
      <c r="E628" s="189">
        <f>IF(Início!$C$11&lt;E$2,IF((E$2-Início!$C$11)&lt;72,$D628*E$1,6*$D628),0)</f>
        <v>60</v>
      </c>
      <c r="F628" s="189">
        <f>IF(Início!$C$11&lt;F$2,IF((F$2-Início!$C$11)&lt;72,$D628*F$1,6*$D628),0)</f>
        <v>120</v>
      </c>
      <c r="G628" s="189">
        <f>IF(Início!$C$11&lt;G$2,IF((G$2-Início!$C$11)&lt;72,$D628*G$1,6*$D628),0)</f>
        <v>180</v>
      </c>
      <c r="H628" s="189">
        <f>IF(Início!$C$11&lt;H$2,IF((H$2-Início!$C$11)&lt;72,$D628*H$1,6*$D628),0)</f>
        <v>240</v>
      </c>
      <c r="I628" s="189">
        <f>IF(Início!$C$11&lt;I$2,IF((I$2-Início!$C$11)&lt;72,$D628*I$1,6*$D628),0)</f>
        <v>300</v>
      </c>
      <c r="J628" s="189">
        <f>IF(Início!$C$11&lt;J$2,IF((J$2-Início!$C$11)&lt;72,$D628*J$1,6*$D628),0)</f>
        <v>360</v>
      </c>
      <c r="K628" s="189">
        <f>IF(Início!$C$11&lt;K$2,IF((K$2-Início!$C$11)&lt;72,$D628*K$1,6*$D628),0)</f>
        <v>360</v>
      </c>
      <c r="L628" s="189">
        <f>IF(Início!$C$11&lt;L$2,IF((L$2-Início!$C$11)&lt;72,$D628*L$1,6*$D628),0)</f>
        <v>360</v>
      </c>
      <c r="M628" s="189">
        <f>IF(Início!$C$11&lt;M$2,IF((M$2-Início!$C$11)&lt;72,$D628*M$1,6*$D628),0)</f>
        <v>360</v>
      </c>
      <c r="N628" s="189">
        <f>IF(Início!$C$11&lt;N$2,IF((N$2-Início!$C$11)&lt;72,$D628*N$1,6*$D628),0)</f>
        <v>360</v>
      </c>
      <c r="Q628" s="165" t="s">
        <v>1846</v>
      </c>
    </row>
    <row r="629" spans="2:17">
      <c r="B629" s="165" t="str">
        <f t="shared" si="10"/>
        <v>Hulha Negra/RS</v>
      </c>
      <c r="C629" s="189" t="s">
        <v>2012</v>
      </c>
      <c r="D629" s="189">
        <v>60</v>
      </c>
      <c r="E629" s="189">
        <f>IF(Início!$C$11&lt;E$2,IF((E$2-Início!$C$11)&lt;72,$D629*E$1,6*$D629),0)</f>
        <v>60</v>
      </c>
      <c r="F629" s="189">
        <f>IF(Início!$C$11&lt;F$2,IF((F$2-Início!$C$11)&lt;72,$D629*F$1,6*$D629),0)</f>
        <v>120</v>
      </c>
      <c r="G629" s="189">
        <f>IF(Início!$C$11&lt;G$2,IF((G$2-Início!$C$11)&lt;72,$D629*G$1,6*$D629),0)</f>
        <v>180</v>
      </c>
      <c r="H629" s="189">
        <f>IF(Início!$C$11&lt;H$2,IF((H$2-Início!$C$11)&lt;72,$D629*H$1,6*$D629),0)</f>
        <v>240</v>
      </c>
      <c r="I629" s="189">
        <f>IF(Início!$C$11&lt;I$2,IF((I$2-Início!$C$11)&lt;72,$D629*I$1,6*$D629),0)</f>
        <v>300</v>
      </c>
      <c r="J629" s="189">
        <f>IF(Início!$C$11&lt;J$2,IF((J$2-Início!$C$11)&lt;72,$D629*J$1,6*$D629),0)</f>
        <v>360</v>
      </c>
      <c r="K629" s="189">
        <f>IF(Início!$C$11&lt;K$2,IF((K$2-Início!$C$11)&lt;72,$D629*K$1,6*$D629),0)</f>
        <v>360</v>
      </c>
      <c r="L629" s="189">
        <f>IF(Início!$C$11&lt;L$2,IF((L$2-Início!$C$11)&lt;72,$D629*L$1,6*$D629),0)</f>
        <v>360</v>
      </c>
      <c r="M629" s="189">
        <f>IF(Início!$C$11&lt;M$2,IF((M$2-Início!$C$11)&lt;72,$D629*M$1,6*$D629),0)</f>
        <v>360</v>
      </c>
      <c r="N629" s="189">
        <f>IF(Início!$C$11&lt;N$2,IF((N$2-Início!$C$11)&lt;72,$D629*N$1,6*$D629),0)</f>
        <v>360</v>
      </c>
      <c r="Q629" s="165" t="s">
        <v>1615</v>
      </c>
    </row>
    <row r="630" spans="2:17">
      <c r="B630" s="165" t="str">
        <f t="shared" si="10"/>
        <v>Humaitá/RS</v>
      </c>
      <c r="C630" s="189" t="s">
        <v>2012</v>
      </c>
      <c r="D630" s="189">
        <v>60</v>
      </c>
      <c r="E630" s="189">
        <f>IF(Início!$C$11&lt;E$2,IF((E$2-Início!$C$11)&lt;72,$D630*E$1,6*$D630),0)</f>
        <v>60</v>
      </c>
      <c r="F630" s="189">
        <f>IF(Início!$C$11&lt;F$2,IF((F$2-Início!$C$11)&lt;72,$D630*F$1,6*$D630),0)</f>
        <v>120</v>
      </c>
      <c r="G630" s="189">
        <f>IF(Início!$C$11&lt;G$2,IF((G$2-Início!$C$11)&lt;72,$D630*G$1,6*$D630),0)</f>
        <v>180</v>
      </c>
      <c r="H630" s="189">
        <f>IF(Início!$C$11&lt;H$2,IF((H$2-Início!$C$11)&lt;72,$D630*H$1,6*$D630),0)</f>
        <v>240</v>
      </c>
      <c r="I630" s="189">
        <f>IF(Início!$C$11&lt;I$2,IF((I$2-Início!$C$11)&lt;72,$D630*I$1,6*$D630),0)</f>
        <v>300</v>
      </c>
      <c r="J630" s="189">
        <f>IF(Início!$C$11&lt;J$2,IF((J$2-Início!$C$11)&lt;72,$D630*J$1,6*$D630),0)</f>
        <v>360</v>
      </c>
      <c r="K630" s="189">
        <f>IF(Início!$C$11&lt;K$2,IF((K$2-Início!$C$11)&lt;72,$D630*K$1,6*$D630),0)</f>
        <v>360</v>
      </c>
      <c r="L630" s="189">
        <f>IF(Início!$C$11&lt;L$2,IF((L$2-Início!$C$11)&lt;72,$D630*L$1,6*$D630),0)</f>
        <v>360</v>
      </c>
      <c r="M630" s="189">
        <f>IF(Início!$C$11&lt;M$2,IF((M$2-Início!$C$11)&lt;72,$D630*M$1,6*$D630),0)</f>
        <v>360</v>
      </c>
      <c r="N630" s="189">
        <f>IF(Início!$C$11&lt;N$2,IF((N$2-Início!$C$11)&lt;72,$D630*N$1,6*$D630),0)</f>
        <v>360</v>
      </c>
      <c r="Q630" s="165" t="s">
        <v>1726</v>
      </c>
    </row>
    <row r="631" spans="2:17">
      <c r="B631" s="165" t="str">
        <f t="shared" si="10"/>
        <v>Humberto de Campos/MA</v>
      </c>
      <c r="C631" s="189" t="s">
        <v>316</v>
      </c>
      <c r="D631" s="189">
        <v>60</v>
      </c>
      <c r="E631" s="189">
        <f>IF(Início!$C$11&lt;E$2,IF((E$2-Início!$C$11)&lt;72,$D631*E$1,6*$D631),0)</f>
        <v>60</v>
      </c>
      <c r="F631" s="189">
        <f>IF(Início!$C$11&lt;F$2,IF((F$2-Início!$C$11)&lt;72,$D631*F$1,6*$D631),0)</f>
        <v>120</v>
      </c>
      <c r="G631" s="189">
        <f>IF(Início!$C$11&lt;G$2,IF((G$2-Início!$C$11)&lt;72,$D631*G$1,6*$D631),0)</f>
        <v>180</v>
      </c>
      <c r="H631" s="189">
        <f>IF(Início!$C$11&lt;H$2,IF((H$2-Início!$C$11)&lt;72,$D631*H$1,6*$D631),0)</f>
        <v>240</v>
      </c>
      <c r="I631" s="189">
        <f>IF(Início!$C$11&lt;I$2,IF((I$2-Início!$C$11)&lt;72,$D631*I$1,6*$D631),0)</f>
        <v>300</v>
      </c>
      <c r="J631" s="189">
        <f>IF(Início!$C$11&lt;J$2,IF((J$2-Início!$C$11)&lt;72,$D631*J$1,6*$D631),0)</f>
        <v>360</v>
      </c>
      <c r="K631" s="189">
        <f>IF(Início!$C$11&lt;K$2,IF((K$2-Início!$C$11)&lt;72,$D631*K$1,6*$D631),0)</f>
        <v>360</v>
      </c>
      <c r="L631" s="189">
        <f>IF(Início!$C$11&lt;L$2,IF((L$2-Início!$C$11)&lt;72,$D631*L$1,6*$D631),0)</f>
        <v>360</v>
      </c>
      <c r="M631" s="189">
        <f>IF(Início!$C$11&lt;M$2,IF((M$2-Início!$C$11)&lt;72,$D631*M$1,6*$D631),0)</f>
        <v>360</v>
      </c>
      <c r="N631" s="189">
        <f>IF(Início!$C$11&lt;N$2,IF((N$2-Início!$C$11)&lt;72,$D631*N$1,6*$D631),0)</f>
        <v>360</v>
      </c>
      <c r="Q631" s="165" t="s">
        <v>754</v>
      </c>
    </row>
    <row r="632" spans="2:17">
      <c r="B632" s="165" t="str">
        <f t="shared" si="10"/>
        <v>Iacri/SP</v>
      </c>
      <c r="C632" s="189" t="s">
        <v>2002</v>
      </c>
      <c r="D632" s="189">
        <v>60</v>
      </c>
      <c r="E632" s="189">
        <f>IF(Início!$C$11&lt;E$2,IF((E$2-Início!$C$11)&lt;72,$D632*E$1,6*$D632),0)</f>
        <v>60</v>
      </c>
      <c r="F632" s="189">
        <f>IF(Início!$C$11&lt;F$2,IF((F$2-Início!$C$11)&lt;72,$D632*F$1,6*$D632),0)</f>
        <v>120</v>
      </c>
      <c r="G632" s="189">
        <f>IF(Início!$C$11&lt;G$2,IF((G$2-Início!$C$11)&lt;72,$D632*G$1,6*$D632),0)</f>
        <v>180</v>
      </c>
      <c r="H632" s="189">
        <f>IF(Início!$C$11&lt;H$2,IF((H$2-Início!$C$11)&lt;72,$D632*H$1,6*$D632),0)</f>
        <v>240</v>
      </c>
      <c r="I632" s="189">
        <f>IF(Início!$C$11&lt;I$2,IF((I$2-Início!$C$11)&lt;72,$D632*I$1,6*$D632),0)</f>
        <v>300</v>
      </c>
      <c r="J632" s="189">
        <f>IF(Início!$C$11&lt;J$2,IF((J$2-Início!$C$11)&lt;72,$D632*J$1,6*$D632),0)</f>
        <v>360</v>
      </c>
      <c r="K632" s="189">
        <f>IF(Início!$C$11&lt;K$2,IF((K$2-Início!$C$11)&lt;72,$D632*K$1,6*$D632),0)</f>
        <v>360</v>
      </c>
      <c r="L632" s="189">
        <f>IF(Início!$C$11&lt;L$2,IF((L$2-Início!$C$11)&lt;72,$D632*L$1,6*$D632),0)</f>
        <v>360</v>
      </c>
      <c r="M632" s="189">
        <f>IF(Início!$C$11&lt;M$2,IF((M$2-Início!$C$11)&lt;72,$D632*M$1,6*$D632),0)</f>
        <v>360</v>
      </c>
      <c r="N632" s="189">
        <f>IF(Início!$C$11&lt;N$2,IF((N$2-Início!$C$11)&lt;72,$D632*N$1,6*$D632),0)</f>
        <v>360</v>
      </c>
      <c r="Q632" s="165" t="s">
        <v>1599</v>
      </c>
    </row>
    <row r="633" spans="2:17">
      <c r="B633" s="165" t="str">
        <f t="shared" si="10"/>
        <v>Iaçu/BA</v>
      </c>
      <c r="C633" s="189" t="s">
        <v>311</v>
      </c>
      <c r="D633" s="189">
        <v>60</v>
      </c>
      <c r="E633" s="189">
        <f>IF(Início!$C$11&lt;E$2,IF((E$2-Início!$C$11)&lt;72,$D633*E$1,6*$D633),0)</f>
        <v>60</v>
      </c>
      <c r="F633" s="189">
        <f>IF(Início!$C$11&lt;F$2,IF((F$2-Início!$C$11)&lt;72,$D633*F$1,6*$D633),0)</f>
        <v>120</v>
      </c>
      <c r="G633" s="189">
        <f>IF(Início!$C$11&lt;G$2,IF((G$2-Início!$C$11)&lt;72,$D633*G$1,6*$D633),0)</f>
        <v>180</v>
      </c>
      <c r="H633" s="189">
        <f>IF(Início!$C$11&lt;H$2,IF((H$2-Início!$C$11)&lt;72,$D633*H$1,6*$D633),0)</f>
        <v>240</v>
      </c>
      <c r="I633" s="189">
        <f>IF(Início!$C$11&lt;I$2,IF((I$2-Início!$C$11)&lt;72,$D633*I$1,6*$D633),0)</f>
        <v>300</v>
      </c>
      <c r="J633" s="189">
        <f>IF(Início!$C$11&lt;J$2,IF((J$2-Início!$C$11)&lt;72,$D633*J$1,6*$D633),0)</f>
        <v>360</v>
      </c>
      <c r="K633" s="189">
        <f>IF(Início!$C$11&lt;K$2,IF((K$2-Início!$C$11)&lt;72,$D633*K$1,6*$D633),0)</f>
        <v>360</v>
      </c>
      <c r="L633" s="189">
        <f>IF(Início!$C$11&lt;L$2,IF((L$2-Início!$C$11)&lt;72,$D633*L$1,6*$D633),0)</f>
        <v>360</v>
      </c>
      <c r="M633" s="189">
        <f>IF(Início!$C$11&lt;M$2,IF((M$2-Início!$C$11)&lt;72,$D633*M$1,6*$D633),0)</f>
        <v>360</v>
      </c>
      <c r="N633" s="189">
        <f>IF(Início!$C$11&lt;N$2,IF((N$2-Início!$C$11)&lt;72,$D633*N$1,6*$D633),0)</f>
        <v>360</v>
      </c>
      <c r="Q633" s="165" t="s">
        <v>777</v>
      </c>
    </row>
    <row r="634" spans="2:17">
      <c r="B634" s="165" t="str">
        <f t="shared" si="10"/>
        <v>Iaras/SP</v>
      </c>
      <c r="C634" s="189" t="s">
        <v>2002</v>
      </c>
      <c r="D634" s="189">
        <v>60</v>
      </c>
      <c r="E634" s="189">
        <f>IF(Início!$C$11&lt;E$2,IF((E$2-Início!$C$11)&lt;72,$D634*E$1,6*$D634),0)</f>
        <v>60</v>
      </c>
      <c r="F634" s="189">
        <f>IF(Início!$C$11&lt;F$2,IF((F$2-Início!$C$11)&lt;72,$D634*F$1,6*$D634),0)</f>
        <v>120</v>
      </c>
      <c r="G634" s="189">
        <f>IF(Início!$C$11&lt;G$2,IF((G$2-Início!$C$11)&lt;72,$D634*G$1,6*$D634),0)</f>
        <v>180</v>
      </c>
      <c r="H634" s="189">
        <f>IF(Início!$C$11&lt;H$2,IF((H$2-Início!$C$11)&lt;72,$D634*H$1,6*$D634),0)</f>
        <v>240</v>
      </c>
      <c r="I634" s="189">
        <f>IF(Início!$C$11&lt;I$2,IF((I$2-Início!$C$11)&lt;72,$D634*I$1,6*$D634),0)</f>
        <v>300</v>
      </c>
      <c r="J634" s="189">
        <f>IF(Início!$C$11&lt;J$2,IF((J$2-Início!$C$11)&lt;72,$D634*J$1,6*$D634),0)</f>
        <v>360</v>
      </c>
      <c r="K634" s="189">
        <f>IF(Início!$C$11&lt;K$2,IF((K$2-Início!$C$11)&lt;72,$D634*K$1,6*$D634),0)</f>
        <v>360</v>
      </c>
      <c r="L634" s="189">
        <f>IF(Início!$C$11&lt;L$2,IF((L$2-Início!$C$11)&lt;72,$D634*L$1,6*$D634),0)</f>
        <v>360</v>
      </c>
      <c r="M634" s="189">
        <f>IF(Início!$C$11&lt;M$2,IF((M$2-Início!$C$11)&lt;72,$D634*M$1,6*$D634),0)</f>
        <v>360</v>
      </c>
      <c r="N634" s="189">
        <f>IF(Início!$C$11&lt;N$2,IF((N$2-Início!$C$11)&lt;72,$D634*N$1,6*$D634),0)</f>
        <v>360</v>
      </c>
      <c r="Q634" s="165" t="s">
        <v>1463</v>
      </c>
    </row>
    <row r="635" spans="2:17">
      <c r="B635" s="165" t="str">
        <f t="shared" si="10"/>
        <v>Ibaiti/PR</v>
      </c>
      <c r="C635" s="189" t="s">
        <v>2009</v>
      </c>
      <c r="D635" s="189">
        <v>60</v>
      </c>
      <c r="E635" s="189">
        <f>IF(Início!$C$11&lt;E$2,IF((E$2-Início!$C$11)&lt;72,$D635*E$1,6*$D635),0)</f>
        <v>60</v>
      </c>
      <c r="F635" s="189">
        <f>IF(Início!$C$11&lt;F$2,IF((F$2-Início!$C$11)&lt;72,$D635*F$1,6*$D635),0)</f>
        <v>120</v>
      </c>
      <c r="G635" s="189">
        <f>IF(Início!$C$11&lt;G$2,IF((G$2-Início!$C$11)&lt;72,$D635*G$1,6*$D635),0)</f>
        <v>180</v>
      </c>
      <c r="H635" s="189">
        <f>IF(Início!$C$11&lt;H$2,IF((H$2-Início!$C$11)&lt;72,$D635*H$1,6*$D635),0)</f>
        <v>240</v>
      </c>
      <c r="I635" s="189">
        <f>IF(Início!$C$11&lt;I$2,IF((I$2-Início!$C$11)&lt;72,$D635*I$1,6*$D635),0)</f>
        <v>300</v>
      </c>
      <c r="J635" s="189">
        <f>IF(Início!$C$11&lt;J$2,IF((J$2-Início!$C$11)&lt;72,$D635*J$1,6*$D635),0)</f>
        <v>360</v>
      </c>
      <c r="K635" s="189">
        <f>IF(Início!$C$11&lt;K$2,IF((K$2-Início!$C$11)&lt;72,$D635*K$1,6*$D635),0)</f>
        <v>360</v>
      </c>
      <c r="L635" s="189">
        <f>IF(Início!$C$11&lt;L$2,IF((L$2-Início!$C$11)&lt;72,$D635*L$1,6*$D635),0)</f>
        <v>360</v>
      </c>
      <c r="M635" s="189">
        <f>IF(Início!$C$11&lt;M$2,IF((M$2-Início!$C$11)&lt;72,$D635*M$1,6*$D635),0)</f>
        <v>360</v>
      </c>
      <c r="N635" s="189">
        <f>IF(Início!$C$11&lt;N$2,IF((N$2-Início!$C$11)&lt;72,$D635*N$1,6*$D635),0)</f>
        <v>360</v>
      </c>
      <c r="Q635" s="165" t="s">
        <v>702</v>
      </c>
    </row>
    <row r="636" spans="2:17">
      <c r="B636" s="165" t="str">
        <f t="shared" si="10"/>
        <v>Ibarama/RS</v>
      </c>
      <c r="C636" s="189" t="s">
        <v>2012</v>
      </c>
      <c r="D636" s="189">
        <v>60</v>
      </c>
      <c r="E636" s="189">
        <f>IF(Início!$C$11&lt;E$2,IF((E$2-Início!$C$11)&lt;72,$D636*E$1,6*$D636),0)</f>
        <v>60</v>
      </c>
      <c r="F636" s="189">
        <f>IF(Início!$C$11&lt;F$2,IF((F$2-Início!$C$11)&lt;72,$D636*F$1,6*$D636),0)</f>
        <v>120</v>
      </c>
      <c r="G636" s="189">
        <f>IF(Início!$C$11&lt;G$2,IF((G$2-Início!$C$11)&lt;72,$D636*G$1,6*$D636),0)</f>
        <v>180</v>
      </c>
      <c r="H636" s="189">
        <f>IF(Início!$C$11&lt;H$2,IF((H$2-Início!$C$11)&lt;72,$D636*H$1,6*$D636),0)</f>
        <v>240</v>
      </c>
      <c r="I636" s="189">
        <f>IF(Início!$C$11&lt;I$2,IF((I$2-Início!$C$11)&lt;72,$D636*I$1,6*$D636),0)</f>
        <v>300</v>
      </c>
      <c r="J636" s="189">
        <f>IF(Início!$C$11&lt;J$2,IF((J$2-Início!$C$11)&lt;72,$D636*J$1,6*$D636),0)</f>
        <v>360</v>
      </c>
      <c r="K636" s="189">
        <f>IF(Início!$C$11&lt;K$2,IF((K$2-Início!$C$11)&lt;72,$D636*K$1,6*$D636),0)</f>
        <v>360</v>
      </c>
      <c r="L636" s="189">
        <f>IF(Início!$C$11&lt;L$2,IF((L$2-Início!$C$11)&lt;72,$D636*L$1,6*$D636),0)</f>
        <v>360</v>
      </c>
      <c r="M636" s="189">
        <f>IF(Início!$C$11&lt;M$2,IF((M$2-Início!$C$11)&lt;72,$D636*M$1,6*$D636),0)</f>
        <v>360</v>
      </c>
      <c r="N636" s="189">
        <f>IF(Início!$C$11&lt;N$2,IF((N$2-Início!$C$11)&lt;72,$D636*N$1,6*$D636),0)</f>
        <v>360</v>
      </c>
      <c r="Q636" s="165" t="s">
        <v>1826</v>
      </c>
    </row>
    <row r="637" spans="2:17">
      <c r="B637" s="165" t="str">
        <f t="shared" si="10"/>
        <v>Ibaretama/CE</v>
      </c>
      <c r="C637" s="189" t="s">
        <v>314</v>
      </c>
      <c r="D637" s="189">
        <v>60</v>
      </c>
      <c r="E637" s="189">
        <f>IF(Início!$C$11&lt;E$2,IF((E$2-Início!$C$11)&lt;72,$D637*E$1,6*$D637),0)</f>
        <v>60</v>
      </c>
      <c r="F637" s="189">
        <f>IF(Início!$C$11&lt;F$2,IF((F$2-Início!$C$11)&lt;72,$D637*F$1,6*$D637),0)</f>
        <v>120</v>
      </c>
      <c r="G637" s="189">
        <f>IF(Início!$C$11&lt;G$2,IF((G$2-Início!$C$11)&lt;72,$D637*G$1,6*$D637),0)</f>
        <v>180</v>
      </c>
      <c r="H637" s="189">
        <f>IF(Início!$C$11&lt;H$2,IF((H$2-Início!$C$11)&lt;72,$D637*H$1,6*$D637),0)</f>
        <v>240</v>
      </c>
      <c r="I637" s="189">
        <f>IF(Início!$C$11&lt;I$2,IF((I$2-Início!$C$11)&lt;72,$D637*I$1,6*$D637),0)</f>
        <v>300</v>
      </c>
      <c r="J637" s="189">
        <f>IF(Início!$C$11&lt;J$2,IF((J$2-Início!$C$11)&lt;72,$D637*J$1,6*$D637),0)</f>
        <v>360</v>
      </c>
      <c r="K637" s="189">
        <f>IF(Início!$C$11&lt;K$2,IF((K$2-Início!$C$11)&lt;72,$D637*K$1,6*$D637),0)</f>
        <v>360</v>
      </c>
      <c r="L637" s="189">
        <f>IF(Início!$C$11&lt;L$2,IF((L$2-Início!$C$11)&lt;72,$D637*L$1,6*$D637),0)</f>
        <v>360</v>
      </c>
      <c r="M637" s="189">
        <f>IF(Início!$C$11&lt;M$2,IF((M$2-Início!$C$11)&lt;72,$D637*M$1,6*$D637),0)</f>
        <v>360</v>
      </c>
      <c r="N637" s="189">
        <f>IF(Início!$C$11&lt;N$2,IF((N$2-Início!$C$11)&lt;72,$D637*N$1,6*$D637),0)</f>
        <v>360</v>
      </c>
      <c r="Q637" s="165" t="s">
        <v>1233</v>
      </c>
    </row>
    <row r="638" spans="2:17">
      <c r="B638" s="165" t="str">
        <f t="shared" si="10"/>
        <v>Ibiá/MG</v>
      </c>
      <c r="C638" s="189" t="s">
        <v>2005</v>
      </c>
      <c r="D638" s="189">
        <v>60</v>
      </c>
      <c r="E638" s="189">
        <f>IF(Início!$C$11&lt;E$2,IF((E$2-Início!$C$11)&lt;72,$D638*E$1,6*$D638),0)</f>
        <v>60</v>
      </c>
      <c r="F638" s="189">
        <f>IF(Início!$C$11&lt;F$2,IF((F$2-Início!$C$11)&lt;72,$D638*F$1,6*$D638),0)</f>
        <v>120</v>
      </c>
      <c r="G638" s="189">
        <f>IF(Início!$C$11&lt;G$2,IF((G$2-Início!$C$11)&lt;72,$D638*G$1,6*$D638),0)</f>
        <v>180</v>
      </c>
      <c r="H638" s="189">
        <f>IF(Início!$C$11&lt;H$2,IF((H$2-Início!$C$11)&lt;72,$D638*H$1,6*$D638),0)</f>
        <v>240</v>
      </c>
      <c r="I638" s="189">
        <f>IF(Início!$C$11&lt;I$2,IF((I$2-Início!$C$11)&lt;72,$D638*I$1,6*$D638),0)</f>
        <v>300</v>
      </c>
      <c r="J638" s="189">
        <f>IF(Início!$C$11&lt;J$2,IF((J$2-Início!$C$11)&lt;72,$D638*J$1,6*$D638),0)</f>
        <v>360</v>
      </c>
      <c r="K638" s="189">
        <f>IF(Início!$C$11&lt;K$2,IF((K$2-Início!$C$11)&lt;72,$D638*K$1,6*$D638),0)</f>
        <v>360</v>
      </c>
      <c r="L638" s="189">
        <f>IF(Início!$C$11&lt;L$2,IF((L$2-Início!$C$11)&lt;72,$D638*L$1,6*$D638),0)</f>
        <v>360</v>
      </c>
      <c r="M638" s="189">
        <f>IF(Início!$C$11&lt;M$2,IF((M$2-Início!$C$11)&lt;72,$D638*M$1,6*$D638),0)</f>
        <v>360</v>
      </c>
      <c r="N638" s="189">
        <f>IF(Início!$C$11&lt;N$2,IF((N$2-Início!$C$11)&lt;72,$D638*N$1,6*$D638),0)</f>
        <v>360</v>
      </c>
      <c r="Q638" s="165" t="s">
        <v>841</v>
      </c>
    </row>
    <row r="639" spans="2:17">
      <c r="B639" s="165" t="str">
        <f t="shared" si="10"/>
        <v>Ibiapina/CE</v>
      </c>
      <c r="C639" s="189" t="s">
        <v>314</v>
      </c>
      <c r="D639" s="189">
        <v>60</v>
      </c>
      <c r="E639" s="189">
        <f>IF(Início!$C$11&lt;E$2,IF((E$2-Início!$C$11)&lt;72,$D639*E$1,6*$D639),0)</f>
        <v>60</v>
      </c>
      <c r="F639" s="189">
        <f>IF(Início!$C$11&lt;F$2,IF((F$2-Início!$C$11)&lt;72,$D639*F$1,6*$D639),0)</f>
        <v>120</v>
      </c>
      <c r="G639" s="189">
        <f>IF(Início!$C$11&lt;G$2,IF((G$2-Início!$C$11)&lt;72,$D639*G$1,6*$D639),0)</f>
        <v>180</v>
      </c>
      <c r="H639" s="189">
        <f>IF(Início!$C$11&lt;H$2,IF((H$2-Início!$C$11)&lt;72,$D639*H$1,6*$D639),0)</f>
        <v>240</v>
      </c>
      <c r="I639" s="189">
        <f>IF(Início!$C$11&lt;I$2,IF((I$2-Início!$C$11)&lt;72,$D639*I$1,6*$D639),0)</f>
        <v>300</v>
      </c>
      <c r="J639" s="189">
        <f>IF(Início!$C$11&lt;J$2,IF((J$2-Início!$C$11)&lt;72,$D639*J$1,6*$D639),0)</f>
        <v>360</v>
      </c>
      <c r="K639" s="189">
        <f>IF(Início!$C$11&lt;K$2,IF((K$2-Início!$C$11)&lt;72,$D639*K$1,6*$D639),0)</f>
        <v>360</v>
      </c>
      <c r="L639" s="189">
        <f>IF(Início!$C$11&lt;L$2,IF((L$2-Início!$C$11)&lt;72,$D639*L$1,6*$D639),0)</f>
        <v>360</v>
      </c>
      <c r="M639" s="189">
        <f>IF(Início!$C$11&lt;M$2,IF((M$2-Início!$C$11)&lt;72,$D639*M$1,6*$D639),0)</f>
        <v>360</v>
      </c>
      <c r="N639" s="189">
        <f>IF(Início!$C$11&lt;N$2,IF((N$2-Início!$C$11)&lt;72,$D639*N$1,6*$D639),0)</f>
        <v>360</v>
      </c>
      <c r="Q639" s="165" t="s">
        <v>797</v>
      </c>
    </row>
    <row r="640" spans="2:17">
      <c r="B640" s="165" t="str">
        <f t="shared" si="10"/>
        <v>Ibiara/PB</v>
      </c>
      <c r="C640" s="189" t="s">
        <v>2015</v>
      </c>
      <c r="D640" s="189">
        <v>60</v>
      </c>
      <c r="E640" s="189">
        <f>IF(Início!$C$11&lt;E$2,IF((E$2-Início!$C$11)&lt;72,$D640*E$1,6*$D640),0)</f>
        <v>60</v>
      </c>
      <c r="F640" s="189">
        <f>IF(Início!$C$11&lt;F$2,IF((F$2-Início!$C$11)&lt;72,$D640*F$1,6*$D640),0)</f>
        <v>120</v>
      </c>
      <c r="G640" s="189">
        <f>IF(Início!$C$11&lt;G$2,IF((G$2-Início!$C$11)&lt;72,$D640*G$1,6*$D640),0)</f>
        <v>180</v>
      </c>
      <c r="H640" s="189">
        <f>IF(Início!$C$11&lt;H$2,IF((H$2-Início!$C$11)&lt;72,$D640*H$1,6*$D640),0)</f>
        <v>240</v>
      </c>
      <c r="I640" s="189">
        <f>IF(Início!$C$11&lt;I$2,IF((I$2-Início!$C$11)&lt;72,$D640*I$1,6*$D640),0)</f>
        <v>300</v>
      </c>
      <c r="J640" s="189">
        <f>IF(Início!$C$11&lt;J$2,IF((J$2-Início!$C$11)&lt;72,$D640*J$1,6*$D640),0)</f>
        <v>360</v>
      </c>
      <c r="K640" s="189">
        <f>IF(Início!$C$11&lt;K$2,IF((K$2-Início!$C$11)&lt;72,$D640*K$1,6*$D640),0)</f>
        <v>360</v>
      </c>
      <c r="L640" s="189">
        <f>IF(Início!$C$11&lt;L$2,IF((L$2-Início!$C$11)&lt;72,$D640*L$1,6*$D640),0)</f>
        <v>360</v>
      </c>
      <c r="M640" s="189">
        <f>IF(Início!$C$11&lt;M$2,IF((M$2-Início!$C$11)&lt;72,$D640*M$1,6*$D640),0)</f>
        <v>360</v>
      </c>
      <c r="N640" s="189">
        <f>IF(Início!$C$11&lt;N$2,IF((N$2-Início!$C$11)&lt;72,$D640*N$1,6*$D640),0)</f>
        <v>360</v>
      </c>
      <c r="Q640" s="165" t="s">
        <v>1644</v>
      </c>
    </row>
    <row r="641" spans="2:17">
      <c r="B641" s="165" t="str">
        <f t="shared" si="10"/>
        <v>Ibiassucê/BA</v>
      </c>
      <c r="C641" s="189" t="s">
        <v>311</v>
      </c>
      <c r="D641" s="189">
        <v>60</v>
      </c>
      <c r="E641" s="189">
        <f>IF(Início!$C$11&lt;E$2,IF((E$2-Início!$C$11)&lt;72,$D641*E$1,6*$D641),0)</f>
        <v>60</v>
      </c>
      <c r="F641" s="189">
        <f>IF(Início!$C$11&lt;F$2,IF((F$2-Início!$C$11)&lt;72,$D641*F$1,6*$D641),0)</f>
        <v>120</v>
      </c>
      <c r="G641" s="189">
        <f>IF(Início!$C$11&lt;G$2,IF((G$2-Início!$C$11)&lt;72,$D641*G$1,6*$D641),0)</f>
        <v>180</v>
      </c>
      <c r="H641" s="189">
        <f>IF(Início!$C$11&lt;H$2,IF((H$2-Início!$C$11)&lt;72,$D641*H$1,6*$D641),0)</f>
        <v>240</v>
      </c>
      <c r="I641" s="189">
        <f>IF(Início!$C$11&lt;I$2,IF((I$2-Início!$C$11)&lt;72,$D641*I$1,6*$D641),0)</f>
        <v>300</v>
      </c>
      <c r="J641" s="189">
        <f>IF(Início!$C$11&lt;J$2,IF((J$2-Início!$C$11)&lt;72,$D641*J$1,6*$D641),0)</f>
        <v>360</v>
      </c>
      <c r="K641" s="189">
        <f>IF(Início!$C$11&lt;K$2,IF((K$2-Início!$C$11)&lt;72,$D641*K$1,6*$D641),0)</f>
        <v>360</v>
      </c>
      <c r="L641" s="189">
        <f>IF(Início!$C$11&lt;L$2,IF((L$2-Início!$C$11)&lt;72,$D641*L$1,6*$D641),0)</f>
        <v>360</v>
      </c>
      <c r="M641" s="189">
        <f>IF(Início!$C$11&lt;M$2,IF((M$2-Início!$C$11)&lt;72,$D641*M$1,6*$D641),0)</f>
        <v>360</v>
      </c>
      <c r="N641" s="189">
        <f>IF(Início!$C$11&lt;N$2,IF((N$2-Início!$C$11)&lt;72,$D641*N$1,6*$D641),0)</f>
        <v>360</v>
      </c>
      <c r="Q641" s="165" t="s">
        <v>1327</v>
      </c>
    </row>
    <row r="642" spans="2:17">
      <c r="B642" s="165" t="str">
        <f t="shared" si="10"/>
        <v>Ibicaraí/BA</v>
      </c>
      <c r="C642" s="189" t="s">
        <v>311</v>
      </c>
      <c r="D642" s="189">
        <v>60</v>
      </c>
      <c r="E642" s="189">
        <f>IF(Início!$C$11&lt;E$2,IF((E$2-Início!$C$11)&lt;72,$D642*E$1,6*$D642),0)</f>
        <v>60</v>
      </c>
      <c r="F642" s="189">
        <f>IF(Início!$C$11&lt;F$2,IF((F$2-Início!$C$11)&lt;72,$D642*F$1,6*$D642),0)</f>
        <v>120</v>
      </c>
      <c r="G642" s="189">
        <f>IF(Início!$C$11&lt;G$2,IF((G$2-Início!$C$11)&lt;72,$D642*G$1,6*$D642),0)</f>
        <v>180</v>
      </c>
      <c r="H642" s="189">
        <f>IF(Início!$C$11&lt;H$2,IF((H$2-Início!$C$11)&lt;72,$D642*H$1,6*$D642),0)</f>
        <v>240</v>
      </c>
      <c r="I642" s="189">
        <f>IF(Início!$C$11&lt;I$2,IF((I$2-Início!$C$11)&lt;72,$D642*I$1,6*$D642),0)</f>
        <v>300</v>
      </c>
      <c r="J642" s="189">
        <f>IF(Início!$C$11&lt;J$2,IF((J$2-Início!$C$11)&lt;72,$D642*J$1,6*$D642),0)</f>
        <v>360</v>
      </c>
      <c r="K642" s="189">
        <f>IF(Início!$C$11&lt;K$2,IF((K$2-Início!$C$11)&lt;72,$D642*K$1,6*$D642),0)</f>
        <v>360</v>
      </c>
      <c r="L642" s="189">
        <f>IF(Início!$C$11&lt;L$2,IF((L$2-Início!$C$11)&lt;72,$D642*L$1,6*$D642),0)</f>
        <v>360</v>
      </c>
      <c r="M642" s="189">
        <f>IF(Início!$C$11&lt;M$2,IF((M$2-Início!$C$11)&lt;72,$D642*M$1,6*$D642),0)</f>
        <v>360</v>
      </c>
      <c r="N642" s="189">
        <f>IF(Início!$C$11&lt;N$2,IF((N$2-Início!$C$11)&lt;72,$D642*N$1,6*$D642),0)</f>
        <v>360</v>
      </c>
      <c r="Q642" s="165" t="s">
        <v>851</v>
      </c>
    </row>
    <row r="643" spans="2:17">
      <c r="B643" s="165" t="str">
        <f t="shared" si="10"/>
        <v>Ibicoara/BA</v>
      </c>
      <c r="C643" s="189" t="s">
        <v>311</v>
      </c>
      <c r="D643" s="189">
        <v>60</v>
      </c>
      <c r="E643" s="189">
        <f>IF(Início!$C$11&lt;E$2,IF((E$2-Início!$C$11)&lt;72,$D643*E$1,6*$D643),0)</f>
        <v>60</v>
      </c>
      <c r="F643" s="189">
        <f>IF(Início!$C$11&lt;F$2,IF((F$2-Início!$C$11)&lt;72,$D643*F$1,6*$D643),0)</f>
        <v>120</v>
      </c>
      <c r="G643" s="189">
        <f>IF(Início!$C$11&lt;G$2,IF((G$2-Início!$C$11)&lt;72,$D643*G$1,6*$D643),0)</f>
        <v>180</v>
      </c>
      <c r="H643" s="189">
        <f>IF(Início!$C$11&lt;H$2,IF((H$2-Início!$C$11)&lt;72,$D643*H$1,6*$D643),0)</f>
        <v>240</v>
      </c>
      <c r="I643" s="189">
        <f>IF(Início!$C$11&lt;I$2,IF((I$2-Início!$C$11)&lt;72,$D643*I$1,6*$D643),0)</f>
        <v>300</v>
      </c>
      <c r="J643" s="189">
        <f>IF(Início!$C$11&lt;J$2,IF((J$2-Início!$C$11)&lt;72,$D643*J$1,6*$D643),0)</f>
        <v>360</v>
      </c>
      <c r="K643" s="189">
        <f>IF(Início!$C$11&lt;K$2,IF((K$2-Início!$C$11)&lt;72,$D643*K$1,6*$D643),0)</f>
        <v>360</v>
      </c>
      <c r="L643" s="189">
        <f>IF(Início!$C$11&lt;L$2,IF((L$2-Início!$C$11)&lt;72,$D643*L$1,6*$D643),0)</f>
        <v>360</v>
      </c>
      <c r="M643" s="189">
        <f>IF(Início!$C$11&lt;M$2,IF((M$2-Início!$C$11)&lt;72,$D643*M$1,6*$D643),0)</f>
        <v>360</v>
      </c>
      <c r="N643" s="189">
        <f>IF(Início!$C$11&lt;N$2,IF((N$2-Início!$C$11)&lt;72,$D643*N$1,6*$D643),0)</f>
        <v>360</v>
      </c>
      <c r="Q643" s="165" t="s">
        <v>876</v>
      </c>
    </row>
    <row r="644" spans="2:17">
      <c r="B644" s="165" t="str">
        <f t="shared" si="10"/>
        <v>Ibicuitinga/CE</v>
      </c>
      <c r="C644" s="189" t="s">
        <v>314</v>
      </c>
      <c r="D644" s="189">
        <v>60</v>
      </c>
      <c r="E644" s="189">
        <f>IF(Início!$C$11&lt;E$2,IF((E$2-Início!$C$11)&lt;72,$D644*E$1,6*$D644),0)</f>
        <v>60</v>
      </c>
      <c r="F644" s="189">
        <f>IF(Início!$C$11&lt;F$2,IF((F$2-Início!$C$11)&lt;72,$D644*F$1,6*$D644),0)</f>
        <v>120</v>
      </c>
      <c r="G644" s="189">
        <f>IF(Início!$C$11&lt;G$2,IF((G$2-Início!$C$11)&lt;72,$D644*G$1,6*$D644),0)</f>
        <v>180</v>
      </c>
      <c r="H644" s="189">
        <f>IF(Início!$C$11&lt;H$2,IF((H$2-Início!$C$11)&lt;72,$D644*H$1,6*$D644),0)</f>
        <v>240</v>
      </c>
      <c r="I644" s="189">
        <f>IF(Início!$C$11&lt;I$2,IF((I$2-Início!$C$11)&lt;72,$D644*I$1,6*$D644),0)</f>
        <v>300</v>
      </c>
      <c r="J644" s="189">
        <f>IF(Início!$C$11&lt;J$2,IF((J$2-Início!$C$11)&lt;72,$D644*J$1,6*$D644),0)</f>
        <v>360</v>
      </c>
      <c r="K644" s="189">
        <f>IF(Início!$C$11&lt;K$2,IF((K$2-Início!$C$11)&lt;72,$D644*K$1,6*$D644),0)</f>
        <v>360</v>
      </c>
      <c r="L644" s="189">
        <f>IF(Início!$C$11&lt;L$2,IF((L$2-Início!$C$11)&lt;72,$D644*L$1,6*$D644),0)</f>
        <v>360</v>
      </c>
      <c r="M644" s="189">
        <f>IF(Início!$C$11&lt;M$2,IF((M$2-Início!$C$11)&lt;72,$D644*M$1,6*$D644),0)</f>
        <v>360</v>
      </c>
      <c r="N644" s="189">
        <f>IF(Início!$C$11&lt;N$2,IF((N$2-Início!$C$11)&lt;72,$D644*N$1,6*$D644),0)</f>
        <v>360</v>
      </c>
      <c r="Q644" s="165" t="s">
        <v>1245</v>
      </c>
    </row>
    <row r="645" spans="2:17">
      <c r="B645" s="165" t="str">
        <f t="shared" ref="B645:B708" si="11">CONCATENATE(Q645,"/",C645)</f>
        <v>Ibimirim/PE</v>
      </c>
      <c r="C645" s="189" t="s">
        <v>319</v>
      </c>
      <c r="D645" s="189">
        <v>60</v>
      </c>
      <c r="E645" s="189">
        <f>IF(Início!$C$11&lt;E$2,IF((E$2-Início!$C$11)&lt;72,$D645*E$1,6*$D645),0)</f>
        <v>60</v>
      </c>
      <c r="F645" s="189">
        <f>IF(Início!$C$11&lt;F$2,IF((F$2-Início!$C$11)&lt;72,$D645*F$1,6*$D645),0)</f>
        <v>120</v>
      </c>
      <c r="G645" s="189">
        <f>IF(Início!$C$11&lt;G$2,IF((G$2-Início!$C$11)&lt;72,$D645*G$1,6*$D645),0)</f>
        <v>180</v>
      </c>
      <c r="H645" s="189">
        <f>IF(Início!$C$11&lt;H$2,IF((H$2-Início!$C$11)&lt;72,$D645*H$1,6*$D645),0)</f>
        <v>240</v>
      </c>
      <c r="I645" s="189">
        <f>IF(Início!$C$11&lt;I$2,IF((I$2-Início!$C$11)&lt;72,$D645*I$1,6*$D645),0)</f>
        <v>300</v>
      </c>
      <c r="J645" s="189">
        <f>IF(Início!$C$11&lt;J$2,IF((J$2-Início!$C$11)&lt;72,$D645*J$1,6*$D645),0)</f>
        <v>360</v>
      </c>
      <c r="K645" s="189">
        <f>IF(Início!$C$11&lt;K$2,IF((K$2-Início!$C$11)&lt;72,$D645*K$1,6*$D645),0)</f>
        <v>360</v>
      </c>
      <c r="L645" s="189">
        <f>IF(Início!$C$11&lt;L$2,IF((L$2-Início!$C$11)&lt;72,$D645*L$1,6*$D645),0)</f>
        <v>360</v>
      </c>
      <c r="M645" s="189">
        <f>IF(Início!$C$11&lt;M$2,IF((M$2-Início!$C$11)&lt;72,$D645*M$1,6*$D645),0)</f>
        <v>360</v>
      </c>
      <c r="N645" s="189">
        <f>IF(Início!$C$11&lt;N$2,IF((N$2-Início!$C$11)&lt;72,$D645*N$1,6*$D645),0)</f>
        <v>360</v>
      </c>
      <c r="Q645" s="165" t="s">
        <v>740</v>
      </c>
    </row>
    <row r="646" spans="2:17">
      <c r="B646" s="165" t="str">
        <f t="shared" si="11"/>
        <v>Ibipeba/BA</v>
      </c>
      <c r="C646" s="189" t="s">
        <v>311</v>
      </c>
      <c r="D646" s="189">
        <v>60</v>
      </c>
      <c r="E646" s="189">
        <f>IF(Início!$C$11&lt;E$2,IF((E$2-Início!$C$11)&lt;72,$D646*E$1,6*$D646),0)</f>
        <v>60</v>
      </c>
      <c r="F646" s="189">
        <f>IF(Início!$C$11&lt;F$2,IF((F$2-Início!$C$11)&lt;72,$D646*F$1,6*$D646),0)</f>
        <v>120</v>
      </c>
      <c r="G646" s="189">
        <f>IF(Início!$C$11&lt;G$2,IF((G$2-Início!$C$11)&lt;72,$D646*G$1,6*$D646),0)</f>
        <v>180</v>
      </c>
      <c r="H646" s="189">
        <f>IF(Início!$C$11&lt;H$2,IF((H$2-Início!$C$11)&lt;72,$D646*H$1,6*$D646),0)</f>
        <v>240</v>
      </c>
      <c r="I646" s="189">
        <f>IF(Início!$C$11&lt;I$2,IF((I$2-Início!$C$11)&lt;72,$D646*I$1,6*$D646),0)</f>
        <v>300</v>
      </c>
      <c r="J646" s="189">
        <f>IF(Início!$C$11&lt;J$2,IF((J$2-Início!$C$11)&lt;72,$D646*J$1,6*$D646),0)</f>
        <v>360</v>
      </c>
      <c r="K646" s="189">
        <f>IF(Início!$C$11&lt;K$2,IF((K$2-Início!$C$11)&lt;72,$D646*K$1,6*$D646),0)</f>
        <v>360</v>
      </c>
      <c r="L646" s="189">
        <f>IF(Início!$C$11&lt;L$2,IF((L$2-Início!$C$11)&lt;72,$D646*L$1,6*$D646),0)</f>
        <v>360</v>
      </c>
      <c r="M646" s="189">
        <f>IF(Início!$C$11&lt;M$2,IF((M$2-Início!$C$11)&lt;72,$D646*M$1,6*$D646),0)</f>
        <v>360</v>
      </c>
      <c r="N646" s="189">
        <f>IF(Início!$C$11&lt;N$2,IF((N$2-Início!$C$11)&lt;72,$D646*N$1,6*$D646),0)</f>
        <v>360</v>
      </c>
      <c r="Q646" s="165" t="s">
        <v>1028</v>
      </c>
    </row>
    <row r="647" spans="2:17">
      <c r="B647" s="165" t="str">
        <f t="shared" si="11"/>
        <v>Ibipitanga/BA</v>
      </c>
      <c r="C647" s="189" t="s">
        <v>311</v>
      </c>
      <c r="D647" s="189">
        <v>60</v>
      </c>
      <c r="E647" s="189">
        <f>IF(Início!$C$11&lt;E$2,IF((E$2-Início!$C$11)&lt;72,$D647*E$1,6*$D647),0)</f>
        <v>60</v>
      </c>
      <c r="F647" s="189">
        <f>IF(Início!$C$11&lt;F$2,IF((F$2-Início!$C$11)&lt;72,$D647*F$1,6*$D647),0)</f>
        <v>120</v>
      </c>
      <c r="G647" s="189">
        <f>IF(Início!$C$11&lt;G$2,IF((G$2-Início!$C$11)&lt;72,$D647*G$1,6*$D647),0)</f>
        <v>180</v>
      </c>
      <c r="H647" s="189">
        <f>IF(Início!$C$11&lt;H$2,IF((H$2-Início!$C$11)&lt;72,$D647*H$1,6*$D647),0)</f>
        <v>240</v>
      </c>
      <c r="I647" s="189">
        <f>IF(Início!$C$11&lt;I$2,IF((I$2-Início!$C$11)&lt;72,$D647*I$1,6*$D647),0)</f>
        <v>300</v>
      </c>
      <c r="J647" s="189">
        <f>IF(Início!$C$11&lt;J$2,IF((J$2-Início!$C$11)&lt;72,$D647*J$1,6*$D647),0)</f>
        <v>360</v>
      </c>
      <c r="K647" s="189">
        <f>IF(Início!$C$11&lt;K$2,IF((K$2-Início!$C$11)&lt;72,$D647*K$1,6*$D647),0)</f>
        <v>360</v>
      </c>
      <c r="L647" s="189">
        <f>IF(Início!$C$11&lt;L$2,IF((L$2-Início!$C$11)&lt;72,$D647*L$1,6*$D647),0)</f>
        <v>360</v>
      </c>
      <c r="M647" s="189">
        <f>IF(Início!$C$11&lt;M$2,IF((M$2-Início!$C$11)&lt;72,$D647*M$1,6*$D647),0)</f>
        <v>360</v>
      </c>
      <c r="N647" s="189">
        <f>IF(Início!$C$11&lt;N$2,IF((N$2-Início!$C$11)&lt;72,$D647*N$1,6*$D647),0)</f>
        <v>360</v>
      </c>
      <c r="Q647" s="165" t="s">
        <v>1128</v>
      </c>
    </row>
    <row r="648" spans="2:17">
      <c r="B648" s="165" t="str">
        <f t="shared" si="11"/>
        <v>Ibiquera/BA</v>
      </c>
      <c r="C648" s="189" t="s">
        <v>311</v>
      </c>
      <c r="D648" s="189">
        <v>60</v>
      </c>
      <c r="E648" s="189">
        <f>IF(Início!$C$11&lt;E$2,IF((E$2-Início!$C$11)&lt;72,$D648*E$1,6*$D648),0)</f>
        <v>60</v>
      </c>
      <c r="F648" s="189">
        <f>IF(Início!$C$11&lt;F$2,IF((F$2-Início!$C$11)&lt;72,$D648*F$1,6*$D648),0)</f>
        <v>120</v>
      </c>
      <c r="G648" s="189">
        <f>IF(Início!$C$11&lt;G$2,IF((G$2-Início!$C$11)&lt;72,$D648*G$1,6*$D648),0)</f>
        <v>180</v>
      </c>
      <c r="H648" s="189">
        <f>IF(Início!$C$11&lt;H$2,IF((H$2-Início!$C$11)&lt;72,$D648*H$1,6*$D648),0)</f>
        <v>240</v>
      </c>
      <c r="I648" s="189">
        <f>IF(Início!$C$11&lt;I$2,IF((I$2-Início!$C$11)&lt;72,$D648*I$1,6*$D648),0)</f>
        <v>300</v>
      </c>
      <c r="J648" s="189">
        <f>IF(Início!$C$11&lt;J$2,IF((J$2-Início!$C$11)&lt;72,$D648*J$1,6*$D648),0)</f>
        <v>360</v>
      </c>
      <c r="K648" s="189">
        <f>IF(Início!$C$11&lt;K$2,IF((K$2-Início!$C$11)&lt;72,$D648*K$1,6*$D648),0)</f>
        <v>360</v>
      </c>
      <c r="L648" s="189">
        <f>IF(Início!$C$11&lt;L$2,IF((L$2-Início!$C$11)&lt;72,$D648*L$1,6*$D648),0)</f>
        <v>360</v>
      </c>
      <c r="M648" s="189">
        <f>IF(Início!$C$11&lt;M$2,IF((M$2-Início!$C$11)&lt;72,$D648*M$1,6*$D648),0)</f>
        <v>360</v>
      </c>
      <c r="N648" s="189">
        <f>IF(Início!$C$11&lt;N$2,IF((N$2-Início!$C$11)&lt;72,$D648*N$1,6*$D648),0)</f>
        <v>360</v>
      </c>
      <c r="Q648" s="165" t="s">
        <v>1827</v>
      </c>
    </row>
    <row r="649" spans="2:17">
      <c r="B649" s="165" t="str">
        <f t="shared" si="11"/>
        <v>Ibirajuba/PE</v>
      </c>
      <c r="C649" s="189" t="s">
        <v>319</v>
      </c>
      <c r="D649" s="189">
        <v>60</v>
      </c>
      <c r="E649" s="189">
        <f>IF(Início!$C$11&lt;E$2,IF((E$2-Início!$C$11)&lt;72,$D649*E$1,6*$D649),0)</f>
        <v>60</v>
      </c>
      <c r="F649" s="189">
        <f>IF(Início!$C$11&lt;F$2,IF((F$2-Início!$C$11)&lt;72,$D649*F$1,6*$D649),0)</f>
        <v>120</v>
      </c>
      <c r="G649" s="189">
        <f>IF(Início!$C$11&lt;G$2,IF((G$2-Início!$C$11)&lt;72,$D649*G$1,6*$D649),0)</f>
        <v>180</v>
      </c>
      <c r="H649" s="189">
        <f>IF(Início!$C$11&lt;H$2,IF((H$2-Início!$C$11)&lt;72,$D649*H$1,6*$D649),0)</f>
        <v>240</v>
      </c>
      <c r="I649" s="189">
        <f>IF(Início!$C$11&lt;I$2,IF((I$2-Início!$C$11)&lt;72,$D649*I$1,6*$D649),0)</f>
        <v>300</v>
      </c>
      <c r="J649" s="189">
        <f>IF(Início!$C$11&lt;J$2,IF((J$2-Início!$C$11)&lt;72,$D649*J$1,6*$D649),0)</f>
        <v>360</v>
      </c>
      <c r="K649" s="189">
        <f>IF(Início!$C$11&lt;K$2,IF((K$2-Início!$C$11)&lt;72,$D649*K$1,6*$D649),0)</f>
        <v>360</v>
      </c>
      <c r="L649" s="189">
        <f>IF(Início!$C$11&lt;L$2,IF((L$2-Início!$C$11)&lt;72,$D649*L$1,6*$D649),0)</f>
        <v>360</v>
      </c>
      <c r="M649" s="189">
        <f>IF(Início!$C$11&lt;M$2,IF((M$2-Início!$C$11)&lt;72,$D649*M$1,6*$D649),0)</f>
        <v>360</v>
      </c>
      <c r="N649" s="189">
        <f>IF(Início!$C$11&lt;N$2,IF((N$2-Início!$C$11)&lt;72,$D649*N$1,6*$D649),0)</f>
        <v>360</v>
      </c>
      <c r="Q649" s="165" t="s">
        <v>1521</v>
      </c>
    </row>
    <row r="650" spans="2:17">
      <c r="B650" s="165" t="str">
        <f t="shared" si="11"/>
        <v>Ibirapitanga/BA</v>
      </c>
      <c r="C650" s="189" t="s">
        <v>311</v>
      </c>
      <c r="D650" s="189">
        <v>60</v>
      </c>
      <c r="E650" s="189">
        <f>IF(Início!$C$11&lt;E$2,IF((E$2-Início!$C$11)&lt;72,$D650*E$1,6*$D650),0)</f>
        <v>60</v>
      </c>
      <c r="F650" s="189">
        <f>IF(Início!$C$11&lt;F$2,IF((F$2-Início!$C$11)&lt;72,$D650*F$1,6*$D650),0)</f>
        <v>120</v>
      </c>
      <c r="G650" s="189">
        <f>IF(Início!$C$11&lt;G$2,IF((G$2-Início!$C$11)&lt;72,$D650*G$1,6*$D650),0)</f>
        <v>180</v>
      </c>
      <c r="H650" s="189">
        <f>IF(Início!$C$11&lt;H$2,IF((H$2-Início!$C$11)&lt;72,$D650*H$1,6*$D650),0)</f>
        <v>240</v>
      </c>
      <c r="I650" s="189">
        <f>IF(Início!$C$11&lt;I$2,IF((I$2-Início!$C$11)&lt;72,$D650*I$1,6*$D650),0)</f>
        <v>300</v>
      </c>
      <c r="J650" s="189">
        <f>IF(Início!$C$11&lt;J$2,IF((J$2-Início!$C$11)&lt;72,$D650*J$1,6*$D650),0)</f>
        <v>360</v>
      </c>
      <c r="K650" s="189">
        <f>IF(Início!$C$11&lt;K$2,IF((K$2-Início!$C$11)&lt;72,$D650*K$1,6*$D650),0)</f>
        <v>360</v>
      </c>
      <c r="L650" s="189">
        <f>IF(Início!$C$11&lt;L$2,IF((L$2-Início!$C$11)&lt;72,$D650*L$1,6*$D650),0)</f>
        <v>360</v>
      </c>
      <c r="M650" s="189">
        <f>IF(Início!$C$11&lt;M$2,IF((M$2-Início!$C$11)&lt;72,$D650*M$1,6*$D650),0)</f>
        <v>360</v>
      </c>
      <c r="N650" s="189">
        <f>IF(Início!$C$11&lt;N$2,IF((N$2-Início!$C$11)&lt;72,$D650*N$1,6*$D650),0)</f>
        <v>360</v>
      </c>
      <c r="Q650" s="165" t="s">
        <v>761</v>
      </c>
    </row>
    <row r="651" spans="2:17">
      <c r="B651" s="165" t="str">
        <f t="shared" si="11"/>
        <v>Ibirapuã/BA</v>
      </c>
      <c r="C651" s="189" t="s">
        <v>311</v>
      </c>
      <c r="D651" s="189">
        <v>60</v>
      </c>
      <c r="E651" s="189">
        <f>IF(Início!$C$11&lt;E$2,IF((E$2-Início!$C$11)&lt;72,$D651*E$1,6*$D651),0)</f>
        <v>60</v>
      </c>
      <c r="F651" s="189">
        <f>IF(Início!$C$11&lt;F$2,IF((F$2-Início!$C$11)&lt;72,$D651*F$1,6*$D651),0)</f>
        <v>120</v>
      </c>
      <c r="G651" s="189">
        <f>IF(Início!$C$11&lt;G$2,IF((G$2-Início!$C$11)&lt;72,$D651*G$1,6*$D651),0)</f>
        <v>180</v>
      </c>
      <c r="H651" s="189">
        <f>IF(Início!$C$11&lt;H$2,IF((H$2-Início!$C$11)&lt;72,$D651*H$1,6*$D651),0)</f>
        <v>240</v>
      </c>
      <c r="I651" s="189">
        <f>IF(Início!$C$11&lt;I$2,IF((I$2-Início!$C$11)&lt;72,$D651*I$1,6*$D651),0)</f>
        <v>300</v>
      </c>
      <c r="J651" s="189">
        <f>IF(Início!$C$11&lt;J$2,IF((J$2-Início!$C$11)&lt;72,$D651*J$1,6*$D651),0)</f>
        <v>360</v>
      </c>
      <c r="K651" s="189">
        <f>IF(Início!$C$11&lt;K$2,IF((K$2-Início!$C$11)&lt;72,$D651*K$1,6*$D651),0)</f>
        <v>360</v>
      </c>
      <c r="L651" s="189">
        <f>IF(Início!$C$11&lt;L$2,IF((L$2-Início!$C$11)&lt;72,$D651*L$1,6*$D651),0)</f>
        <v>360</v>
      </c>
      <c r="M651" s="189">
        <f>IF(Início!$C$11&lt;M$2,IF((M$2-Início!$C$11)&lt;72,$D651*M$1,6*$D651),0)</f>
        <v>360</v>
      </c>
      <c r="N651" s="189">
        <f>IF(Início!$C$11&lt;N$2,IF((N$2-Início!$C$11)&lt;72,$D651*N$1,6*$D651),0)</f>
        <v>360</v>
      </c>
      <c r="Q651" s="165" t="s">
        <v>1414</v>
      </c>
    </row>
    <row r="652" spans="2:17">
      <c r="B652" s="165" t="str">
        <f t="shared" si="11"/>
        <v>Ibirarema/SP</v>
      </c>
      <c r="C652" s="189" t="s">
        <v>2002</v>
      </c>
      <c r="D652" s="189">
        <v>60</v>
      </c>
      <c r="E652" s="189">
        <f>IF(Início!$C$11&lt;E$2,IF((E$2-Início!$C$11)&lt;72,$D652*E$1,6*$D652),0)</f>
        <v>60</v>
      </c>
      <c r="F652" s="189">
        <f>IF(Início!$C$11&lt;F$2,IF((F$2-Início!$C$11)&lt;72,$D652*F$1,6*$D652),0)</f>
        <v>120</v>
      </c>
      <c r="G652" s="189">
        <f>IF(Início!$C$11&lt;G$2,IF((G$2-Início!$C$11)&lt;72,$D652*G$1,6*$D652),0)</f>
        <v>180</v>
      </c>
      <c r="H652" s="189">
        <f>IF(Início!$C$11&lt;H$2,IF((H$2-Início!$C$11)&lt;72,$D652*H$1,6*$D652),0)</f>
        <v>240</v>
      </c>
      <c r="I652" s="189">
        <f>IF(Início!$C$11&lt;I$2,IF((I$2-Início!$C$11)&lt;72,$D652*I$1,6*$D652),0)</f>
        <v>300</v>
      </c>
      <c r="J652" s="189">
        <f>IF(Início!$C$11&lt;J$2,IF((J$2-Início!$C$11)&lt;72,$D652*J$1,6*$D652),0)</f>
        <v>360</v>
      </c>
      <c r="K652" s="189">
        <f>IF(Início!$C$11&lt;K$2,IF((K$2-Início!$C$11)&lt;72,$D652*K$1,6*$D652),0)</f>
        <v>360</v>
      </c>
      <c r="L652" s="189">
        <f>IF(Início!$C$11&lt;L$2,IF((L$2-Início!$C$11)&lt;72,$D652*L$1,6*$D652),0)</f>
        <v>360</v>
      </c>
      <c r="M652" s="189">
        <f>IF(Início!$C$11&lt;M$2,IF((M$2-Início!$C$11)&lt;72,$D652*M$1,6*$D652),0)</f>
        <v>360</v>
      </c>
      <c r="N652" s="189">
        <f>IF(Início!$C$11&lt;N$2,IF((N$2-Início!$C$11)&lt;72,$D652*N$1,6*$D652),0)</f>
        <v>360</v>
      </c>
      <c r="Q652" s="165" t="s">
        <v>1577</v>
      </c>
    </row>
    <row r="653" spans="2:17">
      <c r="B653" s="165" t="str">
        <f t="shared" si="11"/>
        <v>Ibirataia/BA</v>
      </c>
      <c r="C653" s="189" t="s">
        <v>311</v>
      </c>
      <c r="D653" s="189">
        <v>60</v>
      </c>
      <c r="E653" s="189">
        <f>IF(Início!$C$11&lt;E$2,IF((E$2-Início!$C$11)&lt;72,$D653*E$1,6*$D653),0)</f>
        <v>60</v>
      </c>
      <c r="F653" s="189">
        <f>IF(Início!$C$11&lt;F$2,IF((F$2-Início!$C$11)&lt;72,$D653*F$1,6*$D653),0)</f>
        <v>120</v>
      </c>
      <c r="G653" s="189">
        <f>IF(Início!$C$11&lt;G$2,IF((G$2-Início!$C$11)&lt;72,$D653*G$1,6*$D653),0)</f>
        <v>180</v>
      </c>
      <c r="H653" s="189">
        <f>IF(Início!$C$11&lt;H$2,IF((H$2-Início!$C$11)&lt;72,$D653*H$1,6*$D653),0)</f>
        <v>240</v>
      </c>
      <c r="I653" s="189">
        <f>IF(Início!$C$11&lt;I$2,IF((I$2-Início!$C$11)&lt;72,$D653*I$1,6*$D653),0)</f>
        <v>300</v>
      </c>
      <c r="J653" s="189">
        <f>IF(Início!$C$11&lt;J$2,IF((J$2-Início!$C$11)&lt;72,$D653*J$1,6*$D653),0)</f>
        <v>360</v>
      </c>
      <c r="K653" s="189">
        <f>IF(Início!$C$11&lt;K$2,IF((K$2-Início!$C$11)&lt;72,$D653*K$1,6*$D653),0)</f>
        <v>360</v>
      </c>
      <c r="L653" s="189">
        <f>IF(Início!$C$11&lt;L$2,IF((L$2-Início!$C$11)&lt;72,$D653*L$1,6*$D653),0)</f>
        <v>360</v>
      </c>
      <c r="M653" s="189">
        <f>IF(Início!$C$11&lt;M$2,IF((M$2-Início!$C$11)&lt;72,$D653*M$1,6*$D653),0)</f>
        <v>360</v>
      </c>
      <c r="N653" s="189">
        <f>IF(Início!$C$11&lt;N$2,IF((N$2-Início!$C$11)&lt;72,$D653*N$1,6*$D653),0)</f>
        <v>360</v>
      </c>
      <c r="Q653" s="165" t="s">
        <v>930</v>
      </c>
    </row>
    <row r="654" spans="2:17">
      <c r="B654" s="165" t="str">
        <f t="shared" si="11"/>
        <v>Ibirité/MG</v>
      </c>
      <c r="C654" s="189" t="s">
        <v>2005</v>
      </c>
      <c r="D654" s="189">
        <v>60</v>
      </c>
      <c r="E654" s="189">
        <f>IF(Início!$C$11&lt;E$2,IF((E$2-Início!$C$11)&lt;72,$D654*E$1,6*$D654),0)</f>
        <v>60</v>
      </c>
      <c r="F654" s="189">
        <f>IF(Início!$C$11&lt;F$2,IF((F$2-Início!$C$11)&lt;72,$D654*F$1,6*$D654),0)</f>
        <v>120</v>
      </c>
      <c r="G654" s="189">
        <f>IF(Início!$C$11&lt;G$2,IF((G$2-Início!$C$11)&lt;72,$D654*G$1,6*$D654),0)</f>
        <v>180</v>
      </c>
      <c r="H654" s="189">
        <f>IF(Início!$C$11&lt;H$2,IF((H$2-Início!$C$11)&lt;72,$D654*H$1,6*$D654),0)</f>
        <v>240</v>
      </c>
      <c r="I654" s="189">
        <f>IF(Início!$C$11&lt;I$2,IF((I$2-Início!$C$11)&lt;72,$D654*I$1,6*$D654),0)</f>
        <v>300</v>
      </c>
      <c r="J654" s="189">
        <f>IF(Início!$C$11&lt;J$2,IF((J$2-Início!$C$11)&lt;72,$D654*J$1,6*$D654),0)</f>
        <v>360</v>
      </c>
      <c r="K654" s="189">
        <f>IF(Início!$C$11&lt;K$2,IF((K$2-Início!$C$11)&lt;72,$D654*K$1,6*$D654),0)</f>
        <v>360</v>
      </c>
      <c r="L654" s="189">
        <f>IF(Início!$C$11&lt;L$2,IF((L$2-Início!$C$11)&lt;72,$D654*L$1,6*$D654),0)</f>
        <v>360</v>
      </c>
      <c r="M654" s="189">
        <f>IF(Início!$C$11&lt;M$2,IF((M$2-Início!$C$11)&lt;72,$D654*M$1,6*$D654),0)</f>
        <v>360</v>
      </c>
      <c r="N654" s="189">
        <f>IF(Início!$C$11&lt;N$2,IF((N$2-Início!$C$11)&lt;72,$D654*N$1,6*$D654),0)</f>
        <v>360</v>
      </c>
      <c r="Q654" s="165" t="s">
        <v>365</v>
      </c>
    </row>
    <row r="655" spans="2:17">
      <c r="B655" s="165" t="str">
        <f t="shared" si="11"/>
        <v>Ibitiara/BA</v>
      </c>
      <c r="C655" s="189" t="s">
        <v>311</v>
      </c>
      <c r="D655" s="189">
        <v>60</v>
      </c>
      <c r="E655" s="189">
        <f>IF(Início!$C$11&lt;E$2,IF((E$2-Início!$C$11)&lt;72,$D655*E$1,6*$D655),0)</f>
        <v>60</v>
      </c>
      <c r="F655" s="189">
        <f>IF(Início!$C$11&lt;F$2,IF((F$2-Início!$C$11)&lt;72,$D655*F$1,6*$D655),0)</f>
        <v>120</v>
      </c>
      <c r="G655" s="189">
        <f>IF(Início!$C$11&lt;G$2,IF((G$2-Início!$C$11)&lt;72,$D655*G$1,6*$D655),0)</f>
        <v>180</v>
      </c>
      <c r="H655" s="189">
        <f>IF(Início!$C$11&lt;H$2,IF((H$2-Início!$C$11)&lt;72,$D655*H$1,6*$D655),0)</f>
        <v>240</v>
      </c>
      <c r="I655" s="189">
        <f>IF(Início!$C$11&lt;I$2,IF((I$2-Início!$C$11)&lt;72,$D655*I$1,6*$D655),0)</f>
        <v>300</v>
      </c>
      <c r="J655" s="189">
        <f>IF(Início!$C$11&lt;J$2,IF((J$2-Início!$C$11)&lt;72,$D655*J$1,6*$D655),0)</f>
        <v>360</v>
      </c>
      <c r="K655" s="189">
        <f>IF(Início!$C$11&lt;K$2,IF((K$2-Início!$C$11)&lt;72,$D655*K$1,6*$D655),0)</f>
        <v>360</v>
      </c>
      <c r="L655" s="189">
        <f>IF(Início!$C$11&lt;L$2,IF((L$2-Início!$C$11)&lt;72,$D655*L$1,6*$D655),0)</f>
        <v>360</v>
      </c>
      <c r="M655" s="189">
        <f>IF(Início!$C$11&lt;M$2,IF((M$2-Início!$C$11)&lt;72,$D655*M$1,6*$D655),0)</f>
        <v>360</v>
      </c>
      <c r="N655" s="189">
        <f>IF(Início!$C$11&lt;N$2,IF((N$2-Início!$C$11)&lt;72,$D655*N$1,6*$D655),0)</f>
        <v>360</v>
      </c>
      <c r="Q655" s="165" t="s">
        <v>1087</v>
      </c>
    </row>
    <row r="656" spans="2:17">
      <c r="B656" s="165" t="str">
        <f t="shared" si="11"/>
        <v>Ibititá/BA</v>
      </c>
      <c r="C656" s="189" t="s">
        <v>311</v>
      </c>
      <c r="D656" s="189">
        <v>60</v>
      </c>
      <c r="E656" s="189">
        <f>IF(Início!$C$11&lt;E$2,IF((E$2-Início!$C$11)&lt;72,$D656*E$1,6*$D656),0)</f>
        <v>60</v>
      </c>
      <c r="F656" s="189">
        <f>IF(Início!$C$11&lt;F$2,IF((F$2-Início!$C$11)&lt;72,$D656*F$1,6*$D656),0)</f>
        <v>120</v>
      </c>
      <c r="G656" s="189">
        <f>IF(Início!$C$11&lt;G$2,IF((G$2-Início!$C$11)&lt;72,$D656*G$1,6*$D656),0)</f>
        <v>180</v>
      </c>
      <c r="H656" s="189">
        <f>IF(Início!$C$11&lt;H$2,IF((H$2-Início!$C$11)&lt;72,$D656*H$1,6*$D656),0)</f>
        <v>240</v>
      </c>
      <c r="I656" s="189">
        <f>IF(Início!$C$11&lt;I$2,IF((I$2-Início!$C$11)&lt;72,$D656*I$1,6*$D656),0)</f>
        <v>300</v>
      </c>
      <c r="J656" s="189">
        <f>IF(Início!$C$11&lt;J$2,IF((J$2-Início!$C$11)&lt;72,$D656*J$1,6*$D656),0)</f>
        <v>360</v>
      </c>
      <c r="K656" s="189">
        <f>IF(Início!$C$11&lt;K$2,IF((K$2-Início!$C$11)&lt;72,$D656*K$1,6*$D656),0)</f>
        <v>360</v>
      </c>
      <c r="L656" s="189">
        <f>IF(Início!$C$11&lt;L$2,IF((L$2-Início!$C$11)&lt;72,$D656*L$1,6*$D656),0)</f>
        <v>360</v>
      </c>
      <c r="M656" s="189">
        <f>IF(Início!$C$11&lt;M$2,IF((M$2-Início!$C$11)&lt;72,$D656*M$1,6*$D656),0)</f>
        <v>360</v>
      </c>
      <c r="N656" s="189">
        <f>IF(Início!$C$11&lt;N$2,IF((N$2-Início!$C$11)&lt;72,$D656*N$1,6*$D656),0)</f>
        <v>360</v>
      </c>
      <c r="Q656" s="165" t="s">
        <v>1016</v>
      </c>
    </row>
    <row r="657" spans="2:17">
      <c r="B657" s="165" t="str">
        <f t="shared" si="11"/>
        <v>Icatu/MA</v>
      </c>
      <c r="C657" s="189" t="s">
        <v>316</v>
      </c>
      <c r="D657" s="189">
        <v>60</v>
      </c>
      <c r="E657" s="189">
        <f>IF(Início!$C$11&lt;E$2,IF((E$2-Início!$C$11)&lt;72,$D657*E$1,6*$D657),0)</f>
        <v>60</v>
      </c>
      <c r="F657" s="189">
        <f>IF(Início!$C$11&lt;F$2,IF((F$2-Início!$C$11)&lt;72,$D657*F$1,6*$D657),0)</f>
        <v>120</v>
      </c>
      <c r="G657" s="189">
        <f>IF(Início!$C$11&lt;G$2,IF((G$2-Início!$C$11)&lt;72,$D657*G$1,6*$D657),0)</f>
        <v>180</v>
      </c>
      <c r="H657" s="189">
        <f>IF(Início!$C$11&lt;H$2,IF((H$2-Início!$C$11)&lt;72,$D657*H$1,6*$D657),0)</f>
        <v>240</v>
      </c>
      <c r="I657" s="189">
        <f>IF(Início!$C$11&lt;I$2,IF((I$2-Início!$C$11)&lt;72,$D657*I$1,6*$D657),0)</f>
        <v>300</v>
      </c>
      <c r="J657" s="189">
        <f>IF(Início!$C$11&lt;J$2,IF((J$2-Início!$C$11)&lt;72,$D657*J$1,6*$D657),0)</f>
        <v>360</v>
      </c>
      <c r="K657" s="189">
        <f>IF(Início!$C$11&lt;K$2,IF((K$2-Início!$C$11)&lt;72,$D657*K$1,6*$D657),0)</f>
        <v>360</v>
      </c>
      <c r="L657" s="189">
        <f>IF(Início!$C$11&lt;L$2,IF((L$2-Início!$C$11)&lt;72,$D657*L$1,6*$D657),0)</f>
        <v>360</v>
      </c>
      <c r="M657" s="189">
        <f>IF(Início!$C$11&lt;M$2,IF((M$2-Início!$C$11)&lt;72,$D657*M$1,6*$D657),0)</f>
        <v>360</v>
      </c>
      <c r="N657" s="189">
        <f>IF(Início!$C$11&lt;N$2,IF((N$2-Início!$C$11)&lt;72,$D657*N$1,6*$D657),0)</f>
        <v>360</v>
      </c>
      <c r="Q657" s="165" t="s">
        <v>769</v>
      </c>
    </row>
    <row r="658" spans="2:17">
      <c r="B658" s="165" t="str">
        <f t="shared" si="11"/>
        <v>Ichu/BA</v>
      </c>
      <c r="C658" s="189" t="s">
        <v>311</v>
      </c>
      <c r="D658" s="189">
        <v>60</v>
      </c>
      <c r="E658" s="189">
        <f>IF(Início!$C$11&lt;E$2,IF((E$2-Início!$C$11)&lt;72,$D658*E$1,6*$D658),0)</f>
        <v>60</v>
      </c>
      <c r="F658" s="189">
        <f>IF(Início!$C$11&lt;F$2,IF((F$2-Início!$C$11)&lt;72,$D658*F$1,6*$D658),0)</f>
        <v>120</v>
      </c>
      <c r="G658" s="189">
        <f>IF(Início!$C$11&lt;G$2,IF((G$2-Início!$C$11)&lt;72,$D658*G$1,6*$D658),0)</f>
        <v>180</v>
      </c>
      <c r="H658" s="189">
        <f>IF(Início!$C$11&lt;H$2,IF((H$2-Início!$C$11)&lt;72,$D658*H$1,6*$D658),0)</f>
        <v>240</v>
      </c>
      <c r="I658" s="189">
        <f>IF(Início!$C$11&lt;I$2,IF((I$2-Início!$C$11)&lt;72,$D658*I$1,6*$D658),0)</f>
        <v>300</v>
      </c>
      <c r="J658" s="189">
        <f>IF(Início!$C$11&lt;J$2,IF((J$2-Início!$C$11)&lt;72,$D658*J$1,6*$D658),0)</f>
        <v>360</v>
      </c>
      <c r="K658" s="189">
        <f>IF(Início!$C$11&lt;K$2,IF((K$2-Início!$C$11)&lt;72,$D658*K$1,6*$D658),0)</f>
        <v>360</v>
      </c>
      <c r="L658" s="189">
        <f>IF(Início!$C$11&lt;L$2,IF((L$2-Início!$C$11)&lt;72,$D658*L$1,6*$D658),0)</f>
        <v>360</v>
      </c>
      <c r="M658" s="189">
        <f>IF(Início!$C$11&lt;M$2,IF((M$2-Início!$C$11)&lt;72,$D658*M$1,6*$D658),0)</f>
        <v>360</v>
      </c>
      <c r="N658" s="189">
        <f>IF(Início!$C$11&lt;N$2,IF((N$2-Início!$C$11)&lt;72,$D658*N$1,6*$D658),0)</f>
        <v>360</v>
      </c>
      <c r="Q658" s="165" t="s">
        <v>1595</v>
      </c>
    </row>
    <row r="659" spans="2:17">
      <c r="B659" s="165" t="str">
        <f t="shared" si="11"/>
        <v>Icó/CE</v>
      </c>
      <c r="C659" s="189" t="s">
        <v>314</v>
      </c>
      <c r="D659" s="189">
        <v>60</v>
      </c>
      <c r="E659" s="189">
        <f>IF(Início!$C$11&lt;E$2,IF((E$2-Início!$C$11)&lt;72,$D659*E$1,6*$D659),0)</f>
        <v>60</v>
      </c>
      <c r="F659" s="189">
        <f>IF(Início!$C$11&lt;F$2,IF((F$2-Início!$C$11)&lt;72,$D659*F$1,6*$D659),0)</f>
        <v>120</v>
      </c>
      <c r="G659" s="189">
        <f>IF(Início!$C$11&lt;G$2,IF((G$2-Início!$C$11)&lt;72,$D659*G$1,6*$D659),0)</f>
        <v>180</v>
      </c>
      <c r="H659" s="189">
        <f>IF(Início!$C$11&lt;H$2,IF((H$2-Início!$C$11)&lt;72,$D659*H$1,6*$D659),0)</f>
        <v>240</v>
      </c>
      <c r="I659" s="189">
        <f>IF(Início!$C$11&lt;I$2,IF((I$2-Início!$C$11)&lt;72,$D659*I$1,6*$D659),0)</f>
        <v>300</v>
      </c>
      <c r="J659" s="189">
        <f>IF(Início!$C$11&lt;J$2,IF((J$2-Início!$C$11)&lt;72,$D659*J$1,6*$D659),0)</f>
        <v>360</v>
      </c>
      <c r="K659" s="189">
        <f>IF(Início!$C$11&lt;K$2,IF((K$2-Início!$C$11)&lt;72,$D659*K$1,6*$D659),0)</f>
        <v>360</v>
      </c>
      <c r="L659" s="189">
        <f>IF(Início!$C$11&lt;L$2,IF((L$2-Início!$C$11)&lt;72,$D659*L$1,6*$D659),0)</f>
        <v>360</v>
      </c>
      <c r="M659" s="189">
        <f>IF(Início!$C$11&lt;M$2,IF((M$2-Início!$C$11)&lt;72,$D659*M$1,6*$D659),0)</f>
        <v>360</v>
      </c>
      <c r="N659" s="189">
        <f>IF(Início!$C$11&lt;N$2,IF((N$2-Início!$C$11)&lt;72,$D659*N$1,6*$D659),0)</f>
        <v>360</v>
      </c>
      <c r="Q659" s="165" t="s">
        <v>469</v>
      </c>
    </row>
    <row r="660" spans="2:17">
      <c r="B660" s="165" t="str">
        <f t="shared" si="11"/>
        <v>Igaporã/BA</v>
      </c>
      <c r="C660" s="189" t="s">
        <v>311</v>
      </c>
      <c r="D660" s="189">
        <v>60</v>
      </c>
      <c r="E660" s="189">
        <f>IF(Início!$C$11&lt;E$2,IF((E$2-Início!$C$11)&lt;72,$D660*E$1,6*$D660),0)</f>
        <v>60</v>
      </c>
      <c r="F660" s="189">
        <f>IF(Início!$C$11&lt;F$2,IF((F$2-Início!$C$11)&lt;72,$D660*F$1,6*$D660),0)</f>
        <v>120</v>
      </c>
      <c r="G660" s="189">
        <f>IF(Início!$C$11&lt;G$2,IF((G$2-Início!$C$11)&lt;72,$D660*G$1,6*$D660),0)</f>
        <v>180</v>
      </c>
      <c r="H660" s="189">
        <f>IF(Início!$C$11&lt;H$2,IF((H$2-Início!$C$11)&lt;72,$D660*H$1,6*$D660),0)</f>
        <v>240</v>
      </c>
      <c r="I660" s="189">
        <f>IF(Início!$C$11&lt;I$2,IF((I$2-Início!$C$11)&lt;72,$D660*I$1,6*$D660),0)</f>
        <v>300</v>
      </c>
      <c r="J660" s="189">
        <f>IF(Início!$C$11&lt;J$2,IF((J$2-Início!$C$11)&lt;72,$D660*J$1,6*$D660),0)</f>
        <v>360</v>
      </c>
      <c r="K660" s="189">
        <f>IF(Início!$C$11&lt;K$2,IF((K$2-Início!$C$11)&lt;72,$D660*K$1,6*$D660),0)</f>
        <v>360</v>
      </c>
      <c r="L660" s="189">
        <f>IF(Início!$C$11&lt;L$2,IF((L$2-Início!$C$11)&lt;72,$D660*L$1,6*$D660),0)</f>
        <v>360</v>
      </c>
      <c r="M660" s="189">
        <f>IF(Início!$C$11&lt;M$2,IF((M$2-Início!$C$11)&lt;72,$D660*M$1,6*$D660),0)</f>
        <v>360</v>
      </c>
      <c r="N660" s="189">
        <f>IF(Início!$C$11&lt;N$2,IF((N$2-Início!$C$11)&lt;72,$D660*N$1,6*$D660),0)</f>
        <v>360</v>
      </c>
      <c r="Q660" s="165" t="s">
        <v>1054</v>
      </c>
    </row>
    <row r="661" spans="2:17">
      <c r="B661" s="165" t="str">
        <f t="shared" si="11"/>
        <v>Igaraçu do Tietê/SP</v>
      </c>
      <c r="C661" s="189" t="s">
        <v>2002</v>
      </c>
      <c r="D661" s="189">
        <v>60</v>
      </c>
      <c r="E661" s="189">
        <f>IF(Início!$C$11&lt;E$2,IF((E$2-Início!$C$11)&lt;72,$D661*E$1,6*$D661),0)</f>
        <v>60</v>
      </c>
      <c r="F661" s="189">
        <f>IF(Início!$C$11&lt;F$2,IF((F$2-Início!$C$11)&lt;72,$D661*F$1,6*$D661),0)</f>
        <v>120</v>
      </c>
      <c r="G661" s="189">
        <f>IF(Início!$C$11&lt;G$2,IF((G$2-Início!$C$11)&lt;72,$D661*G$1,6*$D661),0)</f>
        <v>180</v>
      </c>
      <c r="H661" s="189">
        <f>IF(Início!$C$11&lt;H$2,IF((H$2-Início!$C$11)&lt;72,$D661*H$1,6*$D661),0)</f>
        <v>240</v>
      </c>
      <c r="I661" s="189">
        <f>IF(Início!$C$11&lt;I$2,IF((I$2-Início!$C$11)&lt;72,$D661*I$1,6*$D661),0)</f>
        <v>300</v>
      </c>
      <c r="J661" s="189">
        <f>IF(Início!$C$11&lt;J$2,IF((J$2-Início!$C$11)&lt;72,$D661*J$1,6*$D661),0)</f>
        <v>360</v>
      </c>
      <c r="K661" s="189">
        <f>IF(Início!$C$11&lt;K$2,IF((K$2-Início!$C$11)&lt;72,$D661*K$1,6*$D661),0)</f>
        <v>360</v>
      </c>
      <c r="L661" s="189">
        <f>IF(Início!$C$11&lt;L$2,IF((L$2-Início!$C$11)&lt;72,$D661*L$1,6*$D661),0)</f>
        <v>360</v>
      </c>
      <c r="M661" s="189">
        <f>IF(Início!$C$11&lt;M$2,IF((M$2-Início!$C$11)&lt;72,$D661*M$1,6*$D661),0)</f>
        <v>360</v>
      </c>
      <c r="N661" s="189">
        <f>IF(Início!$C$11&lt;N$2,IF((N$2-Início!$C$11)&lt;72,$D661*N$1,6*$D661),0)</f>
        <v>360</v>
      </c>
      <c r="Q661" s="165" t="s">
        <v>827</v>
      </c>
    </row>
    <row r="662" spans="2:17">
      <c r="B662" s="165" t="str">
        <f t="shared" si="11"/>
        <v>Igaracy/PB</v>
      </c>
      <c r="C662" s="189" t="s">
        <v>2015</v>
      </c>
      <c r="D662" s="189">
        <v>60</v>
      </c>
      <c r="E662" s="189">
        <f>IF(Início!$C$11&lt;E$2,IF((E$2-Início!$C$11)&lt;72,$D662*E$1,6*$D662),0)</f>
        <v>60</v>
      </c>
      <c r="F662" s="189">
        <f>IF(Início!$C$11&lt;F$2,IF((F$2-Início!$C$11)&lt;72,$D662*F$1,6*$D662),0)</f>
        <v>120</v>
      </c>
      <c r="G662" s="189">
        <f>IF(Início!$C$11&lt;G$2,IF((G$2-Início!$C$11)&lt;72,$D662*G$1,6*$D662),0)</f>
        <v>180</v>
      </c>
      <c r="H662" s="189">
        <f>IF(Início!$C$11&lt;H$2,IF((H$2-Início!$C$11)&lt;72,$D662*H$1,6*$D662),0)</f>
        <v>240</v>
      </c>
      <c r="I662" s="189">
        <f>IF(Início!$C$11&lt;I$2,IF((I$2-Início!$C$11)&lt;72,$D662*I$1,6*$D662),0)</f>
        <v>300</v>
      </c>
      <c r="J662" s="189">
        <f>IF(Início!$C$11&lt;J$2,IF((J$2-Início!$C$11)&lt;72,$D662*J$1,6*$D662),0)</f>
        <v>360</v>
      </c>
      <c r="K662" s="189">
        <f>IF(Início!$C$11&lt;K$2,IF((K$2-Início!$C$11)&lt;72,$D662*K$1,6*$D662),0)</f>
        <v>360</v>
      </c>
      <c r="L662" s="189">
        <f>IF(Início!$C$11&lt;L$2,IF((L$2-Início!$C$11)&lt;72,$D662*L$1,6*$D662),0)</f>
        <v>360</v>
      </c>
      <c r="M662" s="189">
        <f>IF(Início!$C$11&lt;M$2,IF((M$2-Início!$C$11)&lt;72,$D662*M$1,6*$D662),0)</f>
        <v>360</v>
      </c>
      <c r="N662" s="189">
        <f>IF(Início!$C$11&lt;N$2,IF((N$2-Início!$C$11)&lt;72,$D662*N$1,6*$D662),0)</f>
        <v>360</v>
      </c>
      <c r="Q662" s="165" t="s">
        <v>1641</v>
      </c>
    </row>
    <row r="663" spans="2:17">
      <c r="B663" s="165" t="str">
        <f t="shared" si="11"/>
        <v>Igarapé do Meio/MA</v>
      </c>
      <c r="C663" s="189" t="s">
        <v>316</v>
      </c>
      <c r="D663" s="189">
        <v>60</v>
      </c>
      <c r="E663" s="189">
        <f>IF(Início!$C$11&lt;E$2,IF((E$2-Início!$C$11)&lt;72,$D663*E$1,6*$D663),0)</f>
        <v>60</v>
      </c>
      <c r="F663" s="189">
        <f>IF(Início!$C$11&lt;F$2,IF((F$2-Início!$C$11)&lt;72,$D663*F$1,6*$D663),0)</f>
        <v>120</v>
      </c>
      <c r="G663" s="189">
        <f>IF(Início!$C$11&lt;G$2,IF((G$2-Início!$C$11)&lt;72,$D663*G$1,6*$D663),0)</f>
        <v>180</v>
      </c>
      <c r="H663" s="189">
        <f>IF(Início!$C$11&lt;H$2,IF((H$2-Início!$C$11)&lt;72,$D663*H$1,6*$D663),0)</f>
        <v>240</v>
      </c>
      <c r="I663" s="189">
        <f>IF(Início!$C$11&lt;I$2,IF((I$2-Início!$C$11)&lt;72,$D663*I$1,6*$D663),0)</f>
        <v>300</v>
      </c>
      <c r="J663" s="189">
        <f>IF(Início!$C$11&lt;J$2,IF((J$2-Início!$C$11)&lt;72,$D663*J$1,6*$D663),0)</f>
        <v>360</v>
      </c>
      <c r="K663" s="189">
        <f>IF(Início!$C$11&lt;K$2,IF((K$2-Início!$C$11)&lt;72,$D663*K$1,6*$D663),0)</f>
        <v>360</v>
      </c>
      <c r="L663" s="189">
        <f>IF(Início!$C$11&lt;L$2,IF((L$2-Início!$C$11)&lt;72,$D663*L$1,6*$D663),0)</f>
        <v>360</v>
      </c>
      <c r="M663" s="189">
        <f>IF(Início!$C$11&lt;M$2,IF((M$2-Início!$C$11)&lt;72,$D663*M$1,6*$D663),0)</f>
        <v>360</v>
      </c>
      <c r="N663" s="189">
        <f>IF(Início!$C$11&lt;N$2,IF((N$2-Início!$C$11)&lt;72,$D663*N$1,6*$D663),0)</f>
        <v>360</v>
      </c>
      <c r="Q663" s="165" t="s">
        <v>1117</v>
      </c>
    </row>
    <row r="664" spans="2:17">
      <c r="B664" s="165" t="str">
        <f t="shared" si="11"/>
        <v>Igarapé Grande/MA</v>
      </c>
      <c r="C664" s="189" t="s">
        <v>316</v>
      </c>
      <c r="D664" s="189">
        <v>60</v>
      </c>
      <c r="E664" s="189">
        <f>IF(Início!$C$11&lt;E$2,IF((E$2-Início!$C$11)&lt;72,$D664*E$1,6*$D664),0)</f>
        <v>60</v>
      </c>
      <c r="F664" s="189">
        <f>IF(Início!$C$11&lt;F$2,IF((F$2-Início!$C$11)&lt;72,$D664*F$1,6*$D664),0)</f>
        <v>120</v>
      </c>
      <c r="G664" s="189">
        <f>IF(Início!$C$11&lt;G$2,IF((G$2-Início!$C$11)&lt;72,$D664*G$1,6*$D664),0)</f>
        <v>180</v>
      </c>
      <c r="H664" s="189">
        <f>IF(Início!$C$11&lt;H$2,IF((H$2-Início!$C$11)&lt;72,$D664*H$1,6*$D664),0)</f>
        <v>240</v>
      </c>
      <c r="I664" s="189">
        <f>IF(Início!$C$11&lt;I$2,IF((I$2-Início!$C$11)&lt;72,$D664*I$1,6*$D664),0)</f>
        <v>300</v>
      </c>
      <c r="J664" s="189">
        <f>IF(Início!$C$11&lt;J$2,IF((J$2-Início!$C$11)&lt;72,$D664*J$1,6*$D664),0)</f>
        <v>360</v>
      </c>
      <c r="K664" s="189">
        <f>IF(Início!$C$11&lt;K$2,IF((K$2-Início!$C$11)&lt;72,$D664*K$1,6*$D664),0)</f>
        <v>360</v>
      </c>
      <c r="L664" s="189">
        <f>IF(Início!$C$11&lt;L$2,IF((L$2-Início!$C$11)&lt;72,$D664*L$1,6*$D664),0)</f>
        <v>360</v>
      </c>
      <c r="M664" s="189">
        <f>IF(Início!$C$11&lt;M$2,IF((M$2-Início!$C$11)&lt;72,$D664*M$1,6*$D664),0)</f>
        <v>360</v>
      </c>
      <c r="N664" s="189">
        <f>IF(Início!$C$11&lt;N$2,IF((N$2-Início!$C$11)&lt;72,$D664*N$1,6*$D664),0)</f>
        <v>360</v>
      </c>
      <c r="Q664" s="165" t="s">
        <v>1356</v>
      </c>
    </row>
    <row r="665" spans="2:17">
      <c r="B665" s="165" t="str">
        <f t="shared" si="11"/>
        <v>Igarapé-Açu/PA</v>
      </c>
      <c r="C665" s="189" t="s">
        <v>302</v>
      </c>
      <c r="D665" s="189">
        <v>60</v>
      </c>
      <c r="E665" s="189">
        <f>IF(Início!$C$11&lt;E$2,IF((E$2-Início!$C$11)&lt;72,$D665*E$1,6*$D665),0)</f>
        <v>60</v>
      </c>
      <c r="F665" s="189">
        <f>IF(Início!$C$11&lt;F$2,IF((F$2-Início!$C$11)&lt;72,$D665*F$1,6*$D665),0)</f>
        <v>120</v>
      </c>
      <c r="G665" s="189">
        <f>IF(Início!$C$11&lt;G$2,IF((G$2-Início!$C$11)&lt;72,$D665*G$1,6*$D665),0)</f>
        <v>180</v>
      </c>
      <c r="H665" s="189">
        <f>IF(Início!$C$11&lt;H$2,IF((H$2-Início!$C$11)&lt;72,$D665*H$1,6*$D665),0)</f>
        <v>240</v>
      </c>
      <c r="I665" s="189">
        <f>IF(Início!$C$11&lt;I$2,IF((I$2-Início!$C$11)&lt;72,$D665*I$1,6*$D665),0)</f>
        <v>300</v>
      </c>
      <c r="J665" s="189">
        <f>IF(Início!$C$11&lt;J$2,IF((J$2-Início!$C$11)&lt;72,$D665*J$1,6*$D665),0)</f>
        <v>360</v>
      </c>
      <c r="K665" s="189">
        <f>IF(Início!$C$11&lt;K$2,IF((K$2-Início!$C$11)&lt;72,$D665*K$1,6*$D665),0)</f>
        <v>360</v>
      </c>
      <c r="L665" s="189">
        <f>IF(Início!$C$11&lt;L$2,IF((L$2-Início!$C$11)&lt;72,$D665*L$1,6*$D665),0)</f>
        <v>360</v>
      </c>
      <c r="M665" s="189">
        <f>IF(Início!$C$11&lt;M$2,IF((M$2-Início!$C$11)&lt;72,$D665*M$1,6*$D665),0)</f>
        <v>360</v>
      </c>
      <c r="N665" s="189">
        <f>IF(Início!$C$11&lt;N$2,IF((N$2-Início!$C$11)&lt;72,$D665*N$1,6*$D665),0)</f>
        <v>360</v>
      </c>
      <c r="Q665" s="165" t="s">
        <v>611</v>
      </c>
    </row>
    <row r="666" spans="2:17">
      <c r="B666" s="165" t="str">
        <f t="shared" si="11"/>
        <v>Igarapé-Miri/PA</v>
      </c>
      <c r="C666" s="189" t="s">
        <v>302</v>
      </c>
      <c r="D666" s="189">
        <v>60</v>
      </c>
      <c r="E666" s="189">
        <f>IF(Início!$C$11&lt;E$2,IF((E$2-Início!$C$11)&lt;72,$D666*E$1,6*$D666),0)</f>
        <v>60</v>
      </c>
      <c r="F666" s="189">
        <f>IF(Início!$C$11&lt;F$2,IF((F$2-Início!$C$11)&lt;72,$D666*F$1,6*$D666),0)</f>
        <v>120</v>
      </c>
      <c r="G666" s="189">
        <f>IF(Início!$C$11&lt;G$2,IF((G$2-Início!$C$11)&lt;72,$D666*G$1,6*$D666),0)</f>
        <v>180</v>
      </c>
      <c r="H666" s="189">
        <f>IF(Início!$C$11&lt;H$2,IF((H$2-Início!$C$11)&lt;72,$D666*H$1,6*$D666),0)</f>
        <v>240</v>
      </c>
      <c r="I666" s="189">
        <f>IF(Início!$C$11&lt;I$2,IF((I$2-Início!$C$11)&lt;72,$D666*I$1,6*$D666),0)</f>
        <v>300</v>
      </c>
      <c r="J666" s="189">
        <f>IF(Início!$C$11&lt;J$2,IF((J$2-Início!$C$11)&lt;72,$D666*J$1,6*$D666),0)</f>
        <v>360</v>
      </c>
      <c r="K666" s="189">
        <f>IF(Início!$C$11&lt;K$2,IF((K$2-Início!$C$11)&lt;72,$D666*K$1,6*$D666),0)</f>
        <v>360</v>
      </c>
      <c r="L666" s="189">
        <f>IF(Início!$C$11&lt;L$2,IF((L$2-Início!$C$11)&lt;72,$D666*L$1,6*$D666),0)</f>
        <v>360</v>
      </c>
      <c r="M666" s="189">
        <f>IF(Início!$C$11&lt;M$2,IF((M$2-Início!$C$11)&lt;72,$D666*M$1,6*$D666),0)</f>
        <v>360</v>
      </c>
      <c r="N666" s="189">
        <f>IF(Início!$C$11&lt;N$2,IF((N$2-Início!$C$11)&lt;72,$D666*N$1,6*$D666),0)</f>
        <v>360</v>
      </c>
      <c r="Q666" s="165" t="s">
        <v>464</v>
      </c>
    </row>
    <row r="667" spans="2:17">
      <c r="B667" s="165" t="str">
        <f t="shared" si="11"/>
        <v>Igreja Nova/AL</v>
      </c>
      <c r="C667" s="189" t="s">
        <v>2010</v>
      </c>
      <c r="D667" s="189">
        <v>60</v>
      </c>
      <c r="E667" s="189">
        <f>IF(Início!$C$11&lt;E$2,IF((E$2-Início!$C$11)&lt;72,$D667*E$1,6*$D667),0)</f>
        <v>60</v>
      </c>
      <c r="F667" s="189">
        <f>IF(Início!$C$11&lt;F$2,IF((F$2-Início!$C$11)&lt;72,$D667*F$1,6*$D667),0)</f>
        <v>120</v>
      </c>
      <c r="G667" s="189">
        <f>IF(Início!$C$11&lt;G$2,IF((G$2-Início!$C$11)&lt;72,$D667*G$1,6*$D667),0)</f>
        <v>180</v>
      </c>
      <c r="H667" s="189">
        <f>IF(Início!$C$11&lt;H$2,IF((H$2-Início!$C$11)&lt;72,$D667*H$1,6*$D667),0)</f>
        <v>240</v>
      </c>
      <c r="I667" s="189">
        <f>IF(Início!$C$11&lt;I$2,IF((I$2-Início!$C$11)&lt;72,$D667*I$1,6*$D667),0)</f>
        <v>300</v>
      </c>
      <c r="J667" s="189">
        <f>IF(Início!$C$11&lt;J$2,IF((J$2-Início!$C$11)&lt;72,$D667*J$1,6*$D667),0)</f>
        <v>360</v>
      </c>
      <c r="K667" s="189">
        <f>IF(Início!$C$11&lt;K$2,IF((K$2-Início!$C$11)&lt;72,$D667*K$1,6*$D667),0)</f>
        <v>360</v>
      </c>
      <c r="L667" s="189">
        <f>IF(Início!$C$11&lt;L$2,IF((L$2-Início!$C$11)&lt;72,$D667*L$1,6*$D667),0)</f>
        <v>360</v>
      </c>
      <c r="M667" s="189">
        <f>IF(Início!$C$11&lt;M$2,IF((M$2-Início!$C$11)&lt;72,$D667*M$1,6*$D667),0)</f>
        <v>360</v>
      </c>
      <c r="N667" s="189">
        <f>IF(Início!$C$11&lt;N$2,IF((N$2-Início!$C$11)&lt;72,$D667*N$1,6*$D667),0)</f>
        <v>360</v>
      </c>
      <c r="Q667" s="165" t="s">
        <v>859</v>
      </c>
    </row>
    <row r="668" spans="2:17">
      <c r="B668" s="165" t="str">
        <f t="shared" si="11"/>
        <v>Igrejinha/RS</v>
      </c>
      <c r="C668" s="189" t="s">
        <v>2012</v>
      </c>
      <c r="D668" s="189">
        <v>60</v>
      </c>
      <c r="E668" s="189">
        <f>IF(Início!$C$11&lt;E$2,IF((E$2-Início!$C$11)&lt;72,$D668*E$1,6*$D668),0)</f>
        <v>60</v>
      </c>
      <c r="F668" s="189">
        <f>IF(Início!$C$11&lt;F$2,IF((F$2-Início!$C$11)&lt;72,$D668*F$1,6*$D668),0)</f>
        <v>120</v>
      </c>
      <c r="G668" s="189">
        <f>IF(Início!$C$11&lt;G$2,IF((G$2-Início!$C$11)&lt;72,$D668*G$1,6*$D668),0)</f>
        <v>180</v>
      </c>
      <c r="H668" s="189">
        <f>IF(Início!$C$11&lt;H$2,IF((H$2-Início!$C$11)&lt;72,$D668*H$1,6*$D668),0)</f>
        <v>240</v>
      </c>
      <c r="I668" s="189">
        <f>IF(Início!$C$11&lt;I$2,IF((I$2-Início!$C$11)&lt;72,$D668*I$1,6*$D668),0)</f>
        <v>300</v>
      </c>
      <c r="J668" s="189">
        <f>IF(Início!$C$11&lt;J$2,IF((J$2-Início!$C$11)&lt;72,$D668*J$1,6*$D668),0)</f>
        <v>360</v>
      </c>
      <c r="K668" s="189">
        <f>IF(Início!$C$11&lt;K$2,IF((K$2-Início!$C$11)&lt;72,$D668*K$1,6*$D668),0)</f>
        <v>360</v>
      </c>
      <c r="L668" s="189">
        <f>IF(Início!$C$11&lt;L$2,IF((L$2-Início!$C$11)&lt;72,$D668*L$1,6*$D668),0)</f>
        <v>360</v>
      </c>
      <c r="M668" s="189">
        <f>IF(Início!$C$11&lt;M$2,IF((M$2-Início!$C$11)&lt;72,$D668*M$1,6*$D668),0)</f>
        <v>360</v>
      </c>
      <c r="N668" s="189">
        <f>IF(Início!$C$11&lt;N$2,IF((N$2-Início!$C$11)&lt;72,$D668*N$1,6*$D668),0)</f>
        <v>360</v>
      </c>
      <c r="Q668" s="165" t="s">
        <v>642</v>
      </c>
    </row>
    <row r="669" spans="2:17">
      <c r="B669" s="165" t="str">
        <f t="shared" si="11"/>
        <v>Iguaba Grande/RJ</v>
      </c>
      <c r="C669" s="189" t="s">
        <v>2003</v>
      </c>
      <c r="D669" s="189">
        <v>60</v>
      </c>
      <c r="E669" s="189">
        <f>IF(Início!$C$11&lt;E$2,IF((E$2-Início!$C$11)&lt;72,$D669*E$1,6*$D669),0)</f>
        <v>60</v>
      </c>
      <c r="F669" s="189">
        <f>IF(Início!$C$11&lt;F$2,IF((F$2-Início!$C$11)&lt;72,$D669*F$1,6*$D669),0)</f>
        <v>120</v>
      </c>
      <c r="G669" s="189">
        <f>IF(Início!$C$11&lt;G$2,IF((G$2-Início!$C$11)&lt;72,$D669*G$1,6*$D669),0)</f>
        <v>180</v>
      </c>
      <c r="H669" s="189">
        <f>IF(Início!$C$11&lt;H$2,IF((H$2-Início!$C$11)&lt;72,$D669*H$1,6*$D669),0)</f>
        <v>240</v>
      </c>
      <c r="I669" s="189">
        <f>IF(Início!$C$11&lt;I$2,IF((I$2-Início!$C$11)&lt;72,$D669*I$1,6*$D669),0)</f>
        <v>300</v>
      </c>
      <c r="J669" s="189">
        <f>IF(Início!$C$11&lt;J$2,IF((J$2-Início!$C$11)&lt;72,$D669*J$1,6*$D669),0)</f>
        <v>360</v>
      </c>
      <c r="K669" s="189">
        <f>IF(Início!$C$11&lt;K$2,IF((K$2-Início!$C$11)&lt;72,$D669*K$1,6*$D669),0)</f>
        <v>360</v>
      </c>
      <c r="L669" s="189">
        <f>IF(Início!$C$11&lt;L$2,IF((L$2-Início!$C$11)&lt;72,$D669*L$1,6*$D669),0)</f>
        <v>360</v>
      </c>
      <c r="M669" s="189">
        <f>IF(Início!$C$11&lt;M$2,IF((M$2-Início!$C$11)&lt;72,$D669*M$1,6*$D669),0)</f>
        <v>360</v>
      </c>
      <c r="N669" s="189">
        <f>IF(Início!$C$11&lt;N$2,IF((N$2-Início!$C$11)&lt;72,$D669*N$1,6*$D669),0)</f>
        <v>360</v>
      </c>
      <c r="Q669" s="165" t="s">
        <v>717</v>
      </c>
    </row>
    <row r="670" spans="2:17">
      <c r="B670" s="165" t="str">
        <f t="shared" si="11"/>
        <v>Iguape/SP</v>
      </c>
      <c r="C670" s="189" t="s">
        <v>2002</v>
      </c>
      <c r="D670" s="189">
        <v>60</v>
      </c>
      <c r="E670" s="189">
        <f>IF(Início!$C$11&lt;E$2,IF((E$2-Início!$C$11)&lt;72,$D670*E$1,6*$D670),0)</f>
        <v>60</v>
      </c>
      <c r="F670" s="189">
        <f>IF(Início!$C$11&lt;F$2,IF((F$2-Início!$C$11)&lt;72,$D670*F$1,6*$D670),0)</f>
        <v>120</v>
      </c>
      <c r="G670" s="189">
        <f>IF(Início!$C$11&lt;G$2,IF((G$2-Início!$C$11)&lt;72,$D670*G$1,6*$D670),0)</f>
        <v>180</v>
      </c>
      <c r="H670" s="189">
        <f>IF(Início!$C$11&lt;H$2,IF((H$2-Início!$C$11)&lt;72,$D670*H$1,6*$D670),0)</f>
        <v>240</v>
      </c>
      <c r="I670" s="189">
        <f>IF(Início!$C$11&lt;I$2,IF((I$2-Início!$C$11)&lt;72,$D670*I$1,6*$D670),0)</f>
        <v>300</v>
      </c>
      <c r="J670" s="189">
        <f>IF(Início!$C$11&lt;J$2,IF((J$2-Início!$C$11)&lt;72,$D670*J$1,6*$D670),0)</f>
        <v>360</v>
      </c>
      <c r="K670" s="189">
        <f>IF(Início!$C$11&lt;K$2,IF((K$2-Início!$C$11)&lt;72,$D670*K$1,6*$D670),0)</f>
        <v>360</v>
      </c>
      <c r="L670" s="189">
        <f>IF(Início!$C$11&lt;L$2,IF((L$2-Início!$C$11)&lt;72,$D670*L$1,6*$D670),0)</f>
        <v>360</v>
      </c>
      <c r="M670" s="189">
        <f>IF(Início!$C$11&lt;M$2,IF((M$2-Início!$C$11)&lt;72,$D670*M$1,6*$D670),0)</f>
        <v>360</v>
      </c>
      <c r="N670" s="189">
        <f>IF(Início!$C$11&lt;N$2,IF((N$2-Início!$C$11)&lt;72,$D670*N$1,6*$D670),0)</f>
        <v>360</v>
      </c>
      <c r="Q670" s="165" t="s">
        <v>697</v>
      </c>
    </row>
    <row r="671" spans="2:17">
      <c r="B671" s="165" t="str">
        <f t="shared" si="11"/>
        <v>Iguaraci/PE</v>
      </c>
      <c r="C671" s="189" t="s">
        <v>319</v>
      </c>
      <c r="D671" s="189">
        <v>60</v>
      </c>
      <c r="E671" s="189">
        <f>IF(Início!$C$11&lt;E$2,IF((E$2-Início!$C$11)&lt;72,$D671*E$1,6*$D671),0)</f>
        <v>60</v>
      </c>
      <c r="F671" s="189">
        <f>IF(Início!$C$11&lt;F$2,IF((F$2-Início!$C$11)&lt;72,$D671*F$1,6*$D671),0)</f>
        <v>120</v>
      </c>
      <c r="G671" s="189">
        <f>IF(Início!$C$11&lt;G$2,IF((G$2-Início!$C$11)&lt;72,$D671*G$1,6*$D671),0)</f>
        <v>180</v>
      </c>
      <c r="H671" s="189">
        <f>IF(Início!$C$11&lt;H$2,IF((H$2-Início!$C$11)&lt;72,$D671*H$1,6*$D671),0)</f>
        <v>240</v>
      </c>
      <c r="I671" s="189">
        <f>IF(Início!$C$11&lt;I$2,IF((I$2-Início!$C$11)&lt;72,$D671*I$1,6*$D671),0)</f>
        <v>300</v>
      </c>
      <c r="J671" s="189">
        <f>IF(Início!$C$11&lt;J$2,IF((J$2-Início!$C$11)&lt;72,$D671*J$1,6*$D671),0)</f>
        <v>360</v>
      </c>
      <c r="K671" s="189">
        <f>IF(Início!$C$11&lt;K$2,IF((K$2-Início!$C$11)&lt;72,$D671*K$1,6*$D671),0)</f>
        <v>360</v>
      </c>
      <c r="L671" s="189">
        <f>IF(Início!$C$11&lt;L$2,IF((L$2-Início!$C$11)&lt;72,$D671*L$1,6*$D671),0)</f>
        <v>360</v>
      </c>
      <c r="M671" s="189">
        <f>IF(Início!$C$11&lt;M$2,IF((M$2-Início!$C$11)&lt;72,$D671*M$1,6*$D671),0)</f>
        <v>360</v>
      </c>
      <c r="N671" s="189">
        <f>IF(Início!$C$11&lt;N$2,IF((N$2-Início!$C$11)&lt;72,$D671*N$1,6*$D671),0)</f>
        <v>360</v>
      </c>
      <c r="Q671" s="165" t="s">
        <v>1275</v>
      </c>
    </row>
    <row r="672" spans="2:17">
      <c r="B672" s="165" t="str">
        <f t="shared" si="11"/>
        <v>Iguatemi/MS</v>
      </c>
      <c r="C672" s="189" t="s">
        <v>308</v>
      </c>
      <c r="D672" s="189">
        <v>60</v>
      </c>
      <c r="E672" s="189">
        <f>IF(Início!$C$11&lt;E$2,IF((E$2-Início!$C$11)&lt;72,$D672*E$1,6*$D672),0)</f>
        <v>60</v>
      </c>
      <c r="F672" s="189">
        <f>IF(Início!$C$11&lt;F$2,IF((F$2-Início!$C$11)&lt;72,$D672*F$1,6*$D672),0)</f>
        <v>120</v>
      </c>
      <c r="G672" s="189">
        <f>IF(Início!$C$11&lt;G$2,IF((G$2-Início!$C$11)&lt;72,$D672*G$1,6*$D672),0)</f>
        <v>180</v>
      </c>
      <c r="H672" s="189">
        <f>IF(Início!$C$11&lt;H$2,IF((H$2-Início!$C$11)&lt;72,$D672*H$1,6*$D672),0)</f>
        <v>240</v>
      </c>
      <c r="I672" s="189">
        <f>IF(Início!$C$11&lt;I$2,IF((I$2-Início!$C$11)&lt;72,$D672*I$1,6*$D672),0)</f>
        <v>300</v>
      </c>
      <c r="J672" s="189">
        <f>IF(Início!$C$11&lt;J$2,IF((J$2-Início!$C$11)&lt;72,$D672*J$1,6*$D672),0)</f>
        <v>360</v>
      </c>
      <c r="K672" s="189">
        <f>IF(Início!$C$11&lt;K$2,IF((K$2-Início!$C$11)&lt;72,$D672*K$1,6*$D672),0)</f>
        <v>360</v>
      </c>
      <c r="L672" s="189">
        <f>IF(Início!$C$11&lt;L$2,IF((L$2-Início!$C$11)&lt;72,$D672*L$1,6*$D672),0)</f>
        <v>360</v>
      </c>
      <c r="M672" s="189">
        <f>IF(Início!$C$11&lt;M$2,IF((M$2-Início!$C$11)&lt;72,$D672*M$1,6*$D672),0)</f>
        <v>360</v>
      </c>
      <c r="N672" s="189">
        <f>IF(Início!$C$11&lt;N$2,IF((N$2-Início!$C$11)&lt;72,$D672*N$1,6*$D672),0)</f>
        <v>360</v>
      </c>
      <c r="Q672" s="165" t="s">
        <v>1139</v>
      </c>
    </row>
    <row r="673" spans="2:17">
      <c r="B673" s="165" t="str">
        <f t="shared" si="11"/>
        <v>Iguatu/CE</v>
      </c>
      <c r="C673" s="189" t="s">
        <v>314</v>
      </c>
      <c r="D673" s="189">
        <v>60</v>
      </c>
      <c r="E673" s="189">
        <f>IF(Início!$C$11&lt;E$2,IF((E$2-Início!$C$11)&lt;72,$D673*E$1,6*$D673),0)</f>
        <v>60</v>
      </c>
      <c r="F673" s="189">
        <f>IF(Início!$C$11&lt;F$2,IF((F$2-Início!$C$11)&lt;72,$D673*F$1,6*$D673),0)</f>
        <v>120</v>
      </c>
      <c r="G673" s="189">
        <f>IF(Início!$C$11&lt;G$2,IF((G$2-Início!$C$11)&lt;72,$D673*G$1,6*$D673),0)</f>
        <v>180</v>
      </c>
      <c r="H673" s="189">
        <f>IF(Início!$C$11&lt;H$2,IF((H$2-Início!$C$11)&lt;72,$D673*H$1,6*$D673),0)</f>
        <v>240</v>
      </c>
      <c r="I673" s="189">
        <f>IF(Início!$C$11&lt;I$2,IF((I$2-Início!$C$11)&lt;72,$D673*I$1,6*$D673),0)</f>
        <v>300</v>
      </c>
      <c r="J673" s="189">
        <f>IF(Início!$C$11&lt;J$2,IF((J$2-Início!$C$11)&lt;72,$D673*J$1,6*$D673),0)</f>
        <v>360</v>
      </c>
      <c r="K673" s="189">
        <f>IF(Início!$C$11&lt;K$2,IF((K$2-Início!$C$11)&lt;72,$D673*K$1,6*$D673),0)</f>
        <v>360</v>
      </c>
      <c r="L673" s="189">
        <f>IF(Início!$C$11&lt;L$2,IF((L$2-Início!$C$11)&lt;72,$D673*L$1,6*$D673),0)</f>
        <v>360</v>
      </c>
      <c r="M673" s="189">
        <f>IF(Início!$C$11&lt;M$2,IF((M$2-Início!$C$11)&lt;72,$D673*M$1,6*$D673),0)</f>
        <v>360</v>
      </c>
      <c r="N673" s="189">
        <f>IF(Início!$C$11&lt;N$2,IF((N$2-Início!$C$11)&lt;72,$D673*N$1,6*$D673),0)</f>
        <v>360</v>
      </c>
      <c r="Q673" s="165" t="s">
        <v>313</v>
      </c>
    </row>
    <row r="674" spans="2:17">
      <c r="B674" s="165" t="str">
        <f t="shared" si="11"/>
        <v>Ijuí/RS</v>
      </c>
      <c r="C674" s="189" t="s">
        <v>2012</v>
      </c>
      <c r="D674" s="189">
        <v>60</v>
      </c>
      <c r="E674" s="189">
        <f>IF(Início!$C$11&lt;E$2,IF((E$2-Início!$C$11)&lt;72,$D674*E$1,6*$D674),0)</f>
        <v>60</v>
      </c>
      <c r="F674" s="189">
        <f>IF(Início!$C$11&lt;F$2,IF((F$2-Início!$C$11)&lt;72,$D674*F$1,6*$D674),0)</f>
        <v>120</v>
      </c>
      <c r="G674" s="189">
        <f>IF(Início!$C$11&lt;G$2,IF((G$2-Início!$C$11)&lt;72,$D674*G$1,6*$D674),0)</f>
        <v>180</v>
      </c>
      <c r="H674" s="189">
        <f>IF(Início!$C$11&lt;H$2,IF((H$2-Início!$C$11)&lt;72,$D674*H$1,6*$D674),0)</f>
        <v>240</v>
      </c>
      <c r="I674" s="189">
        <f>IF(Início!$C$11&lt;I$2,IF((I$2-Início!$C$11)&lt;72,$D674*I$1,6*$D674),0)</f>
        <v>300</v>
      </c>
      <c r="J674" s="189">
        <f>IF(Início!$C$11&lt;J$2,IF((J$2-Início!$C$11)&lt;72,$D674*J$1,6*$D674),0)</f>
        <v>360</v>
      </c>
      <c r="K674" s="189">
        <f>IF(Início!$C$11&lt;K$2,IF((K$2-Início!$C$11)&lt;72,$D674*K$1,6*$D674),0)</f>
        <v>360</v>
      </c>
      <c r="L674" s="189">
        <f>IF(Início!$C$11&lt;L$2,IF((L$2-Início!$C$11)&lt;72,$D674*L$1,6*$D674),0)</f>
        <v>360</v>
      </c>
      <c r="M674" s="189">
        <f>IF(Início!$C$11&lt;M$2,IF((M$2-Início!$C$11)&lt;72,$D674*M$1,6*$D674),0)</f>
        <v>360</v>
      </c>
      <c r="N674" s="189">
        <f>IF(Início!$C$11&lt;N$2,IF((N$2-Início!$C$11)&lt;72,$D674*N$1,6*$D674),0)</f>
        <v>360</v>
      </c>
      <c r="Q674" s="165" t="s">
        <v>425</v>
      </c>
    </row>
    <row r="675" spans="2:17">
      <c r="B675" s="165" t="str">
        <f t="shared" si="11"/>
        <v>Ilha Comprida/SP</v>
      </c>
      <c r="C675" s="189" t="s">
        <v>2002</v>
      </c>
      <c r="D675" s="189">
        <v>60</v>
      </c>
      <c r="E675" s="189">
        <f>IF(Início!$C$11&lt;E$2,IF((E$2-Início!$C$11)&lt;72,$D675*E$1,6*$D675),0)</f>
        <v>60</v>
      </c>
      <c r="F675" s="189">
        <f>IF(Início!$C$11&lt;F$2,IF((F$2-Início!$C$11)&lt;72,$D675*F$1,6*$D675),0)</f>
        <v>120</v>
      </c>
      <c r="G675" s="189">
        <f>IF(Início!$C$11&lt;G$2,IF((G$2-Início!$C$11)&lt;72,$D675*G$1,6*$D675),0)</f>
        <v>180</v>
      </c>
      <c r="H675" s="189">
        <f>IF(Início!$C$11&lt;H$2,IF((H$2-Início!$C$11)&lt;72,$D675*H$1,6*$D675),0)</f>
        <v>240</v>
      </c>
      <c r="I675" s="189">
        <f>IF(Início!$C$11&lt;I$2,IF((I$2-Início!$C$11)&lt;72,$D675*I$1,6*$D675),0)</f>
        <v>300</v>
      </c>
      <c r="J675" s="189">
        <f>IF(Início!$C$11&lt;J$2,IF((J$2-Início!$C$11)&lt;72,$D675*J$1,6*$D675),0)</f>
        <v>360</v>
      </c>
      <c r="K675" s="189">
        <f>IF(Início!$C$11&lt;K$2,IF((K$2-Início!$C$11)&lt;72,$D675*K$1,6*$D675),0)</f>
        <v>360</v>
      </c>
      <c r="L675" s="189">
        <f>IF(Início!$C$11&lt;L$2,IF((L$2-Início!$C$11)&lt;72,$D675*L$1,6*$D675),0)</f>
        <v>360</v>
      </c>
      <c r="M675" s="189">
        <f>IF(Início!$C$11&lt;M$2,IF((M$2-Início!$C$11)&lt;72,$D675*M$1,6*$D675),0)</f>
        <v>360</v>
      </c>
      <c r="N675" s="189">
        <f>IF(Início!$C$11&lt;N$2,IF((N$2-Início!$C$11)&lt;72,$D675*N$1,6*$D675),0)</f>
        <v>360</v>
      </c>
      <c r="Q675" s="165" t="s">
        <v>1170</v>
      </c>
    </row>
    <row r="676" spans="2:17">
      <c r="B676" s="165" t="str">
        <f t="shared" si="11"/>
        <v>Ilha Solteira/SP</v>
      </c>
      <c r="C676" s="189" t="s">
        <v>2002</v>
      </c>
      <c r="D676" s="189">
        <v>60</v>
      </c>
      <c r="E676" s="189">
        <f>IF(Início!$C$11&lt;E$2,IF((E$2-Início!$C$11)&lt;72,$D676*E$1,6*$D676),0)</f>
        <v>60</v>
      </c>
      <c r="F676" s="189">
        <f>IF(Início!$C$11&lt;F$2,IF((F$2-Início!$C$11)&lt;72,$D676*F$1,6*$D676),0)</f>
        <v>120</v>
      </c>
      <c r="G676" s="189">
        <f>IF(Início!$C$11&lt;G$2,IF((G$2-Início!$C$11)&lt;72,$D676*G$1,6*$D676),0)</f>
        <v>180</v>
      </c>
      <c r="H676" s="189">
        <f>IF(Início!$C$11&lt;H$2,IF((H$2-Início!$C$11)&lt;72,$D676*H$1,6*$D676),0)</f>
        <v>240</v>
      </c>
      <c r="I676" s="189">
        <f>IF(Início!$C$11&lt;I$2,IF((I$2-Início!$C$11)&lt;72,$D676*I$1,6*$D676),0)</f>
        <v>300</v>
      </c>
      <c r="J676" s="189">
        <f>IF(Início!$C$11&lt;J$2,IF((J$2-Início!$C$11)&lt;72,$D676*J$1,6*$D676),0)</f>
        <v>360</v>
      </c>
      <c r="K676" s="189">
        <f>IF(Início!$C$11&lt;K$2,IF((K$2-Início!$C$11)&lt;72,$D676*K$1,6*$D676),0)</f>
        <v>360</v>
      </c>
      <c r="L676" s="189">
        <f>IF(Início!$C$11&lt;L$2,IF((L$2-Início!$C$11)&lt;72,$D676*L$1,6*$D676),0)</f>
        <v>360</v>
      </c>
      <c r="M676" s="189">
        <f>IF(Início!$C$11&lt;M$2,IF((M$2-Início!$C$11)&lt;72,$D676*M$1,6*$D676),0)</f>
        <v>360</v>
      </c>
      <c r="N676" s="189">
        <f>IF(Início!$C$11&lt;N$2,IF((N$2-Início!$C$11)&lt;72,$D676*N$1,6*$D676),0)</f>
        <v>360</v>
      </c>
      <c r="Q676" s="165" t="s">
        <v>756</v>
      </c>
    </row>
    <row r="677" spans="2:17">
      <c r="B677" s="165" t="str">
        <f t="shared" si="11"/>
        <v>Ilhéus/BA</v>
      </c>
      <c r="C677" s="189" t="s">
        <v>311</v>
      </c>
      <c r="D677" s="189">
        <v>60</v>
      </c>
      <c r="E677" s="189">
        <f>IF(Início!$C$11&lt;E$2,IF((E$2-Início!$C$11)&lt;72,$D677*E$1,6*$D677),0)</f>
        <v>60</v>
      </c>
      <c r="F677" s="189">
        <f>IF(Início!$C$11&lt;F$2,IF((F$2-Início!$C$11)&lt;72,$D677*F$1,6*$D677),0)</f>
        <v>120</v>
      </c>
      <c r="G677" s="189">
        <f>IF(Início!$C$11&lt;G$2,IF((G$2-Início!$C$11)&lt;72,$D677*G$1,6*$D677),0)</f>
        <v>180</v>
      </c>
      <c r="H677" s="189">
        <f>IF(Início!$C$11&lt;H$2,IF((H$2-Início!$C$11)&lt;72,$D677*H$1,6*$D677),0)</f>
        <v>240</v>
      </c>
      <c r="I677" s="189">
        <f>IF(Início!$C$11&lt;I$2,IF((I$2-Início!$C$11)&lt;72,$D677*I$1,6*$D677),0)</f>
        <v>300</v>
      </c>
      <c r="J677" s="189">
        <f>IF(Início!$C$11&lt;J$2,IF((J$2-Início!$C$11)&lt;72,$D677*J$1,6*$D677),0)</f>
        <v>360</v>
      </c>
      <c r="K677" s="189">
        <f>IF(Início!$C$11&lt;K$2,IF((K$2-Início!$C$11)&lt;72,$D677*K$1,6*$D677),0)</f>
        <v>360</v>
      </c>
      <c r="L677" s="189">
        <f>IF(Início!$C$11&lt;L$2,IF((L$2-Início!$C$11)&lt;72,$D677*L$1,6*$D677),0)</f>
        <v>360</v>
      </c>
      <c r="M677" s="189">
        <f>IF(Início!$C$11&lt;M$2,IF((M$2-Início!$C$11)&lt;72,$D677*M$1,6*$D677),0)</f>
        <v>360</v>
      </c>
      <c r="N677" s="189">
        <f>IF(Início!$C$11&lt;N$2,IF((N$2-Início!$C$11)&lt;72,$D677*N$1,6*$D677),0)</f>
        <v>360</v>
      </c>
      <c r="Q677" s="165" t="s">
        <v>364</v>
      </c>
    </row>
    <row r="678" spans="2:17">
      <c r="B678" s="165" t="str">
        <f t="shared" si="11"/>
        <v>Imbé/RS</v>
      </c>
      <c r="C678" s="189" t="s">
        <v>2012</v>
      </c>
      <c r="D678" s="189">
        <v>60</v>
      </c>
      <c r="E678" s="189">
        <f>IF(Início!$C$11&lt;E$2,IF((E$2-Início!$C$11)&lt;72,$D678*E$1,6*$D678),0)</f>
        <v>60</v>
      </c>
      <c r="F678" s="189">
        <f>IF(Início!$C$11&lt;F$2,IF((F$2-Início!$C$11)&lt;72,$D678*F$1,6*$D678),0)</f>
        <v>120</v>
      </c>
      <c r="G678" s="189">
        <f>IF(Início!$C$11&lt;G$2,IF((G$2-Início!$C$11)&lt;72,$D678*G$1,6*$D678),0)</f>
        <v>180</v>
      </c>
      <c r="H678" s="189">
        <f>IF(Início!$C$11&lt;H$2,IF((H$2-Início!$C$11)&lt;72,$D678*H$1,6*$D678),0)</f>
        <v>240</v>
      </c>
      <c r="I678" s="189">
        <f>IF(Início!$C$11&lt;I$2,IF((I$2-Início!$C$11)&lt;72,$D678*I$1,6*$D678),0)</f>
        <v>300</v>
      </c>
      <c r="J678" s="189">
        <f>IF(Início!$C$11&lt;J$2,IF((J$2-Início!$C$11)&lt;72,$D678*J$1,6*$D678),0)</f>
        <v>360</v>
      </c>
      <c r="K678" s="189">
        <f>IF(Início!$C$11&lt;K$2,IF((K$2-Início!$C$11)&lt;72,$D678*K$1,6*$D678),0)</f>
        <v>360</v>
      </c>
      <c r="L678" s="189">
        <f>IF(Início!$C$11&lt;L$2,IF((L$2-Início!$C$11)&lt;72,$D678*L$1,6*$D678),0)</f>
        <v>360</v>
      </c>
      <c r="M678" s="189">
        <f>IF(Início!$C$11&lt;M$2,IF((M$2-Início!$C$11)&lt;72,$D678*M$1,6*$D678),0)</f>
        <v>360</v>
      </c>
      <c r="N678" s="189">
        <f>IF(Início!$C$11&lt;N$2,IF((N$2-Início!$C$11)&lt;72,$D678*N$1,6*$D678),0)</f>
        <v>360</v>
      </c>
      <c r="Q678" s="165" t="s">
        <v>737</v>
      </c>
    </row>
    <row r="679" spans="2:17">
      <c r="B679" s="165" t="str">
        <f t="shared" si="11"/>
        <v>Inajá/PE</v>
      </c>
      <c r="C679" s="189" t="s">
        <v>319</v>
      </c>
      <c r="D679" s="189">
        <v>60</v>
      </c>
      <c r="E679" s="189">
        <f>IF(Início!$C$11&lt;E$2,IF((E$2-Início!$C$11)&lt;72,$D679*E$1,6*$D679),0)</f>
        <v>60</v>
      </c>
      <c r="F679" s="189">
        <f>IF(Início!$C$11&lt;F$2,IF((F$2-Início!$C$11)&lt;72,$D679*F$1,6*$D679),0)</f>
        <v>120</v>
      </c>
      <c r="G679" s="189">
        <f>IF(Início!$C$11&lt;G$2,IF((G$2-Início!$C$11)&lt;72,$D679*G$1,6*$D679),0)</f>
        <v>180</v>
      </c>
      <c r="H679" s="189">
        <f>IF(Início!$C$11&lt;H$2,IF((H$2-Início!$C$11)&lt;72,$D679*H$1,6*$D679),0)</f>
        <v>240</v>
      </c>
      <c r="I679" s="189">
        <f>IF(Início!$C$11&lt;I$2,IF((I$2-Início!$C$11)&lt;72,$D679*I$1,6*$D679),0)</f>
        <v>300</v>
      </c>
      <c r="J679" s="189">
        <f>IF(Início!$C$11&lt;J$2,IF((J$2-Início!$C$11)&lt;72,$D679*J$1,6*$D679),0)</f>
        <v>360</v>
      </c>
      <c r="K679" s="189">
        <f>IF(Início!$C$11&lt;K$2,IF((K$2-Início!$C$11)&lt;72,$D679*K$1,6*$D679),0)</f>
        <v>360</v>
      </c>
      <c r="L679" s="189">
        <f>IF(Início!$C$11&lt;L$2,IF((L$2-Início!$C$11)&lt;72,$D679*L$1,6*$D679),0)</f>
        <v>360</v>
      </c>
      <c r="M679" s="189">
        <f>IF(Início!$C$11&lt;M$2,IF((M$2-Início!$C$11)&lt;72,$D679*M$1,6*$D679),0)</f>
        <v>360</v>
      </c>
      <c r="N679" s="189">
        <f>IF(Início!$C$11&lt;N$2,IF((N$2-Início!$C$11)&lt;72,$D679*N$1,6*$D679),0)</f>
        <v>360</v>
      </c>
      <c r="Q679" s="165" t="s">
        <v>755</v>
      </c>
    </row>
    <row r="680" spans="2:17">
      <c r="B680" s="165" t="str">
        <f t="shared" si="11"/>
        <v>Inajá/PR</v>
      </c>
      <c r="C680" s="189" t="s">
        <v>2009</v>
      </c>
      <c r="D680" s="189">
        <v>60</v>
      </c>
      <c r="E680" s="189">
        <f>IF(Início!$C$11&lt;E$2,IF((E$2-Início!$C$11)&lt;72,$D680*E$1,6*$D680),0)</f>
        <v>60</v>
      </c>
      <c r="F680" s="189">
        <f>IF(Início!$C$11&lt;F$2,IF((F$2-Início!$C$11)&lt;72,$D680*F$1,6*$D680),0)</f>
        <v>120</v>
      </c>
      <c r="G680" s="189">
        <f>IF(Início!$C$11&lt;G$2,IF((G$2-Início!$C$11)&lt;72,$D680*G$1,6*$D680),0)</f>
        <v>180</v>
      </c>
      <c r="H680" s="189">
        <f>IF(Início!$C$11&lt;H$2,IF((H$2-Início!$C$11)&lt;72,$D680*H$1,6*$D680),0)</f>
        <v>240</v>
      </c>
      <c r="I680" s="189">
        <f>IF(Início!$C$11&lt;I$2,IF((I$2-Início!$C$11)&lt;72,$D680*I$1,6*$D680),0)</f>
        <v>300</v>
      </c>
      <c r="J680" s="189">
        <f>IF(Início!$C$11&lt;J$2,IF((J$2-Início!$C$11)&lt;72,$D680*J$1,6*$D680),0)</f>
        <v>360</v>
      </c>
      <c r="K680" s="189">
        <f>IF(Início!$C$11&lt;K$2,IF((K$2-Início!$C$11)&lt;72,$D680*K$1,6*$D680),0)</f>
        <v>360</v>
      </c>
      <c r="L680" s="189">
        <f>IF(Início!$C$11&lt;L$2,IF((L$2-Início!$C$11)&lt;72,$D680*L$1,6*$D680),0)</f>
        <v>360</v>
      </c>
      <c r="M680" s="189">
        <f>IF(Início!$C$11&lt;M$2,IF((M$2-Início!$C$11)&lt;72,$D680*M$1,6*$D680),0)</f>
        <v>360</v>
      </c>
      <c r="N680" s="189">
        <f>IF(Início!$C$11&lt;N$2,IF((N$2-Início!$C$11)&lt;72,$D680*N$1,6*$D680),0)</f>
        <v>360</v>
      </c>
      <c r="Q680" s="165" t="s">
        <v>755</v>
      </c>
    </row>
    <row r="681" spans="2:17">
      <c r="B681" s="165" t="str">
        <f t="shared" si="11"/>
        <v>Independência/CE</v>
      </c>
      <c r="C681" s="189" t="s">
        <v>314</v>
      </c>
      <c r="D681" s="189">
        <v>60</v>
      </c>
      <c r="E681" s="189">
        <f>IF(Início!$C$11&lt;E$2,IF((E$2-Início!$C$11)&lt;72,$D681*E$1,6*$D681),0)</f>
        <v>60</v>
      </c>
      <c r="F681" s="189">
        <f>IF(Início!$C$11&lt;F$2,IF((F$2-Início!$C$11)&lt;72,$D681*F$1,6*$D681),0)</f>
        <v>120</v>
      </c>
      <c r="G681" s="189">
        <f>IF(Início!$C$11&lt;G$2,IF((G$2-Início!$C$11)&lt;72,$D681*G$1,6*$D681),0)</f>
        <v>180</v>
      </c>
      <c r="H681" s="189">
        <f>IF(Início!$C$11&lt;H$2,IF((H$2-Início!$C$11)&lt;72,$D681*H$1,6*$D681),0)</f>
        <v>240</v>
      </c>
      <c r="I681" s="189">
        <f>IF(Início!$C$11&lt;I$2,IF((I$2-Início!$C$11)&lt;72,$D681*I$1,6*$D681),0)</f>
        <v>300</v>
      </c>
      <c r="J681" s="189">
        <f>IF(Início!$C$11&lt;J$2,IF((J$2-Início!$C$11)&lt;72,$D681*J$1,6*$D681),0)</f>
        <v>360</v>
      </c>
      <c r="K681" s="189">
        <f>IF(Início!$C$11&lt;K$2,IF((K$2-Início!$C$11)&lt;72,$D681*K$1,6*$D681),0)</f>
        <v>360</v>
      </c>
      <c r="L681" s="189">
        <f>IF(Início!$C$11&lt;L$2,IF((L$2-Início!$C$11)&lt;72,$D681*L$1,6*$D681),0)</f>
        <v>360</v>
      </c>
      <c r="M681" s="189">
        <f>IF(Início!$C$11&lt;M$2,IF((M$2-Início!$C$11)&lt;72,$D681*M$1,6*$D681),0)</f>
        <v>360</v>
      </c>
      <c r="N681" s="189">
        <f>IF(Início!$C$11&lt;N$2,IF((N$2-Início!$C$11)&lt;72,$D681*N$1,6*$D681),0)</f>
        <v>360</v>
      </c>
      <c r="Q681" s="165" t="s">
        <v>795</v>
      </c>
    </row>
    <row r="682" spans="2:17">
      <c r="B682" s="165" t="str">
        <f t="shared" si="11"/>
        <v>Independência/RS</v>
      </c>
      <c r="C682" s="189" t="s">
        <v>2012</v>
      </c>
      <c r="D682" s="189">
        <v>60</v>
      </c>
      <c r="E682" s="189">
        <f>IF(Início!$C$11&lt;E$2,IF((E$2-Início!$C$11)&lt;72,$D682*E$1,6*$D682),0)</f>
        <v>60</v>
      </c>
      <c r="F682" s="189">
        <f>IF(Início!$C$11&lt;F$2,IF((F$2-Início!$C$11)&lt;72,$D682*F$1,6*$D682),0)</f>
        <v>120</v>
      </c>
      <c r="G682" s="189">
        <f>IF(Início!$C$11&lt;G$2,IF((G$2-Início!$C$11)&lt;72,$D682*G$1,6*$D682),0)</f>
        <v>180</v>
      </c>
      <c r="H682" s="189">
        <f>IF(Início!$C$11&lt;H$2,IF((H$2-Início!$C$11)&lt;72,$D682*H$1,6*$D682),0)</f>
        <v>240</v>
      </c>
      <c r="I682" s="189">
        <f>IF(Início!$C$11&lt;I$2,IF((I$2-Início!$C$11)&lt;72,$D682*I$1,6*$D682),0)</f>
        <v>300</v>
      </c>
      <c r="J682" s="189">
        <f>IF(Início!$C$11&lt;J$2,IF((J$2-Início!$C$11)&lt;72,$D682*J$1,6*$D682),0)</f>
        <v>360</v>
      </c>
      <c r="K682" s="189">
        <f>IF(Início!$C$11&lt;K$2,IF((K$2-Início!$C$11)&lt;72,$D682*K$1,6*$D682),0)</f>
        <v>360</v>
      </c>
      <c r="L682" s="189">
        <f>IF(Início!$C$11&lt;L$2,IF((L$2-Início!$C$11)&lt;72,$D682*L$1,6*$D682),0)</f>
        <v>360</v>
      </c>
      <c r="M682" s="189">
        <f>IF(Início!$C$11&lt;M$2,IF((M$2-Início!$C$11)&lt;72,$D682*M$1,6*$D682),0)</f>
        <v>360</v>
      </c>
      <c r="N682" s="189">
        <f>IF(Início!$C$11&lt;N$2,IF((N$2-Início!$C$11)&lt;72,$D682*N$1,6*$D682),0)</f>
        <v>360</v>
      </c>
      <c r="Q682" s="165" t="s">
        <v>795</v>
      </c>
    </row>
    <row r="683" spans="2:17">
      <c r="B683" s="165" t="str">
        <f t="shared" si="11"/>
        <v>Indiara/GO</v>
      </c>
      <c r="C683" s="189" t="s">
        <v>2006</v>
      </c>
      <c r="D683" s="189">
        <v>60</v>
      </c>
      <c r="E683" s="189">
        <f>IF(Início!$C$11&lt;E$2,IF((E$2-Início!$C$11)&lt;72,$D683*E$1,6*$D683),0)</f>
        <v>60</v>
      </c>
      <c r="F683" s="189">
        <f>IF(Início!$C$11&lt;F$2,IF((F$2-Início!$C$11)&lt;72,$D683*F$1,6*$D683),0)</f>
        <v>120</v>
      </c>
      <c r="G683" s="189">
        <f>IF(Início!$C$11&lt;G$2,IF((G$2-Início!$C$11)&lt;72,$D683*G$1,6*$D683),0)</f>
        <v>180</v>
      </c>
      <c r="H683" s="189">
        <f>IF(Início!$C$11&lt;H$2,IF((H$2-Início!$C$11)&lt;72,$D683*H$1,6*$D683),0)</f>
        <v>240</v>
      </c>
      <c r="I683" s="189">
        <f>IF(Início!$C$11&lt;I$2,IF((I$2-Início!$C$11)&lt;72,$D683*I$1,6*$D683),0)</f>
        <v>300</v>
      </c>
      <c r="J683" s="189">
        <f>IF(Início!$C$11&lt;J$2,IF((J$2-Início!$C$11)&lt;72,$D683*J$1,6*$D683),0)</f>
        <v>360</v>
      </c>
      <c r="K683" s="189">
        <f>IF(Início!$C$11&lt;K$2,IF((K$2-Início!$C$11)&lt;72,$D683*K$1,6*$D683),0)</f>
        <v>360</v>
      </c>
      <c r="L683" s="189">
        <f>IF(Início!$C$11&lt;L$2,IF((L$2-Início!$C$11)&lt;72,$D683*L$1,6*$D683),0)</f>
        <v>360</v>
      </c>
      <c r="M683" s="189">
        <f>IF(Início!$C$11&lt;M$2,IF((M$2-Início!$C$11)&lt;72,$D683*M$1,6*$D683),0)</f>
        <v>360</v>
      </c>
      <c r="N683" s="189">
        <f>IF(Início!$C$11&lt;N$2,IF((N$2-Início!$C$11)&lt;72,$D683*N$1,6*$D683),0)</f>
        <v>360</v>
      </c>
      <c r="Q683" s="165" t="s">
        <v>1009</v>
      </c>
    </row>
    <row r="684" spans="2:17">
      <c r="B684" s="165" t="str">
        <f t="shared" si="11"/>
        <v>Ingazeira/PE</v>
      </c>
      <c r="C684" s="189" t="s">
        <v>319</v>
      </c>
      <c r="D684" s="189">
        <v>60</v>
      </c>
      <c r="E684" s="189">
        <f>IF(Início!$C$11&lt;E$2,IF((E$2-Início!$C$11)&lt;72,$D684*E$1,6*$D684),0)</f>
        <v>60</v>
      </c>
      <c r="F684" s="189">
        <f>IF(Início!$C$11&lt;F$2,IF((F$2-Início!$C$11)&lt;72,$D684*F$1,6*$D684),0)</f>
        <v>120</v>
      </c>
      <c r="G684" s="189">
        <f>IF(Início!$C$11&lt;G$2,IF((G$2-Início!$C$11)&lt;72,$D684*G$1,6*$D684),0)</f>
        <v>180</v>
      </c>
      <c r="H684" s="189">
        <f>IF(Início!$C$11&lt;H$2,IF((H$2-Início!$C$11)&lt;72,$D684*H$1,6*$D684),0)</f>
        <v>240</v>
      </c>
      <c r="I684" s="189">
        <f>IF(Início!$C$11&lt;I$2,IF((I$2-Início!$C$11)&lt;72,$D684*I$1,6*$D684),0)</f>
        <v>300</v>
      </c>
      <c r="J684" s="189">
        <f>IF(Início!$C$11&lt;J$2,IF((J$2-Início!$C$11)&lt;72,$D684*J$1,6*$D684),0)</f>
        <v>360</v>
      </c>
      <c r="K684" s="189">
        <f>IF(Início!$C$11&lt;K$2,IF((K$2-Início!$C$11)&lt;72,$D684*K$1,6*$D684),0)</f>
        <v>360</v>
      </c>
      <c r="L684" s="189">
        <f>IF(Início!$C$11&lt;L$2,IF((L$2-Início!$C$11)&lt;72,$D684*L$1,6*$D684),0)</f>
        <v>360</v>
      </c>
      <c r="M684" s="189">
        <f>IF(Início!$C$11&lt;M$2,IF((M$2-Início!$C$11)&lt;72,$D684*M$1,6*$D684),0)</f>
        <v>360</v>
      </c>
      <c r="N684" s="189">
        <f>IF(Início!$C$11&lt;N$2,IF((N$2-Início!$C$11)&lt;72,$D684*N$1,6*$D684),0)</f>
        <v>360</v>
      </c>
      <c r="Q684" s="165" t="s">
        <v>1714</v>
      </c>
    </row>
    <row r="685" spans="2:17">
      <c r="B685" s="165" t="str">
        <f t="shared" si="11"/>
        <v>Inhacorá/RS</v>
      </c>
      <c r="C685" s="189" t="s">
        <v>2012</v>
      </c>
      <c r="D685" s="189">
        <v>60</v>
      </c>
      <c r="E685" s="189">
        <f>IF(Início!$C$11&lt;E$2,IF((E$2-Início!$C$11)&lt;72,$D685*E$1,6*$D685),0)</f>
        <v>60</v>
      </c>
      <c r="F685" s="189">
        <f>IF(Início!$C$11&lt;F$2,IF((F$2-Início!$C$11)&lt;72,$D685*F$1,6*$D685),0)</f>
        <v>120</v>
      </c>
      <c r="G685" s="189">
        <f>IF(Início!$C$11&lt;G$2,IF((G$2-Início!$C$11)&lt;72,$D685*G$1,6*$D685),0)</f>
        <v>180</v>
      </c>
      <c r="H685" s="189">
        <f>IF(Início!$C$11&lt;H$2,IF((H$2-Início!$C$11)&lt;72,$D685*H$1,6*$D685),0)</f>
        <v>240</v>
      </c>
      <c r="I685" s="189">
        <f>IF(Início!$C$11&lt;I$2,IF((I$2-Início!$C$11)&lt;72,$D685*I$1,6*$D685),0)</f>
        <v>300</v>
      </c>
      <c r="J685" s="189">
        <f>IF(Início!$C$11&lt;J$2,IF((J$2-Início!$C$11)&lt;72,$D685*J$1,6*$D685),0)</f>
        <v>360</v>
      </c>
      <c r="K685" s="189">
        <f>IF(Início!$C$11&lt;K$2,IF((K$2-Início!$C$11)&lt;72,$D685*K$1,6*$D685),0)</f>
        <v>360</v>
      </c>
      <c r="L685" s="189">
        <f>IF(Início!$C$11&lt;L$2,IF((L$2-Início!$C$11)&lt;72,$D685*L$1,6*$D685),0)</f>
        <v>360</v>
      </c>
      <c r="M685" s="189">
        <f>IF(Início!$C$11&lt;M$2,IF((M$2-Início!$C$11)&lt;72,$D685*M$1,6*$D685),0)</f>
        <v>360</v>
      </c>
      <c r="N685" s="189">
        <f>IF(Início!$C$11&lt;N$2,IF((N$2-Início!$C$11)&lt;72,$D685*N$1,6*$D685),0)</f>
        <v>360</v>
      </c>
      <c r="Q685" s="165" t="s">
        <v>1976</v>
      </c>
    </row>
    <row r="686" spans="2:17">
      <c r="B686" s="165" t="str">
        <f t="shared" si="11"/>
        <v>Inhangapi/PA</v>
      </c>
      <c r="C686" s="189" t="s">
        <v>302</v>
      </c>
      <c r="D686" s="189">
        <v>60</v>
      </c>
      <c r="E686" s="189">
        <f>IF(Início!$C$11&lt;E$2,IF((E$2-Início!$C$11)&lt;72,$D686*E$1,6*$D686),0)</f>
        <v>60</v>
      </c>
      <c r="F686" s="189">
        <f>IF(Início!$C$11&lt;F$2,IF((F$2-Início!$C$11)&lt;72,$D686*F$1,6*$D686),0)</f>
        <v>120</v>
      </c>
      <c r="G686" s="189">
        <f>IF(Início!$C$11&lt;G$2,IF((G$2-Início!$C$11)&lt;72,$D686*G$1,6*$D686),0)</f>
        <v>180</v>
      </c>
      <c r="H686" s="189">
        <f>IF(Início!$C$11&lt;H$2,IF((H$2-Início!$C$11)&lt;72,$D686*H$1,6*$D686),0)</f>
        <v>240</v>
      </c>
      <c r="I686" s="189">
        <f>IF(Início!$C$11&lt;I$2,IF((I$2-Início!$C$11)&lt;72,$D686*I$1,6*$D686),0)</f>
        <v>300</v>
      </c>
      <c r="J686" s="189">
        <f>IF(Início!$C$11&lt;J$2,IF((J$2-Início!$C$11)&lt;72,$D686*J$1,6*$D686),0)</f>
        <v>360</v>
      </c>
      <c r="K686" s="189">
        <f>IF(Início!$C$11&lt;K$2,IF((K$2-Início!$C$11)&lt;72,$D686*K$1,6*$D686),0)</f>
        <v>360</v>
      </c>
      <c r="L686" s="189">
        <f>IF(Início!$C$11&lt;L$2,IF((L$2-Início!$C$11)&lt;72,$D686*L$1,6*$D686),0)</f>
        <v>360</v>
      </c>
      <c r="M686" s="189">
        <f>IF(Início!$C$11&lt;M$2,IF((M$2-Início!$C$11)&lt;72,$D686*M$1,6*$D686),0)</f>
        <v>360</v>
      </c>
      <c r="N686" s="189">
        <f>IF(Início!$C$11&lt;N$2,IF((N$2-Início!$C$11)&lt;72,$D686*N$1,6*$D686),0)</f>
        <v>360</v>
      </c>
      <c r="Q686" s="165" t="s">
        <v>1339</v>
      </c>
    </row>
    <row r="687" spans="2:17">
      <c r="B687" s="165" t="str">
        <f t="shared" si="11"/>
        <v>Ipameri/GO</v>
      </c>
      <c r="C687" s="189" t="s">
        <v>2006</v>
      </c>
      <c r="D687" s="189">
        <v>60</v>
      </c>
      <c r="E687" s="189">
        <f>IF(Início!$C$11&lt;E$2,IF((E$2-Início!$C$11)&lt;72,$D687*E$1,6*$D687),0)</f>
        <v>60</v>
      </c>
      <c r="F687" s="189">
        <f>IF(Início!$C$11&lt;F$2,IF((F$2-Início!$C$11)&lt;72,$D687*F$1,6*$D687),0)</f>
        <v>120</v>
      </c>
      <c r="G687" s="189">
        <f>IF(Início!$C$11&lt;G$2,IF((G$2-Início!$C$11)&lt;72,$D687*G$1,6*$D687),0)</f>
        <v>180</v>
      </c>
      <c r="H687" s="189">
        <f>IF(Início!$C$11&lt;H$2,IF((H$2-Início!$C$11)&lt;72,$D687*H$1,6*$D687),0)</f>
        <v>240</v>
      </c>
      <c r="I687" s="189">
        <f>IF(Início!$C$11&lt;I$2,IF((I$2-Início!$C$11)&lt;72,$D687*I$1,6*$D687),0)</f>
        <v>300</v>
      </c>
      <c r="J687" s="189">
        <f>IF(Início!$C$11&lt;J$2,IF((J$2-Início!$C$11)&lt;72,$D687*J$1,6*$D687),0)</f>
        <v>360</v>
      </c>
      <c r="K687" s="189">
        <f>IF(Início!$C$11&lt;K$2,IF((K$2-Início!$C$11)&lt;72,$D687*K$1,6*$D687),0)</f>
        <v>360</v>
      </c>
      <c r="L687" s="189">
        <f>IF(Início!$C$11&lt;L$2,IF((L$2-Início!$C$11)&lt;72,$D687*L$1,6*$D687),0)</f>
        <v>360</v>
      </c>
      <c r="M687" s="189">
        <f>IF(Início!$C$11&lt;M$2,IF((M$2-Início!$C$11)&lt;72,$D687*M$1,6*$D687),0)</f>
        <v>360</v>
      </c>
      <c r="N687" s="189">
        <f>IF(Início!$C$11&lt;N$2,IF((N$2-Início!$C$11)&lt;72,$D687*N$1,6*$D687),0)</f>
        <v>360</v>
      </c>
      <c r="Q687" s="165" t="s">
        <v>757</v>
      </c>
    </row>
    <row r="688" spans="2:17">
      <c r="B688" s="165" t="str">
        <f t="shared" si="11"/>
        <v>Ipaporanga/CE</v>
      </c>
      <c r="C688" s="189" t="s">
        <v>314</v>
      </c>
      <c r="D688" s="189">
        <v>60</v>
      </c>
      <c r="E688" s="189">
        <f>IF(Início!$C$11&lt;E$2,IF((E$2-Início!$C$11)&lt;72,$D688*E$1,6*$D688),0)</f>
        <v>60</v>
      </c>
      <c r="F688" s="189">
        <f>IF(Início!$C$11&lt;F$2,IF((F$2-Início!$C$11)&lt;72,$D688*F$1,6*$D688),0)</f>
        <v>120</v>
      </c>
      <c r="G688" s="189">
        <f>IF(Início!$C$11&lt;G$2,IF((G$2-Início!$C$11)&lt;72,$D688*G$1,6*$D688),0)</f>
        <v>180</v>
      </c>
      <c r="H688" s="189">
        <f>IF(Início!$C$11&lt;H$2,IF((H$2-Início!$C$11)&lt;72,$D688*H$1,6*$D688),0)</f>
        <v>240</v>
      </c>
      <c r="I688" s="189">
        <f>IF(Início!$C$11&lt;I$2,IF((I$2-Início!$C$11)&lt;72,$D688*I$1,6*$D688),0)</f>
        <v>300</v>
      </c>
      <c r="J688" s="189">
        <f>IF(Início!$C$11&lt;J$2,IF((J$2-Início!$C$11)&lt;72,$D688*J$1,6*$D688),0)</f>
        <v>360</v>
      </c>
      <c r="K688" s="189">
        <f>IF(Início!$C$11&lt;K$2,IF((K$2-Início!$C$11)&lt;72,$D688*K$1,6*$D688),0)</f>
        <v>360</v>
      </c>
      <c r="L688" s="189">
        <f>IF(Início!$C$11&lt;L$2,IF((L$2-Início!$C$11)&lt;72,$D688*L$1,6*$D688),0)</f>
        <v>360</v>
      </c>
      <c r="M688" s="189">
        <f>IF(Início!$C$11&lt;M$2,IF((M$2-Início!$C$11)&lt;72,$D688*M$1,6*$D688),0)</f>
        <v>360</v>
      </c>
      <c r="N688" s="189">
        <f>IF(Início!$C$11&lt;N$2,IF((N$2-Início!$C$11)&lt;72,$D688*N$1,6*$D688),0)</f>
        <v>360</v>
      </c>
      <c r="Q688" s="165" t="s">
        <v>1248</v>
      </c>
    </row>
    <row r="689" spans="2:17">
      <c r="B689" s="165" t="str">
        <f t="shared" si="11"/>
        <v>Ipaumirim/CE</v>
      </c>
      <c r="C689" s="189" t="s">
        <v>314</v>
      </c>
      <c r="D689" s="189">
        <v>60</v>
      </c>
      <c r="E689" s="189">
        <f>IF(Início!$C$11&lt;E$2,IF((E$2-Início!$C$11)&lt;72,$D689*E$1,6*$D689),0)</f>
        <v>60</v>
      </c>
      <c r="F689" s="189">
        <f>IF(Início!$C$11&lt;F$2,IF((F$2-Início!$C$11)&lt;72,$D689*F$1,6*$D689),0)</f>
        <v>120</v>
      </c>
      <c r="G689" s="189">
        <f>IF(Início!$C$11&lt;G$2,IF((G$2-Início!$C$11)&lt;72,$D689*G$1,6*$D689),0)</f>
        <v>180</v>
      </c>
      <c r="H689" s="189">
        <f>IF(Início!$C$11&lt;H$2,IF((H$2-Início!$C$11)&lt;72,$D689*H$1,6*$D689),0)</f>
        <v>240</v>
      </c>
      <c r="I689" s="189">
        <f>IF(Início!$C$11&lt;I$2,IF((I$2-Início!$C$11)&lt;72,$D689*I$1,6*$D689),0)</f>
        <v>300</v>
      </c>
      <c r="J689" s="189">
        <f>IF(Início!$C$11&lt;J$2,IF((J$2-Início!$C$11)&lt;72,$D689*J$1,6*$D689),0)</f>
        <v>360</v>
      </c>
      <c r="K689" s="189">
        <f>IF(Início!$C$11&lt;K$2,IF((K$2-Início!$C$11)&lt;72,$D689*K$1,6*$D689),0)</f>
        <v>360</v>
      </c>
      <c r="L689" s="189">
        <f>IF(Início!$C$11&lt;L$2,IF((L$2-Início!$C$11)&lt;72,$D689*L$1,6*$D689),0)</f>
        <v>360</v>
      </c>
      <c r="M689" s="189">
        <f>IF(Início!$C$11&lt;M$2,IF((M$2-Início!$C$11)&lt;72,$D689*M$1,6*$D689),0)</f>
        <v>360</v>
      </c>
      <c r="N689" s="189">
        <f>IF(Início!$C$11&lt;N$2,IF((N$2-Início!$C$11)&lt;72,$D689*N$1,6*$D689),0)</f>
        <v>360</v>
      </c>
      <c r="Q689" s="165" t="s">
        <v>1225</v>
      </c>
    </row>
    <row r="690" spans="2:17">
      <c r="B690" s="165" t="str">
        <f t="shared" si="11"/>
        <v>Ipaussu/SP</v>
      </c>
      <c r="C690" s="189" t="s">
        <v>2002</v>
      </c>
      <c r="D690" s="189">
        <v>60</v>
      </c>
      <c r="E690" s="189">
        <f>IF(Início!$C$11&lt;E$2,IF((E$2-Início!$C$11)&lt;72,$D690*E$1,6*$D690),0)</f>
        <v>60</v>
      </c>
      <c r="F690" s="189">
        <f>IF(Início!$C$11&lt;F$2,IF((F$2-Início!$C$11)&lt;72,$D690*F$1,6*$D690),0)</f>
        <v>120</v>
      </c>
      <c r="G690" s="189">
        <f>IF(Início!$C$11&lt;G$2,IF((G$2-Início!$C$11)&lt;72,$D690*G$1,6*$D690),0)</f>
        <v>180</v>
      </c>
      <c r="H690" s="189">
        <f>IF(Início!$C$11&lt;H$2,IF((H$2-Início!$C$11)&lt;72,$D690*H$1,6*$D690),0)</f>
        <v>240</v>
      </c>
      <c r="I690" s="189">
        <f>IF(Início!$C$11&lt;I$2,IF((I$2-Início!$C$11)&lt;72,$D690*I$1,6*$D690),0)</f>
        <v>300</v>
      </c>
      <c r="J690" s="189">
        <f>IF(Início!$C$11&lt;J$2,IF((J$2-Início!$C$11)&lt;72,$D690*J$1,6*$D690),0)</f>
        <v>360</v>
      </c>
      <c r="K690" s="189">
        <f>IF(Início!$C$11&lt;K$2,IF((K$2-Início!$C$11)&lt;72,$D690*K$1,6*$D690),0)</f>
        <v>360</v>
      </c>
      <c r="L690" s="189">
        <f>IF(Início!$C$11&lt;L$2,IF((L$2-Início!$C$11)&lt;72,$D690*L$1,6*$D690),0)</f>
        <v>360</v>
      </c>
      <c r="M690" s="189">
        <f>IF(Início!$C$11&lt;M$2,IF((M$2-Início!$C$11)&lt;72,$D690*M$1,6*$D690),0)</f>
        <v>360</v>
      </c>
      <c r="N690" s="189">
        <f>IF(Início!$C$11&lt;N$2,IF((N$2-Início!$C$11)&lt;72,$D690*N$1,6*$D690),0)</f>
        <v>360</v>
      </c>
      <c r="Q690" s="165" t="s">
        <v>1148</v>
      </c>
    </row>
    <row r="691" spans="2:17">
      <c r="B691" s="165" t="str">
        <f t="shared" si="11"/>
        <v>Ipecaetá/BA</v>
      </c>
      <c r="C691" s="189" t="s">
        <v>311</v>
      </c>
      <c r="D691" s="189">
        <v>60</v>
      </c>
      <c r="E691" s="189">
        <f>IF(Início!$C$11&lt;E$2,IF((E$2-Início!$C$11)&lt;72,$D691*E$1,6*$D691),0)</f>
        <v>60</v>
      </c>
      <c r="F691" s="189">
        <f>IF(Início!$C$11&lt;F$2,IF((F$2-Início!$C$11)&lt;72,$D691*F$1,6*$D691),0)</f>
        <v>120</v>
      </c>
      <c r="G691" s="189">
        <f>IF(Início!$C$11&lt;G$2,IF((G$2-Início!$C$11)&lt;72,$D691*G$1,6*$D691),0)</f>
        <v>180</v>
      </c>
      <c r="H691" s="189">
        <f>IF(Início!$C$11&lt;H$2,IF((H$2-Início!$C$11)&lt;72,$D691*H$1,6*$D691),0)</f>
        <v>240</v>
      </c>
      <c r="I691" s="189">
        <f>IF(Início!$C$11&lt;I$2,IF((I$2-Início!$C$11)&lt;72,$D691*I$1,6*$D691),0)</f>
        <v>300</v>
      </c>
      <c r="J691" s="189">
        <f>IF(Início!$C$11&lt;J$2,IF((J$2-Início!$C$11)&lt;72,$D691*J$1,6*$D691),0)</f>
        <v>360</v>
      </c>
      <c r="K691" s="189">
        <f>IF(Início!$C$11&lt;K$2,IF((K$2-Início!$C$11)&lt;72,$D691*K$1,6*$D691),0)</f>
        <v>360</v>
      </c>
      <c r="L691" s="189">
        <f>IF(Início!$C$11&lt;L$2,IF((L$2-Início!$C$11)&lt;72,$D691*L$1,6*$D691),0)</f>
        <v>360</v>
      </c>
      <c r="M691" s="189">
        <f>IF(Início!$C$11&lt;M$2,IF((M$2-Início!$C$11)&lt;72,$D691*M$1,6*$D691),0)</f>
        <v>360</v>
      </c>
      <c r="N691" s="189">
        <f>IF(Início!$C$11&lt;N$2,IF((N$2-Início!$C$11)&lt;72,$D691*N$1,6*$D691),0)</f>
        <v>360</v>
      </c>
      <c r="Q691" s="165" t="s">
        <v>1149</v>
      </c>
    </row>
    <row r="692" spans="2:17">
      <c r="B692" s="165" t="str">
        <f t="shared" si="11"/>
        <v>Ipiaçu/MG</v>
      </c>
      <c r="C692" s="189" t="s">
        <v>2005</v>
      </c>
      <c r="D692" s="189">
        <v>60</v>
      </c>
      <c r="E692" s="189">
        <f>IF(Início!$C$11&lt;E$2,IF((E$2-Início!$C$11)&lt;72,$D692*E$1,6*$D692),0)</f>
        <v>60</v>
      </c>
      <c r="F692" s="189">
        <f>IF(Início!$C$11&lt;F$2,IF((F$2-Início!$C$11)&lt;72,$D692*F$1,6*$D692),0)</f>
        <v>120</v>
      </c>
      <c r="G692" s="189">
        <f>IF(Início!$C$11&lt;G$2,IF((G$2-Início!$C$11)&lt;72,$D692*G$1,6*$D692),0)</f>
        <v>180</v>
      </c>
      <c r="H692" s="189">
        <f>IF(Início!$C$11&lt;H$2,IF((H$2-Início!$C$11)&lt;72,$D692*H$1,6*$D692),0)</f>
        <v>240</v>
      </c>
      <c r="I692" s="189">
        <f>IF(Início!$C$11&lt;I$2,IF((I$2-Início!$C$11)&lt;72,$D692*I$1,6*$D692),0)</f>
        <v>300</v>
      </c>
      <c r="J692" s="189">
        <f>IF(Início!$C$11&lt;J$2,IF((J$2-Início!$C$11)&lt;72,$D692*J$1,6*$D692),0)</f>
        <v>360</v>
      </c>
      <c r="K692" s="189">
        <f>IF(Início!$C$11&lt;K$2,IF((K$2-Início!$C$11)&lt;72,$D692*K$1,6*$D692),0)</f>
        <v>360</v>
      </c>
      <c r="L692" s="189">
        <f>IF(Início!$C$11&lt;L$2,IF((L$2-Início!$C$11)&lt;72,$D692*L$1,6*$D692),0)</f>
        <v>360</v>
      </c>
      <c r="M692" s="189">
        <f>IF(Início!$C$11&lt;M$2,IF((M$2-Início!$C$11)&lt;72,$D692*M$1,6*$D692),0)</f>
        <v>360</v>
      </c>
      <c r="N692" s="189">
        <f>IF(Início!$C$11&lt;N$2,IF((N$2-Início!$C$11)&lt;72,$D692*N$1,6*$D692),0)</f>
        <v>360</v>
      </c>
      <c r="Q692" s="165" t="s">
        <v>1821</v>
      </c>
    </row>
    <row r="693" spans="2:17">
      <c r="B693" s="165" t="str">
        <f t="shared" si="11"/>
        <v>Ipiaú/BA</v>
      </c>
      <c r="C693" s="189" t="s">
        <v>311</v>
      </c>
      <c r="D693" s="189">
        <v>60</v>
      </c>
      <c r="E693" s="189">
        <f>IF(Início!$C$11&lt;E$2,IF((E$2-Início!$C$11)&lt;72,$D693*E$1,6*$D693),0)</f>
        <v>60</v>
      </c>
      <c r="F693" s="189">
        <f>IF(Início!$C$11&lt;F$2,IF((F$2-Início!$C$11)&lt;72,$D693*F$1,6*$D693),0)</f>
        <v>120</v>
      </c>
      <c r="G693" s="189">
        <f>IF(Início!$C$11&lt;G$2,IF((G$2-Início!$C$11)&lt;72,$D693*G$1,6*$D693),0)</f>
        <v>180</v>
      </c>
      <c r="H693" s="189">
        <f>IF(Início!$C$11&lt;H$2,IF((H$2-Início!$C$11)&lt;72,$D693*H$1,6*$D693),0)</f>
        <v>240</v>
      </c>
      <c r="I693" s="189">
        <f>IF(Início!$C$11&lt;I$2,IF((I$2-Início!$C$11)&lt;72,$D693*I$1,6*$D693),0)</f>
        <v>300</v>
      </c>
      <c r="J693" s="189">
        <f>IF(Início!$C$11&lt;J$2,IF((J$2-Início!$C$11)&lt;72,$D693*J$1,6*$D693),0)</f>
        <v>360</v>
      </c>
      <c r="K693" s="189">
        <f>IF(Início!$C$11&lt;K$2,IF((K$2-Início!$C$11)&lt;72,$D693*K$1,6*$D693),0)</f>
        <v>360</v>
      </c>
      <c r="L693" s="189">
        <f>IF(Início!$C$11&lt;L$2,IF((L$2-Início!$C$11)&lt;72,$D693*L$1,6*$D693),0)</f>
        <v>360</v>
      </c>
      <c r="M693" s="189">
        <f>IF(Início!$C$11&lt;M$2,IF((M$2-Início!$C$11)&lt;72,$D693*M$1,6*$D693),0)</f>
        <v>360</v>
      </c>
      <c r="N693" s="189">
        <f>IF(Início!$C$11&lt;N$2,IF((N$2-Início!$C$11)&lt;72,$D693*N$1,6*$D693),0)</f>
        <v>360</v>
      </c>
      <c r="Q693" s="165" t="s">
        <v>568</v>
      </c>
    </row>
    <row r="694" spans="2:17">
      <c r="B694" s="165" t="str">
        <f t="shared" si="11"/>
        <v>Ipira/SC</v>
      </c>
      <c r="C694" s="189" t="s">
        <v>2013</v>
      </c>
      <c r="D694" s="189">
        <v>60</v>
      </c>
      <c r="E694" s="189">
        <f>IF(Início!$C$11&lt;E$2,IF((E$2-Início!$C$11)&lt;72,$D694*E$1,6*$D694),0)</f>
        <v>60</v>
      </c>
      <c r="F694" s="189">
        <f>IF(Início!$C$11&lt;F$2,IF((F$2-Início!$C$11)&lt;72,$D694*F$1,6*$D694),0)</f>
        <v>120</v>
      </c>
      <c r="G694" s="189">
        <f>IF(Início!$C$11&lt;G$2,IF((G$2-Início!$C$11)&lt;72,$D694*G$1,6*$D694),0)</f>
        <v>180</v>
      </c>
      <c r="H694" s="189">
        <f>IF(Início!$C$11&lt;H$2,IF((H$2-Início!$C$11)&lt;72,$D694*H$1,6*$D694),0)</f>
        <v>240</v>
      </c>
      <c r="I694" s="189">
        <f>IF(Início!$C$11&lt;I$2,IF((I$2-Início!$C$11)&lt;72,$D694*I$1,6*$D694),0)</f>
        <v>300</v>
      </c>
      <c r="J694" s="189">
        <f>IF(Início!$C$11&lt;J$2,IF((J$2-Início!$C$11)&lt;72,$D694*J$1,6*$D694),0)</f>
        <v>360</v>
      </c>
      <c r="K694" s="189">
        <f>IF(Início!$C$11&lt;K$2,IF((K$2-Início!$C$11)&lt;72,$D694*K$1,6*$D694),0)</f>
        <v>360</v>
      </c>
      <c r="L694" s="189">
        <f>IF(Início!$C$11&lt;L$2,IF((L$2-Início!$C$11)&lt;72,$D694*L$1,6*$D694),0)</f>
        <v>360</v>
      </c>
      <c r="M694" s="189">
        <f>IF(Início!$C$11&lt;M$2,IF((M$2-Início!$C$11)&lt;72,$D694*M$1,6*$D694),0)</f>
        <v>360</v>
      </c>
      <c r="N694" s="189">
        <f>IF(Início!$C$11&lt;N$2,IF((N$2-Início!$C$11)&lt;72,$D694*N$1,6*$D694),0)</f>
        <v>360</v>
      </c>
      <c r="Q694" s="165" t="s">
        <v>1738</v>
      </c>
    </row>
    <row r="695" spans="2:17">
      <c r="B695" s="165" t="str">
        <f t="shared" si="11"/>
        <v>Ipirá/BA</v>
      </c>
      <c r="C695" s="189" t="s">
        <v>311</v>
      </c>
      <c r="D695" s="189">
        <v>60</v>
      </c>
      <c r="E695" s="189">
        <f>IF(Início!$C$11&lt;E$2,IF((E$2-Início!$C$11)&lt;72,$D695*E$1,6*$D695),0)</f>
        <v>60</v>
      </c>
      <c r="F695" s="189">
        <f>IF(Início!$C$11&lt;F$2,IF((F$2-Início!$C$11)&lt;72,$D695*F$1,6*$D695),0)</f>
        <v>120</v>
      </c>
      <c r="G695" s="189">
        <f>IF(Início!$C$11&lt;G$2,IF((G$2-Início!$C$11)&lt;72,$D695*G$1,6*$D695),0)</f>
        <v>180</v>
      </c>
      <c r="H695" s="189">
        <f>IF(Início!$C$11&lt;H$2,IF((H$2-Início!$C$11)&lt;72,$D695*H$1,6*$D695),0)</f>
        <v>240</v>
      </c>
      <c r="I695" s="189">
        <f>IF(Início!$C$11&lt;I$2,IF((I$2-Início!$C$11)&lt;72,$D695*I$1,6*$D695),0)</f>
        <v>300</v>
      </c>
      <c r="J695" s="189">
        <f>IF(Início!$C$11&lt;J$2,IF((J$2-Início!$C$11)&lt;72,$D695*J$1,6*$D695),0)</f>
        <v>360</v>
      </c>
      <c r="K695" s="189">
        <f>IF(Início!$C$11&lt;K$2,IF((K$2-Início!$C$11)&lt;72,$D695*K$1,6*$D695),0)</f>
        <v>360</v>
      </c>
      <c r="L695" s="189">
        <f>IF(Início!$C$11&lt;L$2,IF((L$2-Início!$C$11)&lt;72,$D695*L$1,6*$D695),0)</f>
        <v>360</v>
      </c>
      <c r="M695" s="189">
        <f>IF(Início!$C$11&lt;M$2,IF((M$2-Início!$C$11)&lt;72,$D695*M$1,6*$D695),0)</f>
        <v>360</v>
      </c>
      <c r="N695" s="189">
        <f>IF(Início!$C$11&lt;N$2,IF((N$2-Início!$C$11)&lt;72,$D695*N$1,6*$D695),0)</f>
        <v>360</v>
      </c>
      <c r="Q695" s="165" t="s">
        <v>492</v>
      </c>
    </row>
    <row r="696" spans="2:17">
      <c r="B696" s="165" t="str">
        <f t="shared" si="11"/>
        <v>Ipiranga/PR</v>
      </c>
      <c r="C696" s="189" t="s">
        <v>2009</v>
      </c>
      <c r="D696" s="189">
        <v>60</v>
      </c>
      <c r="E696" s="189">
        <f>IF(Início!$C$11&lt;E$2,IF((E$2-Início!$C$11)&lt;72,$D696*E$1,6*$D696),0)</f>
        <v>60</v>
      </c>
      <c r="F696" s="189">
        <f>IF(Início!$C$11&lt;F$2,IF((F$2-Início!$C$11)&lt;72,$D696*F$1,6*$D696),0)</f>
        <v>120</v>
      </c>
      <c r="G696" s="189">
        <f>IF(Início!$C$11&lt;G$2,IF((G$2-Início!$C$11)&lt;72,$D696*G$1,6*$D696),0)</f>
        <v>180</v>
      </c>
      <c r="H696" s="189">
        <f>IF(Início!$C$11&lt;H$2,IF((H$2-Início!$C$11)&lt;72,$D696*H$1,6*$D696),0)</f>
        <v>240</v>
      </c>
      <c r="I696" s="189">
        <f>IF(Início!$C$11&lt;I$2,IF((I$2-Início!$C$11)&lt;72,$D696*I$1,6*$D696),0)</f>
        <v>300</v>
      </c>
      <c r="J696" s="189">
        <f>IF(Início!$C$11&lt;J$2,IF((J$2-Início!$C$11)&lt;72,$D696*J$1,6*$D696),0)</f>
        <v>360</v>
      </c>
      <c r="K696" s="189">
        <f>IF(Início!$C$11&lt;K$2,IF((K$2-Início!$C$11)&lt;72,$D696*K$1,6*$D696),0)</f>
        <v>360</v>
      </c>
      <c r="L696" s="189">
        <f>IF(Início!$C$11&lt;L$2,IF((L$2-Início!$C$11)&lt;72,$D696*L$1,6*$D696),0)</f>
        <v>360</v>
      </c>
      <c r="M696" s="189">
        <f>IF(Início!$C$11&lt;M$2,IF((M$2-Início!$C$11)&lt;72,$D696*M$1,6*$D696),0)</f>
        <v>360</v>
      </c>
      <c r="N696" s="189">
        <f>IF(Início!$C$11&lt;N$2,IF((N$2-Início!$C$11)&lt;72,$D696*N$1,6*$D696),0)</f>
        <v>360</v>
      </c>
      <c r="Q696" s="165" t="s">
        <v>1104</v>
      </c>
    </row>
    <row r="697" spans="2:17">
      <c r="B697" s="165" t="str">
        <f t="shared" si="11"/>
        <v>Ipiranga do Piauí/PI</v>
      </c>
      <c r="C697" s="189" t="s">
        <v>2004</v>
      </c>
      <c r="D697" s="189">
        <v>60</v>
      </c>
      <c r="E697" s="189">
        <f>IF(Início!$C$11&lt;E$2,IF((E$2-Início!$C$11)&lt;72,$D697*E$1,6*$D697),0)</f>
        <v>60</v>
      </c>
      <c r="F697" s="189">
        <f>IF(Início!$C$11&lt;F$2,IF((F$2-Início!$C$11)&lt;72,$D697*F$1,6*$D697),0)</f>
        <v>120</v>
      </c>
      <c r="G697" s="189">
        <f>IF(Início!$C$11&lt;G$2,IF((G$2-Início!$C$11)&lt;72,$D697*G$1,6*$D697),0)</f>
        <v>180</v>
      </c>
      <c r="H697" s="189">
        <f>IF(Início!$C$11&lt;H$2,IF((H$2-Início!$C$11)&lt;72,$D697*H$1,6*$D697),0)</f>
        <v>240</v>
      </c>
      <c r="I697" s="189">
        <f>IF(Início!$C$11&lt;I$2,IF((I$2-Início!$C$11)&lt;72,$D697*I$1,6*$D697),0)</f>
        <v>300</v>
      </c>
      <c r="J697" s="189">
        <f>IF(Início!$C$11&lt;J$2,IF((J$2-Início!$C$11)&lt;72,$D697*J$1,6*$D697),0)</f>
        <v>360</v>
      </c>
      <c r="K697" s="189">
        <f>IF(Início!$C$11&lt;K$2,IF((K$2-Início!$C$11)&lt;72,$D697*K$1,6*$D697),0)</f>
        <v>360</v>
      </c>
      <c r="L697" s="189">
        <f>IF(Início!$C$11&lt;L$2,IF((L$2-Início!$C$11)&lt;72,$D697*L$1,6*$D697),0)</f>
        <v>360</v>
      </c>
      <c r="M697" s="189">
        <f>IF(Início!$C$11&lt;M$2,IF((M$2-Início!$C$11)&lt;72,$D697*M$1,6*$D697),0)</f>
        <v>360</v>
      </c>
      <c r="N697" s="189">
        <f>IF(Início!$C$11&lt;N$2,IF((N$2-Início!$C$11)&lt;72,$D697*N$1,6*$D697),0)</f>
        <v>360</v>
      </c>
      <c r="Q697" s="165" t="s">
        <v>1388</v>
      </c>
    </row>
    <row r="698" spans="2:17">
      <c r="B698" s="165" t="str">
        <f t="shared" si="11"/>
        <v>Ipixuna do Pará/PA</v>
      </c>
      <c r="C698" s="189" t="s">
        <v>302</v>
      </c>
      <c r="D698" s="189">
        <v>60</v>
      </c>
      <c r="E698" s="189">
        <f>IF(Início!$C$11&lt;E$2,IF((E$2-Início!$C$11)&lt;72,$D698*E$1,6*$D698),0)</f>
        <v>60</v>
      </c>
      <c r="F698" s="189">
        <f>IF(Início!$C$11&lt;F$2,IF((F$2-Início!$C$11)&lt;72,$D698*F$1,6*$D698),0)</f>
        <v>120</v>
      </c>
      <c r="G698" s="189">
        <f>IF(Início!$C$11&lt;G$2,IF((G$2-Início!$C$11)&lt;72,$D698*G$1,6*$D698),0)</f>
        <v>180</v>
      </c>
      <c r="H698" s="189">
        <f>IF(Início!$C$11&lt;H$2,IF((H$2-Início!$C$11)&lt;72,$D698*H$1,6*$D698),0)</f>
        <v>240</v>
      </c>
      <c r="I698" s="189">
        <f>IF(Início!$C$11&lt;I$2,IF((I$2-Início!$C$11)&lt;72,$D698*I$1,6*$D698),0)</f>
        <v>300</v>
      </c>
      <c r="J698" s="189">
        <f>IF(Início!$C$11&lt;J$2,IF((J$2-Início!$C$11)&lt;72,$D698*J$1,6*$D698),0)</f>
        <v>360</v>
      </c>
      <c r="K698" s="189">
        <f>IF(Início!$C$11&lt;K$2,IF((K$2-Início!$C$11)&lt;72,$D698*K$1,6*$D698),0)</f>
        <v>360</v>
      </c>
      <c r="L698" s="189">
        <f>IF(Início!$C$11&lt;L$2,IF((L$2-Início!$C$11)&lt;72,$D698*L$1,6*$D698),0)</f>
        <v>360</v>
      </c>
      <c r="M698" s="189">
        <f>IF(Início!$C$11&lt;M$2,IF((M$2-Início!$C$11)&lt;72,$D698*M$1,6*$D698),0)</f>
        <v>360</v>
      </c>
      <c r="N698" s="189">
        <f>IF(Início!$C$11&lt;N$2,IF((N$2-Início!$C$11)&lt;72,$D698*N$1,6*$D698),0)</f>
        <v>360</v>
      </c>
      <c r="Q698" s="165" t="s">
        <v>689</v>
      </c>
    </row>
    <row r="699" spans="2:17">
      <c r="B699" s="165" t="str">
        <f t="shared" si="11"/>
        <v>Iporã do Oeste/SC</v>
      </c>
      <c r="C699" s="189" t="s">
        <v>2013</v>
      </c>
      <c r="D699" s="189">
        <v>60</v>
      </c>
      <c r="E699" s="189">
        <f>IF(Início!$C$11&lt;E$2,IF((E$2-Início!$C$11)&lt;72,$D699*E$1,6*$D699),0)</f>
        <v>60</v>
      </c>
      <c r="F699" s="189">
        <f>IF(Início!$C$11&lt;F$2,IF((F$2-Início!$C$11)&lt;72,$D699*F$1,6*$D699),0)</f>
        <v>120</v>
      </c>
      <c r="G699" s="189">
        <f>IF(Início!$C$11&lt;G$2,IF((G$2-Início!$C$11)&lt;72,$D699*G$1,6*$D699),0)</f>
        <v>180</v>
      </c>
      <c r="H699" s="189">
        <f>IF(Início!$C$11&lt;H$2,IF((H$2-Início!$C$11)&lt;72,$D699*H$1,6*$D699),0)</f>
        <v>240</v>
      </c>
      <c r="I699" s="189">
        <f>IF(Início!$C$11&lt;I$2,IF((I$2-Início!$C$11)&lt;72,$D699*I$1,6*$D699),0)</f>
        <v>300</v>
      </c>
      <c r="J699" s="189">
        <f>IF(Início!$C$11&lt;J$2,IF((J$2-Início!$C$11)&lt;72,$D699*J$1,6*$D699),0)</f>
        <v>360</v>
      </c>
      <c r="K699" s="189">
        <f>IF(Início!$C$11&lt;K$2,IF((K$2-Início!$C$11)&lt;72,$D699*K$1,6*$D699),0)</f>
        <v>360</v>
      </c>
      <c r="L699" s="189">
        <f>IF(Início!$C$11&lt;L$2,IF((L$2-Início!$C$11)&lt;72,$D699*L$1,6*$D699),0)</f>
        <v>360</v>
      </c>
      <c r="M699" s="189">
        <f>IF(Início!$C$11&lt;M$2,IF((M$2-Início!$C$11)&lt;72,$D699*M$1,6*$D699),0)</f>
        <v>360</v>
      </c>
      <c r="N699" s="189">
        <f>IF(Início!$C$11&lt;N$2,IF((N$2-Início!$C$11)&lt;72,$D699*N$1,6*$D699),0)</f>
        <v>360</v>
      </c>
      <c r="Q699" s="165" t="s">
        <v>1395</v>
      </c>
    </row>
    <row r="700" spans="2:17">
      <c r="B700" s="165" t="str">
        <f t="shared" si="11"/>
        <v>Iporanga/SP</v>
      </c>
      <c r="C700" s="189" t="s">
        <v>2002</v>
      </c>
      <c r="D700" s="189">
        <v>60</v>
      </c>
      <c r="E700" s="189">
        <f>IF(Início!$C$11&lt;E$2,IF((E$2-Início!$C$11)&lt;72,$D700*E$1,6*$D700),0)</f>
        <v>60</v>
      </c>
      <c r="F700" s="189">
        <f>IF(Início!$C$11&lt;F$2,IF((F$2-Início!$C$11)&lt;72,$D700*F$1,6*$D700),0)</f>
        <v>120</v>
      </c>
      <c r="G700" s="189">
        <f>IF(Início!$C$11&lt;G$2,IF((G$2-Início!$C$11)&lt;72,$D700*G$1,6*$D700),0)</f>
        <v>180</v>
      </c>
      <c r="H700" s="189">
        <f>IF(Início!$C$11&lt;H$2,IF((H$2-Início!$C$11)&lt;72,$D700*H$1,6*$D700),0)</f>
        <v>240</v>
      </c>
      <c r="I700" s="189">
        <f>IF(Início!$C$11&lt;I$2,IF((I$2-Início!$C$11)&lt;72,$D700*I$1,6*$D700),0)</f>
        <v>300</v>
      </c>
      <c r="J700" s="189">
        <f>IF(Início!$C$11&lt;J$2,IF((J$2-Início!$C$11)&lt;72,$D700*J$1,6*$D700),0)</f>
        <v>360</v>
      </c>
      <c r="K700" s="189">
        <f>IF(Início!$C$11&lt;K$2,IF((K$2-Início!$C$11)&lt;72,$D700*K$1,6*$D700),0)</f>
        <v>360</v>
      </c>
      <c r="L700" s="189">
        <f>IF(Início!$C$11&lt;L$2,IF((L$2-Início!$C$11)&lt;72,$D700*L$1,6*$D700),0)</f>
        <v>360</v>
      </c>
      <c r="M700" s="189">
        <f>IF(Início!$C$11&lt;M$2,IF((M$2-Início!$C$11)&lt;72,$D700*M$1,6*$D700),0)</f>
        <v>360</v>
      </c>
      <c r="N700" s="189">
        <f>IF(Início!$C$11&lt;N$2,IF((N$2-Início!$C$11)&lt;72,$D700*N$1,6*$D700),0)</f>
        <v>360</v>
      </c>
      <c r="Q700" s="165" t="s">
        <v>1794</v>
      </c>
    </row>
    <row r="701" spans="2:17">
      <c r="B701" s="165" t="str">
        <f t="shared" si="11"/>
        <v>Ipuaçu/SC</v>
      </c>
      <c r="C701" s="189" t="s">
        <v>2013</v>
      </c>
      <c r="D701" s="189">
        <v>60</v>
      </c>
      <c r="E701" s="189">
        <f>IF(Início!$C$11&lt;E$2,IF((E$2-Início!$C$11)&lt;72,$D701*E$1,6*$D701),0)</f>
        <v>60</v>
      </c>
      <c r="F701" s="189">
        <f>IF(Início!$C$11&lt;F$2,IF((F$2-Início!$C$11)&lt;72,$D701*F$1,6*$D701),0)</f>
        <v>120</v>
      </c>
      <c r="G701" s="189">
        <f>IF(Início!$C$11&lt;G$2,IF((G$2-Início!$C$11)&lt;72,$D701*G$1,6*$D701),0)</f>
        <v>180</v>
      </c>
      <c r="H701" s="189">
        <f>IF(Início!$C$11&lt;H$2,IF((H$2-Início!$C$11)&lt;72,$D701*H$1,6*$D701),0)</f>
        <v>240</v>
      </c>
      <c r="I701" s="189">
        <f>IF(Início!$C$11&lt;I$2,IF((I$2-Início!$C$11)&lt;72,$D701*I$1,6*$D701),0)</f>
        <v>300</v>
      </c>
      <c r="J701" s="189">
        <f>IF(Início!$C$11&lt;J$2,IF((J$2-Início!$C$11)&lt;72,$D701*J$1,6*$D701),0)</f>
        <v>360</v>
      </c>
      <c r="K701" s="189">
        <f>IF(Início!$C$11&lt;K$2,IF((K$2-Início!$C$11)&lt;72,$D701*K$1,6*$D701),0)</f>
        <v>360</v>
      </c>
      <c r="L701" s="189">
        <f>IF(Início!$C$11&lt;L$2,IF((L$2-Início!$C$11)&lt;72,$D701*L$1,6*$D701),0)</f>
        <v>360</v>
      </c>
      <c r="M701" s="189">
        <f>IF(Início!$C$11&lt;M$2,IF((M$2-Início!$C$11)&lt;72,$D701*M$1,6*$D701),0)</f>
        <v>360</v>
      </c>
      <c r="N701" s="189">
        <f>IF(Início!$C$11&lt;N$2,IF((N$2-Início!$C$11)&lt;72,$D701*N$1,6*$D701),0)</f>
        <v>360</v>
      </c>
      <c r="Q701" s="165" t="s">
        <v>1494</v>
      </c>
    </row>
    <row r="702" spans="2:17">
      <c r="B702" s="165" t="str">
        <f t="shared" si="11"/>
        <v>Ipubi/PE</v>
      </c>
      <c r="C702" s="189" t="s">
        <v>319</v>
      </c>
      <c r="D702" s="189">
        <v>60</v>
      </c>
      <c r="E702" s="189">
        <f>IF(Início!$C$11&lt;E$2,IF((E$2-Início!$C$11)&lt;72,$D702*E$1,6*$D702),0)</f>
        <v>60</v>
      </c>
      <c r="F702" s="189">
        <f>IF(Início!$C$11&lt;F$2,IF((F$2-Início!$C$11)&lt;72,$D702*F$1,6*$D702),0)</f>
        <v>120</v>
      </c>
      <c r="G702" s="189">
        <f>IF(Início!$C$11&lt;G$2,IF((G$2-Início!$C$11)&lt;72,$D702*G$1,6*$D702),0)</f>
        <v>180</v>
      </c>
      <c r="H702" s="189">
        <f>IF(Início!$C$11&lt;H$2,IF((H$2-Início!$C$11)&lt;72,$D702*H$1,6*$D702),0)</f>
        <v>240</v>
      </c>
      <c r="I702" s="189">
        <f>IF(Início!$C$11&lt;I$2,IF((I$2-Início!$C$11)&lt;72,$D702*I$1,6*$D702),0)</f>
        <v>300</v>
      </c>
      <c r="J702" s="189">
        <f>IF(Início!$C$11&lt;J$2,IF((J$2-Início!$C$11)&lt;72,$D702*J$1,6*$D702),0)</f>
        <v>360</v>
      </c>
      <c r="K702" s="189">
        <f>IF(Início!$C$11&lt;K$2,IF((K$2-Início!$C$11)&lt;72,$D702*K$1,6*$D702),0)</f>
        <v>360</v>
      </c>
      <c r="L702" s="189">
        <f>IF(Início!$C$11&lt;L$2,IF((L$2-Início!$C$11)&lt;72,$D702*L$1,6*$D702),0)</f>
        <v>360</v>
      </c>
      <c r="M702" s="189">
        <f>IF(Início!$C$11&lt;M$2,IF((M$2-Início!$C$11)&lt;72,$D702*M$1,6*$D702),0)</f>
        <v>360</v>
      </c>
      <c r="N702" s="189">
        <f>IF(Início!$C$11&lt;N$2,IF((N$2-Início!$C$11)&lt;72,$D702*N$1,6*$D702),0)</f>
        <v>360</v>
      </c>
      <c r="Q702" s="165" t="s">
        <v>698</v>
      </c>
    </row>
    <row r="703" spans="2:17">
      <c r="B703" s="165" t="str">
        <f t="shared" si="11"/>
        <v>Ipueira/RN</v>
      </c>
      <c r="C703" s="189" t="s">
        <v>2014</v>
      </c>
      <c r="D703" s="189">
        <v>60</v>
      </c>
      <c r="E703" s="189">
        <f>IF(Início!$C$11&lt;E$2,IF((E$2-Início!$C$11)&lt;72,$D703*E$1,6*$D703),0)</f>
        <v>60</v>
      </c>
      <c r="F703" s="189">
        <f>IF(Início!$C$11&lt;F$2,IF((F$2-Início!$C$11)&lt;72,$D703*F$1,6*$D703),0)</f>
        <v>120</v>
      </c>
      <c r="G703" s="189">
        <f>IF(Início!$C$11&lt;G$2,IF((G$2-Início!$C$11)&lt;72,$D703*G$1,6*$D703),0)</f>
        <v>180</v>
      </c>
      <c r="H703" s="189">
        <f>IF(Início!$C$11&lt;H$2,IF((H$2-Início!$C$11)&lt;72,$D703*H$1,6*$D703),0)</f>
        <v>240</v>
      </c>
      <c r="I703" s="189">
        <f>IF(Início!$C$11&lt;I$2,IF((I$2-Início!$C$11)&lt;72,$D703*I$1,6*$D703),0)</f>
        <v>300</v>
      </c>
      <c r="J703" s="189">
        <f>IF(Início!$C$11&lt;J$2,IF((J$2-Início!$C$11)&lt;72,$D703*J$1,6*$D703),0)</f>
        <v>360</v>
      </c>
      <c r="K703" s="189">
        <f>IF(Início!$C$11&lt;K$2,IF((K$2-Início!$C$11)&lt;72,$D703*K$1,6*$D703),0)</f>
        <v>360</v>
      </c>
      <c r="L703" s="189">
        <f>IF(Início!$C$11&lt;L$2,IF((L$2-Início!$C$11)&lt;72,$D703*L$1,6*$D703),0)</f>
        <v>360</v>
      </c>
      <c r="M703" s="189">
        <f>IF(Início!$C$11&lt;M$2,IF((M$2-Início!$C$11)&lt;72,$D703*M$1,6*$D703),0)</f>
        <v>360</v>
      </c>
      <c r="N703" s="189">
        <f>IF(Início!$C$11&lt;N$2,IF((N$2-Início!$C$11)&lt;72,$D703*N$1,6*$D703),0)</f>
        <v>360</v>
      </c>
      <c r="Q703" s="165" t="s">
        <v>1974</v>
      </c>
    </row>
    <row r="704" spans="2:17">
      <c r="B704" s="165" t="str">
        <f t="shared" si="11"/>
        <v>Ipueiras/CE</v>
      </c>
      <c r="C704" s="189" t="s">
        <v>314</v>
      </c>
      <c r="D704" s="189">
        <v>60</v>
      </c>
      <c r="E704" s="189">
        <f>IF(Início!$C$11&lt;E$2,IF((E$2-Início!$C$11)&lt;72,$D704*E$1,6*$D704),0)</f>
        <v>60</v>
      </c>
      <c r="F704" s="189">
        <f>IF(Início!$C$11&lt;F$2,IF((F$2-Início!$C$11)&lt;72,$D704*F$1,6*$D704),0)</f>
        <v>120</v>
      </c>
      <c r="G704" s="189">
        <f>IF(Início!$C$11&lt;G$2,IF((G$2-Início!$C$11)&lt;72,$D704*G$1,6*$D704),0)</f>
        <v>180</v>
      </c>
      <c r="H704" s="189">
        <f>IF(Início!$C$11&lt;H$2,IF((H$2-Início!$C$11)&lt;72,$D704*H$1,6*$D704),0)</f>
        <v>240</v>
      </c>
      <c r="I704" s="189">
        <f>IF(Início!$C$11&lt;I$2,IF((I$2-Início!$C$11)&lt;72,$D704*I$1,6*$D704),0)</f>
        <v>300</v>
      </c>
      <c r="J704" s="189">
        <f>IF(Início!$C$11&lt;J$2,IF((J$2-Início!$C$11)&lt;72,$D704*J$1,6*$D704),0)</f>
        <v>360</v>
      </c>
      <c r="K704" s="189">
        <f>IF(Início!$C$11&lt;K$2,IF((K$2-Início!$C$11)&lt;72,$D704*K$1,6*$D704),0)</f>
        <v>360</v>
      </c>
      <c r="L704" s="189">
        <f>IF(Início!$C$11&lt;L$2,IF((L$2-Início!$C$11)&lt;72,$D704*L$1,6*$D704),0)</f>
        <v>360</v>
      </c>
      <c r="M704" s="189">
        <f>IF(Início!$C$11&lt;M$2,IF((M$2-Início!$C$11)&lt;72,$D704*M$1,6*$D704),0)</f>
        <v>360</v>
      </c>
      <c r="N704" s="189">
        <f>IF(Início!$C$11&lt;N$2,IF((N$2-Início!$C$11)&lt;72,$D704*N$1,6*$D704),0)</f>
        <v>360</v>
      </c>
      <c r="Q704" s="165" t="s">
        <v>605</v>
      </c>
    </row>
    <row r="705" spans="2:17">
      <c r="B705" s="165" t="str">
        <f t="shared" si="11"/>
        <v>Ipumirim/SC</v>
      </c>
      <c r="C705" s="189" t="s">
        <v>2013</v>
      </c>
      <c r="D705" s="189">
        <v>60</v>
      </c>
      <c r="E705" s="189">
        <f>IF(Início!$C$11&lt;E$2,IF((E$2-Início!$C$11)&lt;72,$D705*E$1,6*$D705),0)</f>
        <v>60</v>
      </c>
      <c r="F705" s="189">
        <f>IF(Início!$C$11&lt;F$2,IF((F$2-Início!$C$11)&lt;72,$D705*F$1,6*$D705),0)</f>
        <v>120</v>
      </c>
      <c r="G705" s="189">
        <f>IF(Início!$C$11&lt;G$2,IF((G$2-Início!$C$11)&lt;72,$D705*G$1,6*$D705),0)</f>
        <v>180</v>
      </c>
      <c r="H705" s="189">
        <f>IF(Início!$C$11&lt;H$2,IF((H$2-Início!$C$11)&lt;72,$D705*H$1,6*$D705),0)</f>
        <v>240</v>
      </c>
      <c r="I705" s="189">
        <f>IF(Início!$C$11&lt;I$2,IF((I$2-Início!$C$11)&lt;72,$D705*I$1,6*$D705),0)</f>
        <v>300</v>
      </c>
      <c r="J705" s="189">
        <f>IF(Início!$C$11&lt;J$2,IF((J$2-Início!$C$11)&lt;72,$D705*J$1,6*$D705),0)</f>
        <v>360</v>
      </c>
      <c r="K705" s="189">
        <f>IF(Início!$C$11&lt;K$2,IF((K$2-Início!$C$11)&lt;72,$D705*K$1,6*$D705),0)</f>
        <v>360</v>
      </c>
      <c r="L705" s="189">
        <f>IF(Início!$C$11&lt;L$2,IF((L$2-Início!$C$11)&lt;72,$D705*L$1,6*$D705),0)</f>
        <v>360</v>
      </c>
      <c r="M705" s="189">
        <f>IF(Início!$C$11&lt;M$2,IF((M$2-Início!$C$11)&lt;72,$D705*M$1,6*$D705),0)</f>
        <v>360</v>
      </c>
      <c r="N705" s="189">
        <f>IF(Início!$C$11&lt;N$2,IF((N$2-Início!$C$11)&lt;72,$D705*N$1,6*$D705),0)</f>
        <v>360</v>
      </c>
      <c r="Q705" s="165" t="s">
        <v>1473</v>
      </c>
    </row>
    <row r="706" spans="2:17">
      <c r="B706" s="165" t="str">
        <f t="shared" si="11"/>
        <v>Iracema/CE</v>
      </c>
      <c r="C706" s="189" t="s">
        <v>314</v>
      </c>
      <c r="D706" s="189">
        <v>60</v>
      </c>
      <c r="E706" s="189">
        <f>IF(Início!$C$11&lt;E$2,IF((E$2-Início!$C$11)&lt;72,$D706*E$1,6*$D706),0)</f>
        <v>60</v>
      </c>
      <c r="F706" s="189">
        <f>IF(Início!$C$11&lt;F$2,IF((F$2-Início!$C$11)&lt;72,$D706*F$1,6*$D706),0)</f>
        <v>120</v>
      </c>
      <c r="G706" s="189">
        <f>IF(Início!$C$11&lt;G$2,IF((G$2-Início!$C$11)&lt;72,$D706*G$1,6*$D706),0)</f>
        <v>180</v>
      </c>
      <c r="H706" s="189">
        <f>IF(Início!$C$11&lt;H$2,IF((H$2-Início!$C$11)&lt;72,$D706*H$1,6*$D706),0)</f>
        <v>240</v>
      </c>
      <c r="I706" s="189">
        <f>IF(Início!$C$11&lt;I$2,IF((I$2-Início!$C$11)&lt;72,$D706*I$1,6*$D706),0)</f>
        <v>300</v>
      </c>
      <c r="J706" s="189">
        <f>IF(Início!$C$11&lt;J$2,IF((J$2-Início!$C$11)&lt;72,$D706*J$1,6*$D706),0)</f>
        <v>360</v>
      </c>
      <c r="K706" s="189">
        <f>IF(Início!$C$11&lt;K$2,IF((K$2-Início!$C$11)&lt;72,$D706*K$1,6*$D706),0)</f>
        <v>360</v>
      </c>
      <c r="L706" s="189">
        <f>IF(Início!$C$11&lt;L$2,IF((L$2-Início!$C$11)&lt;72,$D706*L$1,6*$D706),0)</f>
        <v>360</v>
      </c>
      <c r="M706" s="189">
        <f>IF(Início!$C$11&lt;M$2,IF((M$2-Início!$C$11)&lt;72,$D706*M$1,6*$D706),0)</f>
        <v>360</v>
      </c>
      <c r="N706" s="189">
        <f>IF(Início!$C$11&lt;N$2,IF((N$2-Início!$C$11)&lt;72,$D706*N$1,6*$D706),0)</f>
        <v>360</v>
      </c>
      <c r="Q706" s="165" t="s">
        <v>1113</v>
      </c>
    </row>
    <row r="707" spans="2:17">
      <c r="B707" s="165" t="str">
        <f t="shared" si="11"/>
        <v>Iraceminha/SC</v>
      </c>
      <c r="C707" s="189" t="s">
        <v>2013</v>
      </c>
      <c r="D707" s="189">
        <v>60</v>
      </c>
      <c r="E707" s="189">
        <f>IF(Início!$C$11&lt;E$2,IF((E$2-Início!$C$11)&lt;72,$D707*E$1,6*$D707),0)</f>
        <v>60</v>
      </c>
      <c r="F707" s="189">
        <f>IF(Início!$C$11&lt;F$2,IF((F$2-Início!$C$11)&lt;72,$D707*F$1,6*$D707),0)</f>
        <v>120</v>
      </c>
      <c r="G707" s="189">
        <f>IF(Início!$C$11&lt;G$2,IF((G$2-Início!$C$11)&lt;72,$D707*G$1,6*$D707),0)</f>
        <v>180</v>
      </c>
      <c r="H707" s="189">
        <f>IF(Início!$C$11&lt;H$2,IF((H$2-Início!$C$11)&lt;72,$D707*H$1,6*$D707),0)</f>
        <v>240</v>
      </c>
      <c r="I707" s="189">
        <f>IF(Início!$C$11&lt;I$2,IF((I$2-Início!$C$11)&lt;72,$D707*I$1,6*$D707),0)</f>
        <v>300</v>
      </c>
      <c r="J707" s="189">
        <f>IF(Início!$C$11&lt;J$2,IF((J$2-Início!$C$11)&lt;72,$D707*J$1,6*$D707),0)</f>
        <v>360</v>
      </c>
      <c r="K707" s="189">
        <f>IF(Início!$C$11&lt;K$2,IF((K$2-Início!$C$11)&lt;72,$D707*K$1,6*$D707),0)</f>
        <v>360</v>
      </c>
      <c r="L707" s="189">
        <f>IF(Início!$C$11&lt;L$2,IF((L$2-Início!$C$11)&lt;72,$D707*L$1,6*$D707),0)</f>
        <v>360</v>
      </c>
      <c r="M707" s="189">
        <f>IF(Início!$C$11&lt;M$2,IF((M$2-Início!$C$11)&lt;72,$D707*M$1,6*$D707),0)</f>
        <v>360</v>
      </c>
      <c r="N707" s="189">
        <f>IF(Início!$C$11&lt;N$2,IF((N$2-Início!$C$11)&lt;72,$D707*N$1,6*$D707),0)</f>
        <v>360</v>
      </c>
      <c r="Q707" s="165" t="s">
        <v>1801</v>
      </c>
    </row>
    <row r="708" spans="2:17">
      <c r="B708" s="165" t="str">
        <f t="shared" si="11"/>
        <v>Iraí/RS</v>
      </c>
      <c r="C708" s="189" t="s">
        <v>2012</v>
      </c>
      <c r="D708" s="189">
        <v>60</v>
      </c>
      <c r="E708" s="189">
        <f>IF(Início!$C$11&lt;E$2,IF((E$2-Início!$C$11)&lt;72,$D708*E$1,6*$D708),0)</f>
        <v>60</v>
      </c>
      <c r="F708" s="189">
        <f>IF(Início!$C$11&lt;F$2,IF((F$2-Início!$C$11)&lt;72,$D708*F$1,6*$D708),0)</f>
        <v>120</v>
      </c>
      <c r="G708" s="189">
        <f>IF(Início!$C$11&lt;G$2,IF((G$2-Início!$C$11)&lt;72,$D708*G$1,6*$D708),0)</f>
        <v>180</v>
      </c>
      <c r="H708" s="189">
        <f>IF(Início!$C$11&lt;H$2,IF((H$2-Início!$C$11)&lt;72,$D708*H$1,6*$D708),0)</f>
        <v>240</v>
      </c>
      <c r="I708" s="189">
        <f>IF(Início!$C$11&lt;I$2,IF((I$2-Início!$C$11)&lt;72,$D708*I$1,6*$D708),0)</f>
        <v>300</v>
      </c>
      <c r="J708" s="189">
        <f>IF(Início!$C$11&lt;J$2,IF((J$2-Início!$C$11)&lt;72,$D708*J$1,6*$D708),0)</f>
        <v>360</v>
      </c>
      <c r="K708" s="189">
        <f>IF(Início!$C$11&lt;K$2,IF((K$2-Início!$C$11)&lt;72,$D708*K$1,6*$D708),0)</f>
        <v>360</v>
      </c>
      <c r="L708" s="189">
        <f>IF(Início!$C$11&lt;L$2,IF((L$2-Início!$C$11)&lt;72,$D708*L$1,6*$D708),0)</f>
        <v>360</v>
      </c>
      <c r="M708" s="189">
        <f>IF(Início!$C$11&lt;M$2,IF((M$2-Início!$C$11)&lt;72,$D708*M$1,6*$D708),0)</f>
        <v>360</v>
      </c>
      <c r="N708" s="189">
        <f>IF(Início!$C$11&lt;N$2,IF((N$2-Início!$C$11)&lt;72,$D708*N$1,6*$D708),0)</f>
        <v>360</v>
      </c>
      <c r="Q708" s="165" t="s">
        <v>1496</v>
      </c>
    </row>
    <row r="709" spans="2:17">
      <c r="B709" s="165" t="str">
        <f t="shared" ref="B709:B772" si="12">CONCATENATE(Q709,"/",C709)</f>
        <v>Iraí de Minas/MG</v>
      </c>
      <c r="C709" s="189" t="s">
        <v>2005</v>
      </c>
      <c r="D709" s="189">
        <v>60</v>
      </c>
      <c r="E709" s="189">
        <f>IF(Início!$C$11&lt;E$2,IF((E$2-Início!$C$11)&lt;72,$D709*E$1,6*$D709),0)</f>
        <v>60</v>
      </c>
      <c r="F709" s="189">
        <f>IF(Início!$C$11&lt;F$2,IF((F$2-Início!$C$11)&lt;72,$D709*F$1,6*$D709),0)</f>
        <v>120</v>
      </c>
      <c r="G709" s="189">
        <f>IF(Início!$C$11&lt;G$2,IF((G$2-Início!$C$11)&lt;72,$D709*G$1,6*$D709),0)</f>
        <v>180</v>
      </c>
      <c r="H709" s="189">
        <f>IF(Início!$C$11&lt;H$2,IF((H$2-Início!$C$11)&lt;72,$D709*H$1,6*$D709),0)</f>
        <v>240</v>
      </c>
      <c r="I709" s="189">
        <f>IF(Início!$C$11&lt;I$2,IF((I$2-Início!$C$11)&lt;72,$D709*I$1,6*$D709),0)</f>
        <v>300</v>
      </c>
      <c r="J709" s="189">
        <f>IF(Início!$C$11&lt;J$2,IF((J$2-Início!$C$11)&lt;72,$D709*J$1,6*$D709),0)</f>
        <v>360</v>
      </c>
      <c r="K709" s="189">
        <f>IF(Início!$C$11&lt;K$2,IF((K$2-Início!$C$11)&lt;72,$D709*K$1,6*$D709),0)</f>
        <v>360</v>
      </c>
      <c r="L709" s="189">
        <f>IF(Início!$C$11&lt;L$2,IF((L$2-Início!$C$11)&lt;72,$D709*L$1,6*$D709),0)</f>
        <v>360</v>
      </c>
      <c r="M709" s="189">
        <f>IF(Início!$C$11&lt;M$2,IF((M$2-Início!$C$11)&lt;72,$D709*M$1,6*$D709),0)</f>
        <v>360</v>
      </c>
      <c r="N709" s="189">
        <f>IF(Início!$C$11&lt;N$2,IF((N$2-Início!$C$11)&lt;72,$D709*N$1,6*$D709),0)</f>
        <v>360</v>
      </c>
      <c r="Q709" s="165" t="s">
        <v>1514</v>
      </c>
    </row>
    <row r="710" spans="2:17">
      <c r="B710" s="165" t="str">
        <f t="shared" si="12"/>
        <v>Irajuba/BA</v>
      </c>
      <c r="C710" s="189" t="s">
        <v>311</v>
      </c>
      <c r="D710" s="189">
        <v>60</v>
      </c>
      <c r="E710" s="189">
        <f>IF(Início!$C$11&lt;E$2,IF((E$2-Início!$C$11)&lt;72,$D710*E$1,6*$D710),0)</f>
        <v>60</v>
      </c>
      <c r="F710" s="189">
        <f>IF(Início!$C$11&lt;F$2,IF((F$2-Início!$C$11)&lt;72,$D710*F$1,6*$D710),0)</f>
        <v>120</v>
      </c>
      <c r="G710" s="189">
        <f>IF(Início!$C$11&lt;G$2,IF((G$2-Início!$C$11)&lt;72,$D710*G$1,6*$D710),0)</f>
        <v>180</v>
      </c>
      <c r="H710" s="189">
        <f>IF(Início!$C$11&lt;H$2,IF((H$2-Início!$C$11)&lt;72,$D710*H$1,6*$D710),0)</f>
        <v>240</v>
      </c>
      <c r="I710" s="189">
        <f>IF(Início!$C$11&lt;I$2,IF((I$2-Início!$C$11)&lt;72,$D710*I$1,6*$D710),0)</f>
        <v>300</v>
      </c>
      <c r="J710" s="189">
        <f>IF(Início!$C$11&lt;J$2,IF((J$2-Início!$C$11)&lt;72,$D710*J$1,6*$D710),0)</f>
        <v>360</v>
      </c>
      <c r="K710" s="189">
        <f>IF(Início!$C$11&lt;K$2,IF((K$2-Início!$C$11)&lt;72,$D710*K$1,6*$D710),0)</f>
        <v>360</v>
      </c>
      <c r="L710" s="189">
        <f>IF(Início!$C$11&lt;L$2,IF((L$2-Início!$C$11)&lt;72,$D710*L$1,6*$D710),0)</f>
        <v>360</v>
      </c>
      <c r="M710" s="189">
        <f>IF(Início!$C$11&lt;M$2,IF((M$2-Início!$C$11)&lt;72,$D710*M$1,6*$D710),0)</f>
        <v>360</v>
      </c>
      <c r="N710" s="189">
        <f>IF(Início!$C$11&lt;N$2,IF((N$2-Início!$C$11)&lt;72,$D710*N$1,6*$D710),0)</f>
        <v>360</v>
      </c>
      <c r="Q710" s="165" t="s">
        <v>1603</v>
      </c>
    </row>
    <row r="711" spans="2:17">
      <c r="B711" s="165" t="str">
        <f t="shared" si="12"/>
        <v>Iramaia/BA</v>
      </c>
      <c r="C711" s="189" t="s">
        <v>311</v>
      </c>
      <c r="D711" s="189">
        <v>60</v>
      </c>
      <c r="E711" s="189">
        <f>IF(Início!$C$11&lt;E$2,IF((E$2-Início!$C$11)&lt;72,$D711*E$1,6*$D711),0)</f>
        <v>60</v>
      </c>
      <c r="F711" s="189">
        <f>IF(Início!$C$11&lt;F$2,IF((F$2-Início!$C$11)&lt;72,$D711*F$1,6*$D711),0)</f>
        <v>120</v>
      </c>
      <c r="G711" s="189">
        <f>IF(Início!$C$11&lt;G$2,IF((G$2-Início!$C$11)&lt;72,$D711*G$1,6*$D711),0)</f>
        <v>180</v>
      </c>
      <c r="H711" s="189">
        <f>IF(Início!$C$11&lt;H$2,IF((H$2-Início!$C$11)&lt;72,$D711*H$1,6*$D711),0)</f>
        <v>240</v>
      </c>
      <c r="I711" s="189">
        <f>IF(Início!$C$11&lt;I$2,IF((I$2-Início!$C$11)&lt;72,$D711*I$1,6*$D711),0)</f>
        <v>300</v>
      </c>
      <c r="J711" s="189">
        <f>IF(Início!$C$11&lt;J$2,IF((J$2-Início!$C$11)&lt;72,$D711*J$1,6*$D711),0)</f>
        <v>360</v>
      </c>
      <c r="K711" s="189">
        <f>IF(Início!$C$11&lt;K$2,IF((K$2-Início!$C$11)&lt;72,$D711*K$1,6*$D711),0)</f>
        <v>360</v>
      </c>
      <c r="L711" s="189">
        <f>IF(Início!$C$11&lt;L$2,IF((L$2-Início!$C$11)&lt;72,$D711*L$1,6*$D711),0)</f>
        <v>360</v>
      </c>
      <c r="M711" s="189">
        <f>IF(Início!$C$11&lt;M$2,IF((M$2-Início!$C$11)&lt;72,$D711*M$1,6*$D711),0)</f>
        <v>360</v>
      </c>
      <c r="N711" s="189">
        <f>IF(Início!$C$11&lt;N$2,IF((N$2-Início!$C$11)&lt;72,$D711*N$1,6*$D711),0)</f>
        <v>360</v>
      </c>
      <c r="Q711" s="165" t="s">
        <v>1303</v>
      </c>
    </row>
    <row r="712" spans="2:17">
      <c r="B712" s="165" t="str">
        <f t="shared" si="12"/>
        <v>Iranduba/AM</v>
      </c>
      <c r="C712" s="189" t="s">
        <v>300</v>
      </c>
      <c r="D712" s="189">
        <v>60</v>
      </c>
      <c r="E712" s="189">
        <f>IF(Início!$C$11&lt;E$2,IF((E$2-Início!$C$11)&lt;72,$D712*E$1,6*$D712),0)</f>
        <v>60</v>
      </c>
      <c r="F712" s="189">
        <f>IF(Início!$C$11&lt;F$2,IF((F$2-Início!$C$11)&lt;72,$D712*F$1,6*$D712),0)</f>
        <v>120</v>
      </c>
      <c r="G712" s="189">
        <f>IF(Início!$C$11&lt;G$2,IF((G$2-Início!$C$11)&lt;72,$D712*G$1,6*$D712),0)</f>
        <v>180</v>
      </c>
      <c r="H712" s="189">
        <f>IF(Início!$C$11&lt;H$2,IF((H$2-Início!$C$11)&lt;72,$D712*H$1,6*$D712),0)</f>
        <v>240</v>
      </c>
      <c r="I712" s="189">
        <f>IF(Início!$C$11&lt;I$2,IF((I$2-Início!$C$11)&lt;72,$D712*I$1,6*$D712),0)</f>
        <v>300</v>
      </c>
      <c r="J712" s="189">
        <f>IF(Início!$C$11&lt;J$2,IF((J$2-Início!$C$11)&lt;72,$D712*J$1,6*$D712),0)</f>
        <v>360</v>
      </c>
      <c r="K712" s="189">
        <f>IF(Início!$C$11&lt;K$2,IF((K$2-Início!$C$11)&lt;72,$D712*K$1,6*$D712),0)</f>
        <v>360</v>
      </c>
      <c r="L712" s="189">
        <f>IF(Início!$C$11&lt;L$2,IF((L$2-Início!$C$11)&lt;72,$D712*L$1,6*$D712),0)</f>
        <v>360</v>
      </c>
      <c r="M712" s="189">
        <f>IF(Início!$C$11&lt;M$2,IF((M$2-Início!$C$11)&lt;72,$D712*M$1,6*$D712),0)</f>
        <v>360</v>
      </c>
      <c r="N712" s="189">
        <f>IF(Início!$C$11&lt;N$2,IF((N$2-Início!$C$11)&lt;72,$D712*N$1,6*$D712),0)</f>
        <v>360</v>
      </c>
      <c r="Q712" s="165" t="s">
        <v>475</v>
      </c>
    </row>
    <row r="713" spans="2:17">
      <c r="B713" s="165" t="str">
        <f t="shared" si="12"/>
        <v>Irani/SC</v>
      </c>
      <c r="C713" s="189" t="s">
        <v>2013</v>
      </c>
      <c r="D713" s="189">
        <v>60</v>
      </c>
      <c r="E713" s="189">
        <f>IF(Início!$C$11&lt;E$2,IF((E$2-Início!$C$11)&lt;72,$D713*E$1,6*$D713),0)</f>
        <v>60</v>
      </c>
      <c r="F713" s="189">
        <f>IF(Início!$C$11&lt;F$2,IF((F$2-Início!$C$11)&lt;72,$D713*F$1,6*$D713),0)</f>
        <v>120</v>
      </c>
      <c r="G713" s="189">
        <f>IF(Início!$C$11&lt;G$2,IF((G$2-Início!$C$11)&lt;72,$D713*G$1,6*$D713),0)</f>
        <v>180</v>
      </c>
      <c r="H713" s="189">
        <f>IF(Início!$C$11&lt;H$2,IF((H$2-Início!$C$11)&lt;72,$D713*H$1,6*$D713),0)</f>
        <v>240</v>
      </c>
      <c r="I713" s="189">
        <f>IF(Início!$C$11&lt;I$2,IF((I$2-Início!$C$11)&lt;72,$D713*I$1,6*$D713),0)</f>
        <v>300</v>
      </c>
      <c r="J713" s="189">
        <f>IF(Início!$C$11&lt;J$2,IF((J$2-Início!$C$11)&lt;72,$D713*J$1,6*$D713),0)</f>
        <v>360</v>
      </c>
      <c r="K713" s="189">
        <f>IF(Início!$C$11&lt;K$2,IF((K$2-Início!$C$11)&lt;72,$D713*K$1,6*$D713),0)</f>
        <v>360</v>
      </c>
      <c r="L713" s="189">
        <f>IF(Início!$C$11&lt;L$2,IF((L$2-Início!$C$11)&lt;72,$D713*L$1,6*$D713),0)</f>
        <v>360</v>
      </c>
      <c r="M713" s="189">
        <f>IF(Início!$C$11&lt;M$2,IF((M$2-Início!$C$11)&lt;72,$D713*M$1,6*$D713),0)</f>
        <v>360</v>
      </c>
      <c r="N713" s="189">
        <f>IF(Início!$C$11&lt;N$2,IF((N$2-Início!$C$11)&lt;72,$D713*N$1,6*$D713),0)</f>
        <v>360</v>
      </c>
      <c r="Q713" s="165" t="s">
        <v>1363</v>
      </c>
    </row>
    <row r="714" spans="2:17">
      <c r="B714" s="165" t="str">
        <f t="shared" si="12"/>
        <v>Iraquara/BA</v>
      </c>
      <c r="C714" s="189" t="s">
        <v>311</v>
      </c>
      <c r="D714" s="189">
        <v>60</v>
      </c>
      <c r="E714" s="189">
        <f>IF(Início!$C$11&lt;E$2,IF((E$2-Início!$C$11)&lt;72,$D714*E$1,6*$D714),0)</f>
        <v>60</v>
      </c>
      <c r="F714" s="189">
        <f>IF(Início!$C$11&lt;F$2,IF((F$2-Início!$C$11)&lt;72,$D714*F$1,6*$D714),0)</f>
        <v>120</v>
      </c>
      <c r="G714" s="189">
        <f>IF(Início!$C$11&lt;G$2,IF((G$2-Início!$C$11)&lt;72,$D714*G$1,6*$D714),0)</f>
        <v>180</v>
      </c>
      <c r="H714" s="189">
        <f>IF(Início!$C$11&lt;H$2,IF((H$2-Início!$C$11)&lt;72,$D714*H$1,6*$D714),0)</f>
        <v>240</v>
      </c>
      <c r="I714" s="189">
        <f>IF(Início!$C$11&lt;I$2,IF((I$2-Início!$C$11)&lt;72,$D714*I$1,6*$D714),0)</f>
        <v>300</v>
      </c>
      <c r="J714" s="189">
        <f>IF(Início!$C$11&lt;J$2,IF((J$2-Início!$C$11)&lt;72,$D714*J$1,6*$D714),0)</f>
        <v>360</v>
      </c>
      <c r="K714" s="189">
        <f>IF(Início!$C$11&lt;K$2,IF((K$2-Início!$C$11)&lt;72,$D714*K$1,6*$D714),0)</f>
        <v>360</v>
      </c>
      <c r="L714" s="189">
        <f>IF(Início!$C$11&lt;L$2,IF((L$2-Início!$C$11)&lt;72,$D714*L$1,6*$D714),0)</f>
        <v>360</v>
      </c>
      <c r="M714" s="189">
        <f>IF(Início!$C$11&lt;M$2,IF((M$2-Início!$C$11)&lt;72,$D714*M$1,6*$D714),0)</f>
        <v>360</v>
      </c>
      <c r="N714" s="189">
        <f>IF(Início!$C$11&lt;N$2,IF((N$2-Início!$C$11)&lt;72,$D714*N$1,6*$D714),0)</f>
        <v>360</v>
      </c>
      <c r="Q714" s="165" t="s">
        <v>805</v>
      </c>
    </row>
    <row r="715" spans="2:17">
      <c r="B715" s="165" t="str">
        <f t="shared" si="12"/>
        <v>Irará/BA</v>
      </c>
      <c r="C715" s="189" t="s">
        <v>311</v>
      </c>
      <c r="D715" s="189">
        <v>60</v>
      </c>
      <c r="E715" s="189">
        <f>IF(Início!$C$11&lt;E$2,IF((E$2-Início!$C$11)&lt;72,$D715*E$1,6*$D715),0)</f>
        <v>60</v>
      </c>
      <c r="F715" s="189">
        <f>IF(Início!$C$11&lt;F$2,IF((F$2-Início!$C$11)&lt;72,$D715*F$1,6*$D715),0)</f>
        <v>120</v>
      </c>
      <c r="G715" s="189">
        <f>IF(Início!$C$11&lt;G$2,IF((G$2-Início!$C$11)&lt;72,$D715*G$1,6*$D715),0)</f>
        <v>180</v>
      </c>
      <c r="H715" s="189">
        <f>IF(Início!$C$11&lt;H$2,IF((H$2-Início!$C$11)&lt;72,$D715*H$1,6*$D715),0)</f>
        <v>240</v>
      </c>
      <c r="I715" s="189">
        <f>IF(Início!$C$11&lt;I$2,IF((I$2-Início!$C$11)&lt;72,$D715*I$1,6*$D715),0)</f>
        <v>300</v>
      </c>
      <c r="J715" s="189">
        <f>IF(Início!$C$11&lt;J$2,IF((J$2-Início!$C$11)&lt;72,$D715*J$1,6*$D715),0)</f>
        <v>360</v>
      </c>
      <c r="K715" s="189">
        <f>IF(Início!$C$11&lt;K$2,IF((K$2-Início!$C$11)&lt;72,$D715*K$1,6*$D715),0)</f>
        <v>360</v>
      </c>
      <c r="L715" s="189">
        <f>IF(Início!$C$11&lt;L$2,IF((L$2-Início!$C$11)&lt;72,$D715*L$1,6*$D715),0)</f>
        <v>360</v>
      </c>
      <c r="M715" s="189">
        <f>IF(Início!$C$11&lt;M$2,IF((M$2-Início!$C$11)&lt;72,$D715*M$1,6*$D715),0)</f>
        <v>360</v>
      </c>
      <c r="N715" s="189">
        <f>IF(Início!$C$11&lt;N$2,IF((N$2-Início!$C$11)&lt;72,$D715*N$1,6*$D715),0)</f>
        <v>360</v>
      </c>
      <c r="Q715" s="165" t="s">
        <v>713</v>
      </c>
    </row>
    <row r="716" spans="2:17">
      <c r="B716" s="165" t="str">
        <f t="shared" si="12"/>
        <v>Irecê/BA</v>
      </c>
      <c r="C716" s="189" t="s">
        <v>311</v>
      </c>
      <c r="D716" s="189">
        <v>60</v>
      </c>
      <c r="E716" s="189">
        <f>IF(Início!$C$11&lt;E$2,IF((E$2-Início!$C$11)&lt;72,$D716*E$1,6*$D716),0)</f>
        <v>60</v>
      </c>
      <c r="F716" s="189">
        <f>IF(Início!$C$11&lt;F$2,IF((F$2-Início!$C$11)&lt;72,$D716*F$1,6*$D716),0)</f>
        <v>120</v>
      </c>
      <c r="G716" s="189">
        <f>IF(Início!$C$11&lt;G$2,IF((G$2-Início!$C$11)&lt;72,$D716*G$1,6*$D716),0)</f>
        <v>180</v>
      </c>
      <c r="H716" s="189">
        <f>IF(Início!$C$11&lt;H$2,IF((H$2-Início!$C$11)&lt;72,$D716*H$1,6*$D716),0)</f>
        <v>240</v>
      </c>
      <c r="I716" s="189">
        <f>IF(Início!$C$11&lt;I$2,IF((I$2-Início!$C$11)&lt;72,$D716*I$1,6*$D716),0)</f>
        <v>300</v>
      </c>
      <c r="J716" s="189">
        <f>IF(Início!$C$11&lt;J$2,IF((J$2-Início!$C$11)&lt;72,$D716*J$1,6*$D716),0)</f>
        <v>360</v>
      </c>
      <c r="K716" s="189">
        <f>IF(Início!$C$11&lt;K$2,IF((K$2-Início!$C$11)&lt;72,$D716*K$1,6*$D716),0)</f>
        <v>360</v>
      </c>
      <c r="L716" s="189">
        <f>IF(Início!$C$11&lt;L$2,IF((L$2-Início!$C$11)&lt;72,$D716*L$1,6*$D716),0)</f>
        <v>360</v>
      </c>
      <c r="M716" s="189">
        <f>IF(Início!$C$11&lt;M$2,IF((M$2-Início!$C$11)&lt;72,$D716*M$1,6*$D716),0)</f>
        <v>360</v>
      </c>
      <c r="N716" s="189">
        <f>IF(Início!$C$11&lt;N$2,IF((N$2-Início!$C$11)&lt;72,$D716*N$1,6*$D716),0)</f>
        <v>360</v>
      </c>
      <c r="Q716" s="165" t="s">
        <v>310</v>
      </c>
    </row>
    <row r="717" spans="2:17">
      <c r="B717" s="165" t="str">
        <f t="shared" si="12"/>
        <v>Irituia/PA</v>
      </c>
      <c r="C717" s="189" t="s">
        <v>302</v>
      </c>
      <c r="D717" s="189">
        <v>60</v>
      </c>
      <c r="E717" s="189">
        <f>IF(Início!$C$11&lt;E$2,IF((E$2-Início!$C$11)&lt;72,$D717*E$1,6*$D717),0)</f>
        <v>60</v>
      </c>
      <c r="F717" s="189">
        <f>IF(Início!$C$11&lt;F$2,IF((F$2-Início!$C$11)&lt;72,$D717*F$1,6*$D717),0)</f>
        <v>120</v>
      </c>
      <c r="G717" s="189">
        <f>IF(Início!$C$11&lt;G$2,IF((G$2-Início!$C$11)&lt;72,$D717*G$1,6*$D717),0)</f>
        <v>180</v>
      </c>
      <c r="H717" s="189">
        <f>IF(Início!$C$11&lt;H$2,IF((H$2-Início!$C$11)&lt;72,$D717*H$1,6*$D717),0)</f>
        <v>240</v>
      </c>
      <c r="I717" s="189">
        <f>IF(Início!$C$11&lt;I$2,IF((I$2-Início!$C$11)&lt;72,$D717*I$1,6*$D717),0)</f>
        <v>300</v>
      </c>
      <c r="J717" s="189">
        <f>IF(Início!$C$11&lt;J$2,IF((J$2-Início!$C$11)&lt;72,$D717*J$1,6*$D717),0)</f>
        <v>360</v>
      </c>
      <c r="K717" s="189">
        <f>IF(Início!$C$11&lt;K$2,IF((K$2-Início!$C$11)&lt;72,$D717*K$1,6*$D717),0)</f>
        <v>360</v>
      </c>
      <c r="L717" s="189">
        <f>IF(Início!$C$11&lt;L$2,IF((L$2-Início!$C$11)&lt;72,$D717*L$1,6*$D717),0)</f>
        <v>360</v>
      </c>
      <c r="M717" s="189">
        <f>IF(Início!$C$11&lt;M$2,IF((M$2-Início!$C$11)&lt;72,$D717*M$1,6*$D717),0)</f>
        <v>360</v>
      </c>
      <c r="N717" s="189">
        <f>IF(Início!$C$11&lt;N$2,IF((N$2-Início!$C$11)&lt;72,$D717*N$1,6*$D717),0)</f>
        <v>360</v>
      </c>
      <c r="Q717" s="165" t="s">
        <v>673</v>
      </c>
    </row>
    <row r="718" spans="2:17">
      <c r="B718" s="165" t="str">
        <f t="shared" si="12"/>
        <v>Itá/SC</v>
      </c>
      <c r="C718" s="189" t="s">
        <v>2013</v>
      </c>
      <c r="D718" s="189">
        <v>60</v>
      </c>
      <c r="E718" s="189">
        <f>IF(Início!$C$11&lt;E$2,IF((E$2-Início!$C$11)&lt;72,$D718*E$1,6*$D718),0)</f>
        <v>60</v>
      </c>
      <c r="F718" s="189">
        <f>IF(Início!$C$11&lt;F$2,IF((F$2-Início!$C$11)&lt;72,$D718*F$1,6*$D718),0)</f>
        <v>120</v>
      </c>
      <c r="G718" s="189">
        <f>IF(Início!$C$11&lt;G$2,IF((G$2-Início!$C$11)&lt;72,$D718*G$1,6*$D718),0)</f>
        <v>180</v>
      </c>
      <c r="H718" s="189">
        <f>IF(Início!$C$11&lt;H$2,IF((H$2-Início!$C$11)&lt;72,$D718*H$1,6*$D718),0)</f>
        <v>240</v>
      </c>
      <c r="I718" s="189">
        <f>IF(Início!$C$11&lt;I$2,IF((I$2-Início!$C$11)&lt;72,$D718*I$1,6*$D718),0)</f>
        <v>300</v>
      </c>
      <c r="J718" s="189">
        <f>IF(Início!$C$11&lt;J$2,IF((J$2-Início!$C$11)&lt;72,$D718*J$1,6*$D718),0)</f>
        <v>360</v>
      </c>
      <c r="K718" s="189">
        <f>IF(Início!$C$11&lt;K$2,IF((K$2-Início!$C$11)&lt;72,$D718*K$1,6*$D718),0)</f>
        <v>360</v>
      </c>
      <c r="L718" s="189">
        <f>IF(Início!$C$11&lt;L$2,IF((L$2-Início!$C$11)&lt;72,$D718*L$1,6*$D718),0)</f>
        <v>360</v>
      </c>
      <c r="M718" s="189">
        <f>IF(Início!$C$11&lt;M$2,IF((M$2-Início!$C$11)&lt;72,$D718*M$1,6*$D718),0)</f>
        <v>360</v>
      </c>
      <c r="N718" s="189">
        <f>IF(Início!$C$11&lt;N$2,IF((N$2-Início!$C$11)&lt;72,$D718*N$1,6*$D718),0)</f>
        <v>360</v>
      </c>
      <c r="Q718" s="165" t="s">
        <v>1524</v>
      </c>
    </row>
    <row r="719" spans="2:17">
      <c r="B719" s="165" t="str">
        <f t="shared" si="12"/>
        <v>Itaberaba/BA</v>
      </c>
      <c r="C719" s="189" t="s">
        <v>311</v>
      </c>
      <c r="D719" s="189">
        <v>60</v>
      </c>
      <c r="E719" s="189">
        <f>IF(Início!$C$11&lt;E$2,IF((E$2-Início!$C$11)&lt;72,$D719*E$1,6*$D719),0)</f>
        <v>60</v>
      </c>
      <c r="F719" s="189">
        <f>IF(Início!$C$11&lt;F$2,IF((F$2-Início!$C$11)&lt;72,$D719*F$1,6*$D719),0)</f>
        <v>120</v>
      </c>
      <c r="G719" s="189">
        <f>IF(Início!$C$11&lt;G$2,IF((G$2-Início!$C$11)&lt;72,$D719*G$1,6*$D719),0)</f>
        <v>180</v>
      </c>
      <c r="H719" s="189">
        <f>IF(Início!$C$11&lt;H$2,IF((H$2-Início!$C$11)&lt;72,$D719*H$1,6*$D719),0)</f>
        <v>240</v>
      </c>
      <c r="I719" s="189">
        <f>IF(Início!$C$11&lt;I$2,IF((I$2-Início!$C$11)&lt;72,$D719*I$1,6*$D719),0)</f>
        <v>300</v>
      </c>
      <c r="J719" s="189">
        <f>IF(Início!$C$11&lt;J$2,IF((J$2-Início!$C$11)&lt;72,$D719*J$1,6*$D719),0)</f>
        <v>360</v>
      </c>
      <c r="K719" s="189">
        <f>IF(Início!$C$11&lt;K$2,IF((K$2-Início!$C$11)&lt;72,$D719*K$1,6*$D719),0)</f>
        <v>360</v>
      </c>
      <c r="L719" s="189">
        <f>IF(Início!$C$11&lt;L$2,IF((L$2-Início!$C$11)&lt;72,$D719*L$1,6*$D719),0)</f>
        <v>360</v>
      </c>
      <c r="M719" s="189">
        <f>IF(Início!$C$11&lt;M$2,IF((M$2-Início!$C$11)&lt;72,$D719*M$1,6*$D719),0)</f>
        <v>360</v>
      </c>
      <c r="N719" s="189">
        <f>IF(Início!$C$11&lt;N$2,IF((N$2-Início!$C$11)&lt;72,$D719*N$1,6*$D719),0)</f>
        <v>360</v>
      </c>
      <c r="Q719" s="165" t="s">
        <v>463</v>
      </c>
    </row>
    <row r="720" spans="2:17">
      <c r="B720" s="165" t="str">
        <f t="shared" si="12"/>
        <v>Itaboraí/RJ</v>
      </c>
      <c r="C720" s="189" t="s">
        <v>2003</v>
      </c>
      <c r="D720" s="189">
        <v>60</v>
      </c>
      <c r="E720" s="189">
        <f>IF(Início!$C$11&lt;E$2,IF((E$2-Início!$C$11)&lt;72,$D720*E$1,6*$D720),0)</f>
        <v>60</v>
      </c>
      <c r="F720" s="189">
        <f>IF(Início!$C$11&lt;F$2,IF((F$2-Início!$C$11)&lt;72,$D720*F$1,6*$D720),0)</f>
        <v>120</v>
      </c>
      <c r="G720" s="189">
        <f>IF(Início!$C$11&lt;G$2,IF((G$2-Início!$C$11)&lt;72,$D720*G$1,6*$D720),0)</f>
        <v>180</v>
      </c>
      <c r="H720" s="189">
        <f>IF(Início!$C$11&lt;H$2,IF((H$2-Início!$C$11)&lt;72,$D720*H$1,6*$D720),0)</f>
        <v>240</v>
      </c>
      <c r="I720" s="189">
        <f>IF(Início!$C$11&lt;I$2,IF((I$2-Início!$C$11)&lt;72,$D720*I$1,6*$D720),0)</f>
        <v>300</v>
      </c>
      <c r="J720" s="189">
        <f>IF(Início!$C$11&lt;J$2,IF((J$2-Início!$C$11)&lt;72,$D720*J$1,6*$D720),0)</f>
        <v>360</v>
      </c>
      <c r="K720" s="189">
        <f>IF(Início!$C$11&lt;K$2,IF((K$2-Início!$C$11)&lt;72,$D720*K$1,6*$D720),0)</f>
        <v>360</v>
      </c>
      <c r="L720" s="189">
        <f>IF(Início!$C$11&lt;L$2,IF((L$2-Início!$C$11)&lt;72,$D720*L$1,6*$D720),0)</f>
        <v>360</v>
      </c>
      <c r="M720" s="189">
        <f>IF(Início!$C$11&lt;M$2,IF((M$2-Início!$C$11)&lt;72,$D720*M$1,6*$D720),0)</f>
        <v>360</v>
      </c>
      <c r="N720" s="189">
        <f>IF(Início!$C$11&lt;N$2,IF((N$2-Início!$C$11)&lt;72,$D720*N$1,6*$D720),0)</f>
        <v>360</v>
      </c>
      <c r="Q720" s="165" t="s">
        <v>359</v>
      </c>
    </row>
    <row r="721" spans="2:17">
      <c r="B721" s="165" t="str">
        <f t="shared" si="12"/>
        <v>Itabuna/BA</v>
      </c>
      <c r="C721" s="189" t="s">
        <v>311</v>
      </c>
      <c r="D721" s="189">
        <v>60</v>
      </c>
      <c r="E721" s="189">
        <f>IF(Início!$C$11&lt;E$2,IF((E$2-Início!$C$11)&lt;72,$D721*E$1,6*$D721),0)</f>
        <v>60</v>
      </c>
      <c r="F721" s="189">
        <f>IF(Início!$C$11&lt;F$2,IF((F$2-Início!$C$11)&lt;72,$D721*F$1,6*$D721),0)</f>
        <v>120</v>
      </c>
      <c r="G721" s="189">
        <f>IF(Início!$C$11&lt;G$2,IF((G$2-Início!$C$11)&lt;72,$D721*G$1,6*$D721),0)</f>
        <v>180</v>
      </c>
      <c r="H721" s="189">
        <f>IF(Início!$C$11&lt;H$2,IF((H$2-Início!$C$11)&lt;72,$D721*H$1,6*$D721),0)</f>
        <v>240</v>
      </c>
      <c r="I721" s="189">
        <f>IF(Início!$C$11&lt;I$2,IF((I$2-Início!$C$11)&lt;72,$D721*I$1,6*$D721),0)</f>
        <v>300</v>
      </c>
      <c r="J721" s="189">
        <f>IF(Início!$C$11&lt;J$2,IF((J$2-Início!$C$11)&lt;72,$D721*J$1,6*$D721),0)</f>
        <v>360</v>
      </c>
      <c r="K721" s="189">
        <f>IF(Início!$C$11&lt;K$2,IF((K$2-Início!$C$11)&lt;72,$D721*K$1,6*$D721),0)</f>
        <v>360</v>
      </c>
      <c r="L721" s="189">
        <f>IF(Início!$C$11&lt;L$2,IF((L$2-Início!$C$11)&lt;72,$D721*L$1,6*$D721),0)</f>
        <v>360</v>
      </c>
      <c r="M721" s="189">
        <f>IF(Início!$C$11&lt;M$2,IF((M$2-Início!$C$11)&lt;72,$D721*M$1,6*$D721),0)</f>
        <v>360</v>
      </c>
      <c r="N721" s="189">
        <f>IF(Início!$C$11&lt;N$2,IF((N$2-Início!$C$11)&lt;72,$D721*N$1,6*$D721),0)</f>
        <v>360</v>
      </c>
      <c r="Q721" s="165" t="s">
        <v>362</v>
      </c>
    </row>
    <row r="722" spans="2:17">
      <c r="B722" s="165" t="str">
        <f t="shared" si="12"/>
        <v>Itacaré/BA</v>
      </c>
      <c r="C722" s="189" t="s">
        <v>311</v>
      </c>
      <c r="D722" s="189">
        <v>60</v>
      </c>
      <c r="E722" s="189">
        <f>IF(Início!$C$11&lt;E$2,IF((E$2-Início!$C$11)&lt;72,$D722*E$1,6*$D722),0)</f>
        <v>60</v>
      </c>
      <c r="F722" s="189">
        <f>IF(Início!$C$11&lt;F$2,IF((F$2-Início!$C$11)&lt;72,$D722*F$1,6*$D722),0)</f>
        <v>120</v>
      </c>
      <c r="G722" s="189">
        <f>IF(Início!$C$11&lt;G$2,IF((G$2-Início!$C$11)&lt;72,$D722*G$1,6*$D722),0)</f>
        <v>180</v>
      </c>
      <c r="H722" s="189">
        <f>IF(Início!$C$11&lt;H$2,IF((H$2-Início!$C$11)&lt;72,$D722*H$1,6*$D722),0)</f>
        <v>240</v>
      </c>
      <c r="I722" s="189">
        <f>IF(Início!$C$11&lt;I$2,IF((I$2-Início!$C$11)&lt;72,$D722*I$1,6*$D722),0)</f>
        <v>300</v>
      </c>
      <c r="J722" s="189">
        <f>IF(Início!$C$11&lt;J$2,IF((J$2-Início!$C$11)&lt;72,$D722*J$1,6*$D722),0)</f>
        <v>360</v>
      </c>
      <c r="K722" s="189">
        <f>IF(Início!$C$11&lt;K$2,IF((K$2-Início!$C$11)&lt;72,$D722*K$1,6*$D722),0)</f>
        <v>360</v>
      </c>
      <c r="L722" s="189">
        <f>IF(Início!$C$11&lt;L$2,IF((L$2-Início!$C$11)&lt;72,$D722*L$1,6*$D722),0)</f>
        <v>360</v>
      </c>
      <c r="M722" s="189">
        <f>IF(Início!$C$11&lt;M$2,IF((M$2-Início!$C$11)&lt;72,$D722*M$1,6*$D722),0)</f>
        <v>360</v>
      </c>
      <c r="N722" s="189">
        <f>IF(Início!$C$11&lt;N$2,IF((N$2-Início!$C$11)&lt;72,$D722*N$1,6*$D722),0)</f>
        <v>360</v>
      </c>
      <c r="Q722" s="165" t="s">
        <v>724</v>
      </c>
    </row>
    <row r="723" spans="2:17">
      <c r="B723" s="165" t="str">
        <f t="shared" si="12"/>
        <v>Itacuruba/PE</v>
      </c>
      <c r="C723" s="189" t="s">
        <v>319</v>
      </c>
      <c r="D723" s="189">
        <v>60</v>
      </c>
      <c r="E723" s="189">
        <f>IF(Início!$C$11&lt;E$2,IF((E$2-Início!$C$11)&lt;72,$D723*E$1,6*$D723),0)</f>
        <v>60</v>
      </c>
      <c r="F723" s="189">
        <f>IF(Início!$C$11&lt;F$2,IF((F$2-Início!$C$11)&lt;72,$D723*F$1,6*$D723),0)</f>
        <v>120</v>
      </c>
      <c r="G723" s="189">
        <f>IF(Início!$C$11&lt;G$2,IF((G$2-Início!$C$11)&lt;72,$D723*G$1,6*$D723),0)</f>
        <v>180</v>
      </c>
      <c r="H723" s="189">
        <f>IF(Início!$C$11&lt;H$2,IF((H$2-Início!$C$11)&lt;72,$D723*H$1,6*$D723),0)</f>
        <v>240</v>
      </c>
      <c r="I723" s="189">
        <f>IF(Início!$C$11&lt;I$2,IF((I$2-Início!$C$11)&lt;72,$D723*I$1,6*$D723),0)</f>
        <v>300</v>
      </c>
      <c r="J723" s="189">
        <f>IF(Início!$C$11&lt;J$2,IF((J$2-Início!$C$11)&lt;72,$D723*J$1,6*$D723),0)</f>
        <v>360</v>
      </c>
      <c r="K723" s="189">
        <f>IF(Início!$C$11&lt;K$2,IF((K$2-Início!$C$11)&lt;72,$D723*K$1,6*$D723),0)</f>
        <v>360</v>
      </c>
      <c r="L723" s="189">
        <f>IF(Início!$C$11&lt;L$2,IF((L$2-Início!$C$11)&lt;72,$D723*L$1,6*$D723),0)</f>
        <v>360</v>
      </c>
      <c r="M723" s="189">
        <f>IF(Início!$C$11&lt;M$2,IF((M$2-Início!$C$11)&lt;72,$D723*M$1,6*$D723),0)</f>
        <v>360</v>
      </c>
      <c r="N723" s="189">
        <f>IF(Início!$C$11&lt;N$2,IF((N$2-Início!$C$11)&lt;72,$D723*N$1,6*$D723),0)</f>
        <v>360</v>
      </c>
      <c r="Q723" s="165" t="s">
        <v>1764</v>
      </c>
    </row>
    <row r="724" spans="2:17">
      <c r="B724" s="165" t="str">
        <f t="shared" si="12"/>
        <v>Itaeté/BA</v>
      </c>
      <c r="C724" s="189" t="s">
        <v>311</v>
      </c>
      <c r="D724" s="189">
        <v>60</v>
      </c>
      <c r="E724" s="189">
        <f>IF(Início!$C$11&lt;E$2,IF((E$2-Início!$C$11)&lt;72,$D724*E$1,6*$D724),0)</f>
        <v>60</v>
      </c>
      <c r="F724" s="189">
        <f>IF(Início!$C$11&lt;F$2,IF((F$2-Início!$C$11)&lt;72,$D724*F$1,6*$D724),0)</f>
        <v>120</v>
      </c>
      <c r="G724" s="189">
        <f>IF(Início!$C$11&lt;G$2,IF((G$2-Início!$C$11)&lt;72,$D724*G$1,6*$D724),0)</f>
        <v>180</v>
      </c>
      <c r="H724" s="189">
        <f>IF(Início!$C$11&lt;H$2,IF((H$2-Início!$C$11)&lt;72,$D724*H$1,6*$D724),0)</f>
        <v>240</v>
      </c>
      <c r="I724" s="189">
        <f>IF(Início!$C$11&lt;I$2,IF((I$2-Início!$C$11)&lt;72,$D724*I$1,6*$D724),0)</f>
        <v>300</v>
      </c>
      <c r="J724" s="189">
        <f>IF(Início!$C$11&lt;J$2,IF((J$2-Início!$C$11)&lt;72,$D724*J$1,6*$D724),0)</f>
        <v>360</v>
      </c>
      <c r="K724" s="189">
        <f>IF(Início!$C$11&lt;K$2,IF((K$2-Início!$C$11)&lt;72,$D724*K$1,6*$D724),0)</f>
        <v>360</v>
      </c>
      <c r="L724" s="189">
        <f>IF(Início!$C$11&lt;L$2,IF((L$2-Início!$C$11)&lt;72,$D724*L$1,6*$D724),0)</f>
        <v>360</v>
      </c>
      <c r="M724" s="189">
        <f>IF(Início!$C$11&lt;M$2,IF((M$2-Início!$C$11)&lt;72,$D724*M$1,6*$D724),0)</f>
        <v>360</v>
      </c>
      <c r="N724" s="189">
        <f>IF(Início!$C$11&lt;N$2,IF((N$2-Início!$C$11)&lt;72,$D724*N$1,6*$D724),0)</f>
        <v>360</v>
      </c>
      <c r="Q724" s="165" t="s">
        <v>1166</v>
      </c>
    </row>
    <row r="725" spans="2:17">
      <c r="B725" s="165" t="str">
        <f t="shared" si="12"/>
        <v>Itagi/BA</v>
      </c>
      <c r="C725" s="189" t="s">
        <v>311</v>
      </c>
      <c r="D725" s="189">
        <v>60</v>
      </c>
      <c r="E725" s="189">
        <f>IF(Início!$C$11&lt;E$2,IF((E$2-Início!$C$11)&lt;72,$D725*E$1,6*$D725),0)</f>
        <v>60</v>
      </c>
      <c r="F725" s="189">
        <f>IF(Início!$C$11&lt;F$2,IF((F$2-Início!$C$11)&lt;72,$D725*F$1,6*$D725),0)</f>
        <v>120</v>
      </c>
      <c r="G725" s="189">
        <f>IF(Início!$C$11&lt;G$2,IF((G$2-Início!$C$11)&lt;72,$D725*G$1,6*$D725),0)</f>
        <v>180</v>
      </c>
      <c r="H725" s="189">
        <f>IF(Início!$C$11&lt;H$2,IF((H$2-Início!$C$11)&lt;72,$D725*H$1,6*$D725),0)</f>
        <v>240</v>
      </c>
      <c r="I725" s="189">
        <f>IF(Início!$C$11&lt;I$2,IF((I$2-Início!$C$11)&lt;72,$D725*I$1,6*$D725),0)</f>
        <v>300</v>
      </c>
      <c r="J725" s="189">
        <f>IF(Início!$C$11&lt;J$2,IF((J$2-Início!$C$11)&lt;72,$D725*J$1,6*$D725),0)</f>
        <v>360</v>
      </c>
      <c r="K725" s="189">
        <f>IF(Início!$C$11&lt;K$2,IF((K$2-Início!$C$11)&lt;72,$D725*K$1,6*$D725),0)</f>
        <v>360</v>
      </c>
      <c r="L725" s="189">
        <f>IF(Início!$C$11&lt;L$2,IF((L$2-Início!$C$11)&lt;72,$D725*L$1,6*$D725),0)</f>
        <v>360</v>
      </c>
      <c r="M725" s="189">
        <f>IF(Início!$C$11&lt;M$2,IF((M$2-Início!$C$11)&lt;72,$D725*M$1,6*$D725),0)</f>
        <v>360</v>
      </c>
      <c r="N725" s="189">
        <f>IF(Início!$C$11&lt;N$2,IF((N$2-Início!$C$11)&lt;72,$D725*N$1,6*$D725),0)</f>
        <v>360</v>
      </c>
      <c r="Q725" s="165" t="s">
        <v>1137</v>
      </c>
    </row>
    <row r="726" spans="2:17">
      <c r="B726" s="165" t="str">
        <f t="shared" si="12"/>
        <v>Itagibá/BA</v>
      </c>
      <c r="C726" s="189" t="s">
        <v>311</v>
      </c>
      <c r="D726" s="189">
        <v>60</v>
      </c>
      <c r="E726" s="189">
        <f>IF(Início!$C$11&lt;E$2,IF((E$2-Início!$C$11)&lt;72,$D726*E$1,6*$D726),0)</f>
        <v>60</v>
      </c>
      <c r="F726" s="189">
        <f>IF(Início!$C$11&lt;F$2,IF((F$2-Início!$C$11)&lt;72,$D726*F$1,6*$D726),0)</f>
        <v>120</v>
      </c>
      <c r="G726" s="189">
        <f>IF(Início!$C$11&lt;G$2,IF((G$2-Início!$C$11)&lt;72,$D726*G$1,6*$D726),0)</f>
        <v>180</v>
      </c>
      <c r="H726" s="189">
        <f>IF(Início!$C$11&lt;H$2,IF((H$2-Início!$C$11)&lt;72,$D726*H$1,6*$D726),0)</f>
        <v>240</v>
      </c>
      <c r="I726" s="189">
        <f>IF(Início!$C$11&lt;I$2,IF((I$2-Início!$C$11)&lt;72,$D726*I$1,6*$D726),0)</f>
        <v>300</v>
      </c>
      <c r="J726" s="189">
        <f>IF(Início!$C$11&lt;J$2,IF((J$2-Início!$C$11)&lt;72,$D726*J$1,6*$D726),0)</f>
        <v>360</v>
      </c>
      <c r="K726" s="189">
        <f>IF(Início!$C$11&lt;K$2,IF((K$2-Início!$C$11)&lt;72,$D726*K$1,6*$D726),0)</f>
        <v>360</v>
      </c>
      <c r="L726" s="189">
        <f>IF(Início!$C$11&lt;L$2,IF((L$2-Início!$C$11)&lt;72,$D726*L$1,6*$D726),0)</f>
        <v>360</v>
      </c>
      <c r="M726" s="189">
        <f>IF(Início!$C$11&lt;M$2,IF((M$2-Início!$C$11)&lt;72,$D726*M$1,6*$D726),0)</f>
        <v>360</v>
      </c>
      <c r="N726" s="189">
        <f>IF(Início!$C$11&lt;N$2,IF((N$2-Início!$C$11)&lt;72,$D726*N$1,6*$D726),0)</f>
        <v>360</v>
      </c>
      <c r="Q726" s="165" t="s">
        <v>1061</v>
      </c>
    </row>
    <row r="727" spans="2:17">
      <c r="B727" s="165" t="str">
        <f t="shared" si="12"/>
        <v>Itaguaçu da Bahia/BA</v>
      </c>
      <c r="C727" s="189" t="s">
        <v>311</v>
      </c>
      <c r="D727" s="189">
        <v>60</v>
      </c>
      <c r="E727" s="189">
        <f>IF(Início!$C$11&lt;E$2,IF((E$2-Início!$C$11)&lt;72,$D727*E$1,6*$D727),0)</f>
        <v>60</v>
      </c>
      <c r="F727" s="189">
        <f>IF(Início!$C$11&lt;F$2,IF((F$2-Início!$C$11)&lt;72,$D727*F$1,6*$D727),0)</f>
        <v>120</v>
      </c>
      <c r="G727" s="189">
        <f>IF(Início!$C$11&lt;G$2,IF((G$2-Início!$C$11)&lt;72,$D727*G$1,6*$D727),0)</f>
        <v>180</v>
      </c>
      <c r="H727" s="189">
        <f>IF(Início!$C$11&lt;H$2,IF((H$2-Início!$C$11)&lt;72,$D727*H$1,6*$D727),0)</f>
        <v>240</v>
      </c>
      <c r="I727" s="189">
        <f>IF(Início!$C$11&lt;I$2,IF((I$2-Início!$C$11)&lt;72,$D727*I$1,6*$D727),0)</f>
        <v>300</v>
      </c>
      <c r="J727" s="189">
        <f>IF(Início!$C$11&lt;J$2,IF((J$2-Início!$C$11)&lt;72,$D727*J$1,6*$D727),0)</f>
        <v>360</v>
      </c>
      <c r="K727" s="189">
        <f>IF(Início!$C$11&lt;K$2,IF((K$2-Início!$C$11)&lt;72,$D727*K$1,6*$D727),0)</f>
        <v>360</v>
      </c>
      <c r="L727" s="189">
        <f>IF(Início!$C$11&lt;L$2,IF((L$2-Início!$C$11)&lt;72,$D727*L$1,6*$D727),0)</f>
        <v>360</v>
      </c>
      <c r="M727" s="189">
        <f>IF(Início!$C$11&lt;M$2,IF((M$2-Início!$C$11)&lt;72,$D727*M$1,6*$D727),0)</f>
        <v>360</v>
      </c>
      <c r="N727" s="189">
        <f>IF(Início!$C$11&lt;N$2,IF((N$2-Início!$C$11)&lt;72,$D727*N$1,6*$D727),0)</f>
        <v>360</v>
      </c>
      <c r="Q727" s="165" t="s">
        <v>1210</v>
      </c>
    </row>
    <row r="728" spans="2:17">
      <c r="B728" s="165" t="str">
        <f t="shared" si="12"/>
        <v>Itaí/SP</v>
      </c>
      <c r="C728" s="189" t="s">
        <v>2002</v>
      </c>
      <c r="D728" s="189">
        <v>60</v>
      </c>
      <c r="E728" s="189">
        <f>IF(Início!$C$11&lt;E$2,IF((E$2-Início!$C$11)&lt;72,$D728*E$1,6*$D728),0)</f>
        <v>60</v>
      </c>
      <c r="F728" s="189">
        <f>IF(Início!$C$11&lt;F$2,IF((F$2-Início!$C$11)&lt;72,$D728*F$1,6*$D728),0)</f>
        <v>120</v>
      </c>
      <c r="G728" s="189">
        <f>IF(Início!$C$11&lt;G$2,IF((G$2-Início!$C$11)&lt;72,$D728*G$1,6*$D728),0)</f>
        <v>180</v>
      </c>
      <c r="H728" s="189">
        <f>IF(Início!$C$11&lt;H$2,IF((H$2-Início!$C$11)&lt;72,$D728*H$1,6*$D728),0)</f>
        <v>240</v>
      </c>
      <c r="I728" s="189">
        <f>IF(Início!$C$11&lt;I$2,IF((I$2-Início!$C$11)&lt;72,$D728*I$1,6*$D728),0)</f>
        <v>300</v>
      </c>
      <c r="J728" s="189">
        <f>IF(Início!$C$11&lt;J$2,IF((J$2-Início!$C$11)&lt;72,$D728*J$1,6*$D728),0)</f>
        <v>360</v>
      </c>
      <c r="K728" s="189">
        <f>IF(Início!$C$11&lt;K$2,IF((K$2-Início!$C$11)&lt;72,$D728*K$1,6*$D728),0)</f>
        <v>360</v>
      </c>
      <c r="L728" s="189">
        <f>IF(Início!$C$11&lt;L$2,IF((L$2-Início!$C$11)&lt;72,$D728*L$1,6*$D728),0)</f>
        <v>360</v>
      </c>
      <c r="M728" s="189">
        <f>IF(Início!$C$11&lt;M$2,IF((M$2-Início!$C$11)&lt;72,$D728*M$1,6*$D728),0)</f>
        <v>360</v>
      </c>
      <c r="N728" s="189">
        <f>IF(Início!$C$11&lt;N$2,IF((N$2-Início!$C$11)&lt;72,$D728*N$1,6*$D728),0)</f>
        <v>360</v>
      </c>
      <c r="Q728" s="165" t="s">
        <v>762</v>
      </c>
    </row>
    <row r="729" spans="2:17">
      <c r="B729" s="165" t="str">
        <f t="shared" si="12"/>
        <v>Itainópolis/PI</v>
      </c>
      <c r="C729" s="189" t="s">
        <v>2004</v>
      </c>
      <c r="D729" s="189">
        <v>60</v>
      </c>
      <c r="E729" s="189">
        <f>IF(Início!$C$11&lt;E$2,IF((E$2-Início!$C$11)&lt;72,$D729*E$1,6*$D729),0)</f>
        <v>60</v>
      </c>
      <c r="F729" s="189">
        <f>IF(Início!$C$11&lt;F$2,IF((F$2-Início!$C$11)&lt;72,$D729*F$1,6*$D729),0)</f>
        <v>120</v>
      </c>
      <c r="G729" s="189">
        <f>IF(Início!$C$11&lt;G$2,IF((G$2-Início!$C$11)&lt;72,$D729*G$1,6*$D729),0)</f>
        <v>180</v>
      </c>
      <c r="H729" s="189">
        <f>IF(Início!$C$11&lt;H$2,IF((H$2-Início!$C$11)&lt;72,$D729*H$1,6*$D729),0)</f>
        <v>240</v>
      </c>
      <c r="I729" s="189">
        <f>IF(Início!$C$11&lt;I$2,IF((I$2-Início!$C$11)&lt;72,$D729*I$1,6*$D729),0)</f>
        <v>300</v>
      </c>
      <c r="J729" s="189">
        <f>IF(Início!$C$11&lt;J$2,IF((J$2-Início!$C$11)&lt;72,$D729*J$1,6*$D729),0)</f>
        <v>360</v>
      </c>
      <c r="K729" s="189">
        <f>IF(Início!$C$11&lt;K$2,IF((K$2-Início!$C$11)&lt;72,$D729*K$1,6*$D729),0)</f>
        <v>360</v>
      </c>
      <c r="L729" s="189">
        <f>IF(Início!$C$11&lt;L$2,IF((L$2-Início!$C$11)&lt;72,$D729*L$1,6*$D729),0)</f>
        <v>360</v>
      </c>
      <c r="M729" s="189">
        <f>IF(Início!$C$11&lt;M$2,IF((M$2-Início!$C$11)&lt;72,$D729*M$1,6*$D729),0)</f>
        <v>360</v>
      </c>
      <c r="N729" s="189">
        <f>IF(Início!$C$11&lt;N$2,IF((N$2-Início!$C$11)&lt;72,$D729*N$1,6*$D729),0)</f>
        <v>360</v>
      </c>
      <c r="Q729" s="165" t="s">
        <v>1301</v>
      </c>
    </row>
    <row r="730" spans="2:17">
      <c r="B730" s="165" t="str">
        <f t="shared" si="12"/>
        <v>Itaituba/PA</v>
      </c>
      <c r="C730" s="189" t="s">
        <v>302</v>
      </c>
      <c r="D730" s="189">
        <v>60</v>
      </c>
      <c r="E730" s="189">
        <f>IF(Início!$C$11&lt;E$2,IF((E$2-Início!$C$11)&lt;72,$D730*E$1,6*$D730),0)</f>
        <v>60</v>
      </c>
      <c r="F730" s="189">
        <f>IF(Início!$C$11&lt;F$2,IF((F$2-Início!$C$11)&lt;72,$D730*F$1,6*$D730),0)</f>
        <v>120</v>
      </c>
      <c r="G730" s="189">
        <f>IF(Início!$C$11&lt;G$2,IF((G$2-Início!$C$11)&lt;72,$D730*G$1,6*$D730),0)</f>
        <v>180</v>
      </c>
      <c r="H730" s="189">
        <f>IF(Início!$C$11&lt;H$2,IF((H$2-Início!$C$11)&lt;72,$D730*H$1,6*$D730),0)</f>
        <v>240</v>
      </c>
      <c r="I730" s="189">
        <f>IF(Início!$C$11&lt;I$2,IF((I$2-Início!$C$11)&lt;72,$D730*I$1,6*$D730),0)</f>
        <v>300</v>
      </c>
      <c r="J730" s="189">
        <f>IF(Início!$C$11&lt;J$2,IF((J$2-Início!$C$11)&lt;72,$D730*J$1,6*$D730),0)</f>
        <v>360</v>
      </c>
      <c r="K730" s="189">
        <f>IF(Início!$C$11&lt;K$2,IF((K$2-Início!$C$11)&lt;72,$D730*K$1,6*$D730),0)</f>
        <v>360</v>
      </c>
      <c r="L730" s="189">
        <f>IF(Início!$C$11&lt;L$2,IF((L$2-Início!$C$11)&lt;72,$D730*L$1,6*$D730),0)</f>
        <v>360</v>
      </c>
      <c r="M730" s="189">
        <f>IF(Início!$C$11&lt;M$2,IF((M$2-Início!$C$11)&lt;72,$D730*M$1,6*$D730),0)</f>
        <v>360</v>
      </c>
      <c r="N730" s="189">
        <f>IF(Início!$C$11&lt;N$2,IF((N$2-Início!$C$11)&lt;72,$D730*N$1,6*$D730),0)</f>
        <v>360</v>
      </c>
      <c r="Q730" s="165" t="s">
        <v>384</v>
      </c>
    </row>
    <row r="731" spans="2:17">
      <c r="B731" s="165" t="str">
        <f t="shared" si="12"/>
        <v>Itaju/SP</v>
      </c>
      <c r="C731" s="189" t="s">
        <v>2002</v>
      </c>
      <c r="D731" s="189">
        <v>60</v>
      </c>
      <c r="E731" s="189">
        <f>IF(Início!$C$11&lt;E$2,IF((E$2-Início!$C$11)&lt;72,$D731*E$1,6*$D731),0)</f>
        <v>60</v>
      </c>
      <c r="F731" s="189">
        <f>IF(Início!$C$11&lt;F$2,IF((F$2-Início!$C$11)&lt;72,$D731*F$1,6*$D731),0)</f>
        <v>120</v>
      </c>
      <c r="G731" s="189">
        <f>IF(Início!$C$11&lt;G$2,IF((G$2-Início!$C$11)&lt;72,$D731*G$1,6*$D731),0)</f>
        <v>180</v>
      </c>
      <c r="H731" s="189">
        <f>IF(Início!$C$11&lt;H$2,IF((H$2-Início!$C$11)&lt;72,$D731*H$1,6*$D731),0)</f>
        <v>240</v>
      </c>
      <c r="I731" s="189">
        <f>IF(Início!$C$11&lt;I$2,IF((I$2-Início!$C$11)&lt;72,$D731*I$1,6*$D731),0)</f>
        <v>300</v>
      </c>
      <c r="J731" s="189">
        <f>IF(Início!$C$11&lt;J$2,IF((J$2-Início!$C$11)&lt;72,$D731*J$1,6*$D731),0)</f>
        <v>360</v>
      </c>
      <c r="K731" s="189">
        <f>IF(Início!$C$11&lt;K$2,IF((K$2-Início!$C$11)&lt;72,$D731*K$1,6*$D731),0)</f>
        <v>360</v>
      </c>
      <c r="L731" s="189">
        <f>IF(Início!$C$11&lt;L$2,IF((L$2-Início!$C$11)&lt;72,$D731*L$1,6*$D731),0)</f>
        <v>360</v>
      </c>
      <c r="M731" s="189">
        <f>IF(Início!$C$11&lt;M$2,IF((M$2-Início!$C$11)&lt;72,$D731*M$1,6*$D731),0)</f>
        <v>360</v>
      </c>
      <c r="N731" s="189">
        <f>IF(Início!$C$11&lt;N$2,IF((N$2-Início!$C$11)&lt;72,$D731*N$1,6*$D731),0)</f>
        <v>360</v>
      </c>
      <c r="Q731" s="165" t="s">
        <v>1836</v>
      </c>
    </row>
    <row r="732" spans="2:17">
      <c r="B732" s="165" t="str">
        <f t="shared" si="12"/>
        <v>Itaju do Colônia/BA</v>
      </c>
      <c r="C732" s="189" t="s">
        <v>311</v>
      </c>
      <c r="D732" s="189">
        <v>60</v>
      </c>
      <c r="E732" s="189">
        <f>IF(Início!$C$11&lt;E$2,IF((E$2-Início!$C$11)&lt;72,$D732*E$1,6*$D732),0)</f>
        <v>60</v>
      </c>
      <c r="F732" s="189">
        <f>IF(Início!$C$11&lt;F$2,IF((F$2-Início!$C$11)&lt;72,$D732*F$1,6*$D732),0)</f>
        <v>120</v>
      </c>
      <c r="G732" s="189">
        <f>IF(Início!$C$11&lt;G$2,IF((G$2-Início!$C$11)&lt;72,$D732*G$1,6*$D732),0)</f>
        <v>180</v>
      </c>
      <c r="H732" s="189">
        <f>IF(Início!$C$11&lt;H$2,IF((H$2-Início!$C$11)&lt;72,$D732*H$1,6*$D732),0)</f>
        <v>240</v>
      </c>
      <c r="I732" s="189">
        <f>IF(Início!$C$11&lt;I$2,IF((I$2-Início!$C$11)&lt;72,$D732*I$1,6*$D732),0)</f>
        <v>300</v>
      </c>
      <c r="J732" s="189">
        <f>IF(Início!$C$11&lt;J$2,IF((J$2-Início!$C$11)&lt;72,$D732*J$1,6*$D732),0)</f>
        <v>360</v>
      </c>
      <c r="K732" s="189">
        <f>IF(Início!$C$11&lt;K$2,IF((K$2-Início!$C$11)&lt;72,$D732*K$1,6*$D732),0)</f>
        <v>360</v>
      </c>
      <c r="L732" s="189">
        <f>IF(Início!$C$11&lt;L$2,IF((L$2-Início!$C$11)&lt;72,$D732*L$1,6*$D732),0)</f>
        <v>360</v>
      </c>
      <c r="M732" s="189">
        <f>IF(Início!$C$11&lt;M$2,IF((M$2-Início!$C$11)&lt;72,$D732*M$1,6*$D732),0)</f>
        <v>360</v>
      </c>
      <c r="N732" s="189">
        <f>IF(Início!$C$11&lt;N$2,IF((N$2-Início!$C$11)&lt;72,$D732*N$1,6*$D732),0)</f>
        <v>360</v>
      </c>
      <c r="Q732" s="165" t="s">
        <v>1606</v>
      </c>
    </row>
    <row r="733" spans="2:17">
      <c r="B733" s="165" t="str">
        <f t="shared" si="12"/>
        <v>Itajuípe/BA</v>
      </c>
      <c r="C733" s="189" t="s">
        <v>311</v>
      </c>
      <c r="D733" s="189">
        <v>60</v>
      </c>
      <c r="E733" s="189">
        <f>IF(Início!$C$11&lt;E$2,IF((E$2-Início!$C$11)&lt;72,$D733*E$1,6*$D733),0)</f>
        <v>60</v>
      </c>
      <c r="F733" s="189">
        <f>IF(Início!$C$11&lt;F$2,IF((F$2-Início!$C$11)&lt;72,$D733*F$1,6*$D733),0)</f>
        <v>120</v>
      </c>
      <c r="G733" s="189">
        <f>IF(Início!$C$11&lt;G$2,IF((G$2-Início!$C$11)&lt;72,$D733*G$1,6*$D733),0)</f>
        <v>180</v>
      </c>
      <c r="H733" s="189">
        <f>IF(Início!$C$11&lt;H$2,IF((H$2-Início!$C$11)&lt;72,$D733*H$1,6*$D733),0)</f>
        <v>240</v>
      </c>
      <c r="I733" s="189">
        <f>IF(Início!$C$11&lt;I$2,IF((I$2-Início!$C$11)&lt;72,$D733*I$1,6*$D733),0)</f>
        <v>300</v>
      </c>
      <c r="J733" s="189">
        <f>IF(Início!$C$11&lt;J$2,IF((J$2-Início!$C$11)&lt;72,$D733*J$1,6*$D733),0)</f>
        <v>360</v>
      </c>
      <c r="K733" s="189">
        <f>IF(Início!$C$11&lt;K$2,IF((K$2-Início!$C$11)&lt;72,$D733*K$1,6*$D733),0)</f>
        <v>360</v>
      </c>
      <c r="L733" s="189">
        <f>IF(Início!$C$11&lt;L$2,IF((L$2-Início!$C$11)&lt;72,$D733*L$1,6*$D733),0)</f>
        <v>360</v>
      </c>
      <c r="M733" s="189">
        <f>IF(Início!$C$11&lt;M$2,IF((M$2-Início!$C$11)&lt;72,$D733*M$1,6*$D733),0)</f>
        <v>360</v>
      </c>
      <c r="N733" s="189">
        <f>IF(Início!$C$11&lt;N$2,IF((N$2-Início!$C$11)&lt;72,$D733*N$1,6*$D733),0)</f>
        <v>360</v>
      </c>
      <c r="Q733" s="165" t="s">
        <v>932</v>
      </c>
    </row>
    <row r="734" spans="2:17">
      <c r="B734" s="165" t="str">
        <f t="shared" si="12"/>
        <v>Itamaraju/BA</v>
      </c>
      <c r="C734" s="189" t="s">
        <v>311</v>
      </c>
      <c r="D734" s="189">
        <v>60</v>
      </c>
      <c r="E734" s="189">
        <f>IF(Início!$C$11&lt;E$2,IF((E$2-Início!$C$11)&lt;72,$D734*E$1,6*$D734),0)</f>
        <v>60</v>
      </c>
      <c r="F734" s="189">
        <f>IF(Início!$C$11&lt;F$2,IF((F$2-Início!$C$11)&lt;72,$D734*F$1,6*$D734),0)</f>
        <v>120</v>
      </c>
      <c r="G734" s="189">
        <f>IF(Início!$C$11&lt;G$2,IF((G$2-Início!$C$11)&lt;72,$D734*G$1,6*$D734),0)</f>
        <v>180</v>
      </c>
      <c r="H734" s="189">
        <f>IF(Início!$C$11&lt;H$2,IF((H$2-Início!$C$11)&lt;72,$D734*H$1,6*$D734),0)</f>
        <v>240</v>
      </c>
      <c r="I734" s="189">
        <f>IF(Início!$C$11&lt;I$2,IF((I$2-Início!$C$11)&lt;72,$D734*I$1,6*$D734),0)</f>
        <v>300</v>
      </c>
      <c r="J734" s="189">
        <f>IF(Início!$C$11&lt;J$2,IF((J$2-Início!$C$11)&lt;72,$D734*J$1,6*$D734),0)</f>
        <v>360</v>
      </c>
      <c r="K734" s="189">
        <f>IF(Início!$C$11&lt;K$2,IF((K$2-Início!$C$11)&lt;72,$D734*K$1,6*$D734),0)</f>
        <v>360</v>
      </c>
      <c r="L734" s="189">
        <f>IF(Início!$C$11&lt;L$2,IF((L$2-Início!$C$11)&lt;72,$D734*L$1,6*$D734),0)</f>
        <v>360</v>
      </c>
      <c r="M734" s="189">
        <f>IF(Início!$C$11&lt;M$2,IF((M$2-Início!$C$11)&lt;72,$D734*M$1,6*$D734),0)</f>
        <v>360</v>
      </c>
      <c r="N734" s="189">
        <f>IF(Início!$C$11&lt;N$2,IF((N$2-Início!$C$11)&lt;72,$D734*N$1,6*$D734),0)</f>
        <v>360</v>
      </c>
      <c r="Q734" s="165" t="s">
        <v>484</v>
      </c>
    </row>
    <row r="735" spans="2:17">
      <c r="B735" s="165" t="str">
        <f t="shared" si="12"/>
        <v>Itamari/BA</v>
      </c>
      <c r="C735" s="189" t="s">
        <v>311</v>
      </c>
      <c r="D735" s="189">
        <v>60</v>
      </c>
      <c r="E735" s="189">
        <f>IF(Início!$C$11&lt;E$2,IF((E$2-Início!$C$11)&lt;72,$D735*E$1,6*$D735),0)</f>
        <v>60</v>
      </c>
      <c r="F735" s="189">
        <f>IF(Início!$C$11&lt;F$2,IF((F$2-Início!$C$11)&lt;72,$D735*F$1,6*$D735),0)</f>
        <v>120</v>
      </c>
      <c r="G735" s="189">
        <f>IF(Início!$C$11&lt;G$2,IF((G$2-Início!$C$11)&lt;72,$D735*G$1,6*$D735),0)</f>
        <v>180</v>
      </c>
      <c r="H735" s="189">
        <f>IF(Início!$C$11&lt;H$2,IF((H$2-Início!$C$11)&lt;72,$D735*H$1,6*$D735),0)</f>
        <v>240</v>
      </c>
      <c r="I735" s="189">
        <f>IF(Início!$C$11&lt;I$2,IF((I$2-Início!$C$11)&lt;72,$D735*I$1,6*$D735),0)</f>
        <v>300</v>
      </c>
      <c r="J735" s="189">
        <f>IF(Início!$C$11&lt;J$2,IF((J$2-Início!$C$11)&lt;72,$D735*J$1,6*$D735),0)</f>
        <v>360</v>
      </c>
      <c r="K735" s="189">
        <f>IF(Início!$C$11&lt;K$2,IF((K$2-Início!$C$11)&lt;72,$D735*K$1,6*$D735),0)</f>
        <v>360</v>
      </c>
      <c r="L735" s="189">
        <f>IF(Início!$C$11&lt;L$2,IF((L$2-Início!$C$11)&lt;72,$D735*L$1,6*$D735),0)</f>
        <v>360</v>
      </c>
      <c r="M735" s="189">
        <f>IF(Início!$C$11&lt;M$2,IF((M$2-Início!$C$11)&lt;72,$D735*M$1,6*$D735),0)</f>
        <v>360</v>
      </c>
      <c r="N735" s="189">
        <f>IF(Início!$C$11&lt;N$2,IF((N$2-Início!$C$11)&lt;72,$D735*N$1,6*$D735),0)</f>
        <v>360</v>
      </c>
      <c r="Q735" s="165" t="s">
        <v>1527</v>
      </c>
    </row>
    <row r="736" spans="2:17">
      <c r="B736" s="165" t="str">
        <f t="shared" si="12"/>
        <v>Itambaracá/PR</v>
      </c>
      <c r="C736" s="189" t="s">
        <v>2009</v>
      </c>
      <c r="D736" s="189">
        <v>60</v>
      </c>
      <c r="E736" s="189">
        <f>IF(Início!$C$11&lt;E$2,IF((E$2-Início!$C$11)&lt;72,$D736*E$1,6*$D736),0)</f>
        <v>60</v>
      </c>
      <c r="F736" s="189">
        <f>IF(Início!$C$11&lt;F$2,IF((F$2-Início!$C$11)&lt;72,$D736*F$1,6*$D736),0)</f>
        <v>120</v>
      </c>
      <c r="G736" s="189">
        <f>IF(Início!$C$11&lt;G$2,IF((G$2-Início!$C$11)&lt;72,$D736*G$1,6*$D736),0)</f>
        <v>180</v>
      </c>
      <c r="H736" s="189">
        <f>IF(Início!$C$11&lt;H$2,IF((H$2-Início!$C$11)&lt;72,$D736*H$1,6*$D736),0)</f>
        <v>240</v>
      </c>
      <c r="I736" s="189">
        <f>IF(Início!$C$11&lt;I$2,IF((I$2-Início!$C$11)&lt;72,$D736*I$1,6*$D736),0)</f>
        <v>300</v>
      </c>
      <c r="J736" s="189">
        <f>IF(Início!$C$11&lt;J$2,IF((J$2-Início!$C$11)&lt;72,$D736*J$1,6*$D736),0)</f>
        <v>360</v>
      </c>
      <c r="K736" s="189">
        <f>IF(Início!$C$11&lt;K$2,IF((K$2-Início!$C$11)&lt;72,$D736*K$1,6*$D736),0)</f>
        <v>360</v>
      </c>
      <c r="L736" s="189">
        <f>IF(Início!$C$11&lt;L$2,IF((L$2-Início!$C$11)&lt;72,$D736*L$1,6*$D736),0)</f>
        <v>360</v>
      </c>
      <c r="M736" s="189">
        <f>IF(Início!$C$11&lt;M$2,IF((M$2-Início!$C$11)&lt;72,$D736*M$1,6*$D736),0)</f>
        <v>360</v>
      </c>
      <c r="N736" s="189">
        <f>IF(Início!$C$11&lt;N$2,IF((N$2-Início!$C$11)&lt;72,$D736*N$1,6*$D736),0)</f>
        <v>360</v>
      </c>
      <c r="Q736" s="165" t="s">
        <v>1620</v>
      </c>
    </row>
    <row r="737" spans="2:17">
      <c r="B737" s="165" t="str">
        <f t="shared" si="12"/>
        <v>Itamonte/MG</v>
      </c>
      <c r="C737" s="189" t="s">
        <v>2005</v>
      </c>
      <c r="D737" s="189">
        <v>60</v>
      </c>
      <c r="E737" s="189">
        <f>IF(Início!$C$11&lt;E$2,IF((E$2-Início!$C$11)&lt;72,$D737*E$1,6*$D737),0)</f>
        <v>60</v>
      </c>
      <c r="F737" s="189">
        <f>IF(Início!$C$11&lt;F$2,IF((F$2-Início!$C$11)&lt;72,$D737*F$1,6*$D737),0)</f>
        <v>120</v>
      </c>
      <c r="G737" s="189">
        <f>IF(Início!$C$11&lt;G$2,IF((G$2-Início!$C$11)&lt;72,$D737*G$1,6*$D737),0)</f>
        <v>180</v>
      </c>
      <c r="H737" s="189">
        <f>IF(Início!$C$11&lt;H$2,IF((H$2-Início!$C$11)&lt;72,$D737*H$1,6*$D737),0)</f>
        <v>240</v>
      </c>
      <c r="I737" s="189">
        <f>IF(Início!$C$11&lt;I$2,IF((I$2-Início!$C$11)&lt;72,$D737*I$1,6*$D737),0)</f>
        <v>300</v>
      </c>
      <c r="J737" s="189">
        <f>IF(Início!$C$11&lt;J$2,IF((J$2-Início!$C$11)&lt;72,$D737*J$1,6*$D737),0)</f>
        <v>360</v>
      </c>
      <c r="K737" s="189">
        <f>IF(Início!$C$11&lt;K$2,IF((K$2-Início!$C$11)&lt;72,$D737*K$1,6*$D737),0)</f>
        <v>360</v>
      </c>
      <c r="L737" s="189">
        <f>IF(Início!$C$11&lt;L$2,IF((L$2-Início!$C$11)&lt;72,$D737*L$1,6*$D737),0)</f>
        <v>360</v>
      </c>
      <c r="M737" s="189">
        <f>IF(Início!$C$11&lt;M$2,IF((M$2-Início!$C$11)&lt;72,$D737*M$1,6*$D737),0)</f>
        <v>360</v>
      </c>
      <c r="N737" s="189">
        <f>IF(Início!$C$11&lt;N$2,IF((N$2-Início!$C$11)&lt;72,$D737*N$1,6*$D737),0)</f>
        <v>360</v>
      </c>
      <c r="Q737" s="165" t="s">
        <v>1080</v>
      </c>
    </row>
    <row r="738" spans="2:17">
      <c r="B738" s="165" t="str">
        <f t="shared" si="12"/>
        <v>Itanhandu/MG</v>
      </c>
      <c r="C738" s="189" t="s">
        <v>2005</v>
      </c>
      <c r="D738" s="189">
        <v>60</v>
      </c>
      <c r="E738" s="189">
        <f>IF(Início!$C$11&lt;E$2,IF((E$2-Início!$C$11)&lt;72,$D738*E$1,6*$D738),0)</f>
        <v>60</v>
      </c>
      <c r="F738" s="189">
        <f>IF(Início!$C$11&lt;F$2,IF((F$2-Início!$C$11)&lt;72,$D738*F$1,6*$D738),0)</f>
        <v>120</v>
      </c>
      <c r="G738" s="189">
        <f>IF(Início!$C$11&lt;G$2,IF((G$2-Início!$C$11)&lt;72,$D738*G$1,6*$D738),0)</f>
        <v>180</v>
      </c>
      <c r="H738" s="189">
        <f>IF(Início!$C$11&lt;H$2,IF((H$2-Início!$C$11)&lt;72,$D738*H$1,6*$D738),0)</f>
        <v>240</v>
      </c>
      <c r="I738" s="189">
        <f>IF(Início!$C$11&lt;I$2,IF((I$2-Início!$C$11)&lt;72,$D738*I$1,6*$D738),0)</f>
        <v>300</v>
      </c>
      <c r="J738" s="189">
        <f>IF(Início!$C$11&lt;J$2,IF((J$2-Início!$C$11)&lt;72,$D738*J$1,6*$D738),0)</f>
        <v>360</v>
      </c>
      <c r="K738" s="189">
        <f>IF(Início!$C$11&lt;K$2,IF((K$2-Início!$C$11)&lt;72,$D738*K$1,6*$D738),0)</f>
        <v>360</v>
      </c>
      <c r="L738" s="189">
        <f>IF(Início!$C$11&lt;L$2,IF((L$2-Início!$C$11)&lt;72,$D738*L$1,6*$D738),0)</f>
        <v>360</v>
      </c>
      <c r="M738" s="189">
        <f>IF(Início!$C$11&lt;M$2,IF((M$2-Início!$C$11)&lt;72,$D738*M$1,6*$D738),0)</f>
        <v>360</v>
      </c>
      <c r="N738" s="189">
        <f>IF(Início!$C$11&lt;N$2,IF((N$2-Início!$C$11)&lt;72,$D738*N$1,6*$D738),0)</f>
        <v>360</v>
      </c>
      <c r="Q738" s="165" t="s">
        <v>1065</v>
      </c>
    </row>
    <row r="739" spans="2:17">
      <c r="B739" s="165" t="str">
        <f t="shared" si="12"/>
        <v>Itanhém/BA</v>
      </c>
      <c r="C739" s="189" t="s">
        <v>311</v>
      </c>
      <c r="D739" s="189">
        <v>60</v>
      </c>
      <c r="E739" s="189">
        <f>IF(Início!$C$11&lt;E$2,IF((E$2-Início!$C$11)&lt;72,$D739*E$1,6*$D739),0)</f>
        <v>60</v>
      </c>
      <c r="F739" s="189">
        <f>IF(Início!$C$11&lt;F$2,IF((F$2-Início!$C$11)&lt;72,$D739*F$1,6*$D739),0)</f>
        <v>120</v>
      </c>
      <c r="G739" s="189">
        <f>IF(Início!$C$11&lt;G$2,IF((G$2-Início!$C$11)&lt;72,$D739*G$1,6*$D739),0)</f>
        <v>180</v>
      </c>
      <c r="H739" s="189">
        <f>IF(Início!$C$11&lt;H$2,IF((H$2-Início!$C$11)&lt;72,$D739*H$1,6*$D739),0)</f>
        <v>240</v>
      </c>
      <c r="I739" s="189">
        <f>IF(Início!$C$11&lt;I$2,IF((I$2-Início!$C$11)&lt;72,$D739*I$1,6*$D739),0)</f>
        <v>300</v>
      </c>
      <c r="J739" s="189">
        <f>IF(Início!$C$11&lt;J$2,IF((J$2-Início!$C$11)&lt;72,$D739*J$1,6*$D739),0)</f>
        <v>360</v>
      </c>
      <c r="K739" s="189">
        <f>IF(Início!$C$11&lt;K$2,IF((K$2-Início!$C$11)&lt;72,$D739*K$1,6*$D739),0)</f>
        <v>360</v>
      </c>
      <c r="L739" s="189">
        <f>IF(Início!$C$11&lt;L$2,IF((L$2-Início!$C$11)&lt;72,$D739*L$1,6*$D739),0)</f>
        <v>360</v>
      </c>
      <c r="M739" s="189">
        <f>IF(Início!$C$11&lt;M$2,IF((M$2-Início!$C$11)&lt;72,$D739*M$1,6*$D739),0)</f>
        <v>360</v>
      </c>
      <c r="N739" s="189">
        <f>IF(Início!$C$11&lt;N$2,IF((N$2-Início!$C$11)&lt;72,$D739*N$1,6*$D739),0)</f>
        <v>360</v>
      </c>
      <c r="Q739" s="165" t="s">
        <v>975</v>
      </c>
    </row>
    <row r="740" spans="2:17">
      <c r="B740" s="165" t="str">
        <f t="shared" si="12"/>
        <v>Itapagé/CE</v>
      </c>
      <c r="C740" s="189" t="s">
        <v>314</v>
      </c>
      <c r="D740" s="189">
        <v>60</v>
      </c>
      <c r="E740" s="189">
        <f>IF(Início!$C$11&lt;E$2,IF((E$2-Início!$C$11)&lt;72,$D740*E$1,6*$D740),0)</f>
        <v>60</v>
      </c>
      <c r="F740" s="189">
        <f>IF(Início!$C$11&lt;F$2,IF((F$2-Início!$C$11)&lt;72,$D740*F$1,6*$D740),0)</f>
        <v>120</v>
      </c>
      <c r="G740" s="189">
        <f>IF(Início!$C$11&lt;G$2,IF((G$2-Início!$C$11)&lt;72,$D740*G$1,6*$D740),0)</f>
        <v>180</v>
      </c>
      <c r="H740" s="189">
        <f>IF(Início!$C$11&lt;H$2,IF((H$2-Início!$C$11)&lt;72,$D740*H$1,6*$D740),0)</f>
        <v>240</v>
      </c>
      <c r="I740" s="189">
        <f>IF(Início!$C$11&lt;I$2,IF((I$2-Início!$C$11)&lt;72,$D740*I$1,6*$D740),0)</f>
        <v>300</v>
      </c>
      <c r="J740" s="189">
        <f>IF(Início!$C$11&lt;J$2,IF((J$2-Início!$C$11)&lt;72,$D740*J$1,6*$D740),0)</f>
        <v>360</v>
      </c>
      <c r="K740" s="189">
        <f>IF(Início!$C$11&lt;K$2,IF((K$2-Início!$C$11)&lt;72,$D740*K$1,6*$D740),0)</f>
        <v>360</v>
      </c>
      <c r="L740" s="189">
        <f>IF(Início!$C$11&lt;L$2,IF((L$2-Início!$C$11)&lt;72,$D740*L$1,6*$D740),0)</f>
        <v>360</v>
      </c>
      <c r="M740" s="189">
        <f>IF(Início!$C$11&lt;M$2,IF((M$2-Início!$C$11)&lt;72,$D740*M$1,6*$D740),0)</f>
        <v>360</v>
      </c>
      <c r="N740" s="189">
        <f>IF(Início!$C$11&lt;N$2,IF((N$2-Início!$C$11)&lt;72,$D740*N$1,6*$D740),0)</f>
        <v>360</v>
      </c>
      <c r="Q740" s="165" t="s">
        <v>534</v>
      </c>
    </row>
    <row r="741" spans="2:17">
      <c r="B741" s="165" t="str">
        <f t="shared" si="12"/>
        <v>Itapé/BA</v>
      </c>
      <c r="C741" s="189" t="s">
        <v>311</v>
      </c>
      <c r="D741" s="189">
        <v>60</v>
      </c>
      <c r="E741" s="189">
        <f>IF(Início!$C$11&lt;E$2,IF((E$2-Início!$C$11)&lt;72,$D741*E$1,6*$D741),0)</f>
        <v>60</v>
      </c>
      <c r="F741" s="189">
        <f>IF(Início!$C$11&lt;F$2,IF((F$2-Início!$C$11)&lt;72,$D741*F$1,6*$D741),0)</f>
        <v>120</v>
      </c>
      <c r="G741" s="189">
        <f>IF(Início!$C$11&lt;G$2,IF((G$2-Início!$C$11)&lt;72,$D741*G$1,6*$D741),0)</f>
        <v>180</v>
      </c>
      <c r="H741" s="189">
        <f>IF(Início!$C$11&lt;H$2,IF((H$2-Início!$C$11)&lt;72,$D741*H$1,6*$D741),0)</f>
        <v>240</v>
      </c>
      <c r="I741" s="189">
        <f>IF(Início!$C$11&lt;I$2,IF((I$2-Início!$C$11)&lt;72,$D741*I$1,6*$D741),0)</f>
        <v>300</v>
      </c>
      <c r="J741" s="189">
        <f>IF(Início!$C$11&lt;J$2,IF((J$2-Início!$C$11)&lt;72,$D741*J$1,6*$D741),0)</f>
        <v>360</v>
      </c>
      <c r="K741" s="189">
        <f>IF(Início!$C$11&lt;K$2,IF((K$2-Início!$C$11)&lt;72,$D741*K$1,6*$D741),0)</f>
        <v>360</v>
      </c>
      <c r="L741" s="189">
        <f>IF(Início!$C$11&lt;L$2,IF((L$2-Início!$C$11)&lt;72,$D741*L$1,6*$D741),0)</f>
        <v>360</v>
      </c>
      <c r="M741" s="189">
        <f>IF(Início!$C$11&lt;M$2,IF((M$2-Início!$C$11)&lt;72,$D741*M$1,6*$D741),0)</f>
        <v>360</v>
      </c>
      <c r="N741" s="189">
        <f>IF(Início!$C$11&lt;N$2,IF((N$2-Início!$C$11)&lt;72,$D741*N$1,6*$D741),0)</f>
        <v>360</v>
      </c>
      <c r="Q741" s="165" t="s">
        <v>1334</v>
      </c>
    </row>
    <row r="742" spans="2:17">
      <c r="B742" s="165" t="str">
        <f t="shared" si="12"/>
        <v>Itapecerica da Serra/SP</v>
      </c>
      <c r="C742" s="189" t="s">
        <v>2002</v>
      </c>
      <c r="D742" s="189">
        <v>60</v>
      </c>
      <c r="E742" s="189">
        <f>IF(Início!$C$11&lt;E$2,IF((E$2-Início!$C$11)&lt;72,$D742*E$1,6*$D742),0)</f>
        <v>60</v>
      </c>
      <c r="F742" s="189">
        <f>IF(Início!$C$11&lt;F$2,IF((F$2-Início!$C$11)&lt;72,$D742*F$1,6*$D742),0)</f>
        <v>120</v>
      </c>
      <c r="G742" s="189">
        <f>IF(Início!$C$11&lt;G$2,IF((G$2-Início!$C$11)&lt;72,$D742*G$1,6*$D742),0)</f>
        <v>180</v>
      </c>
      <c r="H742" s="189">
        <f>IF(Início!$C$11&lt;H$2,IF((H$2-Início!$C$11)&lt;72,$D742*H$1,6*$D742),0)</f>
        <v>240</v>
      </c>
      <c r="I742" s="189">
        <f>IF(Início!$C$11&lt;I$2,IF((I$2-Início!$C$11)&lt;72,$D742*I$1,6*$D742),0)</f>
        <v>300</v>
      </c>
      <c r="J742" s="189">
        <f>IF(Início!$C$11&lt;J$2,IF((J$2-Início!$C$11)&lt;72,$D742*J$1,6*$D742),0)</f>
        <v>360</v>
      </c>
      <c r="K742" s="189">
        <f>IF(Início!$C$11&lt;K$2,IF((K$2-Início!$C$11)&lt;72,$D742*K$1,6*$D742),0)</f>
        <v>360</v>
      </c>
      <c r="L742" s="189">
        <f>IF(Início!$C$11&lt;L$2,IF((L$2-Início!$C$11)&lt;72,$D742*L$1,6*$D742),0)</f>
        <v>360</v>
      </c>
      <c r="M742" s="189">
        <f>IF(Início!$C$11&lt;M$2,IF((M$2-Início!$C$11)&lt;72,$D742*M$1,6*$D742),0)</f>
        <v>360</v>
      </c>
      <c r="N742" s="189">
        <f>IF(Início!$C$11&lt;N$2,IF((N$2-Início!$C$11)&lt;72,$D742*N$1,6*$D742),0)</f>
        <v>360</v>
      </c>
      <c r="Q742" s="165" t="s">
        <v>369</v>
      </c>
    </row>
    <row r="743" spans="2:17">
      <c r="B743" s="165" t="str">
        <f t="shared" si="12"/>
        <v>Itapetim/PE</v>
      </c>
      <c r="C743" s="189" t="s">
        <v>319</v>
      </c>
      <c r="D743" s="189">
        <v>60</v>
      </c>
      <c r="E743" s="189">
        <f>IF(Início!$C$11&lt;E$2,IF((E$2-Início!$C$11)&lt;72,$D743*E$1,6*$D743),0)</f>
        <v>60</v>
      </c>
      <c r="F743" s="189">
        <f>IF(Início!$C$11&lt;F$2,IF((F$2-Início!$C$11)&lt;72,$D743*F$1,6*$D743),0)</f>
        <v>120</v>
      </c>
      <c r="G743" s="189">
        <f>IF(Início!$C$11&lt;G$2,IF((G$2-Início!$C$11)&lt;72,$D743*G$1,6*$D743),0)</f>
        <v>180</v>
      </c>
      <c r="H743" s="189">
        <f>IF(Início!$C$11&lt;H$2,IF((H$2-Início!$C$11)&lt;72,$D743*H$1,6*$D743),0)</f>
        <v>240</v>
      </c>
      <c r="I743" s="189">
        <f>IF(Início!$C$11&lt;I$2,IF((I$2-Início!$C$11)&lt;72,$D743*I$1,6*$D743),0)</f>
        <v>300</v>
      </c>
      <c r="J743" s="189">
        <f>IF(Início!$C$11&lt;J$2,IF((J$2-Início!$C$11)&lt;72,$D743*J$1,6*$D743),0)</f>
        <v>360</v>
      </c>
      <c r="K743" s="189">
        <f>IF(Início!$C$11&lt;K$2,IF((K$2-Início!$C$11)&lt;72,$D743*K$1,6*$D743),0)</f>
        <v>360</v>
      </c>
      <c r="L743" s="189">
        <f>IF(Início!$C$11&lt;L$2,IF((L$2-Início!$C$11)&lt;72,$D743*L$1,6*$D743),0)</f>
        <v>360</v>
      </c>
      <c r="M743" s="189">
        <f>IF(Início!$C$11&lt;M$2,IF((M$2-Início!$C$11)&lt;72,$D743*M$1,6*$D743),0)</f>
        <v>360</v>
      </c>
      <c r="N743" s="189">
        <f>IF(Início!$C$11&lt;N$2,IF((N$2-Início!$C$11)&lt;72,$D743*N$1,6*$D743),0)</f>
        <v>360</v>
      </c>
      <c r="Q743" s="165" t="s">
        <v>1141</v>
      </c>
    </row>
    <row r="744" spans="2:17">
      <c r="B744" s="165" t="str">
        <f t="shared" si="12"/>
        <v>Itapevi/SP</v>
      </c>
      <c r="C744" s="189" t="s">
        <v>2002</v>
      </c>
      <c r="D744" s="189">
        <v>60</v>
      </c>
      <c r="E744" s="189">
        <f>IF(Início!$C$11&lt;E$2,IF((E$2-Início!$C$11)&lt;72,$D744*E$1,6*$D744),0)</f>
        <v>60</v>
      </c>
      <c r="F744" s="189">
        <f>IF(Início!$C$11&lt;F$2,IF((F$2-Início!$C$11)&lt;72,$D744*F$1,6*$D744),0)</f>
        <v>120</v>
      </c>
      <c r="G744" s="189">
        <f>IF(Início!$C$11&lt;G$2,IF((G$2-Início!$C$11)&lt;72,$D744*G$1,6*$D744),0)</f>
        <v>180</v>
      </c>
      <c r="H744" s="189">
        <f>IF(Início!$C$11&lt;H$2,IF((H$2-Início!$C$11)&lt;72,$D744*H$1,6*$D744),0)</f>
        <v>240</v>
      </c>
      <c r="I744" s="189">
        <f>IF(Início!$C$11&lt;I$2,IF((I$2-Início!$C$11)&lt;72,$D744*I$1,6*$D744),0)</f>
        <v>300</v>
      </c>
      <c r="J744" s="189">
        <f>IF(Início!$C$11&lt;J$2,IF((J$2-Início!$C$11)&lt;72,$D744*J$1,6*$D744),0)</f>
        <v>360</v>
      </c>
      <c r="K744" s="189">
        <f>IF(Início!$C$11&lt;K$2,IF((K$2-Início!$C$11)&lt;72,$D744*K$1,6*$D744),0)</f>
        <v>360</v>
      </c>
      <c r="L744" s="189">
        <f>IF(Início!$C$11&lt;L$2,IF((L$2-Início!$C$11)&lt;72,$D744*L$1,6*$D744),0)</f>
        <v>360</v>
      </c>
      <c r="M744" s="189">
        <f>IF(Início!$C$11&lt;M$2,IF((M$2-Início!$C$11)&lt;72,$D744*M$1,6*$D744),0)</f>
        <v>360</v>
      </c>
      <c r="N744" s="189">
        <f>IF(Início!$C$11&lt;N$2,IF((N$2-Início!$C$11)&lt;72,$D744*N$1,6*$D744),0)</f>
        <v>360</v>
      </c>
      <c r="Q744" s="165" t="s">
        <v>358</v>
      </c>
    </row>
    <row r="745" spans="2:17">
      <c r="B745" s="165" t="str">
        <f t="shared" si="12"/>
        <v>Itapira/SP</v>
      </c>
      <c r="C745" s="189" t="s">
        <v>2002</v>
      </c>
      <c r="D745" s="189">
        <v>60</v>
      </c>
      <c r="E745" s="189">
        <f>IF(Início!$C$11&lt;E$2,IF((E$2-Início!$C$11)&lt;72,$D745*E$1,6*$D745),0)</f>
        <v>60</v>
      </c>
      <c r="F745" s="189">
        <f>IF(Início!$C$11&lt;F$2,IF((F$2-Início!$C$11)&lt;72,$D745*F$1,6*$D745),0)</f>
        <v>120</v>
      </c>
      <c r="G745" s="189">
        <f>IF(Início!$C$11&lt;G$2,IF((G$2-Início!$C$11)&lt;72,$D745*G$1,6*$D745),0)</f>
        <v>180</v>
      </c>
      <c r="H745" s="189">
        <f>IF(Início!$C$11&lt;H$2,IF((H$2-Início!$C$11)&lt;72,$D745*H$1,6*$D745),0)</f>
        <v>240</v>
      </c>
      <c r="I745" s="189">
        <f>IF(Início!$C$11&lt;I$2,IF((I$2-Início!$C$11)&lt;72,$D745*I$1,6*$D745),0)</f>
        <v>300</v>
      </c>
      <c r="J745" s="189">
        <f>IF(Início!$C$11&lt;J$2,IF((J$2-Início!$C$11)&lt;72,$D745*J$1,6*$D745),0)</f>
        <v>360</v>
      </c>
      <c r="K745" s="189">
        <f>IF(Início!$C$11&lt;K$2,IF((K$2-Início!$C$11)&lt;72,$D745*K$1,6*$D745),0)</f>
        <v>360</v>
      </c>
      <c r="L745" s="189">
        <f>IF(Início!$C$11&lt;L$2,IF((L$2-Início!$C$11)&lt;72,$D745*L$1,6*$D745),0)</f>
        <v>360</v>
      </c>
      <c r="M745" s="189">
        <f>IF(Início!$C$11&lt;M$2,IF((M$2-Início!$C$11)&lt;72,$D745*M$1,6*$D745),0)</f>
        <v>360</v>
      </c>
      <c r="N745" s="189">
        <f>IF(Início!$C$11&lt;N$2,IF((N$2-Início!$C$11)&lt;72,$D745*N$1,6*$D745),0)</f>
        <v>360</v>
      </c>
      <c r="Q745" s="165" t="s">
        <v>448</v>
      </c>
    </row>
    <row r="746" spans="2:17">
      <c r="B746" s="165" t="str">
        <f t="shared" si="12"/>
        <v>Itapiranga/SC</v>
      </c>
      <c r="C746" s="189" t="s">
        <v>2013</v>
      </c>
      <c r="D746" s="189">
        <v>60</v>
      </c>
      <c r="E746" s="189">
        <f>IF(Início!$C$11&lt;E$2,IF((E$2-Início!$C$11)&lt;72,$D746*E$1,6*$D746),0)</f>
        <v>60</v>
      </c>
      <c r="F746" s="189">
        <f>IF(Início!$C$11&lt;F$2,IF((F$2-Início!$C$11)&lt;72,$D746*F$1,6*$D746),0)</f>
        <v>120</v>
      </c>
      <c r="G746" s="189">
        <f>IF(Início!$C$11&lt;G$2,IF((G$2-Início!$C$11)&lt;72,$D746*G$1,6*$D746),0)</f>
        <v>180</v>
      </c>
      <c r="H746" s="189">
        <f>IF(Início!$C$11&lt;H$2,IF((H$2-Início!$C$11)&lt;72,$D746*H$1,6*$D746),0)</f>
        <v>240</v>
      </c>
      <c r="I746" s="189">
        <f>IF(Início!$C$11&lt;I$2,IF((I$2-Início!$C$11)&lt;72,$D746*I$1,6*$D746),0)</f>
        <v>300</v>
      </c>
      <c r="J746" s="189">
        <f>IF(Início!$C$11&lt;J$2,IF((J$2-Início!$C$11)&lt;72,$D746*J$1,6*$D746),0)</f>
        <v>360</v>
      </c>
      <c r="K746" s="189">
        <f>IF(Início!$C$11&lt;K$2,IF((K$2-Início!$C$11)&lt;72,$D746*K$1,6*$D746),0)</f>
        <v>360</v>
      </c>
      <c r="L746" s="189">
        <f>IF(Início!$C$11&lt;L$2,IF((L$2-Início!$C$11)&lt;72,$D746*L$1,6*$D746),0)</f>
        <v>360</v>
      </c>
      <c r="M746" s="189">
        <f>IF(Início!$C$11&lt;M$2,IF((M$2-Início!$C$11)&lt;72,$D746*M$1,6*$D746),0)</f>
        <v>360</v>
      </c>
      <c r="N746" s="189">
        <f>IF(Início!$C$11&lt;N$2,IF((N$2-Início!$C$11)&lt;72,$D746*N$1,6*$D746),0)</f>
        <v>360</v>
      </c>
      <c r="Q746" s="165" t="s">
        <v>1025</v>
      </c>
    </row>
    <row r="747" spans="2:17">
      <c r="B747" s="165" t="str">
        <f t="shared" si="12"/>
        <v>Itapitanga/BA</v>
      </c>
      <c r="C747" s="189" t="s">
        <v>311</v>
      </c>
      <c r="D747" s="189">
        <v>60</v>
      </c>
      <c r="E747" s="189">
        <f>IF(Início!$C$11&lt;E$2,IF((E$2-Início!$C$11)&lt;72,$D747*E$1,6*$D747),0)</f>
        <v>60</v>
      </c>
      <c r="F747" s="189">
        <f>IF(Início!$C$11&lt;F$2,IF((F$2-Início!$C$11)&lt;72,$D747*F$1,6*$D747),0)</f>
        <v>120</v>
      </c>
      <c r="G747" s="189">
        <f>IF(Início!$C$11&lt;G$2,IF((G$2-Início!$C$11)&lt;72,$D747*G$1,6*$D747),0)</f>
        <v>180</v>
      </c>
      <c r="H747" s="189">
        <f>IF(Início!$C$11&lt;H$2,IF((H$2-Início!$C$11)&lt;72,$D747*H$1,6*$D747),0)</f>
        <v>240</v>
      </c>
      <c r="I747" s="189">
        <f>IF(Início!$C$11&lt;I$2,IF((I$2-Início!$C$11)&lt;72,$D747*I$1,6*$D747),0)</f>
        <v>300</v>
      </c>
      <c r="J747" s="189">
        <f>IF(Início!$C$11&lt;J$2,IF((J$2-Início!$C$11)&lt;72,$D747*J$1,6*$D747),0)</f>
        <v>360</v>
      </c>
      <c r="K747" s="189">
        <f>IF(Início!$C$11&lt;K$2,IF((K$2-Início!$C$11)&lt;72,$D747*K$1,6*$D747),0)</f>
        <v>360</v>
      </c>
      <c r="L747" s="189">
        <f>IF(Início!$C$11&lt;L$2,IF((L$2-Início!$C$11)&lt;72,$D747*L$1,6*$D747),0)</f>
        <v>360</v>
      </c>
      <c r="M747" s="189">
        <f>IF(Início!$C$11&lt;M$2,IF((M$2-Início!$C$11)&lt;72,$D747*M$1,6*$D747),0)</f>
        <v>360</v>
      </c>
      <c r="N747" s="189">
        <f>IF(Início!$C$11&lt;N$2,IF((N$2-Início!$C$11)&lt;72,$D747*N$1,6*$D747),0)</f>
        <v>360</v>
      </c>
      <c r="Q747" s="165" t="s">
        <v>1345</v>
      </c>
    </row>
    <row r="748" spans="2:17">
      <c r="B748" s="165" t="str">
        <f t="shared" si="12"/>
        <v>Itaporã/MS</v>
      </c>
      <c r="C748" s="189" t="s">
        <v>308</v>
      </c>
      <c r="D748" s="189">
        <v>60</v>
      </c>
      <c r="E748" s="189">
        <f>IF(Início!$C$11&lt;E$2,IF((E$2-Início!$C$11)&lt;72,$D748*E$1,6*$D748),0)</f>
        <v>60</v>
      </c>
      <c r="F748" s="189">
        <f>IF(Início!$C$11&lt;F$2,IF((F$2-Início!$C$11)&lt;72,$D748*F$1,6*$D748),0)</f>
        <v>120</v>
      </c>
      <c r="G748" s="189">
        <f>IF(Início!$C$11&lt;G$2,IF((G$2-Início!$C$11)&lt;72,$D748*G$1,6*$D748),0)</f>
        <v>180</v>
      </c>
      <c r="H748" s="189">
        <f>IF(Início!$C$11&lt;H$2,IF((H$2-Início!$C$11)&lt;72,$D748*H$1,6*$D748),0)</f>
        <v>240</v>
      </c>
      <c r="I748" s="189">
        <f>IF(Início!$C$11&lt;I$2,IF((I$2-Início!$C$11)&lt;72,$D748*I$1,6*$D748),0)</f>
        <v>300</v>
      </c>
      <c r="J748" s="189">
        <f>IF(Início!$C$11&lt;J$2,IF((J$2-Início!$C$11)&lt;72,$D748*J$1,6*$D748),0)</f>
        <v>360</v>
      </c>
      <c r="K748" s="189">
        <f>IF(Início!$C$11&lt;K$2,IF((K$2-Início!$C$11)&lt;72,$D748*K$1,6*$D748),0)</f>
        <v>360</v>
      </c>
      <c r="L748" s="189">
        <f>IF(Início!$C$11&lt;L$2,IF((L$2-Início!$C$11)&lt;72,$D748*L$1,6*$D748),0)</f>
        <v>360</v>
      </c>
      <c r="M748" s="189">
        <f>IF(Início!$C$11&lt;M$2,IF((M$2-Início!$C$11)&lt;72,$D748*M$1,6*$D748),0)</f>
        <v>360</v>
      </c>
      <c r="N748" s="189">
        <f>IF(Início!$C$11&lt;N$2,IF((N$2-Início!$C$11)&lt;72,$D748*N$1,6*$D748),0)</f>
        <v>360</v>
      </c>
      <c r="Q748" s="165" t="s">
        <v>792</v>
      </c>
    </row>
    <row r="749" spans="2:17">
      <c r="B749" s="165" t="str">
        <f t="shared" si="12"/>
        <v>Itaporanga/PB</v>
      </c>
      <c r="C749" s="189" t="s">
        <v>2015</v>
      </c>
      <c r="D749" s="189">
        <v>60</v>
      </c>
      <c r="E749" s="189">
        <f>IF(Início!$C$11&lt;E$2,IF((E$2-Início!$C$11)&lt;72,$D749*E$1,6*$D749),0)</f>
        <v>60</v>
      </c>
      <c r="F749" s="189">
        <f>IF(Início!$C$11&lt;F$2,IF((F$2-Início!$C$11)&lt;72,$D749*F$1,6*$D749),0)</f>
        <v>120</v>
      </c>
      <c r="G749" s="189">
        <f>IF(Início!$C$11&lt;G$2,IF((G$2-Início!$C$11)&lt;72,$D749*G$1,6*$D749),0)</f>
        <v>180</v>
      </c>
      <c r="H749" s="189">
        <f>IF(Início!$C$11&lt;H$2,IF((H$2-Início!$C$11)&lt;72,$D749*H$1,6*$D749),0)</f>
        <v>240</v>
      </c>
      <c r="I749" s="189">
        <f>IF(Início!$C$11&lt;I$2,IF((I$2-Início!$C$11)&lt;72,$D749*I$1,6*$D749),0)</f>
        <v>300</v>
      </c>
      <c r="J749" s="189">
        <f>IF(Início!$C$11&lt;J$2,IF((J$2-Início!$C$11)&lt;72,$D749*J$1,6*$D749),0)</f>
        <v>360</v>
      </c>
      <c r="K749" s="189">
        <f>IF(Início!$C$11&lt;K$2,IF((K$2-Início!$C$11)&lt;72,$D749*K$1,6*$D749),0)</f>
        <v>360</v>
      </c>
      <c r="L749" s="189">
        <f>IF(Início!$C$11&lt;L$2,IF((L$2-Início!$C$11)&lt;72,$D749*L$1,6*$D749),0)</f>
        <v>360</v>
      </c>
      <c r="M749" s="189">
        <f>IF(Início!$C$11&lt;M$2,IF((M$2-Início!$C$11)&lt;72,$D749*M$1,6*$D749),0)</f>
        <v>360</v>
      </c>
      <c r="N749" s="189">
        <f>IF(Início!$C$11&lt;N$2,IF((N$2-Início!$C$11)&lt;72,$D749*N$1,6*$D749),0)</f>
        <v>360</v>
      </c>
      <c r="Q749" s="165" t="s">
        <v>799</v>
      </c>
    </row>
    <row r="750" spans="2:17">
      <c r="B750" s="165" t="str">
        <f t="shared" si="12"/>
        <v>Itaporanga/SP</v>
      </c>
      <c r="C750" s="189" t="s">
        <v>2002</v>
      </c>
      <c r="D750" s="189">
        <v>60</v>
      </c>
      <c r="E750" s="189">
        <f>IF(Início!$C$11&lt;E$2,IF((E$2-Início!$C$11)&lt;72,$D750*E$1,6*$D750),0)</f>
        <v>60</v>
      </c>
      <c r="F750" s="189">
        <f>IF(Início!$C$11&lt;F$2,IF((F$2-Início!$C$11)&lt;72,$D750*F$1,6*$D750),0)</f>
        <v>120</v>
      </c>
      <c r="G750" s="189">
        <f>IF(Início!$C$11&lt;G$2,IF((G$2-Início!$C$11)&lt;72,$D750*G$1,6*$D750),0)</f>
        <v>180</v>
      </c>
      <c r="H750" s="189">
        <f>IF(Início!$C$11&lt;H$2,IF((H$2-Início!$C$11)&lt;72,$D750*H$1,6*$D750),0)</f>
        <v>240</v>
      </c>
      <c r="I750" s="189">
        <f>IF(Início!$C$11&lt;I$2,IF((I$2-Início!$C$11)&lt;72,$D750*I$1,6*$D750),0)</f>
        <v>300</v>
      </c>
      <c r="J750" s="189">
        <f>IF(Início!$C$11&lt;J$2,IF((J$2-Início!$C$11)&lt;72,$D750*J$1,6*$D750),0)</f>
        <v>360</v>
      </c>
      <c r="K750" s="189">
        <f>IF(Início!$C$11&lt;K$2,IF((K$2-Início!$C$11)&lt;72,$D750*K$1,6*$D750),0)</f>
        <v>360</v>
      </c>
      <c r="L750" s="189">
        <f>IF(Início!$C$11&lt;L$2,IF((L$2-Início!$C$11)&lt;72,$D750*L$1,6*$D750),0)</f>
        <v>360</v>
      </c>
      <c r="M750" s="189">
        <f>IF(Início!$C$11&lt;M$2,IF((M$2-Início!$C$11)&lt;72,$D750*M$1,6*$D750),0)</f>
        <v>360</v>
      </c>
      <c r="N750" s="189">
        <f>IF(Início!$C$11&lt;N$2,IF((N$2-Início!$C$11)&lt;72,$D750*N$1,6*$D750),0)</f>
        <v>360</v>
      </c>
      <c r="Q750" s="165" t="s">
        <v>799</v>
      </c>
    </row>
    <row r="751" spans="2:17">
      <c r="B751" s="165" t="str">
        <f t="shared" si="12"/>
        <v>Itapuí/SP</v>
      </c>
      <c r="C751" s="189" t="s">
        <v>2002</v>
      </c>
      <c r="D751" s="189">
        <v>60</v>
      </c>
      <c r="E751" s="189">
        <f>IF(Início!$C$11&lt;E$2,IF((E$2-Início!$C$11)&lt;72,$D751*E$1,6*$D751),0)</f>
        <v>60</v>
      </c>
      <c r="F751" s="189">
        <f>IF(Início!$C$11&lt;F$2,IF((F$2-Início!$C$11)&lt;72,$D751*F$1,6*$D751),0)</f>
        <v>120</v>
      </c>
      <c r="G751" s="189">
        <f>IF(Início!$C$11&lt;G$2,IF((G$2-Início!$C$11)&lt;72,$D751*G$1,6*$D751),0)</f>
        <v>180</v>
      </c>
      <c r="H751" s="189">
        <f>IF(Início!$C$11&lt;H$2,IF((H$2-Início!$C$11)&lt;72,$D751*H$1,6*$D751),0)</f>
        <v>240</v>
      </c>
      <c r="I751" s="189">
        <f>IF(Início!$C$11&lt;I$2,IF((I$2-Início!$C$11)&lt;72,$D751*I$1,6*$D751),0)</f>
        <v>300</v>
      </c>
      <c r="J751" s="189">
        <f>IF(Início!$C$11&lt;J$2,IF((J$2-Início!$C$11)&lt;72,$D751*J$1,6*$D751),0)</f>
        <v>360</v>
      </c>
      <c r="K751" s="189">
        <f>IF(Início!$C$11&lt;K$2,IF((K$2-Início!$C$11)&lt;72,$D751*K$1,6*$D751),0)</f>
        <v>360</v>
      </c>
      <c r="L751" s="189">
        <f>IF(Início!$C$11&lt;L$2,IF((L$2-Início!$C$11)&lt;72,$D751*L$1,6*$D751),0)</f>
        <v>360</v>
      </c>
      <c r="M751" s="189">
        <f>IF(Início!$C$11&lt;M$2,IF((M$2-Início!$C$11)&lt;72,$D751*M$1,6*$D751),0)</f>
        <v>360</v>
      </c>
      <c r="N751" s="189">
        <f>IF(Início!$C$11&lt;N$2,IF((N$2-Início!$C$11)&lt;72,$D751*N$1,6*$D751),0)</f>
        <v>360</v>
      </c>
      <c r="Q751" s="165" t="s">
        <v>1155</v>
      </c>
    </row>
    <row r="752" spans="2:17">
      <c r="B752" s="165" t="str">
        <f t="shared" si="12"/>
        <v>Itapura/SP</v>
      </c>
      <c r="C752" s="189" t="s">
        <v>2002</v>
      </c>
      <c r="D752" s="189">
        <v>60</v>
      </c>
      <c r="E752" s="189">
        <f>IF(Início!$C$11&lt;E$2,IF((E$2-Início!$C$11)&lt;72,$D752*E$1,6*$D752),0)</f>
        <v>60</v>
      </c>
      <c r="F752" s="189">
        <f>IF(Início!$C$11&lt;F$2,IF((F$2-Início!$C$11)&lt;72,$D752*F$1,6*$D752),0)</f>
        <v>120</v>
      </c>
      <c r="G752" s="189">
        <f>IF(Início!$C$11&lt;G$2,IF((G$2-Início!$C$11)&lt;72,$D752*G$1,6*$D752),0)</f>
        <v>180</v>
      </c>
      <c r="H752" s="189">
        <f>IF(Início!$C$11&lt;H$2,IF((H$2-Início!$C$11)&lt;72,$D752*H$1,6*$D752),0)</f>
        <v>240</v>
      </c>
      <c r="I752" s="189">
        <f>IF(Início!$C$11&lt;I$2,IF((I$2-Início!$C$11)&lt;72,$D752*I$1,6*$D752),0)</f>
        <v>300</v>
      </c>
      <c r="J752" s="189">
        <f>IF(Início!$C$11&lt;J$2,IF((J$2-Início!$C$11)&lt;72,$D752*J$1,6*$D752),0)</f>
        <v>360</v>
      </c>
      <c r="K752" s="189">
        <f>IF(Início!$C$11&lt;K$2,IF((K$2-Início!$C$11)&lt;72,$D752*K$1,6*$D752),0)</f>
        <v>360</v>
      </c>
      <c r="L752" s="189">
        <f>IF(Início!$C$11&lt;L$2,IF((L$2-Início!$C$11)&lt;72,$D752*L$1,6*$D752),0)</f>
        <v>360</v>
      </c>
      <c r="M752" s="189">
        <f>IF(Início!$C$11&lt;M$2,IF((M$2-Início!$C$11)&lt;72,$D752*M$1,6*$D752),0)</f>
        <v>360</v>
      </c>
      <c r="N752" s="189">
        <f>IF(Início!$C$11&lt;N$2,IF((N$2-Início!$C$11)&lt;72,$D752*N$1,6*$D752),0)</f>
        <v>360</v>
      </c>
      <c r="Q752" s="165" t="s">
        <v>1804</v>
      </c>
    </row>
    <row r="753" spans="2:17">
      <c r="B753" s="165" t="str">
        <f t="shared" si="12"/>
        <v>Itaquaquecetuba/SP</v>
      </c>
      <c r="C753" s="189" t="s">
        <v>2002</v>
      </c>
      <c r="D753" s="189">
        <v>60</v>
      </c>
      <c r="E753" s="189">
        <f>IF(Início!$C$11&lt;E$2,IF((E$2-Início!$C$11)&lt;72,$D753*E$1,6*$D753),0)</f>
        <v>60</v>
      </c>
      <c r="F753" s="189">
        <f>IF(Início!$C$11&lt;F$2,IF((F$2-Início!$C$11)&lt;72,$D753*F$1,6*$D753),0)</f>
        <v>120</v>
      </c>
      <c r="G753" s="189">
        <f>IF(Início!$C$11&lt;G$2,IF((G$2-Início!$C$11)&lt;72,$D753*G$1,6*$D753),0)</f>
        <v>180</v>
      </c>
      <c r="H753" s="189">
        <f>IF(Início!$C$11&lt;H$2,IF((H$2-Início!$C$11)&lt;72,$D753*H$1,6*$D753),0)</f>
        <v>240</v>
      </c>
      <c r="I753" s="189">
        <f>IF(Início!$C$11&lt;I$2,IF((I$2-Início!$C$11)&lt;72,$D753*I$1,6*$D753),0)</f>
        <v>300</v>
      </c>
      <c r="J753" s="189">
        <f>IF(Início!$C$11&lt;J$2,IF((J$2-Início!$C$11)&lt;72,$D753*J$1,6*$D753),0)</f>
        <v>360</v>
      </c>
      <c r="K753" s="189">
        <f>IF(Início!$C$11&lt;K$2,IF((K$2-Início!$C$11)&lt;72,$D753*K$1,6*$D753),0)</f>
        <v>360</v>
      </c>
      <c r="L753" s="189">
        <f>IF(Início!$C$11&lt;L$2,IF((L$2-Início!$C$11)&lt;72,$D753*L$1,6*$D753),0)</f>
        <v>360</v>
      </c>
      <c r="M753" s="189">
        <f>IF(Início!$C$11&lt;M$2,IF((M$2-Início!$C$11)&lt;72,$D753*M$1,6*$D753),0)</f>
        <v>360</v>
      </c>
      <c r="N753" s="189">
        <f>IF(Início!$C$11&lt;N$2,IF((N$2-Início!$C$11)&lt;72,$D753*N$1,6*$D753),0)</f>
        <v>360</v>
      </c>
      <c r="Q753" s="167" t="s">
        <v>341</v>
      </c>
    </row>
    <row r="754" spans="2:17">
      <c r="B754" s="165" t="str">
        <f t="shared" si="12"/>
        <v>Itaquara/BA</v>
      </c>
      <c r="C754" s="189" t="s">
        <v>311</v>
      </c>
      <c r="D754" s="189">
        <v>60</v>
      </c>
      <c r="E754" s="189">
        <f>IF(Início!$C$11&lt;E$2,IF((E$2-Início!$C$11)&lt;72,$D754*E$1,6*$D754),0)</f>
        <v>60</v>
      </c>
      <c r="F754" s="189">
        <f>IF(Início!$C$11&lt;F$2,IF((F$2-Início!$C$11)&lt;72,$D754*F$1,6*$D754),0)</f>
        <v>120</v>
      </c>
      <c r="G754" s="189">
        <f>IF(Início!$C$11&lt;G$2,IF((G$2-Início!$C$11)&lt;72,$D754*G$1,6*$D754),0)</f>
        <v>180</v>
      </c>
      <c r="H754" s="189">
        <f>IF(Início!$C$11&lt;H$2,IF((H$2-Início!$C$11)&lt;72,$D754*H$1,6*$D754),0)</f>
        <v>240</v>
      </c>
      <c r="I754" s="189">
        <f>IF(Início!$C$11&lt;I$2,IF((I$2-Início!$C$11)&lt;72,$D754*I$1,6*$D754),0)</f>
        <v>300</v>
      </c>
      <c r="J754" s="189">
        <f>IF(Início!$C$11&lt;J$2,IF((J$2-Início!$C$11)&lt;72,$D754*J$1,6*$D754),0)</f>
        <v>360</v>
      </c>
      <c r="K754" s="189">
        <f>IF(Início!$C$11&lt;K$2,IF((K$2-Início!$C$11)&lt;72,$D754*K$1,6*$D754),0)</f>
        <v>360</v>
      </c>
      <c r="L754" s="189">
        <f>IF(Início!$C$11&lt;L$2,IF((L$2-Início!$C$11)&lt;72,$D754*L$1,6*$D754),0)</f>
        <v>360</v>
      </c>
      <c r="M754" s="189">
        <f>IF(Início!$C$11&lt;M$2,IF((M$2-Início!$C$11)&lt;72,$D754*M$1,6*$D754),0)</f>
        <v>360</v>
      </c>
      <c r="N754" s="189">
        <f>IF(Início!$C$11&lt;N$2,IF((N$2-Início!$C$11)&lt;72,$D754*N$1,6*$D754),0)</f>
        <v>360</v>
      </c>
      <c r="Q754" s="165" t="s">
        <v>1450</v>
      </c>
    </row>
    <row r="755" spans="2:17">
      <c r="B755" s="165" t="str">
        <f t="shared" si="12"/>
        <v>Itaqui/RS</v>
      </c>
      <c r="C755" s="189" t="s">
        <v>2012</v>
      </c>
      <c r="D755" s="189">
        <v>60</v>
      </c>
      <c r="E755" s="189">
        <f>IF(Início!$C$11&lt;E$2,IF((E$2-Início!$C$11)&lt;72,$D755*E$1,6*$D755),0)</f>
        <v>60</v>
      </c>
      <c r="F755" s="189">
        <f>IF(Início!$C$11&lt;F$2,IF((F$2-Início!$C$11)&lt;72,$D755*F$1,6*$D755),0)</f>
        <v>120</v>
      </c>
      <c r="G755" s="189">
        <f>IF(Início!$C$11&lt;G$2,IF((G$2-Início!$C$11)&lt;72,$D755*G$1,6*$D755),0)</f>
        <v>180</v>
      </c>
      <c r="H755" s="189">
        <f>IF(Início!$C$11&lt;H$2,IF((H$2-Início!$C$11)&lt;72,$D755*H$1,6*$D755),0)</f>
        <v>240</v>
      </c>
      <c r="I755" s="189">
        <f>IF(Início!$C$11&lt;I$2,IF((I$2-Início!$C$11)&lt;72,$D755*I$1,6*$D755),0)</f>
        <v>300</v>
      </c>
      <c r="J755" s="189">
        <f>IF(Início!$C$11&lt;J$2,IF((J$2-Início!$C$11)&lt;72,$D755*J$1,6*$D755),0)</f>
        <v>360</v>
      </c>
      <c r="K755" s="189">
        <f>IF(Início!$C$11&lt;K$2,IF((K$2-Início!$C$11)&lt;72,$D755*K$1,6*$D755),0)</f>
        <v>360</v>
      </c>
      <c r="L755" s="189">
        <f>IF(Início!$C$11&lt;L$2,IF((L$2-Início!$C$11)&lt;72,$D755*L$1,6*$D755),0)</f>
        <v>360</v>
      </c>
      <c r="M755" s="189">
        <f>IF(Início!$C$11&lt;M$2,IF((M$2-Início!$C$11)&lt;72,$D755*M$1,6*$D755),0)</f>
        <v>360</v>
      </c>
      <c r="N755" s="189">
        <f>IF(Início!$C$11&lt;N$2,IF((N$2-Início!$C$11)&lt;72,$D755*N$1,6*$D755),0)</f>
        <v>360</v>
      </c>
      <c r="Q755" s="165" t="s">
        <v>613</v>
      </c>
    </row>
    <row r="756" spans="2:17">
      <c r="B756" s="165" t="str">
        <f t="shared" si="12"/>
        <v>Itaquiraí/MS</v>
      </c>
      <c r="C756" s="189" t="s">
        <v>308</v>
      </c>
      <c r="D756" s="189">
        <v>60</v>
      </c>
      <c r="E756" s="189">
        <f>IF(Início!$C$11&lt;E$2,IF((E$2-Início!$C$11)&lt;72,$D756*E$1,6*$D756),0)</f>
        <v>60</v>
      </c>
      <c r="F756" s="189">
        <f>IF(Início!$C$11&lt;F$2,IF((F$2-Início!$C$11)&lt;72,$D756*F$1,6*$D756),0)</f>
        <v>120</v>
      </c>
      <c r="G756" s="189">
        <f>IF(Início!$C$11&lt;G$2,IF((G$2-Início!$C$11)&lt;72,$D756*G$1,6*$D756),0)</f>
        <v>180</v>
      </c>
      <c r="H756" s="189">
        <f>IF(Início!$C$11&lt;H$2,IF((H$2-Início!$C$11)&lt;72,$D756*H$1,6*$D756),0)</f>
        <v>240</v>
      </c>
      <c r="I756" s="189">
        <f>IF(Início!$C$11&lt;I$2,IF((I$2-Início!$C$11)&lt;72,$D756*I$1,6*$D756),0)</f>
        <v>300</v>
      </c>
      <c r="J756" s="189">
        <f>IF(Início!$C$11&lt;J$2,IF((J$2-Início!$C$11)&lt;72,$D756*J$1,6*$D756),0)</f>
        <v>360</v>
      </c>
      <c r="K756" s="189">
        <f>IF(Início!$C$11&lt;K$2,IF((K$2-Início!$C$11)&lt;72,$D756*K$1,6*$D756),0)</f>
        <v>360</v>
      </c>
      <c r="L756" s="189">
        <f>IF(Início!$C$11&lt;L$2,IF((L$2-Início!$C$11)&lt;72,$D756*L$1,6*$D756),0)</f>
        <v>360</v>
      </c>
      <c r="M756" s="189">
        <f>IF(Início!$C$11&lt;M$2,IF((M$2-Início!$C$11)&lt;72,$D756*M$1,6*$D756),0)</f>
        <v>360</v>
      </c>
      <c r="N756" s="189">
        <f>IF(Início!$C$11&lt;N$2,IF((N$2-Início!$C$11)&lt;72,$D756*N$1,6*$D756),0)</f>
        <v>360</v>
      </c>
      <c r="Q756" s="165" t="s">
        <v>910</v>
      </c>
    </row>
    <row r="757" spans="2:17">
      <c r="B757" s="165" t="str">
        <f t="shared" si="12"/>
        <v>Itariri/SP</v>
      </c>
      <c r="C757" s="189" t="s">
        <v>2002</v>
      </c>
      <c r="D757" s="189">
        <v>60</v>
      </c>
      <c r="E757" s="189">
        <f>IF(Início!$C$11&lt;E$2,IF((E$2-Início!$C$11)&lt;72,$D757*E$1,6*$D757),0)</f>
        <v>60</v>
      </c>
      <c r="F757" s="189">
        <f>IF(Início!$C$11&lt;F$2,IF((F$2-Início!$C$11)&lt;72,$D757*F$1,6*$D757),0)</f>
        <v>120</v>
      </c>
      <c r="G757" s="189">
        <f>IF(Início!$C$11&lt;G$2,IF((G$2-Início!$C$11)&lt;72,$D757*G$1,6*$D757),0)</f>
        <v>180</v>
      </c>
      <c r="H757" s="189">
        <f>IF(Início!$C$11&lt;H$2,IF((H$2-Início!$C$11)&lt;72,$D757*H$1,6*$D757),0)</f>
        <v>240</v>
      </c>
      <c r="I757" s="189">
        <f>IF(Início!$C$11&lt;I$2,IF((I$2-Início!$C$11)&lt;72,$D757*I$1,6*$D757),0)</f>
        <v>300</v>
      </c>
      <c r="J757" s="189">
        <f>IF(Início!$C$11&lt;J$2,IF((J$2-Início!$C$11)&lt;72,$D757*J$1,6*$D757),0)</f>
        <v>360</v>
      </c>
      <c r="K757" s="189">
        <f>IF(Início!$C$11&lt;K$2,IF((K$2-Início!$C$11)&lt;72,$D757*K$1,6*$D757),0)</f>
        <v>360</v>
      </c>
      <c r="L757" s="189">
        <f>IF(Início!$C$11&lt;L$2,IF((L$2-Início!$C$11)&lt;72,$D757*L$1,6*$D757),0)</f>
        <v>360</v>
      </c>
      <c r="M757" s="189">
        <f>IF(Início!$C$11&lt;M$2,IF((M$2-Início!$C$11)&lt;72,$D757*M$1,6*$D757),0)</f>
        <v>360</v>
      </c>
      <c r="N757" s="189">
        <f>IF(Início!$C$11&lt;N$2,IF((N$2-Início!$C$11)&lt;72,$D757*N$1,6*$D757),0)</f>
        <v>360</v>
      </c>
      <c r="Q757" s="165" t="s">
        <v>1053</v>
      </c>
    </row>
    <row r="758" spans="2:17">
      <c r="B758" s="165" t="str">
        <f t="shared" si="12"/>
        <v>Itatim/BA</v>
      </c>
      <c r="C758" s="189" t="s">
        <v>311</v>
      </c>
      <c r="D758" s="189">
        <v>60</v>
      </c>
      <c r="E758" s="189">
        <f>IF(Início!$C$11&lt;E$2,IF((E$2-Início!$C$11)&lt;72,$D758*E$1,6*$D758),0)</f>
        <v>60</v>
      </c>
      <c r="F758" s="189">
        <f>IF(Início!$C$11&lt;F$2,IF((F$2-Início!$C$11)&lt;72,$D758*F$1,6*$D758),0)</f>
        <v>120</v>
      </c>
      <c r="G758" s="189">
        <f>IF(Início!$C$11&lt;G$2,IF((G$2-Início!$C$11)&lt;72,$D758*G$1,6*$D758),0)</f>
        <v>180</v>
      </c>
      <c r="H758" s="189">
        <f>IF(Início!$C$11&lt;H$2,IF((H$2-Início!$C$11)&lt;72,$D758*H$1,6*$D758),0)</f>
        <v>240</v>
      </c>
      <c r="I758" s="189">
        <f>IF(Início!$C$11&lt;I$2,IF((I$2-Início!$C$11)&lt;72,$D758*I$1,6*$D758),0)</f>
        <v>300</v>
      </c>
      <c r="J758" s="189">
        <f>IF(Início!$C$11&lt;J$2,IF((J$2-Início!$C$11)&lt;72,$D758*J$1,6*$D758),0)</f>
        <v>360</v>
      </c>
      <c r="K758" s="189">
        <f>IF(Início!$C$11&lt;K$2,IF((K$2-Início!$C$11)&lt;72,$D758*K$1,6*$D758),0)</f>
        <v>360</v>
      </c>
      <c r="L758" s="189">
        <f>IF(Início!$C$11&lt;L$2,IF((L$2-Início!$C$11)&lt;72,$D758*L$1,6*$D758),0)</f>
        <v>360</v>
      </c>
      <c r="M758" s="189">
        <f>IF(Início!$C$11&lt;M$2,IF((M$2-Início!$C$11)&lt;72,$D758*M$1,6*$D758),0)</f>
        <v>360</v>
      </c>
      <c r="N758" s="189">
        <f>IF(Início!$C$11&lt;N$2,IF((N$2-Início!$C$11)&lt;72,$D758*N$1,6*$D758),0)</f>
        <v>360</v>
      </c>
      <c r="Q758" s="165" t="s">
        <v>1050</v>
      </c>
    </row>
    <row r="759" spans="2:17">
      <c r="B759" s="165" t="str">
        <f t="shared" si="12"/>
        <v>Itaú/RN</v>
      </c>
      <c r="C759" s="189" t="s">
        <v>2014</v>
      </c>
      <c r="D759" s="189">
        <v>60</v>
      </c>
      <c r="E759" s="189">
        <f>IF(Início!$C$11&lt;E$2,IF((E$2-Início!$C$11)&lt;72,$D759*E$1,6*$D759),0)</f>
        <v>60</v>
      </c>
      <c r="F759" s="189">
        <f>IF(Início!$C$11&lt;F$2,IF((F$2-Início!$C$11)&lt;72,$D759*F$1,6*$D759),0)</f>
        <v>120</v>
      </c>
      <c r="G759" s="189">
        <f>IF(Início!$C$11&lt;G$2,IF((G$2-Início!$C$11)&lt;72,$D759*G$1,6*$D759),0)</f>
        <v>180</v>
      </c>
      <c r="H759" s="189">
        <f>IF(Início!$C$11&lt;H$2,IF((H$2-Início!$C$11)&lt;72,$D759*H$1,6*$D759),0)</f>
        <v>240</v>
      </c>
      <c r="I759" s="189">
        <f>IF(Início!$C$11&lt;I$2,IF((I$2-Início!$C$11)&lt;72,$D759*I$1,6*$D759),0)</f>
        <v>300</v>
      </c>
      <c r="J759" s="189">
        <f>IF(Início!$C$11&lt;J$2,IF((J$2-Início!$C$11)&lt;72,$D759*J$1,6*$D759),0)</f>
        <v>360</v>
      </c>
      <c r="K759" s="189">
        <f>IF(Início!$C$11&lt;K$2,IF((K$2-Início!$C$11)&lt;72,$D759*K$1,6*$D759),0)</f>
        <v>360</v>
      </c>
      <c r="L759" s="189">
        <f>IF(Início!$C$11&lt;L$2,IF((L$2-Início!$C$11)&lt;72,$D759*L$1,6*$D759),0)</f>
        <v>360</v>
      </c>
      <c r="M759" s="189">
        <f>IF(Início!$C$11&lt;M$2,IF((M$2-Início!$C$11)&lt;72,$D759*M$1,6*$D759),0)</f>
        <v>360</v>
      </c>
      <c r="N759" s="189">
        <f>IF(Início!$C$11&lt;N$2,IF((N$2-Início!$C$11)&lt;72,$D759*N$1,6*$D759),0)</f>
        <v>360</v>
      </c>
      <c r="Q759" s="165" t="s">
        <v>1671</v>
      </c>
    </row>
    <row r="760" spans="2:17">
      <c r="B760" s="165" t="str">
        <f t="shared" si="12"/>
        <v>Itaubal/AP</v>
      </c>
      <c r="C760" s="189" t="s">
        <v>2007</v>
      </c>
      <c r="D760" s="189">
        <v>60</v>
      </c>
      <c r="E760" s="189">
        <f>IF(Início!$C$11&lt;E$2,IF((E$2-Início!$C$11)&lt;72,$D760*E$1,6*$D760),0)</f>
        <v>60</v>
      </c>
      <c r="F760" s="189">
        <f>IF(Início!$C$11&lt;F$2,IF((F$2-Início!$C$11)&lt;72,$D760*F$1,6*$D760),0)</f>
        <v>120</v>
      </c>
      <c r="G760" s="189">
        <f>IF(Início!$C$11&lt;G$2,IF((G$2-Início!$C$11)&lt;72,$D760*G$1,6*$D760),0)</f>
        <v>180</v>
      </c>
      <c r="H760" s="189">
        <f>IF(Início!$C$11&lt;H$2,IF((H$2-Início!$C$11)&lt;72,$D760*H$1,6*$D760),0)</f>
        <v>240</v>
      </c>
      <c r="I760" s="189">
        <f>IF(Início!$C$11&lt;I$2,IF((I$2-Início!$C$11)&lt;72,$D760*I$1,6*$D760),0)</f>
        <v>300</v>
      </c>
      <c r="J760" s="189">
        <f>IF(Início!$C$11&lt;J$2,IF((J$2-Início!$C$11)&lt;72,$D760*J$1,6*$D760),0)</f>
        <v>360</v>
      </c>
      <c r="K760" s="189">
        <f>IF(Início!$C$11&lt;K$2,IF((K$2-Início!$C$11)&lt;72,$D760*K$1,6*$D760),0)</f>
        <v>360</v>
      </c>
      <c r="L760" s="189">
        <f>IF(Início!$C$11&lt;L$2,IF((L$2-Início!$C$11)&lt;72,$D760*L$1,6*$D760),0)</f>
        <v>360</v>
      </c>
      <c r="M760" s="189">
        <f>IF(Início!$C$11&lt;M$2,IF((M$2-Início!$C$11)&lt;72,$D760*M$1,6*$D760),0)</f>
        <v>360</v>
      </c>
      <c r="N760" s="189">
        <f>IF(Início!$C$11&lt;N$2,IF((N$2-Início!$C$11)&lt;72,$D760*N$1,6*$D760),0)</f>
        <v>360</v>
      </c>
      <c r="Q760" s="165" t="s">
        <v>1648</v>
      </c>
    </row>
    <row r="761" spans="2:17">
      <c r="B761" s="165" t="str">
        <f t="shared" si="12"/>
        <v>Itaúna do Sul/PR</v>
      </c>
      <c r="C761" s="189" t="s">
        <v>2009</v>
      </c>
      <c r="D761" s="189">
        <v>60</v>
      </c>
      <c r="E761" s="189">
        <f>IF(Início!$C$11&lt;E$2,IF((E$2-Início!$C$11)&lt;72,$D761*E$1,6*$D761),0)</f>
        <v>60</v>
      </c>
      <c r="F761" s="189">
        <f>IF(Início!$C$11&lt;F$2,IF((F$2-Início!$C$11)&lt;72,$D761*F$1,6*$D761),0)</f>
        <v>120</v>
      </c>
      <c r="G761" s="189">
        <f>IF(Início!$C$11&lt;G$2,IF((G$2-Início!$C$11)&lt;72,$D761*G$1,6*$D761),0)</f>
        <v>180</v>
      </c>
      <c r="H761" s="189">
        <f>IF(Início!$C$11&lt;H$2,IF((H$2-Início!$C$11)&lt;72,$D761*H$1,6*$D761),0)</f>
        <v>240</v>
      </c>
      <c r="I761" s="189">
        <f>IF(Início!$C$11&lt;I$2,IF((I$2-Início!$C$11)&lt;72,$D761*I$1,6*$D761),0)</f>
        <v>300</v>
      </c>
      <c r="J761" s="189">
        <f>IF(Início!$C$11&lt;J$2,IF((J$2-Início!$C$11)&lt;72,$D761*J$1,6*$D761),0)</f>
        <v>360</v>
      </c>
      <c r="K761" s="189">
        <f>IF(Início!$C$11&lt;K$2,IF((K$2-Início!$C$11)&lt;72,$D761*K$1,6*$D761),0)</f>
        <v>360</v>
      </c>
      <c r="L761" s="189">
        <f>IF(Início!$C$11&lt;L$2,IF((L$2-Início!$C$11)&lt;72,$D761*L$1,6*$D761),0)</f>
        <v>360</v>
      </c>
      <c r="M761" s="189">
        <f>IF(Início!$C$11&lt;M$2,IF((M$2-Início!$C$11)&lt;72,$D761*M$1,6*$D761),0)</f>
        <v>360</v>
      </c>
      <c r="N761" s="189">
        <f>IF(Início!$C$11&lt;N$2,IF((N$2-Início!$C$11)&lt;72,$D761*N$1,6*$D761),0)</f>
        <v>360</v>
      </c>
      <c r="Q761" s="165" t="s">
        <v>1839</v>
      </c>
    </row>
    <row r="762" spans="2:17">
      <c r="B762" s="165" t="str">
        <f t="shared" si="12"/>
        <v>Itiquira/MT</v>
      </c>
      <c r="C762" s="189" t="s">
        <v>309</v>
      </c>
      <c r="D762" s="189">
        <v>60</v>
      </c>
      <c r="E762" s="189">
        <f>IF(Início!$C$11&lt;E$2,IF((E$2-Início!$C$11)&lt;72,$D762*E$1,6*$D762),0)</f>
        <v>60</v>
      </c>
      <c r="F762" s="189">
        <f>IF(Início!$C$11&lt;F$2,IF((F$2-Início!$C$11)&lt;72,$D762*F$1,6*$D762),0)</f>
        <v>120</v>
      </c>
      <c r="G762" s="189">
        <f>IF(Início!$C$11&lt;G$2,IF((G$2-Início!$C$11)&lt;72,$D762*G$1,6*$D762),0)</f>
        <v>180</v>
      </c>
      <c r="H762" s="189">
        <f>IF(Início!$C$11&lt;H$2,IF((H$2-Início!$C$11)&lt;72,$D762*H$1,6*$D762),0)</f>
        <v>240</v>
      </c>
      <c r="I762" s="189">
        <f>IF(Início!$C$11&lt;I$2,IF((I$2-Início!$C$11)&lt;72,$D762*I$1,6*$D762),0)</f>
        <v>300</v>
      </c>
      <c r="J762" s="189">
        <f>IF(Início!$C$11&lt;J$2,IF((J$2-Início!$C$11)&lt;72,$D762*J$1,6*$D762),0)</f>
        <v>360</v>
      </c>
      <c r="K762" s="189">
        <f>IF(Início!$C$11&lt;K$2,IF((K$2-Início!$C$11)&lt;72,$D762*K$1,6*$D762),0)</f>
        <v>360</v>
      </c>
      <c r="L762" s="189">
        <f>IF(Início!$C$11&lt;L$2,IF((L$2-Início!$C$11)&lt;72,$D762*L$1,6*$D762),0)</f>
        <v>360</v>
      </c>
      <c r="M762" s="189">
        <f>IF(Início!$C$11&lt;M$2,IF((M$2-Início!$C$11)&lt;72,$D762*M$1,6*$D762),0)</f>
        <v>360</v>
      </c>
      <c r="N762" s="189">
        <f>IF(Início!$C$11&lt;N$2,IF((N$2-Início!$C$11)&lt;72,$D762*N$1,6*$D762),0)</f>
        <v>360</v>
      </c>
      <c r="Q762" s="165" t="s">
        <v>1216</v>
      </c>
    </row>
    <row r="763" spans="2:17">
      <c r="B763" s="165" t="str">
        <f t="shared" si="12"/>
        <v>Itiruçu/BA</v>
      </c>
      <c r="C763" s="189" t="s">
        <v>311</v>
      </c>
      <c r="D763" s="189">
        <v>60</v>
      </c>
      <c r="E763" s="189">
        <f>IF(Início!$C$11&lt;E$2,IF((E$2-Início!$C$11)&lt;72,$D763*E$1,6*$D763),0)</f>
        <v>60</v>
      </c>
      <c r="F763" s="189">
        <f>IF(Início!$C$11&lt;F$2,IF((F$2-Início!$C$11)&lt;72,$D763*F$1,6*$D763),0)</f>
        <v>120</v>
      </c>
      <c r="G763" s="189">
        <f>IF(Início!$C$11&lt;G$2,IF((G$2-Início!$C$11)&lt;72,$D763*G$1,6*$D763),0)</f>
        <v>180</v>
      </c>
      <c r="H763" s="189">
        <f>IF(Início!$C$11&lt;H$2,IF((H$2-Início!$C$11)&lt;72,$D763*H$1,6*$D763),0)</f>
        <v>240</v>
      </c>
      <c r="I763" s="189">
        <f>IF(Início!$C$11&lt;I$2,IF((I$2-Início!$C$11)&lt;72,$D763*I$1,6*$D763),0)</f>
        <v>300</v>
      </c>
      <c r="J763" s="189">
        <f>IF(Início!$C$11&lt;J$2,IF((J$2-Início!$C$11)&lt;72,$D763*J$1,6*$D763),0)</f>
        <v>360</v>
      </c>
      <c r="K763" s="189">
        <f>IF(Início!$C$11&lt;K$2,IF((K$2-Início!$C$11)&lt;72,$D763*K$1,6*$D763),0)</f>
        <v>360</v>
      </c>
      <c r="L763" s="189">
        <f>IF(Início!$C$11&lt;L$2,IF((L$2-Início!$C$11)&lt;72,$D763*L$1,6*$D763),0)</f>
        <v>360</v>
      </c>
      <c r="M763" s="189">
        <f>IF(Início!$C$11&lt;M$2,IF((M$2-Início!$C$11)&lt;72,$D763*M$1,6*$D763),0)</f>
        <v>360</v>
      </c>
      <c r="N763" s="189">
        <f>IF(Início!$C$11&lt;N$2,IF((N$2-Início!$C$11)&lt;72,$D763*N$1,6*$D763),0)</f>
        <v>360</v>
      </c>
      <c r="Q763" s="165" t="s">
        <v>1285</v>
      </c>
    </row>
    <row r="764" spans="2:17">
      <c r="B764" s="165" t="str">
        <f t="shared" si="12"/>
        <v>Itiúba/BA</v>
      </c>
      <c r="C764" s="189" t="s">
        <v>311</v>
      </c>
      <c r="D764" s="189">
        <v>60</v>
      </c>
      <c r="E764" s="189">
        <f>IF(Início!$C$11&lt;E$2,IF((E$2-Início!$C$11)&lt;72,$D764*E$1,6*$D764),0)</f>
        <v>60</v>
      </c>
      <c r="F764" s="189">
        <f>IF(Início!$C$11&lt;F$2,IF((F$2-Início!$C$11)&lt;72,$D764*F$1,6*$D764),0)</f>
        <v>120</v>
      </c>
      <c r="G764" s="189">
        <f>IF(Início!$C$11&lt;G$2,IF((G$2-Início!$C$11)&lt;72,$D764*G$1,6*$D764),0)</f>
        <v>180</v>
      </c>
      <c r="H764" s="189">
        <f>IF(Início!$C$11&lt;H$2,IF((H$2-Início!$C$11)&lt;72,$D764*H$1,6*$D764),0)</f>
        <v>240</v>
      </c>
      <c r="I764" s="189">
        <f>IF(Início!$C$11&lt;I$2,IF((I$2-Início!$C$11)&lt;72,$D764*I$1,6*$D764),0)</f>
        <v>300</v>
      </c>
      <c r="J764" s="189">
        <f>IF(Início!$C$11&lt;J$2,IF((J$2-Início!$C$11)&lt;72,$D764*J$1,6*$D764),0)</f>
        <v>360</v>
      </c>
      <c r="K764" s="189">
        <f>IF(Início!$C$11&lt;K$2,IF((K$2-Início!$C$11)&lt;72,$D764*K$1,6*$D764),0)</f>
        <v>360</v>
      </c>
      <c r="L764" s="189">
        <f>IF(Início!$C$11&lt;L$2,IF((L$2-Início!$C$11)&lt;72,$D764*L$1,6*$D764),0)</f>
        <v>360</v>
      </c>
      <c r="M764" s="189">
        <f>IF(Início!$C$11&lt;M$2,IF((M$2-Início!$C$11)&lt;72,$D764*M$1,6*$D764),0)</f>
        <v>360</v>
      </c>
      <c r="N764" s="189">
        <f>IF(Início!$C$11&lt;N$2,IF((N$2-Início!$C$11)&lt;72,$D764*N$1,6*$D764),0)</f>
        <v>360</v>
      </c>
      <c r="Q764" s="165" t="s">
        <v>633</v>
      </c>
    </row>
    <row r="765" spans="2:17">
      <c r="B765" s="165" t="str">
        <f t="shared" si="12"/>
        <v>Itobi/SP</v>
      </c>
      <c r="C765" s="189" t="s">
        <v>2002</v>
      </c>
      <c r="D765" s="189">
        <v>60</v>
      </c>
      <c r="E765" s="189">
        <f>IF(Início!$C$11&lt;E$2,IF((E$2-Início!$C$11)&lt;72,$D765*E$1,6*$D765),0)</f>
        <v>60</v>
      </c>
      <c r="F765" s="189">
        <f>IF(Início!$C$11&lt;F$2,IF((F$2-Início!$C$11)&lt;72,$D765*F$1,6*$D765),0)</f>
        <v>120</v>
      </c>
      <c r="G765" s="189">
        <f>IF(Início!$C$11&lt;G$2,IF((G$2-Início!$C$11)&lt;72,$D765*G$1,6*$D765),0)</f>
        <v>180</v>
      </c>
      <c r="H765" s="189">
        <f>IF(Início!$C$11&lt;H$2,IF((H$2-Início!$C$11)&lt;72,$D765*H$1,6*$D765),0)</f>
        <v>240</v>
      </c>
      <c r="I765" s="189">
        <f>IF(Início!$C$11&lt;I$2,IF((I$2-Início!$C$11)&lt;72,$D765*I$1,6*$D765),0)</f>
        <v>300</v>
      </c>
      <c r="J765" s="189">
        <f>IF(Início!$C$11&lt;J$2,IF((J$2-Início!$C$11)&lt;72,$D765*J$1,6*$D765),0)</f>
        <v>360</v>
      </c>
      <c r="K765" s="189">
        <f>IF(Início!$C$11&lt;K$2,IF((K$2-Início!$C$11)&lt;72,$D765*K$1,6*$D765),0)</f>
        <v>360</v>
      </c>
      <c r="L765" s="189">
        <f>IF(Início!$C$11&lt;L$2,IF((L$2-Início!$C$11)&lt;72,$D765*L$1,6*$D765),0)</f>
        <v>360</v>
      </c>
      <c r="M765" s="189">
        <f>IF(Início!$C$11&lt;M$2,IF((M$2-Início!$C$11)&lt;72,$D765*M$1,6*$D765),0)</f>
        <v>360</v>
      </c>
      <c r="N765" s="189">
        <f>IF(Início!$C$11&lt;N$2,IF((N$2-Início!$C$11)&lt;72,$D765*N$1,6*$D765),0)</f>
        <v>360</v>
      </c>
      <c r="Q765" s="165" t="s">
        <v>1460</v>
      </c>
    </row>
    <row r="766" spans="2:17">
      <c r="B766" s="165" t="str">
        <f t="shared" si="12"/>
        <v>Ituaçu/BA</v>
      </c>
      <c r="C766" s="189" t="s">
        <v>311</v>
      </c>
      <c r="D766" s="189">
        <v>60</v>
      </c>
      <c r="E766" s="189">
        <f>IF(Início!$C$11&lt;E$2,IF((E$2-Início!$C$11)&lt;72,$D766*E$1,6*$D766),0)</f>
        <v>60</v>
      </c>
      <c r="F766" s="189">
        <f>IF(Início!$C$11&lt;F$2,IF((F$2-Início!$C$11)&lt;72,$D766*F$1,6*$D766),0)</f>
        <v>120</v>
      </c>
      <c r="G766" s="189">
        <f>IF(Início!$C$11&lt;G$2,IF((G$2-Início!$C$11)&lt;72,$D766*G$1,6*$D766),0)</f>
        <v>180</v>
      </c>
      <c r="H766" s="189">
        <f>IF(Início!$C$11&lt;H$2,IF((H$2-Início!$C$11)&lt;72,$D766*H$1,6*$D766),0)</f>
        <v>240</v>
      </c>
      <c r="I766" s="189">
        <f>IF(Início!$C$11&lt;I$2,IF((I$2-Início!$C$11)&lt;72,$D766*I$1,6*$D766),0)</f>
        <v>300</v>
      </c>
      <c r="J766" s="189">
        <f>IF(Início!$C$11&lt;J$2,IF((J$2-Início!$C$11)&lt;72,$D766*J$1,6*$D766),0)</f>
        <v>360</v>
      </c>
      <c r="K766" s="189">
        <f>IF(Início!$C$11&lt;K$2,IF((K$2-Início!$C$11)&lt;72,$D766*K$1,6*$D766),0)</f>
        <v>360</v>
      </c>
      <c r="L766" s="189">
        <f>IF(Início!$C$11&lt;L$2,IF((L$2-Início!$C$11)&lt;72,$D766*L$1,6*$D766),0)</f>
        <v>360</v>
      </c>
      <c r="M766" s="189">
        <f>IF(Início!$C$11&lt;M$2,IF((M$2-Início!$C$11)&lt;72,$D766*M$1,6*$D766),0)</f>
        <v>360</v>
      </c>
      <c r="N766" s="189">
        <f>IF(Início!$C$11&lt;N$2,IF((N$2-Início!$C$11)&lt;72,$D766*N$1,6*$D766),0)</f>
        <v>360</v>
      </c>
      <c r="Q766" s="165" t="s">
        <v>969</v>
      </c>
    </row>
    <row r="767" spans="2:17">
      <c r="B767" s="165" t="str">
        <f t="shared" si="12"/>
        <v>Ituiutaba/MG</v>
      </c>
      <c r="C767" s="189" t="s">
        <v>2005</v>
      </c>
      <c r="D767" s="189">
        <v>60</v>
      </c>
      <c r="E767" s="189">
        <f>IF(Início!$C$11&lt;E$2,IF((E$2-Início!$C$11)&lt;72,$D767*E$1,6*$D767),0)</f>
        <v>60</v>
      </c>
      <c r="F767" s="189">
        <f>IF(Início!$C$11&lt;F$2,IF((F$2-Início!$C$11)&lt;72,$D767*F$1,6*$D767),0)</f>
        <v>120</v>
      </c>
      <c r="G767" s="189">
        <f>IF(Início!$C$11&lt;G$2,IF((G$2-Início!$C$11)&lt;72,$D767*G$1,6*$D767),0)</f>
        <v>180</v>
      </c>
      <c r="H767" s="189">
        <f>IF(Início!$C$11&lt;H$2,IF((H$2-Início!$C$11)&lt;72,$D767*H$1,6*$D767),0)</f>
        <v>240</v>
      </c>
      <c r="I767" s="189">
        <f>IF(Início!$C$11&lt;I$2,IF((I$2-Início!$C$11)&lt;72,$D767*I$1,6*$D767),0)</f>
        <v>300</v>
      </c>
      <c r="J767" s="189">
        <f>IF(Início!$C$11&lt;J$2,IF((J$2-Início!$C$11)&lt;72,$D767*J$1,6*$D767),0)</f>
        <v>360</v>
      </c>
      <c r="K767" s="189">
        <f>IF(Início!$C$11&lt;K$2,IF((K$2-Início!$C$11)&lt;72,$D767*K$1,6*$D767),0)</f>
        <v>360</v>
      </c>
      <c r="L767" s="189">
        <f>IF(Início!$C$11&lt;L$2,IF((L$2-Início!$C$11)&lt;72,$D767*L$1,6*$D767),0)</f>
        <v>360</v>
      </c>
      <c r="M767" s="189">
        <f>IF(Início!$C$11&lt;M$2,IF((M$2-Início!$C$11)&lt;72,$D767*M$1,6*$D767),0)</f>
        <v>360</v>
      </c>
      <c r="N767" s="189">
        <f>IF(Início!$C$11&lt;N$2,IF((N$2-Início!$C$11)&lt;72,$D767*N$1,6*$D767),0)</f>
        <v>360</v>
      </c>
      <c r="Q767" s="165" t="s">
        <v>402</v>
      </c>
    </row>
    <row r="768" spans="2:17">
      <c r="B768" s="165" t="str">
        <f t="shared" si="12"/>
        <v>Itupiranga/PA</v>
      </c>
      <c r="C768" s="189" t="s">
        <v>302</v>
      </c>
      <c r="D768" s="189">
        <v>60</v>
      </c>
      <c r="E768" s="189">
        <f>IF(Início!$C$11&lt;E$2,IF((E$2-Início!$C$11)&lt;72,$D768*E$1,6*$D768),0)</f>
        <v>60</v>
      </c>
      <c r="F768" s="189">
        <f>IF(Início!$C$11&lt;F$2,IF((F$2-Início!$C$11)&lt;72,$D768*F$1,6*$D768),0)</f>
        <v>120</v>
      </c>
      <c r="G768" s="189">
        <f>IF(Início!$C$11&lt;G$2,IF((G$2-Início!$C$11)&lt;72,$D768*G$1,6*$D768),0)</f>
        <v>180</v>
      </c>
      <c r="H768" s="189">
        <f>IF(Início!$C$11&lt;H$2,IF((H$2-Início!$C$11)&lt;72,$D768*H$1,6*$D768),0)</f>
        <v>240</v>
      </c>
      <c r="I768" s="189">
        <f>IF(Início!$C$11&lt;I$2,IF((I$2-Início!$C$11)&lt;72,$D768*I$1,6*$D768),0)</f>
        <v>300</v>
      </c>
      <c r="J768" s="189">
        <f>IF(Início!$C$11&lt;J$2,IF((J$2-Início!$C$11)&lt;72,$D768*J$1,6*$D768),0)</f>
        <v>360</v>
      </c>
      <c r="K768" s="189">
        <f>IF(Início!$C$11&lt;K$2,IF((K$2-Início!$C$11)&lt;72,$D768*K$1,6*$D768),0)</f>
        <v>360</v>
      </c>
      <c r="L768" s="189">
        <f>IF(Início!$C$11&lt;L$2,IF((L$2-Início!$C$11)&lt;72,$D768*L$1,6*$D768),0)</f>
        <v>360</v>
      </c>
      <c r="M768" s="189">
        <f>IF(Início!$C$11&lt;M$2,IF((M$2-Início!$C$11)&lt;72,$D768*M$1,6*$D768),0)</f>
        <v>360</v>
      </c>
      <c r="N768" s="189">
        <f>IF(Início!$C$11&lt;N$2,IF((N$2-Início!$C$11)&lt;72,$D768*N$1,6*$D768),0)</f>
        <v>360</v>
      </c>
      <c r="Q768" s="165" t="s">
        <v>523</v>
      </c>
    </row>
    <row r="769" spans="2:17">
      <c r="B769" s="165" t="str">
        <f t="shared" si="12"/>
        <v>Iuiú/BA</v>
      </c>
      <c r="C769" s="189" t="s">
        <v>311</v>
      </c>
      <c r="D769" s="189">
        <v>60</v>
      </c>
      <c r="E769" s="189">
        <f>IF(Início!$C$11&lt;E$2,IF((E$2-Início!$C$11)&lt;72,$D769*E$1,6*$D769),0)</f>
        <v>60</v>
      </c>
      <c r="F769" s="189">
        <f>IF(Início!$C$11&lt;F$2,IF((F$2-Início!$C$11)&lt;72,$D769*F$1,6*$D769),0)</f>
        <v>120</v>
      </c>
      <c r="G769" s="189">
        <f>IF(Início!$C$11&lt;G$2,IF((G$2-Início!$C$11)&lt;72,$D769*G$1,6*$D769),0)</f>
        <v>180</v>
      </c>
      <c r="H769" s="189">
        <f>IF(Início!$C$11&lt;H$2,IF((H$2-Início!$C$11)&lt;72,$D769*H$1,6*$D769),0)</f>
        <v>240</v>
      </c>
      <c r="I769" s="189">
        <f>IF(Início!$C$11&lt;I$2,IF((I$2-Início!$C$11)&lt;72,$D769*I$1,6*$D769),0)</f>
        <v>300</v>
      </c>
      <c r="J769" s="189">
        <f>IF(Início!$C$11&lt;J$2,IF((J$2-Início!$C$11)&lt;72,$D769*J$1,6*$D769),0)</f>
        <v>360</v>
      </c>
      <c r="K769" s="189">
        <f>IF(Início!$C$11&lt;K$2,IF((K$2-Início!$C$11)&lt;72,$D769*K$1,6*$D769),0)</f>
        <v>360</v>
      </c>
      <c r="L769" s="189">
        <f>IF(Início!$C$11&lt;L$2,IF((L$2-Início!$C$11)&lt;72,$D769*L$1,6*$D769),0)</f>
        <v>360</v>
      </c>
      <c r="M769" s="189">
        <f>IF(Início!$C$11&lt;M$2,IF((M$2-Início!$C$11)&lt;72,$D769*M$1,6*$D769),0)</f>
        <v>360</v>
      </c>
      <c r="N769" s="189">
        <f>IF(Início!$C$11&lt;N$2,IF((N$2-Início!$C$11)&lt;72,$D769*N$1,6*$D769),0)</f>
        <v>360</v>
      </c>
      <c r="Q769" s="165" t="s">
        <v>1271</v>
      </c>
    </row>
    <row r="770" spans="2:17">
      <c r="B770" s="165" t="str">
        <f t="shared" si="12"/>
        <v>Ivaí/PR</v>
      </c>
      <c r="C770" s="189" t="s">
        <v>2009</v>
      </c>
      <c r="D770" s="189">
        <v>60</v>
      </c>
      <c r="E770" s="189">
        <f>IF(Início!$C$11&lt;E$2,IF((E$2-Início!$C$11)&lt;72,$D770*E$1,6*$D770),0)</f>
        <v>60</v>
      </c>
      <c r="F770" s="189">
        <f>IF(Início!$C$11&lt;F$2,IF((F$2-Início!$C$11)&lt;72,$D770*F$1,6*$D770),0)</f>
        <v>120</v>
      </c>
      <c r="G770" s="189">
        <f>IF(Início!$C$11&lt;G$2,IF((G$2-Início!$C$11)&lt;72,$D770*G$1,6*$D770),0)</f>
        <v>180</v>
      </c>
      <c r="H770" s="189">
        <f>IF(Início!$C$11&lt;H$2,IF((H$2-Início!$C$11)&lt;72,$D770*H$1,6*$D770),0)</f>
        <v>240</v>
      </c>
      <c r="I770" s="189">
        <f>IF(Início!$C$11&lt;I$2,IF((I$2-Início!$C$11)&lt;72,$D770*I$1,6*$D770),0)</f>
        <v>300</v>
      </c>
      <c r="J770" s="189">
        <f>IF(Início!$C$11&lt;J$2,IF((J$2-Início!$C$11)&lt;72,$D770*J$1,6*$D770),0)</f>
        <v>360</v>
      </c>
      <c r="K770" s="189">
        <f>IF(Início!$C$11&lt;K$2,IF((K$2-Início!$C$11)&lt;72,$D770*K$1,6*$D770),0)</f>
        <v>360</v>
      </c>
      <c r="L770" s="189">
        <f>IF(Início!$C$11&lt;L$2,IF((L$2-Início!$C$11)&lt;72,$D770*L$1,6*$D770),0)</f>
        <v>360</v>
      </c>
      <c r="M770" s="189">
        <f>IF(Início!$C$11&lt;M$2,IF((M$2-Início!$C$11)&lt;72,$D770*M$1,6*$D770),0)</f>
        <v>360</v>
      </c>
      <c r="N770" s="189">
        <f>IF(Início!$C$11&lt;N$2,IF((N$2-Início!$C$11)&lt;72,$D770*N$1,6*$D770),0)</f>
        <v>360</v>
      </c>
      <c r="Q770" s="165" t="s">
        <v>1176</v>
      </c>
    </row>
    <row r="771" spans="2:17">
      <c r="B771" s="165" t="str">
        <f t="shared" si="12"/>
        <v>Ivaiporã/PR</v>
      </c>
      <c r="C771" s="189" t="s">
        <v>2009</v>
      </c>
      <c r="D771" s="189">
        <v>60</v>
      </c>
      <c r="E771" s="189">
        <f>IF(Início!$C$11&lt;E$2,IF((E$2-Início!$C$11)&lt;72,$D771*E$1,6*$D771),0)</f>
        <v>60</v>
      </c>
      <c r="F771" s="189">
        <f>IF(Início!$C$11&lt;F$2,IF((F$2-Início!$C$11)&lt;72,$D771*F$1,6*$D771),0)</f>
        <v>120</v>
      </c>
      <c r="G771" s="189">
        <f>IF(Início!$C$11&lt;G$2,IF((G$2-Início!$C$11)&lt;72,$D771*G$1,6*$D771),0)</f>
        <v>180</v>
      </c>
      <c r="H771" s="189">
        <f>IF(Início!$C$11&lt;H$2,IF((H$2-Início!$C$11)&lt;72,$D771*H$1,6*$D771),0)</f>
        <v>240</v>
      </c>
      <c r="I771" s="189">
        <f>IF(Início!$C$11&lt;I$2,IF((I$2-Início!$C$11)&lt;72,$D771*I$1,6*$D771),0)</f>
        <v>300</v>
      </c>
      <c r="J771" s="189">
        <f>IF(Início!$C$11&lt;J$2,IF((J$2-Início!$C$11)&lt;72,$D771*J$1,6*$D771),0)</f>
        <v>360</v>
      </c>
      <c r="K771" s="189">
        <f>IF(Início!$C$11&lt;K$2,IF((K$2-Início!$C$11)&lt;72,$D771*K$1,6*$D771),0)</f>
        <v>360</v>
      </c>
      <c r="L771" s="189">
        <f>IF(Início!$C$11&lt;L$2,IF((L$2-Início!$C$11)&lt;72,$D771*L$1,6*$D771),0)</f>
        <v>360</v>
      </c>
      <c r="M771" s="189">
        <f>IF(Início!$C$11&lt;M$2,IF((M$2-Início!$C$11)&lt;72,$D771*M$1,6*$D771),0)</f>
        <v>360</v>
      </c>
      <c r="N771" s="189">
        <f>IF(Início!$C$11&lt;N$2,IF((N$2-Início!$C$11)&lt;72,$D771*N$1,6*$D771),0)</f>
        <v>360</v>
      </c>
      <c r="Q771" s="165" t="s">
        <v>644</v>
      </c>
    </row>
    <row r="772" spans="2:17">
      <c r="B772" s="165" t="str">
        <f t="shared" si="12"/>
        <v>Ivinhema/MS</v>
      </c>
      <c r="C772" s="189" t="s">
        <v>308</v>
      </c>
      <c r="D772" s="189">
        <v>60</v>
      </c>
      <c r="E772" s="189">
        <f>IF(Início!$C$11&lt;E$2,IF((E$2-Início!$C$11)&lt;72,$D772*E$1,6*$D772),0)</f>
        <v>60</v>
      </c>
      <c r="F772" s="189">
        <f>IF(Início!$C$11&lt;F$2,IF((F$2-Início!$C$11)&lt;72,$D772*F$1,6*$D772),0)</f>
        <v>120</v>
      </c>
      <c r="G772" s="189">
        <f>IF(Início!$C$11&lt;G$2,IF((G$2-Início!$C$11)&lt;72,$D772*G$1,6*$D772),0)</f>
        <v>180</v>
      </c>
      <c r="H772" s="189">
        <f>IF(Início!$C$11&lt;H$2,IF((H$2-Início!$C$11)&lt;72,$D772*H$1,6*$D772),0)</f>
        <v>240</v>
      </c>
      <c r="I772" s="189">
        <f>IF(Início!$C$11&lt;I$2,IF((I$2-Início!$C$11)&lt;72,$D772*I$1,6*$D772),0)</f>
        <v>300</v>
      </c>
      <c r="J772" s="189">
        <f>IF(Início!$C$11&lt;J$2,IF((J$2-Início!$C$11)&lt;72,$D772*J$1,6*$D772),0)</f>
        <v>360</v>
      </c>
      <c r="K772" s="189">
        <f>IF(Início!$C$11&lt;K$2,IF((K$2-Início!$C$11)&lt;72,$D772*K$1,6*$D772),0)</f>
        <v>360</v>
      </c>
      <c r="L772" s="189">
        <f>IF(Início!$C$11&lt;L$2,IF((L$2-Início!$C$11)&lt;72,$D772*L$1,6*$D772),0)</f>
        <v>360</v>
      </c>
      <c r="M772" s="189">
        <f>IF(Início!$C$11&lt;M$2,IF((M$2-Início!$C$11)&lt;72,$D772*M$1,6*$D772),0)</f>
        <v>360</v>
      </c>
      <c r="N772" s="189">
        <f>IF(Início!$C$11&lt;N$2,IF((N$2-Início!$C$11)&lt;72,$D772*N$1,6*$D772),0)</f>
        <v>360</v>
      </c>
      <c r="Q772" s="165" t="s">
        <v>719</v>
      </c>
    </row>
    <row r="773" spans="2:17">
      <c r="B773" s="165" t="str">
        <f t="shared" ref="B773:B836" si="13">CONCATENATE(Q773,"/",C773)</f>
        <v>Jaborandi/BA</v>
      </c>
      <c r="C773" s="189" t="s">
        <v>311</v>
      </c>
      <c r="D773" s="189">
        <v>60</v>
      </c>
      <c r="E773" s="189">
        <f>IF(Início!$C$11&lt;E$2,IF((E$2-Início!$C$11)&lt;72,$D773*E$1,6*$D773),0)</f>
        <v>60</v>
      </c>
      <c r="F773" s="189">
        <f>IF(Início!$C$11&lt;F$2,IF((F$2-Início!$C$11)&lt;72,$D773*F$1,6*$D773),0)</f>
        <v>120</v>
      </c>
      <c r="G773" s="189">
        <f>IF(Início!$C$11&lt;G$2,IF((G$2-Início!$C$11)&lt;72,$D773*G$1,6*$D773),0)</f>
        <v>180</v>
      </c>
      <c r="H773" s="189">
        <f>IF(Início!$C$11&lt;H$2,IF((H$2-Início!$C$11)&lt;72,$D773*H$1,6*$D773),0)</f>
        <v>240</v>
      </c>
      <c r="I773" s="189">
        <f>IF(Início!$C$11&lt;I$2,IF((I$2-Início!$C$11)&lt;72,$D773*I$1,6*$D773),0)</f>
        <v>300</v>
      </c>
      <c r="J773" s="189">
        <f>IF(Início!$C$11&lt;J$2,IF((J$2-Início!$C$11)&lt;72,$D773*J$1,6*$D773),0)</f>
        <v>360</v>
      </c>
      <c r="K773" s="189">
        <f>IF(Início!$C$11&lt;K$2,IF((K$2-Início!$C$11)&lt;72,$D773*K$1,6*$D773),0)</f>
        <v>360</v>
      </c>
      <c r="L773" s="189">
        <f>IF(Início!$C$11&lt;L$2,IF((L$2-Início!$C$11)&lt;72,$D773*L$1,6*$D773),0)</f>
        <v>360</v>
      </c>
      <c r="M773" s="189">
        <f>IF(Início!$C$11&lt;M$2,IF((M$2-Início!$C$11)&lt;72,$D773*M$1,6*$D773),0)</f>
        <v>360</v>
      </c>
      <c r="N773" s="189">
        <f>IF(Início!$C$11&lt;N$2,IF((N$2-Início!$C$11)&lt;72,$D773*N$1,6*$D773),0)</f>
        <v>360</v>
      </c>
      <c r="Q773" s="165" t="s">
        <v>1397</v>
      </c>
    </row>
    <row r="774" spans="2:17">
      <c r="B774" s="165" t="str">
        <f t="shared" si="13"/>
        <v>Jaboti/PR</v>
      </c>
      <c r="C774" s="189" t="s">
        <v>2009</v>
      </c>
      <c r="D774" s="189">
        <v>60</v>
      </c>
      <c r="E774" s="189">
        <f>IF(Início!$C$11&lt;E$2,IF((E$2-Início!$C$11)&lt;72,$D774*E$1,6*$D774),0)</f>
        <v>60</v>
      </c>
      <c r="F774" s="189">
        <f>IF(Início!$C$11&lt;F$2,IF((F$2-Início!$C$11)&lt;72,$D774*F$1,6*$D774),0)</f>
        <v>120</v>
      </c>
      <c r="G774" s="189">
        <f>IF(Início!$C$11&lt;G$2,IF((G$2-Início!$C$11)&lt;72,$D774*G$1,6*$D774),0)</f>
        <v>180</v>
      </c>
      <c r="H774" s="189">
        <f>IF(Início!$C$11&lt;H$2,IF((H$2-Início!$C$11)&lt;72,$D774*H$1,6*$D774),0)</f>
        <v>240</v>
      </c>
      <c r="I774" s="189">
        <f>IF(Início!$C$11&lt;I$2,IF((I$2-Início!$C$11)&lt;72,$D774*I$1,6*$D774),0)</f>
        <v>300</v>
      </c>
      <c r="J774" s="189">
        <f>IF(Início!$C$11&lt;J$2,IF((J$2-Início!$C$11)&lt;72,$D774*J$1,6*$D774),0)</f>
        <v>360</v>
      </c>
      <c r="K774" s="189">
        <f>IF(Início!$C$11&lt;K$2,IF((K$2-Início!$C$11)&lt;72,$D774*K$1,6*$D774),0)</f>
        <v>360</v>
      </c>
      <c r="L774" s="189">
        <f>IF(Início!$C$11&lt;L$2,IF((L$2-Início!$C$11)&lt;72,$D774*L$1,6*$D774),0)</f>
        <v>360</v>
      </c>
      <c r="M774" s="189">
        <f>IF(Início!$C$11&lt;M$2,IF((M$2-Início!$C$11)&lt;72,$D774*M$1,6*$D774),0)</f>
        <v>360</v>
      </c>
      <c r="N774" s="189">
        <f>IF(Início!$C$11&lt;N$2,IF((N$2-Início!$C$11)&lt;72,$D774*N$1,6*$D774),0)</f>
        <v>360</v>
      </c>
      <c r="Q774" s="165" t="s">
        <v>1667</v>
      </c>
    </row>
    <row r="775" spans="2:17">
      <c r="B775" s="165" t="str">
        <f t="shared" si="13"/>
        <v>Jaboticaba/RS</v>
      </c>
      <c r="C775" s="189" t="s">
        <v>2012</v>
      </c>
      <c r="D775" s="189">
        <v>60</v>
      </c>
      <c r="E775" s="189">
        <f>IF(Início!$C$11&lt;E$2,IF((E$2-Início!$C$11)&lt;72,$D775*E$1,6*$D775),0)</f>
        <v>60</v>
      </c>
      <c r="F775" s="189">
        <f>IF(Início!$C$11&lt;F$2,IF((F$2-Início!$C$11)&lt;72,$D775*F$1,6*$D775),0)</f>
        <v>120</v>
      </c>
      <c r="G775" s="189">
        <f>IF(Início!$C$11&lt;G$2,IF((G$2-Início!$C$11)&lt;72,$D775*G$1,6*$D775),0)</f>
        <v>180</v>
      </c>
      <c r="H775" s="189">
        <f>IF(Início!$C$11&lt;H$2,IF((H$2-Início!$C$11)&lt;72,$D775*H$1,6*$D775),0)</f>
        <v>240</v>
      </c>
      <c r="I775" s="189">
        <f>IF(Início!$C$11&lt;I$2,IF((I$2-Início!$C$11)&lt;72,$D775*I$1,6*$D775),0)</f>
        <v>300</v>
      </c>
      <c r="J775" s="189">
        <f>IF(Início!$C$11&lt;J$2,IF((J$2-Início!$C$11)&lt;72,$D775*J$1,6*$D775),0)</f>
        <v>360</v>
      </c>
      <c r="K775" s="189">
        <f>IF(Início!$C$11&lt;K$2,IF((K$2-Início!$C$11)&lt;72,$D775*K$1,6*$D775),0)</f>
        <v>360</v>
      </c>
      <c r="L775" s="189">
        <f>IF(Início!$C$11&lt;L$2,IF((L$2-Início!$C$11)&lt;72,$D775*L$1,6*$D775),0)</f>
        <v>360</v>
      </c>
      <c r="M775" s="189">
        <f>IF(Início!$C$11&lt;M$2,IF((M$2-Início!$C$11)&lt;72,$D775*M$1,6*$D775),0)</f>
        <v>360</v>
      </c>
      <c r="N775" s="189">
        <f>IF(Início!$C$11&lt;N$2,IF((N$2-Início!$C$11)&lt;72,$D775*N$1,6*$D775),0)</f>
        <v>360</v>
      </c>
      <c r="Q775" s="165" t="s">
        <v>1820</v>
      </c>
    </row>
    <row r="776" spans="2:17">
      <c r="B776" s="165" t="str">
        <f t="shared" si="13"/>
        <v>Jacaraci/BA</v>
      </c>
      <c r="C776" s="189" t="s">
        <v>311</v>
      </c>
      <c r="D776" s="189">
        <v>60</v>
      </c>
      <c r="E776" s="189">
        <f>IF(Início!$C$11&lt;E$2,IF((E$2-Início!$C$11)&lt;72,$D776*E$1,6*$D776),0)</f>
        <v>60</v>
      </c>
      <c r="F776" s="189">
        <f>IF(Início!$C$11&lt;F$2,IF((F$2-Início!$C$11)&lt;72,$D776*F$1,6*$D776),0)</f>
        <v>120</v>
      </c>
      <c r="G776" s="189">
        <f>IF(Início!$C$11&lt;G$2,IF((G$2-Início!$C$11)&lt;72,$D776*G$1,6*$D776),0)</f>
        <v>180</v>
      </c>
      <c r="H776" s="189">
        <f>IF(Início!$C$11&lt;H$2,IF((H$2-Início!$C$11)&lt;72,$D776*H$1,6*$D776),0)</f>
        <v>240</v>
      </c>
      <c r="I776" s="189">
        <f>IF(Início!$C$11&lt;I$2,IF((I$2-Início!$C$11)&lt;72,$D776*I$1,6*$D776),0)</f>
        <v>300</v>
      </c>
      <c r="J776" s="189">
        <f>IF(Início!$C$11&lt;J$2,IF((J$2-Início!$C$11)&lt;72,$D776*J$1,6*$D776),0)</f>
        <v>360</v>
      </c>
      <c r="K776" s="189">
        <f>IF(Início!$C$11&lt;K$2,IF((K$2-Início!$C$11)&lt;72,$D776*K$1,6*$D776),0)</f>
        <v>360</v>
      </c>
      <c r="L776" s="189">
        <f>IF(Início!$C$11&lt;L$2,IF((L$2-Início!$C$11)&lt;72,$D776*L$1,6*$D776),0)</f>
        <v>360</v>
      </c>
      <c r="M776" s="189">
        <f>IF(Início!$C$11&lt;M$2,IF((M$2-Início!$C$11)&lt;72,$D776*M$1,6*$D776),0)</f>
        <v>360</v>
      </c>
      <c r="N776" s="189">
        <f>IF(Início!$C$11&lt;N$2,IF((N$2-Início!$C$11)&lt;72,$D776*N$1,6*$D776),0)</f>
        <v>360</v>
      </c>
      <c r="Q776" s="165" t="s">
        <v>1090</v>
      </c>
    </row>
    <row r="777" spans="2:17">
      <c r="B777" s="165" t="str">
        <f t="shared" si="13"/>
        <v>Jacaré dos Homens/AL</v>
      </c>
      <c r="C777" s="189" t="s">
        <v>2010</v>
      </c>
      <c r="D777" s="189">
        <v>60</v>
      </c>
      <c r="E777" s="189">
        <f>IF(Início!$C$11&lt;E$2,IF((E$2-Início!$C$11)&lt;72,$D777*E$1,6*$D777),0)</f>
        <v>60</v>
      </c>
      <c r="F777" s="189">
        <f>IF(Início!$C$11&lt;F$2,IF((F$2-Início!$C$11)&lt;72,$D777*F$1,6*$D777),0)</f>
        <v>120</v>
      </c>
      <c r="G777" s="189">
        <f>IF(Início!$C$11&lt;G$2,IF((G$2-Início!$C$11)&lt;72,$D777*G$1,6*$D777),0)</f>
        <v>180</v>
      </c>
      <c r="H777" s="189">
        <f>IF(Início!$C$11&lt;H$2,IF((H$2-Início!$C$11)&lt;72,$D777*H$1,6*$D777),0)</f>
        <v>240</v>
      </c>
      <c r="I777" s="189">
        <f>IF(Início!$C$11&lt;I$2,IF((I$2-Início!$C$11)&lt;72,$D777*I$1,6*$D777),0)</f>
        <v>300</v>
      </c>
      <c r="J777" s="189">
        <f>IF(Início!$C$11&lt;J$2,IF((J$2-Início!$C$11)&lt;72,$D777*J$1,6*$D777),0)</f>
        <v>360</v>
      </c>
      <c r="K777" s="189">
        <f>IF(Início!$C$11&lt;K$2,IF((K$2-Início!$C$11)&lt;72,$D777*K$1,6*$D777),0)</f>
        <v>360</v>
      </c>
      <c r="L777" s="189">
        <f>IF(Início!$C$11&lt;L$2,IF((L$2-Início!$C$11)&lt;72,$D777*L$1,6*$D777),0)</f>
        <v>360</v>
      </c>
      <c r="M777" s="189">
        <f>IF(Início!$C$11&lt;M$2,IF((M$2-Início!$C$11)&lt;72,$D777*M$1,6*$D777),0)</f>
        <v>360</v>
      </c>
      <c r="N777" s="189">
        <f>IF(Início!$C$11&lt;N$2,IF((N$2-Início!$C$11)&lt;72,$D777*N$1,6*$D777),0)</f>
        <v>360</v>
      </c>
      <c r="Q777" s="165" t="s">
        <v>1688</v>
      </c>
    </row>
    <row r="778" spans="2:17">
      <c r="B778" s="165" t="str">
        <f t="shared" si="13"/>
        <v>Jacareacanga/PA</v>
      </c>
      <c r="C778" s="189" t="s">
        <v>302</v>
      </c>
      <c r="D778" s="189">
        <v>60</v>
      </c>
      <c r="E778" s="189">
        <f>IF(Início!$C$11&lt;E$2,IF((E$2-Início!$C$11)&lt;72,$D778*E$1,6*$D778),0)</f>
        <v>60</v>
      </c>
      <c r="F778" s="189">
        <f>IF(Início!$C$11&lt;F$2,IF((F$2-Início!$C$11)&lt;72,$D778*F$1,6*$D778),0)</f>
        <v>120</v>
      </c>
      <c r="G778" s="189">
        <f>IF(Início!$C$11&lt;G$2,IF((G$2-Início!$C$11)&lt;72,$D778*G$1,6*$D778),0)</f>
        <v>180</v>
      </c>
      <c r="H778" s="189">
        <f>IF(Início!$C$11&lt;H$2,IF((H$2-Início!$C$11)&lt;72,$D778*H$1,6*$D778),0)</f>
        <v>240</v>
      </c>
      <c r="I778" s="189">
        <f>IF(Início!$C$11&lt;I$2,IF((I$2-Início!$C$11)&lt;72,$D778*I$1,6*$D778),0)</f>
        <v>300</v>
      </c>
      <c r="J778" s="189">
        <f>IF(Início!$C$11&lt;J$2,IF((J$2-Início!$C$11)&lt;72,$D778*J$1,6*$D778),0)</f>
        <v>360</v>
      </c>
      <c r="K778" s="189">
        <f>IF(Início!$C$11&lt;K$2,IF((K$2-Início!$C$11)&lt;72,$D778*K$1,6*$D778),0)</f>
        <v>360</v>
      </c>
      <c r="L778" s="189">
        <f>IF(Início!$C$11&lt;L$2,IF((L$2-Início!$C$11)&lt;72,$D778*L$1,6*$D778),0)</f>
        <v>360</v>
      </c>
      <c r="M778" s="189">
        <f>IF(Início!$C$11&lt;M$2,IF((M$2-Início!$C$11)&lt;72,$D778*M$1,6*$D778),0)</f>
        <v>360</v>
      </c>
      <c r="N778" s="189">
        <f>IF(Início!$C$11&lt;N$2,IF((N$2-Início!$C$11)&lt;72,$D778*N$1,6*$D778),0)</f>
        <v>360</v>
      </c>
      <c r="Q778" s="165" t="s">
        <v>794</v>
      </c>
    </row>
    <row r="779" spans="2:17">
      <c r="B779" s="165" t="str">
        <f t="shared" si="13"/>
        <v>Jacarezinho/PR</v>
      </c>
      <c r="C779" s="189" t="s">
        <v>2009</v>
      </c>
      <c r="D779" s="189">
        <v>60</v>
      </c>
      <c r="E779" s="189">
        <f>IF(Início!$C$11&lt;E$2,IF((E$2-Início!$C$11)&lt;72,$D779*E$1,6*$D779),0)</f>
        <v>60</v>
      </c>
      <c r="F779" s="189">
        <f>IF(Início!$C$11&lt;F$2,IF((F$2-Início!$C$11)&lt;72,$D779*F$1,6*$D779),0)</f>
        <v>120</v>
      </c>
      <c r="G779" s="189">
        <f>IF(Início!$C$11&lt;G$2,IF((G$2-Início!$C$11)&lt;72,$D779*G$1,6*$D779),0)</f>
        <v>180</v>
      </c>
      <c r="H779" s="189">
        <f>IF(Início!$C$11&lt;H$2,IF((H$2-Início!$C$11)&lt;72,$D779*H$1,6*$D779),0)</f>
        <v>240</v>
      </c>
      <c r="I779" s="189">
        <f>IF(Início!$C$11&lt;I$2,IF((I$2-Início!$C$11)&lt;72,$D779*I$1,6*$D779),0)</f>
        <v>300</v>
      </c>
      <c r="J779" s="189">
        <f>IF(Início!$C$11&lt;J$2,IF((J$2-Início!$C$11)&lt;72,$D779*J$1,6*$D779),0)</f>
        <v>360</v>
      </c>
      <c r="K779" s="189">
        <f>IF(Início!$C$11&lt;K$2,IF((K$2-Início!$C$11)&lt;72,$D779*K$1,6*$D779),0)</f>
        <v>360</v>
      </c>
      <c r="L779" s="189">
        <f>IF(Início!$C$11&lt;L$2,IF((L$2-Início!$C$11)&lt;72,$D779*L$1,6*$D779),0)</f>
        <v>360</v>
      </c>
      <c r="M779" s="189">
        <f>IF(Início!$C$11&lt;M$2,IF((M$2-Início!$C$11)&lt;72,$D779*M$1,6*$D779),0)</f>
        <v>360</v>
      </c>
      <c r="N779" s="189">
        <f>IF(Início!$C$11&lt;N$2,IF((N$2-Início!$C$11)&lt;72,$D779*N$1,6*$D779),0)</f>
        <v>360</v>
      </c>
      <c r="Q779" s="165" t="s">
        <v>569</v>
      </c>
    </row>
    <row r="780" spans="2:17">
      <c r="B780" s="165" t="str">
        <f t="shared" si="13"/>
        <v>Jaciara/MT</v>
      </c>
      <c r="C780" s="189" t="s">
        <v>309</v>
      </c>
      <c r="D780" s="189">
        <v>60</v>
      </c>
      <c r="E780" s="189">
        <f>IF(Início!$C$11&lt;E$2,IF((E$2-Início!$C$11)&lt;72,$D780*E$1,6*$D780),0)</f>
        <v>60</v>
      </c>
      <c r="F780" s="189">
        <f>IF(Início!$C$11&lt;F$2,IF((F$2-Início!$C$11)&lt;72,$D780*F$1,6*$D780),0)</f>
        <v>120</v>
      </c>
      <c r="G780" s="189">
        <f>IF(Início!$C$11&lt;G$2,IF((G$2-Início!$C$11)&lt;72,$D780*G$1,6*$D780),0)</f>
        <v>180</v>
      </c>
      <c r="H780" s="189">
        <f>IF(Início!$C$11&lt;H$2,IF((H$2-Início!$C$11)&lt;72,$D780*H$1,6*$D780),0)</f>
        <v>240</v>
      </c>
      <c r="I780" s="189">
        <f>IF(Início!$C$11&lt;I$2,IF((I$2-Início!$C$11)&lt;72,$D780*I$1,6*$D780),0)</f>
        <v>300</v>
      </c>
      <c r="J780" s="189">
        <f>IF(Início!$C$11&lt;J$2,IF((J$2-Início!$C$11)&lt;72,$D780*J$1,6*$D780),0)</f>
        <v>360</v>
      </c>
      <c r="K780" s="189">
        <f>IF(Início!$C$11&lt;K$2,IF((K$2-Início!$C$11)&lt;72,$D780*K$1,6*$D780),0)</f>
        <v>360</v>
      </c>
      <c r="L780" s="189">
        <f>IF(Início!$C$11&lt;L$2,IF((L$2-Início!$C$11)&lt;72,$D780*L$1,6*$D780),0)</f>
        <v>360</v>
      </c>
      <c r="M780" s="189">
        <f>IF(Início!$C$11&lt;M$2,IF((M$2-Início!$C$11)&lt;72,$D780*M$1,6*$D780),0)</f>
        <v>360</v>
      </c>
      <c r="N780" s="189">
        <f>IF(Início!$C$11&lt;N$2,IF((N$2-Início!$C$11)&lt;72,$D780*N$1,6*$D780),0)</f>
        <v>360</v>
      </c>
      <c r="Q780" s="165" t="s">
        <v>705</v>
      </c>
    </row>
    <row r="781" spans="2:17">
      <c r="B781" s="165" t="str">
        <f t="shared" si="13"/>
        <v>Jacinto/MG</v>
      </c>
      <c r="C781" s="189" t="s">
        <v>2005</v>
      </c>
      <c r="D781" s="189">
        <v>60</v>
      </c>
      <c r="E781" s="189">
        <f>IF(Início!$C$11&lt;E$2,IF((E$2-Início!$C$11)&lt;72,$D781*E$1,6*$D781),0)</f>
        <v>60</v>
      </c>
      <c r="F781" s="189">
        <f>IF(Início!$C$11&lt;F$2,IF((F$2-Início!$C$11)&lt;72,$D781*F$1,6*$D781),0)</f>
        <v>120</v>
      </c>
      <c r="G781" s="189">
        <f>IF(Início!$C$11&lt;G$2,IF((G$2-Início!$C$11)&lt;72,$D781*G$1,6*$D781),0)</f>
        <v>180</v>
      </c>
      <c r="H781" s="189">
        <f>IF(Início!$C$11&lt;H$2,IF((H$2-Início!$C$11)&lt;72,$D781*H$1,6*$D781),0)</f>
        <v>240</v>
      </c>
      <c r="I781" s="189">
        <f>IF(Início!$C$11&lt;I$2,IF((I$2-Início!$C$11)&lt;72,$D781*I$1,6*$D781),0)</f>
        <v>300</v>
      </c>
      <c r="J781" s="189">
        <f>IF(Início!$C$11&lt;J$2,IF((J$2-Início!$C$11)&lt;72,$D781*J$1,6*$D781),0)</f>
        <v>360</v>
      </c>
      <c r="K781" s="189">
        <f>IF(Início!$C$11&lt;K$2,IF((K$2-Início!$C$11)&lt;72,$D781*K$1,6*$D781),0)</f>
        <v>360</v>
      </c>
      <c r="L781" s="189">
        <f>IF(Início!$C$11&lt;L$2,IF((L$2-Início!$C$11)&lt;72,$D781*L$1,6*$D781),0)</f>
        <v>360</v>
      </c>
      <c r="M781" s="189">
        <f>IF(Início!$C$11&lt;M$2,IF((M$2-Início!$C$11)&lt;72,$D781*M$1,6*$D781),0)</f>
        <v>360</v>
      </c>
      <c r="N781" s="189">
        <f>IF(Início!$C$11&lt;N$2,IF((N$2-Início!$C$11)&lt;72,$D781*N$1,6*$D781),0)</f>
        <v>360</v>
      </c>
      <c r="Q781" s="165" t="s">
        <v>1278</v>
      </c>
    </row>
    <row r="782" spans="2:17">
      <c r="B782" s="165" t="str">
        <f t="shared" si="13"/>
        <v>Jacobina do Piauí/PI</v>
      </c>
      <c r="C782" s="189" t="s">
        <v>2004</v>
      </c>
      <c r="D782" s="189">
        <v>60</v>
      </c>
      <c r="E782" s="189">
        <f>IF(Início!$C$11&lt;E$2,IF((E$2-Início!$C$11)&lt;72,$D782*E$1,6*$D782),0)</f>
        <v>60</v>
      </c>
      <c r="F782" s="189">
        <f>IF(Início!$C$11&lt;F$2,IF((F$2-Início!$C$11)&lt;72,$D782*F$1,6*$D782),0)</f>
        <v>120</v>
      </c>
      <c r="G782" s="189">
        <f>IF(Início!$C$11&lt;G$2,IF((G$2-Início!$C$11)&lt;72,$D782*G$1,6*$D782),0)</f>
        <v>180</v>
      </c>
      <c r="H782" s="189">
        <f>IF(Início!$C$11&lt;H$2,IF((H$2-Início!$C$11)&lt;72,$D782*H$1,6*$D782),0)</f>
        <v>240</v>
      </c>
      <c r="I782" s="189">
        <f>IF(Início!$C$11&lt;I$2,IF((I$2-Início!$C$11)&lt;72,$D782*I$1,6*$D782),0)</f>
        <v>300</v>
      </c>
      <c r="J782" s="189">
        <f>IF(Início!$C$11&lt;J$2,IF((J$2-Início!$C$11)&lt;72,$D782*J$1,6*$D782),0)</f>
        <v>360</v>
      </c>
      <c r="K782" s="189">
        <f>IF(Início!$C$11&lt;K$2,IF((K$2-Início!$C$11)&lt;72,$D782*K$1,6*$D782),0)</f>
        <v>360</v>
      </c>
      <c r="L782" s="189">
        <f>IF(Início!$C$11&lt;L$2,IF((L$2-Início!$C$11)&lt;72,$D782*L$1,6*$D782),0)</f>
        <v>360</v>
      </c>
      <c r="M782" s="189">
        <f>IF(Início!$C$11&lt;M$2,IF((M$2-Início!$C$11)&lt;72,$D782*M$1,6*$D782),0)</f>
        <v>360</v>
      </c>
      <c r="N782" s="189">
        <f>IF(Início!$C$11&lt;N$2,IF((N$2-Início!$C$11)&lt;72,$D782*N$1,6*$D782),0)</f>
        <v>360</v>
      </c>
      <c r="Q782" s="165" t="s">
        <v>1646</v>
      </c>
    </row>
    <row r="783" spans="2:17">
      <c r="B783" s="165" t="str">
        <f t="shared" si="13"/>
        <v>Jacundá/PA</v>
      </c>
      <c r="C783" s="189" t="s">
        <v>302</v>
      </c>
      <c r="D783" s="189">
        <v>60</v>
      </c>
      <c r="E783" s="189">
        <f>IF(Início!$C$11&lt;E$2,IF((E$2-Início!$C$11)&lt;72,$D783*E$1,6*$D783),0)</f>
        <v>60</v>
      </c>
      <c r="F783" s="189">
        <f>IF(Início!$C$11&lt;F$2,IF((F$2-Início!$C$11)&lt;72,$D783*F$1,6*$D783),0)</f>
        <v>120</v>
      </c>
      <c r="G783" s="189">
        <f>IF(Início!$C$11&lt;G$2,IF((G$2-Início!$C$11)&lt;72,$D783*G$1,6*$D783),0)</f>
        <v>180</v>
      </c>
      <c r="H783" s="189">
        <f>IF(Início!$C$11&lt;H$2,IF((H$2-Início!$C$11)&lt;72,$D783*H$1,6*$D783),0)</f>
        <v>240</v>
      </c>
      <c r="I783" s="189">
        <f>IF(Início!$C$11&lt;I$2,IF((I$2-Início!$C$11)&lt;72,$D783*I$1,6*$D783),0)</f>
        <v>300</v>
      </c>
      <c r="J783" s="189">
        <f>IF(Início!$C$11&lt;J$2,IF((J$2-Início!$C$11)&lt;72,$D783*J$1,6*$D783),0)</f>
        <v>360</v>
      </c>
      <c r="K783" s="189">
        <f>IF(Início!$C$11&lt;K$2,IF((K$2-Início!$C$11)&lt;72,$D783*K$1,6*$D783),0)</f>
        <v>360</v>
      </c>
      <c r="L783" s="189">
        <f>IF(Início!$C$11&lt;L$2,IF((L$2-Início!$C$11)&lt;72,$D783*L$1,6*$D783),0)</f>
        <v>360</v>
      </c>
      <c r="M783" s="189">
        <f>IF(Início!$C$11&lt;M$2,IF((M$2-Início!$C$11)&lt;72,$D783*M$1,6*$D783),0)</f>
        <v>360</v>
      </c>
      <c r="N783" s="189">
        <f>IF(Início!$C$11&lt;N$2,IF((N$2-Início!$C$11)&lt;72,$D783*N$1,6*$D783),0)</f>
        <v>360</v>
      </c>
      <c r="Q783" s="165" t="s">
        <v>592</v>
      </c>
    </row>
    <row r="784" spans="2:17">
      <c r="B784" s="165" t="str">
        <f t="shared" si="13"/>
        <v>Jacupiranga/SP</v>
      </c>
      <c r="C784" s="189" t="s">
        <v>2002</v>
      </c>
      <c r="D784" s="189">
        <v>60</v>
      </c>
      <c r="E784" s="189">
        <f>IF(Início!$C$11&lt;E$2,IF((E$2-Início!$C$11)&lt;72,$D784*E$1,6*$D784),0)</f>
        <v>60</v>
      </c>
      <c r="F784" s="189">
        <f>IF(Início!$C$11&lt;F$2,IF((F$2-Início!$C$11)&lt;72,$D784*F$1,6*$D784),0)</f>
        <v>120</v>
      </c>
      <c r="G784" s="189">
        <f>IF(Início!$C$11&lt;G$2,IF((G$2-Início!$C$11)&lt;72,$D784*G$1,6*$D784),0)</f>
        <v>180</v>
      </c>
      <c r="H784" s="189">
        <f>IF(Início!$C$11&lt;H$2,IF((H$2-Início!$C$11)&lt;72,$D784*H$1,6*$D784),0)</f>
        <v>240</v>
      </c>
      <c r="I784" s="189">
        <f>IF(Início!$C$11&lt;I$2,IF((I$2-Início!$C$11)&lt;72,$D784*I$1,6*$D784),0)</f>
        <v>300</v>
      </c>
      <c r="J784" s="189">
        <f>IF(Início!$C$11&lt;J$2,IF((J$2-Início!$C$11)&lt;72,$D784*J$1,6*$D784),0)</f>
        <v>360</v>
      </c>
      <c r="K784" s="189">
        <f>IF(Início!$C$11&lt;K$2,IF((K$2-Início!$C$11)&lt;72,$D784*K$1,6*$D784),0)</f>
        <v>360</v>
      </c>
      <c r="L784" s="189">
        <f>IF(Início!$C$11&lt;L$2,IF((L$2-Início!$C$11)&lt;72,$D784*L$1,6*$D784),0)</f>
        <v>360</v>
      </c>
      <c r="M784" s="189">
        <f>IF(Início!$C$11&lt;M$2,IF((M$2-Início!$C$11)&lt;72,$D784*M$1,6*$D784),0)</f>
        <v>360</v>
      </c>
      <c r="N784" s="189">
        <f>IF(Início!$C$11&lt;N$2,IF((N$2-Início!$C$11)&lt;72,$D784*N$1,6*$D784),0)</f>
        <v>360</v>
      </c>
      <c r="Q784" s="165" t="s">
        <v>1039</v>
      </c>
    </row>
    <row r="785" spans="2:17">
      <c r="B785" s="165" t="str">
        <f t="shared" si="13"/>
        <v>Jaguaquara/BA</v>
      </c>
      <c r="C785" s="189" t="s">
        <v>311</v>
      </c>
      <c r="D785" s="189">
        <v>60</v>
      </c>
      <c r="E785" s="189">
        <f>IF(Início!$C$11&lt;E$2,IF((E$2-Início!$C$11)&lt;72,$D785*E$1,6*$D785),0)</f>
        <v>60</v>
      </c>
      <c r="F785" s="189">
        <f>IF(Início!$C$11&lt;F$2,IF((F$2-Início!$C$11)&lt;72,$D785*F$1,6*$D785),0)</f>
        <v>120</v>
      </c>
      <c r="G785" s="189">
        <f>IF(Início!$C$11&lt;G$2,IF((G$2-Início!$C$11)&lt;72,$D785*G$1,6*$D785),0)</f>
        <v>180</v>
      </c>
      <c r="H785" s="189">
        <f>IF(Início!$C$11&lt;H$2,IF((H$2-Início!$C$11)&lt;72,$D785*H$1,6*$D785),0)</f>
        <v>240</v>
      </c>
      <c r="I785" s="189">
        <f>IF(Início!$C$11&lt;I$2,IF((I$2-Início!$C$11)&lt;72,$D785*I$1,6*$D785),0)</f>
        <v>300</v>
      </c>
      <c r="J785" s="189">
        <f>IF(Início!$C$11&lt;J$2,IF((J$2-Início!$C$11)&lt;72,$D785*J$1,6*$D785),0)</f>
        <v>360</v>
      </c>
      <c r="K785" s="189">
        <f>IF(Início!$C$11&lt;K$2,IF((K$2-Início!$C$11)&lt;72,$D785*K$1,6*$D785),0)</f>
        <v>360</v>
      </c>
      <c r="L785" s="189">
        <f>IF(Início!$C$11&lt;L$2,IF((L$2-Início!$C$11)&lt;72,$D785*L$1,6*$D785),0)</f>
        <v>360</v>
      </c>
      <c r="M785" s="189">
        <f>IF(Início!$C$11&lt;M$2,IF((M$2-Início!$C$11)&lt;72,$D785*M$1,6*$D785),0)</f>
        <v>360</v>
      </c>
      <c r="N785" s="189">
        <f>IF(Início!$C$11&lt;N$2,IF((N$2-Início!$C$11)&lt;72,$D785*N$1,6*$D785),0)</f>
        <v>360</v>
      </c>
      <c r="Q785" s="165" t="s">
        <v>538</v>
      </c>
    </row>
    <row r="786" spans="2:17">
      <c r="B786" s="165" t="str">
        <f t="shared" si="13"/>
        <v>Jaguarari/BA</v>
      </c>
      <c r="C786" s="189" t="s">
        <v>311</v>
      </c>
      <c r="D786" s="189">
        <v>60</v>
      </c>
      <c r="E786" s="189">
        <f>IF(Início!$C$11&lt;E$2,IF((E$2-Início!$C$11)&lt;72,$D786*E$1,6*$D786),0)</f>
        <v>60</v>
      </c>
      <c r="F786" s="189">
        <f>IF(Início!$C$11&lt;F$2,IF((F$2-Início!$C$11)&lt;72,$D786*F$1,6*$D786),0)</f>
        <v>120</v>
      </c>
      <c r="G786" s="189">
        <f>IF(Início!$C$11&lt;G$2,IF((G$2-Início!$C$11)&lt;72,$D786*G$1,6*$D786),0)</f>
        <v>180</v>
      </c>
      <c r="H786" s="189">
        <f>IF(Início!$C$11&lt;H$2,IF((H$2-Início!$C$11)&lt;72,$D786*H$1,6*$D786),0)</f>
        <v>240</v>
      </c>
      <c r="I786" s="189">
        <f>IF(Início!$C$11&lt;I$2,IF((I$2-Início!$C$11)&lt;72,$D786*I$1,6*$D786),0)</f>
        <v>300</v>
      </c>
      <c r="J786" s="189">
        <f>IF(Início!$C$11&lt;J$2,IF((J$2-Início!$C$11)&lt;72,$D786*J$1,6*$D786),0)</f>
        <v>360</v>
      </c>
      <c r="K786" s="189">
        <f>IF(Início!$C$11&lt;K$2,IF((K$2-Início!$C$11)&lt;72,$D786*K$1,6*$D786),0)</f>
        <v>360</v>
      </c>
      <c r="L786" s="189">
        <f>IF(Início!$C$11&lt;L$2,IF((L$2-Início!$C$11)&lt;72,$D786*L$1,6*$D786),0)</f>
        <v>360</v>
      </c>
      <c r="M786" s="189">
        <f>IF(Início!$C$11&lt;M$2,IF((M$2-Início!$C$11)&lt;72,$D786*M$1,6*$D786),0)</f>
        <v>360</v>
      </c>
      <c r="N786" s="189">
        <f>IF(Início!$C$11&lt;N$2,IF((N$2-Início!$C$11)&lt;72,$D786*N$1,6*$D786),0)</f>
        <v>360</v>
      </c>
      <c r="Q786" s="165" t="s">
        <v>645</v>
      </c>
    </row>
    <row r="787" spans="2:17">
      <c r="B787" s="165" t="str">
        <f t="shared" si="13"/>
        <v>Jaguaré/ES</v>
      </c>
      <c r="C787" s="189" t="s">
        <v>2011</v>
      </c>
      <c r="D787" s="189">
        <v>60</v>
      </c>
      <c r="E787" s="189">
        <f>IF(Início!$C$11&lt;E$2,IF((E$2-Início!$C$11)&lt;72,$D787*E$1,6*$D787),0)</f>
        <v>60</v>
      </c>
      <c r="F787" s="189">
        <f>IF(Início!$C$11&lt;F$2,IF((F$2-Início!$C$11)&lt;72,$D787*F$1,6*$D787),0)</f>
        <v>120</v>
      </c>
      <c r="G787" s="189">
        <f>IF(Início!$C$11&lt;G$2,IF((G$2-Início!$C$11)&lt;72,$D787*G$1,6*$D787),0)</f>
        <v>180</v>
      </c>
      <c r="H787" s="189">
        <f>IF(Início!$C$11&lt;H$2,IF((H$2-Início!$C$11)&lt;72,$D787*H$1,6*$D787),0)</f>
        <v>240</v>
      </c>
      <c r="I787" s="189">
        <f>IF(Início!$C$11&lt;I$2,IF((I$2-Início!$C$11)&lt;72,$D787*I$1,6*$D787),0)</f>
        <v>300</v>
      </c>
      <c r="J787" s="189">
        <f>IF(Início!$C$11&lt;J$2,IF((J$2-Início!$C$11)&lt;72,$D787*J$1,6*$D787),0)</f>
        <v>360</v>
      </c>
      <c r="K787" s="189">
        <f>IF(Início!$C$11&lt;K$2,IF((K$2-Início!$C$11)&lt;72,$D787*K$1,6*$D787),0)</f>
        <v>360</v>
      </c>
      <c r="L787" s="189">
        <f>IF(Início!$C$11&lt;L$2,IF((L$2-Início!$C$11)&lt;72,$D787*L$1,6*$D787),0)</f>
        <v>360</v>
      </c>
      <c r="M787" s="189">
        <f>IF(Início!$C$11&lt;M$2,IF((M$2-Início!$C$11)&lt;72,$D787*M$1,6*$D787),0)</f>
        <v>360</v>
      </c>
      <c r="N787" s="189">
        <f>IF(Início!$C$11&lt;N$2,IF((N$2-Início!$C$11)&lt;72,$D787*N$1,6*$D787),0)</f>
        <v>360</v>
      </c>
      <c r="Q787" s="165" t="s">
        <v>699</v>
      </c>
    </row>
    <row r="788" spans="2:17">
      <c r="B788" s="165" t="str">
        <f t="shared" si="13"/>
        <v>Jaguariaíva/PR</v>
      </c>
      <c r="C788" s="189" t="s">
        <v>2009</v>
      </c>
      <c r="D788" s="189">
        <v>60</v>
      </c>
      <c r="E788" s="189">
        <f>IF(Início!$C$11&lt;E$2,IF((E$2-Início!$C$11)&lt;72,$D788*E$1,6*$D788),0)</f>
        <v>60</v>
      </c>
      <c r="F788" s="189">
        <f>IF(Início!$C$11&lt;F$2,IF((F$2-Início!$C$11)&lt;72,$D788*F$1,6*$D788),0)</f>
        <v>120</v>
      </c>
      <c r="G788" s="189">
        <f>IF(Início!$C$11&lt;G$2,IF((G$2-Início!$C$11)&lt;72,$D788*G$1,6*$D788),0)</f>
        <v>180</v>
      </c>
      <c r="H788" s="189">
        <f>IF(Início!$C$11&lt;H$2,IF((H$2-Início!$C$11)&lt;72,$D788*H$1,6*$D788),0)</f>
        <v>240</v>
      </c>
      <c r="I788" s="189">
        <f>IF(Início!$C$11&lt;I$2,IF((I$2-Início!$C$11)&lt;72,$D788*I$1,6*$D788),0)</f>
        <v>300</v>
      </c>
      <c r="J788" s="189">
        <f>IF(Início!$C$11&lt;J$2,IF((J$2-Início!$C$11)&lt;72,$D788*J$1,6*$D788),0)</f>
        <v>360</v>
      </c>
      <c r="K788" s="189">
        <f>IF(Início!$C$11&lt;K$2,IF((K$2-Início!$C$11)&lt;72,$D788*K$1,6*$D788),0)</f>
        <v>360</v>
      </c>
      <c r="L788" s="189">
        <f>IF(Início!$C$11&lt;L$2,IF((L$2-Início!$C$11)&lt;72,$D788*L$1,6*$D788),0)</f>
        <v>360</v>
      </c>
      <c r="M788" s="189">
        <f>IF(Início!$C$11&lt;M$2,IF((M$2-Início!$C$11)&lt;72,$D788*M$1,6*$D788),0)</f>
        <v>360</v>
      </c>
      <c r="N788" s="189">
        <f>IF(Início!$C$11&lt;N$2,IF((N$2-Início!$C$11)&lt;72,$D788*N$1,6*$D788),0)</f>
        <v>360</v>
      </c>
      <c r="Q788" s="165" t="s">
        <v>616</v>
      </c>
    </row>
    <row r="789" spans="2:17">
      <c r="B789" s="165" t="str">
        <f t="shared" si="13"/>
        <v>Jaguaribara/CE</v>
      </c>
      <c r="C789" s="189" t="s">
        <v>314</v>
      </c>
      <c r="D789" s="189">
        <v>60</v>
      </c>
      <c r="E789" s="189">
        <f>IF(Início!$C$11&lt;E$2,IF((E$2-Início!$C$11)&lt;72,$D789*E$1,6*$D789),0)</f>
        <v>60</v>
      </c>
      <c r="F789" s="189">
        <f>IF(Início!$C$11&lt;F$2,IF((F$2-Início!$C$11)&lt;72,$D789*F$1,6*$D789),0)</f>
        <v>120</v>
      </c>
      <c r="G789" s="189">
        <f>IF(Início!$C$11&lt;G$2,IF((G$2-Início!$C$11)&lt;72,$D789*G$1,6*$D789),0)</f>
        <v>180</v>
      </c>
      <c r="H789" s="189">
        <f>IF(Início!$C$11&lt;H$2,IF((H$2-Início!$C$11)&lt;72,$D789*H$1,6*$D789),0)</f>
        <v>240</v>
      </c>
      <c r="I789" s="189">
        <f>IF(Início!$C$11&lt;I$2,IF((I$2-Início!$C$11)&lt;72,$D789*I$1,6*$D789),0)</f>
        <v>300</v>
      </c>
      <c r="J789" s="189">
        <f>IF(Início!$C$11&lt;J$2,IF((J$2-Início!$C$11)&lt;72,$D789*J$1,6*$D789),0)</f>
        <v>360</v>
      </c>
      <c r="K789" s="189">
        <f>IF(Início!$C$11&lt;K$2,IF((K$2-Início!$C$11)&lt;72,$D789*K$1,6*$D789),0)</f>
        <v>360</v>
      </c>
      <c r="L789" s="189">
        <f>IF(Início!$C$11&lt;L$2,IF((L$2-Início!$C$11)&lt;72,$D789*L$1,6*$D789),0)</f>
        <v>360</v>
      </c>
      <c r="M789" s="189">
        <f>IF(Início!$C$11&lt;M$2,IF((M$2-Início!$C$11)&lt;72,$D789*M$1,6*$D789),0)</f>
        <v>360</v>
      </c>
      <c r="N789" s="189">
        <f>IF(Início!$C$11&lt;N$2,IF((N$2-Início!$C$11)&lt;72,$D789*N$1,6*$D789),0)</f>
        <v>360</v>
      </c>
      <c r="Q789" s="165" t="s">
        <v>1333</v>
      </c>
    </row>
    <row r="790" spans="2:17">
      <c r="B790" s="165" t="str">
        <f t="shared" si="13"/>
        <v>Jaguaribe/CE</v>
      </c>
      <c r="C790" s="189" t="s">
        <v>314</v>
      </c>
      <c r="D790" s="189">
        <v>60</v>
      </c>
      <c r="E790" s="189">
        <f>IF(Início!$C$11&lt;E$2,IF((E$2-Início!$C$11)&lt;72,$D790*E$1,6*$D790),0)</f>
        <v>60</v>
      </c>
      <c r="F790" s="189">
        <f>IF(Início!$C$11&lt;F$2,IF((F$2-Início!$C$11)&lt;72,$D790*F$1,6*$D790),0)</f>
        <v>120</v>
      </c>
      <c r="G790" s="189">
        <f>IF(Início!$C$11&lt;G$2,IF((G$2-Início!$C$11)&lt;72,$D790*G$1,6*$D790),0)</f>
        <v>180</v>
      </c>
      <c r="H790" s="189">
        <f>IF(Início!$C$11&lt;H$2,IF((H$2-Início!$C$11)&lt;72,$D790*H$1,6*$D790),0)</f>
        <v>240</v>
      </c>
      <c r="I790" s="189">
        <f>IF(Início!$C$11&lt;I$2,IF((I$2-Início!$C$11)&lt;72,$D790*I$1,6*$D790),0)</f>
        <v>300</v>
      </c>
      <c r="J790" s="189">
        <f>IF(Início!$C$11&lt;J$2,IF((J$2-Início!$C$11)&lt;72,$D790*J$1,6*$D790),0)</f>
        <v>360</v>
      </c>
      <c r="K790" s="189">
        <f>IF(Início!$C$11&lt;K$2,IF((K$2-Início!$C$11)&lt;72,$D790*K$1,6*$D790),0)</f>
        <v>360</v>
      </c>
      <c r="L790" s="189">
        <f>IF(Início!$C$11&lt;L$2,IF((L$2-Início!$C$11)&lt;72,$D790*L$1,6*$D790),0)</f>
        <v>360</v>
      </c>
      <c r="M790" s="189">
        <f>IF(Início!$C$11&lt;M$2,IF((M$2-Início!$C$11)&lt;72,$D790*M$1,6*$D790),0)</f>
        <v>360</v>
      </c>
      <c r="N790" s="189">
        <f>IF(Início!$C$11&lt;N$2,IF((N$2-Início!$C$11)&lt;72,$D790*N$1,6*$D790),0)</f>
        <v>360</v>
      </c>
      <c r="Q790" s="165" t="s">
        <v>636</v>
      </c>
    </row>
    <row r="791" spans="2:17">
      <c r="B791" s="165" t="str">
        <f t="shared" si="13"/>
        <v>Jaguaripe/BA</v>
      </c>
      <c r="C791" s="189" t="s">
        <v>311</v>
      </c>
      <c r="D791" s="189">
        <v>60</v>
      </c>
      <c r="E791" s="189">
        <f>IF(Início!$C$11&lt;E$2,IF((E$2-Início!$C$11)&lt;72,$D791*E$1,6*$D791),0)</f>
        <v>60</v>
      </c>
      <c r="F791" s="189">
        <f>IF(Início!$C$11&lt;F$2,IF((F$2-Início!$C$11)&lt;72,$D791*F$1,6*$D791),0)</f>
        <v>120</v>
      </c>
      <c r="G791" s="189">
        <f>IF(Início!$C$11&lt;G$2,IF((G$2-Início!$C$11)&lt;72,$D791*G$1,6*$D791),0)</f>
        <v>180</v>
      </c>
      <c r="H791" s="189">
        <f>IF(Início!$C$11&lt;H$2,IF((H$2-Início!$C$11)&lt;72,$D791*H$1,6*$D791),0)</f>
        <v>240</v>
      </c>
      <c r="I791" s="189">
        <f>IF(Início!$C$11&lt;I$2,IF((I$2-Início!$C$11)&lt;72,$D791*I$1,6*$D791),0)</f>
        <v>300</v>
      </c>
      <c r="J791" s="189">
        <f>IF(Início!$C$11&lt;J$2,IF((J$2-Início!$C$11)&lt;72,$D791*J$1,6*$D791),0)</f>
        <v>360</v>
      </c>
      <c r="K791" s="189">
        <f>IF(Início!$C$11&lt;K$2,IF((K$2-Início!$C$11)&lt;72,$D791*K$1,6*$D791),0)</f>
        <v>360</v>
      </c>
      <c r="L791" s="189">
        <f>IF(Início!$C$11&lt;L$2,IF((L$2-Início!$C$11)&lt;72,$D791*L$1,6*$D791),0)</f>
        <v>360</v>
      </c>
      <c r="M791" s="189">
        <f>IF(Início!$C$11&lt;M$2,IF((M$2-Início!$C$11)&lt;72,$D791*M$1,6*$D791),0)</f>
        <v>360</v>
      </c>
      <c r="N791" s="189">
        <f>IF(Início!$C$11&lt;N$2,IF((N$2-Início!$C$11)&lt;72,$D791*N$1,6*$D791),0)</f>
        <v>360</v>
      </c>
      <c r="Q791" s="165" t="s">
        <v>979</v>
      </c>
    </row>
    <row r="792" spans="2:17">
      <c r="B792" s="165" t="str">
        <f t="shared" si="13"/>
        <v>Jaíba/MG</v>
      </c>
      <c r="C792" s="189" t="s">
        <v>2005</v>
      </c>
      <c r="D792" s="189">
        <v>60</v>
      </c>
      <c r="E792" s="189">
        <f>IF(Início!$C$11&lt;E$2,IF((E$2-Início!$C$11)&lt;72,$D792*E$1,6*$D792),0)</f>
        <v>60</v>
      </c>
      <c r="F792" s="189">
        <f>IF(Início!$C$11&lt;F$2,IF((F$2-Início!$C$11)&lt;72,$D792*F$1,6*$D792),0)</f>
        <v>120</v>
      </c>
      <c r="G792" s="189">
        <f>IF(Início!$C$11&lt;G$2,IF((G$2-Início!$C$11)&lt;72,$D792*G$1,6*$D792),0)</f>
        <v>180</v>
      </c>
      <c r="H792" s="189">
        <f>IF(Início!$C$11&lt;H$2,IF((H$2-Início!$C$11)&lt;72,$D792*H$1,6*$D792),0)</f>
        <v>240</v>
      </c>
      <c r="I792" s="189">
        <f>IF(Início!$C$11&lt;I$2,IF((I$2-Início!$C$11)&lt;72,$D792*I$1,6*$D792),0)</f>
        <v>300</v>
      </c>
      <c r="J792" s="189">
        <f>IF(Início!$C$11&lt;J$2,IF((J$2-Início!$C$11)&lt;72,$D792*J$1,6*$D792),0)</f>
        <v>360</v>
      </c>
      <c r="K792" s="189">
        <f>IF(Início!$C$11&lt;K$2,IF((K$2-Início!$C$11)&lt;72,$D792*K$1,6*$D792),0)</f>
        <v>360</v>
      </c>
      <c r="L792" s="189">
        <f>IF(Início!$C$11&lt;L$2,IF((L$2-Início!$C$11)&lt;72,$D792*L$1,6*$D792),0)</f>
        <v>360</v>
      </c>
      <c r="M792" s="189">
        <f>IF(Início!$C$11&lt;M$2,IF((M$2-Início!$C$11)&lt;72,$D792*M$1,6*$D792),0)</f>
        <v>360</v>
      </c>
      <c r="N792" s="189">
        <f>IF(Início!$C$11&lt;N$2,IF((N$2-Início!$C$11)&lt;72,$D792*N$1,6*$D792),0)</f>
        <v>360</v>
      </c>
      <c r="Q792" s="165" t="s">
        <v>594</v>
      </c>
    </row>
    <row r="793" spans="2:17">
      <c r="B793" s="165" t="str">
        <f t="shared" si="13"/>
        <v>Jaicós/PI</v>
      </c>
      <c r="C793" s="189" t="s">
        <v>2004</v>
      </c>
      <c r="D793" s="189">
        <v>60</v>
      </c>
      <c r="E793" s="189">
        <f>IF(Início!$C$11&lt;E$2,IF((E$2-Início!$C$11)&lt;72,$D793*E$1,6*$D793),0)</f>
        <v>60</v>
      </c>
      <c r="F793" s="189">
        <f>IF(Início!$C$11&lt;F$2,IF((F$2-Início!$C$11)&lt;72,$D793*F$1,6*$D793),0)</f>
        <v>120</v>
      </c>
      <c r="G793" s="189">
        <f>IF(Início!$C$11&lt;G$2,IF((G$2-Início!$C$11)&lt;72,$D793*G$1,6*$D793),0)</f>
        <v>180</v>
      </c>
      <c r="H793" s="189">
        <f>IF(Início!$C$11&lt;H$2,IF((H$2-Início!$C$11)&lt;72,$D793*H$1,6*$D793),0)</f>
        <v>240</v>
      </c>
      <c r="I793" s="189">
        <f>IF(Início!$C$11&lt;I$2,IF((I$2-Início!$C$11)&lt;72,$D793*I$1,6*$D793),0)</f>
        <v>300</v>
      </c>
      <c r="J793" s="189">
        <f>IF(Início!$C$11&lt;J$2,IF((J$2-Início!$C$11)&lt;72,$D793*J$1,6*$D793),0)</f>
        <v>360</v>
      </c>
      <c r="K793" s="189">
        <f>IF(Início!$C$11&lt;K$2,IF((K$2-Início!$C$11)&lt;72,$D793*K$1,6*$D793),0)</f>
        <v>360</v>
      </c>
      <c r="L793" s="189">
        <f>IF(Início!$C$11&lt;L$2,IF((L$2-Início!$C$11)&lt;72,$D793*L$1,6*$D793),0)</f>
        <v>360</v>
      </c>
      <c r="M793" s="189">
        <f>IF(Início!$C$11&lt;M$2,IF((M$2-Início!$C$11)&lt;72,$D793*M$1,6*$D793),0)</f>
        <v>360</v>
      </c>
      <c r="N793" s="189">
        <f>IF(Início!$C$11&lt;N$2,IF((N$2-Início!$C$11)&lt;72,$D793*N$1,6*$D793),0)</f>
        <v>360</v>
      </c>
      <c r="Q793" s="165" t="s">
        <v>983</v>
      </c>
    </row>
    <row r="794" spans="2:17">
      <c r="B794" s="165" t="str">
        <f t="shared" si="13"/>
        <v>Janaúba/MG</v>
      </c>
      <c r="C794" s="189" t="s">
        <v>2005</v>
      </c>
      <c r="D794" s="189">
        <v>60</v>
      </c>
      <c r="E794" s="189">
        <f>IF(Início!$C$11&lt;E$2,IF((E$2-Início!$C$11)&lt;72,$D794*E$1,6*$D794),0)</f>
        <v>60</v>
      </c>
      <c r="F794" s="189">
        <f>IF(Início!$C$11&lt;F$2,IF((F$2-Início!$C$11)&lt;72,$D794*F$1,6*$D794),0)</f>
        <v>120</v>
      </c>
      <c r="G794" s="189">
        <f>IF(Início!$C$11&lt;G$2,IF((G$2-Início!$C$11)&lt;72,$D794*G$1,6*$D794),0)</f>
        <v>180</v>
      </c>
      <c r="H794" s="189">
        <f>IF(Início!$C$11&lt;H$2,IF((H$2-Início!$C$11)&lt;72,$D794*H$1,6*$D794),0)</f>
        <v>240</v>
      </c>
      <c r="I794" s="189">
        <f>IF(Início!$C$11&lt;I$2,IF((I$2-Início!$C$11)&lt;72,$D794*I$1,6*$D794),0)</f>
        <v>300</v>
      </c>
      <c r="J794" s="189">
        <f>IF(Início!$C$11&lt;J$2,IF((J$2-Início!$C$11)&lt;72,$D794*J$1,6*$D794),0)</f>
        <v>360</v>
      </c>
      <c r="K794" s="189">
        <f>IF(Início!$C$11&lt;K$2,IF((K$2-Início!$C$11)&lt;72,$D794*K$1,6*$D794),0)</f>
        <v>360</v>
      </c>
      <c r="L794" s="189">
        <f>IF(Início!$C$11&lt;L$2,IF((L$2-Início!$C$11)&lt;72,$D794*L$1,6*$D794),0)</f>
        <v>360</v>
      </c>
      <c r="M794" s="189">
        <f>IF(Início!$C$11&lt;M$2,IF((M$2-Início!$C$11)&lt;72,$D794*M$1,6*$D794),0)</f>
        <v>360</v>
      </c>
      <c r="N794" s="189">
        <f>IF(Início!$C$11&lt;N$2,IF((N$2-Início!$C$11)&lt;72,$D794*N$1,6*$D794),0)</f>
        <v>360</v>
      </c>
      <c r="Q794" s="165" t="s">
        <v>451</v>
      </c>
    </row>
    <row r="795" spans="2:17">
      <c r="B795" s="165" t="str">
        <f t="shared" si="13"/>
        <v>Jandaia/GO</v>
      </c>
      <c r="C795" s="189" t="s">
        <v>2006</v>
      </c>
      <c r="D795" s="189">
        <v>60</v>
      </c>
      <c r="E795" s="189">
        <f>IF(Início!$C$11&lt;E$2,IF((E$2-Início!$C$11)&lt;72,$D795*E$1,6*$D795),0)</f>
        <v>60</v>
      </c>
      <c r="F795" s="189">
        <f>IF(Início!$C$11&lt;F$2,IF((F$2-Início!$C$11)&lt;72,$D795*F$1,6*$D795),0)</f>
        <v>120</v>
      </c>
      <c r="G795" s="189">
        <f>IF(Início!$C$11&lt;G$2,IF((G$2-Início!$C$11)&lt;72,$D795*G$1,6*$D795),0)</f>
        <v>180</v>
      </c>
      <c r="H795" s="189">
        <f>IF(Início!$C$11&lt;H$2,IF((H$2-Início!$C$11)&lt;72,$D795*H$1,6*$D795),0)</f>
        <v>240</v>
      </c>
      <c r="I795" s="189">
        <f>IF(Início!$C$11&lt;I$2,IF((I$2-Início!$C$11)&lt;72,$D795*I$1,6*$D795),0)</f>
        <v>300</v>
      </c>
      <c r="J795" s="189">
        <f>IF(Início!$C$11&lt;J$2,IF((J$2-Início!$C$11)&lt;72,$D795*J$1,6*$D795),0)</f>
        <v>360</v>
      </c>
      <c r="K795" s="189">
        <f>IF(Início!$C$11&lt;K$2,IF((K$2-Início!$C$11)&lt;72,$D795*K$1,6*$D795),0)</f>
        <v>360</v>
      </c>
      <c r="L795" s="189">
        <f>IF(Início!$C$11&lt;L$2,IF((L$2-Início!$C$11)&lt;72,$D795*L$1,6*$D795),0)</f>
        <v>360</v>
      </c>
      <c r="M795" s="189">
        <f>IF(Início!$C$11&lt;M$2,IF((M$2-Início!$C$11)&lt;72,$D795*M$1,6*$D795),0)</f>
        <v>360</v>
      </c>
      <c r="N795" s="189">
        <f>IF(Início!$C$11&lt;N$2,IF((N$2-Início!$C$11)&lt;72,$D795*N$1,6*$D795),0)</f>
        <v>360</v>
      </c>
      <c r="Q795" s="165" t="s">
        <v>1590</v>
      </c>
    </row>
    <row r="796" spans="2:17">
      <c r="B796" s="165" t="str">
        <f t="shared" si="13"/>
        <v>Jandaia do Sul/PR</v>
      </c>
      <c r="C796" s="189" t="s">
        <v>2009</v>
      </c>
      <c r="D796" s="189">
        <v>60</v>
      </c>
      <c r="E796" s="189">
        <f>IF(Início!$C$11&lt;E$2,IF((E$2-Início!$C$11)&lt;72,$D796*E$1,6*$D796),0)</f>
        <v>60</v>
      </c>
      <c r="F796" s="189">
        <f>IF(Início!$C$11&lt;F$2,IF((F$2-Início!$C$11)&lt;72,$D796*F$1,6*$D796),0)</f>
        <v>120</v>
      </c>
      <c r="G796" s="189">
        <f>IF(Início!$C$11&lt;G$2,IF((G$2-Início!$C$11)&lt;72,$D796*G$1,6*$D796),0)</f>
        <v>180</v>
      </c>
      <c r="H796" s="189">
        <f>IF(Início!$C$11&lt;H$2,IF((H$2-Início!$C$11)&lt;72,$D796*H$1,6*$D796),0)</f>
        <v>240</v>
      </c>
      <c r="I796" s="189">
        <f>IF(Início!$C$11&lt;I$2,IF((I$2-Início!$C$11)&lt;72,$D796*I$1,6*$D796),0)</f>
        <v>300</v>
      </c>
      <c r="J796" s="189">
        <f>IF(Início!$C$11&lt;J$2,IF((J$2-Início!$C$11)&lt;72,$D796*J$1,6*$D796),0)</f>
        <v>360</v>
      </c>
      <c r="K796" s="189">
        <f>IF(Início!$C$11&lt;K$2,IF((K$2-Início!$C$11)&lt;72,$D796*K$1,6*$D796),0)</f>
        <v>360</v>
      </c>
      <c r="L796" s="189">
        <f>IF(Início!$C$11&lt;L$2,IF((L$2-Início!$C$11)&lt;72,$D796*L$1,6*$D796),0)</f>
        <v>360</v>
      </c>
      <c r="M796" s="189">
        <f>IF(Início!$C$11&lt;M$2,IF((M$2-Início!$C$11)&lt;72,$D796*M$1,6*$D796),0)</f>
        <v>360</v>
      </c>
      <c r="N796" s="189">
        <f>IF(Início!$C$11&lt;N$2,IF((N$2-Início!$C$11)&lt;72,$D796*N$1,6*$D796),0)</f>
        <v>360</v>
      </c>
      <c r="Q796" s="165" t="s">
        <v>858</v>
      </c>
    </row>
    <row r="797" spans="2:17">
      <c r="B797" s="165" t="str">
        <f t="shared" si="13"/>
        <v>Jandira/SP</v>
      </c>
      <c r="C797" s="189" t="s">
        <v>2002</v>
      </c>
      <c r="D797" s="189">
        <v>60</v>
      </c>
      <c r="E797" s="189">
        <f>IF(Início!$C$11&lt;E$2,IF((E$2-Início!$C$11)&lt;72,$D797*E$1,6*$D797),0)</f>
        <v>60</v>
      </c>
      <c r="F797" s="189">
        <f>IF(Início!$C$11&lt;F$2,IF((F$2-Início!$C$11)&lt;72,$D797*F$1,6*$D797),0)</f>
        <v>120</v>
      </c>
      <c r="G797" s="189">
        <f>IF(Início!$C$11&lt;G$2,IF((G$2-Início!$C$11)&lt;72,$D797*G$1,6*$D797),0)</f>
        <v>180</v>
      </c>
      <c r="H797" s="189">
        <f>IF(Início!$C$11&lt;H$2,IF((H$2-Início!$C$11)&lt;72,$D797*H$1,6*$D797),0)</f>
        <v>240</v>
      </c>
      <c r="I797" s="189">
        <f>IF(Início!$C$11&lt;I$2,IF((I$2-Início!$C$11)&lt;72,$D797*I$1,6*$D797),0)</f>
        <v>300</v>
      </c>
      <c r="J797" s="189">
        <f>IF(Início!$C$11&lt;J$2,IF((J$2-Início!$C$11)&lt;72,$D797*J$1,6*$D797),0)</f>
        <v>360</v>
      </c>
      <c r="K797" s="189">
        <f>IF(Início!$C$11&lt;K$2,IF((K$2-Início!$C$11)&lt;72,$D797*K$1,6*$D797),0)</f>
        <v>360</v>
      </c>
      <c r="L797" s="189">
        <f>IF(Início!$C$11&lt;L$2,IF((L$2-Início!$C$11)&lt;72,$D797*L$1,6*$D797),0)</f>
        <v>360</v>
      </c>
      <c r="M797" s="189">
        <f>IF(Início!$C$11&lt;M$2,IF((M$2-Início!$C$11)&lt;72,$D797*M$1,6*$D797),0)</f>
        <v>360</v>
      </c>
      <c r="N797" s="189">
        <f>IF(Início!$C$11&lt;N$2,IF((N$2-Início!$C$11)&lt;72,$D797*N$1,6*$D797),0)</f>
        <v>360</v>
      </c>
      <c r="Q797" s="165" t="s">
        <v>387</v>
      </c>
    </row>
    <row r="798" spans="2:17">
      <c r="B798" s="165" t="str">
        <f t="shared" si="13"/>
        <v>Japira/PR</v>
      </c>
      <c r="C798" s="189" t="s">
        <v>2009</v>
      </c>
      <c r="D798" s="189">
        <v>60</v>
      </c>
      <c r="E798" s="189">
        <f>IF(Início!$C$11&lt;E$2,IF((E$2-Início!$C$11)&lt;72,$D798*E$1,6*$D798),0)</f>
        <v>60</v>
      </c>
      <c r="F798" s="189">
        <f>IF(Início!$C$11&lt;F$2,IF((F$2-Início!$C$11)&lt;72,$D798*F$1,6*$D798),0)</f>
        <v>120</v>
      </c>
      <c r="G798" s="189">
        <f>IF(Início!$C$11&lt;G$2,IF((G$2-Início!$C$11)&lt;72,$D798*G$1,6*$D798),0)</f>
        <v>180</v>
      </c>
      <c r="H798" s="189">
        <f>IF(Início!$C$11&lt;H$2,IF((H$2-Início!$C$11)&lt;72,$D798*H$1,6*$D798),0)</f>
        <v>240</v>
      </c>
      <c r="I798" s="189">
        <f>IF(Início!$C$11&lt;I$2,IF((I$2-Início!$C$11)&lt;72,$D798*I$1,6*$D798),0)</f>
        <v>300</v>
      </c>
      <c r="J798" s="189">
        <f>IF(Início!$C$11&lt;J$2,IF((J$2-Início!$C$11)&lt;72,$D798*J$1,6*$D798),0)</f>
        <v>360</v>
      </c>
      <c r="K798" s="189">
        <f>IF(Início!$C$11&lt;K$2,IF((K$2-Início!$C$11)&lt;72,$D798*K$1,6*$D798),0)</f>
        <v>360</v>
      </c>
      <c r="L798" s="189">
        <f>IF(Início!$C$11&lt;L$2,IF((L$2-Início!$C$11)&lt;72,$D798*L$1,6*$D798),0)</f>
        <v>360</v>
      </c>
      <c r="M798" s="189">
        <f>IF(Início!$C$11&lt;M$2,IF((M$2-Início!$C$11)&lt;72,$D798*M$1,6*$D798),0)</f>
        <v>360</v>
      </c>
      <c r="N798" s="189">
        <f>IF(Início!$C$11&lt;N$2,IF((N$2-Início!$C$11)&lt;72,$D798*N$1,6*$D798),0)</f>
        <v>360</v>
      </c>
      <c r="Q798" s="165" t="s">
        <v>1698</v>
      </c>
    </row>
    <row r="799" spans="2:17">
      <c r="B799" s="165" t="str">
        <f t="shared" si="13"/>
        <v>Japorã/MS</v>
      </c>
      <c r="C799" s="189" t="s">
        <v>308</v>
      </c>
      <c r="D799" s="189">
        <v>60</v>
      </c>
      <c r="E799" s="189">
        <f>IF(Início!$C$11&lt;E$2,IF((E$2-Início!$C$11)&lt;72,$D799*E$1,6*$D799),0)</f>
        <v>60</v>
      </c>
      <c r="F799" s="189">
        <f>IF(Início!$C$11&lt;F$2,IF((F$2-Início!$C$11)&lt;72,$D799*F$1,6*$D799),0)</f>
        <v>120</v>
      </c>
      <c r="G799" s="189">
        <f>IF(Início!$C$11&lt;G$2,IF((G$2-Início!$C$11)&lt;72,$D799*G$1,6*$D799),0)</f>
        <v>180</v>
      </c>
      <c r="H799" s="189">
        <f>IF(Início!$C$11&lt;H$2,IF((H$2-Início!$C$11)&lt;72,$D799*H$1,6*$D799),0)</f>
        <v>240</v>
      </c>
      <c r="I799" s="189">
        <f>IF(Início!$C$11&lt;I$2,IF((I$2-Início!$C$11)&lt;72,$D799*I$1,6*$D799),0)</f>
        <v>300</v>
      </c>
      <c r="J799" s="189">
        <f>IF(Início!$C$11&lt;J$2,IF((J$2-Início!$C$11)&lt;72,$D799*J$1,6*$D799),0)</f>
        <v>360</v>
      </c>
      <c r="K799" s="189">
        <f>IF(Início!$C$11&lt;K$2,IF((K$2-Início!$C$11)&lt;72,$D799*K$1,6*$D799),0)</f>
        <v>360</v>
      </c>
      <c r="L799" s="189">
        <f>IF(Início!$C$11&lt;L$2,IF((L$2-Início!$C$11)&lt;72,$D799*L$1,6*$D799),0)</f>
        <v>360</v>
      </c>
      <c r="M799" s="189">
        <f>IF(Início!$C$11&lt;M$2,IF((M$2-Início!$C$11)&lt;72,$D799*M$1,6*$D799),0)</f>
        <v>360</v>
      </c>
      <c r="N799" s="189">
        <f>IF(Início!$C$11&lt;N$2,IF((N$2-Início!$C$11)&lt;72,$D799*N$1,6*$D799),0)</f>
        <v>360</v>
      </c>
      <c r="Q799" s="165" t="s">
        <v>1451</v>
      </c>
    </row>
    <row r="800" spans="2:17">
      <c r="B800" s="165" t="str">
        <f t="shared" si="13"/>
        <v>Jaqueira/PE</v>
      </c>
      <c r="C800" s="189" t="s">
        <v>319</v>
      </c>
      <c r="D800" s="189">
        <v>60</v>
      </c>
      <c r="E800" s="189">
        <f>IF(Início!$C$11&lt;E$2,IF((E$2-Início!$C$11)&lt;72,$D800*E$1,6*$D800),0)</f>
        <v>60</v>
      </c>
      <c r="F800" s="189">
        <f>IF(Início!$C$11&lt;F$2,IF((F$2-Início!$C$11)&lt;72,$D800*F$1,6*$D800),0)</f>
        <v>120</v>
      </c>
      <c r="G800" s="189">
        <f>IF(Início!$C$11&lt;G$2,IF((G$2-Início!$C$11)&lt;72,$D800*G$1,6*$D800),0)</f>
        <v>180</v>
      </c>
      <c r="H800" s="189">
        <f>IF(Início!$C$11&lt;H$2,IF((H$2-Início!$C$11)&lt;72,$D800*H$1,6*$D800),0)</f>
        <v>240</v>
      </c>
      <c r="I800" s="189">
        <f>IF(Início!$C$11&lt;I$2,IF((I$2-Início!$C$11)&lt;72,$D800*I$1,6*$D800),0)</f>
        <v>300</v>
      </c>
      <c r="J800" s="189">
        <f>IF(Início!$C$11&lt;J$2,IF((J$2-Início!$C$11)&lt;72,$D800*J$1,6*$D800),0)</f>
        <v>360</v>
      </c>
      <c r="K800" s="189">
        <f>IF(Início!$C$11&lt;K$2,IF((K$2-Início!$C$11)&lt;72,$D800*K$1,6*$D800),0)</f>
        <v>360</v>
      </c>
      <c r="L800" s="189">
        <f>IF(Início!$C$11&lt;L$2,IF((L$2-Início!$C$11)&lt;72,$D800*L$1,6*$D800),0)</f>
        <v>360</v>
      </c>
      <c r="M800" s="189">
        <f>IF(Início!$C$11&lt;M$2,IF((M$2-Início!$C$11)&lt;72,$D800*M$1,6*$D800),0)</f>
        <v>360</v>
      </c>
      <c r="N800" s="189">
        <f>IF(Início!$C$11&lt;N$2,IF((N$2-Início!$C$11)&lt;72,$D800*N$1,6*$D800),0)</f>
        <v>360</v>
      </c>
      <c r="Q800" s="165" t="s">
        <v>1351</v>
      </c>
    </row>
    <row r="801" spans="2:17">
      <c r="B801" s="165" t="str">
        <f t="shared" si="13"/>
        <v>Jaramataia/AL</v>
      </c>
      <c r="C801" s="189" t="s">
        <v>2010</v>
      </c>
      <c r="D801" s="189">
        <v>60</v>
      </c>
      <c r="E801" s="189">
        <f>IF(Início!$C$11&lt;E$2,IF((E$2-Início!$C$11)&lt;72,$D801*E$1,6*$D801),0)</f>
        <v>60</v>
      </c>
      <c r="F801" s="189">
        <f>IF(Início!$C$11&lt;F$2,IF((F$2-Início!$C$11)&lt;72,$D801*F$1,6*$D801),0)</f>
        <v>120</v>
      </c>
      <c r="G801" s="189">
        <f>IF(Início!$C$11&lt;G$2,IF((G$2-Início!$C$11)&lt;72,$D801*G$1,6*$D801),0)</f>
        <v>180</v>
      </c>
      <c r="H801" s="189">
        <f>IF(Início!$C$11&lt;H$2,IF((H$2-Início!$C$11)&lt;72,$D801*H$1,6*$D801),0)</f>
        <v>240</v>
      </c>
      <c r="I801" s="189">
        <f>IF(Início!$C$11&lt;I$2,IF((I$2-Início!$C$11)&lt;72,$D801*I$1,6*$D801),0)</f>
        <v>300</v>
      </c>
      <c r="J801" s="189">
        <f>IF(Início!$C$11&lt;J$2,IF((J$2-Início!$C$11)&lt;72,$D801*J$1,6*$D801),0)</f>
        <v>360</v>
      </c>
      <c r="K801" s="189">
        <f>IF(Início!$C$11&lt;K$2,IF((K$2-Início!$C$11)&lt;72,$D801*K$1,6*$D801),0)</f>
        <v>360</v>
      </c>
      <c r="L801" s="189">
        <f>IF(Início!$C$11&lt;L$2,IF((L$2-Início!$C$11)&lt;72,$D801*L$1,6*$D801),0)</f>
        <v>360</v>
      </c>
      <c r="M801" s="189">
        <f>IF(Início!$C$11&lt;M$2,IF((M$2-Início!$C$11)&lt;72,$D801*M$1,6*$D801),0)</f>
        <v>360</v>
      </c>
      <c r="N801" s="189">
        <f>IF(Início!$C$11&lt;N$2,IF((N$2-Início!$C$11)&lt;72,$D801*N$1,6*$D801),0)</f>
        <v>360</v>
      </c>
      <c r="Q801" s="165" t="s">
        <v>1696</v>
      </c>
    </row>
    <row r="802" spans="2:17">
      <c r="B802" s="165" t="str">
        <f t="shared" si="13"/>
        <v>Jardim Alegre/PR</v>
      </c>
      <c r="C802" s="189" t="s">
        <v>2009</v>
      </c>
      <c r="D802" s="189">
        <v>60</v>
      </c>
      <c r="E802" s="189">
        <f>IF(Início!$C$11&lt;E$2,IF((E$2-Início!$C$11)&lt;72,$D802*E$1,6*$D802),0)</f>
        <v>60</v>
      </c>
      <c r="F802" s="189">
        <f>IF(Início!$C$11&lt;F$2,IF((F$2-Início!$C$11)&lt;72,$D802*F$1,6*$D802),0)</f>
        <v>120</v>
      </c>
      <c r="G802" s="189">
        <f>IF(Início!$C$11&lt;G$2,IF((G$2-Início!$C$11)&lt;72,$D802*G$1,6*$D802),0)</f>
        <v>180</v>
      </c>
      <c r="H802" s="189">
        <f>IF(Início!$C$11&lt;H$2,IF((H$2-Início!$C$11)&lt;72,$D802*H$1,6*$D802),0)</f>
        <v>240</v>
      </c>
      <c r="I802" s="189">
        <f>IF(Início!$C$11&lt;I$2,IF((I$2-Início!$C$11)&lt;72,$D802*I$1,6*$D802),0)</f>
        <v>300</v>
      </c>
      <c r="J802" s="189">
        <f>IF(Início!$C$11&lt;J$2,IF((J$2-Início!$C$11)&lt;72,$D802*J$1,6*$D802),0)</f>
        <v>360</v>
      </c>
      <c r="K802" s="189">
        <f>IF(Início!$C$11&lt;K$2,IF((K$2-Início!$C$11)&lt;72,$D802*K$1,6*$D802),0)</f>
        <v>360</v>
      </c>
      <c r="L802" s="189">
        <f>IF(Início!$C$11&lt;L$2,IF((L$2-Início!$C$11)&lt;72,$D802*L$1,6*$D802),0)</f>
        <v>360</v>
      </c>
      <c r="M802" s="189">
        <f>IF(Início!$C$11&lt;M$2,IF((M$2-Início!$C$11)&lt;72,$D802*M$1,6*$D802),0)</f>
        <v>360</v>
      </c>
      <c r="N802" s="189">
        <f>IF(Início!$C$11&lt;N$2,IF((N$2-Início!$C$11)&lt;72,$D802*N$1,6*$D802),0)</f>
        <v>360</v>
      </c>
      <c r="Q802" s="165" t="s">
        <v>1231</v>
      </c>
    </row>
    <row r="803" spans="2:17">
      <c r="B803" s="165" t="str">
        <f t="shared" si="13"/>
        <v>Jardim de Piranhas/RN</v>
      </c>
      <c r="C803" s="189" t="s">
        <v>2014</v>
      </c>
      <c r="D803" s="189">
        <v>60</v>
      </c>
      <c r="E803" s="189">
        <f>IF(Início!$C$11&lt;E$2,IF((E$2-Início!$C$11)&lt;72,$D803*E$1,6*$D803),0)</f>
        <v>60</v>
      </c>
      <c r="F803" s="189">
        <f>IF(Início!$C$11&lt;F$2,IF((F$2-Início!$C$11)&lt;72,$D803*F$1,6*$D803),0)</f>
        <v>120</v>
      </c>
      <c r="G803" s="189">
        <f>IF(Início!$C$11&lt;G$2,IF((G$2-Início!$C$11)&lt;72,$D803*G$1,6*$D803),0)</f>
        <v>180</v>
      </c>
      <c r="H803" s="189">
        <f>IF(Início!$C$11&lt;H$2,IF((H$2-Início!$C$11)&lt;72,$D803*H$1,6*$D803),0)</f>
        <v>240</v>
      </c>
      <c r="I803" s="189">
        <f>IF(Início!$C$11&lt;I$2,IF((I$2-Início!$C$11)&lt;72,$D803*I$1,6*$D803),0)</f>
        <v>300</v>
      </c>
      <c r="J803" s="189">
        <f>IF(Início!$C$11&lt;J$2,IF((J$2-Início!$C$11)&lt;72,$D803*J$1,6*$D803),0)</f>
        <v>360</v>
      </c>
      <c r="K803" s="189">
        <f>IF(Início!$C$11&lt;K$2,IF((K$2-Início!$C$11)&lt;72,$D803*K$1,6*$D803),0)</f>
        <v>360</v>
      </c>
      <c r="L803" s="189">
        <f>IF(Início!$C$11&lt;L$2,IF((L$2-Início!$C$11)&lt;72,$D803*L$1,6*$D803),0)</f>
        <v>360</v>
      </c>
      <c r="M803" s="189">
        <f>IF(Início!$C$11&lt;M$2,IF((M$2-Início!$C$11)&lt;72,$D803*M$1,6*$D803),0)</f>
        <v>360</v>
      </c>
      <c r="N803" s="189">
        <f>IF(Início!$C$11&lt;N$2,IF((N$2-Início!$C$11)&lt;72,$D803*N$1,6*$D803),0)</f>
        <v>360</v>
      </c>
      <c r="Q803" s="165" t="s">
        <v>1116</v>
      </c>
    </row>
    <row r="804" spans="2:17">
      <c r="B804" s="165" t="str">
        <f t="shared" si="13"/>
        <v>Jardim do Mulato/PI</v>
      </c>
      <c r="C804" s="189" t="s">
        <v>2004</v>
      </c>
      <c r="D804" s="189">
        <v>60</v>
      </c>
      <c r="E804" s="189">
        <f>IF(Início!$C$11&lt;E$2,IF((E$2-Início!$C$11)&lt;72,$D804*E$1,6*$D804),0)</f>
        <v>60</v>
      </c>
      <c r="F804" s="189">
        <f>IF(Início!$C$11&lt;F$2,IF((F$2-Início!$C$11)&lt;72,$D804*F$1,6*$D804),0)</f>
        <v>120</v>
      </c>
      <c r="G804" s="189">
        <f>IF(Início!$C$11&lt;G$2,IF((G$2-Início!$C$11)&lt;72,$D804*G$1,6*$D804),0)</f>
        <v>180</v>
      </c>
      <c r="H804" s="189">
        <f>IF(Início!$C$11&lt;H$2,IF((H$2-Início!$C$11)&lt;72,$D804*H$1,6*$D804),0)</f>
        <v>240</v>
      </c>
      <c r="I804" s="189">
        <f>IF(Início!$C$11&lt;I$2,IF((I$2-Início!$C$11)&lt;72,$D804*I$1,6*$D804),0)</f>
        <v>300</v>
      </c>
      <c r="J804" s="189">
        <f>IF(Início!$C$11&lt;J$2,IF((J$2-Início!$C$11)&lt;72,$D804*J$1,6*$D804),0)</f>
        <v>360</v>
      </c>
      <c r="K804" s="189">
        <f>IF(Início!$C$11&lt;K$2,IF((K$2-Início!$C$11)&lt;72,$D804*K$1,6*$D804),0)</f>
        <v>360</v>
      </c>
      <c r="L804" s="189">
        <f>IF(Início!$C$11&lt;L$2,IF((L$2-Início!$C$11)&lt;72,$D804*L$1,6*$D804),0)</f>
        <v>360</v>
      </c>
      <c r="M804" s="189">
        <f>IF(Início!$C$11&lt;M$2,IF((M$2-Início!$C$11)&lt;72,$D804*M$1,6*$D804),0)</f>
        <v>360</v>
      </c>
      <c r="N804" s="189">
        <f>IF(Início!$C$11&lt;N$2,IF((N$2-Início!$C$11)&lt;72,$D804*N$1,6*$D804),0)</f>
        <v>360</v>
      </c>
      <c r="Q804" s="165" t="s">
        <v>1774</v>
      </c>
    </row>
    <row r="805" spans="2:17">
      <c r="B805" s="165" t="str">
        <f t="shared" si="13"/>
        <v>Jardim do Seridó/RN</v>
      </c>
      <c r="C805" s="189" t="s">
        <v>2014</v>
      </c>
      <c r="D805" s="189">
        <v>60</v>
      </c>
      <c r="E805" s="189">
        <f>IF(Início!$C$11&lt;E$2,IF((E$2-Início!$C$11)&lt;72,$D805*E$1,6*$D805),0)</f>
        <v>60</v>
      </c>
      <c r="F805" s="189">
        <f>IF(Início!$C$11&lt;F$2,IF((F$2-Início!$C$11)&lt;72,$D805*F$1,6*$D805),0)</f>
        <v>120</v>
      </c>
      <c r="G805" s="189">
        <f>IF(Início!$C$11&lt;G$2,IF((G$2-Início!$C$11)&lt;72,$D805*G$1,6*$D805),0)</f>
        <v>180</v>
      </c>
      <c r="H805" s="189">
        <f>IF(Início!$C$11&lt;H$2,IF((H$2-Início!$C$11)&lt;72,$D805*H$1,6*$D805),0)</f>
        <v>240</v>
      </c>
      <c r="I805" s="189">
        <f>IF(Início!$C$11&lt;I$2,IF((I$2-Início!$C$11)&lt;72,$D805*I$1,6*$D805),0)</f>
        <v>300</v>
      </c>
      <c r="J805" s="189">
        <f>IF(Início!$C$11&lt;J$2,IF((J$2-Início!$C$11)&lt;72,$D805*J$1,6*$D805),0)</f>
        <v>360</v>
      </c>
      <c r="K805" s="189">
        <f>IF(Início!$C$11&lt;K$2,IF((K$2-Início!$C$11)&lt;72,$D805*K$1,6*$D805),0)</f>
        <v>360</v>
      </c>
      <c r="L805" s="189">
        <f>IF(Início!$C$11&lt;L$2,IF((L$2-Início!$C$11)&lt;72,$D805*L$1,6*$D805),0)</f>
        <v>360</v>
      </c>
      <c r="M805" s="189">
        <f>IF(Início!$C$11&lt;M$2,IF((M$2-Início!$C$11)&lt;72,$D805*M$1,6*$D805),0)</f>
        <v>360</v>
      </c>
      <c r="N805" s="189">
        <f>IF(Início!$C$11&lt;N$2,IF((N$2-Início!$C$11)&lt;72,$D805*N$1,6*$D805),0)</f>
        <v>360</v>
      </c>
      <c r="Q805" s="165" t="s">
        <v>1243</v>
      </c>
    </row>
    <row r="806" spans="2:17">
      <c r="B806" s="165" t="str">
        <f t="shared" si="13"/>
        <v>Jardim Olinda/PR</v>
      </c>
      <c r="C806" s="189" t="s">
        <v>2009</v>
      </c>
      <c r="D806" s="189">
        <v>60</v>
      </c>
      <c r="E806" s="189">
        <f>IF(Início!$C$11&lt;E$2,IF((E$2-Início!$C$11)&lt;72,$D806*E$1,6*$D806),0)</f>
        <v>60</v>
      </c>
      <c r="F806" s="189">
        <f>IF(Início!$C$11&lt;F$2,IF((F$2-Início!$C$11)&lt;72,$D806*F$1,6*$D806),0)</f>
        <v>120</v>
      </c>
      <c r="G806" s="189">
        <f>IF(Início!$C$11&lt;G$2,IF((G$2-Início!$C$11)&lt;72,$D806*G$1,6*$D806),0)</f>
        <v>180</v>
      </c>
      <c r="H806" s="189">
        <f>IF(Início!$C$11&lt;H$2,IF((H$2-Início!$C$11)&lt;72,$D806*H$1,6*$D806),0)</f>
        <v>240</v>
      </c>
      <c r="I806" s="189">
        <f>IF(Início!$C$11&lt;I$2,IF((I$2-Início!$C$11)&lt;72,$D806*I$1,6*$D806),0)</f>
        <v>300</v>
      </c>
      <c r="J806" s="189">
        <f>IF(Início!$C$11&lt;J$2,IF((J$2-Início!$C$11)&lt;72,$D806*J$1,6*$D806),0)</f>
        <v>360</v>
      </c>
      <c r="K806" s="189">
        <f>IF(Início!$C$11&lt;K$2,IF((K$2-Início!$C$11)&lt;72,$D806*K$1,6*$D806),0)</f>
        <v>360</v>
      </c>
      <c r="L806" s="189">
        <f>IF(Início!$C$11&lt;L$2,IF((L$2-Início!$C$11)&lt;72,$D806*L$1,6*$D806),0)</f>
        <v>360</v>
      </c>
      <c r="M806" s="189">
        <f>IF(Início!$C$11&lt;M$2,IF((M$2-Início!$C$11)&lt;72,$D806*M$1,6*$D806),0)</f>
        <v>360</v>
      </c>
      <c r="N806" s="189">
        <f>IF(Início!$C$11&lt;N$2,IF((N$2-Início!$C$11)&lt;72,$D806*N$1,6*$D806),0)</f>
        <v>360</v>
      </c>
      <c r="Q806" s="165" t="s">
        <v>1996</v>
      </c>
    </row>
    <row r="807" spans="2:17">
      <c r="B807" s="165" t="str">
        <f t="shared" si="13"/>
        <v>Jataúba/PE</v>
      </c>
      <c r="C807" s="189" t="s">
        <v>319</v>
      </c>
      <c r="D807" s="189">
        <v>60</v>
      </c>
      <c r="E807" s="189">
        <f>IF(Início!$C$11&lt;E$2,IF((E$2-Início!$C$11)&lt;72,$D807*E$1,6*$D807),0)</f>
        <v>60</v>
      </c>
      <c r="F807" s="189">
        <f>IF(Início!$C$11&lt;F$2,IF((F$2-Início!$C$11)&lt;72,$D807*F$1,6*$D807),0)</f>
        <v>120</v>
      </c>
      <c r="G807" s="189">
        <f>IF(Início!$C$11&lt;G$2,IF((G$2-Início!$C$11)&lt;72,$D807*G$1,6*$D807),0)</f>
        <v>180</v>
      </c>
      <c r="H807" s="189">
        <f>IF(Início!$C$11&lt;H$2,IF((H$2-Início!$C$11)&lt;72,$D807*H$1,6*$D807),0)</f>
        <v>240</v>
      </c>
      <c r="I807" s="189">
        <f>IF(Início!$C$11&lt;I$2,IF((I$2-Início!$C$11)&lt;72,$D807*I$1,6*$D807),0)</f>
        <v>300</v>
      </c>
      <c r="J807" s="189">
        <f>IF(Início!$C$11&lt;J$2,IF((J$2-Início!$C$11)&lt;72,$D807*J$1,6*$D807),0)</f>
        <v>360</v>
      </c>
      <c r="K807" s="189">
        <f>IF(Início!$C$11&lt;K$2,IF((K$2-Início!$C$11)&lt;72,$D807*K$1,6*$D807),0)</f>
        <v>360</v>
      </c>
      <c r="L807" s="189">
        <f>IF(Início!$C$11&lt;L$2,IF((L$2-Início!$C$11)&lt;72,$D807*L$1,6*$D807),0)</f>
        <v>360</v>
      </c>
      <c r="M807" s="189">
        <f>IF(Início!$C$11&lt;M$2,IF((M$2-Início!$C$11)&lt;72,$D807*M$1,6*$D807),0)</f>
        <v>360</v>
      </c>
      <c r="N807" s="189">
        <f>IF(Início!$C$11&lt;N$2,IF((N$2-Início!$C$11)&lt;72,$D807*N$1,6*$D807),0)</f>
        <v>360</v>
      </c>
      <c r="Q807" s="165" t="s">
        <v>1048</v>
      </c>
    </row>
    <row r="808" spans="2:17">
      <c r="B808" s="165" t="str">
        <f t="shared" si="13"/>
        <v>Jateí/MS</v>
      </c>
      <c r="C808" s="189" t="s">
        <v>308</v>
      </c>
      <c r="D808" s="189">
        <v>60</v>
      </c>
      <c r="E808" s="189">
        <f>IF(Início!$C$11&lt;E$2,IF((E$2-Início!$C$11)&lt;72,$D808*E$1,6*$D808),0)</f>
        <v>60</v>
      </c>
      <c r="F808" s="189">
        <f>IF(Início!$C$11&lt;F$2,IF((F$2-Início!$C$11)&lt;72,$D808*F$1,6*$D808),0)</f>
        <v>120</v>
      </c>
      <c r="G808" s="189">
        <f>IF(Início!$C$11&lt;G$2,IF((G$2-Início!$C$11)&lt;72,$D808*G$1,6*$D808),0)</f>
        <v>180</v>
      </c>
      <c r="H808" s="189">
        <f>IF(Início!$C$11&lt;H$2,IF((H$2-Início!$C$11)&lt;72,$D808*H$1,6*$D808),0)</f>
        <v>240</v>
      </c>
      <c r="I808" s="189">
        <f>IF(Início!$C$11&lt;I$2,IF((I$2-Início!$C$11)&lt;72,$D808*I$1,6*$D808),0)</f>
        <v>300</v>
      </c>
      <c r="J808" s="189">
        <f>IF(Início!$C$11&lt;J$2,IF((J$2-Início!$C$11)&lt;72,$D808*J$1,6*$D808),0)</f>
        <v>360</v>
      </c>
      <c r="K808" s="189">
        <f>IF(Início!$C$11&lt;K$2,IF((K$2-Início!$C$11)&lt;72,$D808*K$1,6*$D808),0)</f>
        <v>360</v>
      </c>
      <c r="L808" s="189">
        <f>IF(Início!$C$11&lt;L$2,IF((L$2-Início!$C$11)&lt;72,$D808*L$1,6*$D808),0)</f>
        <v>360</v>
      </c>
      <c r="M808" s="189">
        <f>IF(Início!$C$11&lt;M$2,IF((M$2-Início!$C$11)&lt;72,$D808*M$1,6*$D808),0)</f>
        <v>360</v>
      </c>
      <c r="N808" s="189">
        <f>IF(Início!$C$11&lt;N$2,IF((N$2-Início!$C$11)&lt;72,$D808*N$1,6*$D808),0)</f>
        <v>360</v>
      </c>
      <c r="Q808" s="165" t="s">
        <v>1837</v>
      </c>
    </row>
    <row r="809" spans="2:17">
      <c r="B809" s="165" t="str">
        <f t="shared" si="13"/>
        <v>Jati/CE</v>
      </c>
      <c r="C809" s="189" t="s">
        <v>314</v>
      </c>
      <c r="D809" s="189">
        <v>60</v>
      </c>
      <c r="E809" s="189">
        <f>IF(Início!$C$11&lt;E$2,IF((E$2-Início!$C$11)&lt;72,$D809*E$1,6*$D809),0)</f>
        <v>60</v>
      </c>
      <c r="F809" s="189">
        <f>IF(Início!$C$11&lt;F$2,IF((F$2-Início!$C$11)&lt;72,$D809*F$1,6*$D809),0)</f>
        <v>120</v>
      </c>
      <c r="G809" s="189">
        <f>IF(Início!$C$11&lt;G$2,IF((G$2-Início!$C$11)&lt;72,$D809*G$1,6*$D809),0)</f>
        <v>180</v>
      </c>
      <c r="H809" s="189">
        <f>IF(Início!$C$11&lt;H$2,IF((H$2-Início!$C$11)&lt;72,$D809*H$1,6*$D809),0)</f>
        <v>240</v>
      </c>
      <c r="I809" s="189">
        <f>IF(Início!$C$11&lt;I$2,IF((I$2-Início!$C$11)&lt;72,$D809*I$1,6*$D809),0)</f>
        <v>300</v>
      </c>
      <c r="J809" s="189">
        <f>IF(Início!$C$11&lt;J$2,IF((J$2-Início!$C$11)&lt;72,$D809*J$1,6*$D809),0)</f>
        <v>360</v>
      </c>
      <c r="K809" s="189">
        <f>IF(Início!$C$11&lt;K$2,IF((K$2-Início!$C$11)&lt;72,$D809*K$1,6*$D809),0)</f>
        <v>360</v>
      </c>
      <c r="L809" s="189">
        <f>IF(Início!$C$11&lt;L$2,IF((L$2-Início!$C$11)&lt;72,$D809*L$1,6*$D809),0)</f>
        <v>360</v>
      </c>
      <c r="M809" s="189">
        <f>IF(Início!$C$11&lt;M$2,IF((M$2-Início!$C$11)&lt;72,$D809*M$1,6*$D809),0)</f>
        <v>360</v>
      </c>
      <c r="N809" s="189">
        <f>IF(Início!$C$11&lt;N$2,IF((N$2-Início!$C$11)&lt;72,$D809*N$1,6*$D809),0)</f>
        <v>360</v>
      </c>
      <c r="Q809" s="165" t="s">
        <v>1471</v>
      </c>
    </row>
    <row r="810" spans="2:17">
      <c r="B810" s="165" t="str">
        <f t="shared" si="13"/>
        <v>Jatobá/PE</v>
      </c>
      <c r="C810" s="189" t="s">
        <v>319</v>
      </c>
      <c r="D810" s="189">
        <v>60</v>
      </c>
      <c r="E810" s="189">
        <f>IF(Início!$C$11&lt;E$2,IF((E$2-Início!$C$11)&lt;72,$D810*E$1,6*$D810),0)</f>
        <v>60</v>
      </c>
      <c r="F810" s="189">
        <f>IF(Início!$C$11&lt;F$2,IF((F$2-Início!$C$11)&lt;72,$D810*F$1,6*$D810),0)</f>
        <v>120</v>
      </c>
      <c r="G810" s="189">
        <f>IF(Início!$C$11&lt;G$2,IF((G$2-Início!$C$11)&lt;72,$D810*G$1,6*$D810),0)</f>
        <v>180</v>
      </c>
      <c r="H810" s="189">
        <f>IF(Início!$C$11&lt;H$2,IF((H$2-Início!$C$11)&lt;72,$D810*H$1,6*$D810),0)</f>
        <v>240</v>
      </c>
      <c r="I810" s="189">
        <f>IF(Início!$C$11&lt;I$2,IF((I$2-Início!$C$11)&lt;72,$D810*I$1,6*$D810),0)</f>
        <v>300</v>
      </c>
      <c r="J810" s="189">
        <f>IF(Início!$C$11&lt;J$2,IF((J$2-Início!$C$11)&lt;72,$D810*J$1,6*$D810),0)</f>
        <v>360</v>
      </c>
      <c r="K810" s="189">
        <f>IF(Início!$C$11&lt;K$2,IF((K$2-Início!$C$11)&lt;72,$D810*K$1,6*$D810),0)</f>
        <v>360</v>
      </c>
      <c r="L810" s="189">
        <f>IF(Início!$C$11&lt;L$2,IF((L$2-Início!$C$11)&lt;72,$D810*L$1,6*$D810),0)</f>
        <v>360</v>
      </c>
      <c r="M810" s="189">
        <f>IF(Início!$C$11&lt;M$2,IF((M$2-Início!$C$11)&lt;72,$D810*M$1,6*$D810),0)</f>
        <v>360</v>
      </c>
      <c r="N810" s="189">
        <f>IF(Início!$C$11&lt;N$2,IF((N$2-Início!$C$11)&lt;72,$D810*N$1,6*$D810),0)</f>
        <v>360</v>
      </c>
      <c r="Q810" s="165" t="s">
        <v>1111</v>
      </c>
    </row>
    <row r="811" spans="2:17">
      <c r="B811" s="165" t="str">
        <f t="shared" si="13"/>
        <v>Jaú/SP</v>
      </c>
      <c r="C811" s="189" t="s">
        <v>2002</v>
      </c>
      <c r="D811" s="189">
        <v>60</v>
      </c>
      <c r="E811" s="189">
        <f>IF(Início!$C$11&lt;E$2,IF((E$2-Início!$C$11)&lt;72,$D811*E$1,6*$D811),0)</f>
        <v>60</v>
      </c>
      <c r="F811" s="189">
        <f>IF(Início!$C$11&lt;F$2,IF((F$2-Início!$C$11)&lt;72,$D811*F$1,6*$D811),0)</f>
        <v>120</v>
      </c>
      <c r="G811" s="189">
        <f>IF(Início!$C$11&lt;G$2,IF((G$2-Início!$C$11)&lt;72,$D811*G$1,6*$D811),0)</f>
        <v>180</v>
      </c>
      <c r="H811" s="189">
        <f>IF(Início!$C$11&lt;H$2,IF((H$2-Início!$C$11)&lt;72,$D811*H$1,6*$D811),0)</f>
        <v>240</v>
      </c>
      <c r="I811" s="189">
        <f>IF(Início!$C$11&lt;I$2,IF((I$2-Início!$C$11)&lt;72,$D811*I$1,6*$D811),0)</f>
        <v>300</v>
      </c>
      <c r="J811" s="189">
        <f>IF(Início!$C$11&lt;J$2,IF((J$2-Início!$C$11)&lt;72,$D811*J$1,6*$D811),0)</f>
        <v>360</v>
      </c>
      <c r="K811" s="189">
        <f>IF(Início!$C$11&lt;K$2,IF((K$2-Início!$C$11)&lt;72,$D811*K$1,6*$D811),0)</f>
        <v>360</v>
      </c>
      <c r="L811" s="189">
        <f>IF(Início!$C$11&lt;L$2,IF((L$2-Início!$C$11)&lt;72,$D811*L$1,6*$D811),0)</f>
        <v>360</v>
      </c>
      <c r="M811" s="189">
        <f>IF(Início!$C$11&lt;M$2,IF((M$2-Início!$C$11)&lt;72,$D811*M$1,6*$D811),0)</f>
        <v>360</v>
      </c>
      <c r="N811" s="189">
        <f>IF(Início!$C$11&lt;N$2,IF((N$2-Início!$C$11)&lt;72,$D811*N$1,6*$D811),0)</f>
        <v>360</v>
      </c>
      <c r="Q811" s="165" t="s">
        <v>378</v>
      </c>
    </row>
    <row r="812" spans="2:17">
      <c r="B812" s="165" t="str">
        <f t="shared" si="13"/>
        <v>Jequiá da Praia/AL</v>
      </c>
      <c r="C812" s="189" t="s">
        <v>2010</v>
      </c>
      <c r="D812" s="189">
        <v>60</v>
      </c>
      <c r="E812" s="189">
        <f>IF(Início!$C$11&lt;E$2,IF((E$2-Início!$C$11)&lt;72,$D812*E$1,6*$D812),0)</f>
        <v>60</v>
      </c>
      <c r="F812" s="189">
        <f>IF(Início!$C$11&lt;F$2,IF((F$2-Início!$C$11)&lt;72,$D812*F$1,6*$D812),0)</f>
        <v>120</v>
      </c>
      <c r="G812" s="189">
        <f>IF(Início!$C$11&lt;G$2,IF((G$2-Início!$C$11)&lt;72,$D812*G$1,6*$D812),0)</f>
        <v>180</v>
      </c>
      <c r="H812" s="189">
        <f>IF(Início!$C$11&lt;H$2,IF((H$2-Início!$C$11)&lt;72,$D812*H$1,6*$D812),0)</f>
        <v>240</v>
      </c>
      <c r="I812" s="189">
        <f>IF(Início!$C$11&lt;I$2,IF((I$2-Início!$C$11)&lt;72,$D812*I$1,6*$D812),0)</f>
        <v>300</v>
      </c>
      <c r="J812" s="189">
        <f>IF(Início!$C$11&lt;J$2,IF((J$2-Início!$C$11)&lt;72,$D812*J$1,6*$D812),0)</f>
        <v>360</v>
      </c>
      <c r="K812" s="189">
        <f>IF(Início!$C$11&lt;K$2,IF((K$2-Início!$C$11)&lt;72,$D812*K$1,6*$D812),0)</f>
        <v>360</v>
      </c>
      <c r="L812" s="189">
        <f>IF(Início!$C$11&lt;L$2,IF((L$2-Início!$C$11)&lt;72,$D812*L$1,6*$D812),0)</f>
        <v>360</v>
      </c>
      <c r="M812" s="189">
        <f>IF(Início!$C$11&lt;M$2,IF((M$2-Início!$C$11)&lt;72,$D812*M$1,6*$D812),0)</f>
        <v>360</v>
      </c>
      <c r="N812" s="189">
        <f>IF(Início!$C$11&lt;N$2,IF((N$2-Início!$C$11)&lt;72,$D812*N$1,6*$D812),0)</f>
        <v>360</v>
      </c>
      <c r="Q812" s="165" t="s">
        <v>1386</v>
      </c>
    </row>
    <row r="813" spans="2:17">
      <c r="B813" s="165" t="str">
        <f t="shared" si="13"/>
        <v>Jequié/BA</v>
      </c>
      <c r="C813" s="189" t="s">
        <v>311</v>
      </c>
      <c r="D813" s="189">
        <v>60</v>
      </c>
      <c r="E813" s="189">
        <f>IF(Início!$C$11&lt;E$2,IF((E$2-Início!$C$11)&lt;72,$D813*E$1,6*$D813),0)</f>
        <v>60</v>
      </c>
      <c r="F813" s="189">
        <f>IF(Início!$C$11&lt;F$2,IF((F$2-Início!$C$11)&lt;72,$D813*F$1,6*$D813),0)</f>
        <v>120</v>
      </c>
      <c r="G813" s="189">
        <f>IF(Início!$C$11&lt;G$2,IF((G$2-Início!$C$11)&lt;72,$D813*G$1,6*$D813),0)</f>
        <v>180</v>
      </c>
      <c r="H813" s="189">
        <f>IF(Início!$C$11&lt;H$2,IF((H$2-Início!$C$11)&lt;72,$D813*H$1,6*$D813),0)</f>
        <v>240</v>
      </c>
      <c r="I813" s="189">
        <f>IF(Início!$C$11&lt;I$2,IF((I$2-Início!$C$11)&lt;72,$D813*I$1,6*$D813),0)</f>
        <v>300</v>
      </c>
      <c r="J813" s="189">
        <f>IF(Início!$C$11&lt;J$2,IF((J$2-Início!$C$11)&lt;72,$D813*J$1,6*$D813),0)</f>
        <v>360</v>
      </c>
      <c r="K813" s="189">
        <f>IF(Início!$C$11&lt;K$2,IF((K$2-Início!$C$11)&lt;72,$D813*K$1,6*$D813),0)</f>
        <v>360</v>
      </c>
      <c r="L813" s="189">
        <f>IF(Início!$C$11&lt;L$2,IF((L$2-Início!$C$11)&lt;72,$D813*L$1,6*$D813),0)</f>
        <v>360</v>
      </c>
      <c r="M813" s="189">
        <f>IF(Início!$C$11&lt;M$2,IF((M$2-Início!$C$11)&lt;72,$D813*M$1,6*$D813),0)</f>
        <v>360</v>
      </c>
      <c r="N813" s="189">
        <f>IF(Início!$C$11&lt;N$2,IF((N$2-Início!$C$11)&lt;72,$D813*N$1,6*$D813),0)</f>
        <v>360</v>
      </c>
      <c r="Q813" s="165" t="s">
        <v>368</v>
      </c>
    </row>
    <row r="814" spans="2:17">
      <c r="B814" s="165" t="str">
        <f t="shared" si="13"/>
        <v>Jequitinhonha/MG</v>
      </c>
      <c r="C814" s="189" t="s">
        <v>2005</v>
      </c>
      <c r="D814" s="189">
        <v>60</v>
      </c>
      <c r="E814" s="189">
        <f>IF(Início!$C$11&lt;E$2,IF((E$2-Início!$C$11)&lt;72,$D814*E$1,6*$D814),0)</f>
        <v>60</v>
      </c>
      <c r="F814" s="189">
        <f>IF(Início!$C$11&lt;F$2,IF((F$2-Início!$C$11)&lt;72,$D814*F$1,6*$D814),0)</f>
        <v>120</v>
      </c>
      <c r="G814" s="189">
        <f>IF(Início!$C$11&lt;G$2,IF((G$2-Início!$C$11)&lt;72,$D814*G$1,6*$D814),0)</f>
        <v>180</v>
      </c>
      <c r="H814" s="189">
        <f>IF(Início!$C$11&lt;H$2,IF((H$2-Início!$C$11)&lt;72,$D814*H$1,6*$D814),0)</f>
        <v>240</v>
      </c>
      <c r="I814" s="189">
        <f>IF(Início!$C$11&lt;I$2,IF((I$2-Início!$C$11)&lt;72,$D814*I$1,6*$D814),0)</f>
        <v>300</v>
      </c>
      <c r="J814" s="189">
        <f>IF(Início!$C$11&lt;J$2,IF((J$2-Início!$C$11)&lt;72,$D814*J$1,6*$D814),0)</f>
        <v>360</v>
      </c>
      <c r="K814" s="189">
        <f>IF(Início!$C$11&lt;K$2,IF((K$2-Início!$C$11)&lt;72,$D814*K$1,6*$D814),0)</f>
        <v>360</v>
      </c>
      <c r="L814" s="189">
        <f>IF(Início!$C$11&lt;L$2,IF((L$2-Início!$C$11)&lt;72,$D814*L$1,6*$D814),0)</f>
        <v>360</v>
      </c>
      <c r="M814" s="189">
        <f>IF(Início!$C$11&lt;M$2,IF((M$2-Início!$C$11)&lt;72,$D814*M$1,6*$D814),0)</f>
        <v>360</v>
      </c>
      <c r="N814" s="189">
        <f>IF(Início!$C$11&lt;N$2,IF((N$2-Início!$C$11)&lt;72,$D814*N$1,6*$D814),0)</f>
        <v>360</v>
      </c>
      <c r="Q814" s="165" t="s">
        <v>796</v>
      </c>
    </row>
    <row r="815" spans="2:17">
      <c r="B815" s="165" t="str">
        <f t="shared" si="13"/>
        <v>Jesuânia/MG</v>
      </c>
      <c r="C815" s="189" t="s">
        <v>2005</v>
      </c>
      <c r="D815" s="189">
        <v>60</v>
      </c>
      <c r="E815" s="189">
        <f>IF(Início!$C$11&lt;E$2,IF((E$2-Início!$C$11)&lt;72,$D815*E$1,6*$D815),0)</f>
        <v>60</v>
      </c>
      <c r="F815" s="189">
        <f>IF(Início!$C$11&lt;F$2,IF((F$2-Início!$C$11)&lt;72,$D815*F$1,6*$D815),0)</f>
        <v>120</v>
      </c>
      <c r="G815" s="189">
        <f>IF(Início!$C$11&lt;G$2,IF((G$2-Início!$C$11)&lt;72,$D815*G$1,6*$D815),0)</f>
        <v>180</v>
      </c>
      <c r="H815" s="189">
        <f>IF(Início!$C$11&lt;H$2,IF((H$2-Início!$C$11)&lt;72,$D815*H$1,6*$D815),0)</f>
        <v>240</v>
      </c>
      <c r="I815" s="189">
        <f>IF(Início!$C$11&lt;I$2,IF((I$2-Início!$C$11)&lt;72,$D815*I$1,6*$D815),0)</f>
        <v>300</v>
      </c>
      <c r="J815" s="189">
        <f>IF(Início!$C$11&lt;J$2,IF((J$2-Início!$C$11)&lt;72,$D815*J$1,6*$D815),0)</f>
        <v>360</v>
      </c>
      <c r="K815" s="189">
        <f>IF(Início!$C$11&lt;K$2,IF((K$2-Início!$C$11)&lt;72,$D815*K$1,6*$D815),0)</f>
        <v>360</v>
      </c>
      <c r="L815" s="189">
        <f>IF(Início!$C$11&lt;L$2,IF((L$2-Início!$C$11)&lt;72,$D815*L$1,6*$D815),0)</f>
        <v>360</v>
      </c>
      <c r="M815" s="189">
        <f>IF(Início!$C$11&lt;M$2,IF((M$2-Início!$C$11)&lt;72,$D815*M$1,6*$D815),0)</f>
        <v>360</v>
      </c>
      <c r="N815" s="189">
        <f>IF(Início!$C$11&lt;N$2,IF((N$2-Início!$C$11)&lt;72,$D815*N$1,6*$D815),0)</f>
        <v>360</v>
      </c>
      <c r="Q815" s="165" t="s">
        <v>1684</v>
      </c>
    </row>
    <row r="816" spans="2:17">
      <c r="B816" s="165" t="str">
        <f t="shared" si="13"/>
        <v>Jiquiriçá/BA</v>
      </c>
      <c r="C816" s="189" t="s">
        <v>311</v>
      </c>
      <c r="D816" s="189">
        <v>60</v>
      </c>
      <c r="E816" s="189">
        <f>IF(Início!$C$11&lt;E$2,IF((E$2-Início!$C$11)&lt;72,$D816*E$1,6*$D816),0)</f>
        <v>60</v>
      </c>
      <c r="F816" s="189">
        <f>IF(Início!$C$11&lt;F$2,IF((F$2-Início!$C$11)&lt;72,$D816*F$1,6*$D816),0)</f>
        <v>120</v>
      </c>
      <c r="G816" s="189">
        <f>IF(Início!$C$11&lt;G$2,IF((G$2-Início!$C$11)&lt;72,$D816*G$1,6*$D816),0)</f>
        <v>180</v>
      </c>
      <c r="H816" s="189">
        <f>IF(Início!$C$11&lt;H$2,IF((H$2-Início!$C$11)&lt;72,$D816*H$1,6*$D816),0)</f>
        <v>240</v>
      </c>
      <c r="I816" s="189">
        <f>IF(Início!$C$11&lt;I$2,IF((I$2-Início!$C$11)&lt;72,$D816*I$1,6*$D816),0)</f>
        <v>300</v>
      </c>
      <c r="J816" s="189">
        <f>IF(Início!$C$11&lt;J$2,IF((J$2-Início!$C$11)&lt;72,$D816*J$1,6*$D816),0)</f>
        <v>360</v>
      </c>
      <c r="K816" s="189">
        <f>IF(Início!$C$11&lt;K$2,IF((K$2-Início!$C$11)&lt;72,$D816*K$1,6*$D816),0)</f>
        <v>360</v>
      </c>
      <c r="L816" s="189">
        <f>IF(Início!$C$11&lt;L$2,IF((L$2-Início!$C$11)&lt;72,$D816*L$1,6*$D816),0)</f>
        <v>360</v>
      </c>
      <c r="M816" s="189">
        <f>IF(Início!$C$11&lt;M$2,IF((M$2-Início!$C$11)&lt;72,$D816*M$1,6*$D816),0)</f>
        <v>360</v>
      </c>
      <c r="N816" s="189">
        <f>IF(Início!$C$11&lt;N$2,IF((N$2-Início!$C$11)&lt;72,$D816*N$1,6*$D816),0)</f>
        <v>360</v>
      </c>
      <c r="Q816" s="165" t="s">
        <v>1159</v>
      </c>
    </row>
    <row r="817" spans="2:17">
      <c r="B817" s="165" t="str">
        <f t="shared" si="13"/>
        <v>Jitaúna/BA</v>
      </c>
      <c r="C817" s="189" t="s">
        <v>311</v>
      </c>
      <c r="D817" s="189">
        <v>60</v>
      </c>
      <c r="E817" s="189">
        <f>IF(Início!$C$11&lt;E$2,IF((E$2-Início!$C$11)&lt;72,$D817*E$1,6*$D817),0)</f>
        <v>60</v>
      </c>
      <c r="F817" s="189">
        <f>IF(Início!$C$11&lt;F$2,IF((F$2-Início!$C$11)&lt;72,$D817*F$1,6*$D817),0)</f>
        <v>120</v>
      </c>
      <c r="G817" s="189">
        <f>IF(Início!$C$11&lt;G$2,IF((G$2-Início!$C$11)&lt;72,$D817*G$1,6*$D817),0)</f>
        <v>180</v>
      </c>
      <c r="H817" s="189">
        <f>IF(Início!$C$11&lt;H$2,IF((H$2-Início!$C$11)&lt;72,$D817*H$1,6*$D817),0)</f>
        <v>240</v>
      </c>
      <c r="I817" s="189">
        <f>IF(Início!$C$11&lt;I$2,IF((I$2-Início!$C$11)&lt;72,$D817*I$1,6*$D817),0)</f>
        <v>300</v>
      </c>
      <c r="J817" s="189">
        <f>IF(Início!$C$11&lt;J$2,IF((J$2-Início!$C$11)&lt;72,$D817*J$1,6*$D817),0)</f>
        <v>360</v>
      </c>
      <c r="K817" s="189">
        <f>IF(Início!$C$11&lt;K$2,IF((K$2-Início!$C$11)&lt;72,$D817*K$1,6*$D817),0)</f>
        <v>360</v>
      </c>
      <c r="L817" s="189">
        <f>IF(Início!$C$11&lt;L$2,IF((L$2-Início!$C$11)&lt;72,$D817*L$1,6*$D817),0)</f>
        <v>360</v>
      </c>
      <c r="M817" s="189">
        <f>IF(Início!$C$11&lt;M$2,IF((M$2-Início!$C$11)&lt;72,$D817*M$1,6*$D817),0)</f>
        <v>360</v>
      </c>
      <c r="N817" s="189">
        <f>IF(Início!$C$11&lt;N$2,IF((N$2-Início!$C$11)&lt;72,$D817*N$1,6*$D817),0)</f>
        <v>360</v>
      </c>
      <c r="Q817" s="165" t="s">
        <v>1092</v>
      </c>
    </row>
    <row r="818" spans="2:17">
      <c r="B818" s="165" t="str">
        <f t="shared" si="13"/>
        <v>Joaíma/MG</v>
      </c>
      <c r="C818" s="189" t="s">
        <v>2005</v>
      </c>
      <c r="D818" s="189">
        <v>60</v>
      </c>
      <c r="E818" s="189">
        <f>IF(Início!$C$11&lt;E$2,IF((E$2-Início!$C$11)&lt;72,$D818*E$1,6*$D818),0)</f>
        <v>60</v>
      </c>
      <c r="F818" s="189">
        <f>IF(Início!$C$11&lt;F$2,IF((F$2-Início!$C$11)&lt;72,$D818*F$1,6*$D818),0)</f>
        <v>120</v>
      </c>
      <c r="G818" s="189">
        <f>IF(Início!$C$11&lt;G$2,IF((G$2-Início!$C$11)&lt;72,$D818*G$1,6*$D818),0)</f>
        <v>180</v>
      </c>
      <c r="H818" s="189">
        <f>IF(Início!$C$11&lt;H$2,IF((H$2-Início!$C$11)&lt;72,$D818*H$1,6*$D818),0)</f>
        <v>240</v>
      </c>
      <c r="I818" s="189">
        <f>IF(Início!$C$11&lt;I$2,IF((I$2-Início!$C$11)&lt;72,$D818*I$1,6*$D818),0)</f>
        <v>300</v>
      </c>
      <c r="J818" s="189">
        <f>IF(Início!$C$11&lt;J$2,IF((J$2-Início!$C$11)&lt;72,$D818*J$1,6*$D818),0)</f>
        <v>360</v>
      </c>
      <c r="K818" s="189">
        <f>IF(Início!$C$11&lt;K$2,IF((K$2-Início!$C$11)&lt;72,$D818*K$1,6*$D818),0)</f>
        <v>360</v>
      </c>
      <c r="L818" s="189">
        <f>IF(Início!$C$11&lt;L$2,IF((L$2-Início!$C$11)&lt;72,$D818*L$1,6*$D818),0)</f>
        <v>360</v>
      </c>
      <c r="M818" s="189">
        <f>IF(Início!$C$11&lt;M$2,IF((M$2-Início!$C$11)&lt;72,$D818*M$1,6*$D818),0)</f>
        <v>360</v>
      </c>
      <c r="N818" s="189">
        <f>IF(Início!$C$11&lt;N$2,IF((N$2-Início!$C$11)&lt;72,$D818*N$1,6*$D818),0)</f>
        <v>360</v>
      </c>
      <c r="Q818" s="165" t="s">
        <v>1125</v>
      </c>
    </row>
    <row r="819" spans="2:17">
      <c r="B819" s="165" t="str">
        <f t="shared" si="13"/>
        <v>João Alfredo/PE</v>
      </c>
      <c r="C819" s="189" t="s">
        <v>319</v>
      </c>
      <c r="D819" s="189">
        <v>60</v>
      </c>
      <c r="E819" s="189">
        <f>IF(Início!$C$11&lt;E$2,IF((E$2-Início!$C$11)&lt;72,$D819*E$1,6*$D819),0)</f>
        <v>60</v>
      </c>
      <c r="F819" s="189">
        <f>IF(Início!$C$11&lt;F$2,IF((F$2-Início!$C$11)&lt;72,$D819*F$1,6*$D819),0)</f>
        <v>120</v>
      </c>
      <c r="G819" s="189">
        <f>IF(Início!$C$11&lt;G$2,IF((G$2-Início!$C$11)&lt;72,$D819*G$1,6*$D819),0)</f>
        <v>180</v>
      </c>
      <c r="H819" s="189">
        <f>IF(Início!$C$11&lt;H$2,IF((H$2-Início!$C$11)&lt;72,$D819*H$1,6*$D819),0)</f>
        <v>240</v>
      </c>
      <c r="I819" s="189">
        <f>IF(Início!$C$11&lt;I$2,IF((I$2-Início!$C$11)&lt;72,$D819*I$1,6*$D819),0)</f>
        <v>300</v>
      </c>
      <c r="J819" s="189">
        <f>IF(Início!$C$11&lt;J$2,IF((J$2-Início!$C$11)&lt;72,$D819*J$1,6*$D819),0)</f>
        <v>360</v>
      </c>
      <c r="K819" s="189">
        <f>IF(Início!$C$11&lt;K$2,IF((K$2-Início!$C$11)&lt;72,$D819*K$1,6*$D819),0)</f>
        <v>360</v>
      </c>
      <c r="L819" s="189">
        <f>IF(Início!$C$11&lt;L$2,IF((L$2-Início!$C$11)&lt;72,$D819*L$1,6*$D819),0)</f>
        <v>360</v>
      </c>
      <c r="M819" s="189">
        <f>IF(Início!$C$11&lt;M$2,IF((M$2-Início!$C$11)&lt;72,$D819*M$1,6*$D819),0)</f>
        <v>360</v>
      </c>
      <c r="N819" s="189">
        <f>IF(Início!$C$11&lt;N$2,IF((N$2-Início!$C$11)&lt;72,$D819*N$1,6*$D819),0)</f>
        <v>360</v>
      </c>
      <c r="Q819" s="165" t="s">
        <v>723</v>
      </c>
    </row>
    <row r="820" spans="2:17">
      <c r="B820" s="165" t="str">
        <f t="shared" si="13"/>
        <v>João Dias/RN</v>
      </c>
      <c r="C820" s="189" t="s">
        <v>2014</v>
      </c>
      <c r="D820" s="189">
        <v>60</v>
      </c>
      <c r="E820" s="189">
        <f>IF(Início!$C$11&lt;E$2,IF((E$2-Início!$C$11)&lt;72,$D820*E$1,6*$D820),0)</f>
        <v>60</v>
      </c>
      <c r="F820" s="189">
        <f>IF(Início!$C$11&lt;F$2,IF((F$2-Início!$C$11)&lt;72,$D820*F$1,6*$D820),0)</f>
        <v>120</v>
      </c>
      <c r="G820" s="189">
        <f>IF(Início!$C$11&lt;G$2,IF((G$2-Início!$C$11)&lt;72,$D820*G$1,6*$D820),0)</f>
        <v>180</v>
      </c>
      <c r="H820" s="189">
        <f>IF(Início!$C$11&lt;H$2,IF((H$2-Início!$C$11)&lt;72,$D820*H$1,6*$D820),0)</f>
        <v>240</v>
      </c>
      <c r="I820" s="189">
        <f>IF(Início!$C$11&lt;I$2,IF((I$2-Início!$C$11)&lt;72,$D820*I$1,6*$D820),0)</f>
        <v>300</v>
      </c>
      <c r="J820" s="189">
        <f>IF(Início!$C$11&lt;J$2,IF((J$2-Início!$C$11)&lt;72,$D820*J$1,6*$D820),0)</f>
        <v>360</v>
      </c>
      <c r="K820" s="189">
        <f>IF(Início!$C$11&lt;K$2,IF((K$2-Início!$C$11)&lt;72,$D820*K$1,6*$D820),0)</f>
        <v>360</v>
      </c>
      <c r="L820" s="189">
        <f>IF(Início!$C$11&lt;L$2,IF((L$2-Início!$C$11)&lt;72,$D820*L$1,6*$D820),0)</f>
        <v>360</v>
      </c>
      <c r="M820" s="189">
        <f>IF(Início!$C$11&lt;M$2,IF((M$2-Início!$C$11)&lt;72,$D820*M$1,6*$D820),0)</f>
        <v>360</v>
      </c>
      <c r="N820" s="189">
        <f>IF(Início!$C$11&lt;N$2,IF((N$2-Início!$C$11)&lt;72,$D820*N$1,6*$D820),0)</f>
        <v>360</v>
      </c>
      <c r="Q820" s="165" t="s">
        <v>1970</v>
      </c>
    </row>
    <row r="821" spans="2:17">
      <c r="B821" s="165" t="str">
        <f t="shared" si="13"/>
        <v>João Dourado/BA</v>
      </c>
      <c r="C821" s="189" t="s">
        <v>311</v>
      </c>
      <c r="D821" s="189">
        <v>60</v>
      </c>
      <c r="E821" s="189">
        <f>IF(Início!$C$11&lt;E$2,IF((E$2-Início!$C$11)&lt;72,$D821*E$1,6*$D821),0)</f>
        <v>60</v>
      </c>
      <c r="F821" s="189">
        <f>IF(Início!$C$11&lt;F$2,IF((F$2-Início!$C$11)&lt;72,$D821*F$1,6*$D821),0)</f>
        <v>120</v>
      </c>
      <c r="G821" s="189">
        <f>IF(Início!$C$11&lt;G$2,IF((G$2-Início!$C$11)&lt;72,$D821*G$1,6*$D821),0)</f>
        <v>180</v>
      </c>
      <c r="H821" s="189">
        <f>IF(Início!$C$11&lt;H$2,IF((H$2-Início!$C$11)&lt;72,$D821*H$1,6*$D821),0)</f>
        <v>240</v>
      </c>
      <c r="I821" s="189">
        <f>IF(Início!$C$11&lt;I$2,IF((I$2-Início!$C$11)&lt;72,$D821*I$1,6*$D821),0)</f>
        <v>300</v>
      </c>
      <c r="J821" s="189">
        <f>IF(Início!$C$11&lt;J$2,IF((J$2-Início!$C$11)&lt;72,$D821*J$1,6*$D821),0)</f>
        <v>360</v>
      </c>
      <c r="K821" s="189">
        <f>IF(Início!$C$11&lt;K$2,IF((K$2-Início!$C$11)&lt;72,$D821*K$1,6*$D821),0)</f>
        <v>360</v>
      </c>
      <c r="L821" s="189">
        <f>IF(Início!$C$11&lt;L$2,IF((L$2-Início!$C$11)&lt;72,$D821*L$1,6*$D821),0)</f>
        <v>360</v>
      </c>
      <c r="M821" s="189">
        <f>IF(Início!$C$11&lt;M$2,IF((M$2-Início!$C$11)&lt;72,$D821*M$1,6*$D821),0)</f>
        <v>360</v>
      </c>
      <c r="N821" s="189">
        <f>IF(Início!$C$11&lt;N$2,IF((N$2-Início!$C$11)&lt;72,$D821*N$1,6*$D821),0)</f>
        <v>360</v>
      </c>
      <c r="Q821" s="165" t="s">
        <v>767</v>
      </c>
    </row>
    <row r="822" spans="2:17">
      <c r="B822" s="165" t="str">
        <f t="shared" si="13"/>
        <v>Joaquim Nabuco/PE</v>
      </c>
      <c r="C822" s="189" t="s">
        <v>319</v>
      </c>
      <c r="D822" s="189">
        <v>60</v>
      </c>
      <c r="E822" s="189">
        <f>IF(Início!$C$11&lt;E$2,IF((E$2-Início!$C$11)&lt;72,$D822*E$1,6*$D822),0)</f>
        <v>60</v>
      </c>
      <c r="F822" s="189">
        <f>IF(Início!$C$11&lt;F$2,IF((F$2-Início!$C$11)&lt;72,$D822*F$1,6*$D822),0)</f>
        <v>120</v>
      </c>
      <c r="G822" s="189">
        <f>IF(Início!$C$11&lt;G$2,IF((G$2-Início!$C$11)&lt;72,$D822*G$1,6*$D822),0)</f>
        <v>180</v>
      </c>
      <c r="H822" s="189">
        <f>IF(Início!$C$11&lt;H$2,IF((H$2-Início!$C$11)&lt;72,$D822*H$1,6*$D822),0)</f>
        <v>240</v>
      </c>
      <c r="I822" s="189">
        <f>IF(Início!$C$11&lt;I$2,IF((I$2-Início!$C$11)&lt;72,$D822*I$1,6*$D822),0)</f>
        <v>300</v>
      </c>
      <c r="J822" s="189">
        <f>IF(Início!$C$11&lt;J$2,IF((J$2-Início!$C$11)&lt;72,$D822*J$1,6*$D822),0)</f>
        <v>360</v>
      </c>
      <c r="K822" s="189">
        <f>IF(Início!$C$11&lt;K$2,IF((K$2-Início!$C$11)&lt;72,$D822*K$1,6*$D822),0)</f>
        <v>360</v>
      </c>
      <c r="L822" s="189">
        <f>IF(Início!$C$11&lt;L$2,IF((L$2-Início!$C$11)&lt;72,$D822*L$1,6*$D822),0)</f>
        <v>360</v>
      </c>
      <c r="M822" s="189">
        <f>IF(Início!$C$11&lt;M$2,IF((M$2-Início!$C$11)&lt;72,$D822*M$1,6*$D822),0)</f>
        <v>360</v>
      </c>
      <c r="N822" s="189">
        <f>IF(Início!$C$11&lt;N$2,IF((N$2-Início!$C$11)&lt;72,$D822*N$1,6*$D822),0)</f>
        <v>360</v>
      </c>
      <c r="Q822" s="165" t="s">
        <v>1172</v>
      </c>
    </row>
    <row r="823" spans="2:17">
      <c r="B823" s="165" t="str">
        <f t="shared" si="13"/>
        <v>Joaquim Pires/PI</v>
      </c>
      <c r="C823" s="189" t="s">
        <v>2004</v>
      </c>
      <c r="D823" s="189">
        <v>60</v>
      </c>
      <c r="E823" s="189">
        <f>IF(Início!$C$11&lt;E$2,IF((E$2-Início!$C$11)&lt;72,$D823*E$1,6*$D823),0)</f>
        <v>60</v>
      </c>
      <c r="F823" s="189">
        <f>IF(Início!$C$11&lt;F$2,IF((F$2-Início!$C$11)&lt;72,$D823*F$1,6*$D823),0)</f>
        <v>120</v>
      </c>
      <c r="G823" s="189">
        <f>IF(Início!$C$11&lt;G$2,IF((G$2-Início!$C$11)&lt;72,$D823*G$1,6*$D823),0)</f>
        <v>180</v>
      </c>
      <c r="H823" s="189">
        <f>IF(Início!$C$11&lt;H$2,IF((H$2-Início!$C$11)&lt;72,$D823*H$1,6*$D823),0)</f>
        <v>240</v>
      </c>
      <c r="I823" s="189">
        <f>IF(Início!$C$11&lt;I$2,IF((I$2-Início!$C$11)&lt;72,$D823*I$1,6*$D823),0)</f>
        <v>300</v>
      </c>
      <c r="J823" s="189">
        <f>IF(Início!$C$11&lt;J$2,IF((J$2-Início!$C$11)&lt;72,$D823*J$1,6*$D823),0)</f>
        <v>360</v>
      </c>
      <c r="K823" s="189">
        <f>IF(Início!$C$11&lt;K$2,IF((K$2-Início!$C$11)&lt;72,$D823*K$1,6*$D823),0)</f>
        <v>360</v>
      </c>
      <c r="L823" s="189">
        <f>IF(Início!$C$11&lt;L$2,IF((L$2-Início!$C$11)&lt;72,$D823*L$1,6*$D823),0)</f>
        <v>360</v>
      </c>
      <c r="M823" s="189">
        <f>IF(Início!$C$11&lt;M$2,IF((M$2-Início!$C$11)&lt;72,$D823*M$1,6*$D823),0)</f>
        <v>360</v>
      </c>
      <c r="N823" s="189">
        <f>IF(Início!$C$11&lt;N$2,IF((N$2-Início!$C$11)&lt;72,$D823*N$1,6*$D823),0)</f>
        <v>360</v>
      </c>
      <c r="Q823" s="165" t="s">
        <v>1126</v>
      </c>
    </row>
    <row r="824" spans="2:17">
      <c r="B824" s="165" t="str">
        <f t="shared" si="13"/>
        <v>Joaquim Távora/PR</v>
      </c>
      <c r="C824" s="189" t="s">
        <v>2009</v>
      </c>
      <c r="D824" s="189">
        <v>60</v>
      </c>
      <c r="E824" s="189">
        <f>IF(Início!$C$11&lt;E$2,IF((E$2-Início!$C$11)&lt;72,$D824*E$1,6*$D824),0)</f>
        <v>60</v>
      </c>
      <c r="F824" s="189">
        <f>IF(Início!$C$11&lt;F$2,IF((F$2-Início!$C$11)&lt;72,$D824*F$1,6*$D824),0)</f>
        <v>120</v>
      </c>
      <c r="G824" s="189">
        <f>IF(Início!$C$11&lt;G$2,IF((G$2-Início!$C$11)&lt;72,$D824*G$1,6*$D824),0)</f>
        <v>180</v>
      </c>
      <c r="H824" s="189">
        <f>IF(Início!$C$11&lt;H$2,IF((H$2-Início!$C$11)&lt;72,$D824*H$1,6*$D824),0)</f>
        <v>240</v>
      </c>
      <c r="I824" s="189">
        <f>IF(Início!$C$11&lt;I$2,IF((I$2-Início!$C$11)&lt;72,$D824*I$1,6*$D824),0)</f>
        <v>300</v>
      </c>
      <c r="J824" s="189">
        <f>IF(Início!$C$11&lt;J$2,IF((J$2-Início!$C$11)&lt;72,$D824*J$1,6*$D824),0)</f>
        <v>360</v>
      </c>
      <c r="K824" s="189">
        <f>IF(Início!$C$11&lt;K$2,IF((K$2-Início!$C$11)&lt;72,$D824*K$1,6*$D824),0)</f>
        <v>360</v>
      </c>
      <c r="L824" s="189">
        <f>IF(Início!$C$11&lt;L$2,IF((L$2-Início!$C$11)&lt;72,$D824*L$1,6*$D824),0)</f>
        <v>360</v>
      </c>
      <c r="M824" s="189">
        <f>IF(Início!$C$11&lt;M$2,IF((M$2-Início!$C$11)&lt;72,$D824*M$1,6*$D824),0)</f>
        <v>360</v>
      </c>
      <c r="N824" s="189">
        <f>IF(Início!$C$11&lt;N$2,IF((N$2-Início!$C$11)&lt;72,$D824*N$1,6*$D824),0)</f>
        <v>360</v>
      </c>
      <c r="Q824" s="165" t="s">
        <v>1235</v>
      </c>
    </row>
    <row r="825" spans="2:17">
      <c r="B825" s="165" t="str">
        <f t="shared" si="13"/>
        <v>Joca Marques/PI</v>
      </c>
      <c r="C825" s="189" t="s">
        <v>2004</v>
      </c>
      <c r="D825" s="189">
        <v>60</v>
      </c>
      <c r="E825" s="189">
        <f>IF(Início!$C$11&lt;E$2,IF((E$2-Início!$C$11)&lt;72,$D825*E$1,6*$D825),0)</f>
        <v>60</v>
      </c>
      <c r="F825" s="189">
        <f>IF(Início!$C$11&lt;F$2,IF((F$2-Início!$C$11)&lt;72,$D825*F$1,6*$D825),0)</f>
        <v>120</v>
      </c>
      <c r="G825" s="189">
        <f>IF(Início!$C$11&lt;G$2,IF((G$2-Início!$C$11)&lt;72,$D825*G$1,6*$D825),0)</f>
        <v>180</v>
      </c>
      <c r="H825" s="189">
        <f>IF(Início!$C$11&lt;H$2,IF((H$2-Início!$C$11)&lt;72,$D825*H$1,6*$D825),0)</f>
        <v>240</v>
      </c>
      <c r="I825" s="189">
        <f>IF(Início!$C$11&lt;I$2,IF((I$2-Início!$C$11)&lt;72,$D825*I$1,6*$D825),0)</f>
        <v>300</v>
      </c>
      <c r="J825" s="189">
        <f>IF(Início!$C$11&lt;J$2,IF((J$2-Início!$C$11)&lt;72,$D825*J$1,6*$D825),0)</f>
        <v>360</v>
      </c>
      <c r="K825" s="189">
        <f>IF(Início!$C$11&lt;K$2,IF((K$2-Início!$C$11)&lt;72,$D825*K$1,6*$D825),0)</f>
        <v>360</v>
      </c>
      <c r="L825" s="189">
        <f>IF(Início!$C$11&lt;L$2,IF((L$2-Início!$C$11)&lt;72,$D825*L$1,6*$D825),0)</f>
        <v>360</v>
      </c>
      <c r="M825" s="189">
        <f>IF(Início!$C$11&lt;M$2,IF((M$2-Início!$C$11)&lt;72,$D825*M$1,6*$D825),0)</f>
        <v>360</v>
      </c>
      <c r="N825" s="189">
        <f>IF(Início!$C$11&lt;N$2,IF((N$2-Início!$C$11)&lt;72,$D825*N$1,6*$D825),0)</f>
        <v>360</v>
      </c>
      <c r="Q825" s="165" t="s">
        <v>1669</v>
      </c>
    </row>
    <row r="826" spans="2:17">
      <c r="B826" s="165" t="str">
        <f t="shared" si="13"/>
        <v>Jóia/RS</v>
      </c>
      <c r="C826" s="189" t="s">
        <v>2012</v>
      </c>
      <c r="D826" s="189">
        <v>60</v>
      </c>
      <c r="E826" s="189">
        <f>IF(Início!$C$11&lt;E$2,IF((E$2-Início!$C$11)&lt;72,$D826*E$1,6*$D826),0)</f>
        <v>60</v>
      </c>
      <c r="F826" s="189">
        <f>IF(Início!$C$11&lt;F$2,IF((F$2-Início!$C$11)&lt;72,$D826*F$1,6*$D826),0)</f>
        <v>120</v>
      </c>
      <c r="G826" s="189">
        <f>IF(Início!$C$11&lt;G$2,IF((G$2-Início!$C$11)&lt;72,$D826*G$1,6*$D826),0)</f>
        <v>180</v>
      </c>
      <c r="H826" s="189">
        <f>IF(Início!$C$11&lt;H$2,IF((H$2-Início!$C$11)&lt;72,$D826*H$1,6*$D826),0)</f>
        <v>240</v>
      </c>
      <c r="I826" s="189">
        <f>IF(Início!$C$11&lt;I$2,IF((I$2-Início!$C$11)&lt;72,$D826*I$1,6*$D826),0)</f>
        <v>300</v>
      </c>
      <c r="J826" s="189">
        <f>IF(Início!$C$11&lt;J$2,IF((J$2-Início!$C$11)&lt;72,$D826*J$1,6*$D826),0)</f>
        <v>360</v>
      </c>
      <c r="K826" s="189">
        <f>IF(Início!$C$11&lt;K$2,IF((K$2-Início!$C$11)&lt;72,$D826*K$1,6*$D826),0)</f>
        <v>360</v>
      </c>
      <c r="L826" s="189">
        <f>IF(Início!$C$11&lt;L$2,IF((L$2-Início!$C$11)&lt;72,$D826*L$1,6*$D826),0)</f>
        <v>360</v>
      </c>
      <c r="M826" s="189">
        <f>IF(Início!$C$11&lt;M$2,IF((M$2-Início!$C$11)&lt;72,$D826*M$1,6*$D826),0)</f>
        <v>360</v>
      </c>
      <c r="N826" s="189">
        <f>IF(Início!$C$11&lt;N$2,IF((N$2-Início!$C$11)&lt;72,$D826*N$1,6*$D826),0)</f>
        <v>360</v>
      </c>
      <c r="Q826" s="165" t="s">
        <v>1513</v>
      </c>
    </row>
    <row r="827" spans="2:17">
      <c r="B827" s="165" t="str">
        <f t="shared" si="13"/>
        <v>Jordânia/MG</v>
      </c>
      <c r="C827" s="189" t="s">
        <v>2005</v>
      </c>
      <c r="D827" s="189">
        <v>60</v>
      </c>
      <c r="E827" s="189">
        <f>IF(Início!$C$11&lt;E$2,IF((E$2-Início!$C$11)&lt;72,$D827*E$1,6*$D827),0)</f>
        <v>60</v>
      </c>
      <c r="F827" s="189">
        <f>IF(Início!$C$11&lt;F$2,IF((F$2-Início!$C$11)&lt;72,$D827*F$1,6*$D827),0)</f>
        <v>120</v>
      </c>
      <c r="G827" s="189">
        <f>IF(Início!$C$11&lt;G$2,IF((G$2-Início!$C$11)&lt;72,$D827*G$1,6*$D827),0)</f>
        <v>180</v>
      </c>
      <c r="H827" s="189">
        <f>IF(Início!$C$11&lt;H$2,IF((H$2-Início!$C$11)&lt;72,$D827*H$1,6*$D827),0)</f>
        <v>240</v>
      </c>
      <c r="I827" s="189">
        <f>IF(Início!$C$11&lt;I$2,IF((I$2-Início!$C$11)&lt;72,$D827*I$1,6*$D827),0)</f>
        <v>300</v>
      </c>
      <c r="J827" s="189">
        <f>IF(Início!$C$11&lt;J$2,IF((J$2-Início!$C$11)&lt;72,$D827*J$1,6*$D827),0)</f>
        <v>360</v>
      </c>
      <c r="K827" s="189">
        <f>IF(Início!$C$11&lt;K$2,IF((K$2-Início!$C$11)&lt;72,$D827*K$1,6*$D827),0)</f>
        <v>360</v>
      </c>
      <c r="L827" s="189">
        <f>IF(Início!$C$11&lt;L$2,IF((L$2-Início!$C$11)&lt;72,$D827*L$1,6*$D827),0)</f>
        <v>360</v>
      </c>
      <c r="M827" s="189">
        <f>IF(Início!$C$11&lt;M$2,IF((M$2-Início!$C$11)&lt;72,$D827*M$1,6*$D827),0)</f>
        <v>360</v>
      </c>
      <c r="N827" s="189">
        <f>IF(Início!$C$11&lt;N$2,IF((N$2-Início!$C$11)&lt;72,$D827*N$1,6*$D827),0)</f>
        <v>360</v>
      </c>
      <c r="Q827" s="165" t="s">
        <v>1341</v>
      </c>
    </row>
    <row r="828" spans="2:17">
      <c r="B828" s="165" t="str">
        <f t="shared" si="13"/>
        <v>José da Penha/RN</v>
      </c>
      <c r="C828" s="189" t="s">
        <v>2014</v>
      </c>
      <c r="D828" s="189">
        <v>60</v>
      </c>
      <c r="E828" s="189">
        <f>IF(Início!$C$11&lt;E$2,IF((E$2-Início!$C$11)&lt;72,$D828*E$1,6*$D828),0)</f>
        <v>60</v>
      </c>
      <c r="F828" s="189">
        <f>IF(Início!$C$11&lt;F$2,IF((F$2-Início!$C$11)&lt;72,$D828*F$1,6*$D828),0)</f>
        <v>120</v>
      </c>
      <c r="G828" s="189">
        <f>IF(Início!$C$11&lt;G$2,IF((G$2-Início!$C$11)&lt;72,$D828*G$1,6*$D828),0)</f>
        <v>180</v>
      </c>
      <c r="H828" s="189">
        <f>IF(Início!$C$11&lt;H$2,IF((H$2-Início!$C$11)&lt;72,$D828*H$1,6*$D828),0)</f>
        <v>240</v>
      </c>
      <c r="I828" s="189">
        <f>IF(Início!$C$11&lt;I$2,IF((I$2-Início!$C$11)&lt;72,$D828*I$1,6*$D828),0)</f>
        <v>300</v>
      </c>
      <c r="J828" s="189">
        <f>IF(Início!$C$11&lt;J$2,IF((J$2-Início!$C$11)&lt;72,$D828*J$1,6*$D828),0)</f>
        <v>360</v>
      </c>
      <c r="K828" s="189">
        <f>IF(Início!$C$11&lt;K$2,IF((K$2-Início!$C$11)&lt;72,$D828*K$1,6*$D828),0)</f>
        <v>360</v>
      </c>
      <c r="L828" s="189">
        <f>IF(Início!$C$11&lt;L$2,IF((L$2-Início!$C$11)&lt;72,$D828*L$1,6*$D828),0)</f>
        <v>360</v>
      </c>
      <c r="M828" s="189">
        <f>IF(Início!$C$11&lt;M$2,IF((M$2-Início!$C$11)&lt;72,$D828*M$1,6*$D828),0)</f>
        <v>360</v>
      </c>
      <c r="N828" s="189">
        <f>IF(Início!$C$11&lt;N$2,IF((N$2-Início!$C$11)&lt;72,$D828*N$1,6*$D828),0)</f>
        <v>360</v>
      </c>
      <c r="Q828" s="165" t="s">
        <v>1633</v>
      </c>
    </row>
    <row r="829" spans="2:17">
      <c r="B829" s="165" t="str">
        <f t="shared" si="13"/>
        <v>José de Freitas/PI</v>
      </c>
      <c r="C829" s="189" t="s">
        <v>2004</v>
      </c>
      <c r="D829" s="189">
        <v>60</v>
      </c>
      <c r="E829" s="189">
        <f>IF(Início!$C$11&lt;E$2,IF((E$2-Início!$C$11)&lt;72,$D829*E$1,6*$D829),0)</f>
        <v>60</v>
      </c>
      <c r="F829" s="189">
        <f>IF(Início!$C$11&lt;F$2,IF((F$2-Início!$C$11)&lt;72,$D829*F$1,6*$D829),0)</f>
        <v>120</v>
      </c>
      <c r="G829" s="189">
        <f>IF(Início!$C$11&lt;G$2,IF((G$2-Início!$C$11)&lt;72,$D829*G$1,6*$D829),0)</f>
        <v>180</v>
      </c>
      <c r="H829" s="189">
        <f>IF(Início!$C$11&lt;H$2,IF((H$2-Início!$C$11)&lt;72,$D829*H$1,6*$D829),0)</f>
        <v>240</v>
      </c>
      <c r="I829" s="189">
        <f>IF(Início!$C$11&lt;I$2,IF((I$2-Início!$C$11)&lt;72,$D829*I$1,6*$D829),0)</f>
        <v>300</v>
      </c>
      <c r="J829" s="189">
        <f>IF(Início!$C$11&lt;J$2,IF((J$2-Início!$C$11)&lt;72,$D829*J$1,6*$D829),0)</f>
        <v>360</v>
      </c>
      <c r="K829" s="189">
        <f>IF(Início!$C$11&lt;K$2,IF((K$2-Início!$C$11)&lt;72,$D829*K$1,6*$D829),0)</f>
        <v>360</v>
      </c>
      <c r="L829" s="189">
        <f>IF(Início!$C$11&lt;L$2,IF((L$2-Início!$C$11)&lt;72,$D829*L$1,6*$D829),0)</f>
        <v>360</v>
      </c>
      <c r="M829" s="189">
        <f>IF(Início!$C$11&lt;M$2,IF((M$2-Início!$C$11)&lt;72,$D829*M$1,6*$D829),0)</f>
        <v>360</v>
      </c>
      <c r="N829" s="189">
        <f>IF(Início!$C$11&lt;N$2,IF((N$2-Início!$C$11)&lt;72,$D829*N$1,6*$D829),0)</f>
        <v>360</v>
      </c>
      <c r="Q829" s="165" t="s">
        <v>558</v>
      </c>
    </row>
    <row r="830" spans="2:17">
      <c r="B830" s="165" t="str">
        <f t="shared" si="13"/>
        <v>Joselândia/MA</v>
      </c>
      <c r="C830" s="189" t="s">
        <v>316</v>
      </c>
      <c r="D830" s="189">
        <v>60</v>
      </c>
      <c r="E830" s="189">
        <f>IF(Início!$C$11&lt;E$2,IF((E$2-Início!$C$11)&lt;72,$D830*E$1,6*$D830),0)</f>
        <v>60</v>
      </c>
      <c r="F830" s="189">
        <f>IF(Início!$C$11&lt;F$2,IF((F$2-Início!$C$11)&lt;72,$D830*F$1,6*$D830),0)</f>
        <v>120</v>
      </c>
      <c r="G830" s="189">
        <f>IF(Início!$C$11&lt;G$2,IF((G$2-Início!$C$11)&lt;72,$D830*G$1,6*$D830),0)</f>
        <v>180</v>
      </c>
      <c r="H830" s="189">
        <f>IF(Início!$C$11&lt;H$2,IF((H$2-Início!$C$11)&lt;72,$D830*H$1,6*$D830),0)</f>
        <v>240</v>
      </c>
      <c r="I830" s="189">
        <f>IF(Início!$C$11&lt;I$2,IF((I$2-Início!$C$11)&lt;72,$D830*I$1,6*$D830),0)</f>
        <v>300</v>
      </c>
      <c r="J830" s="189">
        <f>IF(Início!$C$11&lt;J$2,IF((J$2-Início!$C$11)&lt;72,$D830*J$1,6*$D830),0)</f>
        <v>360</v>
      </c>
      <c r="K830" s="189">
        <f>IF(Início!$C$11&lt;K$2,IF((K$2-Início!$C$11)&lt;72,$D830*K$1,6*$D830),0)</f>
        <v>360</v>
      </c>
      <c r="L830" s="189">
        <f>IF(Início!$C$11&lt;L$2,IF((L$2-Início!$C$11)&lt;72,$D830*L$1,6*$D830),0)</f>
        <v>360</v>
      </c>
      <c r="M830" s="189">
        <f>IF(Início!$C$11&lt;M$2,IF((M$2-Início!$C$11)&lt;72,$D830*M$1,6*$D830),0)</f>
        <v>360</v>
      </c>
      <c r="N830" s="189">
        <f>IF(Início!$C$11&lt;N$2,IF((N$2-Início!$C$11)&lt;72,$D830*N$1,6*$D830),0)</f>
        <v>360</v>
      </c>
      <c r="Q830" s="165" t="s">
        <v>1075</v>
      </c>
    </row>
    <row r="831" spans="2:17">
      <c r="B831" s="165" t="str">
        <f t="shared" si="13"/>
        <v>Jucás/CE</v>
      </c>
      <c r="C831" s="189" t="s">
        <v>314</v>
      </c>
      <c r="D831" s="189">
        <v>60</v>
      </c>
      <c r="E831" s="189">
        <f>IF(Início!$C$11&lt;E$2,IF((E$2-Início!$C$11)&lt;72,$D831*E$1,6*$D831),0)</f>
        <v>60</v>
      </c>
      <c r="F831" s="189">
        <f>IF(Início!$C$11&lt;F$2,IF((F$2-Início!$C$11)&lt;72,$D831*F$1,6*$D831),0)</f>
        <v>120</v>
      </c>
      <c r="G831" s="189">
        <f>IF(Início!$C$11&lt;G$2,IF((G$2-Início!$C$11)&lt;72,$D831*G$1,6*$D831),0)</f>
        <v>180</v>
      </c>
      <c r="H831" s="189">
        <f>IF(Início!$C$11&lt;H$2,IF((H$2-Início!$C$11)&lt;72,$D831*H$1,6*$D831),0)</f>
        <v>240</v>
      </c>
      <c r="I831" s="189">
        <f>IF(Início!$C$11&lt;I$2,IF((I$2-Início!$C$11)&lt;72,$D831*I$1,6*$D831),0)</f>
        <v>300</v>
      </c>
      <c r="J831" s="189">
        <f>IF(Início!$C$11&lt;J$2,IF((J$2-Início!$C$11)&lt;72,$D831*J$1,6*$D831),0)</f>
        <v>360</v>
      </c>
      <c r="K831" s="189">
        <f>IF(Início!$C$11&lt;K$2,IF((K$2-Início!$C$11)&lt;72,$D831*K$1,6*$D831),0)</f>
        <v>360</v>
      </c>
      <c r="L831" s="189">
        <f>IF(Início!$C$11&lt;L$2,IF((L$2-Início!$C$11)&lt;72,$D831*L$1,6*$D831),0)</f>
        <v>360</v>
      </c>
      <c r="M831" s="189">
        <f>IF(Início!$C$11&lt;M$2,IF((M$2-Início!$C$11)&lt;72,$D831*M$1,6*$D831),0)</f>
        <v>360</v>
      </c>
      <c r="N831" s="189">
        <f>IF(Início!$C$11&lt;N$2,IF((N$2-Início!$C$11)&lt;72,$D831*N$1,6*$D831),0)</f>
        <v>360</v>
      </c>
      <c r="Q831" s="165" t="s">
        <v>800</v>
      </c>
    </row>
    <row r="832" spans="2:17">
      <c r="B832" s="165" t="str">
        <f t="shared" si="13"/>
        <v>Jucuruçu/BA</v>
      </c>
      <c r="C832" s="189" t="s">
        <v>311</v>
      </c>
      <c r="D832" s="189">
        <v>60</v>
      </c>
      <c r="E832" s="189">
        <f>IF(Início!$C$11&lt;E$2,IF((E$2-Início!$C$11)&lt;72,$D832*E$1,6*$D832),0)</f>
        <v>60</v>
      </c>
      <c r="F832" s="189">
        <f>IF(Início!$C$11&lt;F$2,IF((F$2-Início!$C$11)&lt;72,$D832*F$1,6*$D832),0)</f>
        <v>120</v>
      </c>
      <c r="G832" s="189">
        <f>IF(Início!$C$11&lt;G$2,IF((G$2-Início!$C$11)&lt;72,$D832*G$1,6*$D832),0)</f>
        <v>180</v>
      </c>
      <c r="H832" s="189">
        <f>IF(Início!$C$11&lt;H$2,IF((H$2-Início!$C$11)&lt;72,$D832*H$1,6*$D832),0)</f>
        <v>240</v>
      </c>
      <c r="I832" s="189">
        <f>IF(Início!$C$11&lt;I$2,IF((I$2-Início!$C$11)&lt;72,$D832*I$1,6*$D832),0)</f>
        <v>300</v>
      </c>
      <c r="J832" s="189">
        <f>IF(Início!$C$11&lt;J$2,IF((J$2-Início!$C$11)&lt;72,$D832*J$1,6*$D832),0)</f>
        <v>360</v>
      </c>
      <c r="K832" s="189">
        <f>IF(Início!$C$11&lt;K$2,IF((K$2-Início!$C$11)&lt;72,$D832*K$1,6*$D832),0)</f>
        <v>360</v>
      </c>
      <c r="L832" s="189">
        <f>IF(Início!$C$11&lt;L$2,IF((L$2-Início!$C$11)&lt;72,$D832*L$1,6*$D832),0)</f>
        <v>360</v>
      </c>
      <c r="M832" s="189">
        <f>IF(Início!$C$11&lt;M$2,IF((M$2-Início!$C$11)&lt;72,$D832*M$1,6*$D832),0)</f>
        <v>360</v>
      </c>
      <c r="N832" s="189">
        <f>IF(Início!$C$11&lt;N$2,IF((N$2-Início!$C$11)&lt;72,$D832*N$1,6*$D832),0)</f>
        <v>360</v>
      </c>
      <c r="Q832" s="165" t="s">
        <v>1381</v>
      </c>
    </row>
    <row r="833" spans="2:17">
      <c r="B833" s="165" t="str">
        <f t="shared" si="13"/>
        <v>Jucurutu/RN</v>
      </c>
      <c r="C833" s="189" t="s">
        <v>2014</v>
      </c>
      <c r="D833" s="189">
        <v>60</v>
      </c>
      <c r="E833" s="189">
        <f>IF(Início!$C$11&lt;E$2,IF((E$2-Início!$C$11)&lt;72,$D833*E$1,6*$D833),0)</f>
        <v>60</v>
      </c>
      <c r="F833" s="189">
        <f>IF(Início!$C$11&lt;F$2,IF((F$2-Início!$C$11)&lt;72,$D833*F$1,6*$D833),0)</f>
        <v>120</v>
      </c>
      <c r="G833" s="189">
        <f>IF(Início!$C$11&lt;G$2,IF((G$2-Início!$C$11)&lt;72,$D833*G$1,6*$D833),0)</f>
        <v>180</v>
      </c>
      <c r="H833" s="189">
        <f>IF(Início!$C$11&lt;H$2,IF((H$2-Início!$C$11)&lt;72,$D833*H$1,6*$D833),0)</f>
        <v>240</v>
      </c>
      <c r="I833" s="189">
        <f>IF(Início!$C$11&lt;I$2,IF((I$2-Início!$C$11)&lt;72,$D833*I$1,6*$D833),0)</f>
        <v>300</v>
      </c>
      <c r="J833" s="189">
        <f>IF(Início!$C$11&lt;J$2,IF((J$2-Início!$C$11)&lt;72,$D833*J$1,6*$D833),0)</f>
        <v>360</v>
      </c>
      <c r="K833" s="189">
        <f>IF(Início!$C$11&lt;K$2,IF((K$2-Início!$C$11)&lt;72,$D833*K$1,6*$D833),0)</f>
        <v>360</v>
      </c>
      <c r="L833" s="189">
        <f>IF(Início!$C$11&lt;L$2,IF((L$2-Início!$C$11)&lt;72,$D833*L$1,6*$D833),0)</f>
        <v>360</v>
      </c>
      <c r="M833" s="189">
        <f>IF(Início!$C$11&lt;M$2,IF((M$2-Início!$C$11)&lt;72,$D833*M$1,6*$D833),0)</f>
        <v>360</v>
      </c>
      <c r="N833" s="189">
        <f>IF(Início!$C$11&lt;N$2,IF((N$2-Início!$C$11)&lt;72,$D833*N$1,6*$D833),0)</f>
        <v>360</v>
      </c>
      <c r="Q833" s="165" t="s">
        <v>976</v>
      </c>
    </row>
    <row r="834" spans="2:17">
      <c r="B834" s="165" t="str">
        <f t="shared" si="13"/>
        <v>Junco do Maranhão/MA</v>
      </c>
      <c r="C834" s="189" t="s">
        <v>316</v>
      </c>
      <c r="D834" s="189">
        <v>60</v>
      </c>
      <c r="E834" s="189">
        <f>IF(Início!$C$11&lt;E$2,IF((E$2-Início!$C$11)&lt;72,$D834*E$1,6*$D834),0)</f>
        <v>60</v>
      </c>
      <c r="F834" s="189">
        <f>IF(Início!$C$11&lt;F$2,IF((F$2-Início!$C$11)&lt;72,$D834*F$1,6*$D834),0)</f>
        <v>120</v>
      </c>
      <c r="G834" s="189">
        <f>IF(Início!$C$11&lt;G$2,IF((G$2-Início!$C$11)&lt;72,$D834*G$1,6*$D834),0)</f>
        <v>180</v>
      </c>
      <c r="H834" s="189">
        <f>IF(Início!$C$11&lt;H$2,IF((H$2-Início!$C$11)&lt;72,$D834*H$1,6*$D834),0)</f>
        <v>240</v>
      </c>
      <c r="I834" s="189">
        <f>IF(Início!$C$11&lt;I$2,IF((I$2-Início!$C$11)&lt;72,$D834*I$1,6*$D834),0)</f>
        <v>300</v>
      </c>
      <c r="J834" s="189">
        <f>IF(Início!$C$11&lt;J$2,IF((J$2-Início!$C$11)&lt;72,$D834*J$1,6*$D834),0)</f>
        <v>360</v>
      </c>
      <c r="K834" s="189">
        <f>IF(Início!$C$11&lt;K$2,IF((K$2-Início!$C$11)&lt;72,$D834*K$1,6*$D834),0)</f>
        <v>360</v>
      </c>
      <c r="L834" s="189">
        <f>IF(Início!$C$11&lt;L$2,IF((L$2-Início!$C$11)&lt;72,$D834*L$1,6*$D834),0)</f>
        <v>360</v>
      </c>
      <c r="M834" s="189">
        <f>IF(Início!$C$11&lt;M$2,IF((M$2-Início!$C$11)&lt;72,$D834*M$1,6*$D834),0)</f>
        <v>360</v>
      </c>
      <c r="N834" s="189">
        <f>IF(Início!$C$11&lt;N$2,IF((N$2-Início!$C$11)&lt;72,$D834*N$1,6*$D834),0)</f>
        <v>360</v>
      </c>
      <c r="Q834" s="165" t="s">
        <v>1682</v>
      </c>
    </row>
    <row r="835" spans="2:17">
      <c r="B835" s="165" t="str">
        <f t="shared" si="13"/>
        <v>Jundiaí do Sul/PR</v>
      </c>
      <c r="C835" s="189" t="s">
        <v>2009</v>
      </c>
      <c r="D835" s="189">
        <v>60</v>
      </c>
      <c r="E835" s="189">
        <f>IF(Início!$C$11&lt;E$2,IF((E$2-Início!$C$11)&lt;72,$D835*E$1,6*$D835),0)</f>
        <v>60</v>
      </c>
      <c r="F835" s="189">
        <f>IF(Início!$C$11&lt;F$2,IF((F$2-Início!$C$11)&lt;72,$D835*F$1,6*$D835),0)</f>
        <v>120</v>
      </c>
      <c r="G835" s="189">
        <f>IF(Início!$C$11&lt;G$2,IF((G$2-Início!$C$11)&lt;72,$D835*G$1,6*$D835),0)</f>
        <v>180</v>
      </c>
      <c r="H835" s="189">
        <f>IF(Início!$C$11&lt;H$2,IF((H$2-Início!$C$11)&lt;72,$D835*H$1,6*$D835),0)</f>
        <v>240</v>
      </c>
      <c r="I835" s="189">
        <f>IF(Início!$C$11&lt;I$2,IF((I$2-Início!$C$11)&lt;72,$D835*I$1,6*$D835),0)</f>
        <v>300</v>
      </c>
      <c r="J835" s="189">
        <f>IF(Início!$C$11&lt;J$2,IF((J$2-Início!$C$11)&lt;72,$D835*J$1,6*$D835),0)</f>
        <v>360</v>
      </c>
      <c r="K835" s="189">
        <f>IF(Início!$C$11&lt;K$2,IF((K$2-Início!$C$11)&lt;72,$D835*K$1,6*$D835),0)</f>
        <v>360</v>
      </c>
      <c r="L835" s="189">
        <f>IF(Início!$C$11&lt;L$2,IF((L$2-Início!$C$11)&lt;72,$D835*L$1,6*$D835),0)</f>
        <v>360</v>
      </c>
      <c r="M835" s="189">
        <f>IF(Início!$C$11&lt;M$2,IF((M$2-Início!$C$11)&lt;72,$D835*M$1,6*$D835),0)</f>
        <v>360</v>
      </c>
      <c r="N835" s="189">
        <f>IF(Início!$C$11&lt;N$2,IF((N$2-Início!$C$11)&lt;72,$D835*N$1,6*$D835),0)</f>
        <v>360</v>
      </c>
      <c r="Q835" s="165" t="s">
        <v>1862</v>
      </c>
    </row>
    <row r="836" spans="2:17">
      <c r="B836" s="165" t="str">
        <f t="shared" si="13"/>
        <v>Junqueiro/AL</v>
      </c>
      <c r="C836" s="189" t="s">
        <v>2010</v>
      </c>
      <c r="D836" s="189">
        <v>60</v>
      </c>
      <c r="E836" s="189">
        <f>IF(Início!$C$11&lt;E$2,IF((E$2-Início!$C$11)&lt;72,$D836*E$1,6*$D836),0)</f>
        <v>60</v>
      </c>
      <c r="F836" s="189">
        <f>IF(Início!$C$11&lt;F$2,IF((F$2-Início!$C$11)&lt;72,$D836*F$1,6*$D836),0)</f>
        <v>120</v>
      </c>
      <c r="G836" s="189">
        <f>IF(Início!$C$11&lt;G$2,IF((G$2-Início!$C$11)&lt;72,$D836*G$1,6*$D836),0)</f>
        <v>180</v>
      </c>
      <c r="H836" s="189">
        <f>IF(Início!$C$11&lt;H$2,IF((H$2-Início!$C$11)&lt;72,$D836*H$1,6*$D836),0)</f>
        <v>240</v>
      </c>
      <c r="I836" s="189">
        <f>IF(Início!$C$11&lt;I$2,IF((I$2-Início!$C$11)&lt;72,$D836*I$1,6*$D836),0)</f>
        <v>300</v>
      </c>
      <c r="J836" s="189">
        <f>IF(Início!$C$11&lt;J$2,IF((J$2-Início!$C$11)&lt;72,$D836*J$1,6*$D836),0)</f>
        <v>360</v>
      </c>
      <c r="K836" s="189">
        <f>IF(Início!$C$11&lt;K$2,IF((K$2-Início!$C$11)&lt;72,$D836*K$1,6*$D836),0)</f>
        <v>360</v>
      </c>
      <c r="L836" s="189">
        <f>IF(Início!$C$11&lt;L$2,IF((L$2-Início!$C$11)&lt;72,$D836*L$1,6*$D836),0)</f>
        <v>360</v>
      </c>
      <c r="M836" s="189">
        <f>IF(Início!$C$11&lt;M$2,IF((M$2-Início!$C$11)&lt;72,$D836*M$1,6*$D836),0)</f>
        <v>360</v>
      </c>
      <c r="N836" s="189">
        <f>IF(Início!$C$11&lt;N$2,IF((N$2-Início!$C$11)&lt;72,$D836*N$1,6*$D836),0)</f>
        <v>360</v>
      </c>
      <c r="Q836" s="165" t="s">
        <v>802</v>
      </c>
    </row>
    <row r="837" spans="2:17">
      <c r="B837" s="165" t="str">
        <f t="shared" ref="B837:B900" si="14">CONCATENATE(Q837,"/",C837)</f>
        <v>Jupiá/SC</v>
      </c>
      <c r="C837" s="189" t="s">
        <v>2013</v>
      </c>
      <c r="D837" s="189">
        <v>60</v>
      </c>
      <c r="E837" s="189">
        <f>IF(Início!$C$11&lt;E$2,IF((E$2-Início!$C$11)&lt;72,$D837*E$1,6*$D837),0)</f>
        <v>60</v>
      </c>
      <c r="F837" s="189">
        <f>IF(Início!$C$11&lt;F$2,IF((F$2-Início!$C$11)&lt;72,$D837*F$1,6*$D837),0)</f>
        <v>120</v>
      </c>
      <c r="G837" s="189">
        <f>IF(Início!$C$11&lt;G$2,IF((G$2-Início!$C$11)&lt;72,$D837*G$1,6*$D837),0)</f>
        <v>180</v>
      </c>
      <c r="H837" s="189">
        <f>IF(Início!$C$11&lt;H$2,IF((H$2-Início!$C$11)&lt;72,$D837*H$1,6*$D837),0)</f>
        <v>240</v>
      </c>
      <c r="I837" s="189">
        <f>IF(Início!$C$11&lt;I$2,IF((I$2-Início!$C$11)&lt;72,$D837*I$1,6*$D837),0)</f>
        <v>300</v>
      </c>
      <c r="J837" s="189">
        <f>IF(Início!$C$11&lt;J$2,IF((J$2-Início!$C$11)&lt;72,$D837*J$1,6*$D837),0)</f>
        <v>360</v>
      </c>
      <c r="K837" s="189">
        <f>IF(Início!$C$11&lt;K$2,IF((K$2-Início!$C$11)&lt;72,$D837*K$1,6*$D837),0)</f>
        <v>360</v>
      </c>
      <c r="L837" s="189">
        <f>IF(Início!$C$11&lt;L$2,IF((L$2-Início!$C$11)&lt;72,$D837*L$1,6*$D837),0)</f>
        <v>360</v>
      </c>
      <c r="M837" s="189">
        <f>IF(Início!$C$11&lt;M$2,IF((M$2-Início!$C$11)&lt;72,$D837*M$1,6*$D837),0)</f>
        <v>360</v>
      </c>
      <c r="N837" s="189">
        <f>IF(Início!$C$11&lt;N$2,IF((N$2-Início!$C$11)&lt;72,$D837*N$1,6*$D837),0)</f>
        <v>360</v>
      </c>
      <c r="Q837" s="165" t="s">
        <v>1929</v>
      </c>
    </row>
    <row r="838" spans="2:17">
      <c r="B838" s="165" t="str">
        <f t="shared" si="14"/>
        <v>Juquiá/SP</v>
      </c>
      <c r="C838" s="189" t="s">
        <v>2002</v>
      </c>
      <c r="D838" s="189">
        <v>60</v>
      </c>
      <c r="E838" s="189">
        <f>IF(Início!$C$11&lt;E$2,IF((E$2-Início!$C$11)&lt;72,$D838*E$1,6*$D838),0)</f>
        <v>60</v>
      </c>
      <c r="F838" s="189">
        <f>IF(Início!$C$11&lt;F$2,IF((F$2-Início!$C$11)&lt;72,$D838*F$1,6*$D838),0)</f>
        <v>120</v>
      </c>
      <c r="G838" s="189">
        <f>IF(Início!$C$11&lt;G$2,IF((G$2-Início!$C$11)&lt;72,$D838*G$1,6*$D838),0)</f>
        <v>180</v>
      </c>
      <c r="H838" s="189">
        <f>IF(Início!$C$11&lt;H$2,IF((H$2-Início!$C$11)&lt;72,$D838*H$1,6*$D838),0)</f>
        <v>240</v>
      </c>
      <c r="I838" s="189">
        <f>IF(Início!$C$11&lt;I$2,IF((I$2-Início!$C$11)&lt;72,$D838*I$1,6*$D838),0)</f>
        <v>300</v>
      </c>
      <c r="J838" s="189">
        <f>IF(Início!$C$11&lt;J$2,IF((J$2-Início!$C$11)&lt;72,$D838*J$1,6*$D838),0)</f>
        <v>360</v>
      </c>
      <c r="K838" s="189">
        <f>IF(Início!$C$11&lt;K$2,IF((K$2-Início!$C$11)&lt;72,$D838*K$1,6*$D838),0)</f>
        <v>360</v>
      </c>
      <c r="L838" s="189">
        <f>IF(Início!$C$11&lt;L$2,IF((L$2-Início!$C$11)&lt;72,$D838*L$1,6*$D838),0)</f>
        <v>360</v>
      </c>
      <c r="M838" s="189">
        <f>IF(Início!$C$11&lt;M$2,IF((M$2-Início!$C$11)&lt;72,$D838*M$1,6*$D838),0)</f>
        <v>360</v>
      </c>
      <c r="N838" s="189">
        <f>IF(Início!$C$11&lt;N$2,IF((N$2-Início!$C$11)&lt;72,$D838*N$1,6*$D838),0)</f>
        <v>360</v>
      </c>
      <c r="Q838" s="165" t="s">
        <v>999</v>
      </c>
    </row>
    <row r="839" spans="2:17">
      <c r="B839" s="165" t="str">
        <f t="shared" si="14"/>
        <v>Juquitiba/SP</v>
      </c>
      <c r="C839" s="189" t="s">
        <v>2002</v>
      </c>
      <c r="D839" s="189">
        <v>60</v>
      </c>
      <c r="E839" s="189">
        <f>IF(Início!$C$11&lt;E$2,IF((E$2-Início!$C$11)&lt;72,$D839*E$1,6*$D839),0)</f>
        <v>60</v>
      </c>
      <c r="F839" s="189">
        <f>IF(Início!$C$11&lt;F$2,IF((F$2-Início!$C$11)&lt;72,$D839*F$1,6*$D839),0)</f>
        <v>120</v>
      </c>
      <c r="G839" s="189">
        <f>IF(Início!$C$11&lt;G$2,IF((G$2-Início!$C$11)&lt;72,$D839*G$1,6*$D839),0)</f>
        <v>180</v>
      </c>
      <c r="H839" s="189">
        <f>IF(Início!$C$11&lt;H$2,IF((H$2-Início!$C$11)&lt;72,$D839*H$1,6*$D839),0)</f>
        <v>240</v>
      </c>
      <c r="I839" s="189">
        <f>IF(Início!$C$11&lt;I$2,IF((I$2-Início!$C$11)&lt;72,$D839*I$1,6*$D839),0)</f>
        <v>300</v>
      </c>
      <c r="J839" s="189">
        <f>IF(Início!$C$11&lt;J$2,IF((J$2-Início!$C$11)&lt;72,$D839*J$1,6*$D839),0)</f>
        <v>360</v>
      </c>
      <c r="K839" s="189">
        <f>IF(Início!$C$11&lt;K$2,IF((K$2-Início!$C$11)&lt;72,$D839*K$1,6*$D839),0)</f>
        <v>360</v>
      </c>
      <c r="L839" s="189">
        <f>IF(Início!$C$11&lt;L$2,IF((L$2-Início!$C$11)&lt;72,$D839*L$1,6*$D839),0)</f>
        <v>360</v>
      </c>
      <c r="M839" s="189">
        <f>IF(Início!$C$11&lt;M$2,IF((M$2-Início!$C$11)&lt;72,$D839*M$1,6*$D839),0)</f>
        <v>360</v>
      </c>
      <c r="N839" s="189">
        <f>IF(Início!$C$11&lt;N$2,IF((N$2-Início!$C$11)&lt;72,$D839*N$1,6*$D839),0)</f>
        <v>360</v>
      </c>
      <c r="Q839" s="165" t="s">
        <v>730</v>
      </c>
    </row>
    <row r="840" spans="2:17">
      <c r="B840" s="165" t="str">
        <f t="shared" si="14"/>
        <v>Jurema/PE</v>
      </c>
      <c r="C840" s="189" t="s">
        <v>319</v>
      </c>
      <c r="D840" s="189">
        <v>60</v>
      </c>
      <c r="E840" s="189">
        <f>IF(Início!$C$11&lt;E$2,IF((E$2-Início!$C$11)&lt;72,$D840*E$1,6*$D840),0)</f>
        <v>60</v>
      </c>
      <c r="F840" s="189">
        <f>IF(Início!$C$11&lt;F$2,IF((F$2-Início!$C$11)&lt;72,$D840*F$1,6*$D840),0)</f>
        <v>120</v>
      </c>
      <c r="G840" s="189">
        <f>IF(Início!$C$11&lt;G$2,IF((G$2-Início!$C$11)&lt;72,$D840*G$1,6*$D840),0)</f>
        <v>180</v>
      </c>
      <c r="H840" s="189">
        <f>IF(Início!$C$11&lt;H$2,IF((H$2-Início!$C$11)&lt;72,$D840*H$1,6*$D840),0)</f>
        <v>240</v>
      </c>
      <c r="I840" s="189">
        <f>IF(Início!$C$11&lt;I$2,IF((I$2-Início!$C$11)&lt;72,$D840*I$1,6*$D840),0)</f>
        <v>300</v>
      </c>
      <c r="J840" s="189">
        <f>IF(Início!$C$11&lt;J$2,IF((J$2-Início!$C$11)&lt;72,$D840*J$1,6*$D840),0)</f>
        <v>360</v>
      </c>
      <c r="K840" s="189">
        <f>IF(Início!$C$11&lt;K$2,IF((K$2-Início!$C$11)&lt;72,$D840*K$1,6*$D840),0)</f>
        <v>360</v>
      </c>
      <c r="L840" s="189">
        <f>IF(Início!$C$11&lt;L$2,IF((L$2-Início!$C$11)&lt;72,$D840*L$1,6*$D840),0)</f>
        <v>360</v>
      </c>
      <c r="M840" s="189">
        <f>IF(Início!$C$11&lt;M$2,IF((M$2-Início!$C$11)&lt;72,$D840*M$1,6*$D840),0)</f>
        <v>360</v>
      </c>
      <c r="N840" s="189">
        <f>IF(Início!$C$11&lt;N$2,IF((N$2-Início!$C$11)&lt;72,$D840*N$1,6*$D840),0)</f>
        <v>360</v>
      </c>
      <c r="Q840" s="165" t="s">
        <v>1156</v>
      </c>
    </row>
    <row r="841" spans="2:17">
      <c r="B841" s="165" t="str">
        <f t="shared" si="14"/>
        <v>Juruti/PA</v>
      </c>
      <c r="C841" s="189" t="s">
        <v>302</v>
      </c>
      <c r="D841" s="189">
        <v>60</v>
      </c>
      <c r="E841" s="189">
        <f>IF(Início!$C$11&lt;E$2,IF((E$2-Início!$C$11)&lt;72,$D841*E$1,6*$D841),0)</f>
        <v>60</v>
      </c>
      <c r="F841" s="189">
        <f>IF(Início!$C$11&lt;F$2,IF((F$2-Início!$C$11)&lt;72,$D841*F$1,6*$D841),0)</f>
        <v>120</v>
      </c>
      <c r="G841" s="189">
        <f>IF(Início!$C$11&lt;G$2,IF((G$2-Início!$C$11)&lt;72,$D841*G$1,6*$D841),0)</f>
        <v>180</v>
      </c>
      <c r="H841" s="189">
        <f>IF(Início!$C$11&lt;H$2,IF((H$2-Início!$C$11)&lt;72,$D841*H$1,6*$D841),0)</f>
        <v>240</v>
      </c>
      <c r="I841" s="189">
        <f>IF(Início!$C$11&lt;I$2,IF((I$2-Início!$C$11)&lt;72,$D841*I$1,6*$D841),0)</f>
        <v>300</v>
      </c>
      <c r="J841" s="189">
        <f>IF(Início!$C$11&lt;J$2,IF((J$2-Início!$C$11)&lt;72,$D841*J$1,6*$D841),0)</f>
        <v>360</v>
      </c>
      <c r="K841" s="189">
        <f>IF(Início!$C$11&lt;K$2,IF((K$2-Início!$C$11)&lt;72,$D841*K$1,6*$D841),0)</f>
        <v>360</v>
      </c>
      <c r="L841" s="189">
        <f>IF(Início!$C$11&lt;L$2,IF((L$2-Início!$C$11)&lt;72,$D841*L$1,6*$D841),0)</f>
        <v>360</v>
      </c>
      <c r="M841" s="189">
        <f>IF(Início!$C$11&lt;M$2,IF((M$2-Início!$C$11)&lt;72,$D841*M$1,6*$D841),0)</f>
        <v>360</v>
      </c>
      <c r="N841" s="189">
        <f>IF(Início!$C$11&lt;N$2,IF((N$2-Início!$C$11)&lt;72,$D841*N$1,6*$D841),0)</f>
        <v>360</v>
      </c>
      <c r="Q841" s="165" t="s">
        <v>518</v>
      </c>
    </row>
    <row r="842" spans="2:17">
      <c r="B842" s="165" t="str">
        <f t="shared" si="14"/>
        <v>Juscimeira/MT</v>
      </c>
      <c r="C842" s="189" t="s">
        <v>309</v>
      </c>
      <c r="D842" s="189">
        <v>60</v>
      </c>
      <c r="E842" s="189">
        <f>IF(Início!$C$11&lt;E$2,IF((E$2-Início!$C$11)&lt;72,$D842*E$1,6*$D842),0)</f>
        <v>60</v>
      </c>
      <c r="F842" s="189">
        <f>IF(Início!$C$11&lt;F$2,IF((F$2-Início!$C$11)&lt;72,$D842*F$1,6*$D842),0)</f>
        <v>120</v>
      </c>
      <c r="G842" s="189">
        <f>IF(Início!$C$11&lt;G$2,IF((G$2-Início!$C$11)&lt;72,$D842*G$1,6*$D842),0)</f>
        <v>180</v>
      </c>
      <c r="H842" s="189">
        <f>IF(Início!$C$11&lt;H$2,IF((H$2-Início!$C$11)&lt;72,$D842*H$1,6*$D842),0)</f>
        <v>240</v>
      </c>
      <c r="I842" s="189">
        <f>IF(Início!$C$11&lt;I$2,IF((I$2-Início!$C$11)&lt;72,$D842*I$1,6*$D842),0)</f>
        <v>300</v>
      </c>
      <c r="J842" s="189">
        <f>IF(Início!$C$11&lt;J$2,IF((J$2-Início!$C$11)&lt;72,$D842*J$1,6*$D842),0)</f>
        <v>360</v>
      </c>
      <c r="K842" s="189">
        <f>IF(Início!$C$11&lt;K$2,IF((K$2-Início!$C$11)&lt;72,$D842*K$1,6*$D842),0)</f>
        <v>360</v>
      </c>
      <c r="L842" s="189">
        <f>IF(Início!$C$11&lt;L$2,IF((L$2-Início!$C$11)&lt;72,$D842*L$1,6*$D842),0)</f>
        <v>360</v>
      </c>
      <c r="M842" s="189">
        <f>IF(Início!$C$11&lt;M$2,IF((M$2-Início!$C$11)&lt;72,$D842*M$1,6*$D842),0)</f>
        <v>360</v>
      </c>
      <c r="N842" s="189">
        <f>IF(Início!$C$11&lt;N$2,IF((N$2-Início!$C$11)&lt;72,$D842*N$1,6*$D842),0)</f>
        <v>360</v>
      </c>
      <c r="Q842" s="165" t="s">
        <v>1252</v>
      </c>
    </row>
    <row r="843" spans="2:17">
      <c r="B843" s="165" t="str">
        <f t="shared" si="14"/>
        <v>Jussara/BA</v>
      </c>
      <c r="C843" s="189" t="s">
        <v>311</v>
      </c>
      <c r="D843" s="189">
        <v>60</v>
      </c>
      <c r="E843" s="189">
        <f>IF(Início!$C$11&lt;E$2,IF((E$2-Início!$C$11)&lt;72,$D843*E$1,6*$D843),0)</f>
        <v>60</v>
      </c>
      <c r="F843" s="189">
        <f>IF(Início!$C$11&lt;F$2,IF((F$2-Início!$C$11)&lt;72,$D843*F$1,6*$D843),0)</f>
        <v>120</v>
      </c>
      <c r="G843" s="189">
        <f>IF(Início!$C$11&lt;G$2,IF((G$2-Início!$C$11)&lt;72,$D843*G$1,6*$D843),0)</f>
        <v>180</v>
      </c>
      <c r="H843" s="189">
        <f>IF(Início!$C$11&lt;H$2,IF((H$2-Início!$C$11)&lt;72,$D843*H$1,6*$D843),0)</f>
        <v>240</v>
      </c>
      <c r="I843" s="189">
        <f>IF(Início!$C$11&lt;I$2,IF((I$2-Início!$C$11)&lt;72,$D843*I$1,6*$D843),0)</f>
        <v>300</v>
      </c>
      <c r="J843" s="189">
        <f>IF(Início!$C$11&lt;J$2,IF((J$2-Início!$C$11)&lt;72,$D843*J$1,6*$D843),0)</f>
        <v>360</v>
      </c>
      <c r="K843" s="189">
        <f>IF(Início!$C$11&lt;K$2,IF((K$2-Início!$C$11)&lt;72,$D843*K$1,6*$D843),0)</f>
        <v>360</v>
      </c>
      <c r="L843" s="189">
        <f>IF(Início!$C$11&lt;L$2,IF((L$2-Início!$C$11)&lt;72,$D843*L$1,6*$D843),0)</f>
        <v>360</v>
      </c>
      <c r="M843" s="189">
        <f>IF(Início!$C$11&lt;M$2,IF((M$2-Início!$C$11)&lt;72,$D843*M$1,6*$D843),0)</f>
        <v>360</v>
      </c>
      <c r="N843" s="189">
        <f>IF(Início!$C$11&lt;N$2,IF((N$2-Início!$C$11)&lt;72,$D843*N$1,6*$D843),0)</f>
        <v>360</v>
      </c>
      <c r="Q843" s="165" t="s">
        <v>1034</v>
      </c>
    </row>
    <row r="844" spans="2:17">
      <c r="B844" s="165" t="str">
        <f t="shared" si="14"/>
        <v>Jussari/BA</v>
      </c>
      <c r="C844" s="189" t="s">
        <v>311</v>
      </c>
      <c r="D844" s="189">
        <v>60</v>
      </c>
      <c r="E844" s="189">
        <f>IF(Início!$C$11&lt;E$2,IF((E$2-Início!$C$11)&lt;72,$D844*E$1,6*$D844),0)</f>
        <v>60</v>
      </c>
      <c r="F844" s="189">
        <f>IF(Início!$C$11&lt;F$2,IF((F$2-Início!$C$11)&lt;72,$D844*F$1,6*$D844),0)</f>
        <v>120</v>
      </c>
      <c r="G844" s="189">
        <f>IF(Início!$C$11&lt;G$2,IF((G$2-Início!$C$11)&lt;72,$D844*G$1,6*$D844),0)</f>
        <v>180</v>
      </c>
      <c r="H844" s="189">
        <f>IF(Início!$C$11&lt;H$2,IF((H$2-Início!$C$11)&lt;72,$D844*H$1,6*$D844),0)</f>
        <v>240</v>
      </c>
      <c r="I844" s="189">
        <f>IF(Início!$C$11&lt;I$2,IF((I$2-Início!$C$11)&lt;72,$D844*I$1,6*$D844),0)</f>
        <v>300</v>
      </c>
      <c r="J844" s="189">
        <f>IF(Início!$C$11&lt;J$2,IF((J$2-Início!$C$11)&lt;72,$D844*J$1,6*$D844),0)</f>
        <v>360</v>
      </c>
      <c r="K844" s="189">
        <f>IF(Início!$C$11&lt;K$2,IF((K$2-Início!$C$11)&lt;72,$D844*K$1,6*$D844),0)</f>
        <v>360</v>
      </c>
      <c r="L844" s="189">
        <f>IF(Início!$C$11&lt;L$2,IF((L$2-Início!$C$11)&lt;72,$D844*L$1,6*$D844),0)</f>
        <v>360</v>
      </c>
      <c r="M844" s="189">
        <f>IF(Início!$C$11&lt;M$2,IF((M$2-Início!$C$11)&lt;72,$D844*M$1,6*$D844),0)</f>
        <v>360</v>
      </c>
      <c r="N844" s="189">
        <f>IF(Início!$C$11&lt;N$2,IF((N$2-Início!$C$11)&lt;72,$D844*N$1,6*$D844),0)</f>
        <v>360</v>
      </c>
      <c r="Q844" s="165" t="s">
        <v>1624</v>
      </c>
    </row>
    <row r="845" spans="2:17">
      <c r="B845" s="165" t="str">
        <f t="shared" si="14"/>
        <v>Jussiape/BA</v>
      </c>
      <c r="C845" s="189" t="s">
        <v>311</v>
      </c>
      <c r="D845" s="189">
        <v>60</v>
      </c>
      <c r="E845" s="189">
        <f>IF(Início!$C$11&lt;E$2,IF((E$2-Início!$C$11)&lt;72,$D845*E$1,6*$D845),0)</f>
        <v>60</v>
      </c>
      <c r="F845" s="189">
        <f>IF(Início!$C$11&lt;F$2,IF((F$2-Início!$C$11)&lt;72,$D845*F$1,6*$D845),0)</f>
        <v>120</v>
      </c>
      <c r="G845" s="189">
        <f>IF(Início!$C$11&lt;G$2,IF((G$2-Início!$C$11)&lt;72,$D845*G$1,6*$D845),0)</f>
        <v>180</v>
      </c>
      <c r="H845" s="189">
        <f>IF(Início!$C$11&lt;H$2,IF((H$2-Início!$C$11)&lt;72,$D845*H$1,6*$D845),0)</f>
        <v>240</v>
      </c>
      <c r="I845" s="189">
        <f>IF(Início!$C$11&lt;I$2,IF((I$2-Início!$C$11)&lt;72,$D845*I$1,6*$D845),0)</f>
        <v>300</v>
      </c>
      <c r="J845" s="189">
        <f>IF(Início!$C$11&lt;J$2,IF((J$2-Início!$C$11)&lt;72,$D845*J$1,6*$D845),0)</f>
        <v>360</v>
      </c>
      <c r="K845" s="189">
        <f>IF(Início!$C$11&lt;K$2,IF((K$2-Início!$C$11)&lt;72,$D845*K$1,6*$D845),0)</f>
        <v>360</v>
      </c>
      <c r="L845" s="189">
        <f>IF(Início!$C$11&lt;L$2,IF((L$2-Início!$C$11)&lt;72,$D845*L$1,6*$D845),0)</f>
        <v>360</v>
      </c>
      <c r="M845" s="189">
        <f>IF(Início!$C$11&lt;M$2,IF((M$2-Início!$C$11)&lt;72,$D845*M$1,6*$D845),0)</f>
        <v>360</v>
      </c>
      <c r="N845" s="189">
        <f>IF(Início!$C$11&lt;N$2,IF((N$2-Início!$C$11)&lt;72,$D845*N$1,6*$D845),0)</f>
        <v>360</v>
      </c>
      <c r="Q845" s="165" t="s">
        <v>1502</v>
      </c>
    </row>
    <row r="846" spans="2:17">
      <c r="B846" s="165" t="str">
        <f t="shared" si="14"/>
        <v>Juti/MS</v>
      </c>
      <c r="C846" s="189" t="s">
        <v>308</v>
      </c>
      <c r="D846" s="189">
        <v>60</v>
      </c>
      <c r="E846" s="189">
        <f>IF(Início!$C$11&lt;E$2,IF((E$2-Início!$C$11)&lt;72,$D846*E$1,6*$D846),0)</f>
        <v>60</v>
      </c>
      <c r="F846" s="189">
        <f>IF(Início!$C$11&lt;F$2,IF((F$2-Início!$C$11)&lt;72,$D846*F$1,6*$D846),0)</f>
        <v>120</v>
      </c>
      <c r="G846" s="189">
        <f>IF(Início!$C$11&lt;G$2,IF((G$2-Início!$C$11)&lt;72,$D846*G$1,6*$D846),0)</f>
        <v>180</v>
      </c>
      <c r="H846" s="189">
        <f>IF(Início!$C$11&lt;H$2,IF((H$2-Início!$C$11)&lt;72,$D846*H$1,6*$D846),0)</f>
        <v>240</v>
      </c>
      <c r="I846" s="189">
        <f>IF(Início!$C$11&lt;I$2,IF((I$2-Início!$C$11)&lt;72,$D846*I$1,6*$D846),0)</f>
        <v>300</v>
      </c>
      <c r="J846" s="189">
        <f>IF(Início!$C$11&lt;J$2,IF((J$2-Início!$C$11)&lt;72,$D846*J$1,6*$D846),0)</f>
        <v>360</v>
      </c>
      <c r="K846" s="189">
        <f>IF(Início!$C$11&lt;K$2,IF((K$2-Início!$C$11)&lt;72,$D846*K$1,6*$D846),0)</f>
        <v>360</v>
      </c>
      <c r="L846" s="189">
        <f>IF(Início!$C$11&lt;L$2,IF((L$2-Início!$C$11)&lt;72,$D846*L$1,6*$D846),0)</f>
        <v>360</v>
      </c>
      <c r="M846" s="189">
        <f>IF(Início!$C$11&lt;M$2,IF((M$2-Início!$C$11)&lt;72,$D846*M$1,6*$D846),0)</f>
        <v>360</v>
      </c>
      <c r="N846" s="189">
        <f>IF(Início!$C$11&lt;N$2,IF((N$2-Início!$C$11)&lt;72,$D846*N$1,6*$D846),0)</f>
        <v>360</v>
      </c>
      <c r="Q846" s="165" t="s">
        <v>1550</v>
      </c>
    </row>
    <row r="847" spans="2:17">
      <c r="B847" s="165" t="str">
        <f t="shared" si="14"/>
        <v>Kaloré/PR</v>
      </c>
      <c r="C847" s="189" t="s">
        <v>2009</v>
      </c>
      <c r="D847" s="189">
        <v>60</v>
      </c>
      <c r="E847" s="189">
        <f>IF(Início!$C$11&lt;E$2,IF((E$2-Início!$C$11)&lt;72,$D847*E$1,6*$D847),0)</f>
        <v>60</v>
      </c>
      <c r="F847" s="189">
        <f>IF(Início!$C$11&lt;F$2,IF((F$2-Início!$C$11)&lt;72,$D847*F$1,6*$D847),0)</f>
        <v>120</v>
      </c>
      <c r="G847" s="189">
        <f>IF(Início!$C$11&lt;G$2,IF((G$2-Início!$C$11)&lt;72,$D847*G$1,6*$D847),0)</f>
        <v>180</v>
      </c>
      <c r="H847" s="189">
        <f>IF(Início!$C$11&lt;H$2,IF((H$2-Início!$C$11)&lt;72,$D847*H$1,6*$D847),0)</f>
        <v>240</v>
      </c>
      <c r="I847" s="189">
        <f>IF(Início!$C$11&lt;I$2,IF((I$2-Início!$C$11)&lt;72,$D847*I$1,6*$D847),0)</f>
        <v>300</v>
      </c>
      <c r="J847" s="189">
        <f>IF(Início!$C$11&lt;J$2,IF((J$2-Início!$C$11)&lt;72,$D847*J$1,6*$D847),0)</f>
        <v>360</v>
      </c>
      <c r="K847" s="189">
        <f>IF(Início!$C$11&lt;K$2,IF((K$2-Início!$C$11)&lt;72,$D847*K$1,6*$D847),0)</f>
        <v>360</v>
      </c>
      <c r="L847" s="189">
        <f>IF(Início!$C$11&lt;L$2,IF((L$2-Início!$C$11)&lt;72,$D847*L$1,6*$D847),0)</f>
        <v>360</v>
      </c>
      <c r="M847" s="189">
        <f>IF(Início!$C$11&lt;M$2,IF((M$2-Início!$C$11)&lt;72,$D847*M$1,6*$D847),0)</f>
        <v>360</v>
      </c>
      <c r="N847" s="189">
        <f>IF(Início!$C$11&lt;N$2,IF((N$2-Início!$C$11)&lt;72,$D847*N$1,6*$D847),0)</f>
        <v>360</v>
      </c>
      <c r="Q847" s="165" t="s">
        <v>1737</v>
      </c>
    </row>
    <row r="848" spans="2:17">
      <c r="B848" s="165" t="str">
        <f t="shared" si="14"/>
        <v>Lafaiete Coutinho/BA</v>
      </c>
      <c r="C848" s="189" t="s">
        <v>311</v>
      </c>
      <c r="D848" s="189">
        <v>60</v>
      </c>
      <c r="E848" s="189">
        <f>IF(Início!$C$11&lt;E$2,IF((E$2-Início!$C$11)&lt;72,$D848*E$1,6*$D848),0)</f>
        <v>60</v>
      </c>
      <c r="F848" s="189">
        <f>IF(Início!$C$11&lt;F$2,IF((F$2-Início!$C$11)&lt;72,$D848*F$1,6*$D848),0)</f>
        <v>120</v>
      </c>
      <c r="G848" s="189">
        <f>IF(Início!$C$11&lt;G$2,IF((G$2-Início!$C$11)&lt;72,$D848*G$1,6*$D848),0)</f>
        <v>180</v>
      </c>
      <c r="H848" s="189">
        <f>IF(Início!$C$11&lt;H$2,IF((H$2-Início!$C$11)&lt;72,$D848*H$1,6*$D848),0)</f>
        <v>240</v>
      </c>
      <c r="I848" s="189">
        <f>IF(Início!$C$11&lt;I$2,IF((I$2-Início!$C$11)&lt;72,$D848*I$1,6*$D848),0)</f>
        <v>300</v>
      </c>
      <c r="J848" s="189">
        <f>IF(Início!$C$11&lt;J$2,IF((J$2-Início!$C$11)&lt;72,$D848*J$1,6*$D848),0)</f>
        <v>360</v>
      </c>
      <c r="K848" s="189">
        <f>IF(Início!$C$11&lt;K$2,IF((K$2-Início!$C$11)&lt;72,$D848*K$1,6*$D848),0)</f>
        <v>360</v>
      </c>
      <c r="L848" s="189">
        <f>IF(Início!$C$11&lt;L$2,IF((L$2-Início!$C$11)&lt;72,$D848*L$1,6*$D848),0)</f>
        <v>360</v>
      </c>
      <c r="M848" s="189">
        <f>IF(Início!$C$11&lt;M$2,IF((M$2-Início!$C$11)&lt;72,$D848*M$1,6*$D848),0)</f>
        <v>360</v>
      </c>
      <c r="N848" s="189">
        <f>IF(Início!$C$11&lt;N$2,IF((N$2-Início!$C$11)&lt;72,$D848*N$1,6*$D848),0)</f>
        <v>360</v>
      </c>
      <c r="Q848" s="165" t="s">
        <v>1789</v>
      </c>
    </row>
    <row r="849" spans="2:17">
      <c r="B849" s="165" t="str">
        <f t="shared" si="14"/>
        <v>Lago da Pedra/MA</v>
      </c>
      <c r="C849" s="189" t="s">
        <v>316</v>
      </c>
      <c r="D849" s="189">
        <v>60</v>
      </c>
      <c r="E849" s="189">
        <f>IF(Início!$C$11&lt;E$2,IF((E$2-Início!$C$11)&lt;72,$D849*E$1,6*$D849),0)</f>
        <v>60</v>
      </c>
      <c r="F849" s="189">
        <f>IF(Início!$C$11&lt;F$2,IF((F$2-Início!$C$11)&lt;72,$D849*F$1,6*$D849),0)</f>
        <v>120</v>
      </c>
      <c r="G849" s="189">
        <f>IF(Início!$C$11&lt;G$2,IF((G$2-Início!$C$11)&lt;72,$D849*G$1,6*$D849),0)</f>
        <v>180</v>
      </c>
      <c r="H849" s="189">
        <f>IF(Início!$C$11&lt;H$2,IF((H$2-Início!$C$11)&lt;72,$D849*H$1,6*$D849),0)</f>
        <v>240</v>
      </c>
      <c r="I849" s="189">
        <f>IF(Início!$C$11&lt;I$2,IF((I$2-Início!$C$11)&lt;72,$D849*I$1,6*$D849),0)</f>
        <v>300</v>
      </c>
      <c r="J849" s="189">
        <f>IF(Início!$C$11&lt;J$2,IF((J$2-Início!$C$11)&lt;72,$D849*J$1,6*$D849),0)</f>
        <v>360</v>
      </c>
      <c r="K849" s="189">
        <f>IF(Início!$C$11&lt;K$2,IF((K$2-Início!$C$11)&lt;72,$D849*K$1,6*$D849),0)</f>
        <v>360</v>
      </c>
      <c r="L849" s="189">
        <f>IF(Início!$C$11&lt;L$2,IF((L$2-Início!$C$11)&lt;72,$D849*L$1,6*$D849),0)</f>
        <v>360</v>
      </c>
      <c r="M849" s="189">
        <f>IF(Início!$C$11&lt;M$2,IF((M$2-Início!$C$11)&lt;72,$D849*M$1,6*$D849),0)</f>
        <v>360</v>
      </c>
      <c r="N849" s="189">
        <f>IF(Início!$C$11&lt;N$2,IF((N$2-Início!$C$11)&lt;72,$D849*N$1,6*$D849),0)</f>
        <v>360</v>
      </c>
      <c r="Q849" s="165" t="s">
        <v>551</v>
      </c>
    </row>
    <row r="850" spans="2:17">
      <c r="B850" s="165" t="str">
        <f t="shared" si="14"/>
        <v>Lago do Junco/MA</v>
      </c>
      <c r="C850" s="189" t="s">
        <v>316</v>
      </c>
      <c r="D850" s="189">
        <v>60</v>
      </c>
      <c r="E850" s="189">
        <f>IF(Início!$C$11&lt;E$2,IF((E$2-Início!$C$11)&lt;72,$D850*E$1,6*$D850),0)</f>
        <v>60</v>
      </c>
      <c r="F850" s="189">
        <f>IF(Início!$C$11&lt;F$2,IF((F$2-Início!$C$11)&lt;72,$D850*F$1,6*$D850),0)</f>
        <v>120</v>
      </c>
      <c r="G850" s="189">
        <f>IF(Início!$C$11&lt;G$2,IF((G$2-Início!$C$11)&lt;72,$D850*G$1,6*$D850),0)</f>
        <v>180</v>
      </c>
      <c r="H850" s="189">
        <f>IF(Início!$C$11&lt;H$2,IF((H$2-Início!$C$11)&lt;72,$D850*H$1,6*$D850),0)</f>
        <v>240</v>
      </c>
      <c r="I850" s="189">
        <f>IF(Início!$C$11&lt;I$2,IF((I$2-Início!$C$11)&lt;72,$D850*I$1,6*$D850),0)</f>
        <v>300</v>
      </c>
      <c r="J850" s="189">
        <f>IF(Início!$C$11&lt;J$2,IF((J$2-Início!$C$11)&lt;72,$D850*J$1,6*$D850),0)</f>
        <v>360</v>
      </c>
      <c r="K850" s="189">
        <f>IF(Início!$C$11&lt;K$2,IF((K$2-Início!$C$11)&lt;72,$D850*K$1,6*$D850),0)</f>
        <v>360</v>
      </c>
      <c r="L850" s="189">
        <f>IF(Início!$C$11&lt;L$2,IF((L$2-Início!$C$11)&lt;72,$D850*L$1,6*$D850),0)</f>
        <v>360</v>
      </c>
      <c r="M850" s="189">
        <f>IF(Início!$C$11&lt;M$2,IF((M$2-Início!$C$11)&lt;72,$D850*M$1,6*$D850),0)</f>
        <v>360</v>
      </c>
      <c r="N850" s="189">
        <f>IF(Início!$C$11&lt;N$2,IF((N$2-Início!$C$11)&lt;72,$D850*N$1,6*$D850),0)</f>
        <v>360</v>
      </c>
      <c r="Q850" s="165" t="s">
        <v>1384</v>
      </c>
    </row>
    <row r="851" spans="2:17">
      <c r="B851" s="165" t="str">
        <f t="shared" si="14"/>
        <v>Lago dos Rodrigues/MA</v>
      </c>
      <c r="C851" s="189" t="s">
        <v>316</v>
      </c>
      <c r="D851" s="189">
        <v>60</v>
      </c>
      <c r="E851" s="189">
        <f>IF(Início!$C$11&lt;E$2,IF((E$2-Início!$C$11)&lt;72,$D851*E$1,6*$D851),0)</f>
        <v>60</v>
      </c>
      <c r="F851" s="189">
        <f>IF(Início!$C$11&lt;F$2,IF((F$2-Início!$C$11)&lt;72,$D851*F$1,6*$D851),0)</f>
        <v>120</v>
      </c>
      <c r="G851" s="189">
        <f>IF(Início!$C$11&lt;G$2,IF((G$2-Início!$C$11)&lt;72,$D851*G$1,6*$D851),0)</f>
        <v>180</v>
      </c>
      <c r="H851" s="189">
        <f>IF(Início!$C$11&lt;H$2,IF((H$2-Início!$C$11)&lt;72,$D851*H$1,6*$D851),0)</f>
        <v>240</v>
      </c>
      <c r="I851" s="189">
        <f>IF(Início!$C$11&lt;I$2,IF((I$2-Início!$C$11)&lt;72,$D851*I$1,6*$D851),0)</f>
        <v>300</v>
      </c>
      <c r="J851" s="189">
        <f>IF(Início!$C$11&lt;J$2,IF((J$2-Início!$C$11)&lt;72,$D851*J$1,6*$D851),0)</f>
        <v>360</v>
      </c>
      <c r="K851" s="189">
        <f>IF(Início!$C$11&lt;K$2,IF((K$2-Início!$C$11)&lt;72,$D851*K$1,6*$D851),0)</f>
        <v>360</v>
      </c>
      <c r="L851" s="189">
        <f>IF(Início!$C$11&lt;L$2,IF((L$2-Início!$C$11)&lt;72,$D851*L$1,6*$D851),0)</f>
        <v>360</v>
      </c>
      <c r="M851" s="189">
        <f>IF(Início!$C$11&lt;M$2,IF((M$2-Início!$C$11)&lt;72,$D851*M$1,6*$D851),0)</f>
        <v>360</v>
      </c>
      <c r="N851" s="189">
        <f>IF(Início!$C$11&lt;N$2,IF((N$2-Início!$C$11)&lt;72,$D851*N$1,6*$D851),0)</f>
        <v>360</v>
      </c>
      <c r="Q851" s="165" t="s">
        <v>1424</v>
      </c>
    </row>
    <row r="852" spans="2:17">
      <c r="B852" s="165" t="str">
        <f t="shared" si="14"/>
        <v>Lagoa Alegre/PI</v>
      </c>
      <c r="C852" s="189" t="s">
        <v>2004</v>
      </c>
      <c r="D852" s="189">
        <v>60</v>
      </c>
      <c r="E852" s="189">
        <f>IF(Início!$C$11&lt;E$2,IF((E$2-Início!$C$11)&lt;72,$D852*E$1,6*$D852),0)</f>
        <v>60</v>
      </c>
      <c r="F852" s="189">
        <f>IF(Início!$C$11&lt;F$2,IF((F$2-Início!$C$11)&lt;72,$D852*F$1,6*$D852),0)</f>
        <v>120</v>
      </c>
      <c r="G852" s="189">
        <f>IF(Início!$C$11&lt;G$2,IF((G$2-Início!$C$11)&lt;72,$D852*G$1,6*$D852),0)</f>
        <v>180</v>
      </c>
      <c r="H852" s="189">
        <f>IF(Início!$C$11&lt;H$2,IF((H$2-Início!$C$11)&lt;72,$D852*H$1,6*$D852),0)</f>
        <v>240</v>
      </c>
      <c r="I852" s="189">
        <f>IF(Início!$C$11&lt;I$2,IF((I$2-Início!$C$11)&lt;72,$D852*I$1,6*$D852),0)</f>
        <v>300</v>
      </c>
      <c r="J852" s="189">
        <f>IF(Início!$C$11&lt;J$2,IF((J$2-Início!$C$11)&lt;72,$D852*J$1,6*$D852),0)</f>
        <v>360</v>
      </c>
      <c r="K852" s="189">
        <f>IF(Início!$C$11&lt;K$2,IF((K$2-Início!$C$11)&lt;72,$D852*K$1,6*$D852),0)</f>
        <v>360</v>
      </c>
      <c r="L852" s="189">
        <f>IF(Início!$C$11&lt;L$2,IF((L$2-Início!$C$11)&lt;72,$D852*L$1,6*$D852),0)</f>
        <v>360</v>
      </c>
      <c r="M852" s="189">
        <f>IF(Início!$C$11&lt;M$2,IF((M$2-Início!$C$11)&lt;72,$D852*M$1,6*$D852),0)</f>
        <v>360</v>
      </c>
      <c r="N852" s="189">
        <f>IF(Início!$C$11&lt;N$2,IF((N$2-Início!$C$11)&lt;72,$D852*N$1,6*$D852),0)</f>
        <v>360</v>
      </c>
      <c r="Q852" s="165" t="s">
        <v>1446</v>
      </c>
    </row>
    <row r="853" spans="2:17">
      <c r="B853" s="165" t="str">
        <f t="shared" si="14"/>
        <v>Lagoa Bonita do Sul/RS</v>
      </c>
      <c r="C853" s="189" t="s">
        <v>2012</v>
      </c>
      <c r="D853" s="189">
        <v>60</v>
      </c>
      <c r="E853" s="189">
        <f>IF(Início!$C$11&lt;E$2,IF((E$2-Início!$C$11)&lt;72,$D853*E$1,6*$D853),0)</f>
        <v>60</v>
      </c>
      <c r="F853" s="189">
        <f>IF(Início!$C$11&lt;F$2,IF((F$2-Início!$C$11)&lt;72,$D853*F$1,6*$D853),0)</f>
        <v>120</v>
      </c>
      <c r="G853" s="189">
        <f>IF(Início!$C$11&lt;G$2,IF((G$2-Início!$C$11)&lt;72,$D853*G$1,6*$D853),0)</f>
        <v>180</v>
      </c>
      <c r="H853" s="189">
        <f>IF(Início!$C$11&lt;H$2,IF((H$2-Início!$C$11)&lt;72,$D853*H$1,6*$D853),0)</f>
        <v>240</v>
      </c>
      <c r="I853" s="189">
        <f>IF(Início!$C$11&lt;I$2,IF((I$2-Início!$C$11)&lt;72,$D853*I$1,6*$D853),0)</f>
        <v>300</v>
      </c>
      <c r="J853" s="189">
        <f>IF(Início!$C$11&lt;J$2,IF((J$2-Início!$C$11)&lt;72,$D853*J$1,6*$D853),0)</f>
        <v>360</v>
      </c>
      <c r="K853" s="189">
        <f>IF(Início!$C$11&lt;K$2,IF((K$2-Início!$C$11)&lt;72,$D853*K$1,6*$D853),0)</f>
        <v>360</v>
      </c>
      <c r="L853" s="189">
        <f>IF(Início!$C$11&lt;L$2,IF((L$2-Início!$C$11)&lt;72,$D853*L$1,6*$D853),0)</f>
        <v>360</v>
      </c>
      <c r="M853" s="189">
        <f>IF(Início!$C$11&lt;M$2,IF((M$2-Início!$C$11)&lt;72,$D853*M$1,6*$D853),0)</f>
        <v>360</v>
      </c>
      <c r="N853" s="189">
        <f>IF(Início!$C$11&lt;N$2,IF((N$2-Início!$C$11)&lt;72,$D853*N$1,6*$D853),0)</f>
        <v>360</v>
      </c>
      <c r="Q853" s="165" t="s">
        <v>1956</v>
      </c>
    </row>
    <row r="854" spans="2:17">
      <c r="B854" s="165" t="str">
        <f t="shared" si="14"/>
        <v>Lagoa da Canoa/AL</v>
      </c>
      <c r="C854" s="189" t="s">
        <v>2010</v>
      </c>
      <c r="D854" s="189">
        <v>60</v>
      </c>
      <c r="E854" s="189">
        <f>IF(Início!$C$11&lt;E$2,IF((E$2-Início!$C$11)&lt;72,$D854*E$1,6*$D854),0)</f>
        <v>60</v>
      </c>
      <c r="F854" s="189">
        <f>IF(Início!$C$11&lt;F$2,IF((F$2-Início!$C$11)&lt;72,$D854*F$1,6*$D854),0)</f>
        <v>120</v>
      </c>
      <c r="G854" s="189">
        <f>IF(Início!$C$11&lt;G$2,IF((G$2-Início!$C$11)&lt;72,$D854*G$1,6*$D854),0)</f>
        <v>180</v>
      </c>
      <c r="H854" s="189">
        <f>IF(Início!$C$11&lt;H$2,IF((H$2-Início!$C$11)&lt;72,$D854*H$1,6*$D854),0)</f>
        <v>240</v>
      </c>
      <c r="I854" s="189">
        <f>IF(Início!$C$11&lt;I$2,IF((I$2-Início!$C$11)&lt;72,$D854*I$1,6*$D854),0)</f>
        <v>300</v>
      </c>
      <c r="J854" s="189">
        <f>IF(Início!$C$11&lt;J$2,IF((J$2-Início!$C$11)&lt;72,$D854*J$1,6*$D854),0)</f>
        <v>360</v>
      </c>
      <c r="K854" s="189">
        <f>IF(Início!$C$11&lt;K$2,IF((K$2-Início!$C$11)&lt;72,$D854*K$1,6*$D854),0)</f>
        <v>360</v>
      </c>
      <c r="L854" s="189">
        <f>IF(Início!$C$11&lt;L$2,IF((L$2-Início!$C$11)&lt;72,$D854*L$1,6*$D854),0)</f>
        <v>360</v>
      </c>
      <c r="M854" s="189">
        <f>IF(Início!$C$11&lt;M$2,IF((M$2-Início!$C$11)&lt;72,$D854*M$1,6*$D854),0)</f>
        <v>360</v>
      </c>
      <c r="N854" s="189">
        <f>IF(Início!$C$11&lt;N$2,IF((N$2-Início!$C$11)&lt;72,$D854*N$1,6*$D854),0)</f>
        <v>360</v>
      </c>
      <c r="Q854" s="165" t="s">
        <v>944</v>
      </c>
    </row>
    <row r="855" spans="2:17">
      <c r="B855" s="165" t="str">
        <f t="shared" si="14"/>
        <v>Lagoa de Itaenga/PE</v>
      </c>
      <c r="C855" s="189" t="s">
        <v>319</v>
      </c>
      <c r="D855" s="189">
        <v>60</v>
      </c>
      <c r="E855" s="189">
        <f>IF(Início!$C$11&lt;E$2,IF((E$2-Início!$C$11)&lt;72,$D855*E$1,6*$D855),0)</f>
        <v>60</v>
      </c>
      <c r="F855" s="189">
        <f>IF(Início!$C$11&lt;F$2,IF((F$2-Início!$C$11)&lt;72,$D855*F$1,6*$D855),0)</f>
        <v>120</v>
      </c>
      <c r="G855" s="189">
        <f>IF(Início!$C$11&lt;G$2,IF((G$2-Início!$C$11)&lt;72,$D855*G$1,6*$D855),0)</f>
        <v>180</v>
      </c>
      <c r="H855" s="189">
        <f>IF(Início!$C$11&lt;H$2,IF((H$2-Início!$C$11)&lt;72,$D855*H$1,6*$D855),0)</f>
        <v>240</v>
      </c>
      <c r="I855" s="189">
        <f>IF(Início!$C$11&lt;I$2,IF((I$2-Início!$C$11)&lt;72,$D855*I$1,6*$D855),0)</f>
        <v>300</v>
      </c>
      <c r="J855" s="189">
        <f>IF(Início!$C$11&lt;J$2,IF((J$2-Início!$C$11)&lt;72,$D855*J$1,6*$D855),0)</f>
        <v>360</v>
      </c>
      <c r="K855" s="189">
        <f>IF(Início!$C$11&lt;K$2,IF((K$2-Início!$C$11)&lt;72,$D855*K$1,6*$D855),0)</f>
        <v>360</v>
      </c>
      <c r="L855" s="189">
        <f>IF(Início!$C$11&lt;L$2,IF((L$2-Início!$C$11)&lt;72,$D855*L$1,6*$D855),0)</f>
        <v>360</v>
      </c>
      <c r="M855" s="189">
        <f>IF(Início!$C$11&lt;M$2,IF((M$2-Início!$C$11)&lt;72,$D855*M$1,6*$D855),0)</f>
        <v>360</v>
      </c>
      <c r="N855" s="189">
        <f>IF(Início!$C$11&lt;N$2,IF((N$2-Início!$C$11)&lt;72,$D855*N$1,6*$D855),0)</f>
        <v>360</v>
      </c>
      <c r="Q855" s="165" t="s">
        <v>924</v>
      </c>
    </row>
    <row r="856" spans="2:17">
      <c r="B856" s="165" t="str">
        <f t="shared" si="14"/>
        <v>Lagoa de São Francisco/PI</v>
      </c>
      <c r="C856" s="189" t="s">
        <v>2004</v>
      </c>
      <c r="D856" s="189">
        <v>60</v>
      </c>
      <c r="E856" s="189">
        <f>IF(Início!$C$11&lt;E$2,IF((E$2-Início!$C$11)&lt;72,$D856*E$1,6*$D856),0)</f>
        <v>60</v>
      </c>
      <c r="F856" s="189">
        <f>IF(Início!$C$11&lt;F$2,IF((F$2-Início!$C$11)&lt;72,$D856*F$1,6*$D856),0)</f>
        <v>120</v>
      </c>
      <c r="G856" s="189">
        <f>IF(Início!$C$11&lt;G$2,IF((G$2-Início!$C$11)&lt;72,$D856*G$1,6*$D856),0)</f>
        <v>180</v>
      </c>
      <c r="H856" s="189">
        <f>IF(Início!$C$11&lt;H$2,IF((H$2-Início!$C$11)&lt;72,$D856*H$1,6*$D856),0)</f>
        <v>240</v>
      </c>
      <c r="I856" s="189">
        <f>IF(Início!$C$11&lt;I$2,IF((I$2-Início!$C$11)&lt;72,$D856*I$1,6*$D856),0)</f>
        <v>300</v>
      </c>
      <c r="J856" s="189">
        <f>IF(Início!$C$11&lt;J$2,IF((J$2-Início!$C$11)&lt;72,$D856*J$1,6*$D856),0)</f>
        <v>360</v>
      </c>
      <c r="K856" s="189">
        <f>IF(Início!$C$11&lt;K$2,IF((K$2-Início!$C$11)&lt;72,$D856*K$1,6*$D856),0)</f>
        <v>360</v>
      </c>
      <c r="L856" s="189">
        <f>IF(Início!$C$11&lt;L$2,IF((L$2-Início!$C$11)&lt;72,$D856*L$1,6*$D856),0)</f>
        <v>360</v>
      </c>
      <c r="M856" s="189">
        <f>IF(Início!$C$11&lt;M$2,IF((M$2-Início!$C$11)&lt;72,$D856*M$1,6*$D856),0)</f>
        <v>360</v>
      </c>
      <c r="N856" s="189">
        <f>IF(Início!$C$11&lt;N$2,IF((N$2-Início!$C$11)&lt;72,$D856*N$1,6*$D856),0)</f>
        <v>360</v>
      </c>
      <c r="Q856" s="165" t="s">
        <v>1581</v>
      </c>
    </row>
    <row r="857" spans="2:17">
      <c r="B857" s="165" t="str">
        <f t="shared" si="14"/>
        <v>Lagoa do Carro/PE</v>
      </c>
      <c r="C857" s="189" t="s">
        <v>319</v>
      </c>
      <c r="D857" s="189">
        <v>60</v>
      </c>
      <c r="E857" s="189">
        <f>IF(Início!$C$11&lt;E$2,IF((E$2-Início!$C$11)&lt;72,$D857*E$1,6*$D857),0)</f>
        <v>60</v>
      </c>
      <c r="F857" s="189">
        <f>IF(Início!$C$11&lt;F$2,IF((F$2-Início!$C$11)&lt;72,$D857*F$1,6*$D857),0)</f>
        <v>120</v>
      </c>
      <c r="G857" s="189">
        <f>IF(Início!$C$11&lt;G$2,IF((G$2-Início!$C$11)&lt;72,$D857*G$1,6*$D857),0)</f>
        <v>180</v>
      </c>
      <c r="H857" s="189">
        <f>IF(Início!$C$11&lt;H$2,IF((H$2-Início!$C$11)&lt;72,$D857*H$1,6*$D857),0)</f>
        <v>240</v>
      </c>
      <c r="I857" s="189">
        <f>IF(Início!$C$11&lt;I$2,IF((I$2-Início!$C$11)&lt;72,$D857*I$1,6*$D857),0)</f>
        <v>300</v>
      </c>
      <c r="J857" s="189">
        <f>IF(Início!$C$11&lt;J$2,IF((J$2-Início!$C$11)&lt;72,$D857*J$1,6*$D857),0)</f>
        <v>360</v>
      </c>
      <c r="K857" s="189">
        <f>IF(Início!$C$11&lt;K$2,IF((K$2-Início!$C$11)&lt;72,$D857*K$1,6*$D857),0)</f>
        <v>360</v>
      </c>
      <c r="L857" s="189">
        <f>IF(Início!$C$11&lt;L$2,IF((L$2-Início!$C$11)&lt;72,$D857*L$1,6*$D857),0)</f>
        <v>360</v>
      </c>
      <c r="M857" s="189">
        <f>IF(Início!$C$11&lt;M$2,IF((M$2-Início!$C$11)&lt;72,$D857*M$1,6*$D857),0)</f>
        <v>360</v>
      </c>
      <c r="N857" s="189">
        <f>IF(Início!$C$11&lt;N$2,IF((N$2-Início!$C$11)&lt;72,$D857*N$1,6*$D857),0)</f>
        <v>360</v>
      </c>
      <c r="Q857" s="165" t="s">
        <v>965</v>
      </c>
    </row>
    <row r="858" spans="2:17">
      <c r="B858" s="165" t="str">
        <f t="shared" si="14"/>
        <v>Lagoa do Piauí/PI</v>
      </c>
      <c r="C858" s="189" t="s">
        <v>2004</v>
      </c>
      <c r="D858" s="189">
        <v>60</v>
      </c>
      <c r="E858" s="189">
        <f>IF(Início!$C$11&lt;E$2,IF((E$2-Início!$C$11)&lt;72,$D858*E$1,6*$D858),0)</f>
        <v>60</v>
      </c>
      <c r="F858" s="189">
        <f>IF(Início!$C$11&lt;F$2,IF((F$2-Início!$C$11)&lt;72,$D858*F$1,6*$D858),0)</f>
        <v>120</v>
      </c>
      <c r="G858" s="189">
        <f>IF(Início!$C$11&lt;G$2,IF((G$2-Início!$C$11)&lt;72,$D858*G$1,6*$D858),0)</f>
        <v>180</v>
      </c>
      <c r="H858" s="189">
        <f>IF(Início!$C$11&lt;H$2,IF((H$2-Início!$C$11)&lt;72,$D858*H$1,6*$D858),0)</f>
        <v>240</v>
      </c>
      <c r="I858" s="189">
        <f>IF(Início!$C$11&lt;I$2,IF((I$2-Início!$C$11)&lt;72,$D858*I$1,6*$D858),0)</f>
        <v>300</v>
      </c>
      <c r="J858" s="189">
        <f>IF(Início!$C$11&lt;J$2,IF((J$2-Início!$C$11)&lt;72,$D858*J$1,6*$D858),0)</f>
        <v>360</v>
      </c>
      <c r="K858" s="189">
        <f>IF(Início!$C$11&lt;K$2,IF((K$2-Início!$C$11)&lt;72,$D858*K$1,6*$D858),0)</f>
        <v>360</v>
      </c>
      <c r="L858" s="189">
        <f>IF(Início!$C$11&lt;L$2,IF((L$2-Início!$C$11)&lt;72,$D858*L$1,6*$D858),0)</f>
        <v>360</v>
      </c>
      <c r="M858" s="189">
        <f>IF(Início!$C$11&lt;M$2,IF((M$2-Início!$C$11)&lt;72,$D858*M$1,6*$D858),0)</f>
        <v>360</v>
      </c>
      <c r="N858" s="189">
        <f>IF(Início!$C$11&lt;N$2,IF((N$2-Início!$C$11)&lt;72,$D858*N$1,6*$D858),0)</f>
        <v>360</v>
      </c>
      <c r="Q858" s="165" t="s">
        <v>1711</v>
      </c>
    </row>
    <row r="859" spans="2:17">
      <c r="B859" s="165" t="str">
        <f t="shared" si="14"/>
        <v>Lagoa dos Gatos/PE</v>
      </c>
      <c r="C859" s="189" t="s">
        <v>319</v>
      </c>
      <c r="D859" s="189">
        <v>60</v>
      </c>
      <c r="E859" s="189">
        <f>IF(Início!$C$11&lt;E$2,IF((E$2-Início!$C$11)&lt;72,$D859*E$1,6*$D859),0)</f>
        <v>60</v>
      </c>
      <c r="F859" s="189">
        <f>IF(Início!$C$11&lt;F$2,IF((F$2-Início!$C$11)&lt;72,$D859*F$1,6*$D859),0)</f>
        <v>120</v>
      </c>
      <c r="G859" s="189">
        <f>IF(Início!$C$11&lt;G$2,IF((G$2-Início!$C$11)&lt;72,$D859*G$1,6*$D859),0)</f>
        <v>180</v>
      </c>
      <c r="H859" s="189">
        <f>IF(Início!$C$11&lt;H$2,IF((H$2-Início!$C$11)&lt;72,$D859*H$1,6*$D859),0)</f>
        <v>240</v>
      </c>
      <c r="I859" s="189">
        <f>IF(Início!$C$11&lt;I$2,IF((I$2-Início!$C$11)&lt;72,$D859*I$1,6*$D859),0)</f>
        <v>300</v>
      </c>
      <c r="J859" s="189">
        <f>IF(Início!$C$11&lt;J$2,IF((J$2-Início!$C$11)&lt;72,$D859*J$1,6*$D859),0)</f>
        <v>360</v>
      </c>
      <c r="K859" s="189">
        <f>IF(Início!$C$11&lt;K$2,IF((K$2-Início!$C$11)&lt;72,$D859*K$1,6*$D859),0)</f>
        <v>360</v>
      </c>
      <c r="L859" s="189">
        <f>IF(Início!$C$11&lt;L$2,IF((L$2-Início!$C$11)&lt;72,$D859*L$1,6*$D859),0)</f>
        <v>360</v>
      </c>
      <c r="M859" s="189">
        <f>IF(Início!$C$11&lt;M$2,IF((M$2-Início!$C$11)&lt;72,$D859*M$1,6*$D859),0)</f>
        <v>360</v>
      </c>
      <c r="N859" s="189">
        <f>IF(Início!$C$11&lt;N$2,IF((N$2-Início!$C$11)&lt;72,$D859*N$1,6*$D859),0)</f>
        <v>360</v>
      </c>
      <c r="Q859" s="165" t="s">
        <v>1107</v>
      </c>
    </row>
    <row r="860" spans="2:17">
      <c r="B860" s="165" t="str">
        <f t="shared" si="14"/>
        <v>Lagoa Grande do Maranhão/MA</v>
      </c>
      <c r="C860" s="189" t="s">
        <v>316</v>
      </c>
      <c r="D860" s="189">
        <v>60</v>
      </c>
      <c r="E860" s="189">
        <f>IF(Início!$C$11&lt;E$2,IF((E$2-Início!$C$11)&lt;72,$D860*E$1,6*$D860),0)</f>
        <v>60</v>
      </c>
      <c r="F860" s="189">
        <f>IF(Início!$C$11&lt;F$2,IF((F$2-Início!$C$11)&lt;72,$D860*F$1,6*$D860),0)</f>
        <v>120</v>
      </c>
      <c r="G860" s="189">
        <f>IF(Início!$C$11&lt;G$2,IF((G$2-Início!$C$11)&lt;72,$D860*G$1,6*$D860),0)</f>
        <v>180</v>
      </c>
      <c r="H860" s="189">
        <f>IF(Início!$C$11&lt;H$2,IF((H$2-Início!$C$11)&lt;72,$D860*H$1,6*$D860),0)</f>
        <v>240</v>
      </c>
      <c r="I860" s="189">
        <f>IF(Início!$C$11&lt;I$2,IF((I$2-Início!$C$11)&lt;72,$D860*I$1,6*$D860),0)</f>
        <v>300</v>
      </c>
      <c r="J860" s="189">
        <f>IF(Início!$C$11&lt;J$2,IF((J$2-Início!$C$11)&lt;72,$D860*J$1,6*$D860),0)</f>
        <v>360</v>
      </c>
      <c r="K860" s="189">
        <f>IF(Início!$C$11&lt;K$2,IF((K$2-Início!$C$11)&lt;72,$D860*K$1,6*$D860),0)</f>
        <v>360</v>
      </c>
      <c r="L860" s="189">
        <f>IF(Início!$C$11&lt;L$2,IF((L$2-Início!$C$11)&lt;72,$D860*L$1,6*$D860),0)</f>
        <v>360</v>
      </c>
      <c r="M860" s="189">
        <f>IF(Início!$C$11&lt;M$2,IF((M$2-Início!$C$11)&lt;72,$D860*M$1,6*$D860),0)</f>
        <v>360</v>
      </c>
      <c r="N860" s="189">
        <f>IF(Início!$C$11&lt;N$2,IF((N$2-Início!$C$11)&lt;72,$D860*N$1,6*$D860),0)</f>
        <v>360</v>
      </c>
      <c r="Q860" s="165" t="s">
        <v>1253</v>
      </c>
    </row>
    <row r="861" spans="2:17">
      <c r="B861" s="165" t="str">
        <f t="shared" si="14"/>
        <v>Lagoa Nova/RN</v>
      </c>
      <c r="C861" s="189" t="s">
        <v>2014</v>
      </c>
      <c r="D861" s="189">
        <v>60</v>
      </c>
      <c r="E861" s="189">
        <f>IF(Início!$C$11&lt;E$2,IF((E$2-Início!$C$11)&lt;72,$D861*E$1,6*$D861),0)</f>
        <v>60</v>
      </c>
      <c r="F861" s="189">
        <f>IF(Início!$C$11&lt;F$2,IF((F$2-Início!$C$11)&lt;72,$D861*F$1,6*$D861),0)</f>
        <v>120</v>
      </c>
      <c r="G861" s="189">
        <f>IF(Início!$C$11&lt;G$2,IF((G$2-Início!$C$11)&lt;72,$D861*G$1,6*$D861),0)</f>
        <v>180</v>
      </c>
      <c r="H861" s="189">
        <f>IF(Início!$C$11&lt;H$2,IF((H$2-Início!$C$11)&lt;72,$D861*H$1,6*$D861),0)</f>
        <v>240</v>
      </c>
      <c r="I861" s="189">
        <f>IF(Início!$C$11&lt;I$2,IF((I$2-Início!$C$11)&lt;72,$D861*I$1,6*$D861),0)</f>
        <v>300</v>
      </c>
      <c r="J861" s="189">
        <f>IF(Início!$C$11&lt;J$2,IF((J$2-Início!$C$11)&lt;72,$D861*J$1,6*$D861),0)</f>
        <v>360</v>
      </c>
      <c r="K861" s="189">
        <f>IF(Início!$C$11&lt;K$2,IF((K$2-Início!$C$11)&lt;72,$D861*K$1,6*$D861),0)</f>
        <v>360</v>
      </c>
      <c r="L861" s="189">
        <f>IF(Início!$C$11&lt;L$2,IF((L$2-Início!$C$11)&lt;72,$D861*L$1,6*$D861),0)</f>
        <v>360</v>
      </c>
      <c r="M861" s="189">
        <f>IF(Início!$C$11&lt;M$2,IF((M$2-Início!$C$11)&lt;72,$D861*M$1,6*$D861),0)</f>
        <v>360</v>
      </c>
      <c r="N861" s="189">
        <f>IF(Início!$C$11&lt;N$2,IF((N$2-Início!$C$11)&lt;72,$D861*N$1,6*$D861),0)</f>
        <v>360</v>
      </c>
      <c r="Q861" s="165" t="s">
        <v>1052</v>
      </c>
    </row>
    <row r="862" spans="2:17">
      <c r="B862" s="165" t="str">
        <f t="shared" si="14"/>
        <v>Lagoa Real/BA</v>
      </c>
      <c r="C862" s="189" t="s">
        <v>311</v>
      </c>
      <c r="D862" s="189">
        <v>60</v>
      </c>
      <c r="E862" s="189">
        <f>IF(Início!$C$11&lt;E$2,IF((E$2-Início!$C$11)&lt;72,$D862*E$1,6*$D862),0)</f>
        <v>60</v>
      </c>
      <c r="F862" s="189">
        <f>IF(Início!$C$11&lt;F$2,IF((F$2-Início!$C$11)&lt;72,$D862*F$1,6*$D862),0)</f>
        <v>120</v>
      </c>
      <c r="G862" s="189">
        <f>IF(Início!$C$11&lt;G$2,IF((G$2-Início!$C$11)&lt;72,$D862*G$1,6*$D862),0)</f>
        <v>180</v>
      </c>
      <c r="H862" s="189">
        <f>IF(Início!$C$11&lt;H$2,IF((H$2-Início!$C$11)&lt;72,$D862*H$1,6*$D862),0)</f>
        <v>240</v>
      </c>
      <c r="I862" s="189">
        <f>IF(Início!$C$11&lt;I$2,IF((I$2-Início!$C$11)&lt;72,$D862*I$1,6*$D862),0)</f>
        <v>300</v>
      </c>
      <c r="J862" s="189">
        <f>IF(Início!$C$11&lt;J$2,IF((J$2-Início!$C$11)&lt;72,$D862*J$1,6*$D862),0)</f>
        <v>360</v>
      </c>
      <c r="K862" s="189">
        <f>IF(Início!$C$11&lt;K$2,IF((K$2-Início!$C$11)&lt;72,$D862*K$1,6*$D862),0)</f>
        <v>360</v>
      </c>
      <c r="L862" s="189">
        <f>IF(Início!$C$11&lt;L$2,IF((L$2-Início!$C$11)&lt;72,$D862*L$1,6*$D862),0)</f>
        <v>360</v>
      </c>
      <c r="M862" s="189">
        <f>IF(Início!$C$11&lt;M$2,IF((M$2-Início!$C$11)&lt;72,$D862*M$1,6*$D862),0)</f>
        <v>360</v>
      </c>
      <c r="N862" s="189">
        <f>IF(Início!$C$11&lt;N$2,IF((N$2-Início!$C$11)&lt;72,$D862*N$1,6*$D862),0)</f>
        <v>360</v>
      </c>
      <c r="Q862" s="165" t="s">
        <v>1106</v>
      </c>
    </row>
    <row r="863" spans="2:17">
      <c r="B863" s="165" t="str">
        <f t="shared" si="14"/>
        <v>Lagoinha do Piauí/PI</v>
      </c>
      <c r="C863" s="189" t="s">
        <v>2004</v>
      </c>
      <c r="D863" s="189">
        <v>60</v>
      </c>
      <c r="E863" s="189">
        <f>IF(Início!$C$11&lt;E$2,IF((E$2-Início!$C$11)&lt;72,$D863*E$1,6*$D863),0)</f>
        <v>60</v>
      </c>
      <c r="F863" s="189">
        <f>IF(Início!$C$11&lt;F$2,IF((F$2-Início!$C$11)&lt;72,$D863*F$1,6*$D863),0)</f>
        <v>120</v>
      </c>
      <c r="G863" s="189">
        <f>IF(Início!$C$11&lt;G$2,IF((G$2-Início!$C$11)&lt;72,$D863*G$1,6*$D863),0)</f>
        <v>180</v>
      </c>
      <c r="H863" s="189">
        <f>IF(Início!$C$11&lt;H$2,IF((H$2-Início!$C$11)&lt;72,$D863*H$1,6*$D863),0)</f>
        <v>240</v>
      </c>
      <c r="I863" s="189">
        <f>IF(Início!$C$11&lt;I$2,IF((I$2-Início!$C$11)&lt;72,$D863*I$1,6*$D863),0)</f>
        <v>300</v>
      </c>
      <c r="J863" s="189">
        <f>IF(Início!$C$11&lt;J$2,IF((J$2-Início!$C$11)&lt;72,$D863*J$1,6*$D863),0)</f>
        <v>360</v>
      </c>
      <c r="K863" s="189">
        <f>IF(Início!$C$11&lt;K$2,IF((K$2-Início!$C$11)&lt;72,$D863*K$1,6*$D863),0)</f>
        <v>360</v>
      </c>
      <c r="L863" s="189">
        <f>IF(Início!$C$11&lt;L$2,IF((L$2-Início!$C$11)&lt;72,$D863*L$1,6*$D863),0)</f>
        <v>360</v>
      </c>
      <c r="M863" s="189">
        <f>IF(Início!$C$11&lt;M$2,IF((M$2-Início!$C$11)&lt;72,$D863*M$1,6*$D863),0)</f>
        <v>360</v>
      </c>
      <c r="N863" s="189">
        <f>IF(Início!$C$11&lt;N$2,IF((N$2-Início!$C$11)&lt;72,$D863*N$1,6*$D863),0)</f>
        <v>360</v>
      </c>
      <c r="Q863" s="165" t="s">
        <v>1892</v>
      </c>
    </row>
    <row r="864" spans="2:17">
      <c r="B864" s="165" t="str">
        <f t="shared" si="14"/>
        <v>Laguna Carapã/MS</v>
      </c>
      <c r="C864" s="189" t="s">
        <v>308</v>
      </c>
      <c r="D864" s="189">
        <v>60</v>
      </c>
      <c r="E864" s="189">
        <f>IF(Início!$C$11&lt;E$2,IF((E$2-Início!$C$11)&lt;72,$D864*E$1,6*$D864),0)</f>
        <v>60</v>
      </c>
      <c r="F864" s="189">
        <f>IF(Início!$C$11&lt;F$2,IF((F$2-Início!$C$11)&lt;72,$D864*F$1,6*$D864),0)</f>
        <v>120</v>
      </c>
      <c r="G864" s="189">
        <f>IF(Início!$C$11&lt;G$2,IF((G$2-Início!$C$11)&lt;72,$D864*G$1,6*$D864),0)</f>
        <v>180</v>
      </c>
      <c r="H864" s="189">
        <f>IF(Início!$C$11&lt;H$2,IF((H$2-Início!$C$11)&lt;72,$D864*H$1,6*$D864),0)</f>
        <v>240</v>
      </c>
      <c r="I864" s="189">
        <f>IF(Início!$C$11&lt;I$2,IF((I$2-Início!$C$11)&lt;72,$D864*I$1,6*$D864),0)</f>
        <v>300</v>
      </c>
      <c r="J864" s="189">
        <f>IF(Início!$C$11&lt;J$2,IF((J$2-Início!$C$11)&lt;72,$D864*J$1,6*$D864),0)</f>
        <v>360</v>
      </c>
      <c r="K864" s="189">
        <f>IF(Início!$C$11&lt;K$2,IF((K$2-Início!$C$11)&lt;72,$D864*K$1,6*$D864),0)</f>
        <v>360</v>
      </c>
      <c r="L864" s="189">
        <f>IF(Início!$C$11&lt;L$2,IF((L$2-Início!$C$11)&lt;72,$D864*L$1,6*$D864),0)</f>
        <v>360</v>
      </c>
      <c r="M864" s="189">
        <f>IF(Início!$C$11&lt;M$2,IF((M$2-Início!$C$11)&lt;72,$D864*M$1,6*$D864),0)</f>
        <v>360</v>
      </c>
      <c r="N864" s="189">
        <f>IF(Início!$C$11&lt;N$2,IF((N$2-Início!$C$11)&lt;72,$D864*N$1,6*$D864),0)</f>
        <v>360</v>
      </c>
      <c r="Q864" s="165" t="s">
        <v>1545</v>
      </c>
    </row>
    <row r="865" spans="2:17">
      <c r="B865" s="165" t="str">
        <f t="shared" si="14"/>
        <v>Laje/BA</v>
      </c>
      <c r="C865" s="189" t="s">
        <v>311</v>
      </c>
      <c r="D865" s="189">
        <v>60</v>
      </c>
      <c r="E865" s="189">
        <f>IF(Início!$C$11&lt;E$2,IF((E$2-Início!$C$11)&lt;72,$D865*E$1,6*$D865),0)</f>
        <v>60</v>
      </c>
      <c r="F865" s="189">
        <f>IF(Início!$C$11&lt;F$2,IF((F$2-Início!$C$11)&lt;72,$D865*F$1,6*$D865),0)</f>
        <v>120</v>
      </c>
      <c r="G865" s="189">
        <f>IF(Início!$C$11&lt;G$2,IF((G$2-Início!$C$11)&lt;72,$D865*G$1,6*$D865),0)</f>
        <v>180</v>
      </c>
      <c r="H865" s="189">
        <f>IF(Início!$C$11&lt;H$2,IF((H$2-Início!$C$11)&lt;72,$D865*H$1,6*$D865),0)</f>
        <v>240</v>
      </c>
      <c r="I865" s="189">
        <f>IF(Início!$C$11&lt;I$2,IF((I$2-Início!$C$11)&lt;72,$D865*I$1,6*$D865),0)</f>
        <v>300</v>
      </c>
      <c r="J865" s="189">
        <f>IF(Início!$C$11&lt;J$2,IF((J$2-Início!$C$11)&lt;72,$D865*J$1,6*$D865),0)</f>
        <v>360</v>
      </c>
      <c r="K865" s="189">
        <f>IF(Início!$C$11&lt;K$2,IF((K$2-Início!$C$11)&lt;72,$D865*K$1,6*$D865),0)</f>
        <v>360</v>
      </c>
      <c r="L865" s="189">
        <f>IF(Início!$C$11&lt;L$2,IF((L$2-Início!$C$11)&lt;72,$D865*L$1,6*$D865),0)</f>
        <v>360</v>
      </c>
      <c r="M865" s="189">
        <f>IF(Início!$C$11&lt;M$2,IF((M$2-Início!$C$11)&lt;72,$D865*M$1,6*$D865),0)</f>
        <v>360</v>
      </c>
      <c r="N865" s="189">
        <f>IF(Início!$C$11&lt;N$2,IF((N$2-Início!$C$11)&lt;72,$D865*N$1,6*$D865),0)</f>
        <v>360</v>
      </c>
      <c r="Q865" s="165" t="s">
        <v>869</v>
      </c>
    </row>
    <row r="866" spans="2:17">
      <c r="B866" s="165" t="str">
        <f t="shared" si="14"/>
        <v>Lajeado do Bugre/RS</v>
      </c>
      <c r="C866" s="189" t="s">
        <v>2012</v>
      </c>
      <c r="D866" s="189">
        <v>60</v>
      </c>
      <c r="E866" s="189">
        <f>IF(Início!$C$11&lt;E$2,IF((E$2-Início!$C$11)&lt;72,$D866*E$1,6*$D866),0)</f>
        <v>60</v>
      </c>
      <c r="F866" s="189">
        <f>IF(Início!$C$11&lt;F$2,IF((F$2-Início!$C$11)&lt;72,$D866*F$1,6*$D866),0)</f>
        <v>120</v>
      </c>
      <c r="G866" s="189">
        <f>IF(Início!$C$11&lt;G$2,IF((G$2-Início!$C$11)&lt;72,$D866*G$1,6*$D866),0)</f>
        <v>180</v>
      </c>
      <c r="H866" s="189">
        <f>IF(Início!$C$11&lt;H$2,IF((H$2-Início!$C$11)&lt;72,$D866*H$1,6*$D866),0)</f>
        <v>240</v>
      </c>
      <c r="I866" s="189">
        <f>IF(Início!$C$11&lt;I$2,IF((I$2-Início!$C$11)&lt;72,$D866*I$1,6*$D866),0)</f>
        <v>300</v>
      </c>
      <c r="J866" s="189">
        <f>IF(Início!$C$11&lt;J$2,IF((J$2-Início!$C$11)&lt;72,$D866*J$1,6*$D866),0)</f>
        <v>360</v>
      </c>
      <c r="K866" s="189">
        <f>IF(Início!$C$11&lt;K$2,IF((K$2-Início!$C$11)&lt;72,$D866*K$1,6*$D866),0)</f>
        <v>360</v>
      </c>
      <c r="L866" s="189">
        <f>IF(Início!$C$11&lt;L$2,IF((L$2-Início!$C$11)&lt;72,$D866*L$1,6*$D866),0)</f>
        <v>360</v>
      </c>
      <c r="M866" s="189">
        <f>IF(Início!$C$11&lt;M$2,IF((M$2-Início!$C$11)&lt;72,$D866*M$1,6*$D866),0)</f>
        <v>360</v>
      </c>
      <c r="N866" s="189">
        <f>IF(Início!$C$11&lt;N$2,IF((N$2-Início!$C$11)&lt;72,$D866*N$1,6*$D866),0)</f>
        <v>360</v>
      </c>
      <c r="Q866" s="165" t="s">
        <v>1924</v>
      </c>
    </row>
    <row r="867" spans="2:17">
      <c r="B867" s="165" t="str">
        <f t="shared" si="14"/>
        <v>Lajeado Grande/SC</v>
      </c>
      <c r="C867" s="189" t="s">
        <v>2013</v>
      </c>
      <c r="D867" s="189">
        <v>60</v>
      </c>
      <c r="E867" s="189">
        <f>IF(Início!$C$11&lt;E$2,IF((E$2-Início!$C$11)&lt;72,$D867*E$1,6*$D867),0)</f>
        <v>60</v>
      </c>
      <c r="F867" s="189">
        <f>IF(Início!$C$11&lt;F$2,IF((F$2-Início!$C$11)&lt;72,$D867*F$1,6*$D867),0)</f>
        <v>120</v>
      </c>
      <c r="G867" s="189">
        <f>IF(Início!$C$11&lt;G$2,IF((G$2-Início!$C$11)&lt;72,$D867*G$1,6*$D867),0)</f>
        <v>180</v>
      </c>
      <c r="H867" s="189">
        <f>IF(Início!$C$11&lt;H$2,IF((H$2-Início!$C$11)&lt;72,$D867*H$1,6*$D867),0)</f>
        <v>240</v>
      </c>
      <c r="I867" s="189">
        <f>IF(Início!$C$11&lt;I$2,IF((I$2-Início!$C$11)&lt;72,$D867*I$1,6*$D867),0)</f>
        <v>300</v>
      </c>
      <c r="J867" s="189">
        <f>IF(Início!$C$11&lt;J$2,IF((J$2-Início!$C$11)&lt;72,$D867*J$1,6*$D867),0)</f>
        <v>360</v>
      </c>
      <c r="K867" s="189">
        <f>IF(Início!$C$11&lt;K$2,IF((K$2-Início!$C$11)&lt;72,$D867*K$1,6*$D867),0)</f>
        <v>360</v>
      </c>
      <c r="L867" s="189">
        <f>IF(Início!$C$11&lt;L$2,IF((L$2-Início!$C$11)&lt;72,$D867*L$1,6*$D867),0)</f>
        <v>360</v>
      </c>
      <c r="M867" s="189">
        <f>IF(Início!$C$11&lt;M$2,IF((M$2-Início!$C$11)&lt;72,$D867*M$1,6*$D867),0)</f>
        <v>360</v>
      </c>
      <c r="N867" s="189">
        <f>IF(Início!$C$11&lt;N$2,IF((N$2-Início!$C$11)&lt;72,$D867*N$1,6*$D867),0)</f>
        <v>360</v>
      </c>
      <c r="Q867" s="165" t="s">
        <v>1990</v>
      </c>
    </row>
    <row r="868" spans="2:17">
      <c r="B868" s="165" t="str">
        <f t="shared" si="14"/>
        <v>Lajedão/BA</v>
      </c>
      <c r="C868" s="189" t="s">
        <v>311</v>
      </c>
      <c r="D868" s="189">
        <v>60</v>
      </c>
      <c r="E868" s="189">
        <f>IF(Início!$C$11&lt;E$2,IF((E$2-Início!$C$11)&lt;72,$D868*E$1,6*$D868),0)</f>
        <v>60</v>
      </c>
      <c r="F868" s="189">
        <f>IF(Início!$C$11&lt;F$2,IF((F$2-Início!$C$11)&lt;72,$D868*F$1,6*$D868),0)</f>
        <v>120</v>
      </c>
      <c r="G868" s="189">
        <f>IF(Início!$C$11&lt;G$2,IF((G$2-Início!$C$11)&lt;72,$D868*G$1,6*$D868),0)</f>
        <v>180</v>
      </c>
      <c r="H868" s="189">
        <f>IF(Início!$C$11&lt;H$2,IF((H$2-Início!$C$11)&lt;72,$D868*H$1,6*$D868),0)</f>
        <v>240</v>
      </c>
      <c r="I868" s="189">
        <f>IF(Início!$C$11&lt;I$2,IF((I$2-Início!$C$11)&lt;72,$D868*I$1,6*$D868),0)</f>
        <v>300</v>
      </c>
      <c r="J868" s="189">
        <f>IF(Início!$C$11&lt;J$2,IF((J$2-Início!$C$11)&lt;72,$D868*J$1,6*$D868),0)</f>
        <v>360</v>
      </c>
      <c r="K868" s="189">
        <f>IF(Início!$C$11&lt;K$2,IF((K$2-Início!$C$11)&lt;72,$D868*K$1,6*$D868),0)</f>
        <v>360</v>
      </c>
      <c r="L868" s="189">
        <f>IF(Início!$C$11&lt;L$2,IF((L$2-Início!$C$11)&lt;72,$D868*L$1,6*$D868),0)</f>
        <v>360</v>
      </c>
      <c r="M868" s="189">
        <f>IF(Início!$C$11&lt;M$2,IF((M$2-Início!$C$11)&lt;72,$D868*M$1,6*$D868),0)</f>
        <v>360</v>
      </c>
      <c r="N868" s="189">
        <f>IF(Início!$C$11&lt;N$2,IF((N$2-Início!$C$11)&lt;72,$D868*N$1,6*$D868),0)</f>
        <v>360</v>
      </c>
      <c r="Q868" s="165" t="s">
        <v>1816</v>
      </c>
    </row>
    <row r="869" spans="2:17">
      <c r="B869" s="165" t="str">
        <f t="shared" si="14"/>
        <v>Lajedinho/BA</v>
      </c>
      <c r="C869" s="189" t="s">
        <v>311</v>
      </c>
      <c r="D869" s="189">
        <v>60</v>
      </c>
      <c r="E869" s="189">
        <f>IF(Início!$C$11&lt;E$2,IF((E$2-Início!$C$11)&lt;72,$D869*E$1,6*$D869),0)</f>
        <v>60</v>
      </c>
      <c r="F869" s="189">
        <f>IF(Início!$C$11&lt;F$2,IF((F$2-Início!$C$11)&lt;72,$D869*F$1,6*$D869),0)</f>
        <v>120</v>
      </c>
      <c r="G869" s="189">
        <f>IF(Início!$C$11&lt;G$2,IF((G$2-Início!$C$11)&lt;72,$D869*G$1,6*$D869),0)</f>
        <v>180</v>
      </c>
      <c r="H869" s="189">
        <f>IF(Início!$C$11&lt;H$2,IF((H$2-Início!$C$11)&lt;72,$D869*H$1,6*$D869),0)</f>
        <v>240</v>
      </c>
      <c r="I869" s="189">
        <f>IF(Início!$C$11&lt;I$2,IF((I$2-Início!$C$11)&lt;72,$D869*I$1,6*$D869),0)</f>
        <v>300</v>
      </c>
      <c r="J869" s="189">
        <f>IF(Início!$C$11&lt;J$2,IF((J$2-Início!$C$11)&lt;72,$D869*J$1,6*$D869),0)</f>
        <v>360</v>
      </c>
      <c r="K869" s="189">
        <f>IF(Início!$C$11&lt;K$2,IF((K$2-Início!$C$11)&lt;72,$D869*K$1,6*$D869),0)</f>
        <v>360</v>
      </c>
      <c r="L869" s="189">
        <f>IF(Início!$C$11&lt;L$2,IF((L$2-Início!$C$11)&lt;72,$D869*L$1,6*$D869),0)</f>
        <v>360</v>
      </c>
      <c r="M869" s="189">
        <f>IF(Início!$C$11&lt;M$2,IF((M$2-Início!$C$11)&lt;72,$D869*M$1,6*$D869),0)</f>
        <v>360</v>
      </c>
      <c r="N869" s="189">
        <f>IF(Início!$C$11&lt;N$2,IF((N$2-Início!$C$11)&lt;72,$D869*N$1,6*$D869),0)</f>
        <v>360</v>
      </c>
      <c r="Q869" s="165" t="s">
        <v>1844</v>
      </c>
    </row>
    <row r="870" spans="2:17">
      <c r="B870" s="165" t="str">
        <f t="shared" si="14"/>
        <v>Lajedo do Tabocal/BA</v>
      </c>
      <c r="C870" s="189" t="s">
        <v>311</v>
      </c>
      <c r="D870" s="189">
        <v>60</v>
      </c>
      <c r="E870" s="189">
        <f>IF(Início!$C$11&lt;E$2,IF((E$2-Início!$C$11)&lt;72,$D870*E$1,6*$D870),0)</f>
        <v>60</v>
      </c>
      <c r="F870" s="189">
        <f>IF(Início!$C$11&lt;F$2,IF((F$2-Início!$C$11)&lt;72,$D870*F$1,6*$D870),0)</f>
        <v>120</v>
      </c>
      <c r="G870" s="189">
        <f>IF(Início!$C$11&lt;G$2,IF((G$2-Início!$C$11)&lt;72,$D870*G$1,6*$D870),0)</f>
        <v>180</v>
      </c>
      <c r="H870" s="189">
        <f>IF(Início!$C$11&lt;H$2,IF((H$2-Início!$C$11)&lt;72,$D870*H$1,6*$D870),0)</f>
        <v>240</v>
      </c>
      <c r="I870" s="189">
        <f>IF(Início!$C$11&lt;I$2,IF((I$2-Início!$C$11)&lt;72,$D870*I$1,6*$D870),0)</f>
        <v>300</v>
      </c>
      <c r="J870" s="189">
        <f>IF(Início!$C$11&lt;J$2,IF((J$2-Início!$C$11)&lt;72,$D870*J$1,6*$D870),0)</f>
        <v>360</v>
      </c>
      <c r="K870" s="189">
        <f>IF(Início!$C$11&lt;K$2,IF((K$2-Início!$C$11)&lt;72,$D870*K$1,6*$D870),0)</f>
        <v>360</v>
      </c>
      <c r="L870" s="189">
        <f>IF(Início!$C$11&lt;L$2,IF((L$2-Início!$C$11)&lt;72,$D870*L$1,6*$D870),0)</f>
        <v>360</v>
      </c>
      <c r="M870" s="189">
        <f>IF(Início!$C$11&lt;M$2,IF((M$2-Início!$C$11)&lt;72,$D870*M$1,6*$D870),0)</f>
        <v>360</v>
      </c>
      <c r="N870" s="189">
        <f>IF(Início!$C$11&lt;N$2,IF((N$2-Início!$C$11)&lt;72,$D870*N$1,6*$D870),0)</f>
        <v>360</v>
      </c>
      <c r="Q870" s="165" t="s">
        <v>1495</v>
      </c>
    </row>
    <row r="871" spans="2:17">
      <c r="B871" s="165" t="str">
        <f t="shared" si="14"/>
        <v>Lambari/MG</v>
      </c>
      <c r="C871" s="189" t="s">
        <v>2005</v>
      </c>
      <c r="D871" s="189">
        <v>60</v>
      </c>
      <c r="E871" s="189">
        <f>IF(Início!$C$11&lt;E$2,IF((E$2-Início!$C$11)&lt;72,$D871*E$1,6*$D871),0)</f>
        <v>60</v>
      </c>
      <c r="F871" s="189">
        <f>IF(Início!$C$11&lt;F$2,IF((F$2-Início!$C$11)&lt;72,$D871*F$1,6*$D871),0)</f>
        <v>120</v>
      </c>
      <c r="G871" s="189">
        <f>IF(Início!$C$11&lt;G$2,IF((G$2-Início!$C$11)&lt;72,$D871*G$1,6*$D871),0)</f>
        <v>180</v>
      </c>
      <c r="H871" s="189">
        <f>IF(Início!$C$11&lt;H$2,IF((H$2-Início!$C$11)&lt;72,$D871*H$1,6*$D871),0)</f>
        <v>240</v>
      </c>
      <c r="I871" s="189">
        <f>IF(Início!$C$11&lt;I$2,IF((I$2-Início!$C$11)&lt;72,$D871*I$1,6*$D871),0)</f>
        <v>300</v>
      </c>
      <c r="J871" s="189">
        <f>IF(Início!$C$11&lt;J$2,IF((J$2-Início!$C$11)&lt;72,$D871*J$1,6*$D871),0)</f>
        <v>360</v>
      </c>
      <c r="K871" s="189">
        <f>IF(Início!$C$11&lt;K$2,IF((K$2-Início!$C$11)&lt;72,$D871*K$1,6*$D871),0)</f>
        <v>360</v>
      </c>
      <c r="L871" s="189">
        <f>IF(Início!$C$11&lt;L$2,IF((L$2-Início!$C$11)&lt;72,$D871*L$1,6*$D871),0)</f>
        <v>360</v>
      </c>
      <c r="M871" s="189">
        <f>IF(Início!$C$11&lt;M$2,IF((M$2-Início!$C$11)&lt;72,$D871*M$1,6*$D871),0)</f>
        <v>360</v>
      </c>
      <c r="N871" s="189">
        <f>IF(Início!$C$11&lt;N$2,IF((N$2-Início!$C$11)&lt;72,$D871*N$1,6*$D871),0)</f>
        <v>360</v>
      </c>
      <c r="Q871" s="165" t="s">
        <v>884</v>
      </c>
    </row>
    <row r="872" spans="2:17">
      <c r="B872" s="165" t="str">
        <f t="shared" si="14"/>
        <v>Lapão/BA</v>
      </c>
      <c r="C872" s="189" t="s">
        <v>311</v>
      </c>
      <c r="D872" s="189">
        <v>60</v>
      </c>
      <c r="E872" s="189">
        <f>IF(Início!$C$11&lt;E$2,IF((E$2-Início!$C$11)&lt;72,$D872*E$1,6*$D872),0)</f>
        <v>60</v>
      </c>
      <c r="F872" s="189">
        <f>IF(Início!$C$11&lt;F$2,IF((F$2-Início!$C$11)&lt;72,$D872*F$1,6*$D872),0)</f>
        <v>120</v>
      </c>
      <c r="G872" s="189">
        <f>IF(Início!$C$11&lt;G$2,IF((G$2-Início!$C$11)&lt;72,$D872*G$1,6*$D872),0)</f>
        <v>180</v>
      </c>
      <c r="H872" s="189">
        <f>IF(Início!$C$11&lt;H$2,IF((H$2-Início!$C$11)&lt;72,$D872*H$1,6*$D872),0)</f>
        <v>240</v>
      </c>
      <c r="I872" s="189">
        <f>IF(Início!$C$11&lt;I$2,IF((I$2-Início!$C$11)&lt;72,$D872*I$1,6*$D872),0)</f>
        <v>300</v>
      </c>
      <c r="J872" s="189">
        <f>IF(Início!$C$11&lt;J$2,IF((J$2-Início!$C$11)&lt;72,$D872*J$1,6*$D872),0)</f>
        <v>360</v>
      </c>
      <c r="K872" s="189">
        <f>IF(Início!$C$11&lt;K$2,IF((K$2-Início!$C$11)&lt;72,$D872*K$1,6*$D872),0)</f>
        <v>360</v>
      </c>
      <c r="L872" s="189">
        <f>IF(Início!$C$11&lt;L$2,IF((L$2-Início!$C$11)&lt;72,$D872*L$1,6*$D872),0)</f>
        <v>360</v>
      </c>
      <c r="M872" s="189">
        <f>IF(Início!$C$11&lt;M$2,IF((M$2-Início!$C$11)&lt;72,$D872*M$1,6*$D872),0)</f>
        <v>360</v>
      </c>
      <c r="N872" s="189">
        <f>IF(Início!$C$11&lt;N$2,IF((N$2-Início!$C$11)&lt;72,$D872*N$1,6*$D872),0)</f>
        <v>360</v>
      </c>
      <c r="Q872" s="165" t="s">
        <v>752</v>
      </c>
    </row>
    <row r="873" spans="2:17">
      <c r="B873" s="165" t="str">
        <f t="shared" si="14"/>
        <v>Lavínia/SP</v>
      </c>
      <c r="C873" s="189" t="s">
        <v>2002</v>
      </c>
      <c r="D873" s="189">
        <v>60</v>
      </c>
      <c r="E873" s="189">
        <f>IF(Início!$C$11&lt;E$2,IF((E$2-Início!$C$11)&lt;72,$D873*E$1,6*$D873),0)</f>
        <v>60</v>
      </c>
      <c r="F873" s="189">
        <f>IF(Início!$C$11&lt;F$2,IF((F$2-Início!$C$11)&lt;72,$D873*F$1,6*$D873),0)</f>
        <v>120</v>
      </c>
      <c r="G873" s="189">
        <f>IF(Início!$C$11&lt;G$2,IF((G$2-Início!$C$11)&lt;72,$D873*G$1,6*$D873),0)</f>
        <v>180</v>
      </c>
      <c r="H873" s="189">
        <f>IF(Início!$C$11&lt;H$2,IF((H$2-Início!$C$11)&lt;72,$D873*H$1,6*$D873),0)</f>
        <v>240</v>
      </c>
      <c r="I873" s="189">
        <f>IF(Início!$C$11&lt;I$2,IF((I$2-Início!$C$11)&lt;72,$D873*I$1,6*$D873),0)</f>
        <v>300</v>
      </c>
      <c r="J873" s="189">
        <f>IF(Início!$C$11&lt;J$2,IF((J$2-Início!$C$11)&lt;72,$D873*J$1,6*$D873),0)</f>
        <v>360</v>
      </c>
      <c r="K873" s="189">
        <f>IF(Início!$C$11&lt;K$2,IF((K$2-Início!$C$11)&lt;72,$D873*K$1,6*$D873),0)</f>
        <v>360</v>
      </c>
      <c r="L873" s="189">
        <f>IF(Início!$C$11&lt;L$2,IF((L$2-Início!$C$11)&lt;72,$D873*L$1,6*$D873),0)</f>
        <v>360</v>
      </c>
      <c r="M873" s="189">
        <f>IF(Início!$C$11&lt;M$2,IF((M$2-Início!$C$11)&lt;72,$D873*M$1,6*$D873),0)</f>
        <v>360</v>
      </c>
      <c r="N873" s="189">
        <f>IF(Início!$C$11&lt;N$2,IF((N$2-Início!$C$11)&lt;72,$D873*N$1,6*$D873),0)</f>
        <v>360</v>
      </c>
      <c r="Q873" s="165" t="s">
        <v>1380</v>
      </c>
    </row>
    <row r="874" spans="2:17">
      <c r="B874" s="165" t="str">
        <f t="shared" si="14"/>
        <v>Lavras da Mangabeira/CE</v>
      </c>
      <c r="C874" s="189" t="s">
        <v>314</v>
      </c>
      <c r="D874" s="189">
        <v>60</v>
      </c>
      <c r="E874" s="189">
        <f>IF(Início!$C$11&lt;E$2,IF((E$2-Início!$C$11)&lt;72,$D874*E$1,6*$D874),0)</f>
        <v>60</v>
      </c>
      <c r="F874" s="189">
        <f>IF(Início!$C$11&lt;F$2,IF((F$2-Início!$C$11)&lt;72,$D874*F$1,6*$D874),0)</f>
        <v>120</v>
      </c>
      <c r="G874" s="189">
        <f>IF(Início!$C$11&lt;G$2,IF((G$2-Início!$C$11)&lt;72,$D874*G$1,6*$D874),0)</f>
        <v>180</v>
      </c>
      <c r="H874" s="189">
        <f>IF(Início!$C$11&lt;H$2,IF((H$2-Início!$C$11)&lt;72,$D874*H$1,6*$D874),0)</f>
        <v>240</v>
      </c>
      <c r="I874" s="189">
        <f>IF(Início!$C$11&lt;I$2,IF((I$2-Início!$C$11)&lt;72,$D874*I$1,6*$D874),0)</f>
        <v>300</v>
      </c>
      <c r="J874" s="189">
        <f>IF(Início!$C$11&lt;J$2,IF((J$2-Início!$C$11)&lt;72,$D874*J$1,6*$D874),0)</f>
        <v>360</v>
      </c>
      <c r="K874" s="189">
        <f>IF(Início!$C$11&lt;K$2,IF((K$2-Início!$C$11)&lt;72,$D874*K$1,6*$D874),0)</f>
        <v>360</v>
      </c>
      <c r="L874" s="189">
        <f>IF(Início!$C$11&lt;L$2,IF((L$2-Início!$C$11)&lt;72,$D874*L$1,6*$D874),0)</f>
        <v>360</v>
      </c>
      <c r="M874" s="189">
        <f>IF(Início!$C$11&lt;M$2,IF((M$2-Início!$C$11)&lt;72,$D874*M$1,6*$D874),0)</f>
        <v>360</v>
      </c>
      <c r="N874" s="189">
        <f>IF(Início!$C$11&lt;N$2,IF((N$2-Início!$C$11)&lt;72,$D874*N$1,6*$D874),0)</f>
        <v>360</v>
      </c>
      <c r="Q874" s="165" t="s">
        <v>676</v>
      </c>
    </row>
    <row r="875" spans="2:17">
      <c r="B875" s="165" t="str">
        <f t="shared" si="14"/>
        <v>Lavras do Sul/RS</v>
      </c>
      <c r="C875" s="189" t="s">
        <v>2012</v>
      </c>
      <c r="D875" s="189">
        <v>60</v>
      </c>
      <c r="E875" s="189">
        <f>IF(Início!$C$11&lt;E$2,IF((E$2-Início!$C$11)&lt;72,$D875*E$1,6*$D875),0)</f>
        <v>60</v>
      </c>
      <c r="F875" s="189">
        <f>IF(Início!$C$11&lt;F$2,IF((F$2-Início!$C$11)&lt;72,$D875*F$1,6*$D875),0)</f>
        <v>120</v>
      </c>
      <c r="G875" s="189">
        <f>IF(Início!$C$11&lt;G$2,IF((G$2-Início!$C$11)&lt;72,$D875*G$1,6*$D875),0)</f>
        <v>180</v>
      </c>
      <c r="H875" s="189">
        <f>IF(Início!$C$11&lt;H$2,IF((H$2-Início!$C$11)&lt;72,$D875*H$1,6*$D875),0)</f>
        <v>240</v>
      </c>
      <c r="I875" s="189">
        <f>IF(Início!$C$11&lt;I$2,IF((I$2-Início!$C$11)&lt;72,$D875*I$1,6*$D875),0)</f>
        <v>300</v>
      </c>
      <c r="J875" s="189">
        <f>IF(Início!$C$11&lt;J$2,IF((J$2-Início!$C$11)&lt;72,$D875*J$1,6*$D875),0)</f>
        <v>360</v>
      </c>
      <c r="K875" s="189">
        <f>IF(Início!$C$11&lt;K$2,IF((K$2-Início!$C$11)&lt;72,$D875*K$1,6*$D875),0)</f>
        <v>360</v>
      </c>
      <c r="L875" s="189">
        <f>IF(Início!$C$11&lt;L$2,IF((L$2-Início!$C$11)&lt;72,$D875*L$1,6*$D875),0)</f>
        <v>360</v>
      </c>
      <c r="M875" s="189">
        <f>IF(Início!$C$11&lt;M$2,IF((M$2-Início!$C$11)&lt;72,$D875*M$1,6*$D875),0)</f>
        <v>360</v>
      </c>
      <c r="N875" s="189">
        <f>IF(Início!$C$11&lt;N$2,IF((N$2-Início!$C$11)&lt;72,$D875*N$1,6*$D875),0)</f>
        <v>360</v>
      </c>
      <c r="Q875" s="165" t="s">
        <v>1519</v>
      </c>
    </row>
    <row r="876" spans="2:17">
      <c r="B876" s="165" t="str">
        <f t="shared" si="14"/>
        <v>Lavrinhas/SP</v>
      </c>
      <c r="C876" s="189" t="s">
        <v>2002</v>
      </c>
      <c r="D876" s="189">
        <v>60</v>
      </c>
      <c r="E876" s="189">
        <f>IF(Início!$C$11&lt;E$2,IF((E$2-Início!$C$11)&lt;72,$D876*E$1,6*$D876),0)</f>
        <v>60</v>
      </c>
      <c r="F876" s="189">
        <f>IF(Início!$C$11&lt;F$2,IF((F$2-Início!$C$11)&lt;72,$D876*F$1,6*$D876),0)</f>
        <v>120</v>
      </c>
      <c r="G876" s="189">
        <f>IF(Início!$C$11&lt;G$2,IF((G$2-Início!$C$11)&lt;72,$D876*G$1,6*$D876),0)</f>
        <v>180</v>
      </c>
      <c r="H876" s="189">
        <f>IF(Início!$C$11&lt;H$2,IF((H$2-Início!$C$11)&lt;72,$D876*H$1,6*$D876),0)</f>
        <v>240</v>
      </c>
      <c r="I876" s="189">
        <f>IF(Início!$C$11&lt;I$2,IF((I$2-Início!$C$11)&lt;72,$D876*I$1,6*$D876),0)</f>
        <v>300</v>
      </c>
      <c r="J876" s="189">
        <f>IF(Início!$C$11&lt;J$2,IF((J$2-Início!$C$11)&lt;72,$D876*J$1,6*$D876),0)</f>
        <v>360</v>
      </c>
      <c r="K876" s="189">
        <f>IF(Início!$C$11&lt;K$2,IF((K$2-Início!$C$11)&lt;72,$D876*K$1,6*$D876),0)</f>
        <v>360</v>
      </c>
      <c r="L876" s="189">
        <f>IF(Início!$C$11&lt;L$2,IF((L$2-Início!$C$11)&lt;72,$D876*L$1,6*$D876),0)</f>
        <v>360</v>
      </c>
      <c r="M876" s="189">
        <f>IF(Início!$C$11&lt;M$2,IF((M$2-Início!$C$11)&lt;72,$D876*M$1,6*$D876),0)</f>
        <v>360</v>
      </c>
      <c r="N876" s="189">
        <f>IF(Início!$C$11&lt;N$2,IF((N$2-Início!$C$11)&lt;72,$D876*N$1,6*$D876),0)</f>
        <v>360</v>
      </c>
      <c r="Q876" s="165" t="s">
        <v>1516</v>
      </c>
    </row>
    <row r="877" spans="2:17">
      <c r="B877" s="165" t="str">
        <f t="shared" si="14"/>
        <v>Lençóis/BA</v>
      </c>
      <c r="C877" s="189" t="s">
        <v>311</v>
      </c>
      <c r="D877" s="189">
        <v>60</v>
      </c>
      <c r="E877" s="189">
        <f>IF(Início!$C$11&lt;E$2,IF((E$2-Início!$C$11)&lt;72,$D877*E$1,6*$D877),0)</f>
        <v>60</v>
      </c>
      <c r="F877" s="189">
        <f>IF(Início!$C$11&lt;F$2,IF((F$2-Início!$C$11)&lt;72,$D877*F$1,6*$D877),0)</f>
        <v>120</v>
      </c>
      <c r="G877" s="189">
        <f>IF(Início!$C$11&lt;G$2,IF((G$2-Início!$C$11)&lt;72,$D877*G$1,6*$D877),0)</f>
        <v>180</v>
      </c>
      <c r="H877" s="189">
        <f>IF(Início!$C$11&lt;H$2,IF((H$2-Início!$C$11)&lt;72,$D877*H$1,6*$D877),0)</f>
        <v>240</v>
      </c>
      <c r="I877" s="189">
        <f>IF(Início!$C$11&lt;I$2,IF((I$2-Início!$C$11)&lt;72,$D877*I$1,6*$D877),0)</f>
        <v>300</v>
      </c>
      <c r="J877" s="189">
        <f>IF(Início!$C$11&lt;J$2,IF((J$2-Início!$C$11)&lt;72,$D877*J$1,6*$D877),0)</f>
        <v>360</v>
      </c>
      <c r="K877" s="189">
        <f>IF(Início!$C$11&lt;K$2,IF((K$2-Início!$C$11)&lt;72,$D877*K$1,6*$D877),0)</f>
        <v>360</v>
      </c>
      <c r="L877" s="189">
        <f>IF(Início!$C$11&lt;L$2,IF((L$2-Início!$C$11)&lt;72,$D877*L$1,6*$D877),0)</f>
        <v>360</v>
      </c>
      <c r="M877" s="189">
        <f>IF(Início!$C$11&lt;M$2,IF((M$2-Início!$C$11)&lt;72,$D877*M$1,6*$D877),0)</f>
        <v>360</v>
      </c>
      <c r="N877" s="189">
        <f>IF(Início!$C$11&lt;N$2,IF((N$2-Início!$C$11)&lt;72,$D877*N$1,6*$D877),0)</f>
        <v>360</v>
      </c>
      <c r="Q877" s="165" t="s">
        <v>1302</v>
      </c>
    </row>
    <row r="878" spans="2:17">
      <c r="B878" s="165" t="str">
        <f t="shared" si="14"/>
        <v>Leopoldo de Bulhões/GO</v>
      </c>
      <c r="C878" s="189" t="s">
        <v>2006</v>
      </c>
      <c r="D878" s="189">
        <v>60</v>
      </c>
      <c r="E878" s="189">
        <f>IF(Início!$C$11&lt;E$2,IF((E$2-Início!$C$11)&lt;72,$D878*E$1,6*$D878),0)</f>
        <v>60</v>
      </c>
      <c r="F878" s="189">
        <f>IF(Início!$C$11&lt;F$2,IF((F$2-Início!$C$11)&lt;72,$D878*F$1,6*$D878),0)</f>
        <v>120</v>
      </c>
      <c r="G878" s="189">
        <f>IF(Início!$C$11&lt;G$2,IF((G$2-Início!$C$11)&lt;72,$D878*G$1,6*$D878),0)</f>
        <v>180</v>
      </c>
      <c r="H878" s="189">
        <f>IF(Início!$C$11&lt;H$2,IF((H$2-Início!$C$11)&lt;72,$D878*H$1,6*$D878),0)</f>
        <v>240</v>
      </c>
      <c r="I878" s="189">
        <f>IF(Início!$C$11&lt;I$2,IF((I$2-Início!$C$11)&lt;72,$D878*I$1,6*$D878),0)</f>
        <v>300</v>
      </c>
      <c r="J878" s="189">
        <f>IF(Início!$C$11&lt;J$2,IF((J$2-Início!$C$11)&lt;72,$D878*J$1,6*$D878),0)</f>
        <v>360</v>
      </c>
      <c r="K878" s="189">
        <f>IF(Início!$C$11&lt;K$2,IF((K$2-Início!$C$11)&lt;72,$D878*K$1,6*$D878),0)</f>
        <v>360</v>
      </c>
      <c r="L878" s="189">
        <f>IF(Início!$C$11&lt;L$2,IF((L$2-Início!$C$11)&lt;72,$D878*L$1,6*$D878),0)</f>
        <v>360</v>
      </c>
      <c r="M878" s="189">
        <f>IF(Início!$C$11&lt;M$2,IF((M$2-Início!$C$11)&lt;72,$D878*M$1,6*$D878),0)</f>
        <v>360</v>
      </c>
      <c r="N878" s="189">
        <f>IF(Início!$C$11&lt;N$2,IF((N$2-Início!$C$11)&lt;72,$D878*N$1,6*$D878),0)</f>
        <v>360</v>
      </c>
      <c r="Q878" s="165" t="s">
        <v>1426</v>
      </c>
    </row>
    <row r="879" spans="2:17">
      <c r="B879" s="165" t="str">
        <f t="shared" si="14"/>
        <v>Leópolis/PR</v>
      </c>
      <c r="C879" s="189" t="s">
        <v>2009</v>
      </c>
      <c r="D879" s="189">
        <v>60</v>
      </c>
      <c r="E879" s="189">
        <f>IF(Início!$C$11&lt;E$2,IF((E$2-Início!$C$11)&lt;72,$D879*E$1,6*$D879),0)</f>
        <v>60</v>
      </c>
      <c r="F879" s="189">
        <f>IF(Início!$C$11&lt;F$2,IF((F$2-Início!$C$11)&lt;72,$D879*F$1,6*$D879),0)</f>
        <v>120</v>
      </c>
      <c r="G879" s="189">
        <f>IF(Início!$C$11&lt;G$2,IF((G$2-Início!$C$11)&lt;72,$D879*G$1,6*$D879),0)</f>
        <v>180</v>
      </c>
      <c r="H879" s="189">
        <f>IF(Início!$C$11&lt;H$2,IF((H$2-Início!$C$11)&lt;72,$D879*H$1,6*$D879),0)</f>
        <v>240</v>
      </c>
      <c r="I879" s="189">
        <f>IF(Início!$C$11&lt;I$2,IF((I$2-Início!$C$11)&lt;72,$D879*I$1,6*$D879),0)</f>
        <v>300</v>
      </c>
      <c r="J879" s="189">
        <f>IF(Início!$C$11&lt;J$2,IF((J$2-Início!$C$11)&lt;72,$D879*J$1,6*$D879),0)</f>
        <v>360</v>
      </c>
      <c r="K879" s="189">
        <f>IF(Início!$C$11&lt;K$2,IF((K$2-Início!$C$11)&lt;72,$D879*K$1,6*$D879),0)</f>
        <v>360</v>
      </c>
      <c r="L879" s="189">
        <f>IF(Início!$C$11&lt;L$2,IF((L$2-Início!$C$11)&lt;72,$D879*L$1,6*$D879),0)</f>
        <v>360</v>
      </c>
      <c r="M879" s="189">
        <f>IF(Início!$C$11&lt;M$2,IF((M$2-Início!$C$11)&lt;72,$D879*M$1,6*$D879),0)</f>
        <v>360</v>
      </c>
      <c r="N879" s="189">
        <f>IF(Início!$C$11&lt;N$2,IF((N$2-Início!$C$11)&lt;72,$D879*N$1,6*$D879),0)</f>
        <v>360</v>
      </c>
      <c r="Q879" s="165" t="s">
        <v>1822</v>
      </c>
    </row>
    <row r="880" spans="2:17">
      <c r="B880" s="165" t="str">
        <f t="shared" si="14"/>
        <v>Liberato Salzano/RS</v>
      </c>
      <c r="C880" s="189" t="s">
        <v>2012</v>
      </c>
      <c r="D880" s="189">
        <v>60</v>
      </c>
      <c r="E880" s="189">
        <f>IF(Início!$C$11&lt;E$2,IF((E$2-Início!$C$11)&lt;72,$D880*E$1,6*$D880),0)</f>
        <v>60</v>
      </c>
      <c r="F880" s="189">
        <f>IF(Início!$C$11&lt;F$2,IF((F$2-Início!$C$11)&lt;72,$D880*F$1,6*$D880),0)</f>
        <v>120</v>
      </c>
      <c r="G880" s="189">
        <f>IF(Início!$C$11&lt;G$2,IF((G$2-Início!$C$11)&lt;72,$D880*G$1,6*$D880),0)</f>
        <v>180</v>
      </c>
      <c r="H880" s="189">
        <f>IF(Início!$C$11&lt;H$2,IF((H$2-Início!$C$11)&lt;72,$D880*H$1,6*$D880),0)</f>
        <v>240</v>
      </c>
      <c r="I880" s="189">
        <f>IF(Início!$C$11&lt;I$2,IF((I$2-Início!$C$11)&lt;72,$D880*I$1,6*$D880),0)</f>
        <v>300</v>
      </c>
      <c r="J880" s="189">
        <f>IF(Início!$C$11&lt;J$2,IF((J$2-Início!$C$11)&lt;72,$D880*J$1,6*$D880),0)</f>
        <v>360</v>
      </c>
      <c r="K880" s="189">
        <f>IF(Início!$C$11&lt;K$2,IF((K$2-Início!$C$11)&lt;72,$D880*K$1,6*$D880),0)</f>
        <v>360</v>
      </c>
      <c r="L880" s="189">
        <f>IF(Início!$C$11&lt;L$2,IF((L$2-Início!$C$11)&lt;72,$D880*L$1,6*$D880),0)</f>
        <v>360</v>
      </c>
      <c r="M880" s="189">
        <f>IF(Início!$C$11&lt;M$2,IF((M$2-Início!$C$11)&lt;72,$D880*M$1,6*$D880),0)</f>
        <v>360</v>
      </c>
      <c r="N880" s="189">
        <f>IF(Início!$C$11&lt;N$2,IF((N$2-Início!$C$11)&lt;72,$D880*N$1,6*$D880),0)</f>
        <v>360</v>
      </c>
      <c r="Q880" s="165" t="s">
        <v>1713</v>
      </c>
    </row>
    <row r="881" spans="2:17">
      <c r="B881" s="165" t="str">
        <f t="shared" si="14"/>
        <v>Licínio de Almeida/BA</v>
      </c>
      <c r="C881" s="189" t="s">
        <v>311</v>
      </c>
      <c r="D881" s="189">
        <v>60</v>
      </c>
      <c r="E881" s="189">
        <f>IF(Início!$C$11&lt;E$2,IF((E$2-Início!$C$11)&lt;72,$D881*E$1,6*$D881),0)</f>
        <v>60</v>
      </c>
      <c r="F881" s="189">
        <f>IF(Início!$C$11&lt;F$2,IF((F$2-Início!$C$11)&lt;72,$D881*F$1,6*$D881),0)</f>
        <v>120</v>
      </c>
      <c r="G881" s="189">
        <f>IF(Início!$C$11&lt;G$2,IF((G$2-Início!$C$11)&lt;72,$D881*G$1,6*$D881),0)</f>
        <v>180</v>
      </c>
      <c r="H881" s="189">
        <f>IF(Início!$C$11&lt;H$2,IF((H$2-Início!$C$11)&lt;72,$D881*H$1,6*$D881),0)</f>
        <v>240</v>
      </c>
      <c r="I881" s="189">
        <f>IF(Início!$C$11&lt;I$2,IF((I$2-Início!$C$11)&lt;72,$D881*I$1,6*$D881),0)</f>
        <v>300</v>
      </c>
      <c r="J881" s="189">
        <f>IF(Início!$C$11&lt;J$2,IF((J$2-Início!$C$11)&lt;72,$D881*J$1,6*$D881),0)</f>
        <v>360</v>
      </c>
      <c r="K881" s="189">
        <f>IF(Início!$C$11&lt;K$2,IF((K$2-Início!$C$11)&lt;72,$D881*K$1,6*$D881),0)</f>
        <v>360</v>
      </c>
      <c r="L881" s="189">
        <f>IF(Início!$C$11&lt;L$2,IF((L$2-Início!$C$11)&lt;72,$D881*L$1,6*$D881),0)</f>
        <v>360</v>
      </c>
      <c r="M881" s="189">
        <f>IF(Início!$C$11&lt;M$2,IF((M$2-Início!$C$11)&lt;72,$D881*M$1,6*$D881),0)</f>
        <v>360</v>
      </c>
      <c r="N881" s="189">
        <f>IF(Início!$C$11&lt;N$2,IF((N$2-Início!$C$11)&lt;72,$D881*N$1,6*$D881),0)</f>
        <v>360</v>
      </c>
      <c r="Q881" s="165" t="s">
        <v>1238</v>
      </c>
    </row>
    <row r="882" spans="2:17">
      <c r="B882" s="165" t="str">
        <f t="shared" si="14"/>
        <v>Lidianópolis/PR</v>
      </c>
      <c r="C882" s="189" t="s">
        <v>2009</v>
      </c>
      <c r="D882" s="189">
        <v>60</v>
      </c>
      <c r="E882" s="189">
        <f>IF(Início!$C$11&lt;E$2,IF((E$2-Início!$C$11)&lt;72,$D882*E$1,6*$D882),0)</f>
        <v>60</v>
      </c>
      <c r="F882" s="189">
        <f>IF(Início!$C$11&lt;F$2,IF((F$2-Início!$C$11)&lt;72,$D882*F$1,6*$D882),0)</f>
        <v>120</v>
      </c>
      <c r="G882" s="189">
        <f>IF(Início!$C$11&lt;G$2,IF((G$2-Início!$C$11)&lt;72,$D882*G$1,6*$D882),0)</f>
        <v>180</v>
      </c>
      <c r="H882" s="189">
        <f>IF(Início!$C$11&lt;H$2,IF((H$2-Início!$C$11)&lt;72,$D882*H$1,6*$D882),0)</f>
        <v>240</v>
      </c>
      <c r="I882" s="189">
        <f>IF(Início!$C$11&lt;I$2,IF((I$2-Início!$C$11)&lt;72,$D882*I$1,6*$D882),0)</f>
        <v>300</v>
      </c>
      <c r="J882" s="189">
        <f>IF(Início!$C$11&lt;J$2,IF((J$2-Início!$C$11)&lt;72,$D882*J$1,6*$D882),0)</f>
        <v>360</v>
      </c>
      <c r="K882" s="189">
        <f>IF(Início!$C$11&lt;K$2,IF((K$2-Início!$C$11)&lt;72,$D882*K$1,6*$D882),0)</f>
        <v>360</v>
      </c>
      <c r="L882" s="189">
        <f>IF(Início!$C$11&lt;L$2,IF((L$2-Início!$C$11)&lt;72,$D882*L$1,6*$D882),0)</f>
        <v>360</v>
      </c>
      <c r="M882" s="189">
        <f>IF(Início!$C$11&lt;M$2,IF((M$2-Início!$C$11)&lt;72,$D882*M$1,6*$D882),0)</f>
        <v>360</v>
      </c>
      <c r="N882" s="189">
        <f>IF(Início!$C$11&lt;N$2,IF((N$2-Início!$C$11)&lt;72,$D882*N$1,6*$D882),0)</f>
        <v>360</v>
      </c>
      <c r="Q882" s="165" t="s">
        <v>1806</v>
      </c>
    </row>
    <row r="883" spans="2:17">
      <c r="B883" s="165" t="str">
        <f t="shared" si="14"/>
        <v>Lima Campos/MA</v>
      </c>
      <c r="C883" s="189" t="s">
        <v>316</v>
      </c>
      <c r="D883" s="189">
        <v>60</v>
      </c>
      <c r="E883" s="189">
        <f>IF(Início!$C$11&lt;E$2,IF((E$2-Início!$C$11)&lt;72,$D883*E$1,6*$D883),0)</f>
        <v>60</v>
      </c>
      <c r="F883" s="189">
        <f>IF(Início!$C$11&lt;F$2,IF((F$2-Início!$C$11)&lt;72,$D883*F$1,6*$D883),0)</f>
        <v>120</v>
      </c>
      <c r="G883" s="189">
        <f>IF(Início!$C$11&lt;G$2,IF((G$2-Início!$C$11)&lt;72,$D883*G$1,6*$D883),0)</f>
        <v>180</v>
      </c>
      <c r="H883" s="189">
        <f>IF(Início!$C$11&lt;H$2,IF((H$2-Início!$C$11)&lt;72,$D883*H$1,6*$D883),0)</f>
        <v>240</v>
      </c>
      <c r="I883" s="189">
        <f>IF(Início!$C$11&lt;I$2,IF((I$2-Início!$C$11)&lt;72,$D883*I$1,6*$D883),0)</f>
        <v>300</v>
      </c>
      <c r="J883" s="189">
        <f>IF(Início!$C$11&lt;J$2,IF((J$2-Início!$C$11)&lt;72,$D883*J$1,6*$D883),0)</f>
        <v>360</v>
      </c>
      <c r="K883" s="189">
        <f>IF(Início!$C$11&lt;K$2,IF((K$2-Início!$C$11)&lt;72,$D883*K$1,6*$D883),0)</f>
        <v>360</v>
      </c>
      <c r="L883" s="189">
        <f>IF(Início!$C$11&lt;L$2,IF((L$2-Início!$C$11)&lt;72,$D883*L$1,6*$D883),0)</f>
        <v>360</v>
      </c>
      <c r="M883" s="189">
        <f>IF(Início!$C$11&lt;M$2,IF((M$2-Início!$C$11)&lt;72,$D883*M$1,6*$D883),0)</f>
        <v>360</v>
      </c>
      <c r="N883" s="189">
        <f>IF(Início!$C$11&lt;N$2,IF((N$2-Início!$C$11)&lt;72,$D883*N$1,6*$D883),0)</f>
        <v>360</v>
      </c>
      <c r="Q883" s="165" t="s">
        <v>1257</v>
      </c>
    </row>
    <row r="884" spans="2:17">
      <c r="B884" s="165" t="str">
        <f t="shared" si="14"/>
        <v>Limoeiro/PE</v>
      </c>
      <c r="C884" s="189" t="s">
        <v>319</v>
      </c>
      <c r="D884" s="189">
        <v>60</v>
      </c>
      <c r="E884" s="189">
        <f>IF(Início!$C$11&lt;E$2,IF((E$2-Início!$C$11)&lt;72,$D884*E$1,6*$D884),0)</f>
        <v>60</v>
      </c>
      <c r="F884" s="189">
        <f>IF(Início!$C$11&lt;F$2,IF((F$2-Início!$C$11)&lt;72,$D884*F$1,6*$D884),0)</f>
        <v>120</v>
      </c>
      <c r="G884" s="189">
        <f>IF(Início!$C$11&lt;G$2,IF((G$2-Início!$C$11)&lt;72,$D884*G$1,6*$D884),0)</f>
        <v>180</v>
      </c>
      <c r="H884" s="189">
        <f>IF(Início!$C$11&lt;H$2,IF((H$2-Início!$C$11)&lt;72,$D884*H$1,6*$D884),0)</f>
        <v>240</v>
      </c>
      <c r="I884" s="189">
        <f>IF(Início!$C$11&lt;I$2,IF((I$2-Início!$C$11)&lt;72,$D884*I$1,6*$D884),0)</f>
        <v>300</v>
      </c>
      <c r="J884" s="189">
        <f>IF(Início!$C$11&lt;J$2,IF((J$2-Início!$C$11)&lt;72,$D884*J$1,6*$D884),0)</f>
        <v>360</v>
      </c>
      <c r="K884" s="189">
        <f>IF(Início!$C$11&lt;K$2,IF((K$2-Início!$C$11)&lt;72,$D884*K$1,6*$D884),0)</f>
        <v>360</v>
      </c>
      <c r="L884" s="189">
        <f>IF(Início!$C$11&lt;L$2,IF((L$2-Início!$C$11)&lt;72,$D884*L$1,6*$D884),0)</f>
        <v>360</v>
      </c>
      <c r="M884" s="189">
        <f>IF(Início!$C$11&lt;M$2,IF((M$2-Início!$C$11)&lt;72,$D884*M$1,6*$D884),0)</f>
        <v>360</v>
      </c>
      <c r="N884" s="189">
        <f>IF(Início!$C$11&lt;N$2,IF((N$2-Início!$C$11)&lt;72,$D884*N$1,6*$D884),0)</f>
        <v>360</v>
      </c>
      <c r="Q884" s="165" t="s">
        <v>494</v>
      </c>
    </row>
    <row r="885" spans="2:17">
      <c r="B885" s="165" t="str">
        <f t="shared" si="14"/>
        <v>Limoeiro de Anadia/AL</v>
      </c>
      <c r="C885" s="189" t="s">
        <v>2010</v>
      </c>
      <c r="D885" s="189">
        <v>60</v>
      </c>
      <c r="E885" s="189">
        <f>IF(Início!$C$11&lt;E$2,IF((E$2-Início!$C$11)&lt;72,$D885*E$1,6*$D885),0)</f>
        <v>60</v>
      </c>
      <c r="F885" s="189">
        <f>IF(Início!$C$11&lt;F$2,IF((F$2-Início!$C$11)&lt;72,$D885*F$1,6*$D885),0)</f>
        <v>120</v>
      </c>
      <c r="G885" s="189">
        <f>IF(Início!$C$11&lt;G$2,IF((G$2-Início!$C$11)&lt;72,$D885*G$1,6*$D885),0)</f>
        <v>180</v>
      </c>
      <c r="H885" s="189">
        <f>IF(Início!$C$11&lt;H$2,IF((H$2-Início!$C$11)&lt;72,$D885*H$1,6*$D885),0)</f>
        <v>240</v>
      </c>
      <c r="I885" s="189">
        <f>IF(Início!$C$11&lt;I$2,IF((I$2-Início!$C$11)&lt;72,$D885*I$1,6*$D885),0)</f>
        <v>300</v>
      </c>
      <c r="J885" s="189">
        <f>IF(Início!$C$11&lt;J$2,IF((J$2-Início!$C$11)&lt;72,$D885*J$1,6*$D885),0)</f>
        <v>360</v>
      </c>
      <c r="K885" s="189">
        <f>IF(Início!$C$11&lt;K$2,IF((K$2-Início!$C$11)&lt;72,$D885*K$1,6*$D885),0)</f>
        <v>360</v>
      </c>
      <c r="L885" s="189">
        <f>IF(Início!$C$11&lt;L$2,IF((L$2-Início!$C$11)&lt;72,$D885*L$1,6*$D885),0)</f>
        <v>360</v>
      </c>
      <c r="M885" s="189">
        <f>IF(Início!$C$11&lt;M$2,IF((M$2-Início!$C$11)&lt;72,$D885*M$1,6*$D885),0)</f>
        <v>360</v>
      </c>
      <c r="N885" s="189">
        <f>IF(Início!$C$11&lt;N$2,IF((N$2-Início!$C$11)&lt;72,$D885*N$1,6*$D885),0)</f>
        <v>360</v>
      </c>
      <c r="Q885" s="165" t="s">
        <v>772</v>
      </c>
    </row>
    <row r="886" spans="2:17">
      <c r="B886" s="165" t="str">
        <f t="shared" si="14"/>
        <v>Limoeiro do Ajuru/PA</v>
      </c>
      <c r="C886" s="189" t="s">
        <v>302</v>
      </c>
      <c r="D886" s="189">
        <v>60</v>
      </c>
      <c r="E886" s="189">
        <f>IF(Início!$C$11&lt;E$2,IF((E$2-Início!$C$11)&lt;72,$D886*E$1,6*$D886),0)</f>
        <v>60</v>
      </c>
      <c r="F886" s="189">
        <f>IF(Início!$C$11&lt;F$2,IF((F$2-Início!$C$11)&lt;72,$D886*F$1,6*$D886),0)</f>
        <v>120</v>
      </c>
      <c r="G886" s="189">
        <f>IF(Início!$C$11&lt;G$2,IF((G$2-Início!$C$11)&lt;72,$D886*G$1,6*$D886),0)</f>
        <v>180</v>
      </c>
      <c r="H886" s="189">
        <f>IF(Início!$C$11&lt;H$2,IF((H$2-Início!$C$11)&lt;72,$D886*H$1,6*$D886),0)</f>
        <v>240</v>
      </c>
      <c r="I886" s="189">
        <f>IF(Início!$C$11&lt;I$2,IF((I$2-Início!$C$11)&lt;72,$D886*I$1,6*$D886),0)</f>
        <v>300</v>
      </c>
      <c r="J886" s="189">
        <f>IF(Início!$C$11&lt;J$2,IF((J$2-Início!$C$11)&lt;72,$D886*J$1,6*$D886),0)</f>
        <v>360</v>
      </c>
      <c r="K886" s="189">
        <f>IF(Início!$C$11&lt;K$2,IF((K$2-Início!$C$11)&lt;72,$D886*K$1,6*$D886),0)</f>
        <v>360</v>
      </c>
      <c r="L886" s="189">
        <f>IF(Início!$C$11&lt;L$2,IF((L$2-Início!$C$11)&lt;72,$D886*L$1,6*$D886),0)</f>
        <v>360</v>
      </c>
      <c r="M886" s="189">
        <f>IF(Início!$C$11&lt;M$2,IF((M$2-Início!$C$11)&lt;72,$D886*M$1,6*$D886),0)</f>
        <v>360</v>
      </c>
      <c r="N886" s="189">
        <f>IF(Início!$C$11&lt;N$2,IF((N$2-Início!$C$11)&lt;72,$D886*N$1,6*$D886),0)</f>
        <v>360</v>
      </c>
      <c r="Q886" s="165" t="s">
        <v>694</v>
      </c>
    </row>
    <row r="887" spans="2:17">
      <c r="B887" s="165" t="str">
        <f t="shared" si="14"/>
        <v>Limoeiro do Norte/CE</v>
      </c>
      <c r="C887" s="189" t="s">
        <v>314</v>
      </c>
      <c r="D887" s="189">
        <v>60</v>
      </c>
      <c r="E887" s="189">
        <f>IF(Início!$C$11&lt;E$2,IF((E$2-Início!$C$11)&lt;72,$D887*E$1,6*$D887),0)</f>
        <v>60</v>
      </c>
      <c r="F887" s="189">
        <f>IF(Início!$C$11&lt;F$2,IF((F$2-Início!$C$11)&lt;72,$D887*F$1,6*$D887),0)</f>
        <v>120</v>
      </c>
      <c r="G887" s="189">
        <f>IF(Início!$C$11&lt;G$2,IF((G$2-Início!$C$11)&lt;72,$D887*G$1,6*$D887),0)</f>
        <v>180</v>
      </c>
      <c r="H887" s="189">
        <f>IF(Início!$C$11&lt;H$2,IF((H$2-Início!$C$11)&lt;72,$D887*H$1,6*$D887),0)</f>
        <v>240</v>
      </c>
      <c r="I887" s="189">
        <f>IF(Início!$C$11&lt;I$2,IF((I$2-Início!$C$11)&lt;72,$D887*I$1,6*$D887),0)</f>
        <v>300</v>
      </c>
      <c r="J887" s="189">
        <f>IF(Início!$C$11&lt;J$2,IF((J$2-Início!$C$11)&lt;72,$D887*J$1,6*$D887),0)</f>
        <v>360</v>
      </c>
      <c r="K887" s="189">
        <f>IF(Início!$C$11&lt;K$2,IF((K$2-Início!$C$11)&lt;72,$D887*K$1,6*$D887),0)</f>
        <v>360</v>
      </c>
      <c r="L887" s="189">
        <f>IF(Início!$C$11&lt;L$2,IF((L$2-Início!$C$11)&lt;72,$D887*L$1,6*$D887),0)</f>
        <v>360</v>
      </c>
      <c r="M887" s="189">
        <f>IF(Início!$C$11&lt;M$2,IF((M$2-Início!$C$11)&lt;72,$D887*M$1,6*$D887),0)</f>
        <v>360</v>
      </c>
      <c r="N887" s="189">
        <f>IF(Início!$C$11&lt;N$2,IF((N$2-Início!$C$11)&lt;72,$D887*N$1,6*$D887),0)</f>
        <v>360</v>
      </c>
      <c r="Q887" s="165" t="s">
        <v>485</v>
      </c>
    </row>
    <row r="888" spans="2:17">
      <c r="B888" s="165" t="str">
        <f t="shared" si="14"/>
        <v>Lindóia do Sul/SC</v>
      </c>
      <c r="C888" s="189" t="s">
        <v>2013</v>
      </c>
      <c r="D888" s="189">
        <v>60</v>
      </c>
      <c r="E888" s="189">
        <f>IF(Início!$C$11&lt;E$2,IF((E$2-Início!$C$11)&lt;72,$D888*E$1,6*$D888),0)</f>
        <v>60</v>
      </c>
      <c r="F888" s="189">
        <f>IF(Início!$C$11&lt;F$2,IF((F$2-Início!$C$11)&lt;72,$D888*F$1,6*$D888),0)</f>
        <v>120</v>
      </c>
      <c r="G888" s="189">
        <f>IF(Início!$C$11&lt;G$2,IF((G$2-Início!$C$11)&lt;72,$D888*G$1,6*$D888),0)</f>
        <v>180</v>
      </c>
      <c r="H888" s="189">
        <f>IF(Início!$C$11&lt;H$2,IF((H$2-Início!$C$11)&lt;72,$D888*H$1,6*$D888),0)</f>
        <v>240</v>
      </c>
      <c r="I888" s="189">
        <f>IF(Início!$C$11&lt;I$2,IF((I$2-Início!$C$11)&lt;72,$D888*I$1,6*$D888),0)</f>
        <v>300</v>
      </c>
      <c r="J888" s="189">
        <f>IF(Início!$C$11&lt;J$2,IF((J$2-Início!$C$11)&lt;72,$D888*J$1,6*$D888),0)</f>
        <v>360</v>
      </c>
      <c r="K888" s="189">
        <f>IF(Início!$C$11&lt;K$2,IF((K$2-Início!$C$11)&lt;72,$D888*K$1,6*$D888),0)</f>
        <v>360</v>
      </c>
      <c r="L888" s="189">
        <f>IF(Início!$C$11&lt;L$2,IF((L$2-Início!$C$11)&lt;72,$D888*L$1,6*$D888),0)</f>
        <v>360</v>
      </c>
      <c r="M888" s="189">
        <f>IF(Início!$C$11&lt;M$2,IF((M$2-Início!$C$11)&lt;72,$D888*M$1,6*$D888),0)</f>
        <v>360</v>
      </c>
      <c r="N888" s="189">
        <f>IF(Início!$C$11&lt;N$2,IF((N$2-Início!$C$11)&lt;72,$D888*N$1,6*$D888),0)</f>
        <v>360</v>
      </c>
      <c r="Q888" s="165" t="s">
        <v>1740</v>
      </c>
    </row>
    <row r="889" spans="2:17">
      <c r="B889" s="165" t="str">
        <f t="shared" si="14"/>
        <v>Linhares/ES</v>
      </c>
      <c r="C889" s="189" t="s">
        <v>2011</v>
      </c>
      <c r="D889" s="189">
        <v>60</v>
      </c>
      <c r="E889" s="189">
        <f>IF(Início!$C$11&lt;E$2,IF((E$2-Início!$C$11)&lt;72,$D889*E$1,6*$D889),0)</f>
        <v>60</v>
      </c>
      <c r="F889" s="189">
        <f>IF(Início!$C$11&lt;F$2,IF((F$2-Início!$C$11)&lt;72,$D889*F$1,6*$D889),0)</f>
        <v>120</v>
      </c>
      <c r="G889" s="189">
        <f>IF(Início!$C$11&lt;G$2,IF((G$2-Início!$C$11)&lt;72,$D889*G$1,6*$D889),0)</f>
        <v>180</v>
      </c>
      <c r="H889" s="189">
        <f>IF(Início!$C$11&lt;H$2,IF((H$2-Início!$C$11)&lt;72,$D889*H$1,6*$D889),0)</f>
        <v>240</v>
      </c>
      <c r="I889" s="189">
        <f>IF(Início!$C$11&lt;I$2,IF((I$2-Início!$C$11)&lt;72,$D889*I$1,6*$D889),0)</f>
        <v>300</v>
      </c>
      <c r="J889" s="189">
        <f>IF(Início!$C$11&lt;J$2,IF((J$2-Início!$C$11)&lt;72,$D889*J$1,6*$D889),0)</f>
        <v>360</v>
      </c>
      <c r="K889" s="189">
        <f>IF(Início!$C$11&lt;K$2,IF((K$2-Início!$C$11)&lt;72,$D889*K$1,6*$D889),0)</f>
        <v>360</v>
      </c>
      <c r="L889" s="189">
        <f>IF(Início!$C$11&lt;L$2,IF((L$2-Início!$C$11)&lt;72,$D889*L$1,6*$D889),0)</f>
        <v>360</v>
      </c>
      <c r="M889" s="189">
        <f>IF(Início!$C$11&lt;M$2,IF((M$2-Início!$C$11)&lt;72,$D889*M$1,6*$D889),0)</f>
        <v>360</v>
      </c>
      <c r="N889" s="189">
        <f>IF(Início!$C$11&lt;N$2,IF((N$2-Início!$C$11)&lt;72,$D889*N$1,6*$D889),0)</f>
        <v>360</v>
      </c>
      <c r="Q889" s="165" t="s">
        <v>366</v>
      </c>
    </row>
    <row r="890" spans="2:17">
      <c r="B890" s="165" t="str">
        <f t="shared" si="14"/>
        <v>Lins/SP</v>
      </c>
      <c r="C890" s="189" t="s">
        <v>2002</v>
      </c>
      <c r="D890" s="189">
        <v>60</v>
      </c>
      <c r="E890" s="189">
        <f>IF(Início!$C$11&lt;E$2,IF((E$2-Início!$C$11)&lt;72,$D890*E$1,6*$D890),0)</f>
        <v>60</v>
      </c>
      <c r="F890" s="189">
        <f>IF(Início!$C$11&lt;F$2,IF((F$2-Início!$C$11)&lt;72,$D890*F$1,6*$D890),0)</f>
        <v>120</v>
      </c>
      <c r="G890" s="189">
        <f>IF(Início!$C$11&lt;G$2,IF((G$2-Início!$C$11)&lt;72,$D890*G$1,6*$D890),0)</f>
        <v>180</v>
      </c>
      <c r="H890" s="189">
        <f>IF(Início!$C$11&lt;H$2,IF((H$2-Início!$C$11)&lt;72,$D890*H$1,6*$D890),0)</f>
        <v>240</v>
      </c>
      <c r="I890" s="189">
        <f>IF(Início!$C$11&lt;I$2,IF((I$2-Início!$C$11)&lt;72,$D890*I$1,6*$D890),0)</f>
        <v>300</v>
      </c>
      <c r="J890" s="189">
        <f>IF(Início!$C$11&lt;J$2,IF((J$2-Início!$C$11)&lt;72,$D890*J$1,6*$D890),0)</f>
        <v>360</v>
      </c>
      <c r="K890" s="189">
        <f>IF(Início!$C$11&lt;K$2,IF((K$2-Início!$C$11)&lt;72,$D890*K$1,6*$D890),0)</f>
        <v>360</v>
      </c>
      <c r="L890" s="189">
        <f>IF(Início!$C$11&lt;L$2,IF((L$2-Início!$C$11)&lt;72,$D890*L$1,6*$D890),0)</f>
        <v>360</v>
      </c>
      <c r="M890" s="189">
        <f>IF(Início!$C$11&lt;M$2,IF((M$2-Início!$C$11)&lt;72,$D890*M$1,6*$D890),0)</f>
        <v>360</v>
      </c>
      <c r="N890" s="189">
        <f>IF(Início!$C$11&lt;N$2,IF((N$2-Início!$C$11)&lt;72,$D890*N$1,6*$D890),0)</f>
        <v>360</v>
      </c>
      <c r="Q890" s="165" t="s">
        <v>442</v>
      </c>
    </row>
    <row r="891" spans="2:17">
      <c r="B891" s="165" t="str">
        <f t="shared" si="14"/>
        <v>Livramento de Nossa Senhora/BA</v>
      </c>
      <c r="C891" s="189" t="s">
        <v>311</v>
      </c>
      <c r="D891" s="189">
        <v>60</v>
      </c>
      <c r="E891" s="189">
        <f>IF(Início!$C$11&lt;E$2,IF((E$2-Início!$C$11)&lt;72,$D891*E$1,6*$D891),0)</f>
        <v>60</v>
      </c>
      <c r="F891" s="189">
        <f>IF(Início!$C$11&lt;F$2,IF((F$2-Início!$C$11)&lt;72,$D891*F$1,6*$D891),0)</f>
        <v>120</v>
      </c>
      <c r="G891" s="189">
        <f>IF(Início!$C$11&lt;G$2,IF((G$2-Início!$C$11)&lt;72,$D891*G$1,6*$D891),0)</f>
        <v>180</v>
      </c>
      <c r="H891" s="189">
        <f>IF(Início!$C$11&lt;H$2,IF((H$2-Início!$C$11)&lt;72,$D891*H$1,6*$D891),0)</f>
        <v>240</v>
      </c>
      <c r="I891" s="189">
        <f>IF(Início!$C$11&lt;I$2,IF((I$2-Início!$C$11)&lt;72,$D891*I$1,6*$D891),0)</f>
        <v>300</v>
      </c>
      <c r="J891" s="189">
        <f>IF(Início!$C$11&lt;J$2,IF((J$2-Início!$C$11)&lt;72,$D891*J$1,6*$D891),0)</f>
        <v>360</v>
      </c>
      <c r="K891" s="189">
        <f>IF(Início!$C$11&lt;K$2,IF((K$2-Início!$C$11)&lt;72,$D891*K$1,6*$D891),0)</f>
        <v>360</v>
      </c>
      <c r="L891" s="189">
        <f>IF(Início!$C$11&lt;L$2,IF((L$2-Início!$C$11)&lt;72,$D891*L$1,6*$D891),0)</f>
        <v>360</v>
      </c>
      <c r="M891" s="189">
        <f>IF(Início!$C$11&lt;M$2,IF((M$2-Início!$C$11)&lt;72,$D891*M$1,6*$D891),0)</f>
        <v>360</v>
      </c>
      <c r="N891" s="189">
        <f>IF(Início!$C$11&lt;N$2,IF((N$2-Início!$C$11)&lt;72,$D891*N$1,6*$D891),0)</f>
        <v>360</v>
      </c>
      <c r="Q891" s="165" t="s">
        <v>554</v>
      </c>
    </row>
    <row r="892" spans="2:17">
      <c r="B892" s="165" t="str">
        <f t="shared" si="14"/>
        <v>Loanda/PR</v>
      </c>
      <c r="C892" s="189" t="s">
        <v>2009</v>
      </c>
      <c r="D892" s="189">
        <v>60</v>
      </c>
      <c r="E892" s="189">
        <f>IF(Início!$C$11&lt;E$2,IF((E$2-Início!$C$11)&lt;72,$D892*E$1,6*$D892),0)</f>
        <v>60</v>
      </c>
      <c r="F892" s="189">
        <f>IF(Início!$C$11&lt;F$2,IF((F$2-Início!$C$11)&lt;72,$D892*F$1,6*$D892),0)</f>
        <v>120</v>
      </c>
      <c r="G892" s="189">
        <f>IF(Início!$C$11&lt;G$2,IF((G$2-Início!$C$11)&lt;72,$D892*G$1,6*$D892),0)</f>
        <v>180</v>
      </c>
      <c r="H892" s="189">
        <f>IF(Início!$C$11&lt;H$2,IF((H$2-Início!$C$11)&lt;72,$D892*H$1,6*$D892),0)</f>
        <v>240</v>
      </c>
      <c r="I892" s="189">
        <f>IF(Início!$C$11&lt;I$2,IF((I$2-Início!$C$11)&lt;72,$D892*I$1,6*$D892),0)</f>
        <v>300</v>
      </c>
      <c r="J892" s="189">
        <f>IF(Início!$C$11&lt;J$2,IF((J$2-Início!$C$11)&lt;72,$D892*J$1,6*$D892),0)</f>
        <v>360</v>
      </c>
      <c r="K892" s="189">
        <f>IF(Início!$C$11&lt;K$2,IF((K$2-Início!$C$11)&lt;72,$D892*K$1,6*$D892),0)</f>
        <v>360</v>
      </c>
      <c r="L892" s="189">
        <f>IF(Início!$C$11&lt;L$2,IF((L$2-Início!$C$11)&lt;72,$D892*L$1,6*$D892),0)</f>
        <v>360</v>
      </c>
      <c r="M892" s="189">
        <f>IF(Início!$C$11&lt;M$2,IF((M$2-Início!$C$11)&lt;72,$D892*M$1,6*$D892),0)</f>
        <v>360</v>
      </c>
      <c r="N892" s="189">
        <f>IF(Início!$C$11&lt;N$2,IF((N$2-Início!$C$11)&lt;72,$D892*N$1,6*$D892),0)</f>
        <v>360</v>
      </c>
      <c r="Q892" s="165" t="s">
        <v>824</v>
      </c>
    </row>
    <row r="893" spans="2:17">
      <c r="B893" s="165" t="str">
        <f t="shared" si="14"/>
        <v>Lorena/SP</v>
      </c>
      <c r="C893" s="189" t="s">
        <v>2002</v>
      </c>
      <c r="D893" s="189">
        <v>60</v>
      </c>
      <c r="E893" s="189">
        <f>IF(Início!$C$11&lt;E$2,IF((E$2-Início!$C$11)&lt;72,$D893*E$1,6*$D893),0)</f>
        <v>60</v>
      </c>
      <c r="F893" s="189">
        <f>IF(Início!$C$11&lt;F$2,IF((F$2-Início!$C$11)&lt;72,$D893*F$1,6*$D893),0)</f>
        <v>120</v>
      </c>
      <c r="G893" s="189">
        <f>IF(Início!$C$11&lt;G$2,IF((G$2-Início!$C$11)&lt;72,$D893*G$1,6*$D893),0)</f>
        <v>180</v>
      </c>
      <c r="H893" s="189">
        <f>IF(Início!$C$11&lt;H$2,IF((H$2-Início!$C$11)&lt;72,$D893*H$1,6*$D893),0)</f>
        <v>240</v>
      </c>
      <c r="I893" s="189">
        <f>IF(Início!$C$11&lt;I$2,IF((I$2-Início!$C$11)&lt;72,$D893*I$1,6*$D893),0)</f>
        <v>300</v>
      </c>
      <c r="J893" s="189">
        <f>IF(Início!$C$11&lt;J$2,IF((J$2-Início!$C$11)&lt;72,$D893*J$1,6*$D893),0)</f>
        <v>360</v>
      </c>
      <c r="K893" s="189">
        <f>IF(Início!$C$11&lt;K$2,IF((K$2-Início!$C$11)&lt;72,$D893*K$1,6*$D893),0)</f>
        <v>360</v>
      </c>
      <c r="L893" s="189">
        <f>IF(Início!$C$11&lt;L$2,IF((L$2-Início!$C$11)&lt;72,$D893*L$1,6*$D893),0)</f>
        <v>360</v>
      </c>
      <c r="M893" s="189">
        <f>IF(Início!$C$11&lt;M$2,IF((M$2-Início!$C$11)&lt;72,$D893*M$1,6*$D893),0)</f>
        <v>360</v>
      </c>
      <c r="N893" s="189">
        <f>IF(Início!$C$11&lt;N$2,IF((N$2-Início!$C$11)&lt;72,$D893*N$1,6*$D893),0)</f>
        <v>360</v>
      </c>
      <c r="Q893" s="165" t="s">
        <v>424</v>
      </c>
    </row>
    <row r="894" spans="2:17">
      <c r="B894" s="165" t="str">
        <f t="shared" si="14"/>
        <v>Loreto/MA</v>
      </c>
      <c r="C894" s="189" t="s">
        <v>316</v>
      </c>
      <c r="D894" s="189">
        <v>60</v>
      </c>
      <c r="E894" s="189">
        <f>IF(Início!$C$11&lt;E$2,IF((E$2-Início!$C$11)&lt;72,$D894*E$1,6*$D894),0)</f>
        <v>60</v>
      </c>
      <c r="F894" s="189">
        <f>IF(Início!$C$11&lt;F$2,IF((F$2-Início!$C$11)&lt;72,$D894*F$1,6*$D894),0)</f>
        <v>120</v>
      </c>
      <c r="G894" s="189">
        <f>IF(Início!$C$11&lt;G$2,IF((G$2-Início!$C$11)&lt;72,$D894*G$1,6*$D894),0)</f>
        <v>180</v>
      </c>
      <c r="H894" s="189">
        <f>IF(Início!$C$11&lt;H$2,IF((H$2-Início!$C$11)&lt;72,$D894*H$1,6*$D894),0)</f>
        <v>240</v>
      </c>
      <c r="I894" s="189">
        <f>IF(Início!$C$11&lt;I$2,IF((I$2-Início!$C$11)&lt;72,$D894*I$1,6*$D894),0)</f>
        <v>300</v>
      </c>
      <c r="J894" s="189">
        <f>IF(Início!$C$11&lt;J$2,IF((J$2-Início!$C$11)&lt;72,$D894*J$1,6*$D894),0)</f>
        <v>360</v>
      </c>
      <c r="K894" s="189">
        <f>IF(Início!$C$11&lt;K$2,IF((K$2-Início!$C$11)&lt;72,$D894*K$1,6*$D894),0)</f>
        <v>360</v>
      </c>
      <c r="L894" s="189">
        <f>IF(Início!$C$11&lt;L$2,IF((L$2-Início!$C$11)&lt;72,$D894*L$1,6*$D894),0)</f>
        <v>360</v>
      </c>
      <c r="M894" s="189">
        <f>IF(Início!$C$11&lt;M$2,IF((M$2-Início!$C$11)&lt;72,$D894*M$1,6*$D894),0)</f>
        <v>360</v>
      </c>
      <c r="N894" s="189">
        <f>IF(Início!$C$11&lt;N$2,IF((N$2-Início!$C$11)&lt;72,$D894*N$1,6*$D894),0)</f>
        <v>360</v>
      </c>
      <c r="Q894" s="165" t="s">
        <v>1247</v>
      </c>
    </row>
    <row r="895" spans="2:17">
      <c r="B895" s="165" t="str">
        <f t="shared" si="14"/>
        <v>Lucrécia/RN</v>
      </c>
      <c r="C895" s="189" t="s">
        <v>2014</v>
      </c>
      <c r="D895" s="189">
        <v>60</v>
      </c>
      <c r="E895" s="189">
        <f>IF(Início!$C$11&lt;E$2,IF((E$2-Início!$C$11)&lt;72,$D895*E$1,6*$D895),0)</f>
        <v>60</v>
      </c>
      <c r="F895" s="189">
        <f>IF(Início!$C$11&lt;F$2,IF((F$2-Início!$C$11)&lt;72,$D895*F$1,6*$D895),0)</f>
        <v>120</v>
      </c>
      <c r="G895" s="189">
        <f>IF(Início!$C$11&lt;G$2,IF((G$2-Início!$C$11)&lt;72,$D895*G$1,6*$D895),0)</f>
        <v>180</v>
      </c>
      <c r="H895" s="189">
        <f>IF(Início!$C$11&lt;H$2,IF((H$2-Início!$C$11)&lt;72,$D895*H$1,6*$D895),0)</f>
        <v>240</v>
      </c>
      <c r="I895" s="189">
        <f>IF(Início!$C$11&lt;I$2,IF((I$2-Início!$C$11)&lt;72,$D895*I$1,6*$D895),0)</f>
        <v>300</v>
      </c>
      <c r="J895" s="189">
        <f>IF(Início!$C$11&lt;J$2,IF((J$2-Início!$C$11)&lt;72,$D895*J$1,6*$D895),0)</f>
        <v>360</v>
      </c>
      <c r="K895" s="189">
        <f>IF(Início!$C$11&lt;K$2,IF((K$2-Início!$C$11)&lt;72,$D895*K$1,6*$D895),0)</f>
        <v>360</v>
      </c>
      <c r="L895" s="189">
        <f>IF(Início!$C$11&lt;L$2,IF((L$2-Início!$C$11)&lt;72,$D895*L$1,6*$D895),0)</f>
        <v>360</v>
      </c>
      <c r="M895" s="189">
        <f>IF(Início!$C$11&lt;M$2,IF((M$2-Início!$C$11)&lt;72,$D895*M$1,6*$D895),0)</f>
        <v>360</v>
      </c>
      <c r="N895" s="189">
        <f>IF(Início!$C$11&lt;N$2,IF((N$2-Início!$C$11)&lt;72,$D895*N$1,6*$D895),0)</f>
        <v>360</v>
      </c>
      <c r="Q895" s="165" t="s">
        <v>1850</v>
      </c>
    </row>
    <row r="896" spans="2:17">
      <c r="B896" s="165" t="str">
        <f t="shared" si="14"/>
        <v>Luís Domingues/MA</v>
      </c>
      <c r="C896" s="189" t="s">
        <v>316</v>
      </c>
      <c r="D896" s="189">
        <v>60</v>
      </c>
      <c r="E896" s="189">
        <f>IF(Início!$C$11&lt;E$2,IF((E$2-Início!$C$11)&lt;72,$D896*E$1,6*$D896),0)</f>
        <v>60</v>
      </c>
      <c r="F896" s="189">
        <f>IF(Início!$C$11&lt;F$2,IF((F$2-Início!$C$11)&lt;72,$D896*F$1,6*$D896),0)</f>
        <v>120</v>
      </c>
      <c r="G896" s="189">
        <f>IF(Início!$C$11&lt;G$2,IF((G$2-Início!$C$11)&lt;72,$D896*G$1,6*$D896),0)</f>
        <v>180</v>
      </c>
      <c r="H896" s="189">
        <f>IF(Início!$C$11&lt;H$2,IF((H$2-Início!$C$11)&lt;72,$D896*H$1,6*$D896),0)</f>
        <v>240</v>
      </c>
      <c r="I896" s="189">
        <f>IF(Início!$C$11&lt;I$2,IF((I$2-Início!$C$11)&lt;72,$D896*I$1,6*$D896),0)</f>
        <v>300</v>
      </c>
      <c r="J896" s="189">
        <f>IF(Início!$C$11&lt;J$2,IF((J$2-Início!$C$11)&lt;72,$D896*J$1,6*$D896),0)</f>
        <v>360</v>
      </c>
      <c r="K896" s="189">
        <f>IF(Início!$C$11&lt;K$2,IF((K$2-Início!$C$11)&lt;72,$D896*K$1,6*$D896),0)</f>
        <v>360</v>
      </c>
      <c r="L896" s="189">
        <f>IF(Início!$C$11&lt;L$2,IF((L$2-Início!$C$11)&lt;72,$D896*L$1,6*$D896),0)</f>
        <v>360</v>
      </c>
      <c r="M896" s="189">
        <f>IF(Início!$C$11&lt;M$2,IF((M$2-Início!$C$11)&lt;72,$D896*M$1,6*$D896),0)</f>
        <v>360</v>
      </c>
      <c r="N896" s="189">
        <f>IF(Início!$C$11&lt;N$2,IF((N$2-Início!$C$11)&lt;72,$D896*N$1,6*$D896),0)</f>
        <v>360</v>
      </c>
      <c r="Q896" s="165" t="s">
        <v>1518</v>
      </c>
    </row>
    <row r="897" spans="2:17">
      <c r="B897" s="165" t="str">
        <f t="shared" si="14"/>
        <v>Luís Gomes/RN</v>
      </c>
      <c r="C897" s="189" t="s">
        <v>2014</v>
      </c>
      <c r="D897" s="189">
        <v>60</v>
      </c>
      <c r="E897" s="189">
        <f>IF(Início!$C$11&lt;E$2,IF((E$2-Início!$C$11)&lt;72,$D897*E$1,6*$D897),0)</f>
        <v>60</v>
      </c>
      <c r="F897" s="189">
        <f>IF(Início!$C$11&lt;F$2,IF((F$2-Início!$C$11)&lt;72,$D897*F$1,6*$D897),0)</f>
        <v>120</v>
      </c>
      <c r="G897" s="189">
        <f>IF(Início!$C$11&lt;G$2,IF((G$2-Início!$C$11)&lt;72,$D897*G$1,6*$D897),0)</f>
        <v>180</v>
      </c>
      <c r="H897" s="189">
        <f>IF(Início!$C$11&lt;H$2,IF((H$2-Início!$C$11)&lt;72,$D897*H$1,6*$D897),0)</f>
        <v>240</v>
      </c>
      <c r="I897" s="189">
        <f>IF(Início!$C$11&lt;I$2,IF((I$2-Início!$C$11)&lt;72,$D897*I$1,6*$D897),0)</f>
        <v>300</v>
      </c>
      <c r="J897" s="189">
        <f>IF(Início!$C$11&lt;J$2,IF((J$2-Início!$C$11)&lt;72,$D897*J$1,6*$D897),0)</f>
        <v>360</v>
      </c>
      <c r="K897" s="189">
        <f>IF(Início!$C$11&lt;K$2,IF((K$2-Início!$C$11)&lt;72,$D897*K$1,6*$D897),0)</f>
        <v>360</v>
      </c>
      <c r="L897" s="189">
        <f>IF(Início!$C$11&lt;L$2,IF((L$2-Início!$C$11)&lt;72,$D897*L$1,6*$D897),0)</f>
        <v>360</v>
      </c>
      <c r="M897" s="189">
        <f>IF(Início!$C$11&lt;M$2,IF((M$2-Início!$C$11)&lt;72,$D897*M$1,6*$D897),0)</f>
        <v>360</v>
      </c>
      <c r="N897" s="189">
        <f>IF(Início!$C$11&lt;N$2,IF((N$2-Início!$C$11)&lt;72,$D897*N$1,6*$D897),0)</f>
        <v>360</v>
      </c>
      <c r="Q897" s="165" t="s">
        <v>1407</v>
      </c>
    </row>
    <row r="898" spans="2:17">
      <c r="B898" s="165" t="str">
        <f t="shared" si="14"/>
        <v>Lunardelli/PR</v>
      </c>
      <c r="C898" s="189" t="s">
        <v>2009</v>
      </c>
      <c r="D898" s="189">
        <v>60</v>
      </c>
      <c r="E898" s="189">
        <f>IF(Início!$C$11&lt;E$2,IF((E$2-Início!$C$11)&lt;72,$D898*E$1,6*$D898),0)</f>
        <v>60</v>
      </c>
      <c r="F898" s="189">
        <f>IF(Início!$C$11&lt;F$2,IF((F$2-Início!$C$11)&lt;72,$D898*F$1,6*$D898),0)</f>
        <v>120</v>
      </c>
      <c r="G898" s="189">
        <f>IF(Início!$C$11&lt;G$2,IF((G$2-Início!$C$11)&lt;72,$D898*G$1,6*$D898),0)</f>
        <v>180</v>
      </c>
      <c r="H898" s="189">
        <f>IF(Início!$C$11&lt;H$2,IF((H$2-Início!$C$11)&lt;72,$D898*H$1,6*$D898),0)</f>
        <v>240</v>
      </c>
      <c r="I898" s="189">
        <f>IF(Início!$C$11&lt;I$2,IF((I$2-Início!$C$11)&lt;72,$D898*I$1,6*$D898),0)</f>
        <v>300</v>
      </c>
      <c r="J898" s="189">
        <f>IF(Início!$C$11&lt;J$2,IF((J$2-Início!$C$11)&lt;72,$D898*J$1,6*$D898),0)</f>
        <v>360</v>
      </c>
      <c r="K898" s="189">
        <f>IF(Início!$C$11&lt;K$2,IF((K$2-Início!$C$11)&lt;72,$D898*K$1,6*$D898),0)</f>
        <v>360</v>
      </c>
      <c r="L898" s="189">
        <f>IF(Início!$C$11&lt;L$2,IF((L$2-Início!$C$11)&lt;72,$D898*L$1,6*$D898),0)</f>
        <v>360</v>
      </c>
      <c r="M898" s="189">
        <f>IF(Início!$C$11&lt;M$2,IF((M$2-Início!$C$11)&lt;72,$D898*M$1,6*$D898),0)</f>
        <v>360</v>
      </c>
      <c r="N898" s="189">
        <f>IF(Início!$C$11&lt;N$2,IF((N$2-Início!$C$11)&lt;72,$D898*N$1,6*$D898),0)</f>
        <v>360</v>
      </c>
      <c r="Q898" s="165" t="s">
        <v>1705</v>
      </c>
    </row>
    <row r="899" spans="2:17">
      <c r="B899" s="165" t="str">
        <f t="shared" si="14"/>
        <v>Luzilândia/PI</v>
      </c>
      <c r="C899" s="189" t="s">
        <v>2004</v>
      </c>
      <c r="D899" s="189">
        <v>60</v>
      </c>
      <c r="E899" s="189">
        <f>IF(Início!$C$11&lt;E$2,IF((E$2-Início!$C$11)&lt;72,$D899*E$1,6*$D899),0)</f>
        <v>60</v>
      </c>
      <c r="F899" s="189">
        <f>IF(Início!$C$11&lt;F$2,IF((F$2-Início!$C$11)&lt;72,$D899*F$1,6*$D899),0)</f>
        <v>120</v>
      </c>
      <c r="G899" s="189">
        <f>IF(Início!$C$11&lt;G$2,IF((G$2-Início!$C$11)&lt;72,$D899*G$1,6*$D899),0)</f>
        <v>180</v>
      </c>
      <c r="H899" s="189">
        <f>IF(Início!$C$11&lt;H$2,IF((H$2-Início!$C$11)&lt;72,$D899*H$1,6*$D899),0)</f>
        <v>240</v>
      </c>
      <c r="I899" s="189">
        <f>IF(Início!$C$11&lt;I$2,IF((I$2-Início!$C$11)&lt;72,$D899*I$1,6*$D899),0)</f>
        <v>300</v>
      </c>
      <c r="J899" s="189">
        <f>IF(Início!$C$11&lt;J$2,IF((J$2-Início!$C$11)&lt;72,$D899*J$1,6*$D899),0)</f>
        <v>360</v>
      </c>
      <c r="K899" s="189">
        <f>IF(Início!$C$11&lt;K$2,IF((K$2-Início!$C$11)&lt;72,$D899*K$1,6*$D899),0)</f>
        <v>360</v>
      </c>
      <c r="L899" s="189">
        <f>IF(Início!$C$11&lt;L$2,IF((L$2-Início!$C$11)&lt;72,$D899*L$1,6*$D899),0)</f>
        <v>360</v>
      </c>
      <c r="M899" s="189">
        <f>IF(Início!$C$11&lt;M$2,IF((M$2-Início!$C$11)&lt;72,$D899*M$1,6*$D899),0)</f>
        <v>360</v>
      </c>
      <c r="N899" s="189">
        <f>IF(Início!$C$11&lt;N$2,IF((N$2-Início!$C$11)&lt;72,$D899*N$1,6*$D899),0)</f>
        <v>360</v>
      </c>
      <c r="Q899" s="165" t="s">
        <v>760</v>
      </c>
    </row>
    <row r="900" spans="2:17">
      <c r="B900" s="165" t="str">
        <f t="shared" si="14"/>
        <v>Macajuba/BA</v>
      </c>
      <c r="C900" s="189" t="s">
        <v>311</v>
      </c>
      <c r="D900" s="189">
        <v>60</v>
      </c>
      <c r="E900" s="189">
        <f>IF(Início!$C$11&lt;E$2,IF((E$2-Início!$C$11)&lt;72,$D900*E$1,6*$D900),0)</f>
        <v>60</v>
      </c>
      <c r="F900" s="189">
        <f>IF(Início!$C$11&lt;F$2,IF((F$2-Início!$C$11)&lt;72,$D900*F$1,6*$D900),0)</f>
        <v>120</v>
      </c>
      <c r="G900" s="189">
        <f>IF(Início!$C$11&lt;G$2,IF((G$2-Início!$C$11)&lt;72,$D900*G$1,6*$D900),0)</f>
        <v>180</v>
      </c>
      <c r="H900" s="189">
        <f>IF(Início!$C$11&lt;H$2,IF((H$2-Início!$C$11)&lt;72,$D900*H$1,6*$D900),0)</f>
        <v>240</v>
      </c>
      <c r="I900" s="189">
        <f>IF(Início!$C$11&lt;I$2,IF((I$2-Início!$C$11)&lt;72,$D900*I$1,6*$D900),0)</f>
        <v>300</v>
      </c>
      <c r="J900" s="189">
        <f>IF(Início!$C$11&lt;J$2,IF((J$2-Início!$C$11)&lt;72,$D900*J$1,6*$D900),0)</f>
        <v>360</v>
      </c>
      <c r="K900" s="189">
        <f>IF(Início!$C$11&lt;K$2,IF((K$2-Início!$C$11)&lt;72,$D900*K$1,6*$D900),0)</f>
        <v>360</v>
      </c>
      <c r="L900" s="189">
        <f>IF(Início!$C$11&lt;L$2,IF((L$2-Início!$C$11)&lt;72,$D900*L$1,6*$D900),0)</f>
        <v>360</v>
      </c>
      <c r="M900" s="189">
        <f>IF(Início!$C$11&lt;M$2,IF((M$2-Início!$C$11)&lt;72,$D900*M$1,6*$D900),0)</f>
        <v>360</v>
      </c>
      <c r="N900" s="189">
        <f>IF(Início!$C$11&lt;N$2,IF((N$2-Início!$C$11)&lt;72,$D900*N$1,6*$D900),0)</f>
        <v>360</v>
      </c>
      <c r="Q900" s="165" t="s">
        <v>1323</v>
      </c>
    </row>
    <row r="901" spans="2:17">
      <c r="B901" s="165" t="str">
        <f t="shared" ref="B901:B964" si="15">CONCATENATE(Q901,"/",C901)</f>
        <v>Maçambará/RS</v>
      </c>
      <c r="C901" s="189" t="s">
        <v>2012</v>
      </c>
      <c r="D901" s="189">
        <v>60</v>
      </c>
      <c r="E901" s="189">
        <f>IF(Início!$C$11&lt;E$2,IF((E$2-Início!$C$11)&lt;72,$D901*E$1,6*$D901),0)</f>
        <v>60</v>
      </c>
      <c r="F901" s="189">
        <f>IF(Início!$C$11&lt;F$2,IF((F$2-Início!$C$11)&lt;72,$D901*F$1,6*$D901),0)</f>
        <v>120</v>
      </c>
      <c r="G901" s="189">
        <f>IF(Início!$C$11&lt;G$2,IF((G$2-Início!$C$11)&lt;72,$D901*G$1,6*$D901),0)</f>
        <v>180</v>
      </c>
      <c r="H901" s="189">
        <f>IF(Início!$C$11&lt;H$2,IF((H$2-Início!$C$11)&lt;72,$D901*H$1,6*$D901),0)</f>
        <v>240</v>
      </c>
      <c r="I901" s="189">
        <f>IF(Início!$C$11&lt;I$2,IF((I$2-Início!$C$11)&lt;72,$D901*I$1,6*$D901),0)</f>
        <v>300</v>
      </c>
      <c r="J901" s="189">
        <f>IF(Início!$C$11&lt;J$2,IF((J$2-Início!$C$11)&lt;72,$D901*J$1,6*$D901),0)</f>
        <v>360</v>
      </c>
      <c r="K901" s="189">
        <f>IF(Início!$C$11&lt;K$2,IF((K$2-Início!$C$11)&lt;72,$D901*K$1,6*$D901),0)</f>
        <v>360</v>
      </c>
      <c r="L901" s="189">
        <f>IF(Início!$C$11&lt;L$2,IF((L$2-Início!$C$11)&lt;72,$D901*L$1,6*$D901),0)</f>
        <v>360</v>
      </c>
      <c r="M901" s="189">
        <f>IF(Início!$C$11&lt;M$2,IF((M$2-Início!$C$11)&lt;72,$D901*M$1,6*$D901),0)</f>
        <v>360</v>
      </c>
      <c r="N901" s="189">
        <f>IF(Início!$C$11&lt;N$2,IF((N$2-Início!$C$11)&lt;72,$D901*N$1,6*$D901),0)</f>
        <v>360</v>
      </c>
      <c r="Q901" s="165" t="s">
        <v>1751</v>
      </c>
    </row>
    <row r="902" spans="2:17">
      <c r="B902" s="165" t="str">
        <f t="shared" si="15"/>
        <v>Macapá/AP</v>
      </c>
      <c r="C902" s="189" t="s">
        <v>2007</v>
      </c>
      <c r="D902" s="189">
        <v>60</v>
      </c>
      <c r="E902" s="189">
        <f>IF(Início!$C$11&lt;E$2,IF((E$2-Início!$C$11)&lt;72,$D902*E$1,6*$D902),0)</f>
        <v>60</v>
      </c>
      <c r="F902" s="189">
        <f>IF(Início!$C$11&lt;F$2,IF((F$2-Início!$C$11)&lt;72,$D902*F$1,6*$D902),0)</f>
        <v>120</v>
      </c>
      <c r="G902" s="189">
        <f>IF(Início!$C$11&lt;G$2,IF((G$2-Início!$C$11)&lt;72,$D902*G$1,6*$D902),0)</f>
        <v>180</v>
      </c>
      <c r="H902" s="189">
        <f>IF(Início!$C$11&lt;H$2,IF((H$2-Início!$C$11)&lt;72,$D902*H$1,6*$D902),0)</f>
        <v>240</v>
      </c>
      <c r="I902" s="189">
        <f>IF(Início!$C$11&lt;I$2,IF((I$2-Início!$C$11)&lt;72,$D902*I$1,6*$D902),0)</f>
        <v>300</v>
      </c>
      <c r="J902" s="189">
        <f>IF(Início!$C$11&lt;J$2,IF((J$2-Início!$C$11)&lt;72,$D902*J$1,6*$D902),0)</f>
        <v>360</v>
      </c>
      <c r="K902" s="189">
        <f>IF(Início!$C$11&lt;K$2,IF((K$2-Início!$C$11)&lt;72,$D902*K$1,6*$D902),0)</f>
        <v>360</v>
      </c>
      <c r="L902" s="189">
        <f>IF(Início!$C$11&lt;L$2,IF((L$2-Início!$C$11)&lt;72,$D902*L$1,6*$D902),0)</f>
        <v>360</v>
      </c>
      <c r="M902" s="189">
        <f>IF(Início!$C$11&lt;M$2,IF((M$2-Início!$C$11)&lt;72,$D902*M$1,6*$D902),0)</f>
        <v>360</v>
      </c>
      <c r="N902" s="189">
        <f>IF(Início!$C$11&lt;N$2,IF((N$2-Início!$C$11)&lt;72,$D902*N$1,6*$D902),0)</f>
        <v>360</v>
      </c>
      <c r="Q902" s="167" t="s">
        <v>337</v>
      </c>
    </row>
    <row r="903" spans="2:17">
      <c r="B903" s="165" t="str">
        <f t="shared" si="15"/>
        <v>Macaúbas/BA</v>
      </c>
      <c r="C903" s="189" t="s">
        <v>311</v>
      </c>
      <c r="D903" s="189">
        <v>60</v>
      </c>
      <c r="E903" s="189">
        <f>IF(Início!$C$11&lt;E$2,IF((E$2-Início!$C$11)&lt;72,$D903*E$1,6*$D903),0)</f>
        <v>60</v>
      </c>
      <c r="F903" s="189">
        <f>IF(Início!$C$11&lt;F$2,IF((F$2-Início!$C$11)&lt;72,$D903*F$1,6*$D903),0)</f>
        <v>120</v>
      </c>
      <c r="G903" s="189">
        <f>IF(Início!$C$11&lt;G$2,IF((G$2-Início!$C$11)&lt;72,$D903*G$1,6*$D903),0)</f>
        <v>180</v>
      </c>
      <c r="H903" s="189">
        <f>IF(Início!$C$11&lt;H$2,IF((H$2-Início!$C$11)&lt;72,$D903*H$1,6*$D903),0)</f>
        <v>240</v>
      </c>
      <c r="I903" s="189">
        <f>IF(Início!$C$11&lt;I$2,IF((I$2-Início!$C$11)&lt;72,$D903*I$1,6*$D903),0)</f>
        <v>300</v>
      </c>
      <c r="J903" s="189">
        <f>IF(Início!$C$11&lt;J$2,IF((J$2-Início!$C$11)&lt;72,$D903*J$1,6*$D903),0)</f>
        <v>360</v>
      </c>
      <c r="K903" s="189">
        <f>IF(Início!$C$11&lt;K$2,IF((K$2-Início!$C$11)&lt;72,$D903*K$1,6*$D903),0)</f>
        <v>360</v>
      </c>
      <c r="L903" s="189">
        <f>IF(Início!$C$11&lt;L$2,IF((L$2-Início!$C$11)&lt;72,$D903*L$1,6*$D903),0)</f>
        <v>360</v>
      </c>
      <c r="M903" s="189">
        <f>IF(Início!$C$11&lt;M$2,IF((M$2-Início!$C$11)&lt;72,$D903*M$1,6*$D903),0)</f>
        <v>360</v>
      </c>
      <c r="N903" s="189">
        <f>IF(Início!$C$11&lt;N$2,IF((N$2-Início!$C$11)&lt;72,$D903*N$1,6*$D903),0)</f>
        <v>360</v>
      </c>
      <c r="Q903" s="165" t="s">
        <v>561</v>
      </c>
    </row>
    <row r="904" spans="2:17">
      <c r="B904" s="165" t="str">
        <f t="shared" si="15"/>
        <v>Machadinho D'Oeste/RO</v>
      </c>
      <c r="C904" s="189" t="s">
        <v>306</v>
      </c>
      <c r="D904" s="189">
        <v>60</v>
      </c>
      <c r="E904" s="189">
        <f>IF(Início!$C$11&lt;E$2,IF((E$2-Início!$C$11)&lt;72,$D904*E$1,6*$D904),0)</f>
        <v>60</v>
      </c>
      <c r="F904" s="189">
        <f>IF(Início!$C$11&lt;F$2,IF((F$2-Início!$C$11)&lt;72,$D904*F$1,6*$D904),0)</f>
        <v>120</v>
      </c>
      <c r="G904" s="189">
        <f>IF(Início!$C$11&lt;G$2,IF((G$2-Início!$C$11)&lt;72,$D904*G$1,6*$D904),0)</f>
        <v>180</v>
      </c>
      <c r="H904" s="189">
        <f>IF(Início!$C$11&lt;H$2,IF((H$2-Início!$C$11)&lt;72,$D904*H$1,6*$D904),0)</f>
        <v>240</v>
      </c>
      <c r="I904" s="189">
        <f>IF(Início!$C$11&lt;I$2,IF((I$2-Início!$C$11)&lt;72,$D904*I$1,6*$D904),0)</f>
        <v>300</v>
      </c>
      <c r="J904" s="189">
        <f>IF(Início!$C$11&lt;J$2,IF((J$2-Início!$C$11)&lt;72,$D904*J$1,6*$D904),0)</f>
        <v>360</v>
      </c>
      <c r="K904" s="189">
        <f>IF(Início!$C$11&lt;K$2,IF((K$2-Início!$C$11)&lt;72,$D904*K$1,6*$D904),0)</f>
        <v>360</v>
      </c>
      <c r="L904" s="189">
        <f>IF(Início!$C$11&lt;L$2,IF((L$2-Início!$C$11)&lt;72,$D904*L$1,6*$D904),0)</f>
        <v>360</v>
      </c>
      <c r="M904" s="189">
        <f>IF(Início!$C$11&lt;M$2,IF((M$2-Início!$C$11)&lt;72,$D904*M$1,6*$D904),0)</f>
        <v>360</v>
      </c>
      <c r="N904" s="189">
        <f>IF(Início!$C$11&lt;N$2,IF((N$2-Início!$C$11)&lt;72,$D904*N$1,6*$D904),0)</f>
        <v>360</v>
      </c>
      <c r="Q904" s="165" t="s">
        <v>679</v>
      </c>
    </row>
    <row r="905" spans="2:17">
      <c r="B905" s="165" t="str">
        <f t="shared" si="15"/>
        <v>Machados/PE</v>
      </c>
      <c r="C905" s="189" t="s">
        <v>319</v>
      </c>
      <c r="D905" s="189">
        <v>60</v>
      </c>
      <c r="E905" s="189">
        <f>IF(Início!$C$11&lt;E$2,IF((E$2-Início!$C$11)&lt;72,$D905*E$1,6*$D905),0)</f>
        <v>60</v>
      </c>
      <c r="F905" s="189">
        <f>IF(Início!$C$11&lt;F$2,IF((F$2-Início!$C$11)&lt;72,$D905*F$1,6*$D905),0)</f>
        <v>120</v>
      </c>
      <c r="G905" s="189">
        <f>IF(Início!$C$11&lt;G$2,IF((G$2-Início!$C$11)&lt;72,$D905*G$1,6*$D905),0)</f>
        <v>180</v>
      </c>
      <c r="H905" s="189">
        <f>IF(Início!$C$11&lt;H$2,IF((H$2-Início!$C$11)&lt;72,$D905*H$1,6*$D905),0)</f>
        <v>240</v>
      </c>
      <c r="I905" s="189">
        <f>IF(Início!$C$11&lt;I$2,IF((I$2-Início!$C$11)&lt;72,$D905*I$1,6*$D905),0)</f>
        <v>300</v>
      </c>
      <c r="J905" s="189">
        <f>IF(Início!$C$11&lt;J$2,IF((J$2-Início!$C$11)&lt;72,$D905*J$1,6*$D905),0)</f>
        <v>360</v>
      </c>
      <c r="K905" s="189">
        <f>IF(Início!$C$11&lt;K$2,IF((K$2-Início!$C$11)&lt;72,$D905*K$1,6*$D905),0)</f>
        <v>360</v>
      </c>
      <c r="L905" s="189">
        <f>IF(Início!$C$11&lt;L$2,IF((L$2-Início!$C$11)&lt;72,$D905*L$1,6*$D905),0)</f>
        <v>360</v>
      </c>
      <c r="M905" s="189">
        <f>IF(Início!$C$11&lt;M$2,IF((M$2-Início!$C$11)&lt;72,$D905*M$1,6*$D905),0)</f>
        <v>360</v>
      </c>
      <c r="N905" s="189">
        <f>IF(Início!$C$11&lt;N$2,IF((N$2-Início!$C$11)&lt;72,$D905*N$1,6*$D905),0)</f>
        <v>360</v>
      </c>
      <c r="Q905" s="165" t="s">
        <v>1256</v>
      </c>
    </row>
    <row r="906" spans="2:17">
      <c r="B906" s="165" t="str">
        <f t="shared" si="15"/>
        <v>Madeiro/PI</v>
      </c>
      <c r="C906" s="189" t="s">
        <v>2004</v>
      </c>
      <c r="D906" s="189">
        <v>60</v>
      </c>
      <c r="E906" s="189">
        <f>IF(Início!$C$11&lt;E$2,IF((E$2-Início!$C$11)&lt;72,$D906*E$1,6*$D906),0)</f>
        <v>60</v>
      </c>
      <c r="F906" s="189">
        <f>IF(Início!$C$11&lt;F$2,IF((F$2-Início!$C$11)&lt;72,$D906*F$1,6*$D906),0)</f>
        <v>120</v>
      </c>
      <c r="G906" s="189">
        <f>IF(Início!$C$11&lt;G$2,IF((G$2-Início!$C$11)&lt;72,$D906*G$1,6*$D906),0)</f>
        <v>180</v>
      </c>
      <c r="H906" s="189">
        <f>IF(Início!$C$11&lt;H$2,IF((H$2-Início!$C$11)&lt;72,$D906*H$1,6*$D906),0)</f>
        <v>240</v>
      </c>
      <c r="I906" s="189">
        <f>IF(Início!$C$11&lt;I$2,IF((I$2-Início!$C$11)&lt;72,$D906*I$1,6*$D906),0)</f>
        <v>300</v>
      </c>
      <c r="J906" s="189">
        <f>IF(Início!$C$11&lt;J$2,IF((J$2-Início!$C$11)&lt;72,$D906*J$1,6*$D906),0)</f>
        <v>360</v>
      </c>
      <c r="K906" s="189">
        <f>IF(Início!$C$11&lt;K$2,IF((K$2-Início!$C$11)&lt;72,$D906*K$1,6*$D906),0)</f>
        <v>360</v>
      </c>
      <c r="L906" s="189">
        <f>IF(Início!$C$11&lt;L$2,IF((L$2-Início!$C$11)&lt;72,$D906*L$1,6*$D906),0)</f>
        <v>360</v>
      </c>
      <c r="M906" s="189">
        <f>IF(Início!$C$11&lt;M$2,IF((M$2-Início!$C$11)&lt;72,$D906*M$1,6*$D906),0)</f>
        <v>360</v>
      </c>
      <c r="N906" s="189">
        <f>IF(Início!$C$11&lt;N$2,IF((N$2-Início!$C$11)&lt;72,$D906*N$1,6*$D906),0)</f>
        <v>360</v>
      </c>
      <c r="Q906" s="165" t="s">
        <v>1461</v>
      </c>
    </row>
    <row r="907" spans="2:17">
      <c r="B907" s="165" t="str">
        <f t="shared" si="15"/>
        <v>Mãe do Rio/PA</v>
      </c>
      <c r="C907" s="189" t="s">
        <v>302</v>
      </c>
      <c r="D907" s="189">
        <v>60</v>
      </c>
      <c r="E907" s="189">
        <f>IF(Início!$C$11&lt;E$2,IF((E$2-Início!$C$11)&lt;72,$D907*E$1,6*$D907),0)</f>
        <v>60</v>
      </c>
      <c r="F907" s="189">
        <f>IF(Início!$C$11&lt;F$2,IF((F$2-Início!$C$11)&lt;72,$D907*F$1,6*$D907),0)</f>
        <v>120</v>
      </c>
      <c r="G907" s="189">
        <f>IF(Início!$C$11&lt;G$2,IF((G$2-Início!$C$11)&lt;72,$D907*G$1,6*$D907),0)</f>
        <v>180</v>
      </c>
      <c r="H907" s="189">
        <f>IF(Início!$C$11&lt;H$2,IF((H$2-Início!$C$11)&lt;72,$D907*H$1,6*$D907),0)</f>
        <v>240</v>
      </c>
      <c r="I907" s="189">
        <f>IF(Início!$C$11&lt;I$2,IF((I$2-Início!$C$11)&lt;72,$D907*I$1,6*$D907),0)</f>
        <v>300</v>
      </c>
      <c r="J907" s="189">
        <f>IF(Início!$C$11&lt;J$2,IF((J$2-Início!$C$11)&lt;72,$D907*J$1,6*$D907),0)</f>
        <v>360</v>
      </c>
      <c r="K907" s="189">
        <f>IF(Início!$C$11&lt;K$2,IF((K$2-Início!$C$11)&lt;72,$D907*K$1,6*$D907),0)</f>
        <v>360</v>
      </c>
      <c r="L907" s="189">
        <f>IF(Início!$C$11&lt;L$2,IF((L$2-Início!$C$11)&lt;72,$D907*L$1,6*$D907),0)</f>
        <v>360</v>
      </c>
      <c r="M907" s="189">
        <f>IF(Início!$C$11&lt;M$2,IF((M$2-Início!$C$11)&lt;72,$D907*M$1,6*$D907),0)</f>
        <v>360</v>
      </c>
      <c r="N907" s="189">
        <f>IF(Início!$C$11&lt;N$2,IF((N$2-Início!$C$11)&lt;72,$D907*N$1,6*$D907),0)</f>
        <v>360</v>
      </c>
      <c r="Q907" s="165" t="s">
        <v>625</v>
      </c>
    </row>
    <row r="908" spans="2:17">
      <c r="B908" s="165" t="str">
        <f t="shared" si="15"/>
        <v>Magalhães Barata/PA</v>
      </c>
      <c r="C908" s="189" t="s">
        <v>302</v>
      </c>
      <c r="D908" s="189">
        <v>60</v>
      </c>
      <c r="E908" s="189">
        <f>IF(Início!$C$11&lt;E$2,IF((E$2-Início!$C$11)&lt;72,$D908*E$1,6*$D908),0)</f>
        <v>60</v>
      </c>
      <c r="F908" s="189">
        <f>IF(Início!$C$11&lt;F$2,IF((F$2-Início!$C$11)&lt;72,$D908*F$1,6*$D908),0)</f>
        <v>120</v>
      </c>
      <c r="G908" s="189">
        <f>IF(Início!$C$11&lt;G$2,IF((G$2-Início!$C$11)&lt;72,$D908*G$1,6*$D908),0)</f>
        <v>180</v>
      </c>
      <c r="H908" s="189">
        <f>IF(Início!$C$11&lt;H$2,IF((H$2-Início!$C$11)&lt;72,$D908*H$1,6*$D908),0)</f>
        <v>240</v>
      </c>
      <c r="I908" s="189">
        <f>IF(Início!$C$11&lt;I$2,IF((I$2-Início!$C$11)&lt;72,$D908*I$1,6*$D908),0)</f>
        <v>300</v>
      </c>
      <c r="J908" s="189">
        <f>IF(Início!$C$11&lt;J$2,IF((J$2-Início!$C$11)&lt;72,$D908*J$1,6*$D908),0)</f>
        <v>360</v>
      </c>
      <c r="K908" s="189">
        <f>IF(Início!$C$11&lt;K$2,IF((K$2-Início!$C$11)&lt;72,$D908*K$1,6*$D908),0)</f>
        <v>360</v>
      </c>
      <c r="L908" s="189">
        <f>IF(Início!$C$11&lt;L$2,IF((L$2-Início!$C$11)&lt;72,$D908*L$1,6*$D908),0)</f>
        <v>360</v>
      </c>
      <c r="M908" s="189">
        <f>IF(Início!$C$11&lt;M$2,IF((M$2-Início!$C$11)&lt;72,$D908*M$1,6*$D908),0)</f>
        <v>360</v>
      </c>
      <c r="N908" s="189">
        <f>IF(Início!$C$11&lt;N$2,IF((N$2-Início!$C$11)&lt;72,$D908*N$1,6*$D908),0)</f>
        <v>360</v>
      </c>
      <c r="Q908" s="165" t="s">
        <v>1453</v>
      </c>
    </row>
    <row r="909" spans="2:17">
      <c r="B909" s="165" t="str">
        <f t="shared" si="15"/>
        <v>Magalhães de Almeida/MA</v>
      </c>
      <c r="C909" s="189" t="s">
        <v>316</v>
      </c>
      <c r="D909" s="189">
        <v>60</v>
      </c>
      <c r="E909" s="189">
        <f>IF(Início!$C$11&lt;E$2,IF((E$2-Início!$C$11)&lt;72,$D909*E$1,6*$D909),0)</f>
        <v>60</v>
      </c>
      <c r="F909" s="189">
        <f>IF(Início!$C$11&lt;F$2,IF((F$2-Início!$C$11)&lt;72,$D909*F$1,6*$D909),0)</f>
        <v>120</v>
      </c>
      <c r="G909" s="189">
        <f>IF(Início!$C$11&lt;G$2,IF((G$2-Início!$C$11)&lt;72,$D909*G$1,6*$D909),0)</f>
        <v>180</v>
      </c>
      <c r="H909" s="189">
        <f>IF(Início!$C$11&lt;H$2,IF((H$2-Início!$C$11)&lt;72,$D909*H$1,6*$D909),0)</f>
        <v>240</v>
      </c>
      <c r="I909" s="189">
        <f>IF(Início!$C$11&lt;I$2,IF((I$2-Início!$C$11)&lt;72,$D909*I$1,6*$D909),0)</f>
        <v>300</v>
      </c>
      <c r="J909" s="189">
        <f>IF(Início!$C$11&lt;J$2,IF((J$2-Início!$C$11)&lt;72,$D909*J$1,6*$D909),0)</f>
        <v>360</v>
      </c>
      <c r="K909" s="189">
        <f>IF(Início!$C$11&lt;K$2,IF((K$2-Início!$C$11)&lt;72,$D909*K$1,6*$D909),0)</f>
        <v>360</v>
      </c>
      <c r="L909" s="189">
        <f>IF(Início!$C$11&lt;L$2,IF((L$2-Início!$C$11)&lt;72,$D909*L$1,6*$D909),0)</f>
        <v>360</v>
      </c>
      <c r="M909" s="189">
        <f>IF(Início!$C$11&lt;M$2,IF((M$2-Início!$C$11)&lt;72,$D909*M$1,6*$D909),0)</f>
        <v>360</v>
      </c>
      <c r="N909" s="189">
        <f>IF(Início!$C$11&lt;N$2,IF((N$2-Início!$C$11)&lt;72,$D909*N$1,6*$D909),0)</f>
        <v>360</v>
      </c>
      <c r="Q909" s="165" t="s">
        <v>1136</v>
      </c>
    </row>
    <row r="910" spans="2:17">
      <c r="B910" s="165" t="str">
        <f t="shared" si="15"/>
        <v>Mairiporã/SP</v>
      </c>
      <c r="C910" s="189" t="s">
        <v>2002</v>
      </c>
      <c r="D910" s="189">
        <v>60</v>
      </c>
      <c r="E910" s="189">
        <f>IF(Início!$C$11&lt;E$2,IF((E$2-Início!$C$11)&lt;72,$D910*E$1,6*$D910),0)</f>
        <v>60</v>
      </c>
      <c r="F910" s="189">
        <f>IF(Início!$C$11&lt;F$2,IF((F$2-Início!$C$11)&lt;72,$D910*F$1,6*$D910),0)</f>
        <v>120</v>
      </c>
      <c r="G910" s="189">
        <f>IF(Início!$C$11&lt;G$2,IF((G$2-Início!$C$11)&lt;72,$D910*G$1,6*$D910),0)</f>
        <v>180</v>
      </c>
      <c r="H910" s="189">
        <f>IF(Início!$C$11&lt;H$2,IF((H$2-Início!$C$11)&lt;72,$D910*H$1,6*$D910),0)</f>
        <v>240</v>
      </c>
      <c r="I910" s="189">
        <f>IF(Início!$C$11&lt;I$2,IF((I$2-Início!$C$11)&lt;72,$D910*I$1,6*$D910),0)</f>
        <v>300</v>
      </c>
      <c r="J910" s="189">
        <f>IF(Início!$C$11&lt;J$2,IF((J$2-Início!$C$11)&lt;72,$D910*J$1,6*$D910),0)</f>
        <v>360</v>
      </c>
      <c r="K910" s="189">
        <f>IF(Início!$C$11&lt;K$2,IF((K$2-Início!$C$11)&lt;72,$D910*K$1,6*$D910),0)</f>
        <v>360</v>
      </c>
      <c r="L910" s="189">
        <f>IF(Início!$C$11&lt;L$2,IF((L$2-Início!$C$11)&lt;72,$D910*L$1,6*$D910),0)</f>
        <v>360</v>
      </c>
      <c r="M910" s="189">
        <f>IF(Início!$C$11&lt;M$2,IF((M$2-Início!$C$11)&lt;72,$D910*M$1,6*$D910),0)</f>
        <v>360</v>
      </c>
      <c r="N910" s="189">
        <f>IF(Início!$C$11&lt;N$2,IF((N$2-Início!$C$11)&lt;72,$D910*N$1,6*$D910),0)</f>
        <v>360</v>
      </c>
      <c r="Q910" s="165" t="s">
        <v>409</v>
      </c>
    </row>
    <row r="911" spans="2:17">
      <c r="B911" s="165" t="str">
        <f t="shared" si="15"/>
        <v>Mairipotaba/GO</v>
      </c>
      <c r="C911" s="189" t="s">
        <v>2006</v>
      </c>
      <c r="D911" s="189">
        <v>60</v>
      </c>
      <c r="E911" s="189">
        <f>IF(Início!$C$11&lt;E$2,IF((E$2-Início!$C$11)&lt;72,$D911*E$1,6*$D911),0)</f>
        <v>60</v>
      </c>
      <c r="F911" s="189">
        <f>IF(Início!$C$11&lt;F$2,IF((F$2-Início!$C$11)&lt;72,$D911*F$1,6*$D911),0)</f>
        <v>120</v>
      </c>
      <c r="G911" s="189">
        <f>IF(Início!$C$11&lt;G$2,IF((G$2-Início!$C$11)&lt;72,$D911*G$1,6*$D911),0)</f>
        <v>180</v>
      </c>
      <c r="H911" s="189">
        <f>IF(Início!$C$11&lt;H$2,IF((H$2-Início!$C$11)&lt;72,$D911*H$1,6*$D911),0)</f>
        <v>240</v>
      </c>
      <c r="I911" s="189">
        <f>IF(Início!$C$11&lt;I$2,IF((I$2-Início!$C$11)&lt;72,$D911*I$1,6*$D911),0)</f>
        <v>300</v>
      </c>
      <c r="J911" s="189">
        <f>IF(Início!$C$11&lt;J$2,IF((J$2-Início!$C$11)&lt;72,$D911*J$1,6*$D911),0)</f>
        <v>360</v>
      </c>
      <c r="K911" s="189">
        <f>IF(Início!$C$11&lt;K$2,IF((K$2-Início!$C$11)&lt;72,$D911*K$1,6*$D911),0)</f>
        <v>360</v>
      </c>
      <c r="L911" s="189">
        <f>IF(Início!$C$11&lt;L$2,IF((L$2-Início!$C$11)&lt;72,$D911*L$1,6*$D911),0)</f>
        <v>360</v>
      </c>
      <c r="M911" s="189">
        <f>IF(Início!$C$11&lt;M$2,IF((M$2-Início!$C$11)&lt;72,$D911*M$1,6*$D911),0)</f>
        <v>360</v>
      </c>
      <c r="N911" s="189">
        <f>IF(Início!$C$11&lt;N$2,IF((N$2-Início!$C$11)&lt;72,$D911*N$1,6*$D911),0)</f>
        <v>360</v>
      </c>
      <c r="Q911" s="165" t="s">
        <v>1927</v>
      </c>
    </row>
    <row r="912" spans="2:17">
      <c r="B912" s="165" t="str">
        <f t="shared" si="15"/>
        <v>Major Isidoro/AL</v>
      </c>
      <c r="C912" s="189" t="s">
        <v>2010</v>
      </c>
      <c r="D912" s="189">
        <v>60</v>
      </c>
      <c r="E912" s="189">
        <f>IF(Início!$C$11&lt;E$2,IF((E$2-Início!$C$11)&lt;72,$D912*E$1,6*$D912),0)</f>
        <v>60</v>
      </c>
      <c r="F912" s="189">
        <f>IF(Início!$C$11&lt;F$2,IF((F$2-Início!$C$11)&lt;72,$D912*F$1,6*$D912),0)</f>
        <v>120</v>
      </c>
      <c r="G912" s="189">
        <f>IF(Início!$C$11&lt;G$2,IF((G$2-Início!$C$11)&lt;72,$D912*G$1,6*$D912),0)</f>
        <v>180</v>
      </c>
      <c r="H912" s="189">
        <f>IF(Início!$C$11&lt;H$2,IF((H$2-Início!$C$11)&lt;72,$D912*H$1,6*$D912),0)</f>
        <v>240</v>
      </c>
      <c r="I912" s="189">
        <f>IF(Início!$C$11&lt;I$2,IF((I$2-Início!$C$11)&lt;72,$D912*I$1,6*$D912),0)</f>
        <v>300</v>
      </c>
      <c r="J912" s="189">
        <f>IF(Início!$C$11&lt;J$2,IF((J$2-Início!$C$11)&lt;72,$D912*J$1,6*$D912),0)</f>
        <v>360</v>
      </c>
      <c r="K912" s="189">
        <f>IF(Início!$C$11&lt;K$2,IF((K$2-Início!$C$11)&lt;72,$D912*K$1,6*$D912),0)</f>
        <v>360</v>
      </c>
      <c r="L912" s="189">
        <f>IF(Início!$C$11&lt;L$2,IF((L$2-Início!$C$11)&lt;72,$D912*L$1,6*$D912),0)</f>
        <v>360</v>
      </c>
      <c r="M912" s="189">
        <f>IF(Início!$C$11&lt;M$2,IF((M$2-Início!$C$11)&lt;72,$D912*M$1,6*$D912),0)</f>
        <v>360</v>
      </c>
      <c r="N912" s="189">
        <f>IF(Início!$C$11&lt;N$2,IF((N$2-Início!$C$11)&lt;72,$D912*N$1,6*$D912),0)</f>
        <v>360</v>
      </c>
      <c r="Q912" s="165" t="s">
        <v>978</v>
      </c>
    </row>
    <row r="913" spans="2:17">
      <c r="B913" s="165" t="str">
        <f t="shared" si="15"/>
        <v>Major Sales/RN</v>
      </c>
      <c r="C913" s="189" t="s">
        <v>2014</v>
      </c>
      <c r="D913" s="189">
        <v>60</v>
      </c>
      <c r="E913" s="189">
        <f>IF(Início!$C$11&lt;E$2,IF((E$2-Início!$C$11)&lt;72,$D913*E$1,6*$D913),0)</f>
        <v>60</v>
      </c>
      <c r="F913" s="189">
        <f>IF(Início!$C$11&lt;F$2,IF((F$2-Início!$C$11)&lt;72,$D913*F$1,6*$D913),0)</f>
        <v>120</v>
      </c>
      <c r="G913" s="189">
        <f>IF(Início!$C$11&lt;G$2,IF((G$2-Início!$C$11)&lt;72,$D913*G$1,6*$D913),0)</f>
        <v>180</v>
      </c>
      <c r="H913" s="189">
        <f>IF(Início!$C$11&lt;H$2,IF((H$2-Início!$C$11)&lt;72,$D913*H$1,6*$D913),0)</f>
        <v>240</v>
      </c>
      <c r="I913" s="189">
        <f>IF(Início!$C$11&lt;I$2,IF((I$2-Início!$C$11)&lt;72,$D913*I$1,6*$D913),0)</f>
        <v>300</v>
      </c>
      <c r="J913" s="189">
        <f>IF(Início!$C$11&lt;J$2,IF((J$2-Início!$C$11)&lt;72,$D913*J$1,6*$D913),0)</f>
        <v>360</v>
      </c>
      <c r="K913" s="189">
        <f>IF(Início!$C$11&lt;K$2,IF((K$2-Início!$C$11)&lt;72,$D913*K$1,6*$D913),0)</f>
        <v>360</v>
      </c>
      <c r="L913" s="189">
        <f>IF(Início!$C$11&lt;L$2,IF((L$2-Início!$C$11)&lt;72,$D913*L$1,6*$D913),0)</f>
        <v>360</v>
      </c>
      <c r="M913" s="189">
        <f>IF(Início!$C$11&lt;M$2,IF((M$2-Início!$C$11)&lt;72,$D913*M$1,6*$D913),0)</f>
        <v>360</v>
      </c>
      <c r="N913" s="189">
        <f>IF(Início!$C$11&lt;N$2,IF((N$2-Início!$C$11)&lt;72,$D913*N$1,6*$D913),0)</f>
        <v>360</v>
      </c>
      <c r="Q913" s="165" t="s">
        <v>1808</v>
      </c>
    </row>
    <row r="914" spans="2:17">
      <c r="B914" s="165" t="str">
        <f t="shared" si="15"/>
        <v>Malhada/BA</v>
      </c>
      <c r="C914" s="189" t="s">
        <v>311</v>
      </c>
      <c r="D914" s="189">
        <v>60</v>
      </c>
      <c r="E914" s="189">
        <f>IF(Início!$C$11&lt;E$2,IF((E$2-Início!$C$11)&lt;72,$D914*E$1,6*$D914),0)</f>
        <v>60</v>
      </c>
      <c r="F914" s="189">
        <f>IF(Início!$C$11&lt;F$2,IF((F$2-Início!$C$11)&lt;72,$D914*F$1,6*$D914),0)</f>
        <v>120</v>
      </c>
      <c r="G914" s="189">
        <f>IF(Início!$C$11&lt;G$2,IF((G$2-Início!$C$11)&lt;72,$D914*G$1,6*$D914),0)</f>
        <v>180</v>
      </c>
      <c r="H914" s="189">
        <f>IF(Início!$C$11&lt;H$2,IF((H$2-Início!$C$11)&lt;72,$D914*H$1,6*$D914),0)</f>
        <v>240</v>
      </c>
      <c r="I914" s="189">
        <f>IF(Início!$C$11&lt;I$2,IF((I$2-Início!$C$11)&lt;72,$D914*I$1,6*$D914),0)</f>
        <v>300</v>
      </c>
      <c r="J914" s="189">
        <f>IF(Início!$C$11&lt;J$2,IF((J$2-Início!$C$11)&lt;72,$D914*J$1,6*$D914),0)</f>
        <v>360</v>
      </c>
      <c r="K914" s="189">
        <f>IF(Início!$C$11&lt;K$2,IF((K$2-Início!$C$11)&lt;72,$D914*K$1,6*$D914),0)</f>
        <v>360</v>
      </c>
      <c r="L914" s="189">
        <f>IF(Início!$C$11&lt;L$2,IF((L$2-Início!$C$11)&lt;72,$D914*L$1,6*$D914),0)</f>
        <v>360</v>
      </c>
      <c r="M914" s="189">
        <f>IF(Início!$C$11&lt;M$2,IF((M$2-Início!$C$11)&lt;72,$D914*M$1,6*$D914),0)</f>
        <v>360</v>
      </c>
      <c r="N914" s="189">
        <f>IF(Início!$C$11&lt;N$2,IF((N$2-Início!$C$11)&lt;72,$D914*N$1,6*$D914),0)</f>
        <v>360</v>
      </c>
      <c r="Q914" s="165" t="s">
        <v>1057</v>
      </c>
    </row>
    <row r="915" spans="2:17">
      <c r="B915" s="165" t="str">
        <f t="shared" si="15"/>
        <v>Malhada de Pedras/BA</v>
      </c>
      <c r="C915" s="189" t="s">
        <v>311</v>
      </c>
      <c r="D915" s="189">
        <v>60</v>
      </c>
      <c r="E915" s="189">
        <f>IF(Início!$C$11&lt;E$2,IF((E$2-Início!$C$11)&lt;72,$D915*E$1,6*$D915),0)</f>
        <v>60</v>
      </c>
      <c r="F915" s="189">
        <f>IF(Início!$C$11&lt;F$2,IF((F$2-Início!$C$11)&lt;72,$D915*F$1,6*$D915),0)</f>
        <v>120</v>
      </c>
      <c r="G915" s="189">
        <f>IF(Início!$C$11&lt;G$2,IF((G$2-Início!$C$11)&lt;72,$D915*G$1,6*$D915),0)</f>
        <v>180</v>
      </c>
      <c r="H915" s="189">
        <f>IF(Início!$C$11&lt;H$2,IF((H$2-Início!$C$11)&lt;72,$D915*H$1,6*$D915),0)</f>
        <v>240</v>
      </c>
      <c r="I915" s="189">
        <f>IF(Início!$C$11&lt;I$2,IF((I$2-Início!$C$11)&lt;72,$D915*I$1,6*$D915),0)</f>
        <v>300</v>
      </c>
      <c r="J915" s="189">
        <f>IF(Início!$C$11&lt;J$2,IF((J$2-Início!$C$11)&lt;72,$D915*J$1,6*$D915),0)</f>
        <v>360</v>
      </c>
      <c r="K915" s="189">
        <f>IF(Início!$C$11&lt;K$2,IF((K$2-Início!$C$11)&lt;72,$D915*K$1,6*$D915),0)</f>
        <v>360</v>
      </c>
      <c r="L915" s="189">
        <f>IF(Início!$C$11&lt;L$2,IF((L$2-Início!$C$11)&lt;72,$D915*L$1,6*$D915),0)</f>
        <v>360</v>
      </c>
      <c r="M915" s="189">
        <f>IF(Início!$C$11&lt;M$2,IF((M$2-Início!$C$11)&lt;72,$D915*M$1,6*$D915),0)</f>
        <v>360</v>
      </c>
      <c r="N915" s="189">
        <f>IF(Início!$C$11&lt;N$2,IF((N$2-Início!$C$11)&lt;72,$D915*N$1,6*$D915),0)</f>
        <v>360</v>
      </c>
      <c r="Q915" s="165" t="s">
        <v>1435</v>
      </c>
    </row>
    <row r="916" spans="2:17">
      <c r="B916" s="165" t="str">
        <f t="shared" si="15"/>
        <v>Mamonas/MG</v>
      </c>
      <c r="C916" s="189" t="s">
        <v>2005</v>
      </c>
      <c r="D916" s="189">
        <v>60</v>
      </c>
      <c r="E916" s="189">
        <f>IF(Início!$C$11&lt;E$2,IF((E$2-Início!$C$11)&lt;72,$D916*E$1,6*$D916),0)</f>
        <v>60</v>
      </c>
      <c r="F916" s="189">
        <f>IF(Início!$C$11&lt;F$2,IF((F$2-Início!$C$11)&lt;72,$D916*F$1,6*$D916),0)</f>
        <v>120</v>
      </c>
      <c r="G916" s="189">
        <f>IF(Início!$C$11&lt;G$2,IF((G$2-Início!$C$11)&lt;72,$D916*G$1,6*$D916),0)</f>
        <v>180</v>
      </c>
      <c r="H916" s="189">
        <f>IF(Início!$C$11&lt;H$2,IF((H$2-Início!$C$11)&lt;72,$D916*H$1,6*$D916),0)</f>
        <v>240</v>
      </c>
      <c r="I916" s="189">
        <f>IF(Início!$C$11&lt;I$2,IF((I$2-Início!$C$11)&lt;72,$D916*I$1,6*$D916),0)</f>
        <v>300</v>
      </c>
      <c r="J916" s="189">
        <f>IF(Início!$C$11&lt;J$2,IF((J$2-Início!$C$11)&lt;72,$D916*J$1,6*$D916),0)</f>
        <v>360</v>
      </c>
      <c r="K916" s="189">
        <f>IF(Início!$C$11&lt;K$2,IF((K$2-Início!$C$11)&lt;72,$D916*K$1,6*$D916),0)</f>
        <v>360</v>
      </c>
      <c r="L916" s="189">
        <f>IF(Início!$C$11&lt;L$2,IF((L$2-Início!$C$11)&lt;72,$D916*L$1,6*$D916),0)</f>
        <v>360</v>
      </c>
      <c r="M916" s="189">
        <f>IF(Início!$C$11&lt;M$2,IF((M$2-Início!$C$11)&lt;72,$D916*M$1,6*$D916),0)</f>
        <v>360</v>
      </c>
      <c r="N916" s="189">
        <f>IF(Início!$C$11&lt;N$2,IF((N$2-Início!$C$11)&lt;72,$D916*N$1,6*$D916),0)</f>
        <v>360</v>
      </c>
      <c r="Q916" s="165" t="s">
        <v>1614</v>
      </c>
    </row>
    <row r="917" spans="2:17">
      <c r="B917" s="165" t="str">
        <f t="shared" si="15"/>
        <v>Manaquiri/AM</v>
      </c>
      <c r="C917" s="189" t="s">
        <v>300</v>
      </c>
      <c r="D917" s="189">
        <v>60</v>
      </c>
      <c r="E917" s="189">
        <f>IF(Início!$C$11&lt;E$2,IF((E$2-Início!$C$11)&lt;72,$D917*E$1,6*$D917),0)</f>
        <v>60</v>
      </c>
      <c r="F917" s="189">
        <f>IF(Início!$C$11&lt;F$2,IF((F$2-Início!$C$11)&lt;72,$D917*F$1,6*$D917),0)</f>
        <v>120</v>
      </c>
      <c r="G917" s="189">
        <f>IF(Início!$C$11&lt;G$2,IF((G$2-Início!$C$11)&lt;72,$D917*G$1,6*$D917),0)</f>
        <v>180</v>
      </c>
      <c r="H917" s="189">
        <f>IF(Início!$C$11&lt;H$2,IF((H$2-Início!$C$11)&lt;72,$D917*H$1,6*$D917),0)</f>
        <v>240</v>
      </c>
      <c r="I917" s="189">
        <f>IF(Início!$C$11&lt;I$2,IF((I$2-Início!$C$11)&lt;72,$D917*I$1,6*$D917),0)</f>
        <v>300</v>
      </c>
      <c r="J917" s="189">
        <f>IF(Início!$C$11&lt;J$2,IF((J$2-Início!$C$11)&lt;72,$D917*J$1,6*$D917),0)</f>
        <v>360</v>
      </c>
      <c r="K917" s="189">
        <f>IF(Início!$C$11&lt;K$2,IF((K$2-Início!$C$11)&lt;72,$D917*K$1,6*$D917),0)</f>
        <v>360</v>
      </c>
      <c r="L917" s="189">
        <f>IF(Início!$C$11&lt;L$2,IF((L$2-Início!$C$11)&lt;72,$D917*L$1,6*$D917),0)</f>
        <v>360</v>
      </c>
      <c r="M917" s="189">
        <f>IF(Início!$C$11&lt;M$2,IF((M$2-Início!$C$11)&lt;72,$D917*M$1,6*$D917),0)</f>
        <v>360</v>
      </c>
      <c r="N917" s="189">
        <f>IF(Início!$C$11&lt;N$2,IF((N$2-Início!$C$11)&lt;72,$D917*N$1,6*$D917),0)</f>
        <v>360</v>
      </c>
      <c r="Q917" s="165" t="s">
        <v>1004</v>
      </c>
    </row>
    <row r="918" spans="2:17">
      <c r="B918" s="165" t="str">
        <f t="shared" si="15"/>
        <v>Manari/PE</v>
      </c>
      <c r="C918" s="189" t="s">
        <v>319</v>
      </c>
      <c r="D918" s="189">
        <v>60</v>
      </c>
      <c r="E918" s="189">
        <f>IF(Início!$C$11&lt;E$2,IF((E$2-Início!$C$11)&lt;72,$D918*E$1,6*$D918),0)</f>
        <v>60</v>
      </c>
      <c r="F918" s="189">
        <f>IF(Início!$C$11&lt;F$2,IF((F$2-Início!$C$11)&lt;72,$D918*F$1,6*$D918),0)</f>
        <v>120</v>
      </c>
      <c r="G918" s="189">
        <f>IF(Início!$C$11&lt;G$2,IF((G$2-Início!$C$11)&lt;72,$D918*G$1,6*$D918),0)</f>
        <v>180</v>
      </c>
      <c r="H918" s="189">
        <f>IF(Início!$C$11&lt;H$2,IF((H$2-Início!$C$11)&lt;72,$D918*H$1,6*$D918),0)</f>
        <v>240</v>
      </c>
      <c r="I918" s="189">
        <f>IF(Início!$C$11&lt;I$2,IF((I$2-Início!$C$11)&lt;72,$D918*I$1,6*$D918),0)</f>
        <v>300</v>
      </c>
      <c r="J918" s="189">
        <f>IF(Início!$C$11&lt;J$2,IF((J$2-Início!$C$11)&lt;72,$D918*J$1,6*$D918),0)</f>
        <v>360</v>
      </c>
      <c r="K918" s="189">
        <f>IF(Início!$C$11&lt;K$2,IF((K$2-Início!$C$11)&lt;72,$D918*K$1,6*$D918),0)</f>
        <v>360</v>
      </c>
      <c r="L918" s="189">
        <f>IF(Início!$C$11&lt;L$2,IF((L$2-Início!$C$11)&lt;72,$D918*L$1,6*$D918),0)</f>
        <v>360</v>
      </c>
      <c r="M918" s="189">
        <f>IF(Início!$C$11&lt;M$2,IF((M$2-Início!$C$11)&lt;72,$D918*M$1,6*$D918),0)</f>
        <v>360</v>
      </c>
      <c r="N918" s="189">
        <f>IF(Início!$C$11&lt;N$2,IF((N$2-Início!$C$11)&lt;72,$D918*N$1,6*$D918),0)</f>
        <v>360</v>
      </c>
      <c r="Q918" s="165" t="s">
        <v>809</v>
      </c>
    </row>
    <row r="919" spans="2:17">
      <c r="B919" s="165" t="str">
        <f t="shared" si="15"/>
        <v>Manaus/AM</v>
      </c>
      <c r="C919" s="189" t="s">
        <v>300</v>
      </c>
      <c r="D919" s="189">
        <v>60</v>
      </c>
      <c r="E919" s="189">
        <f>IF(Início!$C$11&lt;E$2,IF((E$2-Início!$C$11)&lt;72,$D919*E$1,6*$D919),0)</f>
        <v>60</v>
      </c>
      <c r="F919" s="189">
        <f>IF(Início!$C$11&lt;F$2,IF((F$2-Início!$C$11)&lt;72,$D919*F$1,6*$D919),0)</f>
        <v>120</v>
      </c>
      <c r="G919" s="189">
        <f>IF(Início!$C$11&lt;G$2,IF((G$2-Início!$C$11)&lt;72,$D919*G$1,6*$D919),0)</f>
        <v>180</v>
      </c>
      <c r="H919" s="189">
        <f>IF(Início!$C$11&lt;H$2,IF((H$2-Início!$C$11)&lt;72,$D919*H$1,6*$D919),0)</f>
        <v>240</v>
      </c>
      <c r="I919" s="189">
        <f>IF(Início!$C$11&lt;I$2,IF((I$2-Início!$C$11)&lt;72,$D919*I$1,6*$D919),0)</f>
        <v>300</v>
      </c>
      <c r="J919" s="189">
        <f>IF(Início!$C$11&lt;J$2,IF((J$2-Início!$C$11)&lt;72,$D919*J$1,6*$D919),0)</f>
        <v>360</v>
      </c>
      <c r="K919" s="189">
        <f>IF(Início!$C$11&lt;K$2,IF((K$2-Início!$C$11)&lt;72,$D919*K$1,6*$D919),0)</f>
        <v>360</v>
      </c>
      <c r="L919" s="189">
        <f>IF(Início!$C$11&lt;L$2,IF((L$2-Início!$C$11)&lt;72,$D919*L$1,6*$D919),0)</f>
        <v>360</v>
      </c>
      <c r="M919" s="189">
        <f>IF(Início!$C$11&lt;M$2,IF((M$2-Início!$C$11)&lt;72,$D919*M$1,6*$D919),0)</f>
        <v>360</v>
      </c>
      <c r="N919" s="189">
        <f>IF(Início!$C$11&lt;N$2,IF((N$2-Início!$C$11)&lt;72,$D919*N$1,6*$D919),0)</f>
        <v>360</v>
      </c>
      <c r="Q919" s="167" t="s">
        <v>324</v>
      </c>
    </row>
    <row r="920" spans="2:17">
      <c r="B920" s="165" t="str">
        <f t="shared" si="15"/>
        <v>Manduri/SP</v>
      </c>
      <c r="C920" s="189" t="s">
        <v>2002</v>
      </c>
      <c r="D920" s="189">
        <v>60</v>
      </c>
      <c r="E920" s="189">
        <f>IF(Início!$C$11&lt;E$2,IF((E$2-Início!$C$11)&lt;72,$D920*E$1,6*$D920),0)</f>
        <v>60</v>
      </c>
      <c r="F920" s="189">
        <f>IF(Início!$C$11&lt;F$2,IF((F$2-Início!$C$11)&lt;72,$D920*F$1,6*$D920),0)</f>
        <v>120</v>
      </c>
      <c r="G920" s="189">
        <f>IF(Início!$C$11&lt;G$2,IF((G$2-Início!$C$11)&lt;72,$D920*G$1,6*$D920),0)</f>
        <v>180</v>
      </c>
      <c r="H920" s="189">
        <f>IF(Início!$C$11&lt;H$2,IF((H$2-Início!$C$11)&lt;72,$D920*H$1,6*$D920),0)</f>
        <v>240</v>
      </c>
      <c r="I920" s="189">
        <f>IF(Início!$C$11&lt;I$2,IF((I$2-Início!$C$11)&lt;72,$D920*I$1,6*$D920),0)</f>
        <v>300</v>
      </c>
      <c r="J920" s="189">
        <f>IF(Início!$C$11&lt;J$2,IF((J$2-Início!$C$11)&lt;72,$D920*J$1,6*$D920),0)</f>
        <v>360</v>
      </c>
      <c r="K920" s="189">
        <f>IF(Início!$C$11&lt;K$2,IF((K$2-Início!$C$11)&lt;72,$D920*K$1,6*$D920),0)</f>
        <v>360</v>
      </c>
      <c r="L920" s="189">
        <f>IF(Início!$C$11&lt;L$2,IF((L$2-Início!$C$11)&lt;72,$D920*L$1,6*$D920),0)</f>
        <v>360</v>
      </c>
      <c r="M920" s="189">
        <f>IF(Início!$C$11&lt;M$2,IF((M$2-Início!$C$11)&lt;72,$D920*M$1,6*$D920),0)</f>
        <v>360</v>
      </c>
      <c r="N920" s="189">
        <f>IF(Início!$C$11&lt;N$2,IF((N$2-Início!$C$11)&lt;72,$D920*N$1,6*$D920),0)</f>
        <v>360</v>
      </c>
      <c r="Q920" s="165" t="s">
        <v>1374</v>
      </c>
    </row>
    <row r="921" spans="2:17">
      <c r="B921" s="165" t="str">
        <f t="shared" si="15"/>
        <v>Manfrinópolis/PR</v>
      </c>
      <c r="C921" s="189" t="s">
        <v>2009</v>
      </c>
      <c r="D921" s="189">
        <v>60</v>
      </c>
      <c r="E921" s="189">
        <f>IF(Início!$C$11&lt;E$2,IF((E$2-Início!$C$11)&lt;72,$D921*E$1,6*$D921),0)</f>
        <v>60</v>
      </c>
      <c r="F921" s="189">
        <f>IF(Início!$C$11&lt;F$2,IF((F$2-Início!$C$11)&lt;72,$D921*F$1,6*$D921),0)</f>
        <v>120</v>
      </c>
      <c r="G921" s="189">
        <f>IF(Início!$C$11&lt;G$2,IF((G$2-Início!$C$11)&lt;72,$D921*G$1,6*$D921),0)</f>
        <v>180</v>
      </c>
      <c r="H921" s="189">
        <f>IF(Início!$C$11&lt;H$2,IF((H$2-Início!$C$11)&lt;72,$D921*H$1,6*$D921),0)</f>
        <v>240</v>
      </c>
      <c r="I921" s="189">
        <f>IF(Início!$C$11&lt;I$2,IF((I$2-Início!$C$11)&lt;72,$D921*I$1,6*$D921),0)</f>
        <v>300</v>
      </c>
      <c r="J921" s="189">
        <f>IF(Início!$C$11&lt;J$2,IF((J$2-Início!$C$11)&lt;72,$D921*J$1,6*$D921),0)</f>
        <v>360</v>
      </c>
      <c r="K921" s="189">
        <f>IF(Início!$C$11&lt;K$2,IF((K$2-Início!$C$11)&lt;72,$D921*K$1,6*$D921),0)</f>
        <v>360</v>
      </c>
      <c r="L921" s="189">
        <f>IF(Início!$C$11&lt;L$2,IF((L$2-Início!$C$11)&lt;72,$D921*L$1,6*$D921),0)</f>
        <v>360</v>
      </c>
      <c r="M921" s="189">
        <f>IF(Início!$C$11&lt;M$2,IF((M$2-Início!$C$11)&lt;72,$D921*M$1,6*$D921),0)</f>
        <v>360</v>
      </c>
      <c r="N921" s="189">
        <f>IF(Início!$C$11&lt;N$2,IF((N$2-Início!$C$11)&lt;72,$D921*N$1,6*$D921),0)</f>
        <v>360</v>
      </c>
      <c r="Q921" s="165" t="s">
        <v>1905</v>
      </c>
    </row>
    <row r="922" spans="2:17">
      <c r="B922" s="165" t="str">
        <f t="shared" si="15"/>
        <v>Manoel Ribas/PR</v>
      </c>
      <c r="C922" s="189" t="s">
        <v>2009</v>
      </c>
      <c r="D922" s="189">
        <v>60</v>
      </c>
      <c r="E922" s="189">
        <f>IF(Início!$C$11&lt;E$2,IF((E$2-Início!$C$11)&lt;72,$D922*E$1,6*$D922),0)</f>
        <v>60</v>
      </c>
      <c r="F922" s="189">
        <f>IF(Início!$C$11&lt;F$2,IF((F$2-Início!$C$11)&lt;72,$D922*F$1,6*$D922),0)</f>
        <v>120</v>
      </c>
      <c r="G922" s="189">
        <f>IF(Início!$C$11&lt;G$2,IF((G$2-Início!$C$11)&lt;72,$D922*G$1,6*$D922),0)</f>
        <v>180</v>
      </c>
      <c r="H922" s="189">
        <f>IF(Início!$C$11&lt;H$2,IF((H$2-Início!$C$11)&lt;72,$D922*H$1,6*$D922),0)</f>
        <v>240</v>
      </c>
      <c r="I922" s="189">
        <f>IF(Início!$C$11&lt;I$2,IF((I$2-Início!$C$11)&lt;72,$D922*I$1,6*$D922),0)</f>
        <v>300</v>
      </c>
      <c r="J922" s="189">
        <f>IF(Início!$C$11&lt;J$2,IF((J$2-Início!$C$11)&lt;72,$D922*J$1,6*$D922),0)</f>
        <v>360</v>
      </c>
      <c r="K922" s="189">
        <f>IF(Início!$C$11&lt;K$2,IF((K$2-Início!$C$11)&lt;72,$D922*K$1,6*$D922),0)</f>
        <v>360</v>
      </c>
      <c r="L922" s="189">
        <f>IF(Início!$C$11&lt;L$2,IF((L$2-Início!$C$11)&lt;72,$D922*L$1,6*$D922),0)</f>
        <v>360</v>
      </c>
      <c r="M922" s="189">
        <f>IF(Início!$C$11&lt;M$2,IF((M$2-Início!$C$11)&lt;72,$D922*M$1,6*$D922),0)</f>
        <v>360</v>
      </c>
      <c r="N922" s="189">
        <f>IF(Início!$C$11&lt;N$2,IF((N$2-Início!$C$11)&lt;72,$D922*N$1,6*$D922),0)</f>
        <v>360</v>
      </c>
      <c r="Q922" s="165" t="s">
        <v>1096</v>
      </c>
    </row>
    <row r="923" spans="2:17">
      <c r="B923" s="165" t="str">
        <f t="shared" si="15"/>
        <v>Manoel Viana/RS</v>
      </c>
      <c r="C923" s="189" t="s">
        <v>2012</v>
      </c>
      <c r="D923" s="189">
        <v>60</v>
      </c>
      <c r="E923" s="189">
        <f>IF(Início!$C$11&lt;E$2,IF((E$2-Início!$C$11)&lt;72,$D923*E$1,6*$D923),0)</f>
        <v>60</v>
      </c>
      <c r="F923" s="189">
        <f>IF(Início!$C$11&lt;F$2,IF((F$2-Início!$C$11)&lt;72,$D923*F$1,6*$D923),0)</f>
        <v>120</v>
      </c>
      <c r="G923" s="189">
        <f>IF(Início!$C$11&lt;G$2,IF((G$2-Início!$C$11)&lt;72,$D923*G$1,6*$D923),0)</f>
        <v>180</v>
      </c>
      <c r="H923" s="189">
        <f>IF(Início!$C$11&lt;H$2,IF((H$2-Início!$C$11)&lt;72,$D923*H$1,6*$D923),0)</f>
        <v>240</v>
      </c>
      <c r="I923" s="189">
        <f>IF(Início!$C$11&lt;I$2,IF((I$2-Início!$C$11)&lt;72,$D923*I$1,6*$D923),0)</f>
        <v>300</v>
      </c>
      <c r="J923" s="189">
        <f>IF(Início!$C$11&lt;J$2,IF((J$2-Início!$C$11)&lt;72,$D923*J$1,6*$D923),0)</f>
        <v>360</v>
      </c>
      <c r="K923" s="189">
        <f>IF(Início!$C$11&lt;K$2,IF((K$2-Início!$C$11)&lt;72,$D923*K$1,6*$D923),0)</f>
        <v>360</v>
      </c>
      <c r="L923" s="189">
        <f>IF(Início!$C$11&lt;L$2,IF((L$2-Início!$C$11)&lt;72,$D923*L$1,6*$D923),0)</f>
        <v>360</v>
      </c>
      <c r="M923" s="189">
        <f>IF(Início!$C$11&lt;M$2,IF((M$2-Início!$C$11)&lt;72,$D923*M$1,6*$D923),0)</f>
        <v>360</v>
      </c>
      <c r="N923" s="189">
        <f>IF(Início!$C$11&lt;N$2,IF((N$2-Início!$C$11)&lt;72,$D923*N$1,6*$D923),0)</f>
        <v>360</v>
      </c>
      <c r="Q923" s="165" t="s">
        <v>1544</v>
      </c>
    </row>
    <row r="924" spans="2:17">
      <c r="B924" s="165" t="str">
        <f t="shared" si="15"/>
        <v>Manoel Vitorino/BA</v>
      </c>
      <c r="C924" s="189" t="s">
        <v>311</v>
      </c>
      <c r="D924" s="189">
        <v>60</v>
      </c>
      <c r="E924" s="189">
        <f>IF(Início!$C$11&lt;E$2,IF((E$2-Início!$C$11)&lt;72,$D924*E$1,6*$D924),0)</f>
        <v>60</v>
      </c>
      <c r="F924" s="189">
        <f>IF(Início!$C$11&lt;F$2,IF((F$2-Início!$C$11)&lt;72,$D924*F$1,6*$D924),0)</f>
        <v>120</v>
      </c>
      <c r="G924" s="189">
        <f>IF(Início!$C$11&lt;G$2,IF((G$2-Início!$C$11)&lt;72,$D924*G$1,6*$D924),0)</f>
        <v>180</v>
      </c>
      <c r="H924" s="189">
        <f>IF(Início!$C$11&lt;H$2,IF((H$2-Início!$C$11)&lt;72,$D924*H$1,6*$D924),0)</f>
        <v>240</v>
      </c>
      <c r="I924" s="189">
        <f>IF(Início!$C$11&lt;I$2,IF((I$2-Início!$C$11)&lt;72,$D924*I$1,6*$D924),0)</f>
        <v>300</v>
      </c>
      <c r="J924" s="189">
        <f>IF(Início!$C$11&lt;J$2,IF((J$2-Início!$C$11)&lt;72,$D924*J$1,6*$D924),0)</f>
        <v>360</v>
      </c>
      <c r="K924" s="189">
        <f>IF(Início!$C$11&lt;K$2,IF((K$2-Início!$C$11)&lt;72,$D924*K$1,6*$D924),0)</f>
        <v>360</v>
      </c>
      <c r="L924" s="189">
        <f>IF(Início!$C$11&lt;L$2,IF((L$2-Início!$C$11)&lt;72,$D924*L$1,6*$D924),0)</f>
        <v>360</v>
      </c>
      <c r="M924" s="189">
        <f>IF(Início!$C$11&lt;M$2,IF((M$2-Início!$C$11)&lt;72,$D924*M$1,6*$D924),0)</f>
        <v>360</v>
      </c>
      <c r="N924" s="189">
        <f>IF(Início!$C$11&lt;N$2,IF((N$2-Início!$C$11)&lt;72,$D924*N$1,6*$D924),0)</f>
        <v>360</v>
      </c>
      <c r="Q924" s="165" t="s">
        <v>1129</v>
      </c>
    </row>
    <row r="925" spans="2:17">
      <c r="B925" s="165" t="str">
        <f t="shared" si="15"/>
        <v>Mantenópolis/ES</v>
      </c>
      <c r="C925" s="189" t="s">
        <v>2011</v>
      </c>
      <c r="D925" s="189">
        <v>60</v>
      </c>
      <c r="E925" s="189">
        <f>IF(Início!$C$11&lt;E$2,IF((E$2-Início!$C$11)&lt;72,$D925*E$1,6*$D925),0)</f>
        <v>60</v>
      </c>
      <c r="F925" s="189">
        <f>IF(Início!$C$11&lt;F$2,IF((F$2-Início!$C$11)&lt;72,$D925*F$1,6*$D925),0)</f>
        <v>120</v>
      </c>
      <c r="G925" s="189">
        <f>IF(Início!$C$11&lt;G$2,IF((G$2-Início!$C$11)&lt;72,$D925*G$1,6*$D925),0)</f>
        <v>180</v>
      </c>
      <c r="H925" s="189">
        <f>IF(Início!$C$11&lt;H$2,IF((H$2-Início!$C$11)&lt;72,$D925*H$1,6*$D925),0)</f>
        <v>240</v>
      </c>
      <c r="I925" s="189">
        <f>IF(Início!$C$11&lt;I$2,IF((I$2-Início!$C$11)&lt;72,$D925*I$1,6*$D925),0)</f>
        <v>300</v>
      </c>
      <c r="J925" s="189">
        <f>IF(Início!$C$11&lt;J$2,IF((J$2-Início!$C$11)&lt;72,$D925*J$1,6*$D925),0)</f>
        <v>360</v>
      </c>
      <c r="K925" s="189">
        <f>IF(Início!$C$11&lt;K$2,IF((K$2-Início!$C$11)&lt;72,$D925*K$1,6*$D925),0)</f>
        <v>360</v>
      </c>
      <c r="L925" s="189">
        <f>IF(Início!$C$11&lt;L$2,IF((L$2-Início!$C$11)&lt;72,$D925*L$1,6*$D925),0)</f>
        <v>360</v>
      </c>
      <c r="M925" s="189">
        <f>IF(Início!$C$11&lt;M$2,IF((M$2-Início!$C$11)&lt;72,$D925*M$1,6*$D925),0)</f>
        <v>360</v>
      </c>
      <c r="N925" s="189">
        <f>IF(Início!$C$11&lt;N$2,IF((N$2-Início!$C$11)&lt;72,$D925*N$1,6*$D925),0)</f>
        <v>360</v>
      </c>
      <c r="Q925" s="165" t="s">
        <v>1200</v>
      </c>
    </row>
    <row r="926" spans="2:17">
      <c r="B926" s="165" t="str">
        <f t="shared" si="15"/>
        <v>Marabá/PA</v>
      </c>
      <c r="C926" s="189" t="s">
        <v>302</v>
      </c>
      <c r="D926" s="189">
        <v>60</v>
      </c>
      <c r="E926" s="189">
        <f>IF(Início!$C$11&lt;E$2,IF((E$2-Início!$C$11)&lt;72,$D926*E$1,6*$D926),0)</f>
        <v>60</v>
      </c>
      <c r="F926" s="189">
        <f>IF(Início!$C$11&lt;F$2,IF((F$2-Início!$C$11)&lt;72,$D926*F$1,6*$D926),0)</f>
        <v>120</v>
      </c>
      <c r="G926" s="189">
        <f>IF(Início!$C$11&lt;G$2,IF((G$2-Início!$C$11)&lt;72,$D926*G$1,6*$D926),0)</f>
        <v>180</v>
      </c>
      <c r="H926" s="189">
        <f>IF(Início!$C$11&lt;H$2,IF((H$2-Início!$C$11)&lt;72,$D926*H$1,6*$D926),0)</f>
        <v>240</v>
      </c>
      <c r="I926" s="189">
        <f>IF(Início!$C$11&lt;I$2,IF((I$2-Início!$C$11)&lt;72,$D926*I$1,6*$D926),0)</f>
        <v>300</v>
      </c>
      <c r="J926" s="189">
        <f>IF(Início!$C$11&lt;J$2,IF((J$2-Início!$C$11)&lt;72,$D926*J$1,6*$D926),0)</f>
        <v>360</v>
      </c>
      <c r="K926" s="189">
        <f>IF(Início!$C$11&lt;K$2,IF((K$2-Início!$C$11)&lt;72,$D926*K$1,6*$D926),0)</f>
        <v>360</v>
      </c>
      <c r="L926" s="189">
        <f>IF(Início!$C$11&lt;L$2,IF((L$2-Início!$C$11)&lt;72,$D926*L$1,6*$D926),0)</f>
        <v>360</v>
      </c>
      <c r="M926" s="189">
        <f>IF(Início!$C$11&lt;M$2,IF((M$2-Início!$C$11)&lt;72,$D926*M$1,6*$D926),0)</f>
        <v>360</v>
      </c>
      <c r="N926" s="189">
        <f>IF(Início!$C$11&lt;N$2,IF((N$2-Início!$C$11)&lt;72,$D926*N$1,6*$D926),0)</f>
        <v>360</v>
      </c>
      <c r="Q926" s="167" t="s">
        <v>350</v>
      </c>
    </row>
    <row r="927" spans="2:17">
      <c r="B927" s="165" t="str">
        <f t="shared" si="15"/>
        <v>Maracaçumé/MA</v>
      </c>
      <c r="C927" s="189" t="s">
        <v>316</v>
      </c>
      <c r="D927" s="189">
        <v>60</v>
      </c>
      <c r="E927" s="189">
        <f>IF(Início!$C$11&lt;E$2,IF((E$2-Início!$C$11)&lt;72,$D927*E$1,6*$D927),0)</f>
        <v>60</v>
      </c>
      <c r="F927" s="189">
        <f>IF(Início!$C$11&lt;F$2,IF((F$2-Início!$C$11)&lt;72,$D927*F$1,6*$D927),0)</f>
        <v>120</v>
      </c>
      <c r="G927" s="189">
        <f>IF(Início!$C$11&lt;G$2,IF((G$2-Início!$C$11)&lt;72,$D927*G$1,6*$D927),0)</f>
        <v>180</v>
      </c>
      <c r="H927" s="189">
        <f>IF(Início!$C$11&lt;H$2,IF((H$2-Início!$C$11)&lt;72,$D927*H$1,6*$D927),0)</f>
        <v>240</v>
      </c>
      <c r="I927" s="189">
        <f>IF(Início!$C$11&lt;I$2,IF((I$2-Início!$C$11)&lt;72,$D927*I$1,6*$D927),0)</f>
        <v>300</v>
      </c>
      <c r="J927" s="189">
        <f>IF(Início!$C$11&lt;J$2,IF((J$2-Início!$C$11)&lt;72,$D927*J$1,6*$D927),0)</f>
        <v>360</v>
      </c>
      <c r="K927" s="189">
        <f>IF(Início!$C$11&lt;K$2,IF((K$2-Início!$C$11)&lt;72,$D927*K$1,6*$D927),0)</f>
        <v>360</v>
      </c>
      <c r="L927" s="189">
        <f>IF(Início!$C$11&lt;L$2,IF((L$2-Início!$C$11)&lt;72,$D927*L$1,6*$D927),0)</f>
        <v>360</v>
      </c>
      <c r="M927" s="189">
        <f>IF(Início!$C$11&lt;M$2,IF((M$2-Início!$C$11)&lt;72,$D927*M$1,6*$D927),0)</f>
        <v>360</v>
      </c>
      <c r="N927" s="189">
        <f>IF(Início!$C$11&lt;N$2,IF((N$2-Início!$C$11)&lt;72,$D927*N$1,6*$D927),0)</f>
        <v>360</v>
      </c>
      <c r="Q927" s="165" t="s">
        <v>863</v>
      </c>
    </row>
    <row r="928" spans="2:17">
      <c r="B928" s="165" t="str">
        <f t="shared" si="15"/>
        <v>Maracanã/PA</v>
      </c>
      <c r="C928" s="189" t="s">
        <v>302</v>
      </c>
      <c r="D928" s="189">
        <v>60</v>
      </c>
      <c r="E928" s="189">
        <f>IF(Início!$C$11&lt;E$2,IF((E$2-Início!$C$11)&lt;72,$D928*E$1,6*$D928),0)</f>
        <v>60</v>
      </c>
      <c r="F928" s="189">
        <f>IF(Início!$C$11&lt;F$2,IF((F$2-Início!$C$11)&lt;72,$D928*F$1,6*$D928),0)</f>
        <v>120</v>
      </c>
      <c r="G928" s="189">
        <f>IF(Início!$C$11&lt;G$2,IF((G$2-Início!$C$11)&lt;72,$D928*G$1,6*$D928),0)</f>
        <v>180</v>
      </c>
      <c r="H928" s="189">
        <f>IF(Início!$C$11&lt;H$2,IF((H$2-Início!$C$11)&lt;72,$D928*H$1,6*$D928),0)</f>
        <v>240</v>
      </c>
      <c r="I928" s="189">
        <f>IF(Início!$C$11&lt;I$2,IF((I$2-Início!$C$11)&lt;72,$D928*I$1,6*$D928),0)</f>
        <v>300</v>
      </c>
      <c r="J928" s="189">
        <f>IF(Início!$C$11&lt;J$2,IF((J$2-Início!$C$11)&lt;72,$D928*J$1,6*$D928),0)</f>
        <v>360</v>
      </c>
      <c r="K928" s="189">
        <f>IF(Início!$C$11&lt;K$2,IF((K$2-Início!$C$11)&lt;72,$D928*K$1,6*$D928),0)</f>
        <v>360</v>
      </c>
      <c r="L928" s="189">
        <f>IF(Início!$C$11&lt;L$2,IF((L$2-Início!$C$11)&lt;72,$D928*L$1,6*$D928),0)</f>
        <v>360</v>
      </c>
      <c r="M928" s="189">
        <f>IF(Início!$C$11&lt;M$2,IF((M$2-Início!$C$11)&lt;72,$D928*M$1,6*$D928),0)</f>
        <v>360</v>
      </c>
      <c r="N928" s="189">
        <f>IF(Início!$C$11&lt;N$2,IF((N$2-Início!$C$11)&lt;72,$D928*N$1,6*$D928),0)</f>
        <v>360</v>
      </c>
      <c r="Q928" s="165" t="s">
        <v>750</v>
      </c>
    </row>
    <row r="929" spans="2:17">
      <c r="B929" s="165" t="str">
        <f t="shared" si="15"/>
        <v>Maracanaú/CE</v>
      </c>
      <c r="C929" s="189" t="s">
        <v>314</v>
      </c>
      <c r="D929" s="189">
        <v>60</v>
      </c>
      <c r="E929" s="189">
        <f>IF(Início!$C$11&lt;E$2,IF((E$2-Início!$C$11)&lt;72,$D929*E$1,6*$D929),0)</f>
        <v>60</v>
      </c>
      <c r="F929" s="189">
        <f>IF(Início!$C$11&lt;F$2,IF((F$2-Início!$C$11)&lt;72,$D929*F$1,6*$D929),0)</f>
        <v>120</v>
      </c>
      <c r="G929" s="189">
        <f>IF(Início!$C$11&lt;G$2,IF((G$2-Início!$C$11)&lt;72,$D929*G$1,6*$D929),0)</f>
        <v>180</v>
      </c>
      <c r="H929" s="189">
        <f>IF(Início!$C$11&lt;H$2,IF((H$2-Início!$C$11)&lt;72,$D929*H$1,6*$D929),0)</f>
        <v>240</v>
      </c>
      <c r="I929" s="189">
        <f>IF(Início!$C$11&lt;I$2,IF((I$2-Início!$C$11)&lt;72,$D929*I$1,6*$D929),0)</f>
        <v>300</v>
      </c>
      <c r="J929" s="189">
        <f>IF(Início!$C$11&lt;J$2,IF((J$2-Início!$C$11)&lt;72,$D929*J$1,6*$D929),0)</f>
        <v>360</v>
      </c>
      <c r="K929" s="189">
        <f>IF(Início!$C$11&lt;K$2,IF((K$2-Início!$C$11)&lt;72,$D929*K$1,6*$D929),0)</f>
        <v>360</v>
      </c>
      <c r="L929" s="189">
        <f>IF(Início!$C$11&lt;L$2,IF((L$2-Início!$C$11)&lt;72,$D929*L$1,6*$D929),0)</f>
        <v>360</v>
      </c>
      <c r="M929" s="189">
        <f>IF(Início!$C$11&lt;M$2,IF((M$2-Início!$C$11)&lt;72,$D929*M$1,6*$D929),0)</f>
        <v>360</v>
      </c>
      <c r="N929" s="189">
        <f>IF(Início!$C$11&lt;N$2,IF((N$2-Início!$C$11)&lt;72,$D929*N$1,6*$D929),0)</f>
        <v>360</v>
      </c>
      <c r="Q929" s="165" t="s">
        <v>357</v>
      </c>
    </row>
    <row r="930" spans="2:17">
      <c r="B930" s="165" t="str">
        <f t="shared" si="15"/>
        <v>Maracás/BA</v>
      </c>
      <c r="C930" s="189" t="s">
        <v>311</v>
      </c>
      <c r="D930" s="189">
        <v>60</v>
      </c>
      <c r="E930" s="189">
        <f>IF(Início!$C$11&lt;E$2,IF((E$2-Início!$C$11)&lt;72,$D930*E$1,6*$D930),0)</f>
        <v>60</v>
      </c>
      <c r="F930" s="189">
        <f>IF(Início!$C$11&lt;F$2,IF((F$2-Início!$C$11)&lt;72,$D930*F$1,6*$D930),0)</f>
        <v>120</v>
      </c>
      <c r="G930" s="189">
        <f>IF(Início!$C$11&lt;G$2,IF((G$2-Início!$C$11)&lt;72,$D930*G$1,6*$D930),0)</f>
        <v>180</v>
      </c>
      <c r="H930" s="189">
        <f>IF(Início!$C$11&lt;H$2,IF((H$2-Início!$C$11)&lt;72,$D930*H$1,6*$D930),0)</f>
        <v>240</v>
      </c>
      <c r="I930" s="189">
        <f>IF(Início!$C$11&lt;I$2,IF((I$2-Início!$C$11)&lt;72,$D930*I$1,6*$D930),0)</f>
        <v>300</v>
      </c>
      <c r="J930" s="189">
        <f>IF(Início!$C$11&lt;J$2,IF((J$2-Início!$C$11)&lt;72,$D930*J$1,6*$D930),0)</f>
        <v>360</v>
      </c>
      <c r="K930" s="189">
        <f>IF(Início!$C$11&lt;K$2,IF((K$2-Início!$C$11)&lt;72,$D930*K$1,6*$D930),0)</f>
        <v>360</v>
      </c>
      <c r="L930" s="189">
        <f>IF(Início!$C$11&lt;L$2,IF((L$2-Início!$C$11)&lt;72,$D930*L$1,6*$D930),0)</f>
        <v>360</v>
      </c>
      <c r="M930" s="189">
        <f>IF(Início!$C$11&lt;M$2,IF((M$2-Início!$C$11)&lt;72,$D930*M$1,6*$D930),0)</f>
        <v>360</v>
      </c>
      <c r="N930" s="189">
        <f>IF(Início!$C$11&lt;N$2,IF((N$2-Início!$C$11)&lt;72,$D930*N$1,6*$D930),0)</f>
        <v>360</v>
      </c>
      <c r="Q930" s="165" t="s">
        <v>726</v>
      </c>
    </row>
    <row r="931" spans="2:17">
      <c r="B931" s="165" t="str">
        <f t="shared" si="15"/>
        <v>Maragogipe/BA</v>
      </c>
      <c r="C931" s="189" t="s">
        <v>311</v>
      </c>
      <c r="D931" s="189">
        <v>60</v>
      </c>
      <c r="E931" s="189">
        <f>IF(Início!$C$11&lt;E$2,IF((E$2-Início!$C$11)&lt;72,$D931*E$1,6*$D931),0)</f>
        <v>60</v>
      </c>
      <c r="F931" s="189">
        <f>IF(Início!$C$11&lt;F$2,IF((F$2-Início!$C$11)&lt;72,$D931*F$1,6*$D931),0)</f>
        <v>120</v>
      </c>
      <c r="G931" s="189">
        <f>IF(Início!$C$11&lt;G$2,IF((G$2-Início!$C$11)&lt;72,$D931*G$1,6*$D931),0)</f>
        <v>180</v>
      </c>
      <c r="H931" s="189">
        <f>IF(Início!$C$11&lt;H$2,IF((H$2-Início!$C$11)&lt;72,$D931*H$1,6*$D931),0)</f>
        <v>240</v>
      </c>
      <c r="I931" s="189">
        <f>IF(Início!$C$11&lt;I$2,IF((I$2-Início!$C$11)&lt;72,$D931*I$1,6*$D931),0)</f>
        <v>300</v>
      </c>
      <c r="J931" s="189">
        <f>IF(Início!$C$11&lt;J$2,IF((J$2-Início!$C$11)&lt;72,$D931*J$1,6*$D931),0)</f>
        <v>360</v>
      </c>
      <c r="K931" s="189">
        <f>IF(Início!$C$11&lt;K$2,IF((K$2-Início!$C$11)&lt;72,$D931*K$1,6*$D931),0)</f>
        <v>360</v>
      </c>
      <c r="L931" s="189">
        <f>IF(Início!$C$11&lt;L$2,IF((L$2-Início!$C$11)&lt;72,$D931*L$1,6*$D931),0)</f>
        <v>360</v>
      </c>
      <c r="M931" s="189">
        <f>IF(Início!$C$11&lt;M$2,IF((M$2-Início!$C$11)&lt;72,$D931*M$1,6*$D931),0)</f>
        <v>360</v>
      </c>
      <c r="N931" s="189">
        <f>IF(Início!$C$11&lt;N$2,IF((N$2-Início!$C$11)&lt;72,$D931*N$1,6*$D931),0)</f>
        <v>360</v>
      </c>
      <c r="Q931" s="165" t="s">
        <v>610</v>
      </c>
    </row>
    <row r="932" spans="2:17">
      <c r="B932" s="165" t="str">
        <f t="shared" si="15"/>
        <v>Maraial/PE</v>
      </c>
      <c r="C932" s="189" t="s">
        <v>319</v>
      </c>
      <c r="D932" s="189">
        <v>60</v>
      </c>
      <c r="E932" s="189">
        <f>IF(Início!$C$11&lt;E$2,IF((E$2-Início!$C$11)&lt;72,$D932*E$1,6*$D932),0)</f>
        <v>60</v>
      </c>
      <c r="F932" s="189">
        <f>IF(Início!$C$11&lt;F$2,IF((F$2-Início!$C$11)&lt;72,$D932*F$1,6*$D932),0)</f>
        <v>120</v>
      </c>
      <c r="G932" s="189">
        <f>IF(Início!$C$11&lt;G$2,IF((G$2-Início!$C$11)&lt;72,$D932*G$1,6*$D932),0)</f>
        <v>180</v>
      </c>
      <c r="H932" s="189">
        <f>IF(Início!$C$11&lt;H$2,IF((H$2-Início!$C$11)&lt;72,$D932*H$1,6*$D932),0)</f>
        <v>240</v>
      </c>
      <c r="I932" s="189">
        <f>IF(Início!$C$11&lt;I$2,IF((I$2-Início!$C$11)&lt;72,$D932*I$1,6*$D932),0)</f>
        <v>300</v>
      </c>
      <c r="J932" s="189">
        <f>IF(Início!$C$11&lt;J$2,IF((J$2-Início!$C$11)&lt;72,$D932*J$1,6*$D932),0)</f>
        <v>360</v>
      </c>
      <c r="K932" s="189">
        <f>IF(Início!$C$11&lt;K$2,IF((K$2-Início!$C$11)&lt;72,$D932*K$1,6*$D932),0)</f>
        <v>360</v>
      </c>
      <c r="L932" s="189">
        <f>IF(Início!$C$11&lt;L$2,IF((L$2-Início!$C$11)&lt;72,$D932*L$1,6*$D932),0)</f>
        <v>360</v>
      </c>
      <c r="M932" s="189">
        <f>IF(Início!$C$11&lt;M$2,IF((M$2-Início!$C$11)&lt;72,$D932*M$1,6*$D932),0)</f>
        <v>360</v>
      </c>
      <c r="N932" s="189">
        <f>IF(Início!$C$11&lt;N$2,IF((N$2-Início!$C$11)&lt;72,$D932*N$1,6*$D932),0)</f>
        <v>360</v>
      </c>
      <c r="Q932" s="165" t="s">
        <v>1393</v>
      </c>
    </row>
    <row r="933" spans="2:17">
      <c r="B933" s="165" t="str">
        <f t="shared" si="15"/>
        <v>Maranguape/CE</v>
      </c>
      <c r="C933" s="189" t="s">
        <v>314</v>
      </c>
      <c r="D933" s="189">
        <v>60</v>
      </c>
      <c r="E933" s="189">
        <f>IF(Início!$C$11&lt;E$2,IF((E$2-Início!$C$11)&lt;72,$D933*E$1,6*$D933),0)</f>
        <v>60</v>
      </c>
      <c r="F933" s="189">
        <f>IF(Início!$C$11&lt;F$2,IF((F$2-Início!$C$11)&lt;72,$D933*F$1,6*$D933),0)</f>
        <v>120</v>
      </c>
      <c r="G933" s="189">
        <f>IF(Início!$C$11&lt;G$2,IF((G$2-Início!$C$11)&lt;72,$D933*G$1,6*$D933),0)</f>
        <v>180</v>
      </c>
      <c r="H933" s="189">
        <f>IF(Início!$C$11&lt;H$2,IF((H$2-Início!$C$11)&lt;72,$D933*H$1,6*$D933),0)</f>
        <v>240</v>
      </c>
      <c r="I933" s="189">
        <f>IF(Início!$C$11&lt;I$2,IF((I$2-Início!$C$11)&lt;72,$D933*I$1,6*$D933),0)</f>
        <v>300</v>
      </c>
      <c r="J933" s="189">
        <f>IF(Início!$C$11&lt;J$2,IF((J$2-Início!$C$11)&lt;72,$D933*J$1,6*$D933),0)</f>
        <v>360</v>
      </c>
      <c r="K933" s="189">
        <f>IF(Início!$C$11&lt;K$2,IF((K$2-Início!$C$11)&lt;72,$D933*K$1,6*$D933),0)</f>
        <v>360</v>
      </c>
      <c r="L933" s="189">
        <f>IF(Início!$C$11&lt;L$2,IF((L$2-Início!$C$11)&lt;72,$D933*L$1,6*$D933),0)</f>
        <v>360</v>
      </c>
      <c r="M933" s="189">
        <f>IF(Início!$C$11&lt;M$2,IF((M$2-Início!$C$11)&lt;72,$D933*M$1,6*$D933),0)</f>
        <v>360</v>
      </c>
      <c r="N933" s="189">
        <f>IF(Início!$C$11&lt;N$2,IF((N$2-Início!$C$11)&lt;72,$D933*N$1,6*$D933),0)</f>
        <v>360</v>
      </c>
      <c r="Q933" s="165" t="s">
        <v>397</v>
      </c>
    </row>
    <row r="934" spans="2:17">
      <c r="B934" s="165" t="str">
        <f t="shared" si="15"/>
        <v>Maranhãozinho/MA</v>
      </c>
      <c r="C934" s="189" t="s">
        <v>316</v>
      </c>
      <c r="D934" s="189">
        <v>60</v>
      </c>
      <c r="E934" s="189">
        <f>IF(Início!$C$11&lt;E$2,IF((E$2-Início!$C$11)&lt;72,$D934*E$1,6*$D934),0)</f>
        <v>60</v>
      </c>
      <c r="F934" s="189">
        <f>IF(Início!$C$11&lt;F$2,IF((F$2-Início!$C$11)&lt;72,$D934*F$1,6*$D934),0)</f>
        <v>120</v>
      </c>
      <c r="G934" s="189">
        <f>IF(Início!$C$11&lt;G$2,IF((G$2-Início!$C$11)&lt;72,$D934*G$1,6*$D934),0)</f>
        <v>180</v>
      </c>
      <c r="H934" s="189">
        <f>IF(Início!$C$11&lt;H$2,IF((H$2-Início!$C$11)&lt;72,$D934*H$1,6*$D934),0)</f>
        <v>240</v>
      </c>
      <c r="I934" s="189">
        <f>IF(Início!$C$11&lt;I$2,IF((I$2-Início!$C$11)&lt;72,$D934*I$1,6*$D934),0)</f>
        <v>300</v>
      </c>
      <c r="J934" s="189">
        <f>IF(Início!$C$11&lt;J$2,IF((J$2-Início!$C$11)&lt;72,$D934*J$1,6*$D934),0)</f>
        <v>360</v>
      </c>
      <c r="K934" s="189">
        <f>IF(Início!$C$11&lt;K$2,IF((K$2-Início!$C$11)&lt;72,$D934*K$1,6*$D934),0)</f>
        <v>360</v>
      </c>
      <c r="L934" s="189">
        <f>IF(Início!$C$11&lt;L$2,IF((L$2-Início!$C$11)&lt;72,$D934*L$1,6*$D934),0)</f>
        <v>360</v>
      </c>
      <c r="M934" s="189">
        <f>IF(Início!$C$11&lt;M$2,IF((M$2-Início!$C$11)&lt;72,$D934*M$1,6*$D934),0)</f>
        <v>360</v>
      </c>
      <c r="N934" s="189">
        <f>IF(Início!$C$11&lt;N$2,IF((N$2-Início!$C$11)&lt;72,$D934*N$1,6*$D934),0)</f>
        <v>360</v>
      </c>
      <c r="Q934" s="165" t="s">
        <v>1142</v>
      </c>
    </row>
    <row r="935" spans="2:17">
      <c r="B935" s="165" t="str">
        <f t="shared" si="15"/>
        <v>Marapanim/PA</v>
      </c>
      <c r="C935" s="189" t="s">
        <v>302</v>
      </c>
      <c r="D935" s="189">
        <v>60</v>
      </c>
      <c r="E935" s="189">
        <f>IF(Início!$C$11&lt;E$2,IF((E$2-Início!$C$11)&lt;72,$D935*E$1,6*$D935),0)</f>
        <v>60</v>
      </c>
      <c r="F935" s="189">
        <f>IF(Início!$C$11&lt;F$2,IF((F$2-Início!$C$11)&lt;72,$D935*F$1,6*$D935),0)</f>
        <v>120</v>
      </c>
      <c r="G935" s="189">
        <f>IF(Início!$C$11&lt;G$2,IF((G$2-Início!$C$11)&lt;72,$D935*G$1,6*$D935),0)</f>
        <v>180</v>
      </c>
      <c r="H935" s="189">
        <f>IF(Início!$C$11&lt;H$2,IF((H$2-Início!$C$11)&lt;72,$D935*H$1,6*$D935),0)</f>
        <v>240</v>
      </c>
      <c r="I935" s="189">
        <f>IF(Início!$C$11&lt;I$2,IF((I$2-Início!$C$11)&lt;72,$D935*I$1,6*$D935),0)</f>
        <v>300</v>
      </c>
      <c r="J935" s="189">
        <f>IF(Início!$C$11&lt;J$2,IF((J$2-Início!$C$11)&lt;72,$D935*J$1,6*$D935),0)</f>
        <v>360</v>
      </c>
      <c r="K935" s="189">
        <f>IF(Início!$C$11&lt;K$2,IF((K$2-Início!$C$11)&lt;72,$D935*K$1,6*$D935),0)</f>
        <v>360</v>
      </c>
      <c r="L935" s="189">
        <f>IF(Início!$C$11&lt;L$2,IF((L$2-Início!$C$11)&lt;72,$D935*L$1,6*$D935),0)</f>
        <v>360</v>
      </c>
      <c r="M935" s="189">
        <f>IF(Início!$C$11&lt;M$2,IF((M$2-Início!$C$11)&lt;72,$D935*M$1,6*$D935),0)</f>
        <v>360</v>
      </c>
      <c r="N935" s="189">
        <f>IF(Início!$C$11&lt;N$2,IF((N$2-Início!$C$11)&lt;72,$D935*N$1,6*$D935),0)</f>
        <v>360</v>
      </c>
      <c r="Q935" s="165" t="s">
        <v>742</v>
      </c>
    </row>
    <row r="936" spans="2:17">
      <c r="B936" s="165" t="str">
        <f t="shared" si="15"/>
        <v>Maraú/BA</v>
      </c>
      <c r="C936" s="189" t="s">
        <v>311</v>
      </c>
      <c r="D936" s="189">
        <v>60</v>
      </c>
      <c r="E936" s="189">
        <f>IF(Início!$C$11&lt;E$2,IF((E$2-Início!$C$11)&lt;72,$D936*E$1,6*$D936),0)</f>
        <v>60</v>
      </c>
      <c r="F936" s="189">
        <f>IF(Início!$C$11&lt;F$2,IF((F$2-Início!$C$11)&lt;72,$D936*F$1,6*$D936),0)</f>
        <v>120</v>
      </c>
      <c r="G936" s="189">
        <f>IF(Início!$C$11&lt;G$2,IF((G$2-Início!$C$11)&lt;72,$D936*G$1,6*$D936),0)</f>
        <v>180</v>
      </c>
      <c r="H936" s="189">
        <f>IF(Início!$C$11&lt;H$2,IF((H$2-Início!$C$11)&lt;72,$D936*H$1,6*$D936),0)</f>
        <v>240</v>
      </c>
      <c r="I936" s="189">
        <f>IF(Início!$C$11&lt;I$2,IF((I$2-Início!$C$11)&lt;72,$D936*I$1,6*$D936),0)</f>
        <v>300</v>
      </c>
      <c r="J936" s="189">
        <f>IF(Início!$C$11&lt;J$2,IF((J$2-Início!$C$11)&lt;72,$D936*J$1,6*$D936),0)</f>
        <v>360</v>
      </c>
      <c r="K936" s="189">
        <f>IF(Início!$C$11&lt;K$2,IF((K$2-Início!$C$11)&lt;72,$D936*K$1,6*$D936),0)</f>
        <v>360</v>
      </c>
      <c r="L936" s="189">
        <f>IF(Início!$C$11&lt;L$2,IF((L$2-Início!$C$11)&lt;72,$D936*L$1,6*$D936),0)</f>
        <v>360</v>
      </c>
      <c r="M936" s="189">
        <f>IF(Início!$C$11&lt;M$2,IF((M$2-Início!$C$11)&lt;72,$D936*M$1,6*$D936),0)</f>
        <v>360</v>
      </c>
      <c r="N936" s="189">
        <f>IF(Início!$C$11&lt;N$2,IF((N$2-Início!$C$11)&lt;72,$D936*N$1,6*$D936),0)</f>
        <v>360</v>
      </c>
      <c r="Q936" s="165" t="s">
        <v>778</v>
      </c>
    </row>
    <row r="937" spans="2:17">
      <c r="B937" s="165" t="str">
        <f t="shared" si="15"/>
        <v>Maravilha/SC</v>
      </c>
      <c r="C937" s="189" t="s">
        <v>2013</v>
      </c>
      <c r="D937" s="189">
        <v>60</v>
      </c>
      <c r="E937" s="189">
        <f>IF(Início!$C$11&lt;E$2,IF((E$2-Início!$C$11)&lt;72,$D937*E$1,6*$D937),0)</f>
        <v>60</v>
      </c>
      <c r="F937" s="189">
        <f>IF(Início!$C$11&lt;F$2,IF((F$2-Início!$C$11)&lt;72,$D937*F$1,6*$D937),0)</f>
        <v>120</v>
      </c>
      <c r="G937" s="189">
        <f>IF(Início!$C$11&lt;G$2,IF((G$2-Início!$C$11)&lt;72,$D937*G$1,6*$D937),0)</f>
        <v>180</v>
      </c>
      <c r="H937" s="189">
        <f>IF(Início!$C$11&lt;H$2,IF((H$2-Início!$C$11)&lt;72,$D937*H$1,6*$D937),0)</f>
        <v>240</v>
      </c>
      <c r="I937" s="189">
        <f>IF(Início!$C$11&lt;I$2,IF((I$2-Início!$C$11)&lt;72,$D937*I$1,6*$D937),0)</f>
        <v>300</v>
      </c>
      <c r="J937" s="189">
        <f>IF(Início!$C$11&lt;J$2,IF((J$2-Início!$C$11)&lt;72,$D937*J$1,6*$D937),0)</f>
        <v>360</v>
      </c>
      <c r="K937" s="189">
        <f>IF(Início!$C$11&lt;K$2,IF((K$2-Início!$C$11)&lt;72,$D937*K$1,6*$D937),0)</f>
        <v>360</v>
      </c>
      <c r="L937" s="189">
        <f>IF(Início!$C$11&lt;L$2,IF((L$2-Início!$C$11)&lt;72,$D937*L$1,6*$D937),0)</f>
        <v>360</v>
      </c>
      <c r="M937" s="189">
        <f>IF(Início!$C$11&lt;M$2,IF((M$2-Início!$C$11)&lt;72,$D937*M$1,6*$D937),0)</f>
        <v>360</v>
      </c>
      <c r="N937" s="189">
        <f>IF(Início!$C$11&lt;N$2,IF((N$2-Início!$C$11)&lt;72,$D937*N$1,6*$D937),0)</f>
        <v>360</v>
      </c>
      <c r="Q937" s="165" t="s">
        <v>710</v>
      </c>
    </row>
    <row r="938" spans="2:17">
      <c r="B938" s="165" t="str">
        <f t="shared" si="15"/>
        <v>Marcelino Vieira/RN</v>
      </c>
      <c r="C938" s="189" t="s">
        <v>2014</v>
      </c>
      <c r="D938" s="189">
        <v>60</v>
      </c>
      <c r="E938" s="189">
        <f>IF(Início!$C$11&lt;E$2,IF((E$2-Início!$C$11)&lt;72,$D938*E$1,6*$D938),0)</f>
        <v>60</v>
      </c>
      <c r="F938" s="189">
        <f>IF(Início!$C$11&lt;F$2,IF((F$2-Início!$C$11)&lt;72,$D938*F$1,6*$D938),0)</f>
        <v>120</v>
      </c>
      <c r="G938" s="189">
        <f>IF(Início!$C$11&lt;G$2,IF((G$2-Início!$C$11)&lt;72,$D938*G$1,6*$D938),0)</f>
        <v>180</v>
      </c>
      <c r="H938" s="189">
        <f>IF(Início!$C$11&lt;H$2,IF((H$2-Início!$C$11)&lt;72,$D938*H$1,6*$D938),0)</f>
        <v>240</v>
      </c>
      <c r="I938" s="189">
        <f>IF(Início!$C$11&lt;I$2,IF((I$2-Início!$C$11)&lt;72,$D938*I$1,6*$D938),0)</f>
        <v>300</v>
      </c>
      <c r="J938" s="189">
        <f>IF(Início!$C$11&lt;J$2,IF((J$2-Início!$C$11)&lt;72,$D938*J$1,6*$D938),0)</f>
        <v>360</v>
      </c>
      <c r="K938" s="189">
        <f>IF(Início!$C$11&lt;K$2,IF((K$2-Início!$C$11)&lt;72,$D938*K$1,6*$D938),0)</f>
        <v>360</v>
      </c>
      <c r="L938" s="189">
        <f>IF(Início!$C$11&lt;L$2,IF((L$2-Início!$C$11)&lt;72,$D938*L$1,6*$D938),0)</f>
        <v>360</v>
      </c>
      <c r="M938" s="189">
        <f>IF(Início!$C$11&lt;M$2,IF((M$2-Início!$C$11)&lt;72,$D938*M$1,6*$D938),0)</f>
        <v>360</v>
      </c>
      <c r="N938" s="189">
        <f>IF(Início!$C$11&lt;N$2,IF((N$2-Início!$C$11)&lt;72,$D938*N$1,6*$D938),0)</f>
        <v>360</v>
      </c>
      <c r="Q938" s="165" t="s">
        <v>1469</v>
      </c>
    </row>
    <row r="939" spans="2:17">
      <c r="B939" s="165" t="str">
        <f t="shared" si="15"/>
        <v>Marcionílio Souza/BA</v>
      </c>
      <c r="C939" s="189" t="s">
        <v>311</v>
      </c>
      <c r="D939" s="189">
        <v>60</v>
      </c>
      <c r="E939" s="189">
        <f>IF(Início!$C$11&lt;E$2,IF((E$2-Início!$C$11)&lt;72,$D939*E$1,6*$D939),0)</f>
        <v>60</v>
      </c>
      <c r="F939" s="189">
        <f>IF(Início!$C$11&lt;F$2,IF((F$2-Início!$C$11)&lt;72,$D939*F$1,6*$D939),0)</f>
        <v>120</v>
      </c>
      <c r="G939" s="189">
        <f>IF(Início!$C$11&lt;G$2,IF((G$2-Início!$C$11)&lt;72,$D939*G$1,6*$D939),0)</f>
        <v>180</v>
      </c>
      <c r="H939" s="189">
        <f>IF(Início!$C$11&lt;H$2,IF((H$2-Início!$C$11)&lt;72,$D939*H$1,6*$D939),0)</f>
        <v>240</v>
      </c>
      <c r="I939" s="189">
        <f>IF(Início!$C$11&lt;I$2,IF((I$2-Início!$C$11)&lt;72,$D939*I$1,6*$D939),0)</f>
        <v>300</v>
      </c>
      <c r="J939" s="189">
        <f>IF(Início!$C$11&lt;J$2,IF((J$2-Início!$C$11)&lt;72,$D939*J$1,6*$D939),0)</f>
        <v>360</v>
      </c>
      <c r="K939" s="189">
        <f>IF(Início!$C$11&lt;K$2,IF((K$2-Início!$C$11)&lt;72,$D939*K$1,6*$D939),0)</f>
        <v>360</v>
      </c>
      <c r="L939" s="189">
        <f>IF(Início!$C$11&lt;L$2,IF((L$2-Início!$C$11)&lt;72,$D939*L$1,6*$D939),0)</f>
        <v>360</v>
      </c>
      <c r="M939" s="189">
        <f>IF(Início!$C$11&lt;M$2,IF((M$2-Início!$C$11)&lt;72,$D939*M$1,6*$D939),0)</f>
        <v>360</v>
      </c>
      <c r="N939" s="189">
        <f>IF(Início!$C$11&lt;N$2,IF((N$2-Início!$C$11)&lt;72,$D939*N$1,6*$D939),0)</f>
        <v>360</v>
      </c>
      <c r="Q939" s="165" t="s">
        <v>1398</v>
      </c>
    </row>
    <row r="940" spans="2:17">
      <c r="B940" s="165" t="str">
        <f t="shared" si="15"/>
        <v>Marcolândia/PI</v>
      </c>
      <c r="C940" s="189" t="s">
        <v>2004</v>
      </c>
      <c r="D940" s="189">
        <v>60</v>
      </c>
      <c r="E940" s="189">
        <f>IF(Início!$C$11&lt;E$2,IF((E$2-Início!$C$11)&lt;72,$D940*E$1,6*$D940),0)</f>
        <v>60</v>
      </c>
      <c r="F940" s="189">
        <f>IF(Início!$C$11&lt;F$2,IF((F$2-Início!$C$11)&lt;72,$D940*F$1,6*$D940),0)</f>
        <v>120</v>
      </c>
      <c r="G940" s="189">
        <f>IF(Início!$C$11&lt;G$2,IF((G$2-Início!$C$11)&lt;72,$D940*G$1,6*$D940),0)</f>
        <v>180</v>
      </c>
      <c r="H940" s="189">
        <f>IF(Início!$C$11&lt;H$2,IF((H$2-Início!$C$11)&lt;72,$D940*H$1,6*$D940),0)</f>
        <v>240</v>
      </c>
      <c r="I940" s="189">
        <f>IF(Início!$C$11&lt;I$2,IF((I$2-Início!$C$11)&lt;72,$D940*I$1,6*$D940),0)</f>
        <v>300</v>
      </c>
      <c r="J940" s="189">
        <f>IF(Início!$C$11&lt;J$2,IF((J$2-Início!$C$11)&lt;72,$D940*J$1,6*$D940),0)</f>
        <v>360</v>
      </c>
      <c r="K940" s="189">
        <f>IF(Início!$C$11&lt;K$2,IF((K$2-Início!$C$11)&lt;72,$D940*K$1,6*$D940),0)</f>
        <v>360</v>
      </c>
      <c r="L940" s="189">
        <f>IF(Início!$C$11&lt;L$2,IF((L$2-Início!$C$11)&lt;72,$D940*L$1,6*$D940),0)</f>
        <v>360</v>
      </c>
      <c r="M940" s="189">
        <f>IF(Início!$C$11&lt;M$2,IF((M$2-Início!$C$11)&lt;72,$D940*M$1,6*$D940),0)</f>
        <v>360</v>
      </c>
      <c r="N940" s="189">
        <f>IF(Início!$C$11&lt;N$2,IF((N$2-Início!$C$11)&lt;72,$D940*N$1,6*$D940),0)</f>
        <v>360</v>
      </c>
      <c r="Q940" s="165" t="s">
        <v>1438</v>
      </c>
    </row>
    <row r="941" spans="2:17">
      <c r="B941" s="165" t="str">
        <f t="shared" si="15"/>
        <v>Marema/SC</v>
      </c>
      <c r="C941" s="189" t="s">
        <v>2013</v>
      </c>
      <c r="D941" s="189">
        <v>60</v>
      </c>
      <c r="E941" s="189">
        <f>IF(Início!$C$11&lt;E$2,IF((E$2-Início!$C$11)&lt;72,$D941*E$1,6*$D941),0)</f>
        <v>60</v>
      </c>
      <c r="F941" s="189">
        <f>IF(Início!$C$11&lt;F$2,IF((F$2-Início!$C$11)&lt;72,$D941*F$1,6*$D941),0)</f>
        <v>120</v>
      </c>
      <c r="G941" s="189">
        <f>IF(Início!$C$11&lt;G$2,IF((G$2-Início!$C$11)&lt;72,$D941*G$1,6*$D941),0)</f>
        <v>180</v>
      </c>
      <c r="H941" s="189">
        <f>IF(Início!$C$11&lt;H$2,IF((H$2-Início!$C$11)&lt;72,$D941*H$1,6*$D941),0)</f>
        <v>240</v>
      </c>
      <c r="I941" s="189">
        <f>IF(Início!$C$11&lt;I$2,IF((I$2-Início!$C$11)&lt;72,$D941*I$1,6*$D941),0)</f>
        <v>300</v>
      </c>
      <c r="J941" s="189">
        <f>IF(Início!$C$11&lt;J$2,IF((J$2-Início!$C$11)&lt;72,$D941*J$1,6*$D941),0)</f>
        <v>360</v>
      </c>
      <c r="K941" s="189">
        <f>IF(Início!$C$11&lt;K$2,IF((K$2-Início!$C$11)&lt;72,$D941*K$1,6*$D941),0)</f>
        <v>360</v>
      </c>
      <c r="L941" s="189">
        <f>IF(Início!$C$11&lt;L$2,IF((L$2-Início!$C$11)&lt;72,$D941*L$1,6*$D941),0)</f>
        <v>360</v>
      </c>
      <c r="M941" s="189">
        <f>IF(Início!$C$11&lt;M$2,IF((M$2-Início!$C$11)&lt;72,$D941*M$1,6*$D941),0)</f>
        <v>360</v>
      </c>
      <c r="N941" s="189">
        <f>IF(Início!$C$11&lt;N$2,IF((N$2-Início!$C$11)&lt;72,$D941*N$1,6*$D941),0)</f>
        <v>360</v>
      </c>
      <c r="Q941" s="165" t="s">
        <v>1959</v>
      </c>
    </row>
    <row r="942" spans="2:17">
      <c r="B942" s="165" t="str">
        <f t="shared" si="15"/>
        <v>Mariana Pimentel/RS</v>
      </c>
      <c r="C942" s="189" t="s">
        <v>2012</v>
      </c>
      <c r="D942" s="189">
        <v>60</v>
      </c>
      <c r="E942" s="189">
        <f>IF(Início!$C$11&lt;E$2,IF((E$2-Início!$C$11)&lt;72,$D942*E$1,6*$D942),0)</f>
        <v>60</v>
      </c>
      <c r="F942" s="189">
        <f>IF(Início!$C$11&lt;F$2,IF((F$2-Início!$C$11)&lt;72,$D942*F$1,6*$D942),0)</f>
        <v>120</v>
      </c>
      <c r="G942" s="189">
        <f>IF(Início!$C$11&lt;G$2,IF((G$2-Início!$C$11)&lt;72,$D942*G$1,6*$D942),0)</f>
        <v>180</v>
      </c>
      <c r="H942" s="189">
        <f>IF(Início!$C$11&lt;H$2,IF((H$2-Início!$C$11)&lt;72,$D942*H$1,6*$D942),0)</f>
        <v>240</v>
      </c>
      <c r="I942" s="189">
        <f>IF(Início!$C$11&lt;I$2,IF((I$2-Início!$C$11)&lt;72,$D942*I$1,6*$D942),0)</f>
        <v>300</v>
      </c>
      <c r="J942" s="189">
        <f>IF(Início!$C$11&lt;J$2,IF((J$2-Início!$C$11)&lt;72,$D942*J$1,6*$D942),0)</f>
        <v>360</v>
      </c>
      <c r="K942" s="189">
        <f>IF(Início!$C$11&lt;K$2,IF((K$2-Início!$C$11)&lt;72,$D942*K$1,6*$D942),0)</f>
        <v>360</v>
      </c>
      <c r="L942" s="189">
        <f>IF(Início!$C$11&lt;L$2,IF((L$2-Início!$C$11)&lt;72,$D942*L$1,6*$D942),0)</f>
        <v>360</v>
      </c>
      <c r="M942" s="189">
        <f>IF(Início!$C$11&lt;M$2,IF((M$2-Início!$C$11)&lt;72,$D942*M$1,6*$D942),0)</f>
        <v>360</v>
      </c>
      <c r="N942" s="189">
        <f>IF(Início!$C$11&lt;N$2,IF((N$2-Início!$C$11)&lt;72,$D942*N$1,6*$D942),0)</f>
        <v>360</v>
      </c>
      <c r="Q942" s="165" t="s">
        <v>1809</v>
      </c>
    </row>
    <row r="943" spans="2:17">
      <c r="B943" s="165" t="str">
        <f t="shared" si="15"/>
        <v>Maricá/RJ</v>
      </c>
      <c r="C943" s="189" t="s">
        <v>2003</v>
      </c>
      <c r="D943" s="189">
        <v>60</v>
      </c>
      <c r="E943" s="189">
        <f>IF(Início!$C$11&lt;E$2,IF((E$2-Início!$C$11)&lt;72,$D943*E$1,6*$D943),0)</f>
        <v>60</v>
      </c>
      <c r="F943" s="189">
        <f>IF(Início!$C$11&lt;F$2,IF((F$2-Início!$C$11)&lt;72,$D943*F$1,6*$D943),0)</f>
        <v>120</v>
      </c>
      <c r="G943" s="189">
        <f>IF(Início!$C$11&lt;G$2,IF((G$2-Início!$C$11)&lt;72,$D943*G$1,6*$D943),0)</f>
        <v>180</v>
      </c>
      <c r="H943" s="189">
        <f>IF(Início!$C$11&lt;H$2,IF((H$2-Início!$C$11)&lt;72,$D943*H$1,6*$D943),0)</f>
        <v>240</v>
      </c>
      <c r="I943" s="189">
        <f>IF(Início!$C$11&lt;I$2,IF((I$2-Início!$C$11)&lt;72,$D943*I$1,6*$D943),0)</f>
        <v>300</v>
      </c>
      <c r="J943" s="189">
        <f>IF(Início!$C$11&lt;J$2,IF((J$2-Início!$C$11)&lt;72,$D943*J$1,6*$D943),0)</f>
        <v>360</v>
      </c>
      <c r="K943" s="189">
        <f>IF(Início!$C$11&lt;K$2,IF((K$2-Início!$C$11)&lt;72,$D943*K$1,6*$D943),0)</f>
        <v>360</v>
      </c>
      <c r="L943" s="189">
        <f>IF(Início!$C$11&lt;L$2,IF((L$2-Início!$C$11)&lt;72,$D943*L$1,6*$D943),0)</f>
        <v>360</v>
      </c>
      <c r="M943" s="189">
        <f>IF(Início!$C$11&lt;M$2,IF((M$2-Início!$C$11)&lt;72,$D943*M$1,6*$D943),0)</f>
        <v>360</v>
      </c>
      <c r="N943" s="189">
        <f>IF(Início!$C$11&lt;N$2,IF((N$2-Início!$C$11)&lt;72,$D943*N$1,6*$D943),0)</f>
        <v>360</v>
      </c>
      <c r="Q943" s="165" t="s">
        <v>361</v>
      </c>
    </row>
    <row r="944" spans="2:17">
      <c r="B944" s="165" t="str">
        <f t="shared" si="15"/>
        <v>Marilândia/ES</v>
      </c>
      <c r="C944" s="189" t="s">
        <v>2011</v>
      </c>
      <c r="D944" s="189">
        <v>60</v>
      </c>
      <c r="E944" s="189">
        <f>IF(Início!$C$11&lt;E$2,IF((E$2-Início!$C$11)&lt;72,$D944*E$1,6*$D944),0)</f>
        <v>60</v>
      </c>
      <c r="F944" s="189">
        <f>IF(Início!$C$11&lt;F$2,IF((F$2-Início!$C$11)&lt;72,$D944*F$1,6*$D944),0)</f>
        <v>120</v>
      </c>
      <c r="G944" s="189">
        <f>IF(Início!$C$11&lt;G$2,IF((G$2-Início!$C$11)&lt;72,$D944*G$1,6*$D944),0)</f>
        <v>180</v>
      </c>
      <c r="H944" s="189">
        <f>IF(Início!$C$11&lt;H$2,IF((H$2-Início!$C$11)&lt;72,$D944*H$1,6*$D944),0)</f>
        <v>240</v>
      </c>
      <c r="I944" s="189">
        <f>IF(Início!$C$11&lt;I$2,IF((I$2-Início!$C$11)&lt;72,$D944*I$1,6*$D944),0)</f>
        <v>300</v>
      </c>
      <c r="J944" s="189">
        <f>IF(Início!$C$11&lt;J$2,IF((J$2-Início!$C$11)&lt;72,$D944*J$1,6*$D944),0)</f>
        <v>360</v>
      </c>
      <c r="K944" s="189">
        <f>IF(Início!$C$11&lt;K$2,IF((K$2-Início!$C$11)&lt;72,$D944*K$1,6*$D944),0)</f>
        <v>360</v>
      </c>
      <c r="L944" s="189">
        <f>IF(Início!$C$11&lt;L$2,IF((L$2-Início!$C$11)&lt;72,$D944*L$1,6*$D944),0)</f>
        <v>360</v>
      </c>
      <c r="M944" s="189">
        <f>IF(Início!$C$11&lt;M$2,IF((M$2-Início!$C$11)&lt;72,$D944*M$1,6*$D944),0)</f>
        <v>360</v>
      </c>
      <c r="N944" s="189">
        <f>IF(Início!$C$11&lt;N$2,IF((N$2-Início!$C$11)&lt;72,$D944*N$1,6*$D944),0)</f>
        <v>360</v>
      </c>
      <c r="Q944" s="165" t="s">
        <v>1219</v>
      </c>
    </row>
    <row r="945" spans="2:17">
      <c r="B945" s="165" t="str">
        <f t="shared" si="15"/>
        <v>Marilândia do Sul/PR</v>
      </c>
      <c r="C945" s="189" t="s">
        <v>2009</v>
      </c>
      <c r="D945" s="189">
        <v>60</v>
      </c>
      <c r="E945" s="189">
        <f>IF(Início!$C$11&lt;E$2,IF((E$2-Início!$C$11)&lt;72,$D945*E$1,6*$D945),0)</f>
        <v>60</v>
      </c>
      <c r="F945" s="189">
        <f>IF(Início!$C$11&lt;F$2,IF((F$2-Início!$C$11)&lt;72,$D945*F$1,6*$D945),0)</f>
        <v>120</v>
      </c>
      <c r="G945" s="189">
        <f>IF(Início!$C$11&lt;G$2,IF((G$2-Início!$C$11)&lt;72,$D945*G$1,6*$D945),0)</f>
        <v>180</v>
      </c>
      <c r="H945" s="189">
        <f>IF(Início!$C$11&lt;H$2,IF((H$2-Início!$C$11)&lt;72,$D945*H$1,6*$D945),0)</f>
        <v>240</v>
      </c>
      <c r="I945" s="189">
        <f>IF(Início!$C$11&lt;I$2,IF((I$2-Início!$C$11)&lt;72,$D945*I$1,6*$D945),0)</f>
        <v>300</v>
      </c>
      <c r="J945" s="189">
        <f>IF(Início!$C$11&lt;J$2,IF((J$2-Início!$C$11)&lt;72,$D945*J$1,6*$D945),0)</f>
        <v>360</v>
      </c>
      <c r="K945" s="189">
        <f>IF(Início!$C$11&lt;K$2,IF((K$2-Início!$C$11)&lt;72,$D945*K$1,6*$D945),0)</f>
        <v>360</v>
      </c>
      <c r="L945" s="189">
        <f>IF(Início!$C$11&lt;L$2,IF((L$2-Início!$C$11)&lt;72,$D945*L$1,6*$D945),0)</f>
        <v>360</v>
      </c>
      <c r="M945" s="189">
        <f>IF(Início!$C$11&lt;M$2,IF((M$2-Início!$C$11)&lt;72,$D945*M$1,6*$D945),0)</f>
        <v>360</v>
      </c>
      <c r="N945" s="189">
        <f>IF(Início!$C$11&lt;N$2,IF((N$2-Início!$C$11)&lt;72,$D945*N$1,6*$D945),0)</f>
        <v>360</v>
      </c>
      <c r="Q945" s="165" t="s">
        <v>1433</v>
      </c>
    </row>
    <row r="946" spans="2:17">
      <c r="B946" s="165" t="str">
        <f t="shared" si="15"/>
        <v>Marilena/PR</v>
      </c>
      <c r="C946" s="189" t="s">
        <v>2009</v>
      </c>
      <c r="D946" s="189">
        <v>60</v>
      </c>
      <c r="E946" s="189">
        <f>IF(Início!$C$11&lt;E$2,IF((E$2-Início!$C$11)&lt;72,$D946*E$1,6*$D946),0)</f>
        <v>60</v>
      </c>
      <c r="F946" s="189">
        <f>IF(Início!$C$11&lt;F$2,IF((F$2-Início!$C$11)&lt;72,$D946*F$1,6*$D946),0)</f>
        <v>120</v>
      </c>
      <c r="G946" s="189">
        <f>IF(Início!$C$11&lt;G$2,IF((G$2-Início!$C$11)&lt;72,$D946*G$1,6*$D946),0)</f>
        <v>180</v>
      </c>
      <c r="H946" s="189">
        <f>IF(Início!$C$11&lt;H$2,IF((H$2-Início!$C$11)&lt;72,$D946*H$1,6*$D946),0)</f>
        <v>240</v>
      </c>
      <c r="I946" s="189">
        <f>IF(Início!$C$11&lt;I$2,IF((I$2-Início!$C$11)&lt;72,$D946*I$1,6*$D946),0)</f>
        <v>300</v>
      </c>
      <c r="J946" s="189">
        <f>IF(Início!$C$11&lt;J$2,IF((J$2-Início!$C$11)&lt;72,$D946*J$1,6*$D946),0)</f>
        <v>360</v>
      </c>
      <c r="K946" s="189">
        <f>IF(Início!$C$11&lt;K$2,IF((K$2-Início!$C$11)&lt;72,$D946*K$1,6*$D946),0)</f>
        <v>360</v>
      </c>
      <c r="L946" s="189">
        <f>IF(Início!$C$11&lt;L$2,IF((L$2-Início!$C$11)&lt;72,$D946*L$1,6*$D946),0)</f>
        <v>360</v>
      </c>
      <c r="M946" s="189">
        <f>IF(Início!$C$11&lt;M$2,IF((M$2-Início!$C$11)&lt;72,$D946*M$1,6*$D946),0)</f>
        <v>360</v>
      </c>
      <c r="N946" s="189">
        <f>IF(Início!$C$11&lt;N$2,IF((N$2-Início!$C$11)&lt;72,$D946*N$1,6*$D946),0)</f>
        <v>360</v>
      </c>
      <c r="Q946" s="165" t="s">
        <v>1507</v>
      </c>
    </row>
    <row r="947" spans="2:17">
      <c r="B947" s="165" t="str">
        <f t="shared" si="15"/>
        <v>Marituba/PA</v>
      </c>
      <c r="C947" s="189" t="s">
        <v>302</v>
      </c>
      <c r="D947" s="189">
        <v>60</v>
      </c>
      <c r="E947" s="189">
        <f>IF(Início!$C$11&lt;E$2,IF((E$2-Início!$C$11)&lt;72,$D947*E$1,6*$D947),0)</f>
        <v>60</v>
      </c>
      <c r="F947" s="189">
        <f>IF(Início!$C$11&lt;F$2,IF((F$2-Início!$C$11)&lt;72,$D947*F$1,6*$D947),0)</f>
        <v>120</v>
      </c>
      <c r="G947" s="189">
        <f>IF(Início!$C$11&lt;G$2,IF((G$2-Início!$C$11)&lt;72,$D947*G$1,6*$D947),0)</f>
        <v>180</v>
      </c>
      <c r="H947" s="189">
        <f>IF(Início!$C$11&lt;H$2,IF((H$2-Início!$C$11)&lt;72,$D947*H$1,6*$D947),0)</f>
        <v>240</v>
      </c>
      <c r="I947" s="189">
        <f>IF(Início!$C$11&lt;I$2,IF((I$2-Início!$C$11)&lt;72,$D947*I$1,6*$D947),0)</f>
        <v>300</v>
      </c>
      <c r="J947" s="189">
        <f>IF(Início!$C$11&lt;J$2,IF((J$2-Início!$C$11)&lt;72,$D947*J$1,6*$D947),0)</f>
        <v>360</v>
      </c>
      <c r="K947" s="189">
        <f>IF(Início!$C$11&lt;K$2,IF((K$2-Início!$C$11)&lt;72,$D947*K$1,6*$D947),0)</f>
        <v>360</v>
      </c>
      <c r="L947" s="189">
        <f>IF(Início!$C$11&lt;L$2,IF((L$2-Início!$C$11)&lt;72,$D947*L$1,6*$D947),0)</f>
        <v>360</v>
      </c>
      <c r="M947" s="189">
        <f>IF(Início!$C$11&lt;M$2,IF((M$2-Início!$C$11)&lt;72,$D947*M$1,6*$D947),0)</f>
        <v>360</v>
      </c>
      <c r="N947" s="189">
        <f>IF(Início!$C$11&lt;N$2,IF((N$2-Início!$C$11)&lt;72,$D947*N$1,6*$D947),0)</f>
        <v>360</v>
      </c>
      <c r="Q947" s="165" t="s">
        <v>394</v>
      </c>
    </row>
    <row r="948" spans="2:17">
      <c r="B948" s="165" t="str">
        <f t="shared" si="15"/>
        <v>Marmeleiro/PR</v>
      </c>
      <c r="C948" s="189" t="s">
        <v>2009</v>
      </c>
      <c r="D948" s="189">
        <v>60</v>
      </c>
      <c r="E948" s="189">
        <f>IF(Início!$C$11&lt;E$2,IF((E$2-Início!$C$11)&lt;72,$D948*E$1,6*$D948),0)</f>
        <v>60</v>
      </c>
      <c r="F948" s="189">
        <f>IF(Início!$C$11&lt;F$2,IF((F$2-Início!$C$11)&lt;72,$D948*F$1,6*$D948),0)</f>
        <v>120</v>
      </c>
      <c r="G948" s="189">
        <f>IF(Início!$C$11&lt;G$2,IF((G$2-Início!$C$11)&lt;72,$D948*G$1,6*$D948),0)</f>
        <v>180</v>
      </c>
      <c r="H948" s="189">
        <f>IF(Início!$C$11&lt;H$2,IF((H$2-Início!$C$11)&lt;72,$D948*H$1,6*$D948),0)</f>
        <v>240</v>
      </c>
      <c r="I948" s="189">
        <f>IF(Início!$C$11&lt;I$2,IF((I$2-Início!$C$11)&lt;72,$D948*I$1,6*$D948),0)</f>
        <v>300</v>
      </c>
      <c r="J948" s="189">
        <f>IF(Início!$C$11&lt;J$2,IF((J$2-Início!$C$11)&lt;72,$D948*J$1,6*$D948),0)</f>
        <v>360</v>
      </c>
      <c r="K948" s="189">
        <f>IF(Início!$C$11&lt;K$2,IF((K$2-Início!$C$11)&lt;72,$D948*K$1,6*$D948),0)</f>
        <v>360</v>
      </c>
      <c r="L948" s="189">
        <f>IF(Início!$C$11&lt;L$2,IF((L$2-Início!$C$11)&lt;72,$D948*L$1,6*$D948),0)</f>
        <v>360</v>
      </c>
      <c r="M948" s="189">
        <f>IF(Início!$C$11&lt;M$2,IF((M$2-Início!$C$11)&lt;72,$D948*M$1,6*$D948),0)</f>
        <v>360</v>
      </c>
      <c r="N948" s="189">
        <f>IF(Início!$C$11&lt;N$2,IF((N$2-Início!$C$11)&lt;72,$D948*N$1,6*$D948),0)</f>
        <v>360</v>
      </c>
      <c r="Q948" s="165" t="s">
        <v>1045</v>
      </c>
    </row>
    <row r="949" spans="2:17">
      <c r="B949" s="165" t="str">
        <f t="shared" si="15"/>
        <v>Martins/RN</v>
      </c>
      <c r="C949" s="189" t="s">
        <v>2014</v>
      </c>
      <c r="D949" s="189">
        <v>60</v>
      </c>
      <c r="E949" s="189">
        <f>IF(Início!$C$11&lt;E$2,IF((E$2-Início!$C$11)&lt;72,$D949*E$1,6*$D949),0)</f>
        <v>60</v>
      </c>
      <c r="F949" s="189">
        <f>IF(Início!$C$11&lt;F$2,IF((F$2-Início!$C$11)&lt;72,$D949*F$1,6*$D949),0)</f>
        <v>120</v>
      </c>
      <c r="G949" s="189">
        <f>IF(Início!$C$11&lt;G$2,IF((G$2-Início!$C$11)&lt;72,$D949*G$1,6*$D949),0)</f>
        <v>180</v>
      </c>
      <c r="H949" s="189">
        <f>IF(Início!$C$11&lt;H$2,IF((H$2-Início!$C$11)&lt;72,$D949*H$1,6*$D949),0)</f>
        <v>240</v>
      </c>
      <c r="I949" s="189">
        <f>IF(Início!$C$11&lt;I$2,IF((I$2-Início!$C$11)&lt;72,$D949*I$1,6*$D949),0)</f>
        <v>300</v>
      </c>
      <c r="J949" s="189">
        <f>IF(Início!$C$11&lt;J$2,IF((J$2-Início!$C$11)&lt;72,$D949*J$1,6*$D949),0)</f>
        <v>360</v>
      </c>
      <c r="K949" s="189">
        <f>IF(Início!$C$11&lt;K$2,IF((K$2-Início!$C$11)&lt;72,$D949*K$1,6*$D949),0)</f>
        <v>360</v>
      </c>
      <c r="L949" s="189">
        <f>IF(Início!$C$11&lt;L$2,IF((L$2-Início!$C$11)&lt;72,$D949*L$1,6*$D949),0)</f>
        <v>360</v>
      </c>
      <c r="M949" s="189">
        <f>IF(Início!$C$11&lt;M$2,IF((M$2-Início!$C$11)&lt;72,$D949*M$1,6*$D949),0)</f>
        <v>360</v>
      </c>
      <c r="N949" s="189">
        <f>IF(Início!$C$11&lt;N$2,IF((N$2-Início!$C$11)&lt;72,$D949*N$1,6*$D949),0)</f>
        <v>360</v>
      </c>
      <c r="Q949" s="165" t="s">
        <v>1449</v>
      </c>
    </row>
    <row r="950" spans="2:17">
      <c r="B950" s="165" t="str">
        <f t="shared" si="15"/>
        <v>Marumbi/PR</v>
      </c>
      <c r="C950" s="189" t="s">
        <v>2009</v>
      </c>
      <c r="D950" s="189">
        <v>60</v>
      </c>
      <c r="E950" s="189">
        <f>IF(Início!$C$11&lt;E$2,IF((E$2-Início!$C$11)&lt;72,$D950*E$1,6*$D950),0)</f>
        <v>60</v>
      </c>
      <c r="F950" s="189">
        <f>IF(Início!$C$11&lt;F$2,IF((F$2-Início!$C$11)&lt;72,$D950*F$1,6*$D950),0)</f>
        <v>120</v>
      </c>
      <c r="G950" s="189">
        <f>IF(Início!$C$11&lt;G$2,IF((G$2-Início!$C$11)&lt;72,$D950*G$1,6*$D950),0)</f>
        <v>180</v>
      </c>
      <c r="H950" s="189">
        <f>IF(Início!$C$11&lt;H$2,IF((H$2-Início!$C$11)&lt;72,$D950*H$1,6*$D950),0)</f>
        <v>240</v>
      </c>
      <c r="I950" s="189">
        <f>IF(Início!$C$11&lt;I$2,IF((I$2-Início!$C$11)&lt;72,$D950*I$1,6*$D950),0)</f>
        <v>300</v>
      </c>
      <c r="J950" s="189">
        <f>IF(Início!$C$11&lt;J$2,IF((J$2-Início!$C$11)&lt;72,$D950*J$1,6*$D950),0)</f>
        <v>360</v>
      </c>
      <c r="K950" s="189">
        <f>IF(Início!$C$11&lt;K$2,IF((K$2-Início!$C$11)&lt;72,$D950*K$1,6*$D950),0)</f>
        <v>360</v>
      </c>
      <c r="L950" s="189">
        <f>IF(Início!$C$11&lt;L$2,IF((L$2-Início!$C$11)&lt;72,$D950*L$1,6*$D950),0)</f>
        <v>360</v>
      </c>
      <c r="M950" s="189">
        <f>IF(Início!$C$11&lt;M$2,IF((M$2-Início!$C$11)&lt;72,$D950*M$1,6*$D950),0)</f>
        <v>360</v>
      </c>
      <c r="N950" s="189">
        <f>IF(Início!$C$11&lt;N$2,IF((N$2-Início!$C$11)&lt;72,$D950*N$1,6*$D950),0)</f>
        <v>360</v>
      </c>
      <c r="Q950" s="165" t="s">
        <v>1723</v>
      </c>
    </row>
    <row r="951" spans="2:17">
      <c r="B951" s="165" t="str">
        <f t="shared" si="15"/>
        <v>Marzagão/GO</v>
      </c>
      <c r="C951" s="189" t="s">
        <v>2006</v>
      </c>
      <c r="D951" s="189">
        <v>60</v>
      </c>
      <c r="E951" s="189">
        <f>IF(Início!$C$11&lt;E$2,IF((E$2-Início!$C$11)&lt;72,$D951*E$1,6*$D951),0)</f>
        <v>60</v>
      </c>
      <c r="F951" s="189">
        <f>IF(Início!$C$11&lt;F$2,IF((F$2-Início!$C$11)&lt;72,$D951*F$1,6*$D951),0)</f>
        <v>120</v>
      </c>
      <c r="G951" s="189">
        <f>IF(Início!$C$11&lt;G$2,IF((G$2-Início!$C$11)&lt;72,$D951*G$1,6*$D951),0)</f>
        <v>180</v>
      </c>
      <c r="H951" s="189">
        <f>IF(Início!$C$11&lt;H$2,IF((H$2-Início!$C$11)&lt;72,$D951*H$1,6*$D951),0)</f>
        <v>240</v>
      </c>
      <c r="I951" s="189">
        <f>IF(Início!$C$11&lt;I$2,IF((I$2-Início!$C$11)&lt;72,$D951*I$1,6*$D951),0)</f>
        <v>300</v>
      </c>
      <c r="J951" s="189">
        <f>IF(Início!$C$11&lt;J$2,IF((J$2-Início!$C$11)&lt;72,$D951*J$1,6*$D951),0)</f>
        <v>360</v>
      </c>
      <c r="K951" s="189">
        <f>IF(Início!$C$11&lt;K$2,IF((K$2-Início!$C$11)&lt;72,$D951*K$1,6*$D951),0)</f>
        <v>360</v>
      </c>
      <c r="L951" s="189">
        <f>IF(Início!$C$11&lt;L$2,IF((L$2-Início!$C$11)&lt;72,$D951*L$1,6*$D951),0)</f>
        <v>360</v>
      </c>
      <c r="M951" s="189">
        <f>IF(Início!$C$11&lt;M$2,IF((M$2-Início!$C$11)&lt;72,$D951*M$1,6*$D951),0)</f>
        <v>360</v>
      </c>
      <c r="N951" s="189">
        <f>IF(Início!$C$11&lt;N$2,IF((N$2-Início!$C$11)&lt;72,$D951*N$1,6*$D951),0)</f>
        <v>360</v>
      </c>
      <c r="Q951" s="165" t="s">
        <v>1907</v>
      </c>
    </row>
    <row r="952" spans="2:17">
      <c r="B952" s="165" t="str">
        <f t="shared" si="15"/>
        <v>Mascote/BA</v>
      </c>
      <c r="C952" s="189" t="s">
        <v>311</v>
      </c>
      <c r="D952" s="189">
        <v>60</v>
      </c>
      <c r="E952" s="189">
        <f>IF(Início!$C$11&lt;E$2,IF((E$2-Início!$C$11)&lt;72,$D952*E$1,6*$D952),0)</f>
        <v>60</v>
      </c>
      <c r="F952" s="189">
        <f>IF(Início!$C$11&lt;F$2,IF((F$2-Início!$C$11)&lt;72,$D952*F$1,6*$D952),0)</f>
        <v>120</v>
      </c>
      <c r="G952" s="189">
        <f>IF(Início!$C$11&lt;G$2,IF((G$2-Início!$C$11)&lt;72,$D952*G$1,6*$D952),0)</f>
        <v>180</v>
      </c>
      <c r="H952" s="189">
        <f>IF(Início!$C$11&lt;H$2,IF((H$2-Início!$C$11)&lt;72,$D952*H$1,6*$D952),0)</f>
        <v>240</v>
      </c>
      <c r="I952" s="189">
        <f>IF(Início!$C$11&lt;I$2,IF((I$2-Início!$C$11)&lt;72,$D952*I$1,6*$D952),0)</f>
        <v>300</v>
      </c>
      <c r="J952" s="189">
        <f>IF(Início!$C$11&lt;J$2,IF((J$2-Início!$C$11)&lt;72,$D952*J$1,6*$D952),0)</f>
        <v>360</v>
      </c>
      <c r="K952" s="189">
        <f>IF(Início!$C$11&lt;K$2,IF((K$2-Início!$C$11)&lt;72,$D952*K$1,6*$D952),0)</f>
        <v>360</v>
      </c>
      <c r="L952" s="189">
        <f>IF(Início!$C$11&lt;L$2,IF((L$2-Início!$C$11)&lt;72,$D952*L$1,6*$D952),0)</f>
        <v>360</v>
      </c>
      <c r="M952" s="189">
        <f>IF(Início!$C$11&lt;M$2,IF((M$2-Início!$C$11)&lt;72,$D952*M$1,6*$D952),0)</f>
        <v>360</v>
      </c>
      <c r="N952" s="189">
        <f>IF(Início!$C$11&lt;N$2,IF((N$2-Início!$C$11)&lt;72,$D952*N$1,6*$D952),0)</f>
        <v>360</v>
      </c>
      <c r="Q952" s="165" t="s">
        <v>1163</v>
      </c>
    </row>
    <row r="953" spans="2:17">
      <c r="B953" s="165" t="str">
        <f t="shared" si="15"/>
        <v>Massapê do Piauí/PI</v>
      </c>
      <c r="C953" s="189" t="s">
        <v>2004</v>
      </c>
      <c r="D953" s="189">
        <v>60</v>
      </c>
      <c r="E953" s="189">
        <f>IF(Início!$C$11&lt;E$2,IF((E$2-Início!$C$11)&lt;72,$D953*E$1,6*$D953),0)</f>
        <v>60</v>
      </c>
      <c r="F953" s="189">
        <f>IF(Início!$C$11&lt;F$2,IF((F$2-Início!$C$11)&lt;72,$D953*F$1,6*$D953),0)</f>
        <v>120</v>
      </c>
      <c r="G953" s="189">
        <f>IF(Início!$C$11&lt;G$2,IF((G$2-Início!$C$11)&lt;72,$D953*G$1,6*$D953),0)</f>
        <v>180</v>
      </c>
      <c r="H953" s="189">
        <f>IF(Início!$C$11&lt;H$2,IF((H$2-Início!$C$11)&lt;72,$D953*H$1,6*$D953),0)</f>
        <v>240</v>
      </c>
      <c r="I953" s="189">
        <f>IF(Início!$C$11&lt;I$2,IF((I$2-Início!$C$11)&lt;72,$D953*I$1,6*$D953),0)</f>
        <v>300</v>
      </c>
      <c r="J953" s="189">
        <f>IF(Início!$C$11&lt;J$2,IF((J$2-Início!$C$11)&lt;72,$D953*J$1,6*$D953),0)</f>
        <v>360</v>
      </c>
      <c r="K953" s="189">
        <f>IF(Início!$C$11&lt;K$2,IF((K$2-Início!$C$11)&lt;72,$D953*K$1,6*$D953),0)</f>
        <v>360</v>
      </c>
      <c r="L953" s="189">
        <f>IF(Início!$C$11&lt;L$2,IF((L$2-Início!$C$11)&lt;72,$D953*L$1,6*$D953),0)</f>
        <v>360</v>
      </c>
      <c r="M953" s="189">
        <f>IF(Início!$C$11&lt;M$2,IF((M$2-Início!$C$11)&lt;72,$D953*M$1,6*$D953),0)</f>
        <v>360</v>
      </c>
      <c r="N953" s="189">
        <f>IF(Início!$C$11&lt;N$2,IF((N$2-Início!$C$11)&lt;72,$D953*N$1,6*$D953),0)</f>
        <v>360</v>
      </c>
      <c r="Q953" s="165" t="s">
        <v>1675</v>
      </c>
    </row>
    <row r="954" spans="2:17">
      <c r="B954" s="165" t="str">
        <f t="shared" si="15"/>
        <v>Mata de São João/BA</v>
      </c>
      <c r="C954" s="189" t="s">
        <v>311</v>
      </c>
      <c r="D954" s="189">
        <v>60</v>
      </c>
      <c r="E954" s="189">
        <f>IF(Início!$C$11&lt;E$2,IF((E$2-Início!$C$11)&lt;72,$D954*E$1,6*$D954),0)</f>
        <v>60</v>
      </c>
      <c r="F954" s="189">
        <f>IF(Início!$C$11&lt;F$2,IF((F$2-Início!$C$11)&lt;72,$D954*F$1,6*$D954),0)</f>
        <v>120</v>
      </c>
      <c r="G954" s="189">
        <f>IF(Início!$C$11&lt;G$2,IF((G$2-Início!$C$11)&lt;72,$D954*G$1,6*$D954),0)</f>
        <v>180</v>
      </c>
      <c r="H954" s="189">
        <f>IF(Início!$C$11&lt;H$2,IF((H$2-Início!$C$11)&lt;72,$D954*H$1,6*$D954),0)</f>
        <v>240</v>
      </c>
      <c r="I954" s="189">
        <f>IF(Início!$C$11&lt;I$2,IF((I$2-Início!$C$11)&lt;72,$D954*I$1,6*$D954),0)</f>
        <v>300</v>
      </c>
      <c r="J954" s="189">
        <f>IF(Início!$C$11&lt;J$2,IF((J$2-Início!$C$11)&lt;72,$D954*J$1,6*$D954),0)</f>
        <v>360</v>
      </c>
      <c r="K954" s="189">
        <f>IF(Início!$C$11&lt;K$2,IF((K$2-Início!$C$11)&lt;72,$D954*K$1,6*$D954),0)</f>
        <v>360</v>
      </c>
      <c r="L954" s="189">
        <f>IF(Início!$C$11&lt;L$2,IF((L$2-Início!$C$11)&lt;72,$D954*L$1,6*$D954),0)</f>
        <v>360</v>
      </c>
      <c r="M954" s="189">
        <f>IF(Início!$C$11&lt;M$2,IF((M$2-Início!$C$11)&lt;72,$D954*M$1,6*$D954),0)</f>
        <v>360</v>
      </c>
      <c r="N954" s="189">
        <f>IF(Início!$C$11&lt;N$2,IF((N$2-Início!$C$11)&lt;72,$D954*N$1,6*$D954),0)</f>
        <v>360</v>
      </c>
      <c r="Q954" s="165" t="s">
        <v>557</v>
      </c>
    </row>
    <row r="955" spans="2:17">
      <c r="B955" s="165" t="str">
        <f t="shared" si="15"/>
        <v>Mata Roma/MA</v>
      </c>
      <c r="C955" s="189" t="s">
        <v>316</v>
      </c>
      <c r="D955" s="189">
        <v>60</v>
      </c>
      <c r="E955" s="189">
        <f>IF(Início!$C$11&lt;E$2,IF((E$2-Início!$C$11)&lt;72,$D955*E$1,6*$D955),0)</f>
        <v>60</v>
      </c>
      <c r="F955" s="189">
        <f>IF(Início!$C$11&lt;F$2,IF((F$2-Início!$C$11)&lt;72,$D955*F$1,6*$D955),0)</f>
        <v>120</v>
      </c>
      <c r="G955" s="189">
        <f>IF(Início!$C$11&lt;G$2,IF((G$2-Início!$C$11)&lt;72,$D955*G$1,6*$D955),0)</f>
        <v>180</v>
      </c>
      <c r="H955" s="189">
        <f>IF(Início!$C$11&lt;H$2,IF((H$2-Início!$C$11)&lt;72,$D955*H$1,6*$D955),0)</f>
        <v>240</v>
      </c>
      <c r="I955" s="189">
        <f>IF(Início!$C$11&lt;I$2,IF((I$2-Início!$C$11)&lt;72,$D955*I$1,6*$D955),0)</f>
        <v>300</v>
      </c>
      <c r="J955" s="189">
        <f>IF(Início!$C$11&lt;J$2,IF((J$2-Início!$C$11)&lt;72,$D955*J$1,6*$D955),0)</f>
        <v>360</v>
      </c>
      <c r="K955" s="189">
        <f>IF(Início!$C$11&lt;K$2,IF((K$2-Início!$C$11)&lt;72,$D955*K$1,6*$D955),0)</f>
        <v>360</v>
      </c>
      <c r="L955" s="189">
        <f>IF(Início!$C$11&lt;L$2,IF((L$2-Início!$C$11)&lt;72,$D955*L$1,6*$D955),0)</f>
        <v>360</v>
      </c>
      <c r="M955" s="189">
        <f>IF(Início!$C$11&lt;M$2,IF((M$2-Início!$C$11)&lt;72,$D955*M$1,6*$D955),0)</f>
        <v>360</v>
      </c>
      <c r="N955" s="189">
        <f>IF(Início!$C$11&lt;N$2,IF((N$2-Início!$C$11)&lt;72,$D955*N$1,6*$D955),0)</f>
        <v>360</v>
      </c>
      <c r="Q955" s="165" t="s">
        <v>1006</v>
      </c>
    </row>
    <row r="956" spans="2:17">
      <c r="B956" s="165" t="str">
        <f t="shared" si="15"/>
        <v>Mata Verde/MG</v>
      </c>
      <c r="C956" s="189" t="s">
        <v>2005</v>
      </c>
      <c r="D956" s="189">
        <v>60</v>
      </c>
      <c r="E956" s="189">
        <f>IF(Início!$C$11&lt;E$2,IF((E$2-Início!$C$11)&lt;72,$D956*E$1,6*$D956),0)</f>
        <v>60</v>
      </c>
      <c r="F956" s="189">
        <f>IF(Início!$C$11&lt;F$2,IF((F$2-Início!$C$11)&lt;72,$D956*F$1,6*$D956),0)</f>
        <v>120</v>
      </c>
      <c r="G956" s="189">
        <f>IF(Início!$C$11&lt;G$2,IF((G$2-Início!$C$11)&lt;72,$D956*G$1,6*$D956),0)</f>
        <v>180</v>
      </c>
      <c r="H956" s="189">
        <f>IF(Início!$C$11&lt;H$2,IF((H$2-Início!$C$11)&lt;72,$D956*H$1,6*$D956),0)</f>
        <v>240</v>
      </c>
      <c r="I956" s="189">
        <f>IF(Início!$C$11&lt;I$2,IF((I$2-Início!$C$11)&lt;72,$D956*I$1,6*$D956),0)</f>
        <v>300</v>
      </c>
      <c r="J956" s="189">
        <f>IF(Início!$C$11&lt;J$2,IF((J$2-Início!$C$11)&lt;72,$D956*J$1,6*$D956),0)</f>
        <v>360</v>
      </c>
      <c r="K956" s="189">
        <f>IF(Início!$C$11&lt;K$2,IF((K$2-Início!$C$11)&lt;72,$D956*K$1,6*$D956),0)</f>
        <v>360</v>
      </c>
      <c r="L956" s="189">
        <f>IF(Início!$C$11&lt;L$2,IF((L$2-Início!$C$11)&lt;72,$D956*L$1,6*$D956),0)</f>
        <v>360</v>
      </c>
      <c r="M956" s="189">
        <f>IF(Início!$C$11&lt;M$2,IF((M$2-Início!$C$11)&lt;72,$D956*M$1,6*$D956),0)</f>
        <v>360</v>
      </c>
      <c r="N956" s="189">
        <f>IF(Início!$C$11&lt;N$2,IF((N$2-Início!$C$11)&lt;72,$D956*N$1,6*$D956),0)</f>
        <v>360</v>
      </c>
      <c r="Q956" s="165" t="s">
        <v>1406</v>
      </c>
    </row>
    <row r="957" spans="2:17">
      <c r="B957" s="165" t="str">
        <f t="shared" si="15"/>
        <v>Matias Cardoso/MG</v>
      </c>
      <c r="C957" s="189" t="s">
        <v>2005</v>
      </c>
      <c r="D957" s="189">
        <v>60</v>
      </c>
      <c r="E957" s="189">
        <f>IF(Início!$C$11&lt;E$2,IF((E$2-Início!$C$11)&lt;72,$D957*E$1,6*$D957),0)</f>
        <v>60</v>
      </c>
      <c r="F957" s="189">
        <f>IF(Início!$C$11&lt;F$2,IF((F$2-Início!$C$11)&lt;72,$D957*F$1,6*$D957),0)</f>
        <v>120</v>
      </c>
      <c r="G957" s="189">
        <f>IF(Início!$C$11&lt;G$2,IF((G$2-Início!$C$11)&lt;72,$D957*G$1,6*$D957),0)</f>
        <v>180</v>
      </c>
      <c r="H957" s="189">
        <f>IF(Início!$C$11&lt;H$2,IF((H$2-Início!$C$11)&lt;72,$D957*H$1,6*$D957),0)</f>
        <v>240</v>
      </c>
      <c r="I957" s="189">
        <f>IF(Início!$C$11&lt;I$2,IF((I$2-Início!$C$11)&lt;72,$D957*I$1,6*$D957),0)</f>
        <v>300</v>
      </c>
      <c r="J957" s="189">
        <f>IF(Início!$C$11&lt;J$2,IF((J$2-Início!$C$11)&lt;72,$D957*J$1,6*$D957),0)</f>
        <v>360</v>
      </c>
      <c r="K957" s="189">
        <f>IF(Início!$C$11&lt;K$2,IF((K$2-Início!$C$11)&lt;72,$D957*K$1,6*$D957),0)</f>
        <v>360</v>
      </c>
      <c r="L957" s="189">
        <f>IF(Início!$C$11&lt;L$2,IF((L$2-Início!$C$11)&lt;72,$D957*L$1,6*$D957),0)</f>
        <v>360</v>
      </c>
      <c r="M957" s="189">
        <f>IF(Início!$C$11&lt;M$2,IF((M$2-Início!$C$11)&lt;72,$D957*M$1,6*$D957),0)</f>
        <v>360</v>
      </c>
      <c r="N957" s="189">
        <f>IF(Início!$C$11&lt;N$2,IF((N$2-Início!$C$11)&lt;72,$D957*N$1,6*$D957),0)</f>
        <v>360</v>
      </c>
      <c r="Q957" s="165" t="s">
        <v>1415</v>
      </c>
    </row>
    <row r="958" spans="2:17">
      <c r="B958" s="165" t="str">
        <f t="shared" si="15"/>
        <v>Matias Olímpio/PI</v>
      </c>
      <c r="C958" s="189" t="s">
        <v>2004</v>
      </c>
      <c r="D958" s="189">
        <v>60</v>
      </c>
      <c r="E958" s="189">
        <f>IF(Início!$C$11&lt;E$2,IF((E$2-Início!$C$11)&lt;72,$D958*E$1,6*$D958),0)</f>
        <v>60</v>
      </c>
      <c r="F958" s="189">
        <f>IF(Início!$C$11&lt;F$2,IF((F$2-Início!$C$11)&lt;72,$D958*F$1,6*$D958),0)</f>
        <v>120</v>
      </c>
      <c r="G958" s="189">
        <f>IF(Início!$C$11&lt;G$2,IF((G$2-Início!$C$11)&lt;72,$D958*G$1,6*$D958),0)</f>
        <v>180</v>
      </c>
      <c r="H958" s="189">
        <f>IF(Início!$C$11&lt;H$2,IF((H$2-Início!$C$11)&lt;72,$D958*H$1,6*$D958),0)</f>
        <v>240</v>
      </c>
      <c r="I958" s="189">
        <f>IF(Início!$C$11&lt;I$2,IF((I$2-Início!$C$11)&lt;72,$D958*I$1,6*$D958),0)</f>
        <v>300</v>
      </c>
      <c r="J958" s="189">
        <f>IF(Início!$C$11&lt;J$2,IF((J$2-Início!$C$11)&lt;72,$D958*J$1,6*$D958),0)</f>
        <v>360</v>
      </c>
      <c r="K958" s="189">
        <f>IF(Início!$C$11&lt;K$2,IF((K$2-Início!$C$11)&lt;72,$D958*K$1,6*$D958),0)</f>
        <v>360</v>
      </c>
      <c r="L958" s="189">
        <f>IF(Início!$C$11&lt;L$2,IF((L$2-Início!$C$11)&lt;72,$D958*L$1,6*$D958),0)</f>
        <v>360</v>
      </c>
      <c r="M958" s="189">
        <f>IF(Início!$C$11&lt;M$2,IF((M$2-Início!$C$11)&lt;72,$D958*M$1,6*$D958),0)</f>
        <v>360</v>
      </c>
      <c r="N958" s="189">
        <f>IF(Início!$C$11&lt;N$2,IF((N$2-Início!$C$11)&lt;72,$D958*N$1,6*$D958),0)</f>
        <v>360</v>
      </c>
      <c r="Q958" s="165" t="s">
        <v>1314</v>
      </c>
    </row>
    <row r="959" spans="2:17">
      <c r="B959" s="165" t="str">
        <f t="shared" si="15"/>
        <v>Matina/BA</v>
      </c>
      <c r="C959" s="189" t="s">
        <v>311</v>
      </c>
      <c r="D959" s="189">
        <v>60</v>
      </c>
      <c r="E959" s="189">
        <f>IF(Início!$C$11&lt;E$2,IF((E$2-Início!$C$11)&lt;72,$D959*E$1,6*$D959),0)</f>
        <v>60</v>
      </c>
      <c r="F959" s="189">
        <f>IF(Início!$C$11&lt;F$2,IF((F$2-Início!$C$11)&lt;72,$D959*F$1,6*$D959),0)</f>
        <v>120</v>
      </c>
      <c r="G959" s="189">
        <f>IF(Início!$C$11&lt;G$2,IF((G$2-Início!$C$11)&lt;72,$D959*G$1,6*$D959),0)</f>
        <v>180</v>
      </c>
      <c r="H959" s="189">
        <f>IF(Início!$C$11&lt;H$2,IF((H$2-Início!$C$11)&lt;72,$D959*H$1,6*$D959),0)</f>
        <v>240</v>
      </c>
      <c r="I959" s="189">
        <f>IF(Início!$C$11&lt;I$2,IF((I$2-Início!$C$11)&lt;72,$D959*I$1,6*$D959),0)</f>
        <v>300</v>
      </c>
      <c r="J959" s="189">
        <f>IF(Início!$C$11&lt;J$2,IF((J$2-Início!$C$11)&lt;72,$D959*J$1,6*$D959),0)</f>
        <v>360</v>
      </c>
      <c r="K959" s="189">
        <f>IF(Início!$C$11&lt;K$2,IF((K$2-Início!$C$11)&lt;72,$D959*K$1,6*$D959),0)</f>
        <v>360</v>
      </c>
      <c r="L959" s="189">
        <f>IF(Início!$C$11&lt;L$2,IF((L$2-Início!$C$11)&lt;72,$D959*L$1,6*$D959),0)</f>
        <v>360</v>
      </c>
      <c r="M959" s="189">
        <f>IF(Início!$C$11&lt;M$2,IF((M$2-Início!$C$11)&lt;72,$D959*M$1,6*$D959),0)</f>
        <v>360</v>
      </c>
      <c r="N959" s="189">
        <f>IF(Início!$C$11&lt;N$2,IF((N$2-Início!$C$11)&lt;72,$D959*N$1,6*$D959),0)</f>
        <v>360</v>
      </c>
      <c r="Q959" s="165" t="s">
        <v>1337</v>
      </c>
    </row>
    <row r="960" spans="2:17">
      <c r="B960" s="165" t="str">
        <f t="shared" si="15"/>
        <v>Mato Queimado/RS</v>
      </c>
      <c r="C960" s="189" t="s">
        <v>2012</v>
      </c>
      <c r="D960" s="189">
        <v>60</v>
      </c>
      <c r="E960" s="189">
        <f>IF(Início!$C$11&lt;E$2,IF((E$2-Início!$C$11)&lt;72,$D960*E$1,6*$D960),0)</f>
        <v>60</v>
      </c>
      <c r="F960" s="189">
        <f>IF(Início!$C$11&lt;F$2,IF((F$2-Início!$C$11)&lt;72,$D960*F$1,6*$D960),0)</f>
        <v>120</v>
      </c>
      <c r="G960" s="189">
        <f>IF(Início!$C$11&lt;G$2,IF((G$2-Início!$C$11)&lt;72,$D960*G$1,6*$D960),0)</f>
        <v>180</v>
      </c>
      <c r="H960" s="189">
        <f>IF(Início!$C$11&lt;H$2,IF((H$2-Início!$C$11)&lt;72,$D960*H$1,6*$D960),0)</f>
        <v>240</v>
      </c>
      <c r="I960" s="189">
        <f>IF(Início!$C$11&lt;I$2,IF((I$2-Início!$C$11)&lt;72,$D960*I$1,6*$D960),0)</f>
        <v>300</v>
      </c>
      <c r="J960" s="189">
        <f>IF(Início!$C$11&lt;J$2,IF((J$2-Início!$C$11)&lt;72,$D960*J$1,6*$D960),0)</f>
        <v>360</v>
      </c>
      <c r="K960" s="189">
        <f>IF(Início!$C$11&lt;K$2,IF((K$2-Início!$C$11)&lt;72,$D960*K$1,6*$D960),0)</f>
        <v>360</v>
      </c>
      <c r="L960" s="189">
        <f>IF(Início!$C$11&lt;L$2,IF((L$2-Início!$C$11)&lt;72,$D960*L$1,6*$D960),0)</f>
        <v>360</v>
      </c>
      <c r="M960" s="189">
        <f>IF(Início!$C$11&lt;M$2,IF((M$2-Início!$C$11)&lt;72,$D960*M$1,6*$D960),0)</f>
        <v>360</v>
      </c>
      <c r="N960" s="189">
        <f>IF(Início!$C$11&lt;N$2,IF((N$2-Início!$C$11)&lt;72,$D960*N$1,6*$D960),0)</f>
        <v>360</v>
      </c>
      <c r="Q960" s="165" t="s">
        <v>1986</v>
      </c>
    </row>
    <row r="961" spans="2:17">
      <c r="B961" s="165" t="str">
        <f t="shared" si="15"/>
        <v>Mato Rico/PR</v>
      </c>
      <c r="C961" s="189" t="s">
        <v>2009</v>
      </c>
      <c r="D961" s="189">
        <v>60</v>
      </c>
      <c r="E961" s="189">
        <f>IF(Início!$C$11&lt;E$2,IF((E$2-Início!$C$11)&lt;72,$D961*E$1,6*$D961),0)</f>
        <v>60</v>
      </c>
      <c r="F961" s="189">
        <f>IF(Início!$C$11&lt;F$2,IF((F$2-Início!$C$11)&lt;72,$D961*F$1,6*$D961),0)</f>
        <v>120</v>
      </c>
      <c r="G961" s="189">
        <f>IF(Início!$C$11&lt;G$2,IF((G$2-Início!$C$11)&lt;72,$D961*G$1,6*$D961),0)</f>
        <v>180</v>
      </c>
      <c r="H961" s="189">
        <f>IF(Início!$C$11&lt;H$2,IF((H$2-Início!$C$11)&lt;72,$D961*H$1,6*$D961),0)</f>
        <v>240</v>
      </c>
      <c r="I961" s="189">
        <f>IF(Início!$C$11&lt;I$2,IF((I$2-Início!$C$11)&lt;72,$D961*I$1,6*$D961),0)</f>
        <v>300</v>
      </c>
      <c r="J961" s="189">
        <f>IF(Início!$C$11&lt;J$2,IF((J$2-Início!$C$11)&lt;72,$D961*J$1,6*$D961),0)</f>
        <v>360</v>
      </c>
      <c r="K961" s="189">
        <f>IF(Início!$C$11&lt;K$2,IF((K$2-Início!$C$11)&lt;72,$D961*K$1,6*$D961),0)</f>
        <v>360</v>
      </c>
      <c r="L961" s="189">
        <f>IF(Início!$C$11&lt;L$2,IF((L$2-Início!$C$11)&lt;72,$D961*L$1,6*$D961),0)</f>
        <v>360</v>
      </c>
      <c r="M961" s="189">
        <f>IF(Início!$C$11&lt;M$2,IF((M$2-Início!$C$11)&lt;72,$D961*M$1,6*$D961),0)</f>
        <v>360</v>
      </c>
      <c r="N961" s="189">
        <f>IF(Início!$C$11&lt;N$2,IF((N$2-Início!$C$11)&lt;72,$D961*N$1,6*$D961),0)</f>
        <v>360</v>
      </c>
      <c r="Q961" s="165" t="s">
        <v>1865</v>
      </c>
    </row>
    <row r="962" spans="2:17">
      <c r="B962" s="165" t="str">
        <f t="shared" si="15"/>
        <v>Mato Verde/MG</v>
      </c>
      <c r="C962" s="189" t="s">
        <v>2005</v>
      </c>
      <c r="D962" s="189">
        <v>60</v>
      </c>
      <c r="E962" s="189">
        <f>IF(Início!$C$11&lt;E$2,IF((E$2-Início!$C$11)&lt;72,$D962*E$1,6*$D962),0)</f>
        <v>60</v>
      </c>
      <c r="F962" s="189">
        <f>IF(Início!$C$11&lt;F$2,IF((F$2-Início!$C$11)&lt;72,$D962*F$1,6*$D962),0)</f>
        <v>120</v>
      </c>
      <c r="G962" s="189">
        <f>IF(Início!$C$11&lt;G$2,IF((G$2-Início!$C$11)&lt;72,$D962*G$1,6*$D962),0)</f>
        <v>180</v>
      </c>
      <c r="H962" s="189">
        <f>IF(Início!$C$11&lt;H$2,IF((H$2-Início!$C$11)&lt;72,$D962*H$1,6*$D962),0)</f>
        <v>240</v>
      </c>
      <c r="I962" s="189">
        <f>IF(Início!$C$11&lt;I$2,IF((I$2-Início!$C$11)&lt;72,$D962*I$1,6*$D962),0)</f>
        <v>300</v>
      </c>
      <c r="J962" s="189">
        <f>IF(Início!$C$11&lt;J$2,IF((J$2-Início!$C$11)&lt;72,$D962*J$1,6*$D962),0)</f>
        <v>360</v>
      </c>
      <c r="K962" s="189">
        <f>IF(Início!$C$11&lt;K$2,IF((K$2-Início!$C$11)&lt;72,$D962*K$1,6*$D962),0)</f>
        <v>360</v>
      </c>
      <c r="L962" s="189">
        <f>IF(Início!$C$11&lt;L$2,IF((L$2-Início!$C$11)&lt;72,$D962*L$1,6*$D962),0)</f>
        <v>360</v>
      </c>
      <c r="M962" s="189">
        <f>IF(Início!$C$11&lt;M$2,IF((M$2-Início!$C$11)&lt;72,$D962*M$1,6*$D962),0)</f>
        <v>360</v>
      </c>
      <c r="N962" s="189">
        <f>IF(Início!$C$11&lt;N$2,IF((N$2-Início!$C$11)&lt;72,$D962*N$1,6*$D962),0)</f>
        <v>360</v>
      </c>
      <c r="Q962" s="165" t="s">
        <v>1230</v>
      </c>
    </row>
    <row r="963" spans="2:17">
      <c r="B963" s="165" t="str">
        <f t="shared" si="15"/>
        <v>Mauá da Serra/PR</v>
      </c>
      <c r="C963" s="189" t="s">
        <v>2009</v>
      </c>
      <c r="D963" s="189">
        <v>60</v>
      </c>
      <c r="E963" s="189">
        <f>IF(Início!$C$11&lt;E$2,IF((E$2-Início!$C$11)&lt;72,$D963*E$1,6*$D963),0)</f>
        <v>60</v>
      </c>
      <c r="F963" s="189">
        <f>IF(Início!$C$11&lt;F$2,IF((F$2-Início!$C$11)&lt;72,$D963*F$1,6*$D963),0)</f>
        <v>120</v>
      </c>
      <c r="G963" s="189">
        <f>IF(Início!$C$11&lt;G$2,IF((G$2-Início!$C$11)&lt;72,$D963*G$1,6*$D963),0)</f>
        <v>180</v>
      </c>
      <c r="H963" s="189">
        <f>IF(Início!$C$11&lt;H$2,IF((H$2-Início!$C$11)&lt;72,$D963*H$1,6*$D963),0)</f>
        <v>240</v>
      </c>
      <c r="I963" s="189">
        <f>IF(Início!$C$11&lt;I$2,IF((I$2-Início!$C$11)&lt;72,$D963*I$1,6*$D963),0)</f>
        <v>300</v>
      </c>
      <c r="J963" s="189">
        <f>IF(Início!$C$11&lt;J$2,IF((J$2-Início!$C$11)&lt;72,$D963*J$1,6*$D963),0)</f>
        <v>360</v>
      </c>
      <c r="K963" s="189">
        <f>IF(Início!$C$11&lt;K$2,IF((K$2-Início!$C$11)&lt;72,$D963*K$1,6*$D963),0)</f>
        <v>360</v>
      </c>
      <c r="L963" s="189">
        <f>IF(Início!$C$11&lt;L$2,IF((L$2-Início!$C$11)&lt;72,$D963*L$1,6*$D963),0)</f>
        <v>360</v>
      </c>
      <c r="M963" s="189">
        <f>IF(Início!$C$11&lt;M$2,IF((M$2-Início!$C$11)&lt;72,$D963*M$1,6*$D963),0)</f>
        <v>360</v>
      </c>
      <c r="N963" s="189">
        <f>IF(Início!$C$11&lt;N$2,IF((N$2-Início!$C$11)&lt;72,$D963*N$1,6*$D963),0)</f>
        <v>360</v>
      </c>
      <c r="Q963" s="165" t="s">
        <v>1389</v>
      </c>
    </row>
    <row r="964" spans="2:17">
      <c r="B964" s="165" t="str">
        <f t="shared" si="15"/>
        <v>Maués/AM</v>
      </c>
      <c r="C964" s="189" t="s">
        <v>300</v>
      </c>
      <c r="D964" s="189">
        <v>60</v>
      </c>
      <c r="E964" s="189">
        <f>IF(Início!$C$11&lt;E$2,IF((E$2-Início!$C$11)&lt;72,$D964*E$1,6*$D964),0)</f>
        <v>60</v>
      </c>
      <c r="F964" s="189">
        <f>IF(Início!$C$11&lt;F$2,IF((F$2-Início!$C$11)&lt;72,$D964*F$1,6*$D964),0)</f>
        <v>120</v>
      </c>
      <c r="G964" s="189">
        <f>IF(Início!$C$11&lt;G$2,IF((G$2-Início!$C$11)&lt;72,$D964*G$1,6*$D964),0)</f>
        <v>180</v>
      </c>
      <c r="H964" s="189">
        <f>IF(Início!$C$11&lt;H$2,IF((H$2-Início!$C$11)&lt;72,$D964*H$1,6*$D964),0)</f>
        <v>240</v>
      </c>
      <c r="I964" s="189">
        <f>IF(Início!$C$11&lt;I$2,IF((I$2-Início!$C$11)&lt;72,$D964*I$1,6*$D964),0)</f>
        <v>300</v>
      </c>
      <c r="J964" s="189">
        <f>IF(Início!$C$11&lt;J$2,IF((J$2-Início!$C$11)&lt;72,$D964*J$1,6*$D964),0)</f>
        <v>360</v>
      </c>
      <c r="K964" s="189">
        <f>IF(Início!$C$11&lt;K$2,IF((K$2-Início!$C$11)&lt;72,$D964*K$1,6*$D964),0)</f>
        <v>360</v>
      </c>
      <c r="L964" s="189">
        <f>IF(Início!$C$11&lt;L$2,IF((L$2-Início!$C$11)&lt;72,$D964*L$1,6*$D964),0)</f>
        <v>360</v>
      </c>
      <c r="M964" s="189">
        <f>IF(Início!$C$11&lt;M$2,IF((M$2-Início!$C$11)&lt;72,$D964*M$1,6*$D964),0)</f>
        <v>360</v>
      </c>
      <c r="N964" s="189">
        <f>IF(Início!$C$11&lt;N$2,IF((N$2-Início!$C$11)&lt;72,$D964*N$1,6*$D964),0)</f>
        <v>360</v>
      </c>
      <c r="Q964" s="165" t="s">
        <v>473</v>
      </c>
    </row>
    <row r="965" spans="2:17">
      <c r="B965" s="165" t="str">
        <f t="shared" ref="B965:B1028" si="16">CONCATENATE(Q965,"/",C965)</f>
        <v>Mauriti/CE</v>
      </c>
      <c r="C965" s="189" t="s">
        <v>314</v>
      </c>
      <c r="D965" s="189">
        <v>60</v>
      </c>
      <c r="E965" s="189">
        <f>IF(Início!$C$11&lt;E$2,IF((E$2-Início!$C$11)&lt;72,$D965*E$1,6*$D965),0)</f>
        <v>60</v>
      </c>
      <c r="F965" s="189">
        <f>IF(Início!$C$11&lt;F$2,IF((F$2-Início!$C$11)&lt;72,$D965*F$1,6*$D965),0)</f>
        <v>120</v>
      </c>
      <c r="G965" s="189">
        <f>IF(Início!$C$11&lt;G$2,IF((G$2-Início!$C$11)&lt;72,$D965*G$1,6*$D965),0)</f>
        <v>180</v>
      </c>
      <c r="H965" s="189">
        <f>IF(Início!$C$11&lt;H$2,IF((H$2-Início!$C$11)&lt;72,$D965*H$1,6*$D965),0)</f>
        <v>240</v>
      </c>
      <c r="I965" s="189">
        <f>IF(Início!$C$11&lt;I$2,IF((I$2-Início!$C$11)&lt;72,$D965*I$1,6*$D965),0)</f>
        <v>300</v>
      </c>
      <c r="J965" s="189">
        <f>IF(Início!$C$11&lt;J$2,IF((J$2-Início!$C$11)&lt;72,$D965*J$1,6*$D965),0)</f>
        <v>360</v>
      </c>
      <c r="K965" s="189">
        <f>IF(Início!$C$11&lt;K$2,IF((K$2-Início!$C$11)&lt;72,$D965*K$1,6*$D965),0)</f>
        <v>360</v>
      </c>
      <c r="L965" s="189">
        <f>IF(Início!$C$11&lt;L$2,IF((L$2-Início!$C$11)&lt;72,$D965*L$1,6*$D965),0)</f>
        <v>360</v>
      </c>
      <c r="M965" s="189">
        <f>IF(Início!$C$11&lt;M$2,IF((M$2-Início!$C$11)&lt;72,$D965*M$1,6*$D965),0)</f>
        <v>360</v>
      </c>
      <c r="N965" s="189">
        <f>IF(Início!$C$11&lt;N$2,IF((N$2-Início!$C$11)&lt;72,$D965*N$1,6*$D965),0)</f>
        <v>360</v>
      </c>
      <c r="Q965" s="165" t="s">
        <v>540</v>
      </c>
    </row>
    <row r="966" spans="2:17">
      <c r="B966" s="165" t="str">
        <f t="shared" si="16"/>
        <v>Medeiros Neto/BA</v>
      </c>
      <c r="C966" s="189" t="s">
        <v>311</v>
      </c>
      <c r="D966" s="189">
        <v>60</v>
      </c>
      <c r="E966" s="189">
        <f>IF(Início!$C$11&lt;E$2,IF((E$2-Início!$C$11)&lt;72,$D966*E$1,6*$D966),0)</f>
        <v>60</v>
      </c>
      <c r="F966" s="189">
        <f>IF(Início!$C$11&lt;F$2,IF((F$2-Início!$C$11)&lt;72,$D966*F$1,6*$D966),0)</f>
        <v>120</v>
      </c>
      <c r="G966" s="189">
        <f>IF(Início!$C$11&lt;G$2,IF((G$2-Início!$C$11)&lt;72,$D966*G$1,6*$D966),0)</f>
        <v>180</v>
      </c>
      <c r="H966" s="189">
        <f>IF(Início!$C$11&lt;H$2,IF((H$2-Início!$C$11)&lt;72,$D966*H$1,6*$D966),0)</f>
        <v>240</v>
      </c>
      <c r="I966" s="189">
        <f>IF(Início!$C$11&lt;I$2,IF((I$2-Início!$C$11)&lt;72,$D966*I$1,6*$D966),0)</f>
        <v>300</v>
      </c>
      <c r="J966" s="189">
        <f>IF(Início!$C$11&lt;J$2,IF((J$2-Início!$C$11)&lt;72,$D966*J$1,6*$D966),0)</f>
        <v>360</v>
      </c>
      <c r="K966" s="189">
        <f>IF(Início!$C$11&lt;K$2,IF((K$2-Início!$C$11)&lt;72,$D966*K$1,6*$D966),0)</f>
        <v>360</v>
      </c>
      <c r="L966" s="189">
        <f>IF(Início!$C$11&lt;L$2,IF((L$2-Início!$C$11)&lt;72,$D966*L$1,6*$D966),0)</f>
        <v>360</v>
      </c>
      <c r="M966" s="189">
        <f>IF(Início!$C$11&lt;M$2,IF((M$2-Início!$C$11)&lt;72,$D966*M$1,6*$D966),0)</f>
        <v>360</v>
      </c>
      <c r="N966" s="189">
        <f>IF(Início!$C$11&lt;N$2,IF((N$2-Início!$C$11)&lt;72,$D966*N$1,6*$D966),0)</f>
        <v>360</v>
      </c>
      <c r="Q966" s="165" t="s">
        <v>842</v>
      </c>
    </row>
    <row r="967" spans="2:17">
      <c r="B967" s="165" t="str">
        <f t="shared" si="16"/>
        <v>Melgaço/PA</v>
      </c>
      <c r="C967" s="189" t="s">
        <v>302</v>
      </c>
      <c r="D967" s="189">
        <v>60</v>
      </c>
      <c r="E967" s="189">
        <f>IF(Início!$C$11&lt;E$2,IF((E$2-Início!$C$11)&lt;72,$D967*E$1,6*$D967),0)</f>
        <v>60</v>
      </c>
      <c r="F967" s="189">
        <f>IF(Início!$C$11&lt;F$2,IF((F$2-Início!$C$11)&lt;72,$D967*F$1,6*$D967),0)</f>
        <v>120</v>
      </c>
      <c r="G967" s="189">
        <f>IF(Início!$C$11&lt;G$2,IF((G$2-Início!$C$11)&lt;72,$D967*G$1,6*$D967),0)</f>
        <v>180</v>
      </c>
      <c r="H967" s="189">
        <f>IF(Início!$C$11&lt;H$2,IF((H$2-Início!$C$11)&lt;72,$D967*H$1,6*$D967),0)</f>
        <v>240</v>
      </c>
      <c r="I967" s="189">
        <f>IF(Início!$C$11&lt;I$2,IF((I$2-Início!$C$11)&lt;72,$D967*I$1,6*$D967),0)</f>
        <v>300</v>
      </c>
      <c r="J967" s="189">
        <f>IF(Início!$C$11&lt;J$2,IF((J$2-Início!$C$11)&lt;72,$D967*J$1,6*$D967),0)</f>
        <v>360</v>
      </c>
      <c r="K967" s="189">
        <f>IF(Início!$C$11&lt;K$2,IF((K$2-Início!$C$11)&lt;72,$D967*K$1,6*$D967),0)</f>
        <v>360</v>
      </c>
      <c r="L967" s="189">
        <f>IF(Início!$C$11&lt;L$2,IF((L$2-Início!$C$11)&lt;72,$D967*L$1,6*$D967),0)</f>
        <v>360</v>
      </c>
      <c r="M967" s="189">
        <f>IF(Início!$C$11&lt;M$2,IF((M$2-Início!$C$11)&lt;72,$D967*M$1,6*$D967),0)</f>
        <v>360</v>
      </c>
      <c r="N967" s="189">
        <f>IF(Início!$C$11&lt;N$2,IF((N$2-Início!$C$11)&lt;72,$D967*N$1,6*$D967),0)</f>
        <v>360</v>
      </c>
      <c r="Q967" s="165" t="s">
        <v>718</v>
      </c>
    </row>
    <row r="968" spans="2:17">
      <c r="B968" s="165" t="str">
        <f t="shared" si="16"/>
        <v>Miguel Alves/PI</v>
      </c>
      <c r="C968" s="189" t="s">
        <v>2004</v>
      </c>
      <c r="D968" s="189">
        <v>60</v>
      </c>
      <c r="E968" s="189">
        <f>IF(Início!$C$11&lt;E$2,IF((E$2-Início!$C$11)&lt;72,$D968*E$1,6*$D968),0)</f>
        <v>60</v>
      </c>
      <c r="F968" s="189">
        <f>IF(Início!$C$11&lt;F$2,IF((F$2-Início!$C$11)&lt;72,$D968*F$1,6*$D968),0)</f>
        <v>120</v>
      </c>
      <c r="G968" s="189">
        <f>IF(Início!$C$11&lt;G$2,IF((G$2-Início!$C$11)&lt;72,$D968*G$1,6*$D968),0)</f>
        <v>180</v>
      </c>
      <c r="H968" s="189">
        <f>IF(Início!$C$11&lt;H$2,IF((H$2-Início!$C$11)&lt;72,$D968*H$1,6*$D968),0)</f>
        <v>240</v>
      </c>
      <c r="I968" s="189">
        <f>IF(Início!$C$11&lt;I$2,IF((I$2-Início!$C$11)&lt;72,$D968*I$1,6*$D968),0)</f>
        <v>300</v>
      </c>
      <c r="J968" s="189">
        <f>IF(Início!$C$11&lt;J$2,IF((J$2-Início!$C$11)&lt;72,$D968*J$1,6*$D968),0)</f>
        <v>360</v>
      </c>
      <c r="K968" s="189">
        <f>IF(Início!$C$11&lt;K$2,IF((K$2-Início!$C$11)&lt;72,$D968*K$1,6*$D968),0)</f>
        <v>360</v>
      </c>
      <c r="L968" s="189">
        <f>IF(Início!$C$11&lt;L$2,IF((L$2-Início!$C$11)&lt;72,$D968*L$1,6*$D968),0)</f>
        <v>360</v>
      </c>
      <c r="M968" s="189">
        <f>IF(Início!$C$11&lt;M$2,IF((M$2-Início!$C$11)&lt;72,$D968*M$1,6*$D968),0)</f>
        <v>360</v>
      </c>
      <c r="N968" s="189">
        <f>IF(Início!$C$11&lt;N$2,IF((N$2-Início!$C$11)&lt;72,$D968*N$1,6*$D968),0)</f>
        <v>360</v>
      </c>
      <c r="Q968" s="165" t="s">
        <v>657</v>
      </c>
    </row>
    <row r="969" spans="2:17">
      <c r="B969" s="165" t="str">
        <f t="shared" si="16"/>
        <v>Miguel Leão/PI</v>
      </c>
      <c r="C969" s="189" t="s">
        <v>2004</v>
      </c>
      <c r="D969" s="189">
        <v>60</v>
      </c>
      <c r="E969" s="189">
        <f>IF(Início!$C$11&lt;E$2,IF((E$2-Início!$C$11)&lt;72,$D969*E$1,6*$D969),0)</f>
        <v>60</v>
      </c>
      <c r="F969" s="189">
        <f>IF(Início!$C$11&lt;F$2,IF((F$2-Início!$C$11)&lt;72,$D969*F$1,6*$D969),0)</f>
        <v>120</v>
      </c>
      <c r="G969" s="189">
        <f>IF(Início!$C$11&lt;G$2,IF((G$2-Início!$C$11)&lt;72,$D969*G$1,6*$D969),0)</f>
        <v>180</v>
      </c>
      <c r="H969" s="189">
        <f>IF(Início!$C$11&lt;H$2,IF((H$2-Início!$C$11)&lt;72,$D969*H$1,6*$D969),0)</f>
        <v>240</v>
      </c>
      <c r="I969" s="189">
        <f>IF(Início!$C$11&lt;I$2,IF((I$2-Início!$C$11)&lt;72,$D969*I$1,6*$D969),0)</f>
        <v>300</v>
      </c>
      <c r="J969" s="189">
        <f>IF(Início!$C$11&lt;J$2,IF((J$2-Início!$C$11)&lt;72,$D969*J$1,6*$D969),0)</f>
        <v>360</v>
      </c>
      <c r="K969" s="189">
        <f>IF(Início!$C$11&lt;K$2,IF((K$2-Início!$C$11)&lt;72,$D969*K$1,6*$D969),0)</f>
        <v>360</v>
      </c>
      <c r="L969" s="189">
        <f>IF(Início!$C$11&lt;L$2,IF((L$2-Início!$C$11)&lt;72,$D969*L$1,6*$D969),0)</f>
        <v>360</v>
      </c>
      <c r="M969" s="189">
        <f>IF(Início!$C$11&lt;M$2,IF((M$2-Início!$C$11)&lt;72,$D969*M$1,6*$D969),0)</f>
        <v>360</v>
      </c>
      <c r="N969" s="189">
        <f>IF(Início!$C$11&lt;N$2,IF((N$2-Início!$C$11)&lt;72,$D969*N$1,6*$D969),0)</f>
        <v>360</v>
      </c>
      <c r="Q969" s="165" t="s">
        <v>1998</v>
      </c>
    </row>
    <row r="970" spans="2:17">
      <c r="B970" s="165" t="str">
        <f t="shared" si="16"/>
        <v>Milagres/CE</v>
      </c>
      <c r="C970" s="189" t="s">
        <v>314</v>
      </c>
      <c r="D970" s="189">
        <v>60</v>
      </c>
      <c r="E970" s="189">
        <f>IF(Início!$C$11&lt;E$2,IF((E$2-Início!$C$11)&lt;72,$D970*E$1,6*$D970),0)</f>
        <v>60</v>
      </c>
      <c r="F970" s="189">
        <f>IF(Início!$C$11&lt;F$2,IF((F$2-Início!$C$11)&lt;72,$D970*F$1,6*$D970),0)</f>
        <v>120</v>
      </c>
      <c r="G970" s="189">
        <f>IF(Início!$C$11&lt;G$2,IF((G$2-Início!$C$11)&lt;72,$D970*G$1,6*$D970),0)</f>
        <v>180</v>
      </c>
      <c r="H970" s="189">
        <f>IF(Início!$C$11&lt;H$2,IF((H$2-Início!$C$11)&lt;72,$D970*H$1,6*$D970),0)</f>
        <v>240</v>
      </c>
      <c r="I970" s="189">
        <f>IF(Início!$C$11&lt;I$2,IF((I$2-Início!$C$11)&lt;72,$D970*I$1,6*$D970),0)</f>
        <v>300</v>
      </c>
      <c r="J970" s="189">
        <f>IF(Início!$C$11&lt;J$2,IF((J$2-Início!$C$11)&lt;72,$D970*J$1,6*$D970),0)</f>
        <v>360</v>
      </c>
      <c r="K970" s="189">
        <f>IF(Início!$C$11&lt;K$2,IF((K$2-Início!$C$11)&lt;72,$D970*K$1,6*$D970),0)</f>
        <v>360</v>
      </c>
      <c r="L970" s="189">
        <f>IF(Início!$C$11&lt;L$2,IF((L$2-Início!$C$11)&lt;72,$D970*L$1,6*$D970),0)</f>
        <v>360</v>
      </c>
      <c r="M970" s="189">
        <f>IF(Início!$C$11&lt;M$2,IF((M$2-Início!$C$11)&lt;72,$D970*M$1,6*$D970),0)</f>
        <v>360</v>
      </c>
      <c r="N970" s="189">
        <f>IF(Início!$C$11&lt;N$2,IF((N$2-Início!$C$11)&lt;72,$D970*N$1,6*$D970),0)</f>
        <v>360</v>
      </c>
      <c r="Q970" s="165" t="s">
        <v>749</v>
      </c>
    </row>
    <row r="971" spans="2:17">
      <c r="B971" s="165" t="str">
        <f t="shared" si="16"/>
        <v>Milagres/BA</v>
      </c>
      <c r="C971" s="189" t="s">
        <v>311</v>
      </c>
      <c r="D971" s="189">
        <v>60</v>
      </c>
      <c r="E971" s="189">
        <f>IF(Início!$C$11&lt;E$2,IF((E$2-Início!$C$11)&lt;72,$D971*E$1,6*$D971),0)</f>
        <v>60</v>
      </c>
      <c r="F971" s="189">
        <f>IF(Início!$C$11&lt;F$2,IF((F$2-Início!$C$11)&lt;72,$D971*F$1,6*$D971),0)</f>
        <v>120</v>
      </c>
      <c r="G971" s="189">
        <f>IF(Início!$C$11&lt;G$2,IF((G$2-Início!$C$11)&lt;72,$D971*G$1,6*$D971),0)</f>
        <v>180</v>
      </c>
      <c r="H971" s="189">
        <f>IF(Início!$C$11&lt;H$2,IF((H$2-Início!$C$11)&lt;72,$D971*H$1,6*$D971),0)</f>
        <v>240</v>
      </c>
      <c r="I971" s="189">
        <f>IF(Início!$C$11&lt;I$2,IF((I$2-Início!$C$11)&lt;72,$D971*I$1,6*$D971),0)</f>
        <v>300</v>
      </c>
      <c r="J971" s="189">
        <f>IF(Início!$C$11&lt;J$2,IF((J$2-Início!$C$11)&lt;72,$D971*J$1,6*$D971),0)</f>
        <v>360</v>
      </c>
      <c r="K971" s="189">
        <f>IF(Início!$C$11&lt;K$2,IF((K$2-Início!$C$11)&lt;72,$D971*K$1,6*$D971),0)</f>
        <v>360</v>
      </c>
      <c r="L971" s="189">
        <f>IF(Início!$C$11&lt;L$2,IF((L$2-Início!$C$11)&lt;72,$D971*L$1,6*$D971),0)</f>
        <v>360</v>
      </c>
      <c r="M971" s="189">
        <f>IF(Início!$C$11&lt;M$2,IF((M$2-Início!$C$11)&lt;72,$D971*M$1,6*$D971),0)</f>
        <v>360</v>
      </c>
      <c r="N971" s="189">
        <f>IF(Início!$C$11&lt;N$2,IF((N$2-Início!$C$11)&lt;72,$D971*N$1,6*$D971),0)</f>
        <v>360</v>
      </c>
      <c r="Q971" s="165" t="s">
        <v>749</v>
      </c>
    </row>
    <row r="972" spans="2:17">
      <c r="B972" s="165" t="str">
        <f t="shared" si="16"/>
        <v>Milagres do Maranhão/MA</v>
      </c>
      <c r="C972" s="189" t="s">
        <v>316</v>
      </c>
      <c r="D972" s="189">
        <v>60</v>
      </c>
      <c r="E972" s="189">
        <f>IF(Início!$C$11&lt;E$2,IF((E$2-Início!$C$11)&lt;72,$D972*E$1,6*$D972),0)</f>
        <v>60</v>
      </c>
      <c r="F972" s="189">
        <f>IF(Início!$C$11&lt;F$2,IF((F$2-Início!$C$11)&lt;72,$D972*F$1,6*$D972),0)</f>
        <v>120</v>
      </c>
      <c r="G972" s="189">
        <f>IF(Início!$C$11&lt;G$2,IF((G$2-Início!$C$11)&lt;72,$D972*G$1,6*$D972),0)</f>
        <v>180</v>
      </c>
      <c r="H972" s="189">
        <f>IF(Início!$C$11&lt;H$2,IF((H$2-Início!$C$11)&lt;72,$D972*H$1,6*$D972),0)</f>
        <v>240</v>
      </c>
      <c r="I972" s="189">
        <f>IF(Início!$C$11&lt;I$2,IF((I$2-Início!$C$11)&lt;72,$D972*I$1,6*$D972),0)</f>
        <v>300</v>
      </c>
      <c r="J972" s="189">
        <f>IF(Início!$C$11&lt;J$2,IF((J$2-Início!$C$11)&lt;72,$D972*J$1,6*$D972),0)</f>
        <v>360</v>
      </c>
      <c r="K972" s="189">
        <f>IF(Início!$C$11&lt;K$2,IF((K$2-Início!$C$11)&lt;72,$D972*K$1,6*$D972),0)</f>
        <v>360</v>
      </c>
      <c r="L972" s="189">
        <f>IF(Início!$C$11&lt;L$2,IF((L$2-Início!$C$11)&lt;72,$D972*L$1,6*$D972),0)</f>
        <v>360</v>
      </c>
      <c r="M972" s="189">
        <f>IF(Início!$C$11&lt;M$2,IF((M$2-Início!$C$11)&lt;72,$D972*M$1,6*$D972),0)</f>
        <v>360</v>
      </c>
      <c r="N972" s="189">
        <f>IF(Início!$C$11&lt;N$2,IF((N$2-Início!$C$11)&lt;72,$D972*N$1,6*$D972),0)</f>
        <v>360</v>
      </c>
      <c r="Q972" s="165" t="s">
        <v>1421</v>
      </c>
    </row>
    <row r="973" spans="2:17">
      <c r="B973" s="165" t="str">
        <f t="shared" si="16"/>
        <v>Milhã/CE</v>
      </c>
      <c r="C973" s="189" t="s">
        <v>314</v>
      </c>
      <c r="D973" s="189">
        <v>60</v>
      </c>
      <c r="E973" s="189">
        <f>IF(Início!$C$11&lt;E$2,IF((E$2-Início!$C$11)&lt;72,$D973*E$1,6*$D973),0)</f>
        <v>60</v>
      </c>
      <c r="F973" s="189">
        <f>IF(Início!$C$11&lt;F$2,IF((F$2-Início!$C$11)&lt;72,$D973*F$1,6*$D973),0)</f>
        <v>120</v>
      </c>
      <c r="G973" s="189">
        <f>IF(Início!$C$11&lt;G$2,IF((G$2-Início!$C$11)&lt;72,$D973*G$1,6*$D973),0)</f>
        <v>180</v>
      </c>
      <c r="H973" s="189">
        <f>IF(Início!$C$11&lt;H$2,IF((H$2-Início!$C$11)&lt;72,$D973*H$1,6*$D973),0)</f>
        <v>240</v>
      </c>
      <c r="I973" s="189">
        <f>IF(Início!$C$11&lt;I$2,IF((I$2-Início!$C$11)&lt;72,$D973*I$1,6*$D973),0)</f>
        <v>300</v>
      </c>
      <c r="J973" s="189">
        <f>IF(Início!$C$11&lt;J$2,IF((J$2-Início!$C$11)&lt;72,$D973*J$1,6*$D973),0)</f>
        <v>360</v>
      </c>
      <c r="K973" s="189">
        <f>IF(Início!$C$11&lt;K$2,IF((K$2-Início!$C$11)&lt;72,$D973*K$1,6*$D973),0)</f>
        <v>360</v>
      </c>
      <c r="L973" s="189">
        <f>IF(Início!$C$11&lt;L$2,IF((L$2-Início!$C$11)&lt;72,$D973*L$1,6*$D973),0)</f>
        <v>360</v>
      </c>
      <c r="M973" s="189">
        <f>IF(Início!$C$11&lt;M$2,IF((M$2-Início!$C$11)&lt;72,$D973*M$1,6*$D973),0)</f>
        <v>360</v>
      </c>
      <c r="N973" s="189">
        <f>IF(Início!$C$11&lt;N$2,IF((N$2-Início!$C$11)&lt;72,$D973*N$1,6*$D973),0)</f>
        <v>360</v>
      </c>
      <c r="Q973" s="165" t="s">
        <v>1114</v>
      </c>
    </row>
    <row r="974" spans="2:17">
      <c r="B974" s="165" t="str">
        <f t="shared" si="16"/>
        <v>Milton Brandão/PI</v>
      </c>
      <c r="C974" s="189" t="s">
        <v>2004</v>
      </c>
      <c r="D974" s="189">
        <v>60</v>
      </c>
      <c r="E974" s="189">
        <f>IF(Início!$C$11&lt;E$2,IF((E$2-Início!$C$11)&lt;72,$D974*E$1,6*$D974),0)</f>
        <v>60</v>
      </c>
      <c r="F974" s="189">
        <f>IF(Início!$C$11&lt;F$2,IF((F$2-Início!$C$11)&lt;72,$D974*F$1,6*$D974),0)</f>
        <v>120</v>
      </c>
      <c r="G974" s="189">
        <f>IF(Início!$C$11&lt;G$2,IF((G$2-Início!$C$11)&lt;72,$D974*G$1,6*$D974),0)</f>
        <v>180</v>
      </c>
      <c r="H974" s="189">
        <f>IF(Início!$C$11&lt;H$2,IF((H$2-Início!$C$11)&lt;72,$D974*H$1,6*$D974),0)</f>
        <v>240</v>
      </c>
      <c r="I974" s="189">
        <f>IF(Início!$C$11&lt;I$2,IF((I$2-Início!$C$11)&lt;72,$D974*I$1,6*$D974),0)</f>
        <v>300</v>
      </c>
      <c r="J974" s="189">
        <f>IF(Início!$C$11&lt;J$2,IF((J$2-Início!$C$11)&lt;72,$D974*J$1,6*$D974),0)</f>
        <v>360</v>
      </c>
      <c r="K974" s="189">
        <f>IF(Início!$C$11&lt;K$2,IF((K$2-Início!$C$11)&lt;72,$D974*K$1,6*$D974),0)</f>
        <v>360</v>
      </c>
      <c r="L974" s="189">
        <f>IF(Início!$C$11&lt;L$2,IF((L$2-Início!$C$11)&lt;72,$D974*L$1,6*$D974),0)</f>
        <v>360</v>
      </c>
      <c r="M974" s="189">
        <f>IF(Início!$C$11&lt;M$2,IF((M$2-Início!$C$11)&lt;72,$D974*M$1,6*$D974),0)</f>
        <v>360</v>
      </c>
      <c r="N974" s="189">
        <f>IF(Início!$C$11&lt;N$2,IF((N$2-Início!$C$11)&lt;72,$D974*N$1,6*$D974),0)</f>
        <v>360</v>
      </c>
      <c r="Q974" s="165" t="s">
        <v>1569</v>
      </c>
    </row>
    <row r="975" spans="2:17">
      <c r="B975" s="165" t="str">
        <f t="shared" si="16"/>
        <v>Minas do Leão/RS</v>
      </c>
      <c r="C975" s="189" t="s">
        <v>2012</v>
      </c>
      <c r="D975" s="189">
        <v>60</v>
      </c>
      <c r="E975" s="189">
        <f>IF(Início!$C$11&lt;E$2,IF((E$2-Início!$C$11)&lt;72,$D975*E$1,6*$D975),0)</f>
        <v>60</v>
      </c>
      <c r="F975" s="189">
        <f>IF(Início!$C$11&lt;F$2,IF((F$2-Início!$C$11)&lt;72,$D975*F$1,6*$D975),0)</f>
        <v>120</v>
      </c>
      <c r="G975" s="189">
        <f>IF(Início!$C$11&lt;G$2,IF((G$2-Início!$C$11)&lt;72,$D975*G$1,6*$D975),0)</f>
        <v>180</v>
      </c>
      <c r="H975" s="189">
        <f>IF(Início!$C$11&lt;H$2,IF((H$2-Início!$C$11)&lt;72,$D975*H$1,6*$D975),0)</f>
        <v>240</v>
      </c>
      <c r="I975" s="189">
        <f>IF(Início!$C$11&lt;I$2,IF((I$2-Início!$C$11)&lt;72,$D975*I$1,6*$D975),0)</f>
        <v>300</v>
      </c>
      <c r="J975" s="189">
        <f>IF(Início!$C$11&lt;J$2,IF((J$2-Início!$C$11)&lt;72,$D975*J$1,6*$D975),0)</f>
        <v>360</v>
      </c>
      <c r="K975" s="189">
        <f>IF(Início!$C$11&lt;K$2,IF((K$2-Início!$C$11)&lt;72,$D975*K$1,6*$D975),0)</f>
        <v>360</v>
      </c>
      <c r="L975" s="189">
        <f>IF(Início!$C$11&lt;L$2,IF((L$2-Início!$C$11)&lt;72,$D975*L$1,6*$D975),0)</f>
        <v>360</v>
      </c>
      <c r="M975" s="189">
        <f>IF(Início!$C$11&lt;M$2,IF((M$2-Início!$C$11)&lt;72,$D975*M$1,6*$D975),0)</f>
        <v>360</v>
      </c>
      <c r="N975" s="189">
        <f>IF(Início!$C$11&lt;N$2,IF((N$2-Início!$C$11)&lt;72,$D975*N$1,6*$D975),0)</f>
        <v>360</v>
      </c>
      <c r="Q975" s="165" t="s">
        <v>1493</v>
      </c>
    </row>
    <row r="976" spans="2:17">
      <c r="B976" s="165" t="str">
        <f t="shared" si="16"/>
        <v>Minduri/MG</v>
      </c>
      <c r="C976" s="189" t="s">
        <v>2005</v>
      </c>
      <c r="D976" s="189">
        <v>60</v>
      </c>
      <c r="E976" s="189">
        <f>IF(Início!$C$11&lt;E$2,IF((E$2-Início!$C$11)&lt;72,$D976*E$1,6*$D976),0)</f>
        <v>60</v>
      </c>
      <c r="F976" s="189">
        <f>IF(Início!$C$11&lt;F$2,IF((F$2-Início!$C$11)&lt;72,$D976*F$1,6*$D976),0)</f>
        <v>120</v>
      </c>
      <c r="G976" s="189">
        <f>IF(Início!$C$11&lt;G$2,IF((G$2-Início!$C$11)&lt;72,$D976*G$1,6*$D976),0)</f>
        <v>180</v>
      </c>
      <c r="H976" s="189">
        <f>IF(Início!$C$11&lt;H$2,IF((H$2-Início!$C$11)&lt;72,$D976*H$1,6*$D976),0)</f>
        <v>240</v>
      </c>
      <c r="I976" s="189">
        <f>IF(Início!$C$11&lt;I$2,IF((I$2-Início!$C$11)&lt;72,$D976*I$1,6*$D976),0)</f>
        <v>300</v>
      </c>
      <c r="J976" s="189">
        <f>IF(Início!$C$11&lt;J$2,IF((J$2-Início!$C$11)&lt;72,$D976*J$1,6*$D976),0)</f>
        <v>360</v>
      </c>
      <c r="K976" s="189">
        <f>IF(Início!$C$11&lt;K$2,IF((K$2-Início!$C$11)&lt;72,$D976*K$1,6*$D976),0)</f>
        <v>360</v>
      </c>
      <c r="L976" s="189">
        <f>IF(Início!$C$11&lt;L$2,IF((L$2-Início!$C$11)&lt;72,$D976*L$1,6*$D976),0)</f>
        <v>360</v>
      </c>
      <c r="M976" s="189">
        <f>IF(Início!$C$11&lt;M$2,IF((M$2-Início!$C$11)&lt;72,$D976*M$1,6*$D976),0)</f>
        <v>360</v>
      </c>
      <c r="N976" s="189">
        <f>IF(Início!$C$11&lt;N$2,IF((N$2-Início!$C$11)&lt;72,$D976*N$1,6*$D976),0)</f>
        <v>360</v>
      </c>
      <c r="Q976" s="165" t="s">
        <v>1824</v>
      </c>
    </row>
    <row r="977" spans="2:17">
      <c r="B977" s="165" t="str">
        <f t="shared" si="16"/>
        <v>Mineiros do Tietê/SP</v>
      </c>
      <c r="C977" s="189" t="s">
        <v>2002</v>
      </c>
      <c r="D977" s="189">
        <v>60</v>
      </c>
      <c r="E977" s="189">
        <f>IF(Início!$C$11&lt;E$2,IF((E$2-Início!$C$11)&lt;72,$D977*E$1,6*$D977),0)</f>
        <v>60</v>
      </c>
      <c r="F977" s="189">
        <f>IF(Início!$C$11&lt;F$2,IF((F$2-Início!$C$11)&lt;72,$D977*F$1,6*$D977),0)</f>
        <v>120</v>
      </c>
      <c r="G977" s="189">
        <f>IF(Início!$C$11&lt;G$2,IF((G$2-Início!$C$11)&lt;72,$D977*G$1,6*$D977),0)</f>
        <v>180</v>
      </c>
      <c r="H977" s="189">
        <f>IF(Início!$C$11&lt;H$2,IF((H$2-Início!$C$11)&lt;72,$D977*H$1,6*$D977),0)</f>
        <v>240</v>
      </c>
      <c r="I977" s="189">
        <f>IF(Início!$C$11&lt;I$2,IF((I$2-Início!$C$11)&lt;72,$D977*I$1,6*$D977),0)</f>
        <v>300</v>
      </c>
      <c r="J977" s="189">
        <f>IF(Início!$C$11&lt;J$2,IF((J$2-Início!$C$11)&lt;72,$D977*J$1,6*$D977),0)</f>
        <v>360</v>
      </c>
      <c r="K977" s="189">
        <f>IF(Início!$C$11&lt;K$2,IF((K$2-Início!$C$11)&lt;72,$D977*K$1,6*$D977),0)</f>
        <v>360</v>
      </c>
      <c r="L977" s="189">
        <f>IF(Início!$C$11&lt;L$2,IF((L$2-Início!$C$11)&lt;72,$D977*L$1,6*$D977),0)</f>
        <v>360</v>
      </c>
      <c r="M977" s="189">
        <f>IF(Início!$C$11&lt;M$2,IF((M$2-Início!$C$11)&lt;72,$D977*M$1,6*$D977),0)</f>
        <v>360</v>
      </c>
      <c r="N977" s="189">
        <f>IF(Início!$C$11&lt;N$2,IF((N$2-Início!$C$11)&lt;72,$D977*N$1,6*$D977),0)</f>
        <v>360</v>
      </c>
      <c r="Q977" s="165" t="s">
        <v>1263</v>
      </c>
    </row>
    <row r="978" spans="2:17">
      <c r="B978" s="165" t="str">
        <f t="shared" si="16"/>
        <v>Miracatu/SP</v>
      </c>
      <c r="C978" s="189" t="s">
        <v>2002</v>
      </c>
      <c r="D978" s="189">
        <v>60</v>
      </c>
      <c r="E978" s="189">
        <f>IF(Início!$C$11&lt;E$2,IF((E$2-Início!$C$11)&lt;72,$D978*E$1,6*$D978),0)</f>
        <v>60</v>
      </c>
      <c r="F978" s="189">
        <f>IF(Início!$C$11&lt;F$2,IF((F$2-Início!$C$11)&lt;72,$D978*F$1,6*$D978),0)</f>
        <v>120</v>
      </c>
      <c r="G978" s="189">
        <f>IF(Início!$C$11&lt;G$2,IF((G$2-Início!$C$11)&lt;72,$D978*G$1,6*$D978),0)</f>
        <v>180</v>
      </c>
      <c r="H978" s="189">
        <f>IF(Início!$C$11&lt;H$2,IF((H$2-Início!$C$11)&lt;72,$D978*H$1,6*$D978),0)</f>
        <v>240</v>
      </c>
      <c r="I978" s="189">
        <f>IF(Início!$C$11&lt;I$2,IF((I$2-Início!$C$11)&lt;72,$D978*I$1,6*$D978),0)</f>
        <v>300</v>
      </c>
      <c r="J978" s="189">
        <f>IF(Início!$C$11&lt;J$2,IF((J$2-Início!$C$11)&lt;72,$D978*J$1,6*$D978),0)</f>
        <v>360</v>
      </c>
      <c r="K978" s="189">
        <f>IF(Início!$C$11&lt;K$2,IF((K$2-Início!$C$11)&lt;72,$D978*K$1,6*$D978),0)</f>
        <v>360</v>
      </c>
      <c r="L978" s="189">
        <f>IF(Início!$C$11&lt;L$2,IF((L$2-Início!$C$11)&lt;72,$D978*L$1,6*$D978),0)</f>
        <v>360</v>
      </c>
      <c r="M978" s="189">
        <f>IF(Início!$C$11&lt;M$2,IF((M$2-Início!$C$11)&lt;72,$D978*M$1,6*$D978),0)</f>
        <v>360</v>
      </c>
      <c r="N978" s="189">
        <f>IF(Início!$C$11&lt;N$2,IF((N$2-Início!$C$11)&lt;72,$D978*N$1,6*$D978),0)</f>
        <v>360</v>
      </c>
      <c r="Q978" s="165" t="s">
        <v>942</v>
      </c>
    </row>
    <row r="979" spans="2:17">
      <c r="B979" s="165" t="str">
        <f t="shared" si="16"/>
        <v>Mirador/PR</v>
      </c>
      <c r="C979" s="189" t="s">
        <v>2009</v>
      </c>
      <c r="D979" s="189">
        <v>60</v>
      </c>
      <c r="E979" s="189">
        <f>IF(Início!$C$11&lt;E$2,IF((E$2-Início!$C$11)&lt;72,$D979*E$1,6*$D979),0)</f>
        <v>60</v>
      </c>
      <c r="F979" s="189">
        <f>IF(Início!$C$11&lt;F$2,IF((F$2-Início!$C$11)&lt;72,$D979*F$1,6*$D979),0)</f>
        <v>120</v>
      </c>
      <c r="G979" s="189">
        <f>IF(Início!$C$11&lt;G$2,IF((G$2-Início!$C$11)&lt;72,$D979*G$1,6*$D979),0)</f>
        <v>180</v>
      </c>
      <c r="H979" s="189">
        <f>IF(Início!$C$11&lt;H$2,IF((H$2-Início!$C$11)&lt;72,$D979*H$1,6*$D979),0)</f>
        <v>240</v>
      </c>
      <c r="I979" s="189">
        <f>IF(Início!$C$11&lt;I$2,IF((I$2-Início!$C$11)&lt;72,$D979*I$1,6*$D979),0)</f>
        <v>300</v>
      </c>
      <c r="J979" s="189">
        <f>IF(Início!$C$11&lt;J$2,IF((J$2-Início!$C$11)&lt;72,$D979*J$1,6*$D979),0)</f>
        <v>360</v>
      </c>
      <c r="K979" s="189">
        <f>IF(Início!$C$11&lt;K$2,IF((K$2-Início!$C$11)&lt;72,$D979*K$1,6*$D979),0)</f>
        <v>360</v>
      </c>
      <c r="L979" s="189">
        <f>IF(Início!$C$11&lt;L$2,IF((L$2-Início!$C$11)&lt;72,$D979*L$1,6*$D979),0)</f>
        <v>360</v>
      </c>
      <c r="M979" s="189">
        <f>IF(Início!$C$11&lt;M$2,IF((M$2-Início!$C$11)&lt;72,$D979*M$1,6*$D979),0)</f>
        <v>360</v>
      </c>
      <c r="N979" s="189">
        <f>IF(Início!$C$11&lt;N$2,IF((N$2-Início!$C$11)&lt;72,$D979*N$1,6*$D979),0)</f>
        <v>360</v>
      </c>
      <c r="Q979" s="165" t="s">
        <v>1957</v>
      </c>
    </row>
    <row r="980" spans="2:17">
      <c r="B980" s="165" t="str">
        <f t="shared" si="16"/>
        <v>Miraguaí/RS</v>
      </c>
      <c r="C980" s="189" t="s">
        <v>2012</v>
      </c>
      <c r="D980" s="189">
        <v>60</v>
      </c>
      <c r="E980" s="189">
        <f>IF(Início!$C$11&lt;E$2,IF((E$2-Início!$C$11)&lt;72,$D980*E$1,6*$D980),0)</f>
        <v>60</v>
      </c>
      <c r="F980" s="189">
        <f>IF(Início!$C$11&lt;F$2,IF((F$2-Início!$C$11)&lt;72,$D980*F$1,6*$D980),0)</f>
        <v>120</v>
      </c>
      <c r="G980" s="189">
        <f>IF(Início!$C$11&lt;G$2,IF((G$2-Início!$C$11)&lt;72,$D980*G$1,6*$D980),0)</f>
        <v>180</v>
      </c>
      <c r="H980" s="189">
        <f>IF(Início!$C$11&lt;H$2,IF((H$2-Início!$C$11)&lt;72,$D980*H$1,6*$D980),0)</f>
        <v>240</v>
      </c>
      <c r="I980" s="189">
        <f>IF(Início!$C$11&lt;I$2,IF((I$2-Início!$C$11)&lt;72,$D980*I$1,6*$D980),0)</f>
        <v>300</v>
      </c>
      <c r="J980" s="189">
        <f>IF(Início!$C$11&lt;J$2,IF((J$2-Início!$C$11)&lt;72,$D980*J$1,6*$D980),0)</f>
        <v>360</v>
      </c>
      <c r="K980" s="189">
        <f>IF(Início!$C$11&lt;K$2,IF((K$2-Início!$C$11)&lt;72,$D980*K$1,6*$D980),0)</f>
        <v>360</v>
      </c>
      <c r="L980" s="189">
        <f>IF(Início!$C$11&lt;L$2,IF((L$2-Início!$C$11)&lt;72,$D980*L$1,6*$D980),0)</f>
        <v>360</v>
      </c>
      <c r="M980" s="189">
        <f>IF(Início!$C$11&lt;M$2,IF((M$2-Início!$C$11)&lt;72,$D980*M$1,6*$D980),0)</f>
        <v>360</v>
      </c>
      <c r="N980" s="189">
        <f>IF(Início!$C$11&lt;N$2,IF((N$2-Início!$C$11)&lt;72,$D980*N$1,6*$D980),0)</f>
        <v>360</v>
      </c>
      <c r="Q980" s="165" t="s">
        <v>1750</v>
      </c>
    </row>
    <row r="981" spans="2:17">
      <c r="B981" s="165" t="str">
        <f t="shared" si="16"/>
        <v>Mirandópolis/SP</v>
      </c>
      <c r="C981" s="189" t="s">
        <v>2002</v>
      </c>
      <c r="D981" s="189">
        <v>60</v>
      </c>
      <c r="E981" s="189">
        <f>IF(Início!$C$11&lt;E$2,IF((E$2-Início!$C$11)&lt;72,$D981*E$1,6*$D981),0)</f>
        <v>60</v>
      </c>
      <c r="F981" s="189">
        <f>IF(Início!$C$11&lt;F$2,IF((F$2-Início!$C$11)&lt;72,$D981*F$1,6*$D981),0)</f>
        <v>120</v>
      </c>
      <c r="G981" s="189">
        <f>IF(Início!$C$11&lt;G$2,IF((G$2-Início!$C$11)&lt;72,$D981*G$1,6*$D981),0)</f>
        <v>180</v>
      </c>
      <c r="H981" s="189">
        <f>IF(Início!$C$11&lt;H$2,IF((H$2-Início!$C$11)&lt;72,$D981*H$1,6*$D981),0)</f>
        <v>240</v>
      </c>
      <c r="I981" s="189">
        <f>IF(Início!$C$11&lt;I$2,IF((I$2-Início!$C$11)&lt;72,$D981*I$1,6*$D981),0)</f>
        <v>300</v>
      </c>
      <c r="J981" s="189">
        <f>IF(Início!$C$11&lt;J$2,IF((J$2-Início!$C$11)&lt;72,$D981*J$1,6*$D981),0)</f>
        <v>360</v>
      </c>
      <c r="K981" s="189">
        <f>IF(Início!$C$11&lt;K$2,IF((K$2-Início!$C$11)&lt;72,$D981*K$1,6*$D981),0)</f>
        <v>360</v>
      </c>
      <c r="L981" s="189">
        <f>IF(Início!$C$11&lt;L$2,IF((L$2-Início!$C$11)&lt;72,$D981*L$1,6*$D981),0)</f>
        <v>360</v>
      </c>
      <c r="M981" s="189">
        <f>IF(Início!$C$11&lt;M$2,IF((M$2-Início!$C$11)&lt;72,$D981*M$1,6*$D981),0)</f>
        <v>360</v>
      </c>
      <c r="N981" s="189">
        <f>IF(Início!$C$11&lt;N$2,IF((N$2-Início!$C$11)&lt;72,$D981*N$1,6*$D981),0)</f>
        <v>360</v>
      </c>
      <c r="Q981" s="165" t="s">
        <v>716</v>
      </c>
    </row>
    <row r="982" spans="2:17">
      <c r="B982" s="165" t="str">
        <f t="shared" si="16"/>
        <v>Mocajuba/PA</v>
      </c>
      <c r="C982" s="189" t="s">
        <v>302</v>
      </c>
      <c r="D982" s="189">
        <v>60</v>
      </c>
      <c r="E982" s="189">
        <f>IF(Início!$C$11&lt;E$2,IF((E$2-Início!$C$11)&lt;72,$D982*E$1,6*$D982),0)</f>
        <v>60</v>
      </c>
      <c r="F982" s="189">
        <f>IF(Início!$C$11&lt;F$2,IF((F$2-Início!$C$11)&lt;72,$D982*F$1,6*$D982),0)</f>
        <v>120</v>
      </c>
      <c r="G982" s="189">
        <f>IF(Início!$C$11&lt;G$2,IF((G$2-Início!$C$11)&lt;72,$D982*G$1,6*$D982),0)</f>
        <v>180</v>
      </c>
      <c r="H982" s="189">
        <f>IF(Início!$C$11&lt;H$2,IF((H$2-Início!$C$11)&lt;72,$D982*H$1,6*$D982),0)</f>
        <v>240</v>
      </c>
      <c r="I982" s="189">
        <f>IF(Início!$C$11&lt;I$2,IF((I$2-Início!$C$11)&lt;72,$D982*I$1,6*$D982),0)</f>
        <v>300</v>
      </c>
      <c r="J982" s="189">
        <f>IF(Início!$C$11&lt;J$2,IF((J$2-Início!$C$11)&lt;72,$D982*J$1,6*$D982),0)</f>
        <v>360</v>
      </c>
      <c r="K982" s="189">
        <f>IF(Início!$C$11&lt;K$2,IF((K$2-Início!$C$11)&lt;72,$D982*K$1,6*$D982),0)</f>
        <v>360</v>
      </c>
      <c r="L982" s="189">
        <f>IF(Início!$C$11&lt;L$2,IF((L$2-Início!$C$11)&lt;72,$D982*L$1,6*$D982),0)</f>
        <v>360</v>
      </c>
      <c r="M982" s="189">
        <f>IF(Início!$C$11&lt;M$2,IF((M$2-Início!$C$11)&lt;72,$D982*M$1,6*$D982),0)</f>
        <v>360</v>
      </c>
      <c r="N982" s="189">
        <f>IF(Início!$C$11&lt;N$2,IF((N$2-Início!$C$11)&lt;72,$D982*N$1,6*$D982),0)</f>
        <v>360</v>
      </c>
      <c r="Q982" s="165" t="s">
        <v>731</v>
      </c>
    </row>
    <row r="983" spans="2:17">
      <c r="B983" s="165" t="str">
        <f t="shared" si="16"/>
        <v>Mococa/SP</v>
      </c>
      <c r="C983" s="189" t="s">
        <v>2002</v>
      </c>
      <c r="D983" s="189">
        <v>60</v>
      </c>
      <c r="E983" s="189">
        <f>IF(Início!$C$11&lt;E$2,IF((E$2-Início!$C$11)&lt;72,$D983*E$1,6*$D983),0)</f>
        <v>60</v>
      </c>
      <c r="F983" s="189">
        <f>IF(Início!$C$11&lt;F$2,IF((F$2-Início!$C$11)&lt;72,$D983*F$1,6*$D983),0)</f>
        <v>120</v>
      </c>
      <c r="G983" s="189">
        <f>IF(Início!$C$11&lt;G$2,IF((G$2-Início!$C$11)&lt;72,$D983*G$1,6*$D983),0)</f>
        <v>180</v>
      </c>
      <c r="H983" s="189">
        <f>IF(Início!$C$11&lt;H$2,IF((H$2-Início!$C$11)&lt;72,$D983*H$1,6*$D983),0)</f>
        <v>240</v>
      </c>
      <c r="I983" s="189">
        <f>IF(Início!$C$11&lt;I$2,IF((I$2-Início!$C$11)&lt;72,$D983*I$1,6*$D983),0)</f>
        <v>300</v>
      </c>
      <c r="J983" s="189">
        <f>IF(Início!$C$11&lt;J$2,IF((J$2-Início!$C$11)&lt;72,$D983*J$1,6*$D983),0)</f>
        <v>360</v>
      </c>
      <c r="K983" s="189">
        <f>IF(Início!$C$11&lt;K$2,IF((K$2-Início!$C$11)&lt;72,$D983*K$1,6*$D983),0)</f>
        <v>360</v>
      </c>
      <c r="L983" s="189">
        <f>IF(Início!$C$11&lt;L$2,IF((L$2-Início!$C$11)&lt;72,$D983*L$1,6*$D983),0)</f>
        <v>360</v>
      </c>
      <c r="M983" s="189">
        <f>IF(Início!$C$11&lt;M$2,IF((M$2-Início!$C$11)&lt;72,$D983*M$1,6*$D983),0)</f>
        <v>360</v>
      </c>
      <c r="N983" s="189">
        <f>IF(Início!$C$11&lt;N$2,IF((N$2-Início!$C$11)&lt;72,$D983*N$1,6*$D983),0)</f>
        <v>360</v>
      </c>
      <c r="Q983" s="165" t="s">
        <v>455</v>
      </c>
    </row>
    <row r="984" spans="2:17">
      <c r="B984" s="165" t="str">
        <f t="shared" si="16"/>
        <v>Modelo/SC</v>
      </c>
      <c r="C984" s="189" t="s">
        <v>2013</v>
      </c>
      <c r="D984" s="189">
        <v>60</v>
      </c>
      <c r="E984" s="189">
        <f>IF(Início!$C$11&lt;E$2,IF((E$2-Início!$C$11)&lt;72,$D984*E$1,6*$D984),0)</f>
        <v>60</v>
      </c>
      <c r="F984" s="189">
        <f>IF(Início!$C$11&lt;F$2,IF((F$2-Início!$C$11)&lt;72,$D984*F$1,6*$D984),0)</f>
        <v>120</v>
      </c>
      <c r="G984" s="189">
        <f>IF(Início!$C$11&lt;G$2,IF((G$2-Início!$C$11)&lt;72,$D984*G$1,6*$D984),0)</f>
        <v>180</v>
      </c>
      <c r="H984" s="189">
        <f>IF(Início!$C$11&lt;H$2,IF((H$2-Início!$C$11)&lt;72,$D984*H$1,6*$D984),0)</f>
        <v>240</v>
      </c>
      <c r="I984" s="189">
        <f>IF(Início!$C$11&lt;I$2,IF((I$2-Início!$C$11)&lt;72,$D984*I$1,6*$D984),0)</f>
        <v>300</v>
      </c>
      <c r="J984" s="189">
        <f>IF(Início!$C$11&lt;J$2,IF((J$2-Início!$C$11)&lt;72,$D984*J$1,6*$D984),0)</f>
        <v>360</v>
      </c>
      <c r="K984" s="189">
        <f>IF(Início!$C$11&lt;K$2,IF((K$2-Início!$C$11)&lt;72,$D984*K$1,6*$D984),0)</f>
        <v>360</v>
      </c>
      <c r="L984" s="189">
        <f>IF(Início!$C$11&lt;L$2,IF((L$2-Início!$C$11)&lt;72,$D984*L$1,6*$D984),0)</f>
        <v>360</v>
      </c>
      <c r="M984" s="189">
        <f>IF(Início!$C$11&lt;M$2,IF((M$2-Início!$C$11)&lt;72,$D984*M$1,6*$D984),0)</f>
        <v>360</v>
      </c>
      <c r="N984" s="189">
        <f>IF(Início!$C$11&lt;N$2,IF((N$2-Início!$C$11)&lt;72,$D984*N$1,6*$D984),0)</f>
        <v>360</v>
      </c>
      <c r="Q984" s="165" t="s">
        <v>1788</v>
      </c>
    </row>
    <row r="985" spans="2:17">
      <c r="B985" s="165" t="str">
        <f t="shared" si="16"/>
        <v>Mogi das Cruzes/SP</v>
      </c>
      <c r="C985" s="189" t="s">
        <v>2002</v>
      </c>
      <c r="D985" s="189">
        <v>60</v>
      </c>
      <c r="E985" s="189">
        <f>IF(Início!$C$11&lt;E$2,IF((E$2-Início!$C$11)&lt;72,$D985*E$1,6*$D985),0)</f>
        <v>60</v>
      </c>
      <c r="F985" s="189">
        <f>IF(Início!$C$11&lt;F$2,IF((F$2-Início!$C$11)&lt;72,$D985*F$1,6*$D985),0)</f>
        <v>120</v>
      </c>
      <c r="G985" s="189">
        <f>IF(Início!$C$11&lt;G$2,IF((G$2-Início!$C$11)&lt;72,$D985*G$1,6*$D985),0)</f>
        <v>180</v>
      </c>
      <c r="H985" s="189">
        <f>IF(Início!$C$11&lt;H$2,IF((H$2-Início!$C$11)&lt;72,$D985*H$1,6*$D985),0)</f>
        <v>240</v>
      </c>
      <c r="I985" s="189">
        <f>IF(Início!$C$11&lt;I$2,IF((I$2-Início!$C$11)&lt;72,$D985*I$1,6*$D985),0)</f>
        <v>300</v>
      </c>
      <c r="J985" s="189">
        <f>IF(Início!$C$11&lt;J$2,IF((J$2-Início!$C$11)&lt;72,$D985*J$1,6*$D985),0)</f>
        <v>360</v>
      </c>
      <c r="K985" s="189">
        <f>IF(Início!$C$11&lt;K$2,IF((K$2-Início!$C$11)&lt;72,$D985*K$1,6*$D985),0)</f>
        <v>360</v>
      </c>
      <c r="L985" s="189">
        <f>IF(Início!$C$11&lt;L$2,IF((L$2-Início!$C$11)&lt;72,$D985*L$1,6*$D985),0)</f>
        <v>360</v>
      </c>
      <c r="M985" s="189">
        <f>IF(Início!$C$11&lt;M$2,IF((M$2-Início!$C$11)&lt;72,$D985*M$1,6*$D985),0)</f>
        <v>360</v>
      </c>
      <c r="N985" s="189">
        <f>IF(Início!$C$11&lt;N$2,IF((N$2-Início!$C$11)&lt;72,$D985*N$1,6*$D985),0)</f>
        <v>360</v>
      </c>
      <c r="Q985" s="167" t="s">
        <v>336</v>
      </c>
    </row>
    <row r="986" spans="2:17">
      <c r="B986" s="165" t="str">
        <f t="shared" si="16"/>
        <v>Mogi Guaçu/SP</v>
      </c>
      <c r="C986" s="189" t="s">
        <v>2002</v>
      </c>
      <c r="D986" s="189">
        <v>60</v>
      </c>
      <c r="E986" s="189">
        <f>IF(Início!$C$11&lt;E$2,IF((E$2-Início!$C$11)&lt;72,$D986*E$1,6*$D986),0)</f>
        <v>60</v>
      </c>
      <c r="F986" s="189">
        <f>IF(Início!$C$11&lt;F$2,IF((F$2-Início!$C$11)&lt;72,$D986*F$1,6*$D986),0)</f>
        <v>120</v>
      </c>
      <c r="G986" s="189">
        <f>IF(Início!$C$11&lt;G$2,IF((G$2-Início!$C$11)&lt;72,$D986*G$1,6*$D986),0)</f>
        <v>180</v>
      </c>
      <c r="H986" s="189">
        <f>IF(Início!$C$11&lt;H$2,IF((H$2-Início!$C$11)&lt;72,$D986*H$1,6*$D986),0)</f>
        <v>240</v>
      </c>
      <c r="I986" s="189">
        <f>IF(Início!$C$11&lt;I$2,IF((I$2-Início!$C$11)&lt;72,$D986*I$1,6*$D986),0)</f>
        <v>300</v>
      </c>
      <c r="J986" s="189">
        <f>IF(Início!$C$11&lt;J$2,IF((J$2-Início!$C$11)&lt;72,$D986*J$1,6*$D986),0)</f>
        <v>360</v>
      </c>
      <c r="K986" s="189">
        <f>IF(Início!$C$11&lt;K$2,IF((K$2-Início!$C$11)&lt;72,$D986*K$1,6*$D986),0)</f>
        <v>360</v>
      </c>
      <c r="L986" s="189">
        <f>IF(Início!$C$11&lt;L$2,IF((L$2-Início!$C$11)&lt;72,$D986*L$1,6*$D986),0)</f>
        <v>360</v>
      </c>
      <c r="M986" s="189">
        <f>IF(Início!$C$11&lt;M$2,IF((M$2-Início!$C$11)&lt;72,$D986*M$1,6*$D986),0)</f>
        <v>360</v>
      </c>
      <c r="N986" s="189">
        <f>IF(Início!$C$11&lt;N$2,IF((N$2-Início!$C$11)&lt;72,$D986*N$1,6*$D986),0)</f>
        <v>360</v>
      </c>
      <c r="Q986" s="165" t="s">
        <v>374</v>
      </c>
    </row>
    <row r="987" spans="2:17">
      <c r="B987" s="165" t="str">
        <f t="shared" si="16"/>
        <v>Moji Mirim/SP</v>
      </c>
      <c r="C987" s="189" t="s">
        <v>2002</v>
      </c>
      <c r="D987" s="189">
        <v>60</v>
      </c>
      <c r="E987" s="189">
        <f>IF(Início!$C$11&lt;E$2,IF((E$2-Início!$C$11)&lt;72,$D987*E$1,6*$D987),0)</f>
        <v>60</v>
      </c>
      <c r="F987" s="189">
        <f>IF(Início!$C$11&lt;F$2,IF((F$2-Início!$C$11)&lt;72,$D987*F$1,6*$D987),0)</f>
        <v>120</v>
      </c>
      <c r="G987" s="189">
        <f>IF(Início!$C$11&lt;G$2,IF((G$2-Início!$C$11)&lt;72,$D987*G$1,6*$D987),0)</f>
        <v>180</v>
      </c>
      <c r="H987" s="189">
        <f>IF(Início!$C$11&lt;H$2,IF((H$2-Início!$C$11)&lt;72,$D987*H$1,6*$D987),0)</f>
        <v>240</v>
      </c>
      <c r="I987" s="189">
        <f>IF(Início!$C$11&lt;I$2,IF((I$2-Início!$C$11)&lt;72,$D987*I$1,6*$D987),0)</f>
        <v>300</v>
      </c>
      <c r="J987" s="189">
        <f>IF(Início!$C$11&lt;J$2,IF((J$2-Início!$C$11)&lt;72,$D987*J$1,6*$D987),0)</f>
        <v>360</v>
      </c>
      <c r="K987" s="189">
        <f>IF(Início!$C$11&lt;K$2,IF((K$2-Início!$C$11)&lt;72,$D987*K$1,6*$D987),0)</f>
        <v>360</v>
      </c>
      <c r="L987" s="189">
        <f>IF(Início!$C$11&lt;L$2,IF((L$2-Início!$C$11)&lt;72,$D987*L$1,6*$D987),0)</f>
        <v>360</v>
      </c>
      <c r="M987" s="189">
        <f>IF(Início!$C$11&lt;M$2,IF((M$2-Início!$C$11)&lt;72,$D987*M$1,6*$D987),0)</f>
        <v>360</v>
      </c>
      <c r="N987" s="189">
        <f>IF(Início!$C$11&lt;N$2,IF((N$2-Início!$C$11)&lt;72,$D987*N$1,6*$D987),0)</f>
        <v>360</v>
      </c>
      <c r="Q987" s="165" t="s">
        <v>413</v>
      </c>
    </row>
    <row r="988" spans="2:17">
      <c r="B988" s="165" t="str">
        <f t="shared" si="16"/>
        <v>Moju/PA</v>
      </c>
      <c r="C988" s="189" t="s">
        <v>302</v>
      </c>
      <c r="D988" s="189">
        <v>60</v>
      </c>
      <c r="E988" s="189">
        <f>IF(Início!$C$11&lt;E$2,IF((E$2-Início!$C$11)&lt;72,$D988*E$1,6*$D988),0)</f>
        <v>60</v>
      </c>
      <c r="F988" s="189">
        <f>IF(Início!$C$11&lt;F$2,IF((F$2-Início!$C$11)&lt;72,$D988*F$1,6*$D988),0)</f>
        <v>120</v>
      </c>
      <c r="G988" s="189">
        <f>IF(Início!$C$11&lt;G$2,IF((G$2-Início!$C$11)&lt;72,$D988*G$1,6*$D988),0)</f>
        <v>180</v>
      </c>
      <c r="H988" s="189">
        <f>IF(Início!$C$11&lt;H$2,IF((H$2-Início!$C$11)&lt;72,$D988*H$1,6*$D988),0)</f>
        <v>240</v>
      </c>
      <c r="I988" s="189">
        <f>IF(Início!$C$11&lt;I$2,IF((I$2-Início!$C$11)&lt;72,$D988*I$1,6*$D988),0)</f>
        <v>300</v>
      </c>
      <c r="J988" s="189">
        <f>IF(Início!$C$11&lt;J$2,IF((J$2-Início!$C$11)&lt;72,$D988*J$1,6*$D988),0)</f>
        <v>360</v>
      </c>
      <c r="K988" s="189">
        <f>IF(Início!$C$11&lt;K$2,IF((K$2-Início!$C$11)&lt;72,$D988*K$1,6*$D988),0)</f>
        <v>360</v>
      </c>
      <c r="L988" s="189">
        <f>IF(Início!$C$11&lt;L$2,IF((L$2-Início!$C$11)&lt;72,$D988*L$1,6*$D988),0)</f>
        <v>360</v>
      </c>
      <c r="M988" s="189">
        <f>IF(Início!$C$11&lt;M$2,IF((M$2-Início!$C$11)&lt;72,$D988*M$1,6*$D988),0)</f>
        <v>360</v>
      </c>
      <c r="N988" s="189">
        <f>IF(Início!$C$11&lt;N$2,IF((N$2-Início!$C$11)&lt;72,$D988*N$1,6*$D988),0)</f>
        <v>360</v>
      </c>
      <c r="Q988" s="165" t="s">
        <v>428</v>
      </c>
    </row>
    <row r="989" spans="2:17">
      <c r="B989" s="165" t="str">
        <f t="shared" si="16"/>
        <v>Mojuí dos Campos/PA</v>
      </c>
      <c r="C989" s="189" t="s">
        <v>302</v>
      </c>
      <c r="D989" s="189">
        <v>60</v>
      </c>
      <c r="E989" s="189">
        <f>IF(Início!$C$11&lt;E$2,IF((E$2-Início!$C$11)&lt;72,$D989*E$1,6*$D989),0)</f>
        <v>60</v>
      </c>
      <c r="F989" s="189">
        <f>IF(Início!$C$11&lt;F$2,IF((F$2-Início!$C$11)&lt;72,$D989*F$1,6*$D989),0)</f>
        <v>120</v>
      </c>
      <c r="G989" s="189">
        <f>IF(Início!$C$11&lt;G$2,IF((G$2-Início!$C$11)&lt;72,$D989*G$1,6*$D989),0)</f>
        <v>180</v>
      </c>
      <c r="H989" s="189">
        <f>IF(Início!$C$11&lt;H$2,IF((H$2-Início!$C$11)&lt;72,$D989*H$1,6*$D989),0)</f>
        <v>240</v>
      </c>
      <c r="I989" s="189">
        <f>IF(Início!$C$11&lt;I$2,IF((I$2-Início!$C$11)&lt;72,$D989*I$1,6*$D989),0)</f>
        <v>300</v>
      </c>
      <c r="J989" s="189">
        <f>IF(Início!$C$11&lt;J$2,IF((J$2-Início!$C$11)&lt;72,$D989*J$1,6*$D989),0)</f>
        <v>360</v>
      </c>
      <c r="K989" s="189">
        <f>IF(Início!$C$11&lt;K$2,IF((K$2-Início!$C$11)&lt;72,$D989*K$1,6*$D989),0)</f>
        <v>360</v>
      </c>
      <c r="L989" s="189">
        <f>IF(Início!$C$11&lt;L$2,IF((L$2-Início!$C$11)&lt;72,$D989*L$1,6*$D989),0)</f>
        <v>360</v>
      </c>
      <c r="M989" s="189">
        <f>IF(Início!$C$11&lt;M$2,IF((M$2-Início!$C$11)&lt;72,$D989*M$1,6*$D989),0)</f>
        <v>360</v>
      </c>
      <c r="N989" s="189">
        <f>IF(Início!$C$11&lt;N$2,IF((N$2-Início!$C$11)&lt;72,$D989*N$1,6*$D989),0)</f>
        <v>360</v>
      </c>
      <c r="Q989" s="165" t="s">
        <v>819</v>
      </c>
    </row>
    <row r="990" spans="2:17">
      <c r="B990" s="165" t="str">
        <f t="shared" si="16"/>
        <v>Mombaça/CE</v>
      </c>
      <c r="C990" s="189" t="s">
        <v>314</v>
      </c>
      <c r="D990" s="189">
        <v>60</v>
      </c>
      <c r="E990" s="189">
        <f>IF(Início!$C$11&lt;E$2,IF((E$2-Início!$C$11)&lt;72,$D990*E$1,6*$D990),0)</f>
        <v>60</v>
      </c>
      <c r="F990" s="189">
        <f>IF(Início!$C$11&lt;F$2,IF((F$2-Início!$C$11)&lt;72,$D990*F$1,6*$D990),0)</f>
        <v>120</v>
      </c>
      <c r="G990" s="189">
        <f>IF(Início!$C$11&lt;G$2,IF((G$2-Início!$C$11)&lt;72,$D990*G$1,6*$D990),0)</f>
        <v>180</v>
      </c>
      <c r="H990" s="189">
        <f>IF(Início!$C$11&lt;H$2,IF((H$2-Início!$C$11)&lt;72,$D990*H$1,6*$D990),0)</f>
        <v>240</v>
      </c>
      <c r="I990" s="189">
        <f>IF(Início!$C$11&lt;I$2,IF((I$2-Início!$C$11)&lt;72,$D990*I$1,6*$D990),0)</f>
        <v>300</v>
      </c>
      <c r="J990" s="189">
        <f>IF(Início!$C$11&lt;J$2,IF((J$2-Início!$C$11)&lt;72,$D990*J$1,6*$D990),0)</f>
        <v>360</v>
      </c>
      <c r="K990" s="189">
        <f>IF(Início!$C$11&lt;K$2,IF((K$2-Início!$C$11)&lt;72,$D990*K$1,6*$D990),0)</f>
        <v>360</v>
      </c>
      <c r="L990" s="189">
        <f>IF(Início!$C$11&lt;L$2,IF((L$2-Início!$C$11)&lt;72,$D990*L$1,6*$D990),0)</f>
        <v>360</v>
      </c>
      <c r="M990" s="189">
        <f>IF(Início!$C$11&lt;M$2,IF((M$2-Início!$C$11)&lt;72,$D990*M$1,6*$D990),0)</f>
        <v>360</v>
      </c>
      <c r="N990" s="189">
        <f>IF(Início!$C$11&lt;N$2,IF((N$2-Início!$C$11)&lt;72,$D990*N$1,6*$D990),0)</f>
        <v>360</v>
      </c>
      <c r="Q990" s="165" t="s">
        <v>591</v>
      </c>
    </row>
    <row r="991" spans="2:17">
      <c r="B991" s="165" t="str">
        <f t="shared" si="16"/>
        <v>Monção/MA</v>
      </c>
      <c r="C991" s="189" t="s">
        <v>316</v>
      </c>
      <c r="D991" s="189">
        <v>60</v>
      </c>
      <c r="E991" s="189">
        <f>IF(Início!$C$11&lt;E$2,IF((E$2-Início!$C$11)&lt;72,$D991*E$1,6*$D991),0)</f>
        <v>60</v>
      </c>
      <c r="F991" s="189">
        <f>IF(Início!$C$11&lt;F$2,IF((F$2-Início!$C$11)&lt;72,$D991*F$1,6*$D991),0)</f>
        <v>120</v>
      </c>
      <c r="G991" s="189">
        <f>IF(Início!$C$11&lt;G$2,IF((G$2-Início!$C$11)&lt;72,$D991*G$1,6*$D991),0)</f>
        <v>180</v>
      </c>
      <c r="H991" s="189">
        <f>IF(Início!$C$11&lt;H$2,IF((H$2-Início!$C$11)&lt;72,$D991*H$1,6*$D991),0)</f>
        <v>240</v>
      </c>
      <c r="I991" s="189">
        <f>IF(Início!$C$11&lt;I$2,IF((I$2-Início!$C$11)&lt;72,$D991*I$1,6*$D991),0)</f>
        <v>300</v>
      </c>
      <c r="J991" s="189">
        <f>IF(Início!$C$11&lt;J$2,IF((J$2-Início!$C$11)&lt;72,$D991*J$1,6*$D991),0)</f>
        <v>360</v>
      </c>
      <c r="K991" s="189">
        <f>IF(Início!$C$11&lt;K$2,IF((K$2-Início!$C$11)&lt;72,$D991*K$1,6*$D991),0)</f>
        <v>360</v>
      </c>
      <c r="L991" s="189">
        <f>IF(Início!$C$11&lt;L$2,IF((L$2-Início!$C$11)&lt;72,$D991*L$1,6*$D991),0)</f>
        <v>360</v>
      </c>
      <c r="M991" s="189">
        <f>IF(Início!$C$11&lt;M$2,IF((M$2-Início!$C$11)&lt;72,$D991*M$1,6*$D991),0)</f>
        <v>360</v>
      </c>
      <c r="N991" s="189">
        <f>IF(Início!$C$11&lt;N$2,IF((N$2-Início!$C$11)&lt;72,$D991*N$1,6*$D991),0)</f>
        <v>360</v>
      </c>
      <c r="Q991" s="165" t="s">
        <v>720</v>
      </c>
    </row>
    <row r="992" spans="2:17">
      <c r="B992" s="165" t="str">
        <f t="shared" si="16"/>
        <v>Mondaí/SC</v>
      </c>
      <c r="C992" s="189" t="s">
        <v>2013</v>
      </c>
      <c r="D992" s="189">
        <v>60</v>
      </c>
      <c r="E992" s="189">
        <f>IF(Início!$C$11&lt;E$2,IF((E$2-Início!$C$11)&lt;72,$D992*E$1,6*$D992),0)</f>
        <v>60</v>
      </c>
      <c r="F992" s="189">
        <f>IF(Início!$C$11&lt;F$2,IF((F$2-Início!$C$11)&lt;72,$D992*F$1,6*$D992),0)</f>
        <v>120</v>
      </c>
      <c r="G992" s="189">
        <f>IF(Início!$C$11&lt;G$2,IF((G$2-Início!$C$11)&lt;72,$D992*G$1,6*$D992),0)</f>
        <v>180</v>
      </c>
      <c r="H992" s="189">
        <f>IF(Início!$C$11&lt;H$2,IF((H$2-Início!$C$11)&lt;72,$D992*H$1,6*$D992),0)</f>
        <v>240</v>
      </c>
      <c r="I992" s="189">
        <f>IF(Início!$C$11&lt;I$2,IF((I$2-Início!$C$11)&lt;72,$D992*I$1,6*$D992),0)</f>
        <v>300</v>
      </c>
      <c r="J992" s="189">
        <f>IF(Início!$C$11&lt;J$2,IF((J$2-Início!$C$11)&lt;72,$D992*J$1,6*$D992),0)</f>
        <v>360</v>
      </c>
      <c r="K992" s="189">
        <f>IF(Início!$C$11&lt;K$2,IF((K$2-Início!$C$11)&lt;72,$D992*K$1,6*$D992),0)</f>
        <v>360</v>
      </c>
      <c r="L992" s="189">
        <f>IF(Início!$C$11&lt;L$2,IF((L$2-Início!$C$11)&lt;72,$D992*L$1,6*$D992),0)</f>
        <v>360</v>
      </c>
      <c r="M992" s="189">
        <f>IF(Início!$C$11&lt;M$2,IF((M$2-Início!$C$11)&lt;72,$D992*M$1,6*$D992),0)</f>
        <v>360</v>
      </c>
      <c r="N992" s="189">
        <f>IF(Início!$C$11&lt;N$2,IF((N$2-Início!$C$11)&lt;72,$D992*N$1,6*$D992),0)</f>
        <v>360</v>
      </c>
      <c r="Q992" s="165" t="s">
        <v>1367</v>
      </c>
    </row>
    <row r="993" spans="2:17">
      <c r="B993" s="165" t="str">
        <f t="shared" si="16"/>
        <v>Monsenhor Gil/PI</v>
      </c>
      <c r="C993" s="189" t="s">
        <v>2004</v>
      </c>
      <c r="D993" s="189">
        <v>60</v>
      </c>
      <c r="E993" s="189">
        <f>IF(Início!$C$11&lt;E$2,IF((E$2-Início!$C$11)&lt;72,$D993*E$1,6*$D993),0)</f>
        <v>60</v>
      </c>
      <c r="F993" s="189">
        <f>IF(Início!$C$11&lt;F$2,IF((F$2-Início!$C$11)&lt;72,$D993*F$1,6*$D993),0)</f>
        <v>120</v>
      </c>
      <c r="G993" s="189">
        <f>IF(Início!$C$11&lt;G$2,IF((G$2-Início!$C$11)&lt;72,$D993*G$1,6*$D993),0)</f>
        <v>180</v>
      </c>
      <c r="H993" s="189">
        <f>IF(Início!$C$11&lt;H$2,IF((H$2-Início!$C$11)&lt;72,$D993*H$1,6*$D993),0)</f>
        <v>240</v>
      </c>
      <c r="I993" s="189">
        <f>IF(Início!$C$11&lt;I$2,IF((I$2-Início!$C$11)&lt;72,$D993*I$1,6*$D993),0)</f>
        <v>300</v>
      </c>
      <c r="J993" s="189">
        <f>IF(Início!$C$11&lt;J$2,IF((J$2-Início!$C$11)&lt;72,$D993*J$1,6*$D993),0)</f>
        <v>360</v>
      </c>
      <c r="K993" s="189">
        <f>IF(Início!$C$11&lt;K$2,IF((K$2-Início!$C$11)&lt;72,$D993*K$1,6*$D993),0)</f>
        <v>360</v>
      </c>
      <c r="L993" s="189">
        <f>IF(Início!$C$11&lt;L$2,IF((L$2-Início!$C$11)&lt;72,$D993*L$1,6*$D993),0)</f>
        <v>360</v>
      </c>
      <c r="M993" s="189">
        <f>IF(Início!$C$11&lt;M$2,IF((M$2-Início!$C$11)&lt;72,$D993*M$1,6*$D993),0)</f>
        <v>360</v>
      </c>
      <c r="N993" s="189">
        <f>IF(Início!$C$11&lt;N$2,IF((N$2-Início!$C$11)&lt;72,$D993*N$1,6*$D993),0)</f>
        <v>360</v>
      </c>
      <c r="Q993" s="165" t="s">
        <v>1350</v>
      </c>
    </row>
    <row r="994" spans="2:17">
      <c r="B994" s="165" t="str">
        <f t="shared" si="16"/>
        <v>Monsenhor Hipólito/PI</v>
      </c>
      <c r="C994" s="189" t="s">
        <v>2004</v>
      </c>
      <c r="D994" s="189">
        <v>60</v>
      </c>
      <c r="E994" s="189">
        <f>IF(Início!$C$11&lt;E$2,IF((E$2-Início!$C$11)&lt;72,$D994*E$1,6*$D994),0)</f>
        <v>60</v>
      </c>
      <c r="F994" s="189">
        <f>IF(Início!$C$11&lt;F$2,IF((F$2-Início!$C$11)&lt;72,$D994*F$1,6*$D994),0)</f>
        <v>120</v>
      </c>
      <c r="G994" s="189">
        <f>IF(Início!$C$11&lt;G$2,IF((G$2-Início!$C$11)&lt;72,$D994*G$1,6*$D994),0)</f>
        <v>180</v>
      </c>
      <c r="H994" s="189">
        <f>IF(Início!$C$11&lt;H$2,IF((H$2-Início!$C$11)&lt;72,$D994*H$1,6*$D994),0)</f>
        <v>240</v>
      </c>
      <c r="I994" s="189">
        <f>IF(Início!$C$11&lt;I$2,IF((I$2-Início!$C$11)&lt;72,$D994*I$1,6*$D994),0)</f>
        <v>300</v>
      </c>
      <c r="J994" s="189">
        <f>IF(Início!$C$11&lt;J$2,IF((J$2-Início!$C$11)&lt;72,$D994*J$1,6*$D994),0)</f>
        <v>360</v>
      </c>
      <c r="K994" s="189">
        <f>IF(Início!$C$11&lt;K$2,IF((K$2-Início!$C$11)&lt;72,$D994*K$1,6*$D994),0)</f>
        <v>360</v>
      </c>
      <c r="L994" s="189">
        <f>IF(Início!$C$11&lt;L$2,IF((L$2-Início!$C$11)&lt;72,$D994*L$1,6*$D994),0)</f>
        <v>360</v>
      </c>
      <c r="M994" s="189">
        <f>IF(Início!$C$11&lt;M$2,IF((M$2-Início!$C$11)&lt;72,$D994*M$1,6*$D994),0)</f>
        <v>360</v>
      </c>
      <c r="N994" s="189">
        <f>IF(Início!$C$11&lt;N$2,IF((N$2-Início!$C$11)&lt;72,$D994*N$1,6*$D994),0)</f>
        <v>360</v>
      </c>
      <c r="Q994" s="165" t="s">
        <v>1487</v>
      </c>
    </row>
    <row r="995" spans="2:17">
      <c r="B995" s="165" t="str">
        <f t="shared" si="16"/>
        <v>Monsenhor Tabosa/CE</v>
      </c>
      <c r="C995" s="189" t="s">
        <v>314</v>
      </c>
      <c r="D995" s="189">
        <v>60</v>
      </c>
      <c r="E995" s="189">
        <f>IF(Início!$C$11&lt;E$2,IF((E$2-Início!$C$11)&lt;72,$D995*E$1,6*$D995),0)</f>
        <v>60</v>
      </c>
      <c r="F995" s="189">
        <f>IF(Início!$C$11&lt;F$2,IF((F$2-Início!$C$11)&lt;72,$D995*F$1,6*$D995),0)</f>
        <v>120</v>
      </c>
      <c r="G995" s="189">
        <f>IF(Início!$C$11&lt;G$2,IF((G$2-Início!$C$11)&lt;72,$D995*G$1,6*$D995),0)</f>
        <v>180</v>
      </c>
      <c r="H995" s="189">
        <f>IF(Início!$C$11&lt;H$2,IF((H$2-Início!$C$11)&lt;72,$D995*H$1,6*$D995),0)</f>
        <v>240</v>
      </c>
      <c r="I995" s="189">
        <f>IF(Início!$C$11&lt;I$2,IF((I$2-Início!$C$11)&lt;72,$D995*I$1,6*$D995),0)</f>
        <v>300</v>
      </c>
      <c r="J995" s="189">
        <f>IF(Início!$C$11&lt;J$2,IF((J$2-Início!$C$11)&lt;72,$D995*J$1,6*$D995),0)</f>
        <v>360</v>
      </c>
      <c r="K995" s="189">
        <f>IF(Início!$C$11&lt;K$2,IF((K$2-Início!$C$11)&lt;72,$D995*K$1,6*$D995),0)</f>
        <v>360</v>
      </c>
      <c r="L995" s="189">
        <f>IF(Início!$C$11&lt;L$2,IF((L$2-Início!$C$11)&lt;72,$D995*L$1,6*$D995),0)</f>
        <v>360</v>
      </c>
      <c r="M995" s="189">
        <f>IF(Início!$C$11&lt;M$2,IF((M$2-Início!$C$11)&lt;72,$D995*M$1,6*$D995),0)</f>
        <v>360</v>
      </c>
      <c r="N995" s="189">
        <f>IF(Início!$C$11&lt;N$2,IF((N$2-Início!$C$11)&lt;72,$D995*N$1,6*$D995),0)</f>
        <v>360</v>
      </c>
      <c r="Q995" s="165" t="s">
        <v>1002</v>
      </c>
    </row>
    <row r="996" spans="2:17">
      <c r="B996" s="165" t="str">
        <f t="shared" si="16"/>
        <v>Montanha/ES</v>
      </c>
      <c r="C996" s="189" t="s">
        <v>2011</v>
      </c>
      <c r="D996" s="189">
        <v>60</v>
      </c>
      <c r="E996" s="189">
        <f>IF(Início!$C$11&lt;E$2,IF((E$2-Início!$C$11)&lt;72,$D996*E$1,6*$D996),0)</f>
        <v>60</v>
      </c>
      <c r="F996" s="189">
        <f>IF(Início!$C$11&lt;F$2,IF((F$2-Início!$C$11)&lt;72,$D996*F$1,6*$D996),0)</f>
        <v>120</v>
      </c>
      <c r="G996" s="189">
        <f>IF(Início!$C$11&lt;G$2,IF((G$2-Início!$C$11)&lt;72,$D996*G$1,6*$D996),0)</f>
        <v>180</v>
      </c>
      <c r="H996" s="189">
        <f>IF(Início!$C$11&lt;H$2,IF((H$2-Início!$C$11)&lt;72,$D996*H$1,6*$D996),0)</f>
        <v>240</v>
      </c>
      <c r="I996" s="189">
        <f>IF(Início!$C$11&lt;I$2,IF((I$2-Início!$C$11)&lt;72,$D996*I$1,6*$D996),0)</f>
        <v>300</v>
      </c>
      <c r="J996" s="189">
        <f>IF(Início!$C$11&lt;J$2,IF((J$2-Início!$C$11)&lt;72,$D996*J$1,6*$D996),0)</f>
        <v>360</v>
      </c>
      <c r="K996" s="189">
        <f>IF(Início!$C$11&lt;K$2,IF((K$2-Início!$C$11)&lt;72,$D996*K$1,6*$D996),0)</f>
        <v>360</v>
      </c>
      <c r="L996" s="189">
        <f>IF(Início!$C$11&lt;L$2,IF((L$2-Início!$C$11)&lt;72,$D996*L$1,6*$D996),0)</f>
        <v>360</v>
      </c>
      <c r="M996" s="189">
        <f>IF(Início!$C$11&lt;M$2,IF((M$2-Início!$C$11)&lt;72,$D996*M$1,6*$D996),0)</f>
        <v>360</v>
      </c>
      <c r="N996" s="189">
        <f>IF(Início!$C$11&lt;N$2,IF((N$2-Início!$C$11)&lt;72,$D996*N$1,6*$D996),0)</f>
        <v>360</v>
      </c>
      <c r="Q996" s="165" t="s">
        <v>925</v>
      </c>
    </row>
    <row r="997" spans="2:17">
      <c r="B997" s="165" t="str">
        <f t="shared" si="16"/>
        <v>Monte Alegre/PA</v>
      </c>
      <c r="C997" s="189" t="s">
        <v>302</v>
      </c>
      <c r="D997" s="189">
        <v>60</v>
      </c>
      <c r="E997" s="189">
        <f>IF(Início!$C$11&lt;E$2,IF((E$2-Início!$C$11)&lt;72,$D997*E$1,6*$D997),0)</f>
        <v>60</v>
      </c>
      <c r="F997" s="189">
        <f>IF(Início!$C$11&lt;F$2,IF((F$2-Início!$C$11)&lt;72,$D997*F$1,6*$D997),0)</f>
        <v>120</v>
      </c>
      <c r="G997" s="189">
        <f>IF(Início!$C$11&lt;G$2,IF((G$2-Início!$C$11)&lt;72,$D997*G$1,6*$D997),0)</f>
        <v>180</v>
      </c>
      <c r="H997" s="189">
        <f>IF(Início!$C$11&lt;H$2,IF((H$2-Início!$C$11)&lt;72,$D997*H$1,6*$D997),0)</f>
        <v>240</v>
      </c>
      <c r="I997" s="189">
        <f>IF(Início!$C$11&lt;I$2,IF((I$2-Início!$C$11)&lt;72,$D997*I$1,6*$D997),0)</f>
        <v>300</v>
      </c>
      <c r="J997" s="189">
        <f>IF(Início!$C$11&lt;J$2,IF((J$2-Início!$C$11)&lt;72,$D997*J$1,6*$D997),0)</f>
        <v>360</v>
      </c>
      <c r="K997" s="189">
        <f>IF(Início!$C$11&lt;K$2,IF((K$2-Início!$C$11)&lt;72,$D997*K$1,6*$D997),0)</f>
        <v>360</v>
      </c>
      <c r="L997" s="189">
        <f>IF(Início!$C$11&lt;L$2,IF((L$2-Início!$C$11)&lt;72,$D997*L$1,6*$D997),0)</f>
        <v>360</v>
      </c>
      <c r="M997" s="189">
        <f>IF(Início!$C$11&lt;M$2,IF((M$2-Início!$C$11)&lt;72,$D997*M$1,6*$D997),0)</f>
        <v>360</v>
      </c>
      <c r="N997" s="189">
        <f>IF(Início!$C$11&lt;N$2,IF((N$2-Início!$C$11)&lt;72,$D997*N$1,6*$D997),0)</f>
        <v>360</v>
      </c>
      <c r="Q997" s="165" t="s">
        <v>478</v>
      </c>
    </row>
    <row r="998" spans="2:17">
      <c r="B998" s="165" t="str">
        <f t="shared" si="16"/>
        <v>Monte Azul/MG</v>
      </c>
      <c r="C998" s="189" t="s">
        <v>2005</v>
      </c>
      <c r="D998" s="189">
        <v>60</v>
      </c>
      <c r="E998" s="189">
        <f>IF(Início!$C$11&lt;E$2,IF((E$2-Início!$C$11)&lt;72,$D998*E$1,6*$D998),0)</f>
        <v>60</v>
      </c>
      <c r="F998" s="189">
        <f>IF(Início!$C$11&lt;F$2,IF((F$2-Início!$C$11)&lt;72,$D998*F$1,6*$D998),0)</f>
        <v>120</v>
      </c>
      <c r="G998" s="189">
        <f>IF(Início!$C$11&lt;G$2,IF((G$2-Início!$C$11)&lt;72,$D998*G$1,6*$D998),0)</f>
        <v>180</v>
      </c>
      <c r="H998" s="189">
        <f>IF(Início!$C$11&lt;H$2,IF((H$2-Início!$C$11)&lt;72,$D998*H$1,6*$D998),0)</f>
        <v>240</v>
      </c>
      <c r="I998" s="189">
        <f>IF(Início!$C$11&lt;I$2,IF((I$2-Início!$C$11)&lt;72,$D998*I$1,6*$D998),0)</f>
        <v>300</v>
      </c>
      <c r="J998" s="189">
        <f>IF(Início!$C$11&lt;J$2,IF((J$2-Início!$C$11)&lt;72,$D998*J$1,6*$D998),0)</f>
        <v>360</v>
      </c>
      <c r="K998" s="189">
        <f>IF(Início!$C$11&lt;K$2,IF((K$2-Início!$C$11)&lt;72,$D998*K$1,6*$D998),0)</f>
        <v>360</v>
      </c>
      <c r="L998" s="189">
        <f>IF(Início!$C$11&lt;L$2,IF((L$2-Início!$C$11)&lt;72,$D998*L$1,6*$D998),0)</f>
        <v>360</v>
      </c>
      <c r="M998" s="189">
        <f>IF(Início!$C$11&lt;M$2,IF((M$2-Início!$C$11)&lt;72,$D998*M$1,6*$D998),0)</f>
        <v>360</v>
      </c>
      <c r="N998" s="189">
        <f>IF(Início!$C$11&lt;N$2,IF((N$2-Início!$C$11)&lt;72,$D998*N$1,6*$D998),0)</f>
        <v>360</v>
      </c>
      <c r="Q998" s="165" t="s">
        <v>889</v>
      </c>
    </row>
    <row r="999" spans="2:17">
      <c r="B999" s="165" t="str">
        <f t="shared" si="16"/>
        <v>Monte Carmelo/MG</v>
      </c>
      <c r="C999" s="189" t="s">
        <v>2005</v>
      </c>
      <c r="D999" s="189">
        <v>60</v>
      </c>
      <c r="E999" s="189">
        <f>IF(Início!$C$11&lt;E$2,IF((E$2-Início!$C$11)&lt;72,$D999*E$1,6*$D999),0)</f>
        <v>60</v>
      </c>
      <c r="F999" s="189">
        <f>IF(Início!$C$11&lt;F$2,IF((F$2-Início!$C$11)&lt;72,$D999*F$1,6*$D999),0)</f>
        <v>120</v>
      </c>
      <c r="G999" s="189">
        <f>IF(Início!$C$11&lt;G$2,IF((G$2-Início!$C$11)&lt;72,$D999*G$1,6*$D999),0)</f>
        <v>180</v>
      </c>
      <c r="H999" s="189">
        <f>IF(Início!$C$11&lt;H$2,IF((H$2-Início!$C$11)&lt;72,$D999*H$1,6*$D999),0)</f>
        <v>240</v>
      </c>
      <c r="I999" s="189">
        <f>IF(Início!$C$11&lt;I$2,IF((I$2-Início!$C$11)&lt;72,$D999*I$1,6*$D999),0)</f>
        <v>300</v>
      </c>
      <c r="J999" s="189">
        <f>IF(Início!$C$11&lt;J$2,IF((J$2-Início!$C$11)&lt;72,$D999*J$1,6*$D999),0)</f>
        <v>360</v>
      </c>
      <c r="K999" s="189">
        <f>IF(Início!$C$11&lt;K$2,IF((K$2-Início!$C$11)&lt;72,$D999*K$1,6*$D999),0)</f>
        <v>360</v>
      </c>
      <c r="L999" s="189">
        <f>IF(Início!$C$11&lt;L$2,IF((L$2-Início!$C$11)&lt;72,$D999*L$1,6*$D999),0)</f>
        <v>360</v>
      </c>
      <c r="M999" s="189">
        <f>IF(Início!$C$11&lt;M$2,IF((M$2-Início!$C$11)&lt;72,$D999*M$1,6*$D999),0)</f>
        <v>360</v>
      </c>
      <c r="N999" s="189">
        <f>IF(Início!$C$11&lt;N$2,IF((N$2-Início!$C$11)&lt;72,$D999*N$1,6*$D999),0)</f>
        <v>360</v>
      </c>
      <c r="Q999" s="165" t="s">
        <v>529</v>
      </c>
    </row>
    <row r="1000" spans="2:17">
      <c r="B1000" s="165" t="str">
        <f t="shared" si="16"/>
        <v>Monte Negro/RO</v>
      </c>
      <c r="C1000" s="189" t="s">
        <v>306</v>
      </c>
      <c r="D1000" s="189">
        <v>60</v>
      </c>
      <c r="E1000" s="189">
        <f>IF(Início!$C$11&lt;E$2,IF((E$2-Início!$C$11)&lt;72,$D1000*E$1,6*$D1000),0)</f>
        <v>60</v>
      </c>
      <c r="F1000" s="189">
        <f>IF(Início!$C$11&lt;F$2,IF((F$2-Início!$C$11)&lt;72,$D1000*F$1,6*$D1000),0)</f>
        <v>120</v>
      </c>
      <c r="G1000" s="189">
        <f>IF(Início!$C$11&lt;G$2,IF((G$2-Início!$C$11)&lt;72,$D1000*G$1,6*$D1000),0)</f>
        <v>180</v>
      </c>
      <c r="H1000" s="189">
        <f>IF(Início!$C$11&lt;H$2,IF((H$2-Início!$C$11)&lt;72,$D1000*H$1,6*$D1000),0)</f>
        <v>240</v>
      </c>
      <c r="I1000" s="189">
        <f>IF(Início!$C$11&lt;I$2,IF((I$2-Início!$C$11)&lt;72,$D1000*I$1,6*$D1000),0)</f>
        <v>300</v>
      </c>
      <c r="J1000" s="189">
        <f>IF(Início!$C$11&lt;J$2,IF((J$2-Início!$C$11)&lt;72,$D1000*J$1,6*$D1000),0)</f>
        <v>360</v>
      </c>
      <c r="K1000" s="189">
        <f>IF(Início!$C$11&lt;K$2,IF((K$2-Início!$C$11)&lt;72,$D1000*K$1,6*$D1000),0)</f>
        <v>360</v>
      </c>
      <c r="L1000" s="189">
        <f>IF(Início!$C$11&lt;L$2,IF((L$2-Início!$C$11)&lt;72,$D1000*L$1,6*$D1000),0)</f>
        <v>360</v>
      </c>
      <c r="M1000" s="189">
        <f>IF(Início!$C$11&lt;M$2,IF((M$2-Início!$C$11)&lt;72,$D1000*M$1,6*$D1000),0)</f>
        <v>360</v>
      </c>
      <c r="N1000" s="189">
        <f>IF(Início!$C$11&lt;N$2,IF((N$2-Início!$C$11)&lt;72,$D1000*N$1,6*$D1000),0)</f>
        <v>360</v>
      </c>
      <c r="Q1000" s="165" t="s">
        <v>1250</v>
      </c>
    </row>
    <row r="1001" spans="2:17">
      <c r="B1001" s="165" t="str">
        <f t="shared" si="16"/>
        <v>Moreilândia/PE</v>
      </c>
      <c r="C1001" s="189" t="s">
        <v>319</v>
      </c>
      <c r="D1001" s="189">
        <v>60</v>
      </c>
      <c r="E1001" s="189">
        <f>IF(Início!$C$11&lt;E$2,IF((E$2-Início!$C$11)&lt;72,$D1001*E$1,6*$D1001),0)</f>
        <v>60</v>
      </c>
      <c r="F1001" s="189">
        <f>IF(Início!$C$11&lt;F$2,IF((F$2-Início!$C$11)&lt;72,$D1001*F$1,6*$D1001),0)</f>
        <v>120</v>
      </c>
      <c r="G1001" s="189">
        <f>IF(Início!$C$11&lt;G$2,IF((G$2-Início!$C$11)&lt;72,$D1001*G$1,6*$D1001),0)</f>
        <v>180</v>
      </c>
      <c r="H1001" s="189">
        <f>IF(Início!$C$11&lt;H$2,IF((H$2-Início!$C$11)&lt;72,$D1001*H$1,6*$D1001),0)</f>
        <v>240</v>
      </c>
      <c r="I1001" s="189">
        <f>IF(Início!$C$11&lt;I$2,IF((I$2-Início!$C$11)&lt;72,$D1001*I$1,6*$D1001),0)</f>
        <v>300</v>
      </c>
      <c r="J1001" s="189">
        <f>IF(Início!$C$11&lt;J$2,IF((J$2-Início!$C$11)&lt;72,$D1001*J$1,6*$D1001),0)</f>
        <v>360</v>
      </c>
      <c r="K1001" s="189">
        <f>IF(Início!$C$11&lt;K$2,IF((K$2-Início!$C$11)&lt;72,$D1001*K$1,6*$D1001),0)</f>
        <v>360</v>
      </c>
      <c r="L1001" s="189">
        <f>IF(Início!$C$11&lt;L$2,IF((L$2-Início!$C$11)&lt;72,$D1001*L$1,6*$D1001),0)</f>
        <v>360</v>
      </c>
      <c r="M1001" s="189">
        <f>IF(Início!$C$11&lt;M$2,IF((M$2-Início!$C$11)&lt;72,$D1001*M$1,6*$D1001),0)</f>
        <v>360</v>
      </c>
      <c r="N1001" s="189">
        <f>IF(Início!$C$11&lt;N$2,IF((N$2-Início!$C$11)&lt;72,$D1001*N$1,6*$D1001),0)</f>
        <v>360</v>
      </c>
      <c r="Q1001" s="165" t="s">
        <v>1320</v>
      </c>
    </row>
    <row r="1002" spans="2:17">
      <c r="B1002" s="165" t="str">
        <f t="shared" si="16"/>
        <v>Morro do Chapéu do Piauí/PI</v>
      </c>
      <c r="C1002" s="189" t="s">
        <v>2004</v>
      </c>
      <c r="D1002" s="189">
        <v>60</v>
      </c>
      <c r="E1002" s="189">
        <f>IF(Início!$C$11&lt;E$2,IF((E$2-Início!$C$11)&lt;72,$D1002*E$1,6*$D1002),0)</f>
        <v>60</v>
      </c>
      <c r="F1002" s="189">
        <f>IF(Início!$C$11&lt;F$2,IF((F$2-Início!$C$11)&lt;72,$D1002*F$1,6*$D1002),0)</f>
        <v>120</v>
      </c>
      <c r="G1002" s="189">
        <f>IF(Início!$C$11&lt;G$2,IF((G$2-Início!$C$11)&lt;72,$D1002*G$1,6*$D1002),0)</f>
        <v>180</v>
      </c>
      <c r="H1002" s="189">
        <f>IF(Início!$C$11&lt;H$2,IF((H$2-Início!$C$11)&lt;72,$D1002*H$1,6*$D1002),0)</f>
        <v>240</v>
      </c>
      <c r="I1002" s="189">
        <f>IF(Início!$C$11&lt;I$2,IF((I$2-Início!$C$11)&lt;72,$D1002*I$1,6*$D1002),0)</f>
        <v>300</v>
      </c>
      <c r="J1002" s="189">
        <f>IF(Início!$C$11&lt;J$2,IF((J$2-Início!$C$11)&lt;72,$D1002*J$1,6*$D1002),0)</f>
        <v>360</v>
      </c>
      <c r="K1002" s="189">
        <f>IF(Início!$C$11&lt;K$2,IF((K$2-Início!$C$11)&lt;72,$D1002*K$1,6*$D1002),0)</f>
        <v>360</v>
      </c>
      <c r="L1002" s="189">
        <f>IF(Início!$C$11&lt;L$2,IF((L$2-Início!$C$11)&lt;72,$D1002*L$1,6*$D1002),0)</f>
        <v>360</v>
      </c>
      <c r="M1002" s="189">
        <f>IF(Início!$C$11&lt;M$2,IF((M$2-Início!$C$11)&lt;72,$D1002*M$1,6*$D1002),0)</f>
        <v>360</v>
      </c>
      <c r="N1002" s="189">
        <f>IF(Início!$C$11&lt;N$2,IF((N$2-Início!$C$11)&lt;72,$D1002*N$1,6*$D1002),0)</f>
        <v>360</v>
      </c>
      <c r="Q1002" s="165" t="s">
        <v>1574</v>
      </c>
    </row>
    <row r="1003" spans="2:17">
      <c r="B1003" s="165" t="str">
        <f t="shared" si="16"/>
        <v>Morros/MA</v>
      </c>
      <c r="C1003" s="189" t="s">
        <v>316</v>
      </c>
      <c r="D1003" s="189">
        <v>60</v>
      </c>
      <c r="E1003" s="189">
        <f>IF(Início!$C$11&lt;E$2,IF((E$2-Início!$C$11)&lt;72,$D1003*E$1,6*$D1003),0)</f>
        <v>60</v>
      </c>
      <c r="F1003" s="189">
        <f>IF(Início!$C$11&lt;F$2,IF((F$2-Início!$C$11)&lt;72,$D1003*F$1,6*$D1003),0)</f>
        <v>120</v>
      </c>
      <c r="G1003" s="189">
        <f>IF(Início!$C$11&lt;G$2,IF((G$2-Início!$C$11)&lt;72,$D1003*G$1,6*$D1003),0)</f>
        <v>180</v>
      </c>
      <c r="H1003" s="189">
        <f>IF(Início!$C$11&lt;H$2,IF((H$2-Início!$C$11)&lt;72,$D1003*H$1,6*$D1003),0)</f>
        <v>240</v>
      </c>
      <c r="I1003" s="189">
        <f>IF(Início!$C$11&lt;I$2,IF((I$2-Início!$C$11)&lt;72,$D1003*I$1,6*$D1003),0)</f>
        <v>300</v>
      </c>
      <c r="J1003" s="189">
        <f>IF(Início!$C$11&lt;J$2,IF((J$2-Início!$C$11)&lt;72,$D1003*J$1,6*$D1003),0)</f>
        <v>360</v>
      </c>
      <c r="K1003" s="189">
        <f>IF(Início!$C$11&lt;K$2,IF((K$2-Início!$C$11)&lt;72,$D1003*K$1,6*$D1003),0)</f>
        <v>360</v>
      </c>
      <c r="L1003" s="189">
        <f>IF(Início!$C$11&lt;L$2,IF((L$2-Início!$C$11)&lt;72,$D1003*L$1,6*$D1003),0)</f>
        <v>360</v>
      </c>
      <c r="M1003" s="189">
        <f>IF(Início!$C$11&lt;M$2,IF((M$2-Início!$C$11)&lt;72,$D1003*M$1,6*$D1003),0)</f>
        <v>360</v>
      </c>
      <c r="N1003" s="189">
        <f>IF(Início!$C$11&lt;N$2,IF((N$2-Início!$C$11)&lt;72,$D1003*N$1,6*$D1003),0)</f>
        <v>360</v>
      </c>
      <c r="Q1003" s="165" t="s">
        <v>941</v>
      </c>
    </row>
    <row r="1004" spans="2:17">
      <c r="B1004" s="165" t="str">
        <f t="shared" si="16"/>
        <v>Mortugaba/BA</v>
      </c>
      <c r="C1004" s="189" t="s">
        <v>311</v>
      </c>
      <c r="D1004" s="189">
        <v>60</v>
      </c>
      <c r="E1004" s="189">
        <f>IF(Início!$C$11&lt;E$2,IF((E$2-Início!$C$11)&lt;72,$D1004*E$1,6*$D1004),0)</f>
        <v>60</v>
      </c>
      <c r="F1004" s="189">
        <f>IF(Início!$C$11&lt;F$2,IF((F$2-Início!$C$11)&lt;72,$D1004*F$1,6*$D1004),0)</f>
        <v>120</v>
      </c>
      <c r="G1004" s="189">
        <f>IF(Início!$C$11&lt;G$2,IF((G$2-Início!$C$11)&lt;72,$D1004*G$1,6*$D1004),0)</f>
        <v>180</v>
      </c>
      <c r="H1004" s="189">
        <f>IF(Início!$C$11&lt;H$2,IF((H$2-Início!$C$11)&lt;72,$D1004*H$1,6*$D1004),0)</f>
        <v>240</v>
      </c>
      <c r="I1004" s="189">
        <f>IF(Início!$C$11&lt;I$2,IF((I$2-Início!$C$11)&lt;72,$D1004*I$1,6*$D1004),0)</f>
        <v>300</v>
      </c>
      <c r="J1004" s="189">
        <f>IF(Início!$C$11&lt;J$2,IF((J$2-Início!$C$11)&lt;72,$D1004*J$1,6*$D1004),0)</f>
        <v>360</v>
      </c>
      <c r="K1004" s="189">
        <f>IF(Início!$C$11&lt;K$2,IF((K$2-Início!$C$11)&lt;72,$D1004*K$1,6*$D1004),0)</f>
        <v>360</v>
      </c>
      <c r="L1004" s="189">
        <f>IF(Início!$C$11&lt;L$2,IF((L$2-Início!$C$11)&lt;72,$D1004*L$1,6*$D1004),0)</f>
        <v>360</v>
      </c>
      <c r="M1004" s="189">
        <f>IF(Início!$C$11&lt;M$2,IF((M$2-Início!$C$11)&lt;72,$D1004*M$1,6*$D1004),0)</f>
        <v>360</v>
      </c>
      <c r="N1004" s="189">
        <f>IF(Início!$C$11&lt;N$2,IF((N$2-Início!$C$11)&lt;72,$D1004*N$1,6*$D1004),0)</f>
        <v>360</v>
      </c>
      <c r="Q1004" s="165" t="s">
        <v>1270</v>
      </c>
    </row>
    <row r="1005" spans="2:17">
      <c r="B1005" s="165" t="str">
        <f t="shared" si="16"/>
        <v>Mostardas/RS</v>
      </c>
      <c r="C1005" s="189" t="s">
        <v>2012</v>
      </c>
      <c r="D1005" s="189">
        <v>60</v>
      </c>
      <c r="E1005" s="189">
        <f>IF(Início!$C$11&lt;E$2,IF((E$2-Início!$C$11)&lt;72,$D1005*E$1,6*$D1005),0)</f>
        <v>60</v>
      </c>
      <c r="F1005" s="189">
        <f>IF(Início!$C$11&lt;F$2,IF((F$2-Início!$C$11)&lt;72,$D1005*F$1,6*$D1005),0)</f>
        <v>120</v>
      </c>
      <c r="G1005" s="189">
        <f>IF(Início!$C$11&lt;G$2,IF((G$2-Início!$C$11)&lt;72,$D1005*G$1,6*$D1005),0)</f>
        <v>180</v>
      </c>
      <c r="H1005" s="189">
        <f>IF(Início!$C$11&lt;H$2,IF((H$2-Início!$C$11)&lt;72,$D1005*H$1,6*$D1005),0)</f>
        <v>240</v>
      </c>
      <c r="I1005" s="189">
        <f>IF(Início!$C$11&lt;I$2,IF((I$2-Início!$C$11)&lt;72,$D1005*I$1,6*$D1005),0)</f>
        <v>300</v>
      </c>
      <c r="J1005" s="189">
        <f>IF(Início!$C$11&lt;J$2,IF((J$2-Início!$C$11)&lt;72,$D1005*J$1,6*$D1005),0)</f>
        <v>360</v>
      </c>
      <c r="K1005" s="189">
        <f>IF(Início!$C$11&lt;K$2,IF((K$2-Início!$C$11)&lt;72,$D1005*K$1,6*$D1005),0)</f>
        <v>360</v>
      </c>
      <c r="L1005" s="189">
        <f>IF(Início!$C$11&lt;L$2,IF((L$2-Início!$C$11)&lt;72,$D1005*L$1,6*$D1005),0)</f>
        <v>360</v>
      </c>
      <c r="M1005" s="189">
        <f>IF(Início!$C$11&lt;M$2,IF((M$2-Início!$C$11)&lt;72,$D1005*M$1,6*$D1005),0)</f>
        <v>360</v>
      </c>
      <c r="N1005" s="189">
        <f>IF(Início!$C$11&lt;N$2,IF((N$2-Início!$C$11)&lt;72,$D1005*N$1,6*$D1005),0)</f>
        <v>360</v>
      </c>
      <c r="Q1005" s="165" t="s">
        <v>1224</v>
      </c>
    </row>
    <row r="1006" spans="2:17">
      <c r="B1006" s="165" t="str">
        <f t="shared" si="16"/>
        <v>Mucajaí/RR</v>
      </c>
      <c r="C1006" s="189" t="s">
        <v>2008</v>
      </c>
      <c r="D1006" s="189">
        <v>60</v>
      </c>
      <c r="E1006" s="189">
        <f>IF(Início!$C$11&lt;E$2,IF((E$2-Início!$C$11)&lt;72,$D1006*E$1,6*$D1006),0)</f>
        <v>60</v>
      </c>
      <c r="F1006" s="189">
        <f>IF(Início!$C$11&lt;F$2,IF((F$2-Início!$C$11)&lt;72,$D1006*F$1,6*$D1006),0)</f>
        <v>120</v>
      </c>
      <c r="G1006" s="189">
        <f>IF(Início!$C$11&lt;G$2,IF((G$2-Início!$C$11)&lt;72,$D1006*G$1,6*$D1006),0)</f>
        <v>180</v>
      </c>
      <c r="H1006" s="189">
        <f>IF(Início!$C$11&lt;H$2,IF((H$2-Início!$C$11)&lt;72,$D1006*H$1,6*$D1006),0)</f>
        <v>240</v>
      </c>
      <c r="I1006" s="189">
        <f>IF(Início!$C$11&lt;I$2,IF((I$2-Início!$C$11)&lt;72,$D1006*I$1,6*$D1006),0)</f>
        <v>300</v>
      </c>
      <c r="J1006" s="189">
        <f>IF(Início!$C$11&lt;J$2,IF((J$2-Início!$C$11)&lt;72,$D1006*J$1,6*$D1006),0)</f>
        <v>360</v>
      </c>
      <c r="K1006" s="189">
        <f>IF(Início!$C$11&lt;K$2,IF((K$2-Início!$C$11)&lt;72,$D1006*K$1,6*$D1006),0)</f>
        <v>360</v>
      </c>
      <c r="L1006" s="189">
        <f>IF(Início!$C$11&lt;L$2,IF((L$2-Início!$C$11)&lt;72,$D1006*L$1,6*$D1006),0)</f>
        <v>360</v>
      </c>
      <c r="M1006" s="189">
        <f>IF(Início!$C$11&lt;M$2,IF((M$2-Início!$C$11)&lt;72,$D1006*M$1,6*$D1006),0)</f>
        <v>360</v>
      </c>
      <c r="N1006" s="189">
        <f>IF(Início!$C$11&lt;N$2,IF((N$2-Início!$C$11)&lt;72,$D1006*N$1,6*$D1006),0)</f>
        <v>360</v>
      </c>
      <c r="Q1006" s="165" t="s">
        <v>961</v>
      </c>
    </row>
    <row r="1007" spans="2:17">
      <c r="B1007" s="165" t="str">
        <f t="shared" si="16"/>
        <v>Mucugê/BA</v>
      </c>
      <c r="C1007" s="189" t="s">
        <v>311</v>
      </c>
      <c r="D1007" s="189">
        <v>60</v>
      </c>
      <c r="E1007" s="189">
        <f>IF(Início!$C$11&lt;E$2,IF((E$2-Início!$C$11)&lt;72,$D1007*E$1,6*$D1007),0)</f>
        <v>60</v>
      </c>
      <c r="F1007" s="189">
        <f>IF(Início!$C$11&lt;F$2,IF((F$2-Início!$C$11)&lt;72,$D1007*F$1,6*$D1007),0)</f>
        <v>120</v>
      </c>
      <c r="G1007" s="189">
        <f>IF(Início!$C$11&lt;G$2,IF((G$2-Início!$C$11)&lt;72,$D1007*G$1,6*$D1007),0)</f>
        <v>180</v>
      </c>
      <c r="H1007" s="189">
        <f>IF(Início!$C$11&lt;H$2,IF((H$2-Início!$C$11)&lt;72,$D1007*H$1,6*$D1007),0)</f>
        <v>240</v>
      </c>
      <c r="I1007" s="189">
        <f>IF(Início!$C$11&lt;I$2,IF((I$2-Início!$C$11)&lt;72,$D1007*I$1,6*$D1007),0)</f>
        <v>300</v>
      </c>
      <c r="J1007" s="189">
        <f>IF(Início!$C$11&lt;J$2,IF((J$2-Início!$C$11)&lt;72,$D1007*J$1,6*$D1007),0)</f>
        <v>360</v>
      </c>
      <c r="K1007" s="189">
        <f>IF(Início!$C$11&lt;K$2,IF((K$2-Início!$C$11)&lt;72,$D1007*K$1,6*$D1007),0)</f>
        <v>360</v>
      </c>
      <c r="L1007" s="189">
        <f>IF(Início!$C$11&lt;L$2,IF((L$2-Início!$C$11)&lt;72,$D1007*L$1,6*$D1007),0)</f>
        <v>360</v>
      </c>
      <c r="M1007" s="189">
        <f>IF(Início!$C$11&lt;M$2,IF((M$2-Início!$C$11)&lt;72,$D1007*M$1,6*$D1007),0)</f>
        <v>360</v>
      </c>
      <c r="N1007" s="189">
        <f>IF(Início!$C$11&lt;N$2,IF((N$2-Início!$C$11)&lt;72,$D1007*N$1,6*$D1007),0)</f>
        <v>360</v>
      </c>
      <c r="Q1007" s="165" t="s">
        <v>1221</v>
      </c>
    </row>
    <row r="1008" spans="2:17">
      <c r="B1008" s="165" t="str">
        <f t="shared" si="16"/>
        <v>Mucuri/BA</v>
      </c>
      <c r="C1008" s="189" t="s">
        <v>311</v>
      </c>
      <c r="D1008" s="189">
        <v>60</v>
      </c>
      <c r="E1008" s="189">
        <f>IF(Início!$C$11&lt;E$2,IF((E$2-Início!$C$11)&lt;72,$D1008*E$1,6*$D1008),0)</f>
        <v>60</v>
      </c>
      <c r="F1008" s="189">
        <f>IF(Início!$C$11&lt;F$2,IF((F$2-Início!$C$11)&lt;72,$D1008*F$1,6*$D1008),0)</f>
        <v>120</v>
      </c>
      <c r="G1008" s="189">
        <f>IF(Início!$C$11&lt;G$2,IF((G$2-Início!$C$11)&lt;72,$D1008*G$1,6*$D1008),0)</f>
        <v>180</v>
      </c>
      <c r="H1008" s="189">
        <f>IF(Início!$C$11&lt;H$2,IF((H$2-Início!$C$11)&lt;72,$D1008*H$1,6*$D1008),0)</f>
        <v>240</v>
      </c>
      <c r="I1008" s="189">
        <f>IF(Início!$C$11&lt;I$2,IF((I$2-Início!$C$11)&lt;72,$D1008*I$1,6*$D1008),0)</f>
        <v>300</v>
      </c>
      <c r="J1008" s="189">
        <f>IF(Início!$C$11&lt;J$2,IF((J$2-Início!$C$11)&lt;72,$D1008*J$1,6*$D1008),0)</f>
        <v>360</v>
      </c>
      <c r="K1008" s="189">
        <f>IF(Início!$C$11&lt;K$2,IF((K$2-Início!$C$11)&lt;72,$D1008*K$1,6*$D1008),0)</f>
        <v>360</v>
      </c>
      <c r="L1008" s="189">
        <f>IF(Início!$C$11&lt;L$2,IF((L$2-Início!$C$11)&lt;72,$D1008*L$1,6*$D1008),0)</f>
        <v>360</v>
      </c>
      <c r="M1008" s="189">
        <f>IF(Início!$C$11&lt;M$2,IF((M$2-Início!$C$11)&lt;72,$D1008*M$1,6*$D1008),0)</f>
        <v>360</v>
      </c>
      <c r="N1008" s="189">
        <f>IF(Início!$C$11&lt;N$2,IF((N$2-Início!$C$11)&lt;72,$D1008*N$1,6*$D1008),0)</f>
        <v>360</v>
      </c>
      <c r="Q1008" s="165" t="s">
        <v>587</v>
      </c>
    </row>
    <row r="1009" spans="2:17">
      <c r="B1009" s="165" t="str">
        <f t="shared" si="16"/>
        <v>Mucurici/ES</v>
      </c>
      <c r="C1009" s="189" t="s">
        <v>2011</v>
      </c>
      <c r="D1009" s="189">
        <v>60</v>
      </c>
      <c r="E1009" s="189">
        <f>IF(Início!$C$11&lt;E$2,IF((E$2-Início!$C$11)&lt;72,$D1009*E$1,6*$D1009),0)</f>
        <v>60</v>
      </c>
      <c r="F1009" s="189">
        <f>IF(Início!$C$11&lt;F$2,IF((F$2-Início!$C$11)&lt;72,$D1009*F$1,6*$D1009),0)</f>
        <v>120</v>
      </c>
      <c r="G1009" s="189">
        <f>IF(Início!$C$11&lt;G$2,IF((G$2-Início!$C$11)&lt;72,$D1009*G$1,6*$D1009),0)</f>
        <v>180</v>
      </c>
      <c r="H1009" s="189">
        <f>IF(Início!$C$11&lt;H$2,IF((H$2-Início!$C$11)&lt;72,$D1009*H$1,6*$D1009),0)</f>
        <v>240</v>
      </c>
      <c r="I1009" s="189">
        <f>IF(Início!$C$11&lt;I$2,IF((I$2-Início!$C$11)&lt;72,$D1009*I$1,6*$D1009),0)</f>
        <v>300</v>
      </c>
      <c r="J1009" s="189">
        <f>IF(Início!$C$11&lt;J$2,IF((J$2-Início!$C$11)&lt;72,$D1009*J$1,6*$D1009),0)</f>
        <v>360</v>
      </c>
      <c r="K1009" s="189">
        <f>IF(Início!$C$11&lt;K$2,IF((K$2-Início!$C$11)&lt;72,$D1009*K$1,6*$D1009),0)</f>
        <v>360</v>
      </c>
      <c r="L1009" s="189">
        <f>IF(Início!$C$11&lt;L$2,IF((L$2-Início!$C$11)&lt;72,$D1009*L$1,6*$D1009),0)</f>
        <v>360</v>
      </c>
      <c r="M1009" s="189">
        <f>IF(Início!$C$11&lt;M$2,IF((M$2-Início!$C$11)&lt;72,$D1009*M$1,6*$D1009),0)</f>
        <v>360</v>
      </c>
      <c r="N1009" s="189">
        <f>IF(Início!$C$11&lt;N$2,IF((N$2-Início!$C$11)&lt;72,$D1009*N$1,6*$D1009),0)</f>
        <v>360</v>
      </c>
      <c r="Q1009" s="165" t="s">
        <v>1663</v>
      </c>
    </row>
    <row r="1010" spans="2:17">
      <c r="B1010" s="165" t="str">
        <f t="shared" si="16"/>
        <v>Mulungu do Morro/BA</v>
      </c>
      <c r="C1010" s="189" t="s">
        <v>311</v>
      </c>
      <c r="D1010" s="189">
        <v>60</v>
      </c>
      <c r="E1010" s="189">
        <f>IF(Início!$C$11&lt;E$2,IF((E$2-Início!$C$11)&lt;72,$D1010*E$1,6*$D1010),0)</f>
        <v>60</v>
      </c>
      <c r="F1010" s="189">
        <f>IF(Início!$C$11&lt;F$2,IF((F$2-Início!$C$11)&lt;72,$D1010*F$1,6*$D1010),0)</f>
        <v>120</v>
      </c>
      <c r="G1010" s="189">
        <f>IF(Início!$C$11&lt;G$2,IF((G$2-Início!$C$11)&lt;72,$D1010*G$1,6*$D1010),0)</f>
        <v>180</v>
      </c>
      <c r="H1010" s="189">
        <f>IF(Início!$C$11&lt;H$2,IF((H$2-Início!$C$11)&lt;72,$D1010*H$1,6*$D1010),0)</f>
        <v>240</v>
      </c>
      <c r="I1010" s="189">
        <f>IF(Início!$C$11&lt;I$2,IF((I$2-Início!$C$11)&lt;72,$D1010*I$1,6*$D1010),0)</f>
        <v>300</v>
      </c>
      <c r="J1010" s="189">
        <f>IF(Início!$C$11&lt;J$2,IF((J$2-Início!$C$11)&lt;72,$D1010*J$1,6*$D1010),0)</f>
        <v>360</v>
      </c>
      <c r="K1010" s="189">
        <f>IF(Início!$C$11&lt;K$2,IF((K$2-Início!$C$11)&lt;72,$D1010*K$1,6*$D1010),0)</f>
        <v>360</v>
      </c>
      <c r="L1010" s="189">
        <f>IF(Início!$C$11&lt;L$2,IF((L$2-Início!$C$11)&lt;72,$D1010*L$1,6*$D1010),0)</f>
        <v>360</v>
      </c>
      <c r="M1010" s="189">
        <f>IF(Início!$C$11&lt;M$2,IF((M$2-Início!$C$11)&lt;72,$D1010*M$1,6*$D1010),0)</f>
        <v>360</v>
      </c>
      <c r="N1010" s="189">
        <f>IF(Início!$C$11&lt;N$2,IF((N$2-Início!$C$11)&lt;72,$D1010*N$1,6*$D1010),0)</f>
        <v>360</v>
      </c>
      <c r="Q1010" s="165" t="s">
        <v>1178</v>
      </c>
    </row>
    <row r="1011" spans="2:17">
      <c r="B1011" s="165" t="str">
        <f t="shared" si="16"/>
        <v>Mundo Novo/MS</v>
      </c>
      <c r="C1011" s="189" t="s">
        <v>308</v>
      </c>
      <c r="D1011" s="189">
        <v>60</v>
      </c>
      <c r="E1011" s="189">
        <f>IF(Início!$C$11&lt;E$2,IF((E$2-Início!$C$11)&lt;72,$D1011*E$1,6*$D1011),0)</f>
        <v>60</v>
      </c>
      <c r="F1011" s="189">
        <f>IF(Início!$C$11&lt;F$2,IF((F$2-Início!$C$11)&lt;72,$D1011*F$1,6*$D1011),0)</f>
        <v>120</v>
      </c>
      <c r="G1011" s="189">
        <f>IF(Início!$C$11&lt;G$2,IF((G$2-Início!$C$11)&lt;72,$D1011*G$1,6*$D1011),0)</f>
        <v>180</v>
      </c>
      <c r="H1011" s="189">
        <f>IF(Início!$C$11&lt;H$2,IF((H$2-Início!$C$11)&lt;72,$D1011*H$1,6*$D1011),0)</f>
        <v>240</v>
      </c>
      <c r="I1011" s="189">
        <f>IF(Início!$C$11&lt;I$2,IF((I$2-Início!$C$11)&lt;72,$D1011*I$1,6*$D1011),0)</f>
        <v>300</v>
      </c>
      <c r="J1011" s="189">
        <f>IF(Início!$C$11&lt;J$2,IF((J$2-Início!$C$11)&lt;72,$D1011*J$1,6*$D1011),0)</f>
        <v>360</v>
      </c>
      <c r="K1011" s="189">
        <f>IF(Início!$C$11&lt;K$2,IF((K$2-Início!$C$11)&lt;72,$D1011*K$1,6*$D1011),0)</f>
        <v>360</v>
      </c>
      <c r="L1011" s="189">
        <f>IF(Início!$C$11&lt;L$2,IF((L$2-Início!$C$11)&lt;72,$D1011*L$1,6*$D1011),0)</f>
        <v>360</v>
      </c>
      <c r="M1011" s="189">
        <f>IF(Início!$C$11&lt;M$2,IF((M$2-Início!$C$11)&lt;72,$D1011*M$1,6*$D1011),0)</f>
        <v>360</v>
      </c>
      <c r="N1011" s="189">
        <f>IF(Início!$C$11&lt;N$2,IF((N$2-Início!$C$11)&lt;72,$D1011*N$1,6*$D1011),0)</f>
        <v>360</v>
      </c>
      <c r="Q1011" s="165" t="s">
        <v>918</v>
      </c>
    </row>
    <row r="1012" spans="2:17">
      <c r="B1012" s="165" t="str">
        <f t="shared" si="16"/>
        <v>Mundo Novo/BA</v>
      </c>
      <c r="C1012" s="189" t="s">
        <v>311</v>
      </c>
      <c r="D1012" s="189">
        <v>60</v>
      </c>
      <c r="E1012" s="189">
        <f>IF(Início!$C$11&lt;E$2,IF((E$2-Início!$C$11)&lt;72,$D1012*E$1,6*$D1012),0)</f>
        <v>60</v>
      </c>
      <c r="F1012" s="189">
        <f>IF(Início!$C$11&lt;F$2,IF((F$2-Início!$C$11)&lt;72,$D1012*F$1,6*$D1012),0)</f>
        <v>120</v>
      </c>
      <c r="G1012" s="189">
        <f>IF(Início!$C$11&lt;G$2,IF((G$2-Início!$C$11)&lt;72,$D1012*G$1,6*$D1012),0)</f>
        <v>180</v>
      </c>
      <c r="H1012" s="189">
        <f>IF(Início!$C$11&lt;H$2,IF((H$2-Início!$C$11)&lt;72,$D1012*H$1,6*$D1012),0)</f>
        <v>240</v>
      </c>
      <c r="I1012" s="189">
        <f>IF(Início!$C$11&lt;I$2,IF((I$2-Início!$C$11)&lt;72,$D1012*I$1,6*$D1012),0)</f>
        <v>300</v>
      </c>
      <c r="J1012" s="189">
        <f>IF(Início!$C$11&lt;J$2,IF((J$2-Início!$C$11)&lt;72,$D1012*J$1,6*$D1012),0)</f>
        <v>360</v>
      </c>
      <c r="K1012" s="189">
        <f>IF(Início!$C$11&lt;K$2,IF((K$2-Início!$C$11)&lt;72,$D1012*K$1,6*$D1012),0)</f>
        <v>360</v>
      </c>
      <c r="L1012" s="189">
        <f>IF(Início!$C$11&lt;L$2,IF((L$2-Início!$C$11)&lt;72,$D1012*L$1,6*$D1012),0)</f>
        <v>360</v>
      </c>
      <c r="M1012" s="189">
        <f>IF(Início!$C$11&lt;M$2,IF((M$2-Início!$C$11)&lt;72,$D1012*M$1,6*$D1012),0)</f>
        <v>360</v>
      </c>
      <c r="N1012" s="189">
        <f>IF(Início!$C$11&lt;N$2,IF((N$2-Início!$C$11)&lt;72,$D1012*N$1,6*$D1012),0)</f>
        <v>360</v>
      </c>
      <c r="Q1012" s="165" t="s">
        <v>918</v>
      </c>
    </row>
    <row r="1013" spans="2:17">
      <c r="B1013" s="165" t="str">
        <f t="shared" si="16"/>
        <v>Muniz Ferreira/BA</v>
      </c>
      <c r="C1013" s="189" t="s">
        <v>311</v>
      </c>
      <c r="D1013" s="189">
        <v>60</v>
      </c>
      <c r="E1013" s="189">
        <f>IF(Início!$C$11&lt;E$2,IF((E$2-Início!$C$11)&lt;72,$D1013*E$1,6*$D1013),0)</f>
        <v>60</v>
      </c>
      <c r="F1013" s="189">
        <f>IF(Início!$C$11&lt;F$2,IF((F$2-Início!$C$11)&lt;72,$D1013*F$1,6*$D1013),0)</f>
        <v>120</v>
      </c>
      <c r="G1013" s="189">
        <f>IF(Início!$C$11&lt;G$2,IF((G$2-Início!$C$11)&lt;72,$D1013*G$1,6*$D1013),0)</f>
        <v>180</v>
      </c>
      <c r="H1013" s="189">
        <f>IF(Início!$C$11&lt;H$2,IF((H$2-Início!$C$11)&lt;72,$D1013*H$1,6*$D1013),0)</f>
        <v>240</v>
      </c>
      <c r="I1013" s="189">
        <f>IF(Início!$C$11&lt;I$2,IF((I$2-Início!$C$11)&lt;72,$D1013*I$1,6*$D1013),0)</f>
        <v>300</v>
      </c>
      <c r="J1013" s="189">
        <f>IF(Início!$C$11&lt;J$2,IF((J$2-Início!$C$11)&lt;72,$D1013*J$1,6*$D1013),0)</f>
        <v>360</v>
      </c>
      <c r="K1013" s="189">
        <f>IF(Início!$C$11&lt;K$2,IF((K$2-Início!$C$11)&lt;72,$D1013*K$1,6*$D1013),0)</f>
        <v>360</v>
      </c>
      <c r="L1013" s="189">
        <f>IF(Início!$C$11&lt;L$2,IF((L$2-Início!$C$11)&lt;72,$D1013*L$1,6*$D1013),0)</f>
        <v>360</v>
      </c>
      <c r="M1013" s="189">
        <f>IF(Início!$C$11&lt;M$2,IF((M$2-Início!$C$11)&lt;72,$D1013*M$1,6*$D1013),0)</f>
        <v>360</v>
      </c>
      <c r="N1013" s="189">
        <f>IF(Início!$C$11&lt;N$2,IF((N$2-Início!$C$11)&lt;72,$D1013*N$1,6*$D1013),0)</f>
        <v>360</v>
      </c>
      <c r="Q1013" s="165" t="s">
        <v>1511</v>
      </c>
    </row>
    <row r="1014" spans="2:17">
      <c r="B1014" s="165" t="str">
        <f t="shared" si="16"/>
        <v>Muritiba/BA</v>
      </c>
      <c r="C1014" s="189" t="s">
        <v>311</v>
      </c>
      <c r="D1014" s="189">
        <v>60</v>
      </c>
      <c r="E1014" s="189">
        <f>IF(Início!$C$11&lt;E$2,IF((E$2-Início!$C$11)&lt;72,$D1014*E$1,6*$D1014),0)</f>
        <v>60</v>
      </c>
      <c r="F1014" s="189">
        <f>IF(Início!$C$11&lt;F$2,IF((F$2-Início!$C$11)&lt;72,$D1014*F$1,6*$D1014),0)</f>
        <v>120</v>
      </c>
      <c r="G1014" s="189">
        <f>IF(Início!$C$11&lt;G$2,IF((G$2-Início!$C$11)&lt;72,$D1014*G$1,6*$D1014),0)</f>
        <v>180</v>
      </c>
      <c r="H1014" s="189">
        <f>IF(Início!$C$11&lt;H$2,IF((H$2-Início!$C$11)&lt;72,$D1014*H$1,6*$D1014),0)</f>
        <v>240</v>
      </c>
      <c r="I1014" s="189">
        <f>IF(Início!$C$11&lt;I$2,IF((I$2-Início!$C$11)&lt;72,$D1014*I$1,6*$D1014),0)</f>
        <v>300</v>
      </c>
      <c r="J1014" s="189">
        <f>IF(Início!$C$11&lt;J$2,IF((J$2-Início!$C$11)&lt;72,$D1014*J$1,6*$D1014),0)</f>
        <v>360</v>
      </c>
      <c r="K1014" s="189">
        <f>IF(Início!$C$11&lt;K$2,IF((K$2-Início!$C$11)&lt;72,$D1014*K$1,6*$D1014),0)</f>
        <v>360</v>
      </c>
      <c r="L1014" s="189">
        <f>IF(Início!$C$11&lt;L$2,IF((L$2-Início!$C$11)&lt;72,$D1014*L$1,6*$D1014),0)</f>
        <v>360</v>
      </c>
      <c r="M1014" s="189">
        <f>IF(Início!$C$11&lt;M$2,IF((M$2-Início!$C$11)&lt;72,$D1014*M$1,6*$D1014),0)</f>
        <v>360</v>
      </c>
      <c r="N1014" s="189">
        <f>IF(Início!$C$11&lt;N$2,IF((N$2-Início!$C$11)&lt;72,$D1014*N$1,6*$D1014),0)</f>
        <v>360</v>
      </c>
      <c r="Q1014" s="165" t="s">
        <v>703</v>
      </c>
    </row>
    <row r="1015" spans="2:17">
      <c r="B1015" s="165" t="str">
        <f t="shared" si="16"/>
        <v>Murutinga do Sul/SP</v>
      </c>
      <c r="C1015" s="189" t="s">
        <v>2002</v>
      </c>
      <c r="D1015" s="189">
        <v>60</v>
      </c>
      <c r="E1015" s="189">
        <f>IF(Início!$C$11&lt;E$2,IF((E$2-Início!$C$11)&lt;72,$D1015*E$1,6*$D1015),0)</f>
        <v>60</v>
      </c>
      <c r="F1015" s="189">
        <f>IF(Início!$C$11&lt;F$2,IF((F$2-Início!$C$11)&lt;72,$D1015*F$1,6*$D1015),0)</f>
        <v>120</v>
      </c>
      <c r="G1015" s="189">
        <f>IF(Início!$C$11&lt;G$2,IF((G$2-Início!$C$11)&lt;72,$D1015*G$1,6*$D1015),0)</f>
        <v>180</v>
      </c>
      <c r="H1015" s="189">
        <f>IF(Início!$C$11&lt;H$2,IF((H$2-Início!$C$11)&lt;72,$D1015*H$1,6*$D1015),0)</f>
        <v>240</v>
      </c>
      <c r="I1015" s="189">
        <f>IF(Início!$C$11&lt;I$2,IF((I$2-Início!$C$11)&lt;72,$D1015*I$1,6*$D1015),0)</f>
        <v>300</v>
      </c>
      <c r="J1015" s="189">
        <f>IF(Início!$C$11&lt;J$2,IF((J$2-Início!$C$11)&lt;72,$D1015*J$1,6*$D1015),0)</f>
        <v>360</v>
      </c>
      <c r="K1015" s="189">
        <f>IF(Início!$C$11&lt;K$2,IF((K$2-Início!$C$11)&lt;72,$D1015*K$1,6*$D1015),0)</f>
        <v>360</v>
      </c>
      <c r="L1015" s="189">
        <f>IF(Início!$C$11&lt;L$2,IF((L$2-Início!$C$11)&lt;72,$D1015*L$1,6*$D1015),0)</f>
        <v>360</v>
      </c>
      <c r="M1015" s="189">
        <f>IF(Início!$C$11&lt;M$2,IF((M$2-Início!$C$11)&lt;72,$D1015*M$1,6*$D1015),0)</f>
        <v>360</v>
      </c>
      <c r="N1015" s="189">
        <f>IF(Início!$C$11&lt;N$2,IF((N$2-Início!$C$11)&lt;72,$D1015*N$1,6*$D1015),0)</f>
        <v>360</v>
      </c>
      <c r="Q1015" s="165" t="s">
        <v>1825</v>
      </c>
    </row>
    <row r="1016" spans="2:17">
      <c r="B1016" s="165" t="str">
        <f t="shared" si="16"/>
        <v>Mutuípe/BA</v>
      </c>
      <c r="C1016" s="189" t="s">
        <v>311</v>
      </c>
      <c r="D1016" s="189">
        <v>60</v>
      </c>
      <c r="E1016" s="189">
        <f>IF(Início!$C$11&lt;E$2,IF((E$2-Início!$C$11)&lt;72,$D1016*E$1,6*$D1016),0)</f>
        <v>60</v>
      </c>
      <c r="F1016" s="189">
        <f>IF(Início!$C$11&lt;F$2,IF((F$2-Início!$C$11)&lt;72,$D1016*F$1,6*$D1016),0)</f>
        <v>120</v>
      </c>
      <c r="G1016" s="189">
        <f>IF(Início!$C$11&lt;G$2,IF((G$2-Início!$C$11)&lt;72,$D1016*G$1,6*$D1016),0)</f>
        <v>180</v>
      </c>
      <c r="H1016" s="189">
        <f>IF(Início!$C$11&lt;H$2,IF((H$2-Início!$C$11)&lt;72,$D1016*H$1,6*$D1016),0)</f>
        <v>240</v>
      </c>
      <c r="I1016" s="189">
        <f>IF(Início!$C$11&lt;I$2,IF((I$2-Início!$C$11)&lt;72,$D1016*I$1,6*$D1016),0)</f>
        <v>300</v>
      </c>
      <c r="J1016" s="189">
        <f>IF(Início!$C$11&lt;J$2,IF((J$2-Início!$C$11)&lt;72,$D1016*J$1,6*$D1016),0)</f>
        <v>360</v>
      </c>
      <c r="K1016" s="189">
        <f>IF(Início!$C$11&lt;K$2,IF((K$2-Início!$C$11)&lt;72,$D1016*K$1,6*$D1016),0)</f>
        <v>360</v>
      </c>
      <c r="L1016" s="189">
        <f>IF(Início!$C$11&lt;L$2,IF((L$2-Início!$C$11)&lt;72,$D1016*L$1,6*$D1016),0)</f>
        <v>360</v>
      </c>
      <c r="M1016" s="189">
        <f>IF(Início!$C$11&lt;M$2,IF((M$2-Início!$C$11)&lt;72,$D1016*M$1,6*$D1016),0)</f>
        <v>360</v>
      </c>
      <c r="N1016" s="189">
        <f>IF(Início!$C$11&lt;N$2,IF((N$2-Início!$C$11)&lt;72,$D1016*N$1,6*$D1016),0)</f>
        <v>360</v>
      </c>
      <c r="Q1016" s="165" t="s">
        <v>896</v>
      </c>
    </row>
    <row r="1017" spans="2:17">
      <c r="B1017" s="165" t="str">
        <f t="shared" si="16"/>
        <v>Naviraí/MS</v>
      </c>
      <c r="C1017" s="189" t="s">
        <v>308</v>
      </c>
      <c r="D1017" s="189">
        <v>60</v>
      </c>
      <c r="E1017" s="189">
        <f>IF(Início!$C$11&lt;E$2,IF((E$2-Início!$C$11)&lt;72,$D1017*E$1,6*$D1017),0)</f>
        <v>60</v>
      </c>
      <c r="F1017" s="189">
        <f>IF(Início!$C$11&lt;F$2,IF((F$2-Início!$C$11)&lt;72,$D1017*F$1,6*$D1017),0)</f>
        <v>120</v>
      </c>
      <c r="G1017" s="189">
        <f>IF(Início!$C$11&lt;G$2,IF((G$2-Início!$C$11)&lt;72,$D1017*G$1,6*$D1017),0)</f>
        <v>180</v>
      </c>
      <c r="H1017" s="189">
        <f>IF(Início!$C$11&lt;H$2,IF((H$2-Início!$C$11)&lt;72,$D1017*H$1,6*$D1017),0)</f>
        <v>240</v>
      </c>
      <c r="I1017" s="189">
        <f>IF(Início!$C$11&lt;I$2,IF((I$2-Início!$C$11)&lt;72,$D1017*I$1,6*$D1017),0)</f>
        <v>300</v>
      </c>
      <c r="J1017" s="189">
        <f>IF(Início!$C$11&lt;J$2,IF((J$2-Início!$C$11)&lt;72,$D1017*J$1,6*$D1017),0)</f>
        <v>360</v>
      </c>
      <c r="K1017" s="189">
        <f>IF(Início!$C$11&lt;K$2,IF((K$2-Início!$C$11)&lt;72,$D1017*K$1,6*$D1017),0)</f>
        <v>360</v>
      </c>
      <c r="L1017" s="189">
        <f>IF(Início!$C$11&lt;L$2,IF((L$2-Início!$C$11)&lt;72,$D1017*L$1,6*$D1017),0)</f>
        <v>360</v>
      </c>
      <c r="M1017" s="189">
        <f>IF(Início!$C$11&lt;M$2,IF((M$2-Início!$C$11)&lt;72,$D1017*M$1,6*$D1017),0)</f>
        <v>360</v>
      </c>
      <c r="N1017" s="189">
        <f>IF(Início!$C$11&lt;N$2,IF((N$2-Início!$C$11)&lt;72,$D1017*N$1,6*$D1017),0)</f>
        <v>360</v>
      </c>
      <c r="Q1017" s="165" t="s">
        <v>520</v>
      </c>
    </row>
    <row r="1018" spans="2:17">
      <c r="B1018" s="165" t="str">
        <f t="shared" si="16"/>
        <v>Nazaré/BA</v>
      </c>
      <c r="C1018" s="189" t="s">
        <v>311</v>
      </c>
      <c r="D1018" s="189">
        <v>60</v>
      </c>
      <c r="E1018" s="189">
        <f>IF(Início!$C$11&lt;E$2,IF((E$2-Início!$C$11)&lt;72,$D1018*E$1,6*$D1018),0)</f>
        <v>60</v>
      </c>
      <c r="F1018" s="189">
        <f>IF(Início!$C$11&lt;F$2,IF((F$2-Início!$C$11)&lt;72,$D1018*F$1,6*$D1018),0)</f>
        <v>120</v>
      </c>
      <c r="G1018" s="189">
        <f>IF(Início!$C$11&lt;G$2,IF((G$2-Início!$C$11)&lt;72,$D1018*G$1,6*$D1018),0)</f>
        <v>180</v>
      </c>
      <c r="H1018" s="189">
        <f>IF(Início!$C$11&lt;H$2,IF((H$2-Início!$C$11)&lt;72,$D1018*H$1,6*$D1018),0)</f>
        <v>240</v>
      </c>
      <c r="I1018" s="189">
        <f>IF(Início!$C$11&lt;I$2,IF((I$2-Início!$C$11)&lt;72,$D1018*I$1,6*$D1018),0)</f>
        <v>300</v>
      </c>
      <c r="J1018" s="189">
        <f>IF(Início!$C$11&lt;J$2,IF((J$2-Início!$C$11)&lt;72,$D1018*J$1,6*$D1018),0)</f>
        <v>360</v>
      </c>
      <c r="K1018" s="189">
        <f>IF(Início!$C$11&lt;K$2,IF((K$2-Início!$C$11)&lt;72,$D1018*K$1,6*$D1018),0)</f>
        <v>360</v>
      </c>
      <c r="L1018" s="189">
        <f>IF(Início!$C$11&lt;L$2,IF((L$2-Início!$C$11)&lt;72,$D1018*L$1,6*$D1018),0)</f>
        <v>360</v>
      </c>
      <c r="M1018" s="189">
        <f>IF(Início!$C$11&lt;M$2,IF((M$2-Início!$C$11)&lt;72,$D1018*M$1,6*$D1018),0)</f>
        <v>360</v>
      </c>
      <c r="N1018" s="189">
        <f>IF(Início!$C$11&lt;N$2,IF((N$2-Início!$C$11)&lt;72,$D1018*N$1,6*$D1018),0)</f>
        <v>360</v>
      </c>
      <c r="Q1018" s="165" t="s">
        <v>733</v>
      </c>
    </row>
    <row r="1019" spans="2:17">
      <c r="B1019" s="165" t="str">
        <f t="shared" si="16"/>
        <v>Nazaré da Mata/PE</v>
      </c>
      <c r="C1019" s="189" t="s">
        <v>319</v>
      </c>
      <c r="D1019" s="189">
        <v>60</v>
      </c>
      <c r="E1019" s="189">
        <f>IF(Início!$C$11&lt;E$2,IF((E$2-Início!$C$11)&lt;72,$D1019*E$1,6*$D1019),0)</f>
        <v>60</v>
      </c>
      <c r="F1019" s="189">
        <f>IF(Início!$C$11&lt;F$2,IF((F$2-Início!$C$11)&lt;72,$D1019*F$1,6*$D1019),0)</f>
        <v>120</v>
      </c>
      <c r="G1019" s="189">
        <f>IF(Início!$C$11&lt;G$2,IF((G$2-Início!$C$11)&lt;72,$D1019*G$1,6*$D1019),0)</f>
        <v>180</v>
      </c>
      <c r="H1019" s="189">
        <f>IF(Início!$C$11&lt;H$2,IF((H$2-Início!$C$11)&lt;72,$D1019*H$1,6*$D1019),0)</f>
        <v>240</v>
      </c>
      <c r="I1019" s="189">
        <f>IF(Início!$C$11&lt;I$2,IF((I$2-Início!$C$11)&lt;72,$D1019*I$1,6*$D1019),0)</f>
        <v>300</v>
      </c>
      <c r="J1019" s="189">
        <f>IF(Início!$C$11&lt;J$2,IF((J$2-Início!$C$11)&lt;72,$D1019*J$1,6*$D1019),0)</f>
        <v>360</v>
      </c>
      <c r="K1019" s="189">
        <f>IF(Início!$C$11&lt;K$2,IF((K$2-Início!$C$11)&lt;72,$D1019*K$1,6*$D1019),0)</f>
        <v>360</v>
      </c>
      <c r="L1019" s="189">
        <f>IF(Início!$C$11&lt;L$2,IF((L$2-Início!$C$11)&lt;72,$D1019*L$1,6*$D1019),0)</f>
        <v>360</v>
      </c>
      <c r="M1019" s="189">
        <f>IF(Início!$C$11&lt;M$2,IF((M$2-Início!$C$11)&lt;72,$D1019*M$1,6*$D1019),0)</f>
        <v>360</v>
      </c>
      <c r="N1019" s="189">
        <f>IF(Início!$C$11&lt;N$2,IF((N$2-Início!$C$11)&lt;72,$D1019*N$1,6*$D1019),0)</f>
        <v>360</v>
      </c>
      <c r="Q1019" s="165" t="s">
        <v>684</v>
      </c>
    </row>
    <row r="1020" spans="2:17">
      <c r="B1020" s="165" t="str">
        <f t="shared" si="16"/>
        <v>Nazária/PI</v>
      </c>
      <c r="C1020" s="189" t="s">
        <v>2004</v>
      </c>
      <c r="D1020" s="189">
        <v>60</v>
      </c>
      <c r="E1020" s="189">
        <f>IF(Início!$C$11&lt;E$2,IF((E$2-Início!$C$11)&lt;72,$D1020*E$1,6*$D1020),0)</f>
        <v>60</v>
      </c>
      <c r="F1020" s="189">
        <f>IF(Início!$C$11&lt;F$2,IF((F$2-Início!$C$11)&lt;72,$D1020*F$1,6*$D1020),0)</f>
        <v>120</v>
      </c>
      <c r="G1020" s="189">
        <f>IF(Início!$C$11&lt;G$2,IF((G$2-Início!$C$11)&lt;72,$D1020*G$1,6*$D1020),0)</f>
        <v>180</v>
      </c>
      <c r="H1020" s="189">
        <f>IF(Início!$C$11&lt;H$2,IF((H$2-Início!$C$11)&lt;72,$D1020*H$1,6*$D1020),0)</f>
        <v>240</v>
      </c>
      <c r="I1020" s="189">
        <f>IF(Início!$C$11&lt;I$2,IF((I$2-Início!$C$11)&lt;72,$D1020*I$1,6*$D1020),0)</f>
        <v>300</v>
      </c>
      <c r="J1020" s="189">
        <f>IF(Início!$C$11&lt;J$2,IF((J$2-Início!$C$11)&lt;72,$D1020*J$1,6*$D1020),0)</f>
        <v>360</v>
      </c>
      <c r="K1020" s="189">
        <f>IF(Início!$C$11&lt;K$2,IF((K$2-Início!$C$11)&lt;72,$D1020*K$1,6*$D1020),0)</f>
        <v>360</v>
      </c>
      <c r="L1020" s="189">
        <f>IF(Início!$C$11&lt;L$2,IF((L$2-Início!$C$11)&lt;72,$D1020*L$1,6*$D1020),0)</f>
        <v>360</v>
      </c>
      <c r="M1020" s="189">
        <f>IF(Início!$C$11&lt;M$2,IF((M$2-Início!$C$11)&lt;72,$D1020*M$1,6*$D1020),0)</f>
        <v>360</v>
      </c>
      <c r="N1020" s="189">
        <f>IF(Início!$C$11&lt;N$2,IF((N$2-Início!$C$11)&lt;72,$D1020*N$1,6*$D1020),0)</f>
        <v>360</v>
      </c>
      <c r="Q1020" s="165" t="s">
        <v>1347</v>
      </c>
    </row>
    <row r="1021" spans="2:17">
      <c r="B1021" s="165" t="str">
        <f t="shared" si="16"/>
        <v>Nhamundá/AM</v>
      </c>
      <c r="C1021" s="189" t="s">
        <v>300</v>
      </c>
      <c r="D1021" s="189">
        <v>60</v>
      </c>
      <c r="E1021" s="189">
        <f>IF(Início!$C$11&lt;E$2,IF((E$2-Início!$C$11)&lt;72,$D1021*E$1,6*$D1021),0)</f>
        <v>60</v>
      </c>
      <c r="F1021" s="189">
        <f>IF(Início!$C$11&lt;F$2,IF((F$2-Início!$C$11)&lt;72,$D1021*F$1,6*$D1021),0)</f>
        <v>120</v>
      </c>
      <c r="G1021" s="189">
        <f>IF(Início!$C$11&lt;G$2,IF((G$2-Início!$C$11)&lt;72,$D1021*G$1,6*$D1021),0)</f>
        <v>180</v>
      </c>
      <c r="H1021" s="189">
        <f>IF(Início!$C$11&lt;H$2,IF((H$2-Início!$C$11)&lt;72,$D1021*H$1,6*$D1021),0)</f>
        <v>240</v>
      </c>
      <c r="I1021" s="189">
        <f>IF(Início!$C$11&lt;I$2,IF((I$2-Início!$C$11)&lt;72,$D1021*I$1,6*$D1021),0)</f>
        <v>300</v>
      </c>
      <c r="J1021" s="189">
        <f>IF(Início!$C$11&lt;J$2,IF((J$2-Início!$C$11)&lt;72,$D1021*J$1,6*$D1021),0)</f>
        <v>360</v>
      </c>
      <c r="K1021" s="189">
        <f>IF(Início!$C$11&lt;K$2,IF((K$2-Início!$C$11)&lt;72,$D1021*K$1,6*$D1021),0)</f>
        <v>360</v>
      </c>
      <c r="L1021" s="189">
        <f>IF(Início!$C$11&lt;L$2,IF((L$2-Início!$C$11)&lt;72,$D1021*L$1,6*$D1021),0)</f>
        <v>360</v>
      </c>
      <c r="M1021" s="189">
        <f>IF(Início!$C$11&lt;M$2,IF((M$2-Início!$C$11)&lt;72,$D1021*M$1,6*$D1021),0)</f>
        <v>360</v>
      </c>
      <c r="N1021" s="189">
        <f>IF(Início!$C$11&lt;N$2,IF((N$2-Início!$C$11)&lt;72,$D1021*N$1,6*$D1021),0)</f>
        <v>360</v>
      </c>
      <c r="Q1021" s="165" t="s">
        <v>892</v>
      </c>
    </row>
    <row r="1022" spans="2:17">
      <c r="B1022" s="165" t="str">
        <f t="shared" si="16"/>
        <v>Niterói/RJ</v>
      </c>
      <c r="C1022" s="189" t="s">
        <v>2003</v>
      </c>
      <c r="D1022" s="189">
        <v>60</v>
      </c>
      <c r="E1022" s="189">
        <f>IF(Início!$C$11&lt;E$2,IF((E$2-Início!$C$11)&lt;72,$D1022*E$1,6*$D1022),0)</f>
        <v>60</v>
      </c>
      <c r="F1022" s="189">
        <f>IF(Início!$C$11&lt;F$2,IF((F$2-Início!$C$11)&lt;72,$D1022*F$1,6*$D1022),0)</f>
        <v>120</v>
      </c>
      <c r="G1022" s="189">
        <f>IF(Início!$C$11&lt;G$2,IF((G$2-Início!$C$11)&lt;72,$D1022*G$1,6*$D1022),0)</f>
        <v>180</v>
      </c>
      <c r="H1022" s="189">
        <f>IF(Início!$C$11&lt;H$2,IF((H$2-Início!$C$11)&lt;72,$D1022*H$1,6*$D1022),0)</f>
        <v>240</v>
      </c>
      <c r="I1022" s="189">
        <f>IF(Início!$C$11&lt;I$2,IF((I$2-Início!$C$11)&lt;72,$D1022*I$1,6*$D1022),0)</f>
        <v>300</v>
      </c>
      <c r="J1022" s="189">
        <f>IF(Início!$C$11&lt;J$2,IF((J$2-Início!$C$11)&lt;72,$D1022*J$1,6*$D1022),0)</f>
        <v>360</v>
      </c>
      <c r="K1022" s="189">
        <f>IF(Início!$C$11&lt;K$2,IF((K$2-Início!$C$11)&lt;72,$D1022*K$1,6*$D1022),0)</f>
        <v>360</v>
      </c>
      <c r="L1022" s="189">
        <f>IF(Início!$C$11&lt;L$2,IF((L$2-Início!$C$11)&lt;72,$D1022*L$1,6*$D1022),0)</f>
        <v>360</v>
      </c>
      <c r="M1022" s="189">
        <f>IF(Início!$C$11&lt;M$2,IF((M$2-Início!$C$11)&lt;72,$D1022*M$1,6*$D1022),0)</f>
        <v>360</v>
      </c>
      <c r="N1022" s="189">
        <f>IF(Início!$C$11&lt;N$2,IF((N$2-Início!$C$11)&lt;72,$D1022*N$1,6*$D1022),0)</f>
        <v>360</v>
      </c>
      <c r="Q1022" s="167" t="s">
        <v>334</v>
      </c>
    </row>
    <row r="1023" spans="2:17">
      <c r="B1023" s="165" t="str">
        <f t="shared" si="16"/>
        <v>Normandia/RR</v>
      </c>
      <c r="C1023" s="189" t="s">
        <v>2008</v>
      </c>
      <c r="D1023" s="189">
        <v>60</v>
      </c>
      <c r="E1023" s="189">
        <f>IF(Início!$C$11&lt;E$2,IF((E$2-Início!$C$11)&lt;72,$D1023*E$1,6*$D1023),0)</f>
        <v>60</v>
      </c>
      <c r="F1023" s="189">
        <f>IF(Início!$C$11&lt;F$2,IF((F$2-Início!$C$11)&lt;72,$D1023*F$1,6*$D1023),0)</f>
        <v>120</v>
      </c>
      <c r="G1023" s="189">
        <f>IF(Início!$C$11&lt;G$2,IF((G$2-Início!$C$11)&lt;72,$D1023*G$1,6*$D1023),0)</f>
        <v>180</v>
      </c>
      <c r="H1023" s="189">
        <f>IF(Início!$C$11&lt;H$2,IF((H$2-Início!$C$11)&lt;72,$D1023*H$1,6*$D1023),0)</f>
        <v>240</v>
      </c>
      <c r="I1023" s="189">
        <f>IF(Início!$C$11&lt;I$2,IF((I$2-Início!$C$11)&lt;72,$D1023*I$1,6*$D1023),0)</f>
        <v>300</v>
      </c>
      <c r="J1023" s="189">
        <f>IF(Início!$C$11&lt;J$2,IF((J$2-Início!$C$11)&lt;72,$D1023*J$1,6*$D1023),0)</f>
        <v>360</v>
      </c>
      <c r="K1023" s="189">
        <f>IF(Início!$C$11&lt;K$2,IF((K$2-Início!$C$11)&lt;72,$D1023*K$1,6*$D1023),0)</f>
        <v>360</v>
      </c>
      <c r="L1023" s="189">
        <f>IF(Início!$C$11&lt;L$2,IF((L$2-Início!$C$11)&lt;72,$D1023*L$1,6*$D1023),0)</f>
        <v>360</v>
      </c>
      <c r="M1023" s="189">
        <f>IF(Início!$C$11&lt;M$2,IF((M$2-Início!$C$11)&lt;72,$D1023*M$1,6*$D1023),0)</f>
        <v>360</v>
      </c>
      <c r="N1023" s="189">
        <f>IF(Início!$C$11&lt;N$2,IF((N$2-Início!$C$11)&lt;72,$D1023*N$1,6*$D1023),0)</f>
        <v>360</v>
      </c>
      <c r="Q1023" s="165" t="s">
        <v>1153</v>
      </c>
    </row>
    <row r="1024" spans="2:17">
      <c r="B1024" s="165" t="str">
        <f t="shared" si="16"/>
        <v>Nossa Senhora dos Remédios/PI</v>
      </c>
      <c r="C1024" s="189" t="s">
        <v>2004</v>
      </c>
      <c r="D1024" s="189">
        <v>60</v>
      </c>
      <c r="E1024" s="189">
        <f>IF(Início!$C$11&lt;E$2,IF((E$2-Início!$C$11)&lt;72,$D1024*E$1,6*$D1024),0)</f>
        <v>60</v>
      </c>
      <c r="F1024" s="189">
        <f>IF(Início!$C$11&lt;F$2,IF((F$2-Início!$C$11)&lt;72,$D1024*F$1,6*$D1024),0)</f>
        <v>120</v>
      </c>
      <c r="G1024" s="189">
        <f>IF(Início!$C$11&lt;G$2,IF((G$2-Início!$C$11)&lt;72,$D1024*G$1,6*$D1024),0)</f>
        <v>180</v>
      </c>
      <c r="H1024" s="189">
        <f>IF(Início!$C$11&lt;H$2,IF((H$2-Início!$C$11)&lt;72,$D1024*H$1,6*$D1024),0)</f>
        <v>240</v>
      </c>
      <c r="I1024" s="189">
        <f>IF(Início!$C$11&lt;I$2,IF((I$2-Início!$C$11)&lt;72,$D1024*I$1,6*$D1024),0)</f>
        <v>300</v>
      </c>
      <c r="J1024" s="189">
        <f>IF(Início!$C$11&lt;J$2,IF((J$2-Início!$C$11)&lt;72,$D1024*J$1,6*$D1024),0)</f>
        <v>360</v>
      </c>
      <c r="K1024" s="189">
        <f>IF(Início!$C$11&lt;K$2,IF((K$2-Início!$C$11)&lt;72,$D1024*K$1,6*$D1024),0)</f>
        <v>360</v>
      </c>
      <c r="L1024" s="189">
        <f>IF(Início!$C$11&lt;L$2,IF((L$2-Início!$C$11)&lt;72,$D1024*L$1,6*$D1024),0)</f>
        <v>360</v>
      </c>
      <c r="M1024" s="189">
        <f>IF(Início!$C$11&lt;M$2,IF((M$2-Início!$C$11)&lt;72,$D1024*M$1,6*$D1024),0)</f>
        <v>360</v>
      </c>
      <c r="N1024" s="189">
        <f>IF(Início!$C$11&lt;N$2,IF((N$2-Início!$C$11)&lt;72,$D1024*N$1,6*$D1024),0)</f>
        <v>360</v>
      </c>
      <c r="Q1024" s="165" t="s">
        <v>1440</v>
      </c>
    </row>
    <row r="1025" spans="2:17">
      <c r="B1025" s="165" t="str">
        <f t="shared" si="16"/>
        <v>Nova Aliança do Ivaí/PR</v>
      </c>
      <c r="C1025" s="189" t="s">
        <v>2009</v>
      </c>
      <c r="D1025" s="189">
        <v>60</v>
      </c>
      <c r="E1025" s="189">
        <f>IF(Início!$C$11&lt;E$2,IF((E$2-Início!$C$11)&lt;72,$D1025*E$1,6*$D1025),0)</f>
        <v>60</v>
      </c>
      <c r="F1025" s="189">
        <f>IF(Início!$C$11&lt;F$2,IF((F$2-Início!$C$11)&lt;72,$D1025*F$1,6*$D1025),0)</f>
        <v>120</v>
      </c>
      <c r="G1025" s="189">
        <f>IF(Início!$C$11&lt;G$2,IF((G$2-Início!$C$11)&lt;72,$D1025*G$1,6*$D1025),0)</f>
        <v>180</v>
      </c>
      <c r="H1025" s="189">
        <f>IF(Início!$C$11&lt;H$2,IF((H$2-Início!$C$11)&lt;72,$D1025*H$1,6*$D1025),0)</f>
        <v>240</v>
      </c>
      <c r="I1025" s="189">
        <f>IF(Início!$C$11&lt;I$2,IF((I$2-Início!$C$11)&lt;72,$D1025*I$1,6*$D1025),0)</f>
        <v>300</v>
      </c>
      <c r="J1025" s="189">
        <f>IF(Início!$C$11&lt;J$2,IF((J$2-Início!$C$11)&lt;72,$D1025*J$1,6*$D1025),0)</f>
        <v>360</v>
      </c>
      <c r="K1025" s="189">
        <f>IF(Início!$C$11&lt;K$2,IF((K$2-Início!$C$11)&lt;72,$D1025*K$1,6*$D1025),0)</f>
        <v>360</v>
      </c>
      <c r="L1025" s="189">
        <f>IF(Início!$C$11&lt;L$2,IF((L$2-Início!$C$11)&lt;72,$D1025*L$1,6*$D1025),0)</f>
        <v>360</v>
      </c>
      <c r="M1025" s="189">
        <f>IF(Início!$C$11&lt;M$2,IF((M$2-Início!$C$11)&lt;72,$D1025*M$1,6*$D1025),0)</f>
        <v>360</v>
      </c>
      <c r="N1025" s="189">
        <f>IF(Início!$C$11&lt;N$2,IF((N$2-Início!$C$11)&lt;72,$D1025*N$1,6*$D1025),0)</f>
        <v>360</v>
      </c>
      <c r="Q1025" s="165" t="s">
        <v>1997</v>
      </c>
    </row>
    <row r="1026" spans="2:17">
      <c r="B1026" s="165" t="str">
        <f t="shared" si="16"/>
        <v>Nova América da Colina/PR</v>
      </c>
      <c r="C1026" s="189" t="s">
        <v>2009</v>
      </c>
      <c r="D1026" s="189">
        <v>60</v>
      </c>
      <c r="E1026" s="189">
        <f>IF(Início!$C$11&lt;E$2,IF((E$2-Início!$C$11)&lt;72,$D1026*E$1,6*$D1026),0)</f>
        <v>60</v>
      </c>
      <c r="F1026" s="189">
        <f>IF(Início!$C$11&lt;F$2,IF((F$2-Início!$C$11)&lt;72,$D1026*F$1,6*$D1026),0)</f>
        <v>120</v>
      </c>
      <c r="G1026" s="189">
        <f>IF(Início!$C$11&lt;G$2,IF((G$2-Início!$C$11)&lt;72,$D1026*G$1,6*$D1026),0)</f>
        <v>180</v>
      </c>
      <c r="H1026" s="189">
        <f>IF(Início!$C$11&lt;H$2,IF((H$2-Início!$C$11)&lt;72,$D1026*H$1,6*$D1026),0)</f>
        <v>240</v>
      </c>
      <c r="I1026" s="189">
        <f>IF(Início!$C$11&lt;I$2,IF((I$2-Início!$C$11)&lt;72,$D1026*I$1,6*$D1026),0)</f>
        <v>300</v>
      </c>
      <c r="J1026" s="189">
        <f>IF(Início!$C$11&lt;J$2,IF((J$2-Início!$C$11)&lt;72,$D1026*J$1,6*$D1026),0)</f>
        <v>360</v>
      </c>
      <c r="K1026" s="189">
        <f>IF(Início!$C$11&lt;K$2,IF((K$2-Início!$C$11)&lt;72,$D1026*K$1,6*$D1026),0)</f>
        <v>360</v>
      </c>
      <c r="L1026" s="189">
        <f>IF(Início!$C$11&lt;L$2,IF((L$2-Início!$C$11)&lt;72,$D1026*L$1,6*$D1026),0)</f>
        <v>360</v>
      </c>
      <c r="M1026" s="189">
        <f>IF(Início!$C$11&lt;M$2,IF((M$2-Início!$C$11)&lt;72,$D1026*M$1,6*$D1026),0)</f>
        <v>360</v>
      </c>
      <c r="N1026" s="189">
        <f>IF(Início!$C$11&lt;N$2,IF((N$2-Início!$C$11)&lt;72,$D1026*N$1,6*$D1026),0)</f>
        <v>360</v>
      </c>
      <c r="Q1026" s="165" t="s">
        <v>1863</v>
      </c>
    </row>
    <row r="1027" spans="2:17">
      <c r="B1027" s="165" t="str">
        <f t="shared" si="16"/>
        <v>Nova Andradina/MS</v>
      </c>
      <c r="C1027" s="189" t="s">
        <v>308</v>
      </c>
      <c r="D1027" s="189">
        <v>60</v>
      </c>
      <c r="E1027" s="189">
        <f>IF(Início!$C$11&lt;E$2,IF((E$2-Início!$C$11)&lt;72,$D1027*E$1,6*$D1027),0)</f>
        <v>60</v>
      </c>
      <c r="F1027" s="189">
        <f>IF(Início!$C$11&lt;F$2,IF((F$2-Início!$C$11)&lt;72,$D1027*F$1,6*$D1027),0)</f>
        <v>120</v>
      </c>
      <c r="G1027" s="189">
        <f>IF(Início!$C$11&lt;G$2,IF((G$2-Início!$C$11)&lt;72,$D1027*G$1,6*$D1027),0)</f>
        <v>180</v>
      </c>
      <c r="H1027" s="189">
        <f>IF(Início!$C$11&lt;H$2,IF((H$2-Início!$C$11)&lt;72,$D1027*H$1,6*$D1027),0)</f>
        <v>240</v>
      </c>
      <c r="I1027" s="189">
        <f>IF(Início!$C$11&lt;I$2,IF((I$2-Início!$C$11)&lt;72,$D1027*I$1,6*$D1027),0)</f>
        <v>300</v>
      </c>
      <c r="J1027" s="189">
        <f>IF(Início!$C$11&lt;J$2,IF((J$2-Início!$C$11)&lt;72,$D1027*J$1,6*$D1027),0)</f>
        <v>360</v>
      </c>
      <c r="K1027" s="189">
        <f>IF(Início!$C$11&lt;K$2,IF((K$2-Início!$C$11)&lt;72,$D1027*K$1,6*$D1027),0)</f>
        <v>360</v>
      </c>
      <c r="L1027" s="189">
        <f>IF(Início!$C$11&lt;L$2,IF((L$2-Início!$C$11)&lt;72,$D1027*L$1,6*$D1027),0)</f>
        <v>360</v>
      </c>
      <c r="M1027" s="189">
        <f>IF(Início!$C$11&lt;M$2,IF((M$2-Início!$C$11)&lt;72,$D1027*M$1,6*$D1027),0)</f>
        <v>360</v>
      </c>
      <c r="N1027" s="189">
        <f>IF(Início!$C$11&lt;N$2,IF((N$2-Início!$C$11)&lt;72,$D1027*N$1,6*$D1027),0)</f>
        <v>360</v>
      </c>
      <c r="Q1027" s="165" t="s">
        <v>527</v>
      </c>
    </row>
    <row r="1028" spans="2:17">
      <c r="B1028" s="165" t="str">
        <f t="shared" si="16"/>
        <v>Nova Aurora/GO</v>
      </c>
      <c r="C1028" s="189" t="s">
        <v>2006</v>
      </c>
      <c r="D1028" s="189">
        <v>60</v>
      </c>
      <c r="E1028" s="189">
        <f>IF(Início!$C$11&lt;E$2,IF((E$2-Início!$C$11)&lt;72,$D1028*E$1,6*$D1028),0)</f>
        <v>60</v>
      </c>
      <c r="F1028" s="189">
        <f>IF(Início!$C$11&lt;F$2,IF((F$2-Início!$C$11)&lt;72,$D1028*F$1,6*$D1028),0)</f>
        <v>120</v>
      </c>
      <c r="G1028" s="189">
        <f>IF(Início!$C$11&lt;G$2,IF((G$2-Início!$C$11)&lt;72,$D1028*G$1,6*$D1028),0)</f>
        <v>180</v>
      </c>
      <c r="H1028" s="189">
        <f>IF(Início!$C$11&lt;H$2,IF((H$2-Início!$C$11)&lt;72,$D1028*H$1,6*$D1028),0)</f>
        <v>240</v>
      </c>
      <c r="I1028" s="189">
        <f>IF(Início!$C$11&lt;I$2,IF((I$2-Início!$C$11)&lt;72,$D1028*I$1,6*$D1028),0)</f>
        <v>300</v>
      </c>
      <c r="J1028" s="189">
        <f>IF(Início!$C$11&lt;J$2,IF((J$2-Início!$C$11)&lt;72,$D1028*J$1,6*$D1028),0)</f>
        <v>360</v>
      </c>
      <c r="K1028" s="189">
        <f>IF(Início!$C$11&lt;K$2,IF((K$2-Início!$C$11)&lt;72,$D1028*K$1,6*$D1028),0)</f>
        <v>360</v>
      </c>
      <c r="L1028" s="189">
        <f>IF(Início!$C$11&lt;L$2,IF((L$2-Início!$C$11)&lt;72,$D1028*L$1,6*$D1028),0)</f>
        <v>360</v>
      </c>
      <c r="M1028" s="189">
        <f>IF(Início!$C$11&lt;M$2,IF((M$2-Início!$C$11)&lt;72,$D1028*M$1,6*$D1028),0)</f>
        <v>360</v>
      </c>
      <c r="N1028" s="189">
        <f>IF(Início!$C$11&lt;N$2,IF((N$2-Início!$C$11)&lt;72,$D1028*N$1,6*$D1028),0)</f>
        <v>360</v>
      </c>
      <c r="Q1028" s="165" t="s">
        <v>1967</v>
      </c>
    </row>
    <row r="1029" spans="2:17">
      <c r="B1029" s="165" t="str">
        <f t="shared" ref="B1029:B1092" si="17">CONCATENATE(Q1029,"/",C1029)</f>
        <v>Nova Boa Vista/RS</v>
      </c>
      <c r="C1029" s="189" t="s">
        <v>2012</v>
      </c>
      <c r="D1029" s="189">
        <v>60</v>
      </c>
      <c r="E1029" s="189">
        <f>IF(Início!$C$11&lt;E$2,IF((E$2-Início!$C$11)&lt;72,$D1029*E$1,6*$D1029),0)</f>
        <v>60</v>
      </c>
      <c r="F1029" s="189">
        <f>IF(Início!$C$11&lt;F$2,IF((F$2-Início!$C$11)&lt;72,$D1029*F$1,6*$D1029),0)</f>
        <v>120</v>
      </c>
      <c r="G1029" s="189">
        <f>IF(Início!$C$11&lt;G$2,IF((G$2-Início!$C$11)&lt;72,$D1029*G$1,6*$D1029),0)</f>
        <v>180</v>
      </c>
      <c r="H1029" s="189">
        <f>IF(Início!$C$11&lt;H$2,IF((H$2-Início!$C$11)&lt;72,$D1029*H$1,6*$D1029),0)</f>
        <v>240</v>
      </c>
      <c r="I1029" s="189">
        <f>IF(Início!$C$11&lt;I$2,IF((I$2-Início!$C$11)&lt;72,$D1029*I$1,6*$D1029),0)</f>
        <v>300</v>
      </c>
      <c r="J1029" s="189">
        <f>IF(Início!$C$11&lt;J$2,IF((J$2-Início!$C$11)&lt;72,$D1029*J$1,6*$D1029),0)</f>
        <v>360</v>
      </c>
      <c r="K1029" s="189">
        <f>IF(Início!$C$11&lt;K$2,IF((K$2-Início!$C$11)&lt;72,$D1029*K$1,6*$D1029),0)</f>
        <v>360</v>
      </c>
      <c r="L1029" s="189">
        <f>IF(Início!$C$11&lt;L$2,IF((L$2-Início!$C$11)&lt;72,$D1029*L$1,6*$D1029),0)</f>
        <v>360</v>
      </c>
      <c r="M1029" s="189">
        <f>IF(Início!$C$11&lt;M$2,IF((M$2-Início!$C$11)&lt;72,$D1029*M$1,6*$D1029),0)</f>
        <v>360</v>
      </c>
      <c r="N1029" s="189">
        <f>IF(Início!$C$11&lt;N$2,IF((N$2-Início!$C$11)&lt;72,$D1029*N$1,6*$D1029),0)</f>
        <v>360</v>
      </c>
      <c r="Q1029" s="165" t="s">
        <v>1973</v>
      </c>
    </row>
    <row r="1030" spans="2:17">
      <c r="B1030" s="165" t="str">
        <f t="shared" si="17"/>
        <v>Nova Candelária/RS</v>
      </c>
      <c r="C1030" s="189" t="s">
        <v>2012</v>
      </c>
      <c r="D1030" s="189">
        <v>60</v>
      </c>
      <c r="E1030" s="189">
        <f>IF(Início!$C$11&lt;E$2,IF((E$2-Início!$C$11)&lt;72,$D1030*E$1,6*$D1030),0)</f>
        <v>60</v>
      </c>
      <c r="F1030" s="189">
        <f>IF(Início!$C$11&lt;F$2,IF((F$2-Início!$C$11)&lt;72,$D1030*F$1,6*$D1030),0)</f>
        <v>120</v>
      </c>
      <c r="G1030" s="189">
        <f>IF(Início!$C$11&lt;G$2,IF((G$2-Início!$C$11)&lt;72,$D1030*G$1,6*$D1030),0)</f>
        <v>180</v>
      </c>
      <c r="H1030" s="189">
        <f>IF(Início!$C$11&lt;H$2,IF((H$2-Início!$C$11)&lt;72,$D1030*H$1,6*$D1030),0)</f>
        <v>240</v>
      </c>
      <c r="I1030" s="189">
        <f>IF(Início!$C$11&lt;I$2,IF((I$2-Início!$C$11)&lt;72,$D1030*I$1,6*$D1030),0)</f>
        <v>300</v>
      </c>
      <c r="J1030" s="189">
        <f>IF(Início!$C$11&lt;J$2,IF((J$2-Início!$C$11)&lt;72,$D1030*J$1,6*$D1030),0)</f>
        <v>360</v>
      </c>
      <c r="K1030" s="189">
        <f>IF(Início!$C$11&lt;K$2,IF((K$2-Início!$C$11)&lt;72,$D1030*K$1,6*$D1030),0)</f>
        <v>360</v>
      </c>
      <c r="L1030" s="189">
        <f>IF(Início!$C$11&lt;L$2,IF((L$2-Início!$C$11)&lt;72,$D1030*L$1,6*$D1030),0)</f>
        <v>360</v>
      </c>
      <c r="M1030" s="189">
        <f>IF(Início!$C$11&lt;M$2,IF((M$2-Início!$C$11)&lt;72,$D1030*M$1,6*$D1030),0)</f>
        <v>360</v>
      </c>
      <c r="N1030" s="189">
        <f>IF(Início!$C$11&lt;N$2,IF((N$2-Início!$C$11)&lt;72,$D1030*N$1,6*$D1030),0)</f>
        <v>360</v>
      </c>
      <c r="Q1030" s="165" t="s">
        <v>1881</v>
      </c>
    </row>
    <row r="1031" spans="2:17">
      <c r="B1031" s="165" t="str">
        <f t="shared" si="17"/>
        <v>Nova Colinas/MA</v>
      </c>
      <c r="C1031" s="189" t="s">
        <v>316</v>
      </c>
      <c r="D1031" s="189">
        <v>60</v>
      </c>
      <c r="E1031" s="189">
        <f>IF(Início!$C$11&lt;E$2,IF((E$2-Início!$C$11)&lt;72,$D1031*E$1,6*$D1031),0)</f>
        <v>60</v>
      </c>
      <c r="F1031" s="189">
        <f>IF(Início!$C$11&lt;F$2,IF((F$2-Início!$C$11)&lt;72,$D1031*F$1,6*$D1031),0)</f>
        <v>120</v>
      </c>
      <c r="G1031" s="189">
        <f>IF(Início!$C$11&lt;G$2,IF((G$2-Início!$C$11)&lt;72,$D1031*G$1,6*$D1031),0)</f>
        <v>180</v>
      </c>
      <c r="H1031" s="189">
        <f>IF(Início!$C$11&lt;H$2,IF((H$2-Início!$C$11)&lt;72,$D1031*H$1,6*$D1031),0)</f>
        <v>240</v>
      </c>
      <c r="I1031" s="189">
        <f>IF(Início!$C$11&lt;I$2,IF((I$2-Início!$C$11)&lt;72,$D1031*I$1,6*$D1031),0)</f>
        <v>300</v>
      </c>
      <c r="J1031" s="189">
        <f>IF(Início!$C$11&lt;J$2,IF((J$2-Início!$C$11)&lt;72,$D1031*J$1,6*$D1031),0)</f>
        <v>360</v>
      </c>
      <c r="K1031" s="189">
        <f>IF(Início!$C$11&lt;K$2,IF((K$2-Início!$C$11)&lt;72,$D1031*K$1,6*$D1031),0)</f>
        <v>360</v>
      </c>
      <c r="L1031" s="189">
        <f>IF(Início!$C$11&lt;L$2,IF((L$2-Início!$C$11)&lt;72,$D1031*L$1,6*$D1031),0)</f>
        <v>360</v>
      </c>
      <c r="M1031" s="189">
        <f>IF(Início!$C$11&lt;M$2,IF((M$2-Início!$C$11)&lt;72,$D1031*M$1,6*$D1031),0)</f>
        <v>360</v>
      </c>
      <c r="N1031" s="189">
        <f>IF(Início!$C$11&lt;N$2,IF((N$2-Início!$C$11)&lt;72,$D1031*N$1,6*$D1031),0)</f>
        <v>360</v>
      </c>
      <c r="Q1031" s="165" t="s">
        <v>1692</v>
      </c>
    </row>
    <row r="1032" spans="2:17">
      <c r="B1032" s="165" t="str">
        <f t="shared" si="17"/>
        <v>Nova Esperança do Piriá/PA</v>
      </c>
      <c r="C1032" s="189" t="s">
        <v>302</v>
      </c>
      <c r="D1032" s="189">
        <v>60</v>
      </c>
      <c r="E1032" s="189">
        <f>IF(Início!$C$11&lt;E$2,IF((E$2-Início!$C$11)&lt;72,$D1032*E$1,6*$D1032),0)</f>
        <v>60</v>
      </c>
      <c r="F1032" s="189">
        <f>IF(Início!$C$11&lt;F$2,IF((F$2-Início!$C$11)&lt;72,$D1032*F$1,6*$D1032),0)</f>
        <v>120</v>
      </c>
      <c r="G1032" s="189">
        <f>IF(Início!$C$11&lt;G$2,IF((G$2-Início!$C$11)&lt;72,$D1032*G$1,6*$D1032),0)</f>
        <v>180</v>
      </c>
      <c r="H1032" s="189">
        <f>IF(Início!$C$11&lt;H$2,IF((H$2-Início!$C$11)&lt;72,$D1032*H$1,6*$D1032),0)</f>
        <v>240</v>
      </c>
      <c r="I1032" s="189">
        <f>IF(Início!$C$11&lt;I$2,IF((I$2-Início!$C$11)&lt;72,$D1032*I$1,6*$D1032),0)</f>
        <v>300</v>
      </c>
      <c r="J1032" s="189">
        <f>IF(Início!$C$11&lt;J$2,IF((J$2-Início!$C$11)&lt;72,$D1032*J$1,6*$D1032),0)</f>
        <v>360</v>
      </c>
      <c r="K1032" s="189">
        <f>IF(Início!$C$11&lt;K$2,IF((K$2-Início!$C$11)&lt;72,$D1032*K$1,6*$D1032),0)</f>
        <v>360</v>
      </c>
      <c r="L1032" s="189">
        <f>IF(Início!$C$11&lt;L$2,IF((L$2-Início!$C$11)&lt;72,$D1032*L$1,6*$D1032),0)</f>
        <v>360</v>
      </c>
      <c r="M1032" s="189">
        <f>IF(Início!$C$11&lt;M$2,IF((M$2-Início!$C$11)&lt;72,$D1032*M$1,6*$D1032),0)</f>
        <v>360</v>
      </c>
      <c r="N1032" s="189">
        <f>IF(Início!$C$11&lt;N$2,IF((N$2-Início!$C$11)&lt;72,$D1032*N$1,6*$D1032),0)</f>
        <v>360</v>
      </c>
      <c r="Q1032" s="165" t="s">
        <v>883</v>
      </c>
    </row>
    <row r="1033" spans="2:17">
      <c r="B1033" s="165" t="str">
        <f t="shared" si="17"/>
        <v>Nova Esperança do Sudoeste/PR</v>
      </c>
      <c r="C1033" s="189" t="s">
        <v>2009</v>
      </c>
      <c r="D1033" s="189">
        <v>60</v>
      </c>
      <c r="E1033" s="189">
        <f>IF(Início!$C$11&lt;E$2,IF((E$2-Início!$C$11)&lt;72,$D1033*E$1,6*$D1033),0)</f>
        <v>60</v>
      </c>
      <c r="F1033" s="189">
        <f>IF(Início!$C$11&lt;F$2,IF((F$2-Início!$C$11)&lt;72,$D1033*F$1,6*$D1033),0)</f>
        <v>120</v>
      </c>
      <c r="G1033" s="189">
        <f>IF(Início!$C$11&lt;G$2,IF((G$2-Início!$C$11)&lt;72,$D1033*G$1,6*$D1033),0)</f>
        <v>180</v>
      </c>
      <c r="H1033" s="189">
        <f>IF(Início!$C$11&lt;H$2,IF((H$2-Início!$C$11)&lt;72,$D1033*H$1,6*$D1033),0)</f>
        <v>240</v>
      </c>
      <c r="I1033" s="189">
        <f>IF(Início!$C$11&lt;I$2,IF((I$2-Início!$C$11)&lt;72,$D1033*I$1,6*$D1033),0)</f>
        <v>300</v>
      </c>
      <c r="J1033" s="189">
        <f>IF(Início!$C$11&lt;J$2,IF((J$2-Início!$C$11)&lt;72,$D1033*J$1,6*$D1033),0)</f>
        <v>360</v>
      </c>
      <c r="K1033" s="189">
        <f>IF(Início!$C$11&lt;K$2,IF((K$2-Início!$C$11)&lt;72,$D1033*K$1,6*$D1033),0)</f>
        <v>360</v>
      </c>
      <c r="L1033" s="189">
        <f>IF(Início!$C$11&lt;L$2,IF((L$2-Início!$C$11)&lt;72,$D1033*L$1,6*$D1033),0)</f>
        <v>360</v>
      </c>
      <c r="M1033" s="189">
        <f>IF(Início!$C$11&lt;M$2,IF((M$2-Início!$C$11)&lt;72,$D1033*M$1,6*$D1033),0)</f>
        <v>360</v>
      </c>
      <c r="N1033" s="189">
        <f>IF(Início!$C$11&lt;N$2,IF((N$2-Início!$C$11)&lt;72,$D1033*N$1,6*$D1033),0)</f>
        <v>360</v>
      </c>
      <c r="Q1033" s="165" t="s">
        <v>1649</v>
      </c>
    </row>
    <row r="1034" spans="2:17">
      <c r="B1034" s="165" t="str">
        <f t="shared" si="17"/>
        <v>Nova Fátima/BA</v>
      </c>
      <c r="C1034" s="189" t="s">
        <v>311</v>
      </c>
      <c r="D1034" s="189">
        <v>60</v>
      </c>
      <c r="E1034" s="189">
        <f>IF(Início!$C$11&lt;E$2,IF((E$2-Início!$C$11)&lt;72,$D1034*E$1,6*$D1034),0)</f>
        <v>60</v>
      </c>
      <c r="F1034" s="189">
        <f>IF(Início!$C$11&lt;F$2,IF((F$2-Início!$C$11)&lt;72,$D1034*F$1,6*$D1034),0)</f>
        <v>120</v>
      </c>
      <c r="G1034" s="189">
        <f>IF(Início!$C$11&lt;G$2,IF((G$2-Início!$C$11)&lt;72,$D1034*G$1,6*$D1034),0)</f>
        <v>180</v>
      </c>
      <c r="H1034" s="189">
        <f>IF(Início!$C$11&lt;H$2,IF((H$2-Início!$C$11)&lt;72,$D1034*H$1,6*$D1034),0)</f>
        <v>240</v>
      </c>
      <c r="I1034" s="189">
        <f>IF(Início!$C$11&lt;I$2,IF((I$2-Início!$C$11)&lt;72,$D1034*I$1,6*$D1034),0)</f>
        <v>300</v>
      </c>
      <c r="J1034" s="189">
        <f>IF(Início!$C$11&lt;J$2,IF((J$2-Início!$C$11)&lt;72,$D1034*J$1,6*$D1034),0)</f>
        <v>360</v>
      </c>
      <c r="K1034" s="189">
        <f>IF(Início!$C$11&lt;K$2,IF((K$2-Início!$C$11)&lt;72,$D1034*K$1,6*$D1034),0)</f>
        <v>360</v>
      </c>
      <c r="L1034" s="189">
        <f>IF(Início!$C$11&lt;L$2,IF((L$2-Início!$C$11)&lt;72,$D1034*L$1,6*$D1034),0)</f>
        <v>360</v>
      </c>
      <c r="M1034" s="189">
        <f>IF(Início!$C$11&lt;M$2,IF((M$2-Início!$C$11)&lt;72,$D1034*M$1,6*$D1034),0)</f>
        <v>360</v>
      </c>
      <c r="N1034" s="189">
        <f>IF(Início!$C$11&lt;N$2,IF((N$2-Início!$C$11)&lt;72,$D1034*N$1,6*$D1034),0)</f>
        <v>360</v>
      </c>
      <c r="Q1034" s="165" t="s">
        <v>1467</v>
      </c>
    </row>
    <row r="1035" spans="2:17">
      <c r="B1035" s="165" t="str">
        <f t="shared" si="17"/>
        <v>Nova Fátima/PR</v>
      </c>
      <c r="C1035" s="189" t="s">
        <v>2009</v>
      </c>
      <c r="D1035" s="189">
        <v>60</v>
      </c>
      <c r="E1035" s="189">
        <f>IF(Início!$C$11&lt;E$2,IF((E$2-Início!$C$11)&lt;72,$D1035*E$1,6*$D1035),0)</f>
        <v>60</v>
      </c>
      <c r="F1035" s="189">
        <f>IF(Início!$C$11&lt;F$2,IF((F$2-Início!$C$11)&lt;72,$D1035*F$1,6*$D1035),0)</f>
        <v>120</v>
      </c>
      <c r="G1035" s="189">
        <f>IF(Início!$C$11&lt;G$2,IF((G$2-Início!$C$11)&lt;72,$D1035*G$1,6*$D1035),0)</f>
        <v>180</v>
      </c>
      <c r="H1035" s="189">
        <f>IF(Início!$C$11&lt;H$2,IF((H$2-Início!$C$11)&lt;72,$D1035*H$1,6*$D1035),0)</f>
        <v>240</v>
      </c>
      <c r="I1035" s="189">
        <f>IF(Início!$C$11&lt;I$2,IF((I$2-Início!$C$11)&lt;72,$D1035*I$1,6*$D1035),0)</f>
        <v>300</v>
      </c>
      <c r="J1035" s="189">
        <f>IF(Início!$C$11&lt;J$2,IF((J$2-Início!$C$11)&lt;72,$D1035*J$1,6*$D1035),0)</f>
        <v>360</v>
      </c>
      <c r="K1035" s="189">
        <f>IF(Início!$C$11&lt;K$2,IF((K$2-Início!$C$11)&lt;72,$D1035*K$1,6*$D1035),0)</f>
        <v>360</v>
      </c>
      <c r="L1035" s="189">
        <f>IF(Início!$C$11&lt;L$2,IF((L$2-Início!$C$11)&lt;72,$D1035*L$1,6*$D1035),0)</f>
        <v>360</v>
      </c>
      <c r="M1035" s="189">
        <f>IF(Início!$C$11&lt;M$2,IF((M$2-Início!$C$11)&lt;72,$D1035*M$1,6*$D1035),0)</f>
        <v>360</v>
      </c>
      <c r="N1035" s="189">
        <f>IF(Início!$C$11&lt;N$2,IF((N$2-Início!$C$11)&lt;72,$D1035*N$1,6*$D1035),0)</f>
        <v>360</v>
      </c>
      <c r="Q1035" s="165" t="s">
        <v>1467</v>
      </c>
    </row>
    <row r="1036" spans="2:17">
      <c r="B1036" s="165" t="str">
        <f t="shared" si="17"/>
        <v>Nova Independência/SP</v>
      </c>
      <c r="C1036" s="189" t="s">
        <v>2002</v>
      </c>
      <c r="D1036" s="189">
        <v>60</v>
      </c>
      <c r="E1036" s="189">
        <f>IF(Início!$C$11&lt;E$2,IF((E$2-Início!$C$11)&lt;72,$D1036*E$1,6*$D1036),0)</f>
        <v>60</v>
      </c>
      <c r="F1036" s="189">
        <f>IF(Início!$C$11&lt;F$2,IF((F$2-Início!$C$11)&lt;72,$D1036*F$1,6*$D1036),0)</f>
        <v>120</v>
      </c>
      <c r="G1036" s="189">
        <f>IF(Início!$C$11&lt;G$2,IF((G$2-Início!$C$11)&lt;72,$D1036*G$1,6*$D1036),0)</f>
        <v>180</v>
      </c>
      <c r="H1036" s="189">
        <f>IF(Início!$C$11&lt;H$2,IF((H$2-Início!$C$11)&lt;72,$D1036*H$1,6*$D1036),0)</f>
        <v>240</v>
      </c>
      <c r="I1036" s="189">
        <f>IF(Início!$C$11&lt;I$2,IF((I$2-Início!$C$11)&lt;72,$D1036*I$1,6*$D1036),0)</f>
        <v>300</v>
      </c>
      <c r="J1036" s="189">
        <f>IF(Início!$C$11&lt;J$2,IF((J$2-Início!$C$11)&lt;72,$D1036*J$1,6*$D1036),0)</f>
        <v>360</v>
      </c>
      <c r="K1036" s="189">
        <f>IF(Início!$C$11&lt;K$2,IF((K$2-Início!$C$11)&lt;72,$D1036*K$1,6*$D1036),0)</f>
        <v>360</v>
      </c>
      <c r="L1036" s="189">
        <f>IF(Início!$C$11&lt;L$2,IF((L$2-Início!$C$11)&lt;72,$D1036*L$1,6*$D1036),0)</f>
        <v>360</v>
      </c>
      <c r="M1036" s="189">
        <f>IF(Início!$C$11&lt;M$2,IF((M$2-Início!$C$11)&lt;72,$D1036*M$1,6*$D1036),0)</f>
        <v>360</v>
      </c>
      <c r="N1036" s="189">
        <f>IF(Início!$C$11&lt;N$2,IF((N$2-Início!$C$11)&lt;72,$D1036*N$1,6*$D1036),0)</f>
        <v>360</v>
      </c>
      <c r="Q1036" s="165" t="s">
        <v>1735</v>
      </c>
    </row>
    <row r="1037" spans="2:17">
      <c r="B1037" s="165" t="str">
        <f t="shared" si="17"/>
        <v>Nova Ipixuna/PA</v>
      </c>
      <c r="C1037" s="189" t="s">
        <v>302</v>
      </c>
      <c r="D1037" s="189">
        <v>60</v>
      </c>
      <c r="E1037" s="189">
        <f>IF(Início!$C$11&lt;E$2,IF((E$2-Início!$C$11)&lt;72,$D1037*E$1,6*$D1037),0)</f>
        <v>60</v>
      </c>
      <c r="F1037" s="189">
        <f>IF(Início!$C$11&lt;F$2,IF((F$2-Início!$C$11)&lt;72,$D1037*F$1,6*$D1037),0)</f>
        <v>120</v>
      </c>
      <c r="G1037" s="189">
        <f>IF(Início!$C$11&lt;G$2,IF((G$2-Início!$C$11)&lt;72,$D1037*G$1,6*$D1037),0)</f>
        <v>180</v>
      </c>
      <c r="H1037" s="189">
        <f>IF(Início!$C$11&lt;H$2,IF((H$2-Início!$C$11)&lt;72,$D1037*H$1,6*$D1037),0)</f>
        <v>240</v>
      </c>
      <c r="I1037" s="189">
        <f>IF(Início!$C$11&lt;I$2,IF((I$2-Início!$C$11)&lt;72,$D1037*I$1,6*$D1037),0)</f>
        <v>300</v>
      </c>
      <c r="J1037" s="189">
        <f>IF(Início!$C$11&lt;J$2,IF((J$2-Início!$C$11)&lt;72,$D1037*J$1,6*$D1037),0)</f>
        <v>360</v>
      </c>
      <c r="K1037" s="189">
        <f>IF(Início!$C$11&lt;K$2,IF((K$2-Início!$C$11)&lt;72,$D1037*K$1,6*$D1037),0)</f>
        <v>360</v>
      </c>
      <c r="L1037" s="189">
        <f>IF(Início!$C$11&lt;L$2,IF((L$2-Início!$C$11)&lt;72,$D1037*L$1,6*$D1037),0)</f>
        <v>360</v>
      </c>
      <c r="M1037" s="189">
        <f>IF(Início!$C$11&lt;M$2,IF((M$2-Início!$C$11)&lt;72,$D1037*M$1,6*$D1037),0)</f>
        <v>360</v>
      </c>
      <c r="N1037" s="189">
        <f>IF(Início!$C$11&lt;N$2,IF((N$2-Início!$C$11)&lt;72,$D1037*N$1,6*$D1037),0)</f>
        <v>360</v>
      </c>
      <c r="Q1037" s="165" t="s">
        <v>1118</v>
      </c>
    </row>
    <row r="1038" spans="2:17">
      <c r="B1038" s="165" t="str">
        <f t="shared" si="17"/>
        <v>Nova Itarana/BA</v>
      </c>
      <c r="C1038" s="189" t="s">
        <v>311</v>
      </c>
      <c r="D1038" s="189">
        <v>60</v>
      </c>
      <c r="E1038" s="189">
        <f>IF(Início!$C$11&lt;E$2,IF((E$2-Início!$C$11)&lt;72,$D1038*E$1,6*$D1038),0)</f>
        <v>60</v>
      </c>
      <c r="F1038" s="189">
        <f>IF(Início!$C$11&lt;F$2,IF((F$2-Início!$C$11)&lt;72,$D1038*F$1,6*$D1038),0)</f>
        <v>120</v>
      </c>
      <c r="G1038" s="189">
        <f>IF(Início!$C$11&lt;G$2,IF((G$2-Início!$C$11)&lt;72,$D1038*G$1,6*$D1038),0)</f>
        <v>180</v>
      </c>
      <c r="H1038" s="189">
        <f>IF(Início!$C$11&lt;H$2,IF((H$2-Início!$C$11)&lt;72,$D1038*H$1,6*$D1038),0)</f>
        <v>240</v>
      </c>
      <c r="I1038" s="189">
        <f>IF(Início!$C$11&lt;I$2,IF((I$2-Início!$C$11)&lt;72,$D1038*I$1,6*$D1038),0)</f>
        <v>300</v>
      </c>
      <c r="J1038" s="189">
        <f>IF(Início!$C$11&lt;J$2,IF((J$2-Início!$C$11)&lt;72,$D1038*J$1,6*$D1038),0)</f>
        <v>360</v>
      </c>
      <c r="K1038" s="189">
        <f>IF(Início!$C$11&lt;K$2,IF((K$2-Início!$C$11)&lt;72,$D1038*K$1,6*$D1038),0)</f>
        <v>360</v>
      </c>
      <c r="L1038" s="189">
        <f>IF(Início!$C$11&lt;L$2,IF((L$2-Início!$C$11)&lt;72,$D1038*L$1,6*$D1038),0)</f>
        <v>360</v>
      </c>
      <c r="M1038" s="189">
        <f>IF(Início!$C$11&lt;M$2,IF((M$2-Início!$C$11)&lt;72,$D1038*M$1,6*$D1038),0)</f>
        <v>360</v>
      </c>
      <c r="N1038" s="189">
        <f>IF(Início!$C$11&lt;N$2,IF((N$2-Início!$C$11)&lt;72,$D1038*N$1,6*$D1038),0)</f>
        <v>360</v>
      </c>
      <c r="Q1038" s="165" t="s">
        <v>1475</v>
      </c>
    </row>
    <row r="1039" spans="2:17">
      <c r="B1039" s="165" t="str">
        <f t="shared" si="17"/>
        <v>Nova Londrina/PR</v>
      </c>
      <c r="C1039" s="189" t="s">
        <v>2009</v>
      </c>
      <c r="D1039" s="189">
        <v>60</v>
      </c>
      <c r="E1039" s="189">
        <f>IF(Início!$C$11&lt;E$2,IF((E$2-Início!$C$11)&lt;72,$D1039*E$1,6*$D1039),0)</f>
        <v>60</v>
      </c>
      <c r="F1039" s="189">
        <f>IF(Início!$C$11&lt;F$2,IF((F$2-Início!$C$11)&lt;72,$D1039*F$1,6*$D1039),0)</f>
        <v>120</v>
      </c>
      <c r="G1039" s="189">
        <f>IF(Início!$C$11&lt;G$2,IF((G$2-Início!$C$11)&lt;72,$D1039*G$1,6*$D1039),0)</f>
        <v>180</v>
      </c>
      <c r="H1039" s="189">
        <f>IF(Início!$C$11&lt;H$2,IF((H$2-Início!$C$11)&lt;72,$D1039*H$1,6*$D1039),0)</f>
        <v>240</v>
      </c>
      <c r="I1039" s="189">
        <f>IF(Início!$C$11&lt;I$2,IF((I$2-Início!$C$11)&lt;72,$D1039*I$1,6*$D1039),0)</f>
        <v>300</v>
      </c>
      <c r="J1039" s="189">
        <f>IF(Início!$C$11&lt;J$2,IF((J$2-Início!$C$11)&lt;72,$D1039*J$1,6*$D1039),0)</f>
        <v>360</v>
      </c>
      <c r="K1039" s="189">
        <f>IF(Início!$C$11&lt;K$2,IF((K$2-Início!$C$11)&lt;72,$D1039*K$1,6*$D1039),0)</f>
        <v>360</v>
      </c>
      <c r="L1039" s="189">
        <f>IF(Início!$C$11&lt;L$2,IF((L$2-Início!$C$11)&lt;72,$D1039*L$1,6*$D1039),0)</f>
        <v>360</v>
      </c>
      <c r="M1039" s="189">
        <f>IF(Início!$C$11&lt;M$2,IF((M$2-Início!$C$11)&lt;72,$D1039*M$1,6*$D1039),0)</f>
        <v>360</v>
      </c>
      <c r="N1039" s="189">
        <f>IF(Início!$C$11&lt;N$2,IF((N$2-Início!$C$11)&lt;72,$D1039*N$1,6*$D1039),0)</f>
        <v>360</v>
      </c>
      <c r="Q1039" s="165" t="s">
        <v>1190</v>
      </c>
    </row>
    <row r="1040" spans="2:17">
      <c r="B1040" s="165" t="str">
        <f t="shared" si="17"/>
        <v>Nova Olinda/CE</v>
      </c>
      <c r="C1040" s="189" t="s">
        <v>314</v>
      </c>
      <c r="D1040" s="189">
        <v>60</v>
      </c>
      <c r="E1040" s="189">
        <f>IF(Início!$C$11&lt;E$2,IF((E$2-Início!$C$11)&lt;72,$D1040*E$1,6*$D1040),0)</f>
        <v>60</v>
      </c>
      <c r="F1040" s="189">
        <f>IF(Início!$C$11&lt;F$2,IF((F$2-Início!$C$11)&lt;72,$D1040*F$1,6*$D1040),0)</f>
        <v>120</v>
      </c>
      <c r="G1040" s="189">
        <f>IF(Início!$C$11&lt;G$2,IF((G$2-Início!$C$11)&lt;72,$D1040*G$1,6*$D1040),0)</f>
        <v>180</v>
      </c>
      <c r="H1040" s="189">
        <f>IF(Início!$C$11&lt;H$2,IF((H$2-Início!$C$11)&lt;72,$D1040*H$1,6*$D1040),0)</f>
        <v>240</v>
      </c>
      <c r="I1040" s="189">
        <f>IF(Início!$C$11&lt;I$2,IF((I$2-Início!$C$11)&lt;72,$D1040*I$1,6*$D1040),0)</f>
        <v>300</v>
      </c>
      <c r="J1040" s="189">
        <f>IF(Início!$C$11&lt;J$2,IF((J$2-Início!$C$11)&lt;72,$D1040*J$1,6*$D1040),0)</f>
        <v>360</v>
      </c>
      <c r="K1040" s="189">
        <f>IF(Início!$C$11&lt;K$2,IF((K$2-Início!$C$11)&lt;72,$D1040*K$1,6*$D1040),0)</f>
        <v>360</v>
      </c>
      <c r="L1040" s="189">
        <f>IF(Início!$C$11&lt;L$2,IF((L$2-Início!$C$11)&lt;72,$D1040*L$1,6*$D1040),0)</f>
        <v>360</v>
      </c>
      <c r="M1040" s="189">
        <f>IF(Início!$C$11&lt;M$2,IF((M$2-Início!$C$11)&lt;72,$D1040*M$1,6*$D1040),0)</f>
        <v>360</v>
      </c>
      <c r="N1040" s="189">
        <f>IF(Início!$C$11&lt;N$2,IF((N$2-Início!$C$11)&lt;72,$D1040*N$1,6*$D1040),0)</f>
        <v>360</v>
      </c>
      <c r="Q1040" s="165" t="s">
        <v>1056</v>
      </c>
    </row>
    <row r="1041" spans="2:17">
      <c r="B1041" s="165" t="str">
        <f t="shared" si="17"/>
        <v>Nova Olinda/PB</v>
      </c>
      <c r="C1041" s="189" t="s">
        <v>2015</v>
      </c>
      <c r="D1041" s="189">
        <v>60</v>
      </c>
      <c r="E1041" s="189">
        <f>IF(Início!$C$11&lt;E$2,IF((E$2-Início!$C$11)&lt;72,$D1041*E$1,6*$D1041),0)</f>
        <v>60</v>
      </c>
      <c r="F1041" s="189">
        <f>IF(Início!$C$11&lt;F$2,IF((F$2-Início!$C$11)&lt;72,$D1041*F$1,6*$D1041),0)</f>
        <v>120</v>
      </c>
      <c r="G1041" s="189">
        <f>IF(Início!$C$11&lt;G$2,IF((G$2-Início!$C$11)&lt;72,$D1041*G$1,6*$D1041),0)</f>
        <v>180</v>
      </c>
      <c r="H1041" s="189">
        <f>IF(Início!$C$11&lt;H$2,IF((H$2-Início!$C$11)&lt;72,$D1041*H$1,6*$D1041),0)</f>
        <v>240</v>
      </c>
      <c r="I1041" s="189">
        <f>IF(Início!$C$11&lt;I$2,IF((I$2-Início!$C$11)&lt;72,$D1041*I$1,6*$D1041),0)</f>
        <v>300</v>
      </c>
      <c r="J1041" s="189">
        <f>IF(Início!$C$11&lt;J$2,IF((J$2-Início!$C$11)&lt;72,$D1041*J$1,6*$D1041),0)</f>
        <v>360</v>
      </c>
      <c r="K1041" s="189">
        <f>IF(Início!$C$11&lt;K$2,IF((K$2-Início!$C$11)&lt;72,$D1041*K$1,6*$D1041),0)</f>
        <v>360</v>
      </c>
      <c r="L1041" s="189">
        <f>IF(Início!$C$11&lt;L$2,IF((L$2-Início!$C$11)&lt;72,$D1041*L$1,6*$D1041),0)</f>
        <v>360</v>
      </c>
      <c r="M1041" s="189">
        <f>IF(Início!$C$11&lt;M$2,IF((M$2-Início!$C$11)&lt;72,$D1041*M$1,6*$D1041),0)</f>
        <v>360</v>
      </c>
      <c r="N1041" s="189">
        <f>IF(Início!$C$11&lt;N$2,IF((N$2-Início!$C$11)&lt;72,$D1041*N$1,6*$D1041),0)</f>
        <v>360</v>
      </c>
      <c r="Q1041" s="165" t="s">
        <v>1056</v>
      </c>
    </row>
    <row r="1042" spans="2:17">
      <c r="B1042" s="165" t="str">
        <f t="shared" si="17"/>
        <v>Nova Olinda do Maranhão/MA</v>
      </c>
      <c r="C1042" s="189" t="s">
        <v>316</v>
      </c>
      <c r="D1042" s="189">
        <v>60</v>
      </c>
      <c r="E1042" s="189">
        <f>IF(Início!$C$11&lt;E$2,IF((E$2-Início!$C$11)&lt;72,$D1042*E$1,6*$D1042),0)</f>
        <v>60</v>
      </c>
      <c r="F1042" s="189">
        <f>IF(Início!$C$11&lt;F$2,IF((F$2-Início!$C$11)&lt;72,$D1042*F$1,6*$D1042),0)</f>
        <v>120</v>
      </c>
      <c r="G1042" s="189">
        <f>IF(Início!$C$11&lt;G$2,IF((G$2-Início!$C$11)&lt;72,$D1042*G$1,6*$D1042),0)</f>
        <v>180</v>
      </c>
      <c r="H1042" s="189">
        <f>IF(Início!$C$11&lt;H$2,IF((H$2-Início!$C$11)&lt;72,$D1042*H$1,6*$D1042),0)</f>
        <v>240</v>
      </c>
      <c r="I1042" s="189">
        <f>IF(Início!$C$11&lt;I$2,IF((I$2-Início!$C$11)&lt;72,$D1042*I$1,6*$D1042),0)</f>
        <v>300</v>
      </c>
      <c r="J1042" s="189">
        <f>IF(Início!$C$11&lt;J$2,IF((J$2-Início!$C$11)&lt;72,$D1042*J$1,6*$D1042),0)</f>
        <v>360</v>
      </c>
      <c r="K1042" s="189">
        <f>IF(Início!$C$11&lt;K$2,IF((K$2-Início!$C$11)&lt;72,$D1042*K$1,6*$D1042),0)</f>
        <v>360</v>
      </c>
      <c r="L1042" s="189">
        <f>IF(Início!$C$11&lt;L$2,IF((L$2-Início!$C$11)&lt;72,$D1042*L$1,6*$D1042),0)</f>
        <v>360</v>
      </c>
      <c r="M1042" s="189">
        <f>IF(Início!$C$11&lt;M$2,IF((M$2-Início!$C$11)&lt;72,$D1042*M$1,6*$D1042),0)</f>
        <v>360</v>
      </c>
      <c r="N1042" s="189">
        <f>IF(Início!$C$11&lt;N$2,IF((N$2-Início!$C$11)&lt;72,$D1042*N$1,6*$D1042),0)</f>
        <v>360</v>
      </c>
      <c r="Q1042" s="165" t="s">
        <v>1094</v>
      </c>
    </row>
    <row r="1043" spans="2:17">
      <c r="B1043" s="165" t="str">
        <f t="shared" si="17"/>
        <v>Nova Olinda do Norte/AM</v>
      </c>
      <c r="C1043" s="189" t="s">
        <v>300</v>
      </c>
      <c r="D1043" s="189">
        <v>60</v>
      </c>
      <c r="E1043" s="189">
        <f>IF(Início!$C$11&lt;E$2,IF((E$2-Início!$C$11)&lt;72,$D1043*E$1,6*$D1043),0)</f>
        <v>60</v>
      </c>
      <c r="F1043" s="189">
        <f>IF(Início!$C$11&lt;F$2,IF((F$2-Início!$C$11)&lt;72,$D1043*F$1,6*$D1043),0)</f>
        <v>120</v>
      </c>
      <c r="G1043" s="189">
        <f>IF(Início!$C$11&lt;G$2,IF((G$2-Início!$C$11)&lt;72,$D1043*G$1,6*$D1043),0)</f>
        <v>180</v>
      </c>
      <c r="H1043" s="189">
        <f>IF(Início!$C$11&lt;H$2,IF((H$2-Início!$C$11)&lt;72,$D1043*H$1,6*$D1043),0)</f>
        <v>240</v>
      </c>
      <c r="I1043" s="189">
        <f>IF(Início!$C$11&lt;I$2,IF((I$2-Início!$C$11)&lt;72,$D1043*I$1,6*$D1043),0)</f>
        <v>300</v>
      </c>
      <c r="J1043" s="189">
        <f>IF(Início!$C$11&lt;J$2,IF((J$2-Início!$C$11)&lt;72,$D1043*J$1,6*$D1043),0)</f>
        <v>360</v>
      </c>
      <c r="K1043" s="189">
        <f>IF(Início!$C$11&lt;K$2,IF((K$2-Início!$C$11)&lt;72,$D1043*K$1,6*$D1043),0)</f>
        <v>360</v>
      </c>
      <c r="L1043" s="189">
        <f>IF(Início!$C$11&lt;L$2,IF((L$2-Início!$C$11)&lt;72,$D1043*L$1,6*$D1043),0)</f>
        <v>360</v>
      </c>
      <c r="M1043" s="189">
        <f>IF(Início!$C$11&lt;M$2,IF((M$2-Início!$C$11)&lt;72,$D1043*M$1,6*$D1043),0)</f>
        <v>360</v>
      </c>
      <c r="N1043" s="189">
        <f>IF(Início!$C$11&lt;N$2,IF((N$2-Início!$C$11)&lt;72,$D1043*N$1,6*$D1043),0)</f>
        <v>360</v>
      </c>
      <c r="Q1043" s="165" t="s">
        <v>732</v>
      </c>
    </row>
    <row r="1044" spans="2:17">
      <c r="B1044" s="165" t="str">
        <f t="shared" si="17"/>
        <v>Nova Porteirinha/MG</v>
      </c>
      <c r="C1044" s="189" t="s">
        <v>2005</v>
      </c>
      <c r="D1044" s="189">
        <v>60</v>
      </c>
      <c r="E1044" s="189">
        <f>IF(Início!$C$11&lt;E$2,IF((E$2-Início!$C$11)&lt;72,$D1044*E$1,6*$D1044),0)</f>
        <v>60</v>
      </c>
      <c r="F1044" s="189">
        <f>IF(Início!$C$11&lt;F$2,IF((F$2-Início!$C$11)&lt;72,$D1044*F$1,6*$D1044),0)</f>
        <v>120</v>
      </c>
      <c r="G1044" s="189">
        <f>IF(Início!$C$11&lt;G$2,IF((G$2-Início!$C$11)&lt;72,$D1044*G$1,6*$D1044),0)</f>
        <v>180</v>
      </c>
      <c r="H1044" s="189">
        <f>IF(Início!$C$11&lt;H$2,IF((H$2-Início!$C$11)&lt;72,$D1044*H$1,6*$D1044),0)</f>
        <v>240</v>
      </c>
      <c r="I1044" s="189">
        <f>IF(Início!$C$11&lt;I$2,IF((I$2-Início!$C$11)&lt;72,$D1044*I$1,6*$D1044),0)</f>
        <v>300</v>
      </c>
      <c r="J1044" s="189">
        <f>IF(Início!$C$11&lt;J$2,IF((J$2-Início!$C$11)&lt;72,$D1044*J$1,6*$D1044),0)</f>
        <v>360</v>
      </c>
      <c r="K1044" s="189">
        <f>IF(Início!$C$11&lt;K$2,IF((K$2-Início!$C$11)&lt;72,$D1044*K$1,6*$D1044),0)</f>
        <v>360</v>
      </c>
      <c r="L1044" s="189">
        <f>IF(Início!$C$11&lt;L$2,IF((L$2-Início!$C$11)&lt;72,$D1044*L$1,6*$D1044),0)</f>
        <v>360</v>
      </c>
      <c r="M1044" s="189">
        <f>IF(Início!$C$11&lt;M$2,IF((M$2-Início!$C$11)&lt;72,$D1044*M$1,6*$D1044),0)</f>
        <v>360</v>
      </c>
      <c r="N1044" s="189">
        <f>IF(Início!$C$11&lt;N$2,IF((N$2-Início!$C$11)&lt;72,$D1044*N$1,6*$D1044),0)</f>
        <v>360</v>
      </c>
      <c r="Q1044" s="165" t="s">
        <v>1552</v>
      </c>
    </row>
    <row r="1045" spans="2:17">
      <c r="B1045" s="165" t="str">
        <f t="shared" si="17"/>
        <v>Nova Prata do Iguaçu/PR</v>
      </c>
      <c r="C1045" s="189" t="s">
        <v>2009</v>
      </c>
      <c r="D1045" s="189">
        <v>60</v>
      </c>
      <c r="E1045" s="189">
        <f>IF(Início!$C$11&lt;E$2,IF((E$2-Início!$C$11)&lt;72,$D1045*E$1,6*$D1045),0)</f>
        <v>60</v>
      </c>
      <c r="F1045" s="189">
        <f>IF(Início!$C$11&lt;F$2,IF((F$2-Início!$C$11)&lt;72,$D1045*F$1,6*$D1045),0)</f>
        <v>120</v>
      </c>
      <c r="G1045" s="189">
        <f>IF(Início!$C$11&lt;G$2,IF((G$2-Início!$C$11)&lt;72,$D1045*G$1,6*$D1045),0)</f>
        <v>180</v>
      </c>
      <c r="H1045" s="189">
        <f>IF(Início!$C$11&lt;H$2,IF((H$2-Início!$C$11)&lt;72,$D1045*H$1,6*$D1045),0)</f>
        <v>240</v>
      </c>
      <c r="I1045" s="189">
        <f>IF(Início!$C$11&lt;I$2,IF((I$2-Início!$C$11)&lt;72,$D1045*I$1,6*$D1045),0)</f>
        <v>300</v>
      </c>
      <c r="J1045" s="189">
        <f>IF(Início!$C$11&lt;J$2,IF((J$2-Início!$C$11)&lt;72,$D1045*J$1,6*$D1045),0)</f>
        <v>360</v>
      </c>
      <c r="K1045" s="189">
        <f>IF(Início!$C$11&lt;K$2,IF((K$2-Início!$C$11)&lt;72,$D1045*K$1,6*$D1045),0)</f>
        <v>360</v>
      </c>
      <c r="L1045" s="189">
        <f>IF(Início!$C$11&lt;L$2,IF((L$2-Início!$C$11)&lt;72,$D1045*L$1,6*$D1045),0)</f>
        <v>360</v>
      </c>
      <c r="M1045" s="189">
        <f>IF(Início!$C$11&lt;M$2,IF((M$2-Início!$C$11)&lt;72,$D1045*M$1,6*$D1045),0)</f>
        <v>360</v>
      </c>
      <c r="N1045" s="189">
        <f>IF(Início!$C$11&lt;N$2,IF((N$2-Início!$C$11)&lt;72,$D1045*N$1,6*$D1045),0)</f>
        <v>360</v>
      </c>
      <c r="Q1045" s="165" t="s">
        <v>1202</v>
      </c>
    </row>
    <row r="1046" spans="2:17">
      <c r="B1046" s="165" t="str">
        <f t="shared" si="17"/>
        <v>Nova Ramada/RS</v>
      </c>
      <c r="C1046" s="189" t="s">
        <v>2012</v>
      </c>
      <c r="D1046" s="189">
        <v>60</v>
      </c>
      <c r="E1046" s="189">
        <f>IF(Início!$C$11&lt;E$2,IF((E$2-Início!$C$11)&lt;72,$D1046*E$1,6*$D1046),0)</f>
        <v>60</v>
      </c>
      <c r="F1046" s="189">
        <f>IF(Início!$C$11&lt;F$2,IF((F$2-Início!$C$11)&lt;72,$D1046*F$1,6*$D1046),0)</f>
        <v>120</v>
      </c>
      <c r="G1046" s="189">
        <f>IF(Início!$C$11&lt;G$2,IF((G$2-Início!$C$11)&lt;72,$D1046*G$1,6*$D1046),0)</f>
        <v>180</v>
      </c>
      <c r="H1046" s="189">
        <f>IF(Início!$C$11&lt;H$2,IF((H$2-Início!$C$11)&lt;72,$D1046*H$1,6*$D1046),0)</f>
        <v>240</v>
      </c>
      <c r="I1046" s="189">
        <f>IF(Início!$C$11&lt;I$2,IF((I$2-Início!$C$11)&lt;72,$D1046*I$1,6*$D1046),0)</f>
        <v>300</v>
      </c>
      <c r="J1046" s="189">
        <f>IF(Início!$C$11&lt;J$2,IF((J$2-Início!$C$11)&lt;72,$D1046*J$1,6*$D1046),0)</f>
        <v>360</v>
      </c>
      <c r="K1046" s="189">
        <f>IF(Início!$C$11&lt;K$2,IF((K$2-Início!$C$11)&lt;72,$D1046*K$1,6*$D1046),0)</f>
        <v>360</v>
      </c>
      <c r="L1046" s="189">
        <f>IF(Início!$C$11&lt;L$2,IF((L$2-Início!$C$11)&lt;72,$D1046*L$1,6*$D1046),0)</f>
        <v>360</v>
      </c>
      <c r="M1046" s="189">
        <f>IF(Início!$C$11&lt;M$2,IF((M$2-Início!$C$11)&lt;72,$D1046*M$1,6*$D1046),0)</f>
        <v>360</v>
      </c>
      <c r="N1046" s="189">
        <f>IF(Início!$C$11&lt;N$2,IF((N$2-Início!$C$11)&lt;72,$D1046*N$1,6*$D1046),0)</f>
        <v>360</v>
      </c>
      <c r="Q1046" s="165" t="s">
        <v>1961</v>
      </c>
    </row>
    <row r="1047" spans="2:17">
      <c r="B1047" s="165" t="str">
        <f t="shared" si="17"/>
        <v>Nova Redenção/BA</v>
      </c>
      <c r="C1047" s="189" t="s">
        <v>311</v>
      </c>
      <c r="D1047" s="189">
        <v>60</v>
      </c>
      <c r="E1047" s="189">
        <f>IF(Início!$C$11&lt;E$2,IF((E$2-Início!$C$11)&lt;72,$D1047*E$1,6*$D1047),0)</f>
        <v>60</v>
      </c>
      <c r="F1047" s="189">
        <f>IF(Início!$C$11&lt;F$2,IF((F$2-Início!$C$11)&lt;72,$D1047*F$1,6*$D1047),0)</f>
        <v>120</v>
      </c>
      <c r="G1047" s="189">
        <f>IF(Início!$C$11&lt;G$2,IF((G$2-Início!$C$11)&lt;72,$D1047*G$1,6*$D1047),0)</f>
        <v>180</v>
      </c>
      <c r="H1047" s="189">
        <f>IF(Início!$C$11&lt;H$2,IF((H$2-Início!$C$11)&lt;72,$D1047*H$1,6*$D1047),0)</f>
        <v>240</v>
      </c>
      <c r="I1047" s="189">
        <f>IF(Início!$C$11&lt;I$2,IF((I$2-Início!$C$11)&lt;72,$D1047*I$1,6*$D1047),0)</f>
        <v>300</v>
      </c>
      <c r="J1047" s="189">
        <f>IF(Início!$C$11&lt;J$2,IF((J$2-Início!$C$11)&lt;72,$D1047*J$1,6*$D1047),0)</f>
        <v>360</v>
      </c>
      <c r="K1047" s="189">
        <f>IF(Início!$C$11&lt;K$2,IF((K$2-Início!$C$11)&lt;72,$D1047*K$1,6*$D1047),0)</f>
        <v>360</v>
      </c>
      <c r="L1047" s="189">
        <f>IF(Início!$C$11&lt;L$2,IF((L$2-Início!$C$11)&lt;72,$D1047*L$1,6*$D1047),0)</f>
        <v>360</v>
      </c>
      <c r="M1047" s="189">
        <f>IF(Início!$C$11&lt;M$2,IF((M$2-Início!$C$11)&lt;72,$D1047*M$1,6*$D1047),0)</f>
        <v>360</v>
      </c>
      <c r="N1047" s="189">
        <f>IF(Início!$C$11&lt;N$2,IF((N$2-Início!$C$11)&lt;72,$D1047*N$1,6*$D1047),0)</f>
        <v>360</v>
      </c>
      <c r="Q1047" s="165" t="s">
        <v>1491</v>
      </c>
    </row>
    <row r="1048" spans="2:17">
      <c r="B1048" s="165" t="str">
        <f t="shared" si="17"/>
        <v>Nova Russas/CE</v>
      </c>
      <c r="C1048" s="189" t="s">
        <v>314</v>
      </c>
      <c r="D1048" s="189">
        <v>60</v>
      </c>
      <c r="E1048" s="189">
        <f>IF(Início!$C$11&lt;E$2,IF((E$2-Início!$C$11)&lt;72,$D1048*E$1,6*$D1048),0)</f>
        <v>60</v>
      </c>
      <c r="F1048" s="189">
        <f>IF(Início!$C$11&lt;F$2,IF((F$2-Início!$C$11)&lt;72,$D1048*F$1,6*$D1048),0)</f>
        <v>120</v>
      </c>
      <c r="G1048" s="189">
        <f>IF(Início!$C$11&lt;G$2,IF((G$2-Início!$C$11)&lt;72,$D1048*G$1,6*$D1048),0)</f>
        <v>180</v>
      </c>
      <c r="H1048" s="189">
        <f>IF(Início!$C$11&lt;H$2,IF((H$2-Início!$C$11)&lt;72,$D1048*H$1,6*$D1048),0)</f>
        <v>240</v>
      </c>
      <c r="I1048" s="189">
        <f>IF(Início!$C$11&lt;I$2,IF((I$2-Início!$C$11)&lt;72,$D1048*I$1,6*$D1048),0)</f>
        <v>300</v>
      </c>
      <c r="J1048" s="189">
        <f>IF(Início!$C$11&lt;J$2,IF((J$2-Início!$C$11)&lt;72,$D1048*J$1,6*$D1048),0)</f>
        <v>360</v>
      </c>
      <c r="K1048" s="189">
        <f>IF(Início!$C$11&lt;K$2,IF((K$2-Início!$C$11)&lt;72,$D1048*K$1,6*$D1048),0)</f>
        <v>360</v>
      </c>
      <c r="L1048" s="189">
        <f>IF(Início!$C$11&lt;L$2,IF((L$2-Início!$C$11)&lt;72,$D1048*L$1,6*$D1048),0)</f>
        <v>360</v>
      </c>
      <c r="M1048" s="189">
        <f>IF(Início!$C$11&lt;M$2,IF((M$2-Início!$C$11)&lt;72,$D1048*M$1,6*$D1048),0)</f>
        <v>360</v>
      </c>
      <c r="N1048" s="189">
        <f>IF(Início!$C$11&lt;N$2,IF((N$2-Início!$C$11)&lt;72,$D1048*N$1,6*$D1048),0)</f>
        <v>360</v>
      </c>
      <c r="Q1048" s="165" t="s">
        <v>680</v>
      </c>
    </row>
    <row r="1049" spans="2:17">
      <c r="B1049" s="165" t="str">
        <f t="shared" si="17"/>
        <v>Nova Santa Bárbara/PR</v>
      </c>
      <c r="C1049" s="189" t="s">
        <v>2009</v>
      </c>
      <c r="D1049" s="189">
        <v>60</v>
      </c>
      <c r="E1049" s="189">
        <f>IF(Início!$C$11&lt;E$2,IF((E$2-Início!$C$11)&lt;72,$D1049*E$1,6*$D1049),0)</f>
        <v>60</v>
      </c>
      <c r="F1049" s="189">
        <f>IF(Início!$C$11&lt;F$2,IF((F$2-Início!$C$11)&lt;72,$D1049*F$1,6*$D1049),0)</f>
        <v>120</v>
      </c>
      <c r="G1049" s="189">
        <f>IF(Início!$C$11&lt;G$2,IF((G$2-Início!$C$11)&lt;72,$D1049*G$1,6*$D1049),0)</f>
        <v>180</v>
      </c>
      <c r="H1049" s="189">
        <f>IF(Início!$C$11&lt;H$2,IF((H$2-Início!$C$11)&lt;72,$D1049*H$1,6*$D1049),0)</f>
        <v>240</v>
      </c>
      <c r="I1049" s="189">
        <f>IF(Início!$C$11&lt;I$2,IF((I$2-Início!$C$11)&lt;72,$D1049*I$1,6*$D1049),0)</f>
        <v>300</v>
      </c>
      <c r="J1049" s="189">
        <f>IF(Início!$C$11&lt;J$2,IF((J$2-Início!$C$11)&lt;72,$D1049*J$1,6*$D1049),0)</f>
        <v>360</v>
      </c>
      <c r="K1049" s="189">
        <f>IF(Início!$C$11&lt;K$2,IF((K$2-Início!$C$11)&lt;72,$D1049*K$1,6*$D1049),0)</f>
        <v>360</v>
      </c>
      <c r="L1049" s="189">
        <f>IF(Início!$C$11&lt;L$2,IF((L$2-Início!$C$11)&lt;72,$D1049*L$1,6*$D1049),0)</f>
        <v>360</v>
      </c>
      <c r="M1049" s="189">
        <f>IF(Início!$C$11&lt;M$2,IF((M$2-Início!$C$11)&lt;72,$D1049*M$1,6*$D1049),0)</f>
        <v>360</v>
      </c>
      <c r="N1049" s="189">
        <f>IF(Início!$C$11&lt;N$2,IF((N$2-Início!$C$11)&lt;72,$D1049*N$1,6*$D1049),0)</f>
        <v>360</v>
      </c>
      <c r="Q1049" s="165" t="s">
        <v>1773</v>
      </c>
    </row>
    <row r="1050" spans="2:17">
      <c r="B1050" s="165" t="str">
        <f t="shared" si="17"/>
        <v>Nova Soure/BA</v>
      </c>
      <c r="C1050" s="189" t="s">
        <v>311</v>
      </c>
      <c r="D1050" s="189">
        <v>60</v>
      </c>
      <c r="E1050" s="189">
        <f>IF(Início!$C$11&lt;E$2,IF((E$2-Início!$C$11)&lt;72,$D1050*E$1,6*$D1050),0)</f>
        <v>60</v>
      </c>
      <c r="F1050" s="189">
        <f>IF(Início!$C$11&lt;F$2,IF((F$2-Início!$C$11)&lt;72,$D1050*F$1,6*$D1050),0)</f>
        <v>120</v>
      </c>
      <c r="G1050" s="189">
        <f>IF(Início!$C$11&lt;G$2,IF((G$2-Início!$C$11)&lt;72,$D1050*G$1,6*$D1050),0)</f>
        <v>180</v>
      </c>
      <c r="H1050" s="189">
        <f>IF(Início!$C$11&lt;H$2,IF((H$2-Início!$C$11)&lt;72,$D1050*H$1,6*$D1050),0)</f>
        <v>240</v>
      </c>
      <c r="I1050" s="189">
        <f>IF(Início!$C$11&lt;I$2,IF((I$2-Início!$C$11)&lt;72,$D1050*I$1,6*$D1050),0)</f>
        <v>300</v>
      </c>
      <c r="J1050" s="189">
        <f>IF(Início!$C$11&lt;J$2,IF((J$2-Início!$C$11)&lt;72,$D1050*J$1,6*$D1050),0)</f>
        <v>360</v>
      </c>
      <c r="K1050" s="189">
        <f>IF(Início!$C$11&lt;K$2,IF((K$2-Início!$C$11)&lt;72,$D1050*K$1,6*$D1050),0)</f>
        <v>360</v>
      </c>
      <c r="L1050" s="189">
        <f>IF(Início!$C$11&lt;L$2,IF((L$2-Início!$C$11)&lt;72,$D1050*L$1,6*$D1050),0)</f>
        <v>360</v>
      </c>
      <c r="M1050" s="189">
        <f>IF(Início!$C$11&lt;M$2,IF((M$2-Início!$C$11)&lt;72,$D1050*M$1,6*$D1050),0)</f>
        <v>360</v>
      </c>
      <c r="N1050" s="189">
        <f>IF(Início!$C$11&lt;N$2,IF((N$2-Início!$C$11)&lt;72,$D1050*N$1,6*$D1050),0)</f>
        <v>360</v>
      </c>
      <c r="Q1050" s="165" t="s">
        <v>788</v>
      </c>
    </row>
    <row r="1051" spans="2:17">
      <c r="B1051" s="165" t="str">
        <f t="shared" si="17"/>
        <v>Nova Tebas/PR</v>
      </c>
      <c r="C1051" s="189" t="s">
        <v>2009</v>
      </c>
      <c r="D1051" s="189">
        <v>60</v>
      </c>
      <c r="E1051" s="189">
        <f>IF(Início!$C$11&lt;E$2,IF((E$2-Início!$C$11)&lt;72,$D1051*E$1,6*$D1051),0)</f>
        <v>60</v>
      </c>
      <c r="F1051" s="189">
        <f>IF(Início!$C$11&lt;F$2,IF((F$2-Início!$C$11)&lt;72,$D1051*F$1,6*$D1051),0)</f>
        <v>120</v>
      </c>
      <c r="G1051" s="189">
        <f>IF(Início!$C$11&lt;G$2,IF((G$2-Início!$C$11)&lt;72,$D1051*G$1,6*$D1051),0)</f>
        <v>180</v>
      </c>
      <c r="H1051" s="189">
        <f>IF(Início!$C$11&lt;H$2,IF((H$2-Início!$C$11)&lt;72,$D1051*H$1,6*$D1051),0)</f>
        <v>240</v>
      </c>
      <c r="I1051" s="189">
        <f>IF(Início!$C$11&lt;I$2,IF((I$2-Início!$C$11)&lt;72,$D1051*I$1,6*$D1051),0)</f>
        <v>300</v>
      </c>
      <c r="J1051" s="189">
        <f>IF(Início!$C$11&lt;J$2,IF((J$2-Início!$C$11)&lt;72,$D1051*J$1,6*$D1051),0)</f>
        <v>360</v>
      </c>
      <c r="K1051" s="189">
        <f>IF(Início!$C$11&lt;K$2,IF((K$2-Início!$C$11)&lt;72,$D1051*K$1,6*$D1051),0)</f>
        <v>360</v>
      </c>
      <c r="L1051" s="189">
        <f>IF(Início!$C$11&lt;L$2,IF((L$2-Início!$C$11)&lt;72,$D1051*L$1,6*$D1051),0)</f>
        <v>360</v>
      </c>
      <c r="M1051" s="189">
        <f>IF(Início!$C$11&lt;M$2,IF((M$2-Início!$C$11)&lt;72,$D1051*M$1,6*$D1051),0)</f>
        <v>360</v>
      </c>
      <c r="N1051" s="189">
        <f>IF(Início!$C$11&lt;N$2,IF((N$2-Início!$C$11)&lt;72,$D1051*N$1,6*$D1051),0)</f>
        <v>360</v>
      </c>
      <c r="Q1051" s="165" t="s">
        <v>1539</v>
      </c>
    </row>
    <row r="1052" spans="2:17">
      <c r="B1052" s="165" t="str">
        <f t="shared" si="17"/>
        <v>Nova Timboteua/PA</v>
      </c>
      <c r="C1052" s="189" t="s">
        <v>302</v>
      </c>
      <c r="D1052" s="189">
        <v>60</v>
      </c>
      <c r="E1052" s="189">
        <f>IF(Início!$C$11&lt;E$2,IF((E$2-Início!$C$11)&lt;72,$D1052*E$1,6*$D1052),0)</f>
        <v>60</v>
      </c>
      <c r="F1052" s="189">
        <f>IF(Início!$C$11&lt;F$2,IF((F$2-Início!$C$11)&lt;72,$D1052*F$1,6*$D1052),0)</f>
        <v>120</v>
      </c>
      <c r="G1052" s="189">
        <f>IF(Início!$C$11&lt;G$2,IF((G$2-Início!$C$11)&lt;72,$D1052*G$1,6*$D1052),0)</f>
        <v>180</v>
      </c>
      <c r="H1052" s="189">
        <f>IF(Início!$C$11&lt;H$2,IF((H$2-Início!$C$11)&lt;72,$D1052*H$1,6*$D1052),0)</f>
        <v>240</v>
      </c>
      <c r="I1052" s="189">
        <f>IF(Início!$C$11&lt;I$2,IF((I$2-Início!$C$11)&lt;72,$D1052*I$1,6*$D1052),0)</f>
        <v>300</v>
      </c>
      <c r="J1052" s="189">
        <f>IF(Início!$C$11&lt;J$2,IF((J$2-Início!$C$11)&lt;72,$D1052*J$1,6*$D1052),0)</f>
        <v>360</v>
      </c>
      <c r="K1052" s="189">
        <f>IF(Início!$C$11&lt;K$2,IF((K$2-Início!$C$11)&lt;72,$D1052*K$1,6*$D1052),0)</f>
        <v>360</v>
      </c>
      <c r="L1052" s="189">
        <f>IF(Início!$C$11&lt;L$2,IF((L$2-Início!$C$11)&lt;72,$D1052*L$1,6*$D1052),0)</f>
        <v>360</v>
      </c>
      <c r="M1052" s="189">
        <f>IF(Início!$C$11&lt;M$2,IF((M$2-Início!$C$11)&lt;72,$D1052*M$1,6*$D1052),0)</f>
        <v>360</v>
      </c>
      <c r="N1052" s="189">
        <f>IF(Início!$C$11&lt;N$2,IF((N$2-Início!$C$11)&lt;72,$D1052*N$1,6*$D1052),0)</f>
        <v>360</v>
      </c>
      <c r="Q1052" s="165" t="s">
        <v>1199</v>
      </c>
    </row>
    <row r="1053" spans="2:17">
      <c r="B1053" s="165" t="str">
        <f t="shared" si="17"/>
        <v>Nova Venécia/ES</v>
      </c>
      <c r="C1053" s="189" t="s">
        <v>2011</v>
      </c>
      <c r="D1053" s="189">
        <v>60</v>
      </c>
      <c r="E1053" s="189">
        <f>IF(Início!$C$11&lt;E$2,IF((E$2-Início!$C$11)&lt;72,$D1053*E$1,6*$D1053),0)</f>
        <v>60</v>
      </c>
      <c r="F1053" s="189">
        <f>IF(Início!$C$11&lt;F$2,IF((F$2-Início!$C$11)&lt;72,$D1053*F$1,6*$D1053),0)</f>
        <v>120</v>
      </c>
      <c r="G1053" s="189">
        <f>IF(Início!$C$11&lt;G$2,IF((G$2-Início!$C$11)&lt;72,$D1053*G$1,6*$D1053),0)</f>
        <v>180</v>
      </c>
      <c r="H1053" s="189">
        <f>IF(Início!$C$11&lt;H$2,IF((H$2-Início!$C$11)&lt;72,$D1053*H$1,6*$D1053),0)</f>
        <v>240</v>
      </c>
      <c r="I1053" s="189">
        <f>IF(Início!$C$11&lt;I$2,IF((I$2-Início!$C$11)&lt;72,$D1053*I$1,6*$D1053),0)</f>
        <v>300</v>
      </c>
      <c r="J1053" s="189">
        <f>IF(Início!$C$11&lt;J$2,IF((J$2-Início!$C$11)&lt;72,$D1053*J$1,6*$D1053),0)</f>
        <v>360</v>
      </c>
      <c r="K1053" s="189">
        <f>IF(Início!$C$11&lt;K$2,IF((K$2-Início!$C$11)&lt;72,$D1053*K$1,6*$D1053),0)</f>
        <v>360</v>
      </c>
      <c r="L1053" s="189">
        <f>IF(Início!$C$11&lt;L$2,IF((L$2-Início!$C$11)&lt;72,$D1053*L$1,6*$D1053),0)</f>
        <v>360</v>
      </c>
      <c r="M1053" s="189">
        <f>IF(Início!$C$11&lt;M$2,IF((M$2-Início!$C$11)&lt;72,$D1053*M$1,6*$D1053),0)</f>
        <v>360</v>
      </c>
      <c r="N1053" s="189">
        <f>IF(Início!$C$11&lt;N$2,IF((N$2-Início!$C$11)&lt;72,$D1053*N$1,6*$D1053),0)</f>
        <v>360</v>
      </c>
      <c r="Q1053" s="165" t="s">
        <v>525</v>
      </c>
    </row>
    <row r="1054" spans="2:17">
      <c r="B1054" s="165" t="str">
        <f t="shared" si="17"/>
        <v>Nova Viçosa/BA</v>
      </c>
      <c r="C1054" s="189" t="s">
        <v>311</v>
      </c>
      <c r="D1054" s="189">
        <v>60</v>
      </c>
      <c r="E1054" s="189">
        <f>IF(Início!$C$11&lt;E$2,IF((E$2-Início!$C$11)&lt;72,$D1054*E$1,6*$D1054),0)</f>
        <v>60</v>
      </c>
      <c r="F1054" s="189">
        <f>IF(Início!$C$11&lt;F$2,IF((F$2-Início!$C$11)&lt;72,$D1054*F$1,6*$D1054),0)</f>
        <v>120</v>
      </c>
      <c r="G1054" s="189">
        <f>IF(Início!$C$11&lt;G$2,IF((G$2-Início!$C$11)&lt;72,$D1054*G$1,6*$D1054),0)</f>
        <v>180</v>
      </c>
      <c r="H1054" s="189">
        <f>IF(Início!$C$11&lt;H$2,IF((H$2-Início!$C$11)&lt;72,$D1054*H$1,6*$D1054),0)</f>
        <v>240</v>
      </c>
      <c r="I1054" s="189">
        <f>IF(Início!$C$11&lt;I$2,IF((I$2-Início!$C$11)&lt;72,$D1054*I$1,6*$D1054),0)</f>
        <v>300</v>
      </c>
      <c r="J1054" s="189">
        <f>IF(Início!$C$11&lt;J$2,IF((J$2-Início!$C$11)&lt;72,$D1054*J$1,6*$D1054),0)</f>
        <v>360</v>
      </c>
      <c r="K1054" s="189">
        <f>IF(Início!$C$11&lt;K$2,IF((K$2-Início!$C$11)&lt;72,$D1054*K$1,6*$D1054),0)</f>
        <v>360</v>
      </c>
      <c r="L1054" s="189">
        <f>IF(Início!$C$11&lt;L$2,IF((L$2-Início!$C$11)&lt;72,$D1054*L$1,6*$D1054),0)</f>
        <v>360</v>
      </c>
      <c r="M1054" s="189">
        <f>IF(Início!$C$11&lt;M$2,IF((M$2-Início!$C$11)&lt;72,$D1054*M$1,6*$D1054),0)</f>
        <v>360</v>
      </c>
      <c r="N1054" s="189">
        <f>IF(Início!$C$11&lt;N$2,IF((N$2-Início!$C$11)&lt;72,$D1054*N$1,6*$D1054),0)</f>
        <v>360</v>
      </c>
      <c r="Q1054" s="165" t="s">
        <v>579</v>
      </c>
    </row>
    <row r="1055" spans="2:17">
      <c r="B1055" s="165" t="str">
        <f t="shared" si="17"/>
        <v>Novo Barreiro/RS</v>
      </c>
      <c r="C1055" s="189" t="s">
        <v>2012</v>
      </c>
      <c r="D1055" s="189">
        <v>60</v>
      </c>
      <c r="E1055" s="189">
        <f>IF(Início!$C$11&lt;E$2,IF((E$2-Início!$C$11)&lt;72,$D1055*E$1,6*$D1055),0)</f>
        <v>60</v>
      </c>
      <c r="F1055" s="189">
        <f>IF(Início!$C$11&lt;F$2,IF((F$2-Início!$C$11)&lt;72,$D1055*F$1,6*$D1055),0)</f>
        <v>120</v>
      </c>
      <c r="G1055" s="189">
        <f>IF(Início!$C$11&lt;G$2,IF((G$2-Início!$C$11)&lt;72,$D1055*G$1,6*$D1055),0)</f>
        <v>180</v>
      </c>
      <c r="H1055" s="189">
        <f>IF(Início!$C$11&lt;H$2,IF((H$2-Início!$C$11)&lt;72,$D1055*H$1,6*$D1055),0)</f>
        <v>240</v>
      </c>
      <c r="I1055" s="189">
        <f>IF(Início!$C$11&lt;I$2,IF((I$2-Início!$C$11)&lt;72,$D1055*I$1,6*$D1055),0)</f>
        <v>300</v>
      </c>
      <c r="J1055" s="189">
        <f>IF(Início!$C$11&lt;J$2,IF((J$2-Início!$C$11)&lt;72,$D1055*J$1,6*$D1055),0)</f>
        <v>360</v>
      </c>
      <c r="K1055" s="189">
        <f>IF(Início!$C$11&lt;K$2,IF((K$2-Início!$C$11)&lt;72,$D1055*K$1,6*$D1055),0)</f>
        <v>360</v>
      </c>
      <c r="L1055" s="189">
        <f>IF(Início!$C$11&lt;L$2,IF((L$2-Início!$C$11)&lt;72,$D1055*L$1,6*$D1055),0)</f>
        <v>360</v>
      </c>
      <c r="M1055" s="189">
        <f>IF(Início!$C$11&lt;M$2,IF((M$2-Início!$C$11)&lt;72,$D1055*M$1,6*$D1055),0)</f>
        <v>360</v>
      </c>
      <c r="N1055" s="189">
        <f>IF(Início!$C$11&lt;N$2,IF((N$2-Início!$C$11)&lt;72,$D1055*N$1,6*$D1055),0)</f>
        <v>360</v>
      </c>
      <c r="Q1055" s="165" t="s">
        <v>1766</v>
      </c>
    </row>
    <row r="1056" spans="2:17">
      <c r="B1056" s="165" t="str">
        <f t="shared" si="17"/>
        <v>Novo Cabrais/RS</v>
      </c>
      <c r="C1056" s="189" t="s">
        <v>2012</v>
      </c>
      <c r="D1056" s="189">
        <v>60</v>
      </c>
      <c r="E1056" s="189">
        <f>IF(Início!$C$11&lt;E$2,IF((E$2-Início!$C$11)&lt;72,$D1056*E$1,6*$D1056),0)</f>
        <v>60</v>
      </c>
      <c r="F1056" s="189">
        <f>IF(Início!$C$11&lt;F$2,IF((F$2-Início!$C$11)&lt;72,$D1056*F$1,6*$D1056),0)</f>
        <v>120</v>
      </c>
      <c r="G1056" s="189">
        <f>IF(Início!$C$11&lt;G$2,IF((G$2-Início!$C$11)&lt;72,$D1056*G$1,6*$D1056),0)</f>
        <v>180</v>
      </c>
      <c r="H1056" s="189">
        <f>IF(Início!$C$11&lt;H$2,IF((H$2-Início!$C$11)&lt;72,$D1056*H$1,6*$D1056),0)</f>
        <v>240</v>
      </c>
      <c r="I1056" s="189">
        <f>IF(Início!$C$11&lt;I$2,IF((I$2-Início!$C$11)&lt;72,$D1056*I$1,6*$D1056),0)</f>
        <v>300</v>
      </c>
      <c r="J1056" s="189">
        <f>IF(Início!$C$11&lt;J$2,IF((J$2-Início!$C$11)&lt;72,$D1056*J$1,6*$D1056),0)</f>
        <v>360</v>
      </c>
      <c r="K1056" s="189">
        <f>IF(Início!$C$11&lt;K$2,IF((K$2-Início!$C$11)&lt;72,$D1056*K$1,6*$D1056),0)</f>
        <v>360</v>
      </c>
      <c r="L1056" s="189">
        <f>IF(Início!$C$11&lt;L$2,IF((L$2-Início!$C$11)&lt;72,$D1056*L$1,6*$D1056),0)</f>
        <v>360</v>
      </c>
      <c r="M1056" s="189">
        <f>IF(Início!$C$11&lt;M$2,IF((M$2-Início!$C$11)&lt;72,$D1056*M$1,6*$D1056),0)</f>
        <v>360</v>
      </c>
      <c r="N1056" s="189">
        <f>IF(Início!$C$11&lt;N$2,IF((N$2-Início!$C$11)&lt;72,$D1056*N$1,6*$D1056),0)</f>
        <v>360</v>
      </c>
      <c r="Q1056" s="165" t="s">
        <v>1840</v>
      </c>
    </row>
    <row r="1057" spans="2:17">
      <c r="B1057" s="165" t="str">
        <f t="shared" si="17"/>
        <v>Novo Horizonte/BA</v>
      </c>
      <c r="C1057" s="189" t="s">
        <v>311</v>
      </c>
      <c r="D1057" s="189">
        <v>60</v>
      </c>
      <c r="E1057" s="189">
        <f>IF(Início!$C$11&lt;E$2,IF((E$2-Início!$C$11)&lt;72,$D1057*E$1,6*$D1057),0)</f>
        <v>60</v>
      </c>
      <c r="F1057" s="189">
        <f>IF(Início!$C$11&lt;F$2,IF((F$2-Início!$C$11)&lt;72,$D1057*F$1,6*$D1057),0)</f>
        <v>120</v>
      </c>
      <c r="G1057" s="189">
        <f>IF(Início!$C$11&lt;G$2,IF((G$2-Início!$C$11)&lt;72,$D1057*G$1,6*$D1057),0)</f>
        <v>180</v>
      </c>
      <c r="H1057" s="189">
        <f>IF(Início!$C$11&lt;H$2,IF((H$2-Início!$C$11)&lt;72,$D1057*H$1,6*$D1057),0)</f>
        <v>240</v>
      </c>
      <c r="I1057" s="189">
        <f>IF(Início!$C$11&lt;I$2,IF((I$2-Início!$C$11)&lt;72,$D1057*I$1,6*$D1057),0)</f>
        <v>300</v>
      </c>
      <c r="J1057" s="189">
        <f>IF(Início!$C$11&lt;J$2,IF((J$2-Início!$C$11)&lt;72,$D1057*J$1,6*$D1057),0)</f>
        <v>360</v>
      </c>
      <c r="K1057" s="189">
        <f>IF(Início!$C$11&lt;K$2,IF((K$2-Início!$C$11)&lt;72,$D1057*K$1,6*$D1057),0)</f>
        <v>360</v>
      </c>
      <c r="L1057" s="189">
        <f>IF(Início!$C$11&lt;L$2,IF((L$2-Início!$C$11)&lt;72,$D1057*L$1,6*$D1057),0)</f>
        <v>360</v>
      </c>
      <c r="M1057" s="189">
        <f>IF(Início!$C$11&lt;M$2,IF((M$2-Início!$C$11)&lt;72,$D1057*M$1,6*$D1057),0)</f>
        <v>360</v>
      </c>
      <c r="N1057" s="189">
        <f>IF(Início!$C$11&lt;N$2,IF((N$2-Início!$C$11)&lt;72,$D1057*N$1,6*$D1057),0)</f>
        <v>360</v>
      </c>
      <c r="Q1057" s="165" t="s">
        <v>1267</v>
      </c>
    </row>
    <row r="1058" spans="2:17">
      <c r="B1058" s="165" t="str">
        <f t="shared" si="17"/>
        <v>Novo Horizonte/SC</v>
      </c>
      <c r="C1058" s="189" t="s">
        <v>2013</v>
      </c>
      <c r="D1058" s="189">
        <v>60</v>
      </c>
      <c r="E1058" s="189">
        <f>IF(Início!$C$11&lt;E$2,IF((E$2-Início!$C$11)&lt;72,$D1058*E$1,6*$D1058),0)</f>
        <v>60</v>
      </c>
      <c r="F1058" s="189">
        <f>IF(Início!$C$11&lt;F$2,IF((F$2-Início!$C$11)&lt;72,$D1058*F$1,6*$D1058),0)</f>
        <v>120</v>
      </c>
      <c r="G1058" s="189">
        <f>IF(Início!$C$11&lt;G$2,IF((G$2-Início!$C$11)&lt;72,$D1058*G$1,6*$D1058),0)</f>
        <v>180</v>
      </c>
      <c r="H1058" s="189">
        <f>IF(Início!$C$11&lt;H$2,IF((H$2-Início!$C$11)&lt;72,$D1058*H$1,6*$D1058),0)</f>
        <v>240</v>
      </c>
      <c r="I1058" s="189">
        <f>IF(Início!$C$11&lt;I$2,IF((I$2-Início!$C$11)&lt;72,$D1058*I$1,6*$D1058),0)</f>
        <v>300</v>
      </c>
      <c r="J1058" s="189">
        <f>IF(Início!$C$11&lt;J$2,IF((J$2-Início!$C$11)&lt;72,$D1058*J$1,6*$D1058),0)</f>
        <v>360</v>
      </c>
      <c r="K1058" s="189">
        <f>IF(Início!$C$11&lt;K$2,IF((K$2-Início!$C$11)&lt;72,$D1058*K$1,6*$D1058),0)</f>
        <v>360</v>
      </c>
      <c r="L1058" s="189">
        <f>IF(Início!$C$11&lt;L$2,IF((L$2-Início!$C$11)&lt;72,$D1058*L$1,6*$D1058),0)</f>
        <v>360</v>
      </c>
      <c r="M1058" s="189">
        <f>IF(Início!$C$11&lt;M$2,IF((M$2-Início!$C$11)&lt;72,$D1058*M$1,6*$D1058),0)</f>
        <v>360</v>
      </c>
      <c r="N1058" s="189">
        <f>IF(Início!$C$11&lt;N$2,IF((N$2-Início!$C$11)&lt;72,$D1058*N$1,6*$D1058),0)</f>
        <v>360</v>
      </c>
      <c r="Q1058" s="165" t="s">
        <v>1267</v>
      </c>
    </row>
    <row r="1059" spans="2:17">
      <c r="B1059" s="165" t="str">
        <f t="shared" si="17"/>
        <v>Novo Horizonte do Sul/MS</v>
      </c>
      <c r="C1059" s="189" t="s">
        <v>308</v>
      </c>
      <c r="D1059" s="189">
        <v>60</v>
      </c>
      <c r="E1059" s="189">
        <f>IF(Início!$C$11&lt;E$2,IF((E$2-Início!$C$11)&lt;72,$D1059*E$1,6*$D1059),0)</f>
        <v>60</v>
      </c>
      <c r="F1059" s="189">
        <f>IF(Início!$C$11&lt;F$2,IF((F$2-Início!$C$11)&lt;72,$D1059*F$1,6*$D1059),0)</f>
        <v>120</v>
      </c>
      <c r="G1059" s="189">
        <f>IF(Início!$C$11&lt;G$2,IF((G$2-Início!$C$11)&lt;72,$D1059*G$1,6*$D1059),0)</f>
        <v>180</v>
      </c>
      <c r="H1059" s="189">
        <f>IF(Início!$C$11&lt;H$2,IF((H$2-Início!$C$11)&lt;72,$D1059*H$1,6*$D1059),0)</f>
        <v>240</v>
      </c>
      <c r="I1059" s="189">
        <f>IF(Início!$C$11&lt;I$2,IF((I$2-Início!$C$11)&lt;72,$D1059*I$1,6*$D1059),0)</f>
        <v>300</v>
      </c>
      <c r="J1059" s="189">
        <f>IF(Início!$C$11&lt;J$2,IF((J$2-Início!$C$11)&lt;72,$D1059*J$1,6*$D1059),0)</f>
        <v>360</v>
      </c>
      <c r="K1059" s="189">
        <f>IF(Início!$C$11&lt;K$2,IF((K$2-Início!$C$11)&lt;72,$D1059*K$1,6*$D1059),0)</f>
        <v>360</v>
      </c>
      <c r="L1059" s="189">
        <f>IF(Início!$C$11&lt;L$2,IF((L$2-Início!$C$11)&lt;72,$D1059*L$1,6*$D1059),0)</f>
        <v>360</v>
      </c>
      <c r="M1059" s="189">
        <f>IF(Início!$C$11&lt;M$2,IF((M$2-Início!$C$11)&lt;72,$D1059*M$1,6*$D1059),0)</f>
        <v>360</v>
      </c>
      <c r="N1059" s="189">
        <f>IF(Início!$C$11&lt;N$2,IF((N$2-Início!$C$11)&lt;72,$D1059*N$1,6*$D1059),0)</f>
        <v>360</v>
      </c>
      <c r="Q1059" s="165" t="s">
        <v>1719</v>
      </c>
    </row>
    <row r="1060" spans="2:17">
      <c r="B1060" s="165" t="str">
        <f t="shared" si="17"/>
        <v>Novo Itacolomi/PR</v>
      </c>
      <c r="C1060" s="189" t="s">
        <v>2009</v>
      </c>
      <c r="D1060" s="189">
        <v>60</v>
      </c>
      <c r="E1060" s="189">
        <f>IF(Início!$C$11&lt;E$2,IF((E$2-Início!$C$11)&lt;72,$D1060*E$1,6*$D1060),0)</f>
        <v>60</v>
      </c>
      <c r="F1060" s="189">
        <f>IF(Início!$C$11&lt;F$2,IF((F$2-Início!$C$11)&lt;72,$D1060*F$1,6*$D1060),0)</f>
        <v>120</v>
      </c>
      <c r="G1060" s="189">
        <f>IF(Início!$C$11&lt;G$2,IF((G$2-Início!$C$11)&lt;72,$D1060*G$1,6*$D1060),0)</f>
        <v>180</v>
      </c>
      <c r="H1060" s="189">
        <f>IF(Início!$C$11&lt;H$2,IF((H$2-Início!$C$11)&lt;72,$D1060*H$1,6*$D1060),0)</f>
        <v>240</v>
      </c>
      <c r="I1060" s="189">
        <f>IF(Início!$C$11&lt;I$2,IF((I$2-Início!$C$11)&lt;72,$D1060*I$1,6*$D1060),0)</f>
        <v>300</v>
      </c>
      <c r="J1060" s="189">
        <f>IF(Início!$C$11&lt;J$2,IF((J$2-Início!$C$11)&lt;72,$D1060*J$1,6*$D1060),0)</f>
        <v>360</v>
      </c>
      <c r="K1060" s="189">
        <f>IF(Início!$C$11&lt;K$2,IF((K$2-Início!$C$11)&lt;72,$D1060*K$1,6*$D1060),0)</f>
        <v>360</v>
      </c>
      <c r="L1060" s="189">
        <f>IF(Início!$C$11&lt;L$2,IF((L$2-Início!$C$11)&lt;72,$D1060*L$1,6*$D1060),0)</f>
        <v>360</v>
      </c>
      <c r="M1060" s="189">
        <f>IF(Início!$C$11&lt;M$2,IF((M$2-Início!$C$11)&lt;72,$D1060*M$1,6*$D1060),0)</f>
        <v>360</v>
      </c>
      <c r="N1060" s="189">
        <f>IF(Início!$C$11&lt;N$2,IF((N$2-Início!$C$11)&lt;72,$D1060*N$1,6*$D1060),0)</f>
        <v>360</v>
      </c>
      <c r="Q1060" s="165" t="s">
        <v>1876</v>
      </c>
    </row>
    <row r="1061" spans="2:17">
      <c r="B1061" s="165" t="str">
        <f t="shared" si="17"/>
        <v>Novo Machado/RS</v>
      </c>
      <c r="C1061" s="189" t="s">
        <v>2012</v>
      </c>
      <c r="D1061" s="189">
        <v>60</v>
      </c>
      <c r="E1061" s="189">
        <f>IF(Início!$C$11&lt;E$2,IF((E$2-Início!$C$11)&lt;72,$D1061*E$1,6*$D1061),0)</f>
        <v>60</v>
      </c>
      <c r="F1061" s="189">
        <f>IF(Início!$C$11&lt;F$2,IF((F$2-Início!$C$11)&lt;72,$D1061*F$1,6*$D1061),0)</f>
        <v>120</v>
      </c>
      <c r="G1061" s="189">
        <f>IF(Início!$C$11&lt;G$2,IF((G$2-Início!$C$11)&lt;72,$D1061*G$1,6*$D1061),0)</f>
        <v>180</v>
      </c>
      <c r="H1061" s="189">
        <f>IF(Início!$C$11&lt;H$2,IF((H$2-Início!$C$11)&lt;72,$D1061*H$1,6*$D1061),0)</f>
        <v>240</v>
      </c>
      <c r="I1061" s="189">
        <f>IF(Início!$C$11&lt;I$2,IF((I$2-Início!$C$11)&lt;72,$D1061*I$1,6*$D1061),0)</f>
        <v>300</v>
      </c>
      <c r="J1061" s="189">
        <f>IF(Início!$C$11&lt;J$2,IF((J$2-Início!$C$11)&lt;72,$D1061*J$1,6*$D1061),0)</f>
        <v>360</v>
      </c>
      <c r="K1061" s="189">
        <f>IF(Início!$C$11&lt;K$2,IF((K$2-Início!$C$11)&lt;72,$D1061*K$1,6*$D1061),0)</f>
        <v>360</v>
      </c>
      <c r="L1061" s="189">
        <f>IF(Início!$C$11&lt;L$2,IF((L$2-Início!$C$11)&lt;72,$D1061*L$1,6*$D1061),0)</f>
        <v>360</v>
      </c>
      <c r="M1061" s="189">
        <f>IF(Início!$C$11&lt;M$2,IF((M$2-Início!$C$11)&lt;72,$D1061*M$1,6*$D1061),0)</f>
        <v>360</v>
      </c>
      <c r="N1061" s="189">
        <f>IF(Início!$C$11&lt;N$2,IF((N$2-Início!$C$11)&lt;72,$D1061*N$1,6*$D1061),0)</f>
        <v>360</v>
      </c>
      <c r="Q1061" s="165" t="s">
        <v>1870</v>
      </c>
    </row>
    <row r="1062" spans="2:17">
      <c r="B1062" s="165" t="str">
        <f t="shared" si="17"/>
        <v>Novo Oriente/CE</v>
      </c>
      <c r="C1062" s="189" t="s">
        <v>314</v>
      </c>
      <c r="D1062" s="189">
        <v>60</v>
      </c>
      <c r="E1062" s="189">
        <f>IF(Início!$C$11&lt;E$2,IF((E$2-Início!$C$11)&lt;72,$D1062*E$1,6*$D1062),0)</f>
        <v>60</v>
      </c>
      <c r="F1062" s="189">
        <f>IF(Início!$C$11&lt;F$2,IF((F$2-Início!$C$11)&lt;72,$D1062*F$1,6*$D1062),0)</f>
        <v>120</v>
      </c>
      <c r="G1062" s="189">
        <f>IF(Início!$C$11&lt;G$2,IF((G$2-Início!$C$11)&lt;72,$D1062*G$1,6*$D1062),0)</f>
        <v>180</v>
      </c>
      <c r="H1062" s="189">
        <f>IF(Início!$C$11&lt;H$2,IF((H$2-Início!$C$11)&lt;72,$D1062*H$1,6*$D1062),0)</f>
        <v>240</v>
      </c>
      <c r="I1062" s="189">
        <f>IF(Início!$C$11&lt;I$2,IF((I$2-Início!$C$11)&lt;72,$D1062*I$1,6*$D1062),0)</f>
        <v>300</v>
      </c>
      <c r="J1062" s="189">
        <f>IF(Início!$C$11&lt;J$2,IF((J$2-Início!$C$11)&lt;72,$D1062*J$1,6*$D1062),0)</f>
        <v>360</v>
      </c>
      <c r="K1062" s="189">
        <f>IF(Início!$C$11&lt;K$2,IF((K$2-Início!$C$11)&lt;72,$D1062*K$1,6*$D1062),0)</f>
        <v>360</v>
      </c>
      <c r="L1062" s="189">
        <f>IF(Início!$C$11&lt;L$2,IF((L$2-Início!$C$11)&lt;72,$D1062*L$1,6*$D1062),0)</f>
        <v>360</v>
      </c>
      <c r="M1062" s="189">
        <f>IF(Início!$C$11&lt;M$2,IF((M$2-Início!$C$11)&lt;72,$D1062*M$1,6*$D1062),0)</f>
        <v>360</v>
      </c>
      <c r="N1062" s="189">
        <f>IF(Início!$C$11&lt;N$2,IF((N$2-Início!$C$11)&lt;72,$D1062*N$1,6*$D1062),0)</f>
        <v>360</v>
      </c>
      <c r="Q1062" s="165" t="s">
        <v>727</v>
      </c>
    </row>
    <row r="1063" spans="2:17">
      <c r="B1063" s="165" t="str">
        <f t="shared" si="17"/>
        <v>Novo Progresso/PA</v>
      </c>
      <c r="C1063" s="189" t="s">
        <v>302</v>
      </c>
      <c r="D1063" s="189">
        <v>60</v>
      </c>
      <c r="E1063" s="189">
        <f>IF(Início!$C$11&lt;E$2,IF((E$2-Início!$C$11)&lt;72,$D1063*E$1,6*$D1063),0)</f>
        <v>60</v>
      </c>
      <c r="F1063" s="189">
        <f>IF(Início!$C$11&lt;F$2,IF((F$2-Início!$C$11)&lt;72,$D1063*F$1,6*$D1063),0)</f>
        <v>120</v>
      </c>
      <c r="G1063" s="189">
        <f>IF(Início!$C$11&lt;G$2,IF((G$2-Início!$C$11)&lt;72,$D1063*G$1,6*$D1063),0)</f>
        <v>180</v>
      </c>
      <c r="H1063" s="189">
        <f>IF(Início!$C$11&lt;H$2,IF((H$2-Início!$C$11)&lt;72,$D1063*H$1,6*$D1063),0)</f>
        <v>240</v>
      </c>
      <c r="I1063" s="189">
        <f>IF(Início!$C$11&lt;I$2,IF((I$2-Início!$C$11)&lt;72,$D1063*I$1,6*$D1063),0)</f>
        <v>300</v>
      </c>
      <c r="J1063" s="189">
        <f>IF(Início!$C$11&lt;J$2,IF((J$2-Início!$C$11)&lt;72,$D1063*J$1,6*$D1063),0)</f>
        <v>360</v>
      </c>
      <c r="K1063" s="189">
        <f>IF(Início!$C$11&lt;K$2,IF((K$2-Início!$C$11)&lt;72,$D1063*K$1,6*$D1063),0)</f>
        <v>360</v>
      </c>
      <c r="L1063" s="189">
        <f>IF(Início!$C$11&lt;L$2,IF((L$2-Início!$C$11)&lt;72,$D1063*L$1,6*$D1063),0)</f>
        <v>360</v>
      </c>
      <c r="M1063" s="189">
        <f>IF(Início!$C$11&lt;M$2,IF((M$2-Início!$C$11)&lt;72,$D1063*M$1,6*$D1063),0)</f>
        <v>360</v>
      </c>
      <c r="N1063" s="189">
        <f>IF(Início!$C$11&lt;N$2,IF((N$2-Início!$C$11)&lt;72,$D1063*N$1,6*$D1063),0)</f>
        <v>360</v>
      </c>
      <c r="Q1063" s="165" t="s">
        <v>637</v>
      </c>
    </row>
    <row r="1064" spans="2:17">
      <c r="B1064" s="165" t="str">
        <f t="shared" si="17"/>
        <v>Novo Repartimento/PA</v>
      </c>
      <c r="C1064" s="189" t="s">
        <v>302</v>
      </c>
      <c r="D1064" s="189">
        <v>60</v>
      </c>
      <c r="E1064" s="189">
        <f>IF(Início!$C$11&lt;E$2,IF((E$2-Início!$C$11)&lt;72,$D1064*E$1,6*$D1064),0)</f>
        <v>60</v>
      </c>
      <c r="F1064" s="189">
        <f>IF(Início!$C$11&lt;F$2,IF((F$2-Início!$C$11)&lt;72,$D1064*F$1,6*$D1064),0)</f>
        <v>120</v>
      </c>
      <c r="G1064" s="189">
        <f>IF(Início!$C$11&lt;G$2,IF((G$2-Início!$C$11)&lt;72,$D1064*G$1,6*$D1064),0)</f>
        <v>180</v>
      </c>
      <c r="H1064" s="189">
        <f>IF(Início!$C$11&lt;H$2,IF((H$2-Início!$C$11)&lt;72,$D1064*H$1,6*$D1064),0)</f>
        <v>240</v>
      </c>
      <c r="I1064" s="189">
        <f>IF(Início!$C$11&lt;I$2,IF((I$2-Início!$C$11)&lt;72,$D1064*I$1,6*$D1064),0)</f>
        <v>300</v>
      </c>
      <c r="J1064" s="189">
        <f>IF(Início!$C$11&lt;J$2,IF((J$2-Início!$C$11)&lt;72,$D1064*J$1,6*$D1064),0)</f>
        <v>360</v>
      </c>
      <c r="K1064" s="189">
        <f>IF(Início!$C$11&lt;K$2,IF((K$2-Início!$C$11)&lt;72,$D1064*K$1,6*$D1064),0)</f>
        <v>360</v>
      </c>
      <c r="L1064" s="189">
        <f>IF(Início!$C$11&lt;L$2,IF((L$2-Início!$C$11)&lt;72,$D1064*L$1,6*$D1064),0)</f>
        <v>360</v>
      </c>
      <c r="M1064" s="189">
        <f>IF(Início!$C$11&lt;M$2,IF((M$2-Início!$C$11)&lt;72,$D1064*M$1,6*$D1064),0)</f>
        <v>360</v>
      </c>
      <c r="N1064" s="189">
        <f>IF(Início!$C$11&lt;N$2,IF((N$2-Início!$C$11)&lt;72,$D1064*N$1,6*$D1064),0)</f>
        <v>360</v>
      </c>
      <c r="Q1064" s="165" t="s">
        <v>476</v>
      </c>
    </row>
    <row r="1065" spans="2:17">
      <c r="B1065" s="165" t="str">
        <f t="shared" si="17"/>
        <v>Novo Tiradentes/RS</v>
      </c>
      <c r="C1065" s="189" t="s">
        <v>2012</v>
      </c>
      <c r="D1065" s="189">
        <v>60</v>
      </c>
      <c r="E1065" s="189">
        <f>IF(Início!$C$11&lt;E$2,IF((E$2-Início!$C$11)&lt;72,$D1065*E$1,6*$D1065),0)</f>
        <v>60</v>
      </c>
      <c r="F1065" s="189">
        <f>IF(Início!$C$11&lt;F$2,IF((F$2-Início!$C$11)&lt;72,$D1065*F$1,6*$D1065),0)</f>
        <v>120</v>
      </c>
      <c r="G1065" s="189">
        <f>IF(Início!$C$11&lt;G$2,IF((G$2-Início!$C$11)&lt;72,$D1065*G$1,6*$D1065),0)</f>
        <v>180</v>
      </c>
      <c r="H1065" s="189">
        <f>IF(Início!$C$11&lt;H$2,IF((H$2-Início!$C$11)&lt;72,$D1065*H$1,6*$D1065),0)</f>
        <v>240</v>
      </c>
      <c r="I1065" s="189">
        <f>IF(Início!$C$11&lt;I$2,IF((I$2-Início!$C$11)&lt;72,$D1065*I$1,6*$D1065),0)</f>
        <v>300</v>
      </c>
      <c r="J1065" s="189">
        <f>IF(Início!$C$11&lt;J$2,IF((J$2-Início!$C$11)&lt;72,$D1065*J$1,6*$D1065),0)</f>
        <v>360</v>
      </c>
      <c r="K1065" s="189">
        <f>IF(Início!$C$11&lt;K$2,IF((K$2-Início!$C$11)&lt;72,$D1065*K$1,6*$D1065),0)</f>
        <v>360</v>
      </c>
      <c r="L1065" s="189">
        <f>IF(Início!$C$11&lt;L$2,IF((L$2-Início!$C$11)&lt;72,$D1065*L$1,6*$D1065),0)</f>
        <v>360</v>
      </c>
      <c r="M1065" s="189">
        <f>IF(Início!$C$11&lt;M$2,IF((M$2-Início!$C$11)&lt;72,$D1065*M$1,6*$D1065),0)</f>
        <v>360</v>
      </c>
      <c r="N1065" s="189">
        <f>IF(Início!$C$11&lt;N$2,IF((N$2-Início!$C$11)&lt;72,$D1065*N$1,6*$D1065),0)</f>
        <v>360</v>
      </c>
      <c r="Q1065" s="165" t="s">
        <v>1963</v>
      </c>
    </row>
    <row r="1066" spans="2:17">
      <c r="B1066" s="165" t="str">
        <f t="shared" si="17"/>
        <v>Novo Triunfo/BA</v>
      </c>
      <c r="C1066" s="189" t="s">
        <v>311</v>
      </c>
      <c r="D1066" s="189">
        <v>60</v>
      </c>
      <c r="E1066" s="189">
        <f>IF(Início!$C$11&lt;E$2,IF((E$2-Início!$C$11)&lt;72,$D1066*E$1,6*$D1066),0)</f>
        <v>60</v>
      </c>
      <c r="F1066" s="189">
        <f>IF(Início!$C$11&lt;F$2,IF((F$2-Início!$C$11)&lt;72,$D1066*F$1,6*$D1066),0)</f>
        <v>120</v>
      </c>
      <c r="G1066" s="189">
        <f>IF(Início!$C$11&lt;G$2,IF((G$2-Início!$C$11)&lt;72,$D1066*G$1,6*$D1066),0)</f>
        <v>180</v>
      </c>
      <c r="H1066" s="189">
        <f>IF(Início!$C$11&lt;H$2,IF((H$2-Início!$C$11)&lt;72,$D1066*H$1,6*$D1066),0)</f>
        <v>240</v>
      </c>
      <c r="I1066" s="189">
        <f>IF(Início!$C$11&lt;I$2,IF((I$2-Início!$C$11)&lt;72,$D1066*I$1,6*$D1066),0)</f>
        <v>300</v>
      </c>
      <c r="J1066" s="189">
        <f>IF(Início!$C$11&lt;J$2,IF((J$2-Início!$C$11)&lt;72,$D1066*J$1,6*$D1066),0)</f>
        <v>360</v>
      </c>
      <c r="K1066" s="189">
        <f>IF(Início!$C$11&lt;K$2,IF((K$2-Início!$C$11)&lt;72,$D1066*K$1,6*$D1066),0)</f>
        <v>360</v>
      </c>
      <c r="L1066" s="189">
        <f>IF(Início!$C$11&lt;L$2,IF((L$2-Início!$C$11)&lt;72,$D1066*L$1,6*$D1066),0)</f>
        <v>360</v>
      </c>
      <c r="M1066" s="189">
        <f>IF(Início!$C$11&lt;M$2,IF((M$2-Início!$C$11)&lt;72,$D1066*M$1,6*$D1066),0)</f>
        <v>360</v>
      </c>
      <c r="N1066" s="189">
        <f>IF(Início!$C$11&lt;N$2,IF((N$2-Início!$C$11)&lt;72,$D1066*N$1,6*$D1066),0)</f>
        <v>360</v>
      </c>
      <c r="Q1066" s="165" t="s">
        <v>1312</v>
      </c>
    </row>
    <row r="1067" spans="2:17">
      <c r="B1067" s="165" t="str">
        <f t="shared" si="17"/>
        <v>Novo Xingu/RS</v>
      </c>
      <c r="C1067" s="189" t="s">
        <v>2012</v>
      </c>
      <c r="D1067" s="189">
        <v>60</v>
      </c>
      <c r="E1067" s="189">
        <f>IF(Início!$C$11&lt;E$2,IF((E$2-Início!$C$11)&lt;72,$D1067*E$1,6*$D1067),0)</f>
        <v>60</v>
      </c>
      <c r="F1067" s="189">
        <f>IF(Início!$C$11&lt;F$2,IF((F$2-Início!$C$11)&lt;72,$D1067*F$1,6*$D1067),0)</f>
        <v>120</v>
      </c>
      <c r="G1067" s="189">
        <f>IF(Início!$C$11&lt;G$2,IF((G$2-Início!$C$11)&lt;72,$D1067*G$1,6*$D1067),0)</f>
        <v>180</v>
      </c>
      <c r="H1067" s="189">
        <f>IF(Início!$C$11&lt;H$2,IF((H$2-Início!$C$11)&lt;72,$D1067*H$1,6*$D1067),0)</f>
        <v>240</v>
      </c>
      <c r="I1067" s="189">
        <f>IF(Início!$C$11&lt;I$2,IF((I$2-Início!$C$11)&lt;72,$D1067*I$1,6*$D1067),0)</f>
        <v>300</v>
      </c>
      <c r="J1067" s="189">
        <f>IF(Início!$C$11&lt;J$2,IF((J$2-Início!$C$11)&lt;72,$D1067*J$1,6*$D1067),0)</f>
        <v>360</v>
      </c>
      <c r="K1067" s="189">
        <f>IF(Início!$C$11&lt;K$2,IF((K$2-Início!$C$11)&lt;72,$D1067*K$1,6*$D1067),0)</f>
        <v>360</v>
      </c>
      <c r="L1067" s="189">
        <f>IF(Início!$C$11&lt;L$2,IF((L$2-Início!$C$11)&lt;72,$D1067*L$1,6*$D1067),0)</f>
        <v>360</v>
      </c>
      <c r="M1067" s="189">
        <f>IF(Início!$C$11&lt;M$2,IF((M$2-Início!$C$11)&lt;72,$D1067*M$1,6*$D1067),0)</f>
        <v>360</v>
      </c>
      <c r="N1067" s="189">
        <f>IF(Início!$C$11&lt;N$2,IF((N$2-Início!$C$11)&lt;72,$D1067*N$1,6*$D1067),0)</f>
        <v>360</v>
      </c>
      <c r="Q1067" s="165" t="s">
        <v>1992</v>
      </c>
    </row>
    <row r="1068" spans="2:17">
      <c r="B1068" s="165" t="str">
        <f t="shared" si="17"/>
        <v>Óbidos/PA</v>
      </c>
      <c r="C1068" s="189" t="s">
        <v>302</v>
      </c>
      <c r="D1068" s="189">
        <v>60</v>
      </c>
      <c r="E1068" s="189">
        <f>IF(Início!$C$11&lt;E$2,IF((E$2-Início!$C$11)&lt;72,$D1068*E$1,6*$D1068),0)</f>
        <v>60</v>
      </c>
      <c r="F1068" s="189">
        <f>IF(Início!$C$11&lt;F$2,IF((F$2-Início!$C$11)&lt;72,$D1068*F$1,6*$D1068),0)</f>
        <v>120</v>
      </c>
      <c r="G1068" s="189">
        <f>IF(Início!$C$11&lt;G$2,IF((G$2-Início!$C$11)&lt;72,$D1068*G$1,6*$D1068),0)</f>
        <v>180</v>
      </c>
      <c r="H1068" s="189">
        <f>IF(Início!$C$11&lt;H$2,IF((H$2-Início!$C$11)&lt;72,$D1068*H$1,6*$D1068),0)</f>
        <v>240</v>
      </c>
      <c r="I1068" s="189">
        <f>IF(Início!$C$11&lt;I$2,IF((I$2-Início!$C$11)&lt;72,$D1068*I$1,6*$D1068),0)</f>
        <v>300</v>
      </c>
      <c r="J1068" s="189">
        <f>IF(Início!$C$11&lt;J$2,IF((J$2-Início!$C$11)&lt;72,$D1068*J$1,6*$D1068),0)</f>
        <v>360</v>
      </c>
      <c r="K1068" s="189">
        <f>IF(Início!$C$11&lt;K$2,IF((K$2-Início!$C$11)&lt;72,$D1068*K$1,6*$D1068),0)</f>
        <v>360</v>
      </c>
      <c r="L1068" s="189">
        <f>IF(Início!$C$11&lt;L$2,IF((L$2-Início!$C$11)&lt;72,$D1068*L$1,6*$D1068),0)</f>
        <v>360</v>
      </c>
      <c r="M1068" s="189">
        <f>IF(Início!$C$11&lt;M$2,IF((M$2-Início!$C$11)&lt;72,$D1068*M$1,6*$D1068),0)</f>
        <v>360</v>
      </c>
      <c r="N1068" s="189">
        <f>IF(Início!$C$11&lt;N$2,IF((N$2-Início!$C$11)&lt;72,$D1068*N$1,6*$D1068),0)</f>
        <v>360</v>
      </c>
      <c r="Q1068" s="165" t="s">
        <v>508</v>
      </c>
    </row>
    <row r="1069" spans="2:17">
      <c r="B1069" s="165" t="str">
        <f t="shared" si="17"/>
        <v>Oeiras do Pará/PA</v>
      </c>
      <c r="C1069" s="189" t="s">
        <v>302</v>
      </c>
      <c r="D1069" s="189">
        <v>60</v>
      </c>
      <c r="E1069" s="189">
        <f>IF(Início!$C$11&lt;E$2,IF((E$2-Início!$C$11)&lt;72,$D1069*E$1,6*$D1069),0)</f>
        <v>60</v>
      </c>
      <c r="F1069" s="189">
        <f>IF(Início!$C$11&lt;F$2,IF((F$2-Início!$C$11)&lt;72,$D1069*F$1,6*$D1069),0)</f>
        <v>120</v>
      </c>
      <c r="G1069" s="189">
        <f>IF(Início!$C$11&lt;G$2,IF((G$2-Início!$C$11)&lt;72,$D1069*G$1,6*$D1069),0)</f>
        <v>180</v>
      </c>
      <c r="H1069" s="189">
        <f>IF(Início!$C$11&lt;H$2,IF((H$2-Início!$C$11)&lt;72,$D1069*H$1,6*$D1069),0)</f>
        <v>240</v>
      </c>
      <c r="I1069" s="189">
        <f>IF(Início!$C$11&lt;I$2,IF((I$2-Início!$C$11)&lt;72,$D1069*I$1,6*$D1069),0)</f>
        <v>300</v>
      </c>
      <c r="J1069" s="189">
        <f>IF(Início!$C$11&lt;J$2,IF((J$2-Início!$C$11)&lt;72,$D1069*J$1,6*$D1069),0)</f>
        <v>360</v>
      </c>
      <c r="K1069" s="189">
        <f>IF(Início!$C$11&lt;K$2,IF((K$2-Início!$C$11)&lt;72,$D1069*K$1,6*$D1069),0)</f>
        <v>360</v>
      </c>
      <c r="L1069" s="189">
        <f>IF(Início!$C$11&lt;L$2,IF((L$2-Início!$C$11)&lt;72,$D1069*L$1,6*$D1069),0)</f>
        <v>360</v>
      </c>
      <c r="M1069" s="189">
        <f>IF(Início!$C$11&lt;M$2,IF((M$2-Início!$C$11)&lt;72,$D1069*M$1,6*$D1069),0)</f>
        <v>360</v>
      </c>
      <c r="N1069" s="189">
        <f>IF(Início!$C$11&lt;N$2,IF((N$2-Início!$C$11)&lt;72,$D1069*N$1,6*$D1069),0)</f>
        <v>360</v>
      </c>
      <c r="Q1069" s="165" t="s">
        <v>635</v>
      </c>
    </row>
    <row r="1070" spans="2:17">
      <c r="B1070" s="165" t="str">
        <f t="shared" si="17"/>
        <v>Óleo/SP</v>
      </c>
      <c r="C1070" s="189" t="s">
        <v>2002</v>
      </c>
      <c r="D1070" s="189">
        <v>60</v>
      </c>
      <c r="E1070" s="189">
        <f>IF(Início!$C$11&lt;E$2,IF((E$2-Início!$C$11)&lt;72,$D1070*E$1,6*$D1070),0)</f>
        <v>60</v>
      </c>
      <c r="F1070" s="189">
        <f>IF(Início!$C$11&lt;F$2,IF((F$2-Início!$C$11)&lt;72,$D1070*F$1,6*$D1070),0)</f>
        <v>120</v>
      </c>
      <c r="G1070" s="189">
        <f>IF(Início!$C$11&lt;G$2,IF((G$2-Início!$C$11)&lt;72,$D1070*G$1,6*$D1070),0)</f>
        <v>180</v>
      </c>
      <c r="H1070" s="189">
        <f>IF(Início!$C$11&lt;H$2,IF((H$2-Início!$C$11)&lt;72,$D1070*H$1,6*$D1070),0)</f>
        <v>240</v>
      </c>
      <c r="I1070" s="189">
        <f>IF(Início!$C$11&lt;I$2,IF((I$2-Início!$C$11)&lt;72,$D1070*I$1,6*$D1070),0)</f>
        <v>300</v>
      </c>
      <c r="J1070" s="189">
        <f>IF(Início!$C$11&lt;J$2,IF((J$2-Início!$C$11)&lt;72,$D1070*J$1,6*$D1070),0)</f>
        <v>360</v>
      </c>
      <c r="K1070" s="189">
        <f>IF(Início!$C$11&lt;K$2,IF((K$2-Início!$C$11)&lt;72,$D1070*K$1,6*$D1070),0)</f>
        <v>360</v>
      </c>
      <c r="L1070" s="189">
        <f>IF(Início!$C$11&lt;L$2,IF((L$2-Início!$C$11)&lt;72,$D1070*L$1,6*$D1070),0)</f>
        <v>360</v>
      </c>
      <c r="M1070" s="189">
        <f>IF(Início!$C$11&lt;M$2,IF((M$2-Início!$C$11)&lt;72,$D1070*M$1,6*$D1070),0)</f>
        <v>360</v>
      </c>
      <c r="N1070" s="189">
        <f>IF(Início!$C$11&lt;N$2,IF((N$2-Início!$C$11)&lt;72,$D1070*N$1,6*$D1070),0)</f>
        <v>360</v>
      </c>
      <c r="Q1070" s="165" t="s">
        <v>1931</v>
      </c>
    </row>
    <row r="1071" spans="2:17">
      <c r="B1071" s="165" t="str">
        <f t="shared" si="17"/>
        <v>Olho d'Água/PB</v>
      </c>
      <c r="C1071" s="189" t="s">
        <v>2015</v>
      </c>
      <c r="D1071" s="189">
        <v>60</v>
      </c>
      <c r="E1071" s="189">
        <f>IF(Início!$C$11&lt;E$2,IF((E$2-Início!$C$11)&lt;72,$D1071*E$1,6*$D1071),0)</f>
        <v>60</v>
      </c>
      <c r="F1071" s="189">
        <f>IF(Início!$C$11&lt;F$2,IF((F$2-Início!$C$11)&lt;72,$D1071*F$1,6*$D1071),0)</f>
        <v>120</v>
      </c>
      <c r="G1071" s="189">
        <f>IF(Início!$C$11&lt;G$2,IF((G$2-Início!$C$11)&lt;72,$D1071*G$1,6*$D1071),0)</f>
        <v>180</v>
      </c>
      <c r="H1071" s="189">
        <f>IF(Início!$C$11&lt;H$2,IF((H$2-Início!$C$11)&lt;72,$D1071*H$1,6*$D1071),0)</f>
        <v>240</v>
      </c>
      <c r="I1071" s="189">
        <f>IF(Início!$C$11&lt;I$2,IF((I$2-Início!$C$11)&lt;72,$D1071*I$1,6*$D1071),0)</f>
        <v>300</v>
      </c>
      <c r="J1071" s="189">
        <f>IF(Início!$C$11&lt;J$2,IF((J$2-Início!$C$11)&lt;72,$D1071*J$1,6*$D1071),0)</f>
        <v>360</v>
      </c>
      <c r="K1071" s="189">
        <f>IF(Início!$C$11&lt;K$2,IF((K$2-Início!$C$11)&lt;72,$D1071*K$1,6*$D1071),0)</f>
        <v>360</v>
      </c>
      <c r="L1071" s="189">
        <f>IF(Início!$C$11&lt;L$2,IF((L$2-Início!$C$11)&lt;72,$D1071*L$1,6*$D1071),0)</f>
        <v>360</v>
      </c>
      <c r="M1071" s="189">
        <f>IF(Início!$C$11&lt;M$2,IF((M$2-Início!$C$11)&lt;72,$D1071*M$1,6*$D1071),0)</f>
        <v>360</v>
      </c>
      <c r="N1071" s="189">
        <f>IF(Início!$C$11&lt;N$2,IF((N$2-Início!$C$11)&lt;72,$D1071*N$1,6*$D1071),0)</f>
        <v>360</v>
      </c>
      <c r="Q1071" s="165" t="s">
        <v>1604</v>
      </c>
    </row>
    <row r="1072" spans="2:17">
      <c r="B1072" s="165" t="str">
        <f t="shared" si="17"/>
        <v>Olho D'Água do Piauí/PI</v>
      </c>
      <c r="C1072" s="189" t="s">
        <v>2004</v>
      </c>
      <c r="D1072" s="189">
        <v>60</v>
      </c>
      <c r="E1072" s="189">
        <f>IF(Início!$C$11&lt;E$2,IF((E$2-Início!$C$11)&lt;72,$D1072*E$1,6*$D1072),0)</f>
        <v>60</v>
      </c>
      <c r="F1072" s="189">
        <f>IF(Início!$C$11&lt;F$2,IF((F$2-Início!$C$11)&lt;72,$D1072*F$1,6*$D1072),0)</f>
        <v>120</v>
      </c>
      <c r="G1072" s="189">
        <f>IF(Início!$C$11&lt;G$2,IF((G$2-Início!$C$11)&lt;72,$D1072*G$1,6*$D1072),0)</f>
        <v>180</v>
      </c>
      <c r="H1072" s="189">
        <f>IF(Início!$C$11&lt;H$2,IF((H$2-Início!$C$11)&lt;72,$D1072*H$1,6*$D1072),0)</f>
        <v>240</v>
      </c>
      <c r="I1072" s="189">
        <f>IF(Início!$C$11&lt;I$2,IF((I$2-Início!$C$11)&lt;72,$D1072*I$1,6*$D1072),0)</f>
        <v>300</v>
      </c>
      <c r="J1072" s="189">
        <f>IF(Início!$C$11&lt;J$2,IF((J$2-Início!$C$11)&lt;72,$D1072*J$1,6*$D1072),0)</f>
        <v>360</v>
      </c>
      <c r="K1072" s="189">
        <f>IF(Início!$C$11&lt;K$2,IF((K$2-Início!$C$11)&lt;72,$D1072*K$1,6*$D1072),0)</f>
        <v>360</v>
      </c>
      <c r="L1072" s="189">
        <f>IF(Início!$C$11&lt;L$2,IF((L$2-Início!$C$11)&lt;72,$D1072*L$1,6*$D1072),0)</f>
        <v>360</v>
      </c>
      <c r="M1072" s="189">
        <f>IF(Início!$C$11&lt;M$2,IF((M$2-Início!$C$11)&lt;72,$D1072*M$1,6*$D1072),0)</f>
        <v>360</v>
      </c>
      <c r="N1072" s="189">
        <f>IF(Início!$C$11&lt;N$2,IF((N$2-Início!$C$11)&lt;72,$D1072*N$1,6*$D1072),0)</f>
        <v>360</v>
      </c>
      <c r="Q1072" s="165" t="s">
        <v>1922</v>
      </c>
    </row>
    <row r="1073" spans="2:17">
      <c r="B1073" s="165" t="str">
        <f t="shared" si="17"/>
        <v>Olho d'Água Grande/AL</v>
      </c>
      <c r="C1073" s="189" t="s">
        <v>2010</v>
      </c>
      <c r="D1073" s="189">
        <v>60</v>
      </c>
      <c r="E1073" s="189">
        <f>IF(Início!$C$11&lt;E$2,IF((E$2-Início!$C$11)&lt;72,$D1073*E$1,6*$D1073),0)</f>
        <v>60</v>
      </c>
      <c r="F1073" s="189">
        <f>IF(Início!$C$11&lt;F$2,IF((F$2-Início!$C$11)&lt;72,$D1073*F$1,6*$D1073),0)</f>
        <v>120</v>
      </c>
      <c r="G1073" s="189">
        <f>IF(Início!$C$11&lt;G$2,IF((G$2-Início!$C$11)&lt;72,$D1073*G$1,6*$D1073),0)</f>
        <v>180</v>
      </c>
      <c r="H1073" s="189">
        <f>IF(Início!$C$11&lt;H$2,IF((H$2-Início!$C$11)&lt;72,$D1073*H$1,6*$D1073),0)</f>
        <v>240</v>
      </c>
      <c r="I1073" s="189">
        <f>IF(Início!$C$11&lt;I$2,IF((I$2-Início!$C$11)&lt;72,$D1073*I$1,6*$D1073),0)</f>
        <v>300</v>
      </c>
      <c r="J1073" s="189">
        <f>IF(Início!$C$11&lt;J$2,IF((J$2-Início!$C$11)&lt;72,$D1073*J$1,6*$D1073),0)</f>
        <v>360</v>
      </c>
      <c r="K1073" s="189">
        <f>IF(Início!$C$11&lt;K$2,IF((K$2-Início!$C$11)&lt;72,$D1073*K$1,6*$D1073),0)</f>
        <v>360</v>
      </c>
      <c r="L1073" s="189">
        <f>IF(Início!$C$11&lt;L$2,IF((L$2-Início!$C$11)&lt;72,$D1073*L$1,6*$D1073),0)</f>
        <v>360</v>
      </c>
      <c r="M1073" s="189">
        <f>IF(Início!$C$11&lt;M$2,IF((M$2-Início!$C$11)&lt;72,$D1073*M$1,6*$D1073),0)</f>
        <v>360</v>
      </c>
      <c r="N1073" s="189">
        <f>IF(Início!$C$11&lt;N$2,IF((N$2-Início!$C$11)&lt;72,$D1073*N$1,6*$D1073),0)</f>
        <v>360</v>
      </c>
      <c r="Q1073" s="165" t="s">
        <v>1763</v>
      </c>
    </row>
    <row r="1074" spans="2:17">
      <c r="B1074" s="165" t="str">
        <f t="shared" si="17"/>
        <v>Olho-d'Água do Borges/RN</v>
      </c>
      <c r="C1074" s="189" t="s">
        <v>2014</v>
      </c>
      <c r="D1074" s="189">
        <v>60</v>
      </c>
      <c r="E1074" s="189">
        <f>IF(Início!$C$11&lt;E$2,IF((E$2-Início!$C$11)&lt;72,$D1074*E$1,6*$D1074),0)</f>
        <v>60</v>
      </c>
      <c r="F1074" s="189">
        <f>IF(Início!$C$11&lt;F$2,IF((F$2-Início!$C$11)&lt;72,$D1074*F$1,6*$D1074),0)</f>
        <v>120</v>
      </c>
      <c r="G1074" s="189">
        <f>IF(Início!$C$11&lt;G$2,IF((G$2-Início!$C$11)&lt;72,$D1074*G$1,6*$D1074),0)</f>
        <v>180</v>
      </c>
      <c r="H1074" s="189">
        <f>IF(Início!$C$11&lt;H$2,IF((H$2-Início!$C$11)&lt;72,$D1074*H$1,6*$D1074),0)</f>
        <v>240</v>
      </c>
      <c r="I1074" s="189">
        <f>IF(Início!$C$11&lt;I$2,IF((I$2-Início!$C$11)&lt;72,$D1074*I$1,6*$D1074),0)</f>
        <v>300</v>
      </c>
      <c r="J1074" s="189">
        <f>IF(Início!$C$11&lt;J$2,IF((J$2-Início!$C$11)&lt;72,$D1074*J$1,6*$D1074),0)</f>
        <v>360</v>
      </c>
      <c r="K1074" s="189">
        <f>IF(Início!$C$11&lt;K$2,IF((K$2-Início!$C$11)&lt;72,$D1074*K$1,6*$D1074),0)</f>
        <v>360</v>
      </c>
      <c r="L1074" s="189">
        <f>IF(Início!$C$11&lt;L$2,IF((L$2-Início!$C$11)&lt;72,$D1074*L$1,6*$D1074),0)</f>
        <v>360</v>
      </c>
      <c r="M1074" s="189">
        <f>IF(Início!$C$11&lt;M$2,IF((M$2-Início!$C$11)&lt;72,$D1074*M$1,6*$D1074),0)</f>
        <v>360</v>
      </c>
      <c r="N1074" s="189">
        <f>IF(Início!$C$11&lt;N$2,IF((N$2-Início!$C$11)&lt;72,$D1074*N$1,6*$D1074),0)</f>
        <v>360</v>
      </c>
      <c r="Q1074" s="165" t="s">
        <v>1811</v>
      </c>
    </row>
    <row r="1075" spans="2:17">
      <c r="B1075" s="165" t="str">
        <f t="shared" si="17"/>
        <v>Olímpio Noronha/MG</v>
      </c>
      <c r="C1075" s="189" t="s">
        <v>2005</v>
      </c>
      <c r="D1075" s="189">
        <v>60</v>
      </c>
      <c r="E1075" s="189">
        <f>IF(Início!$C$11&lt;E$2,IF((E$2-Início!$C$11)&lt;72,$D1075*E$1,6*$D1075),0)</f>
        <v>60</v>
      </c>
      <c r="F1075" s="189">
        <f>IF(Início!$C$11&lt;F$2,IF((F$2-Início!$C$11)&lt;72,$D1075*F$1,6*$D1075),0)</f>
        <v>120</v>
      </c>
      <c r="G1075" s="189">
        <f>IF(Início!$C$11&lt;G$2,IF((G$2-Início!$C$11)&lt;72,$D1075*G$1,6*$D1075),0)</f>
        <v>180</v>
      </c>
      <c r="H1075" s="189">
        <f>IF(Início!$C$11&lt;H$2,IF((H$2-Início!$C$11)&lt;72,$D1075*H$1,6*$D1075),0)</f>
        <v>240</v>
      </c>
      <c r="I1075" s="189">
        <f>IF(Início!$C$11&lt;I$2,IF((I$2-Início!$C$11)&lt;72,$D1075*I$1,6*$D1075),0)</f>
        <v>300</v>
      </c>
      <c r="J1075" s="189">
        <f>IF(Início!$C$11&lt;J$2,IF((J$2-Início!$C$11)&lt;72,$D1075*J$1,6*$D1075),0)</f>
        <v>360</v>
      </c>
      <c r="K1075" s="189">
        <f>IF(Início!$C$11&lt;K$2,IF((K$2-Início!$C$11)&lt;72,$D1075*K$1,6*$D1075),0)</f>
        <v>360</v>
      </c>
      <c r="L1075" s="189">
        <f>IF(Início!$C$11&lt;L$2,IF((L$2-Início!$C$11)&lt;72,$D1075*L$1,6*$D1075),0)</f>
        <v>360</v>
      </c>
      <c r="M1075" s="189">
        <f>IF(Início!$C$11&lt;M$2,IF((M$2-Início!$C$11)&lt;72,$D1075*M$1,6*$D1075),0)</f>
        <v>360</v>
      </c>
      <c r="N1075" s="189">
        <f>IF(Início!$C$11&lt;N$2,IF((N$2-Início!$C$11)&lt;72,$D1075*N$1,6*$D1075),0)</f>
        <v>360</v>
      </c>
      <c r="Q1075" s="165" t="s">
        <v>1928</v>
      </c>
    </row>
    <row r="1076" spans="2:17">
      <c r="B1076" s="165" t="str">
        <f t="shared" si="17"/>
        <v>Olindina/BA</v>
      </c>
      <c r="C1076" s="189" t="s">
        <v>311</v>
      </c>
      <c r="D1076" s="189">
        <v>60</v>
      </c>
      <c r="E1076" s="189">
        <f>IF(Início!$C$11&lt;E$2,IF((E$2-Início!$C$11)&lt;72,$D1076*E$1,6*$D1076),0)</f>
        <v>60</v>
      </c>
      <c r="F1076" s="189">
        <f>IF(Início!$C$11&lt;F$2,IF((F$2-Início!$C$11)&lt;72,$D1076*F$1,6*$D1076),0)</f>
        <v>120</v>
      </c>
      <c r="G1076" s="189">
        <f>IF(Início!$C$11&lt;G$2,IF((G$2-Início!$C$11)&lt;72,$D1076*G$1,6*$D1076),0)</f>
        <v>180</v>
      </c>
      <c r="H1076" s="189">
        <f>IF(Início!$C$11&lt;H$2,IF((H$2-Início!$C$11)&lt;72,$D1076*H$1,6*$D1076),0)</f>
        <v>240</v>
      </c>
      <c r="I1076" s="189">
        <f>IF(Início!$C$11&lt;I$2,IF((I$2-Início!$C$11)&lt;72,$D1076*I$1,6*$D1076),0)</f>
        <v>300</v>
      </c>
      <c r="J1076" s="189">
        <f>IF(Início!$C$11&lt;J$2,IF((J$2-Início!$C$11)&lt;72,$D1076*J$1,6*$D1076),0)</f>
        <v>360</v>
      </c>
      <c r="K1076" s="189">
        <f>IF(Início!$C$11&lt;K$2,IF((K$2-Início!$C$11)&lt;72,$D1076*K$1,6*$D1076),0)</f>
        <v>360</v>
      </c>
      <c r="L1076" s="189">
        <f>IF(Início!$C$11&lt;L$2,IF((L$2-Início!$C$11)&lt;72,$D1076*L$1,6*$D1076),0)</f>
        <v>360</v>
      </c>
      <c r="M1076" s="189">
        <f>IF(Início!$C$11&lt;M$2,IF((M$2-Início!$C$11)&lt;72,$D1076*M$1,6*$D1076),0)</f>
        <v>360</v>
      </c>
      <c r="N1076" s="189">
        <f>IF(Início!$C$11&lt;N$2,IF((N$2-Início!$C$11)&lt;72,$D1076*N$1,6*$D1076),0)</f>
        <v>360</v>
      </c>
      <c r="Q1076" s="165" t="s">
        <v>834</v>
      </c>
    </row>
    <row r="1077" spans="2:17">
      <c r="B1077" s="165" t="str">
        <f t="shared" si="17"/>
        <v>Oriximiná/PA</v>
      </c>
      <c r="C1077" s="189" t="s">
        <v>302</v>
      </c>
      <c r="D1077" s="189">
        <v>60</v>
      </c>
      <c r="E1077" s="189">
        <f>IF(Início!$C$11&lt;E$2,IF((E$2-Início!$C$11)&lt;72,$D1077*E$1,6*$D1077),0)</f>
        <v>60</v>
      </c>
      <c r="F1077" s="189">
        <f>IF(Início!$C$11&lt;F$2,IF((F$2-Início!$C$11)&lt;72,$D1077*F$1,6*$D1077),0)</f>
        <v>120</v>
      </c>
      <c r="G1077" s="189">
        <f>IF(Início!$C$11&lt;G$2,IF((G$2-Início!$C$11)&lt;72,$D1077*G$1,6*$D1077),0)</f>
        <v>180</v>
      </c>
      <c r="H1077" s="189">
        <f>IF(Início!$C$11&lt;H$2,IF((H$2-Início!$C$11)&lt;72,$D1077*H$1,6*$D1077),0)</f>
        <v>240</v>
      </c>
      <c r="I1077" s="189">
        <f>IF(Início!$C$11&lt;I$2,IF((I$2-Início!$C$11)&lt;72,$D1077*I$1,6*$D1077),0)</f>
        <v>300</v>
      </c>
      <c r="J1077" s="189">
        <f>IF(Início!$C$11&lt;J$2,IF((J$2-Início!$C$11)&lt;72,$D1077*J$1,6*$D1077),0)</f>
        <v>360</v>
      </c>
      <c r="K1077" s="189">
        <f>IF(Início!$C$11&lt;K$2,IF((K$2-Início!$C$11)&lt;72,$D1077*K$1,6*$D1077),0)</f>
        <v>360</v>
      </c>
      <c r="L1077" s="189">
        <f>IF(Início!$C$11&lt;L$2,IF((L$2-Início!$C$11)&lt;72,$D1077*L$1,6*$D1077),0)</f>
        <v>360</v>
      </c>
      <c r="M1077" s="189">
        <f>IF(Início!$C$11&lt;M$2,IF((M$2-Início!$C$11)&lt;72,$D1077*M$1,6*$D1077),0)</f>
        <v>360</v>
      </c>
      <c r="N1077" s="189">
        <f>IF(Início!$C$11&lt;N$2,IF((N$2-Início!$C$11)&lt;72,$D1077*N$1,6*$D1077),0)</f>
        <v>360</v>
      </c>
      <c r="Q1077" s="165" t="s">
        <v>454</v>
      </c>
    </row>
    <row r="1078" spans="2:17">
      <c r="B1078" s="165" t="str">
        <f t="shared" si="17"/>
        <v>Orizona/GO</v>
      </c>
      <c r="C1078" s="189" t="s">
        <v>2006</v>
      </c>
      <c r="D1078" s="189">
        <v>60</v>
      </c>
      <c r="E1078" s="189">
        <f>IF(Início!$C$11&lt;E$2,IF((E$2-Início!$C$11)&lt;72,$D1078*E$1,6*$D1078),0)</f>
        <v>60</v>
      </c>
      <c r="F1078" s="189">
        <f>IF(Início!$C$11&lt;F$2,IF((F$2-Início!$C$11)&lt;72,$D1078*F$1,6*$D1078),0)</f>
        <v>120</v>
      </c>
      <c r="G1078" s="189">
        <f>IF(Início!$C$11&lt;G$2,IF((G$2-Início!$C$11)&lt;72,$D1078*G$1,6*$D1078),0)</f>
        <v>180</v>
      </c>
      <c r="H1078" s="189">
        <f>IF(Início!$C$11&lt;H$2,IF((H$2-Início!$C$11)&lt;72,$D1078*H$1,6*$D1078),0)</f>
        <v>240</v>
      </c>
      <c r="I1078" s="189">
        <f>IF(Início!$C$11&lt;I$2,IF((I$2-Início!$C$11)&lt;72,$D1078*I$1,6*$D1078),0)</f>
        <v>300</v>
      </c>
      <c r="J1078" s="189">
        <f>IF(Início!$C$11&lt;J$2,IF((J$2-Início!$C$11)&lt;72,$D1078*J$1,6*$D1078),0)</f>
        <v>360</v>
      </c>
      <c r="K1078" s="189">
        <f>IF(Início!$C$11&lt;K$2,IF((K$2-Início!$C$11)&lt;72,$D1078*K$1,6*$D1078),0)</f>
        <v>360</v>
      </c>
      <c r="L1078" s="189">
        <f>IF(Início!$C$11&lt;L$2,IF((L$2-Início!$C$11)&lt;72,$D1078*L$1,6*$D1078),0)</f>
        <v>360</v>
      </c>
      <c r="M1078" s="189">
        <f>IF(Início!$C$11&lt;M$2,IF((M$2-Início!$C$11)&lt;72,$D1078*M$1,6*$D1078),0)</f>
        <v>360</v>
      </c>
      <c r="N1078" s="189">
        <f>IF(Início!$C$11&lt;N$2,IF((N$2-Início!$C$11)&lt;72,$D1078*N$1,6*$D1078),0)</f>
        <v>360</v>
      </c>
      <c r="Q1078" s="165" t="s">
        <v>1032</v>
      </c>
    </row>
    <row r="1079" spans="2:17">
      <c r="B1079" s="165" t="str">
        <f t="shared" si="17"/>
        <v>Orobó/PE</v>
      </c>
      <c r="C1079" s="189" t="s">
        <v>319</v>
      </c>
      <c r="D1079" s="189">
        <v>60</v>
      </c>
      <c r="E1079" s="189">
        <f>IF(Início!$C$11&lt;E$2,IF((E$2-Início!$C$11)&lt;72,$D1079*E$1,6*$D1079),0)</f>
        <v>60</v>
      </c>
      <c r="F1079" s="189">
        <f>IF(Início!$C$11&lt;F$2,IF((F$2-Início!$C$11)&lt;72,$D1079*F$1,6*$D1079),0)</f>
        <v>120</v>
      </c>
      <c r="G1079" s="189">
        <f>IF(Início!$C$11&lt;G$2,IF((G$2-Início!$C$11)&lt;72,$D1079*G$1,6*$D1079),0)</f>
        <v>180</v>
      </c>
      <c r="H1079" s="189">
        <f>IF(Início!$C$11&lt;H$2,IF((H$2-Início!$C$11)&lt;72,$D1079*H$1,6*$D1079),0)</f>
        <v>240</v>
      </c>
      <c r="I1079" s="189">
        <f>IF(Início!$C$11&lt;I$2,IF((I$2-Início!$C$11)&lt;72,$D1079*I$1,6*$D1079),0)</f>
        <v>300</v>
      </c>
      <c r="J1079" s="189">
        <f>IF(Início!$C$11&lt;J$2,IF((J$2-Início!$C$11)&lt;72,$D1079*J$1,6*$D1079),0)</f>
        <v>360</v>
      </c>
      <c r="K1079" s="189">
        <f>IF(Início!$C$11&lt;K$2,IF((K$2-Início!$C$11)&lt;72,$D1079*K$1,6*$D1079),0)</f>
        <v>360</v>
      </c>
      <c r="L1079" s="189">
        <f>IF(Início!$C$11&lt;L$2,IF((L$2-Início!$C$11)&lt;72,$D1079*L$1,6*$D1079),0)</f>
        <v>360</v>
      </c>
      <c r="M1079" s="189">
        <f>IF(Início!$C$11&lt;M$2,IF((M$2-Início!$C$11)&lt;72,$D1079*M$1,6*$D1079),0)</f>
        <v>360</v>
      </c>
      <c r="N1079" s="189">
        <f>IF(Início!$C$11&lt;N$2,IF((N$2-Início!$C$11)&lt;72,$D1079*N$1,6*$D1079),0)</f>
        <v>360</v>
      </c>
      <c r="Q1079" s="165" t="s">
        <v>849</v>
      </c>
    </row>
    <row r="1080" spans="2:17">
      <c r="B1080" s="165" t="str">
        <f t="shared" si="17"/>
        <v>Orós/CE</v>
      </c>
      <c r="C1080" s="189" t="s">
        <v>314</v>
      </c>
      <c r="D1080" s="189">
        <v>60</v>
      </c>
      <c r="E1080" s="189">
        <f>IF(Início!$C$11&lt;E$2,IF((E$2-Início!$C$11)&lt;72,$D1080*E$1,6*$D1080),0)</f>
        <v>60</v>
      </c>
      <c r="F1080" s="189">
        <f>IF(Início!$C$11&lt;F$2,IF((F$2-Início!$C$11)&lt;72,$D1080*F$1,6*$D1080),0)</f>
        <v>120</v>
      </c>
      <c r="G1080" s="189">
        <f>IF(Início!$C$11&lt;G$2,IF((G$2-Início!$C$11)&lt;72,$D1080*G$1,6*$D1080),0)</f>
        <v>180</v>
      </c>
      <c r="H1080" s="189">
        <f>IF(Início!$C$11&lt;H$2,IF((H$2-Início!$C$11)&lt;72,$D1080*H$1,6*$D1080),0)</f>
        <v>240</v>
      </c>
      <c r="I1080" s="189">
        <f>IF(Início!$C$11&lt;I$2,IF((I$2-Início!$C$11)&lt;72,$D1080*I$1,6*$D1080),0)</f>
        <v>300</v>
      </c>
      <c r="J1080" s="189">
        <f>IF(Início!$C$11&lt;J$2,IF((J$2-Início!$C$11)&lt;72,$D1080*J$1,6*$D1080),0)</f>
        <v>360</v>
      </c>
      <c r="K1080" s="189">
        <f>IF(Início!$C$11&lt;K$2,IF((K$2-Início!$C$11)&lt;72,$D1080*K$1,6*$D1080),0)</f>
        <v>360</v>
      </c>
      <c r="L1080" s="189">
        <f>IF(Início!$C$11&lt;L$2,IF((L$2-Início!$C$11)&lt;72,$D1080*L$1,6*$D1080),0)</f>
        <v>360</v>
      </c>
      <c r="M1080" s="189">
        <f>IF(Início!$C$11&lt;M$2,IF((M$2-Início!$C$11)&lt;72,$D1080*M$1,6*$D1080),0)</f>
        <v>360</v>
      </c>
      <c r="N1080" s="189">
        <f>IF(Início!$C$11&lt;N$2,IF((N$2-Início!$C$11)&lt;72,$D1080*N$1,6*$D1080),0)</f>
        <v>360</v>
      </c>
      <c r="Q1080" s="165" t="s">
        <v>905</v>
      </c>
    </row>
    <row r="1081" spans="2:17">
      <c r="B1081" s="165" t="str">
        <f t="shared" si="17"/>
        <v>Osasco/SP</v>
      </c>
      <c r="C1081" s="189" t="s">
        <v>2002</v>
      </c>
      <c r="D1081" s="189">
        <v>60</v>
      </c>
      <c r="E1081" s="189">
        <f>IF(Início!$C$11&lt;E$2,IF((E$2-Início!$C$11)&lt;72,$D1081*E$1,6*$D1081),0)</f>
        <v>60</v>
      </c>
      <c r="F1081" s="189">
        <f>IF(Início!$C$11&lt;F$2,IF((F$2-Início!$C$11)&lt;72,$D1081*F$1,6*$D1081),0)</f>
        <v>120</v>
      </c>
      <c r="G1081" s="189">
        <f>IF(Início!$C$11&lt;G$2,IF((G$2-Início!$C$11)&lt;72,$D1081*G$1,6*$D1081),0)</f>
        <v>180</v>
      </c>
      <c r="H1081" s="189">
        <f>IF(Início!$C$11&lt;H$2,IF((H$2-Início!$C$11)&lt;72,$D1081*H$1,6*$D1081),0)</f>
        <v>240</v>
      </c>
      <c r="I1081" s="189">
        <f>IF(Início!$C$11&lt;I$2,IF((I$2-Início!$C$11)&lt;72,$D1081*I$1,6*$D1081),0)</f>
        <v>300</v>
      </c>
      <c r="J1081" s="189">
        <f>IF(Início!$C$11&lt;J$2,IF((J$2-Início!$C$11)&lt;72,$D1081*J$1,6*$D1081),0)</f>
        <v>360</v>
      </c>
      <c r="K1081" s="189">
        <f>IF(Início!$C$11&lt;K$2,IF((K$2-Início!$C$11)&lt;72,$D1081*K$1,6*$D1081),0)</f>
        <v>360</v>
      </c>
      <c r="L1081" s="189">
        <f>IF(Início!$C$11&lt;L$2,IF((L$2-Início!$C$11)&lt;72,$D1081*L$1,6*$D1081),0)</f>
        <v>360</v>
      </c>
      <c r="M1081" s="189">
        <f>IF(Início!$C$11&lt;M$2,IF((M$2-Início!$C$11)&lt;72,$D1081*M$1,6*$D1081),0)</f>
        <v>360</v>
      </c>
      <c r="N1081" s="189">
        <f>IF(Início!$C$11&lt;N$2,IF((N$2-Início!$C$11)&lt;72,$D1081*N$1,6*$D1081),0)</f>
        <v>360</v>
      </c>
      <c r="Q1081" s="167" t="s">
        <v>330</v>
      </c>
    </row>
    <row r="1082" spans="2:17">
      <c r="B1082" s="165" t="str">
        <f t="shared" si="17"/>
        <v>Osório/RS</v>
      </c>
      <c r="C1082" s="189" t="s">
        <v>2012</v>
      </c>
      <c r="D1082" s="189">
        <v>60</v>
      </c>
      <c r="E1082" s="189">
        <f>IF(Início!$C$11&lt;E$2,IF((E$2-Início!$C$11)&lt;72,$D1082*E$1,6*$D1082),0)</f>
        <v>60</v>
      </c>
      <c r="F1082" s="189">
        <f>IF(Início!$C$11&lt;F$2,IF((F$2-Início!$C$11)&lt;72,$D1082*F$1,6*$D1082),0)</f>
        <v>120</v>
      </c>
      <c r="G1082" s="189">
        <f>IF(Início!$C$11&lt;G$2,IF((G$2-Início!$C$11)&lt;72,$D1082*G$1,6*$D1082),0)</f>
        <v>180</v>
      </c>
      <c r="H1082" s="189">
        <f>IF(Início!$C$11&lt;H$2,IF((H$2-Início!$C$11)&lt;72,$D1082*H$1,6*$D1082),0)</f>
        <v>240</v>
      </c>
      <c r="I1082" s="189">
        <f>IF(Início!$C$11&lt;I$2,IF((I$2-Início!$C$11)&lt;72,$D1082*I$1,6*$D1082),0)</f>
        <v>300</v>
      </c>
      <c r="J1082" s="189">
        <f>IF(Início!$C$11&lt;J$2,IF((J$2-Início!$C$11)&lt;72,$D1082*J$1,6*$D1082),0)</f>
        <v>360</v>
      </c>
      <c r="K1082" s="189">
        <f>IF(Início!$C$11&lt;K$2,IF((K$2-Início!$C$11)&lt;72,$D1082*K$1,6*$D1082),0)</f>
        <v>360</v>
      </c>
      <c r="L1082" s="189">
        <f>IF(Início!$C$11&lt;L$2,IF((L$2-Início!$C$11)&lt;72,$D1082*L$1,6*$D1082),0)</f>
        <v>360</v>
      </c>
      <c r="M1082" s="189">
        <f>IF(Início!$C$11&lt;M$2,IF((M$2-Início!$C$11)&lt;72,$D1082*M$1,6*$D1082),0)</f>
        <v>360</v>
      </c>
      <c r="N1082" s="189">
        <f>IF(Início!$C$11&lt;N$2,IF((N$2-Início!$C$11)&lt;72,$D1082*N$1,6*$D1082),0)</f>
        <v>360</v>
      </c>
      <c r="Q1082" s="165" t="s">
        <v>532</v>
      </c>
    </row>
    <row r="1083" spans="2:17">
      <c r="B1083" s="165" t="str">
        <f t="shared" si="17"/>
        <v>Ourém/PA</v>
      </c>
      <c r="C1083" s="189" t="s">
        <v>302</v>
      </c>
      <c r="D1083" s="189">
        <v>60</v>
      </c>
      <c r="E1083" s="189">
        <f>IF(Início!$C$11&lt;E$2,IF((E$2-Início!$C$11)&lt;72,$D1083*E$1,6*$D1083),0)</f>
        <v>60</v>
      </c>
      <c r="F1083" s="189">
        <f>IF(Início!$C$11&lt;F$2,IF((F$2-Início!$C$11)&lt;72,$D1083*F$1,6*$D1083),0)</f>
        <v>120</v>
      </c>
      <c r="G1083" s="189">
        <f>IF(Início!$C$11&lt;G$2,IF((G$2-Início!$C$11)&lt;72,$D1083*G$1,6*$D1083),0)</f>
        <v>180</v>
      </c>
      <c r="H1083" s="189">
        <f>IF(Início!$C$11&lt;H$2,IF((H$2-Início!$C$11)&lt;72,$D1083*H$1,6*$D1083),0)</f>
        <v>240</v>
      </c>
      <c r="I1083" s="189">
        <f>IF(Início!$C$11&lt;I$2,IF((I$2-Início!$C$11)&lt;72,$D1083*I$1,6*$D1083),0)</f>
        <v>300</v>
      </c>
      <c r="J1083" s="189">
        <f>IF(Início!$C$11&lt;J$2,IF((J$2-Início!$C$11)&lt;72,$D1083*J$1,6*$D1083),0)</f>
        <v>360</v>
      </c>
      <c r="K1083" s="189">
        <f>IF(Início!$C$11&lt;K$2,IF((K$2-Início!$C$11)&lt;72,$D1083*K$1,6*$D1083),0)</f>
        <v>360</v>
      </c>
      <c r="L1083" s="189">
        <f>IF(Início!$C$11&lt;L$2,IF((L$2-Início!$C$11)&lt;72,$D1083*L$1,6*$D1083),0)</f>
        <v>360</v>
      </c>
      <c r="M1083" s="189">
        <f>IF(Início!$C$11&lt;M$2,IF((M$2-Início!$C$11)&lt;72,$D1083*M$1,6*$D1083),0)</f>
        <v>360</v>
      </c>
      <c r="N1083" s="189">
        <f>IF(Início!$C$11&lt;N$2,IF((N$2-Início!$C$11)&lt;72,$D1083*N$1,6*$D1083),0)</f>
        <v>360</v>
      </c>
      <c r="Q1083" s="165" t="s">
        <v>973</v>
      </c>
    </row>
    <row r="1084" spans="2:17">
      <c r="B1084" s="165" t="str">
        <f t="shared" si="17"/>
        <v>Ouricuri/PE</v>
      </c>
      <c r="C1084" s="189" t="s">
        <v>319</v>
      </c>
      <c r="D1084" s="189">
        <v>60</v>
      </c>
      <c r="E1084" s="189">
        <f>IF(Início!$C$11&lt;E$2,IF((E$2-Início!$C$11)&lt;72,$D1084*E$1,6*$D1084),0)</f>
        <v>60</v>
      </c>
      <c r="F1084" s="189">
        <f>IF(Início!$C$11&lt;F$2,IF((F$2-Início!$C$11)&lt;72,$D1084*F$1,6*$D1084),0)</f>
        <v>120</v>
      </c>
      <c r="G1084" s="189">
        <f>IF(Início!$C$11&lt;G$2,IF((G$2-Início!$C$11)&lt;72,$D1084*G$1,6*$D1084),0)</f>
        <v>180</v>
      </c>
      <c r="H1084" s="189">
        <f>IF(Início!$C$11&lt;H$2,IF((H$2-Início!$C$11)&lt;72,$D1084*H$1,6*$D1084),0)</f>
        <v>240</v>
      </c>
      <c r="I1084" s="189">
        <f>IF(Início!$C$11&lt;I$2,IF((I$2-Início!$C$11)&lt;72,$D1084*I$1,6*$D1084),0)</f>
        <v>300</v>
      </c>
      <c r="J1084" s="189">
        <f>IF(Início!$C$11&lt;J$2,IF((J$2-Início!$C$11)&lt;72,$D1084*J$1,6*$D1084),0)</f>
        <v>360</v>
      </c>
      <c r="K1084" s="189">
        <f>IF(Início!$C$11&lt;K$2,IF((K$2-Início!$C$11)&lt;72,$D1084*K$1,6*$D1084),0)</f>
        <v>360</v>
      </c>
      <c r="L1084" s="189">
        <f>IF(Início!$C$11&lt;L$2,IF((L$2-Início!$C$11)&lt;72,$D1084*L$1,6*$D1084),0)</f>
        <v>360</v>
      </c>
      <c r="M1084" s="189">
        <f>IF(Início!$C$11&lt;M$2,IF((M$2-Início!$C$11)&lt;72,$D1084*M$1,6*$D1084),0)</f>
        <v>360</v>
      </c>
      <c r="N1084" s="189">
        <f>IF(Início!$C$11&lt;N$2,IF((N$2-Início!$C$11)&lt;72,$D1084*N$1,6*$D1084),0)</f>
        <v>360</v>
      </c>
      <c r="Q1084" s="165" t="s">
        <v>462</v>
      </c>
    </row>
    <row r="1085" spans="2:17">
      <c r="B1085" s="165" t="str">
        <f t="shared" si="17"/>
        <v>Ourilândia do Norte/PA</v>
      </c>
      <c r="C1085" s="189" t="s">
        <v>302</v>
      </c>
      <c r="D1085" s="189">
        <v>60</v>
      </c>
      <c r="E1085" s="189">
        <f>IF(Início!$C$11&lt;E$2,IF((E$2-Início!$C$11)&lt;72,$D1085*E$1,6*$D1085),0)</f>
        <v>60</v>
      </c>
      <c r="F1085" s="189">
        <f>IF(Início!$C$11&lt;F$2,IF((F$2-Início!$C$11)&lt;72,$D1085*F$1,6*$D1085),0)</f>
        <v>120</v>
      </c>
      <c r="G1085" s="189">
        <f>IF(Início!$C$11&lt;G$2,IF((G$2-Início!$C$11)&lt;72,$D1085*G$1,6*$D1085),0)</f>
        <v>180</v>
      </c>
      <c r="H1085" s="189">
        <f>IF(Início!$C$11&lt;H$2,IF((H$2-Início!$C$11)&lt;72,$D1085*H$1,6*$D1085),0)</f>
        <v>240</v>
      </c>
      <c r="I1085" s="189">
        <f>IF(Início!$C$11&lt;I$2,IF((I$2-Início!$C$11)&lt;72,$D1085*I$1,6*$D1085),0)</f>
        <v>300</v>
      </c>
      <c r="J1085" s="189">
        <f>IF(Início!$C$11&lt;J$2,IF((J$2-Início!$C$11)&lt;72,$D1085*J$1,6*$D1085),0)</f>
        <v>360</v>
      </c>
      <c r="K1085" s="189">
        <f>IF(Início!$C$11&lt;K$2,IF((K$2-Início!$C$11)&lt;72,$D1085*K$1,6*$D1085),0)</f>
        <v>360</v>
      </c>
      <c r="L1085" s="189">
        <f>IF(Início!$C$11&lt;L$2,IF((L$2-Início!$C$11)&lt;72,$D1085*L$1,6*$D1085),0)</f>
        <v>360</v>
      </c>
      <c r="M1085" s="189">
        <f>IF(Início!$C$11&lt;M$2,IF((M$2-Início!$C$11)&lt;72,$D1085*M$1,6*$D1085),0)</f>
        <v>360</v>
      </c>
      <c r="N1085" s="189">
        <f>IF(Início!$C$11&lt;N$2,IF((N$2-Início!$C$11)&lt;72,$D1085*N$1,6*$D1085),0)</f>
        <v>360</v>
      </c>
      <c r="Q1085" s="165" t="s">
        <v>650</v>
      </c>
    </row>
    <row r="1086" spans="2:17">
      <c r="B1086" s="165" t="str">
        <f t="shared" si="17"/>
        <v>Ourinhos/SP</v>
      </c>
      <c r="C1086" s="189" t="s">
        <v>2002</v>
      </c>
      <c r="D1086" s="189">
        <v>60</v>
      </c>
      <c r="E1086" s="189">
        <f>IF(Início!$C$11&lt;E$2,IF((E$2-Início!$C$11)&lt;72,$D1086*E$1,6*$D1086),0)</f>
        <v>60</v>
      </c>
      <c r="F1086" s="189">
        <f>IF(Início!$C$11&lt;F$2,IF((F$2-Início!$C$11)&lt;72,$D1086*F$1,6*$D1086),0)</f>
        <v>120</v>
      </c>
      <c r="G1086" s="189">
        <f>IF(Início!$C$11&lt;G$2,IF((G$2-Início!$C$11)&lt;72,$D1086*G$1,6*$D1086),0)</f>
        <v>180</v>
      </c>
      <c r="H1086" s="189">
        <f>IF(Início!$C$11&lt;H$2,IF((H$2-Início!$C$11)&lt;72,$D1086*H$1,6*$D1086),0)</f>
        <v>240</v>
      </c>
      <c r="I1086" s="189">
        <f>IF(Início!$C$11&lt;I$2,IF((I$2-Início!$C$11)&lt;72,$D1086*I$1,6*$D1086),0)</f>
        <v>300</v>
      </c>
      <c r="J1086" s="189">
        <f>IF(Início!$C$11&lt;J$2,IF((J$2-Início!$C$11)&lt;72,$D1086*J$1,6*$D1086),0)</f>
        <v>360</v>
      </c>
      <c r="K1086" s="189">
        <f>IF(Início!$C$11&lt;K$2,IF((K$2-Início!$C$11)&lt;72,$D1086*K$1,6*$D1086),0)</f>
        <v>360</v>
      </c>
      <c r="L1086" s="189">
        <f>IF(Início!$C$11&lt;L$2,IF((L$2-Início!$C$11)&lt;72,$D1086*L$1,6*$D1086),0)</f>
        <v>360</v>
      </c>
      <c r="M1086" s="189">
        <f>IF(Início!$C$11&lt;M$2,IF((M$2-Início!$C$11)&lt;72,$D1086*M$1,6*$D1086),0)</f>
        <v>360</v>
      </c>
      <c r="N1086" s="189">
        <f>IF(Início!$C$11&lt;N$2,IF((N$2-Início!$C$11)&lt;72,$D1086*N$1,6*$D1086),0)</f>
        <v>360</v>
      </c>
      <c r="Q1086" s="165" t="s">
        <v>399</v>
      </c>
    </row>
    <row r="1087" spans="2:17">
      <c r="B1087" s="165" t="str">
        <f t="shared" si="17"/>
        <v>Ouro Branco/RN</v>
      </c>
      <c r="C1087" s="189" t="s">
        <v>2014</v>
      </c>
      <c r="D1087" s="189">
        <v>60</v>
      </c>
      <c r="E1087" s="189">
        <f>IF(Início!$C$11&lt;E$2,IF((E$2-Início!$C$11)&lt;72,$D1087*E$1,6*$D1087),0)</f>
        <v>60</v>
      </c>
      <c r="F1087" s="189">
        <f>IF(Início!$C$11&lt;F$2,IF((F$2-Início!$C$11)&lt;72,$D1087*F$1,6*$D1087),0)</f>
        <v>120</v>
      </c>
      <c r="G1087" s="189">
        <f>IF(Início!$C$11&lt;G$2,IF((G$2-Início!$C$11)&lt;72,$D1087*G$1,6*$D1087),0)</f>
        <v>180</v>
      </c>
      <c r="H1087" s="189">
        <f>IF(Início!$C$11&lt;H$2,IF((H$2-Início!$C$11)&lt;72,$D1087*H$1,6*$D1087),0)</f>
        <v>240</v>
      </c>
      <c r="I1087" s="189">
        <f>IF(Início!$C$11&lt;I$2,IF((I$2-Início!$C$11)&lt;72,$D1087*I$1,6*$D1087),0)</f>
        <v>300</v>
      </c>
      <c r="J1087" s="189">
        <f>IF(Início!$C$11&lt;J$2,IF((J$2-Início!$C$11)&lt;72,$D1087*J$1,6*$D1087),0)</f>
        <v>360</v>
      </c>
      <c r="K1087" s="189">
        <f>IF(Início!$C$11&lt;K$2,IF((K$2-Início!$C$11)&lt;72,$D1087*K$1,6*$D1087),0)</f>
        <v>360</v>
      </c>
      <c r="L1087" s="189">
        <f>IF(Início!$C$11&lt;L$2,IF((L$2-Início!$C$11)&lt;72,$D1087*L$1,6*$D1087),0)</f>
        <v>360</v>
      </c>
      <c r="M1087" s="189">
        <f>IF(Início!$C$11&lt;M$2,IF((M$2-Início!$C$11)&lt;72,$D1087*M$1,6*$D1087),0)</f>
        <v>360</v>
      </c>
      <c r="N1087" s="189">
        <f>IF(Início!$C$11&lt;N$2,IF((N$2-Início!$C$11)&lt;72,$D1087*N$1,6*$D1087),0)</f>
        <v>360</v>
      </c>
      <c r="Q1087" s="165" t="s">
        <v>1703</v>
      </c>
    </row>
    <row r="1088" spans="2:17">
      <c r="B1088" s="165" t="str">
        <f t="shared" si="17"/>
        <v>Ouro Verde/SC</v>
      </c>
      <c r="C1088" s="189" t="s">
        <v>2013</v>
      </c>
      <c r="D1088" s="189">
        <v>60</v>
      </c>
      <c r="E1088" s="189">
        <f>IF(Início!$C$11&lt;E$2,IF((E$2-Início!$C$11)&lt;72,$D1088*E$1,6*$D1088),0)</f>
        <v>60</v>
      </c>
      <c r="F1088" s="189">
        <f>IF(Início!$C$11&lt;F$2,IF((F$2-Início!$C$11)&lt;72,$D1088*F$1,6*$D1088),0)</f>
        <v>120</v>
      </c>
      <c r="G1088" s="189">
        <f>IF(Início!$C$11&lt;G$2,IF((G$2-Início!$C$11)&lt;72,$D1088*G$1,6*$D1088),0)</f>
        <v>180</v>
      </c>
      <c r="H1088" s="189">
        <f>IF(Início!$C$11&lt;H$2,IF((H$2-Início!$C$11)&lt;72,$D1088*H$1,6*$D1088),0)</f>
        <v>240</v>
      </c>
      <c r="I1088" s="189">
        <f>IF(Início!$C$11&lt;I$2,IF((I$2-Início!$C$11)&lt;72,$D1088*I$1,6*$D1088),0)</f>
        <v>300</v>
      </c>
      <c r="J1088" s="189">
        <f>IF(Início!$C$11&lt;J$2,IF((J$2-Início!$C$11)&lt;72,$D1088*J$1,6*$D1088),0)</f>
        <v>360</v>
      </c>
      <c r="K1088" s="189">
        <f>IF(Início!$C$11&lt;K$2,IF((K$2-Início!$C$11)&lt;72,$D1088*K$1,6*$D1088),0)</f>
        <v>360</v>
      </c>
      <c r="L1088" s="189">
        <f>IF(Início!$C$11&lt;L$2,IF((L$2-Início!$C$11)&lt;72,$D1088*L$1,6*$D1088),0)</f>
        <v>360</v>
      </c>
      <c r="M1088" s="189">
        <f>IF(Início!$C$11&lt;M$2,IF((M$2-Início!$C$11)&lt;72,$D1088*M$1,6*$D1088),0)</f>
        <v>360</v>
      </c>
      <c r="N1088" s="189">
        <f>IF(Início!$C$11&lt;N$2,IF((N$2-Início!$C$11)&lt;72,$D1088*N$1,6*$D1088),0)</f>
        <v>360</v>
      </c>
      <c r="Q1088" s="165" t="s">
        <v>1960</v>
      </c>
    </row>
    <row r="1089" spans="2:17">
      <c r="B1089" s="165" t="str">
        <f t="shared" si="17"/>
        <v>Ouvidor/GO</v>
      </c>
      <c r="C1089" s="189" t="s">
        <v>2006</v>
      </c>
      <c r="D1089" s="189">
        <v>60</v>
      </c>
      <c r="E1089" s="189">
        <f>IF(Início!$C$11&lt;E$2,IF((E$2-Início!$C$11)&lt;72,$D1089*E$1,6*$D1089),0)</f>
        <v>60</v>
      </c>
      <c r="F1089" s="189">
        <f>IF(Início!$C$11&lt;F$2,IF((F$2-Início!$C$11)&lt;72,$D1089*F$1,6*$D1089),0)</f>
        <v>120</v>
      </c>
      <c r="G1089" s="189">
        <f>IF(Início!$C$11&lt;G$2,IF((G$2-Início!$C$11)&lt;72,$D1089*G$1,6*$D1089),0)</f>
        <v>180</v>
      </c>
      <c r="H1089" s="189">
        <f>IF(Início!$C$11&lt;H$2,IF((H$2-Início!$C$11)&lt;72,$D1089*H$1,6*$D1089),0)</f>
        <v>240</v>
      </c>
      <c r="I1089" s="189">
        <f>IF(Início!$C$11&lt;I$2,IF((I$2-Início!$C$11)&lt;72,$D1089*I$1,6*$D1089),0)</f>
        <v>300</v>
      </c>
      <c r="J1089" s="189">
        <f>IF(Início!$C$11&lt;J$2,IF((J$2-Início!$C$11)&lt;72,$D1089*J$1,6*$D1089),0)</f>
        <v>360</v>
      </c>
      <c r="K1089" s="189">
        <f>IF(Início!$C$11&lt;K$2,IF((K$2-Início!$C$11)&lt;72,$D1089*K$1,6*$D1089),0)</f>
        <v>360</v>
      </c>
      <c r="L1089" s="189">
        <f>IF(Início!$C$11&lt;L$2,IF((L$2-Início!$C$11)&lt;72,$D1089*L$1,6*$D1089),0)</f>
        <v>360</v>
      </c>
      <c r="M1089" s="189">
        <f>IF(Início!$C$11&lt;M$2,IF((M$2-Início!$C$11)&lt;72,$D1089*M$1,6*$D1089),0)</f>
        <v>360</v>
      </c>
      <c r="N1089" s="189">
        <f>IF(Início!$C$11&lt;N$2,IF((N$2-Início!$C$11)&lt;72,$D1089*N$1,6*$D1089),0)</f>
        <v>360</v>
      </c>
      <c r="Q1089" s="165" t="s">
        <v>1512</v>
      </c>
    </row>
    <row r="1090" spans="2:17">
      <c r="B1090" s="165" t="str">
        <f t="shared" si="17"/>
        <v>Pacaraima/RR</v>
      </c>
      <c r="C1090" s="189" t="s">
        <v>2008</v>
      </c>
      <c r="D1090" s="189">
        <v>60</v>
      </c>
      <c r="E1090" s="189">
        <f>IF(Início!$C$11&lt;E$2,IF((E$2-Início!$C$11)&lt;72,$D1090*E$1,6*$D1090),0)</f>
        <v>60</v>
      </c>
      <c r="F1090" s="189">
        <f>IF(Início!$C$11&lt;F$2,IF((F$2-Início!$C$11)&lt;72,$D1090*F$1,6*$D1090),0)</f>
        <v>120</v>
      </c>
      <c r="G1090" s="189">
        <f>IF(Início!$C$11&lt;G$2,IF((G$2-Início!$C$11)&lt;72,$D1090*G$1,6*$D1090),0)</f>
        <v>180</v>
      </c>
      <c r="H1090" s="189">
        <f>IF(Início!$C$11&lt;H$2,IF((H$2-Início!$C$11)&lt;72,$D1090*H$1,6*$D1090),0)</f>
        <v>240</v>
      </c>
      <c r="I1090" s="189">
        <f>IF(Início!$C$11&lt;I$2,IF((I$2-Início!$C$11)&lt;72,$D1090*I$1,6*$D1090),0)</f>
        <v>300</v>
      </c>
      <c r="J1090" s="189">
        <f>IF(Início!$C$11&lt;J$2,IF((J$2-Início!$C$11)&lt;72,$D1090*J$1,6*$D1090),0)</f>
        <v>360</v>
      </c>
      <c r="K1090" s="189">
        <f>IF(Início!$C$11&lt;K$2,IF((K$2-Início!$C$11)&lt;72,$D1090*K$1,6*$D1090),0)</f>
        <v>360</v>
      </c>
      <c r="L1090" s="189">
        <f>IF(Início!$C$11&lt;L$2,IF((L$2-Início!$C$11)&lt;72,$D1090*L$1,6*$D1090),0)</f>
        <v>360</v>
      </c>
      <c r="M1090" s="189">
        <f>IF(Início!$C$11&lt;M$2,IF((M$2-Início!$C$11)&lt;72,$D1090*M$1,6*$D1090),0)</f>
        <v>360</v>
      </c>
      <c r="N1090" s="189">
        <f>IF(Início!$C$11&lt;N$2,IF((N$2-Início!$C$11)&lt;72,$D1090*N$1,6*$D1090),0)</f>
        <v>360</v>
      </c>
      <c r="Q1090" s="165" t="s">
        <v>914</v>
      </c>
    </row>
    <row r="1091" spans="2:17">
      <c r="B1091" s="165" t="str">
        <f t="shared" si="17"/>
        <v>Pacatuba/CE</v>
      </c>
      <c r="C1091" s="189" t="s">
        <v>314</v>
      </c>
      <c r="D1091" s="189">
        <v>60</v>
      </c>
      <c r="E1091" s="189">
        <f>IF(Início!$C$11&lt;E$2,IF((E$2-Início!$C$11)&lt;72,$D1091*E$1,6*$D1091),0)</f>
        <v>60</v>
      </c>
      <c r="F1091" s="189">
        <f>IF(Início!$C$11&lt;F$2,IF((F$2-Início!$C$11)&lt;72,$D1091*F$1,6*$D1091),0)</f>
        <v>120</v>
      </c>
      <c r="G1091" s="189">
        <f>IF(Início!$C$11&lt;G$2,IF((G$2-Início!$C$11)&lt;72,$D1091*G$1,6*$D1091),0)</f>
        <v>180</v>
      </c>
      <c r="H1091" s="189">
        <f>IF(Início!$C$11&lt;H$2,IF((H$2-Início!$C$11)&lt;72,$D1091*H$1,6*$D1091),0)</f>
        <v>240</v>
      </c>
      <c r="I1091" s="189">
        <f>IF(Início!$C$11&lt;I$2,IF((I$2-Início!$C$11)&lt;72,$D1091*I$1,6*$D1091),0)</f>
        <v>300</v>
      </c>
      <c r="J1091" s="189">
        <f>IF(Início!$C$11&lt;J$2,IF((J$2-Início!$C$11)&lt;72,$D1091*J$1,6*$D1091),0)</f>
        <v>360</v>
      </c>
      <c r="K1091" s="189">
        <f>IF(Início!$C$11&lt;K$2,IF((K$2-Início!$C$11)&lt;72,$D1091*K$1,6*$D1091),0)</f>
        <v>360</v>
      </c>
      <c r="L1091" s="189">
        <f>IF(Início!$C$11&lt;L$2,IF((L$2-Início!$C$11)&lt;72,$D1091*L$1,6*$D1091),0)</f>
        <v>360</v>
      </c>
      <c r="M1091" s="189">
        <f>IF(Início!$C$11&lt;M$2,IF((M$2-Início!$C$11)&lt;72,$D1091*M$1,6*$D1091),0)</f>
        <v>360</v>
      </c>
      <c r="N1091" s="189">
        <f>IF(Início!$C$11&lt;N$2,IF((N$2-Início!$C$11)&lt;72,$D1091*N$1,6*$D1091),0)</f>
        <v>360</v>
      </c>
      <c r="Q1091" s="165" t="s">
        <v>433</v>
      </c>
    </row>
    <row r="1092" spans="2:17">
      <c r="B1092" s="165" t="str">
        <f t="shared" si="17"/>
        <v>Paço do Lumiar/MA</v>
      </c>
      <c r="C1092" s="189" t="s">
        <v>316</v>
      </c>
      <c r="D1092" s="189">
        <v>60</v>
      </c>
      <c r="E1092" s="189">
        <f>IF(Início!$C$11&lt;E$2,IF((E$2-Início!$C$11)&lt;72,$D1092*E$1,6*$D1092),0)</f>
        <v>60</v>
      </c>
      <c r="F1092" s="189">
        <f>IF(Início!$C$11&lt;F$2,IF((F$2-Início!$C$11)&lt;72,$D1092*F$1,6*$D1092),0)</f>
        <v>120</v>
      </c>
      <c r="G1092" s="189">
        <f>IF(Início!$C$11&lt;G$2,IF((G$2-Início!$C$11)&lt;72,$D1092*G$1,6*$D1092),0)</f>
        <v>180</v>
      </c>
      <c r="H1092" s="189">
        <f>IF(Início!$C$11&lt;H$2,IF((H$2-Início!$C$11)&lt;72,$D1092*H$1,6*$D1092),0)</f>
        <v>240</v>
      </c>
      <c r="I1092" s="189">
        <f>IF(Início!$C$11&lt;I$2,IF((I$2-Início!$C$11)&lt;72,$D1092*I$1,6*$D1092),0)</f>
        <v>300</v>
      </c>
      <c r="J1092" s="189">
        <f>IF(Início!$C$11&lt;J$2,IF((J$2-Início!$C$11)&lt;72,$D1092*J$1,6*$D1092),0)</f>
        <v>360</v>
      </c>
      <c r="K1092" s="189">
        <f>IF(Início!$C$11&lt;K$2,IF((K$2-Início!$C$11)&lt;72,$D1092*K$1,6*$D1092),0)</f>
        <v>360</v>
      </c>
      <c r="L1092" s="189">
        <f>IF(Início!$C$11&lt;L$2,IF((L$2-Início!$C$11)&lt;72,$D1092*L$1,6*$D1092),0)</f>
        <v>360</v>
      </c>
      <c r="M1092" s="189">
        <f>IF(Início!$C$11&lt;M$2,IF((M$2-Início!$C$11)&lt;72,$D1092*M$1,6*$D1092),0)</f>
        <v>360</v>
      </c>
      <c r="N1092" s="189">
        <f>IF(Início!$C$11&lt;N$2,IF((N$2-Início!$C$11)&lt;72,$D1092*N$1,6*$D1092),0)</f>
        <v>360</v>
      </c>
      <c r="Q1092" s="165" t="s">
        <v>375</v>
      </c>
    </row>
    <row r="1093" spans="2:17">
      <c r="B1093" s="165" t="str">
        <f t="shared" ref="B1093:B1156" si="18">CONCATENATE(Q1093,"/",C1093)</f>
        <v>Padre Marcos/PI</v>
      </c>
      <c r="C1093" s="189" t="s">
        <v>2004</v>
      </c>
      <c r="D1093" s="189">
        <v>60</v>
      </c>
      <c r="E1093" s="189">
        <f>IF(Início!$C$11&lt;E$2,IF((E$2-Início!$C$11)&lt;72,$D1093*E$1,6*$D1093),0)</f>
        <v>60</v>
      </c>
      <c r="F1093" s="189">
        <f>IF(Início!$C$11&lt;F$2,IF((F$2-Início!$C$11)&lt;72,$D1093*F$1,6*$D1093),0)</f>
        <v>120</v>
      </c>
      <c r="G1093" s="189">
        <f>IF(Início!$C$11&lt;G$2,IF((G$2-Início!$C$11)&lt;72,$D1093*G$1,6*$D1093),0)</f>
        <v>180</v>
      </c>
      <c r="H1093" s="189">
        <f>IF(Início!$C$11&lt;H$2,IF((H$2-Início!$C$11)&lt;72,$D1093*H$1,6*$D1093),0)</f>
        <v>240</v>
      </c>
      <c r="I1093" s="189">
        <f>IF(Início!$C$11&lt;I$2,IF((I$2-Início!$C$11)&lt;72,$D1093*I$1,6*$D1093),0)</f>
        <v>300</v>
      </c>
      <c r="J1093" s="189">
        <f>IF(Início!$C$11&lt;J$2,IF((J$2-Início!$C$11)&lt;72,$D1093*J$1,6*$D1093),0)</f>
        <v>360</v>
      </c>
      <c r="K1093" s="189">
        <f>IF(Início!$C$11&lt;K$2,IF((K$2-Início!$C$11)&lt;72,$D1093*K$1,6*$D1093),0)</f>
        <v>360</v>
      </c>
      <c r="L1093" s="189">
        <f>IF(Início!$C$11&lt;L$2,IF((L$2-Início!$C$11)&lt;72,$D1093*L$1,6*$D1093),0)</f>
        <v>360</v>
      </c>
      <c r="M1093" s="189">
        <f>IF(Início!$C$11&lt;M$2,IF((M$2-Início!$C$11)&lt;72,$D1093*M$1,6*$D1093),0)</f>
        <v>360</v>
      </c>
      <c r="N1093" s="189">
        <f>IF(Início!$C$11&lt;N$2,IF((N$2-Início!$C$11)&lt;72,$D1093*N$1,6*$D1093),0)</f>
        <v>360</v>
      </c>
      <c r="Q1093" s="165" t="s">
        <v>1578</v>
      </c>
    </row>
    <row r="1094" spans="2:17">
      <c r="B1094" s="165" t="str">
        <f t="shared" si="18"/>
        <v>Pai Pedro/MG</v>
      </c>
      <c r="C1094" s="189" t="s">
        <v>2005</v>
      </c>
      <c r="D1094" s="189">
        <v>60</v>
      </c>
      <c r="E1094" s="189">
        <f>IF(Início!$C$11&lt;E$2,IF((E$2-Início!$C$11)&lt;72,$D1094*E$1,6*$D1094),0)</f>
        <v>60</v>
      </c>
      <c r="F1094" s="189">
        <f>IF(Início!$C$11&lt;F$2,IF((F$2-Início!$C$11)&lt;72,$D1094*F$1,6*$D1094),0)</f>
        <v>120</v>
      </c>
      <c r="G1094" s="189">
        <f>IF(Início!$C$11&lt;G$2,IF((G$2-Início!$C$11)&lt;72,$D1094*G$1,6*$D1094),0)</f>
        <v>180</v>
      </c>
      <c r="H1094" s="189">
        <f>IF(Início!$C$11&lt;H$2,IF((H$2-Início!$C$11)&lt;72,$D1094*H$1,6*$D1094),0)</f>
        <v>240</v>
      </c>
      <c r="I1094" s="189">
        <f>IF(Início!$C$11&lt;I$2,IF((I$2-Início!$C$11)&lt;72,$D1094*I$1,6*$D1094),0)</f>
        <v>300</v>
      </c>
      <c r="J1094" s="189">
        <f>IF(Início!$C$11&lt;J$2,IF((J$2-Início!$C$11)&lt;72,$D1094*J$1,6*$D1094),0)</f>
        <v>360</v>
      </c>
      <c r="K1094" s="189">
        <f>IF(Início!$C$11&lt;K$2,IF((K$2-Início!$C$11)&lt;72,$D1094*K$1,6*$D1094),0)</f>
        <v>360</v>
      </c>
      <c r="L1094" s="189">
        <f>IF(Início!$C$11&lt;L$2,IF((L$2-Início!$C$11)&lt;72,$D1094*L$1,6*$D1094),0)</f>
        <v>360</v>
      </c>
      <c r="M1094" s="189">
        <f>IF(Início!$C$11&lt;M$2,IF((M$2-Início!$C$11)&lt;72,$D1094*M$1,6*$D1094),0)</f>
        <v>360</v>
      </c>
      <c r="N1094" s="189">
        <f>IF(Início!$C$11&lt;N$2,IF((N$2-Início!$C$11)&lt;72,$D1094*N$1,6*$D1094),0)</f>
        <v>360</v>
      </c>
      <c r="Q1094" s="165" t="s">
        <v>1654</v>
      </c>
    </row>
    <row r="1095" spans="2:17">
      <c r="B1095" s="165" t="str">
        <f t="shared" si="18"/>
        <v>Palestina do Pará/PA</v>
      </c>
      <c r="C1095" s="189" t="s">
        <v>302</v>
      </c>
      <c r="D1095" s="189">
        <v>60</v>
      </c>
      <c r="E1095" s="189">
        <f>IF(Início!$C$11&lt;E$2,IF((E$2-Início!$C$11)&lt;72,$D1095*E$1,6*$D1095),0)</f>
        <v>60</v>
      </c>
      <c r="F1095" s="189">
        <f>IF(Início!$C$11&lt;F$2,IF((F$2-Início!$C$11)&lt;72,$D1095*F$1,6*$D1095),0)</f>
        <v>120</v>
      </c>
      <c r="G1095" s="189">
        <f>IF(Início!$C$11&lt;G$2,IF((G$2-Início!$C$11)&lt;72,$D1095*G$1,6*$D1095),0)</f>
        <v>180</v>
      </c>
      <c r="H1095" s="189">
        <f>IF(Início!$C$11&lt;H$2,IF((H$2-Início!$C$11)&lt;72,$D1095*H$1,6*$D1095),0)</f>
        <v>240</v>
      </c>
      <c r="I1095" s="189">
        <f>IF(Início!$C$11&lt;I$2,IF((I$2-Início!$C$11)&lt;72,$D1095*I$1,6*$D1095),0)</f>
        <v>300</v>
      </c>
      <c r="J1095" s="189">
        <f>IF(Início!$C$11&lt;J$2,IF((J$2-Início!$C$11)&lt;72,$D1095*J$1,6*$D1095),0)</f>
        <v>360</v>
      </c>
      <c r="K1095" s="189">
        <f>IF(Início!$C$11&lt;K$2,IF((K$2-Início!$C$11)&lt;72,$D1095*K$1,6*$D1095),0)</f>
        <v>360</v>
      </c>
      <c r="L1095" s="189">
        <f>IF(Início!$C$11&lt;L$2,IF((L$2-Início!$C$11)&lt;72,$D1095*L$1,6*$D1095),0)</f>
        <v>360</v>
      </c>
      <c r="M1095" s="189">
        <f>IF(Início!$C$11&lt;M$2,IF((M$2-Início!$C$11)&lt;72,$D1095*M$1,6*$D1095),0)</f>
        <v>360</v>
      </c>
      <c r="N1095" s="189">
        <f>IF(Início!$C$11&lt;N$2,IF((N$2-Início!$C$11)&lt;72,$D1095*N$1,6*$D1095),0)</f>
        <v>360</v>
      </c>
      <c r="Q1095" s="165" t="s">
        <v>1536</v>
      </c>
    </row>
    <row r="1096" spans="2:17">
      <c r="B1096" s="165" t="str">
        <f t="shared" si="18"/>
        <v>Palma Sola/SC</v>
      </c>
      <c r="C1096" s="189" t="s">
        <v>2013</v>
      </c>
      <c r="D1096" s="189">
        <v>60</v>
      </c>
      <c r="E1096" s="189">
        <f>IF(Início!$C$11&lt;E$2,IF((E$2-Início!$C$11)&lt;72,$D1096*E$1,6*$D1096),0)</f>
        <v>60</v>
      </c>
      <c r="F1096" s="189">
        <f>IF(Início!$C$11&lt;F$2,IF((F$2-Início!$C$11)&lt;72,$D1096*F$1,6*$D1096),0)</f>
        <v>120</v>
      </c>
      <c r="G1096" s="189">
        <f>IF(Início!$C$11&lt;G$2,IF((G$2-Início!$C$11)&lt;72,$D1096*G$1,6*$D1096),0)</f>
        <v>180</v>
      </c>
      <c r="H1096" s="189">
        <f>IF(Início!$C$11&lt;H$2,IF((H$2-Início!$C$11)&lt;72,$D1096*H$1,6*$D1096),0)</f>
        <v>240</v>
      </c>
      <c r="I1096" s="189">
        <f>IF(Início!$C$11&lt;I$2,IF((I$2-Início!$C$11)&lt;72,$D1096*I$1,6*$D1096),0)</f>
        <v>300</v>
      </c>
      <c r="J1096" s="189">
        <f>IF(Início!$C$11&lt;J$2,IF((J$2-Início!$C$11)&lt;72,$D1096*J$1,6*$D1096),0)</f>
        <v>360</v>
      </c>
      <c r="K1096" s="189">
        <f>IF(Início!$C$11&lt;K$2,IF((K$2-Início!$C$11)&lt;72,$D1096*K$1,6*$D1096),0)</f>
        <v>360</v>
      </c>
      <c r="L1096" s="189">
        <f>IF(Início!$C$11&lt;L$2,IF((L$2-Início!$C$11)&lt;72,$D1096*L$1,6*$D1096),0)</f>
        <v>360</v>
      </c>
      <c r="M1096" s="189">
        <f>IF(Início!$C$11&lt;M$2,IF((M$2-Início!$C$11)&lt;72,$D1096*M$1,6*$D1096),0)</f>
        <v>360</v>
      </c>
      <c r="N1096" s="189">
        <f>IF(Início!$C$11&lt;N$2,IF((N$2-Início!$C$11)&lt;72,$D1096*N$1,6*$D1096),0)</f>
        <v>360</v>
      </c>
      <c r="Q1096" s="165" t="s">
        <v>1484</v>
      </c>
    </row>
    <row r="1097" spans="2:17">
      <c r="B1097" s="165" t="str">
        <f t="shared" si="18"/>
        <v>Palmácia/CE</v>
      </c>
      <c r="C1097" s="189" t="s">
        <v>314</v>
      </c>
      <c r="D1097" s="189">
        <v>60</v>
      </c>
      <c r="E1097" s="189">
        <f>IF(Início!$C$11&lt;E$2,IF((E$2-Início!$C$11)&lt;72,$D1097*E$1,6*$D1097),0)</f>
        <v>60</v>
      </c>
      <c r="F1097" s="189">
        <f>IF(Início!$C$11&lt;F$2,IF((F$2-Início!$C$11)&lt;72,$D1097*F$1,6*$D1097),0)</f>
        <v>120</v>
      </c>
      <c r="G1097" s="189">
        <f>IF(Início!$C$11&lt;G$2,IF((G$2-Início!$C$11)&lt;72,$D1097*G$1,6*$D1097),0)</f>
        <v>180</v>
      </c>
      <c r="H1097" s="189">
        <f>IF(Início!$C$11&lt;H$2,IF((H$2-Início!$C$11)&lt;72,$D1097*H$1,6*$D1097),0)</f>
        <v>240</v>
      </c>
      <c r="I1097" s="189">
        <f>IF(Início!$C$11&lt;I$2,IF((I$2-Início!$C$11)&lt;72,$D1097*I$1,6*$D1097),0)</f>
        <v>300</v>
      </c>
      <c r="J1097" s="189">
        <f>IF(Início!$C$11&lt;J$2,IF((J$2-Início!$C$11)&lt;72,$D1097*J$1,6*$D1097),0)</f>
        <v>360</v>
      </c>
      <c r="K1097" s="189">
        <f>IF(Início!$C$11&lt;K$2,IF((K$2-Início!$C$11)&lt;72,$D1097*K$1,6*$D1097),0)</f>
        <v>360</v>
      </c>
      <c r="L1097" s="189">
        <f>IF(Início!$C$11&lt;L$2,IF((L$2-Início!$C$11)&lt;72,$D1097*L$1,6*$D1097),0)</f>
        <v>360</v>
      </c>
      <c r="M1097" s="189">
        <f>IF(Início!$C$11&lt;M$2,IF((M$2-Início!$C$11)&lt;72,$D1097*M$1,6*$D1097),0)</f>
        <v>360</v>
      </c>
      <c r="N1097" s="189">
        <f>IF(Início!$C$11&lt;N$2,IF((N$2-Início!$C$11)&lt;72,$D1097*N$1,6*$D1097),0)</f>
        <v>360</v>
      </c>
      <c r="Q1097" s="165" t="s">
        <v>1354</v>
      </c>
    </row>
    <row r="1098" spans="2:17">
      <c r="B1098" s="165" t="str">
        <f t="shared" si="18"/>
        <v>Palmares/PE</v>
      </c>
      <c r="C1098" s="189" t="s">
        <v>319</v>
      </c>
      <c r="D1098" s="189">
        <v>60</v>
      </c>
      <c r="E1098" s="189">
        <f>IF(Início!$C$11&lt;E$2,IF((E$2-Início!$C$11)&lt;72,$D1098*E$1,6*$D1098),0)</f>
        <v>60</v>
      </c>
      <c r="F1098" s="189">
        <f>IF(Início!$C$11&lt;F$2,IF((F$2-Início!$C$11)&lt;72,$D1098*F$1,6*$D1098),0)</f>
        <v>120</v>
      </c>
      <c r="G1098" s="189">
        <f>IF(Início!$C$11&lt;G$2,IF((G$2-Início!$C$11)&lt;72,$D1098*G$1,6*$D1098),0)</f>
        <v>180</v>
      </c>
      <c r="H1098" s="189">
        <f>IF(Início!$C$11&lt;H$2,IF((H$2-Início!$C$11)&lt;72,$D1098*H$1,6*$D1098),0)</f>
        <v>240</v>
      </c>
      <c r="I1098" s="189">
        <f>IF(Início!$C$11&lt;I$2,IF((I$2-Início!$C$11)&lt;72,$D1098*I$1,6*$D1098),0)</f>
        <v>300</v>
      </c>
      <c r="J1098" s="189">
        <f>IF(Início!$C$11&lt;J$2,IF((J$2-Início!$C$11)&lt;72,$D1098*J$1,6*$D1098),0)</f>
        <v>360</v>
      </c>
      <c r="K1098" s="189">
        <f>IF(Início!$C$11&lt;K$2,IF((K$2-Início!$C$11)&lt;72,$D1098*K$1,6*$D1098),0)</f>
        <v>360</v>
      </c>
      <c r="L1098" s="189">
        <f>IF(Início!$C$11&lt;L$2,IF((L$2-Início!$C$11)&lt;72,$D1098*L$1,6*$D1098),0)</f>
        <v>360</v>
      </c>
      <c r="M1098" s="189">
        <f>IF(Início!$C$11&lt;M$2,IF((M$2-Início!$C$11)&lt;72,$D1098*M$1,6*$D1098),0)</f>
        <v>360</v>
      </c>
      <c r="N1098" s="189">
        <f>IF(Início!$C$11&lt;N$2,IF((N$2-Início!$C$11)&lt;72,$D1098*N$1,6*$D1098),0)</f>
        <v>360</v>
      </c>
      <c r="Q1098" s="165" t="s">
        <v>497</v>
      </c>
    </row>
    <row r="1099" spans="2:17">
      <c r="B1099" s="165" t="str">
        <f t="shared" si="18"/>
        <v>Palmares do Sul/RS</v>
      </c>
      <c r="C1099" s="189" t="s">
        <v>2012</v>
      </c>
      <c r="D1099" s="189">
        <v>60</v>
      </c>
      <c r="E1099" s="189">
        <f>IF(Início!$C$11&lt;E$2,IF((E$2-Início!$C$11)&lt;72,$D1099*E$1,6*$D1099),0)</f>
        <v>60</v>
      </c>
      <c r="F1099" s="189">
        <f>IF(Início!$C$11&lt;F$2,IF((F$2-Início!$C$11)&lt;72,$D1099*F$1,6*$D1099),0)</f>
        <v>120</v>
      </c>
      <c r="G1099" s="189">
        <f>IF(Início!$C$11&lt;G$2,IF((G$2-Início!$C$11)&lt;72,$D1099*G$1,6*$D1099),0)</f>
        <v>180</v>
      </c>
      <c r="H1099" s="189">
        <f>IF(Início!$C$11&lt;H$2,IF((H$2-Início!$C$11)&lt;72,$D1099*H$1,6*$D1099),0)</f>
        <v>240</v>
      </c>
      <c r="I1099" s="189">
        <f>IF(Início!$C$11&lt;I$2,IF((I$2-Início!$C$11)&lt;72,$D1099*I$1,6*$D1099),0)</f>
        <v>300</v>
      </c>
      <c r="J1099" s="189">
        <f>IF(Início!$C$11&lt;J$2,IF((J$2-Início!$C$11)&lt;72,$D1099*J$1,6*$D1099),0)</f>
        <v>360</v>
      </c>
      <c r="K1099" s="189">
        <f>IF(Início!$C$11&lt;K$2,IF((K$2-Início!$C$11)&lt;72,$D1099*K$1,6*$D1099),0)</f>
        <v>360</v>
      </c>
      <c r="L1099" s="189">
        <f>IF(Início!$C$11&lt;L$2,IF((L$2-Início!$C$11)&lt;72,$D1099*L$1,6*$D1099),0)</f>
        <v>360</v>
      </c>
      <c r="M1099" s="189">
        <f>IF(Início!$C$11&lt;M$2,IF((M$2-Início!$C$11)&lt;72,$D1099*M$1,6*$D1099),0)</f>
        <v>360</v>
      </c>
      <c r="N1099" s="189">
        <f>IF(Início!$C$11&lt;N$2,IF((N$2-Início!$C$11)&lt;72,$D1099*N$1,6*$D1099),0)</f>
        <v>360</v>
      </c>
      <c r="Q1099" s="165" t="s">
        <v>1196</v>
      </c>
    </row>
    <row r="1100" spans="2:17">
      <c r="B1100" s="165" t="str">
        <f t="shared" si="18"/>
        <v>Palmas de Monte Alto/BA</v>
      </c>
      <c r="C1100" s="189" t="s">
        <v>311</v>
      </c>
      <c r="D1100" s="189">
        <v>60</v>
      </c>
      <c r="E1100" s="189">
        <f>IF(Início!$C$11&lt;E$2,IF((E$2-Início!$C$11)&lt;72,$D1100*E$1,6*$D1100),0)</f>
        <v>60</v>
      </c>
      <c r="F1100" s="189">
        <f>IF(Início!$C$11&lt;F$2,IF((F$2-Início!$C$11)&lt;72,$D1100*F$1,6*$D1100),0)</f>
        <v>120</v>
      </c>
      <c r="G1100" s="189">
        <f>IF(Início!$C$11&lt;G$2,IF((G$2-Início!$C$11)&lt;72,$D1100*G$1,6*$D1100),0)</f>
        <v>180</v>
      </c>
      <c r="H1100" s="189">
        <f>IF(Início!$C$11&lt;H$2,IF((H$2-Início!$C$11)&lt;72,$D1100*H$1,6*$D1100),0)</f>
        <v>240</v>
      </c>
      <c r="I1100" s="189">
        <f>IF(Início!$C$11&lt;I$2,IF((I$2-Início!$C$11)&lt;72,$D1100*I$1,6*$D1100),0)</f>
        <v>300</v>
      </c>
      <c r="J1100" s="189">
        <f>IF(Início!$C$11&lt;J$2,IF((J$2-Início!$C$11)&lt;72,$D1100*J$1,6*$D1100),0)</f>
        <v>360</v>
      </c>
      <c r="K1100" s="189">
        <f>IF(Início!$C$11&lt;K$2,IF((K$2-Início!$C$11)&lt;72,$D1100*K$1,6*$D1100),0)</f>
        <v>360</v>
      </c>
      <c r="L1100" s="189">
        <f>IF(Início!$C$11&lt;L$2,IF((L$2-Início!$C$11)&lt;72,$D1100*L$1,6*$D1100),0)</f>
        <v>360</v>
      </c>
      <c r="M1100" s="189">
        <f>IF(Início!$C$11&lt;M$2,IF((M$2-Início!$C$11)&lt;72,$D1100*M$1,6*$D1100),0)</f>
        <v>360</v>
      </c>
      <c r="N1100" s="189">
        <f>IF(Início!$C$11&lt;N$2,IF((N$2-Início!$C$11)&lt;72,$D1100*N$1,6*$D1100),0)</f>
        <v>360</v>
      </c>
      <c r="Q1100" s="165" t="s">
        <v>895</v>
      </c>
    </row>
    <row r="1101" spans="2:17">
      <c r="B1101" s="165" t="str">
        <f t="shared" si="18"/>
        <v>Palmeira/PR</v>
      </c>
      <c r="C1101" s="189" t="s">
        <v>2009</v>
      </c>
      <c r="D1101" s="189">
        <v>60</v>
      </c>
      <c r="E1101" s="189">
        <f>IF(Início!$C$11&lt;E$2,IF((E$2-Início!$C$11)&lt;72,$D1101*E$1,6*$D1101),0)</f>
        <v>60</v>
      </c>
      <c r="F1101" s="189">
        <f>IF(Início!$C$11&lt;F$2,IF((F$2-Início!$C$11)&lt;72,$D1101*F$1,6*$D1101),0)</f>
        <v>120</v>
      </c>
      <c r="G1101" s="189">
        <f>IF(Início!$C$11&lt;G$2,IF((G$2-Início!$C$11)&lt;72,$D1101*G$1,6*$D1101),0)</f>
        <v>180</v>
      </c>
      <c r="H1101" s="189">
        <f>IF(Início!$C$11&lt;H$2,IF((H$2-Início!$C$11)&lt;72,$D1101*H$1,6*$D1101),0)</f>
        <v>240</v>
      </c>
      <c r="I1101" s="189">
        <f>IF(Início!$C$11&lt;I$2,IF((I$2-Início!$C$11)&lt;72,$D1101*I$1,6*$D1101),0)</f>
        <v>300</v>
      </c>
      <c r="J1101" s="189">
        <f>IF(Início!$C$11&lt;J$2,IF((J$2-Início!$C$11)&lt;72,$D1101*J$1,6*$D1101),0)</f>
        <v>360</v>
      </c>
      <c r="K1101" s="189">
        <f>IF(Início!$C$11&lt;K$2,IF((K$2-Início!$C$11)&lt;72,$D1101*K$1,6*$D1101),0)</f>
        <v>360</v>
      </c>
      <c r="L1101" s="189">
        <f>IF(Início!$C$11&lt;L$2,IF((L$2-Início!$C$11)&lt;72,$D1101*L$1,6*$D1101),0)</f>
        <v>360</v>
      </c>
      <c r="M1101" s="189">
        <f>IF(Início!$C$11&lt;M$2,IF((M$2-Início!$C$11)&lt;72,$D1101*M$1,6*$D1101),0)</f>
        <v>360</v>
      </c>
      <c r="N1101" s="189">
        <f>IF(Início!$C$11&lt;N$2,IF((N$2-Início!$C$11)&lt;72,$D1101*N$1,6*$D1101),0)</f>
        <v>360</v>
      </c>
      <c r="Q1101" s="165" t="s">
        <v>634</v>
      </c>
    </row>
    <row r="1102" spans="2:17">
      <c r="B1102" s="165" t="str">
        <f t="shared" si="18"/>
        <v>Palmeira das Missões/RS</v>
      </c>
      <c r="C1102" s="189" t="s">
        <v>2012</v>
      </c>
      <c r="D1102" s="189">
        <v>60</v>
      </c>
      <c r="E1102" s="189">
        <f>IF(Início!$C$11&lt;E$2,IF((E$2-Início!$C$11)&lt;72,$D1102*E$1,6*$D1102),0)</f>
        <v>60</v>
      </c>
      <c r="F1102" s="189">
        <f>IF(Início!$C$11&lt;F$2,IF((F$2-Início!$C$11)&lt;72,$D1102*F$1,6*$D1102),0)</f>
        <v>120</v>
      </c>
      <c r="G1102" s="189">
        <f>IF(Início!$C$11&lt;G$2,IF((G$2-Início!$C$11)&lt;72,$D1102*G$1,6*$D1102),0)</f>
        <v>180</v>
      </c>
      <c r="H1102" s="189">
        <f>IF(Início!$C$11&lt;H$2,IF((H$2-Início!$C$11)&lt;72,$D1102*H$1,6*$D1102),0)</f>
        <v>240</v>
      </c>
      <c r="I1102" s="189">
        <f>IF(Início!$C$11&lt;I$2,IF((I$2-Início!$C$11)&lt;72,$D1102*I$1,6*$D1102),0)</f>
        <v>300</v>
      </c>
      <c r="J1102" s="189">
        <f>IF(Início!$C$11&lt;J$2,IF((J$2-Início!$C$11)&lt;72,$D1102*J$1,6*$D1102),0)</f>
        <v>360</v>
      </c>
      <c r="K1102" s="189">
        <f>IF(Início!$C$11&lt;K$2,IF((K$2-Início!$C$11)&lt;72,$D1102*K$1,6*$D1102),0)</f>
        <v>360</v>
      </c>
      <c r="L1102" s="189">
        <f>IF(Início!$C$11&lt;L$2,IF((L$2-Início!$C$11)&lt;72,$D1102*L$1,6*$D1102),0)</f>
        <v>360</v>
      </c>
      <c r="M1102" s="189">
        <f>IF(Início!$C$11&lt;M$2,IF((M$2-Início!$C$11)&lt;72,$D1102*M$1,6*$D1102),0)</f>
        <v>360</v>
      </c>
      <c r="N1102" s="189">
        <f>IF(Início!$C$11&lt;N$2,IF((N$2-Início!$C$11)&lt;72,$D1102*N$1,6*$D1102),0)</f>
        <v>360</v>
      </c>
      <c r="Q1102" s="165" t="s">
        <v>640</v>
      </c>
    </row>
    <row r="1103" spans="2:17">
      <c r="B1103" s="165" t="str">
        <f t="shared" si="18"/>
        <v>Palmeirais/PI</v>
      </c>
      <c r="C1103" s="189" t="s">
        <v>2004</v>
      </c>
      <c r="D1103" s="189">
        <v>60</v>
      </c>
      <c r="E1103" s="189">
        <f>IF(Início!$C$11&lt;E$2,IF((E$2-Início!$C$11)&lt;72,$D1103*E$1,6*$D1103),0)</f>
        <v>60</v>
      </c>
      <c r="F1103" s="189">
        <f>IF(Início!$C$11&lt;F$2,IF((F$2-Início!$C$11)&lt;72,$D1103*F$1,6*$D1103),0)</f>
        <v>120</v>
      </c>
      <c r="G1103" s="189">
        <f>IF(Início!$C$11&lt;G$2,IF((G$2-Início!$C$11)&lt;72,$D1103*G$1,6*$D1103),0)</f>
        <v>180</v>
      </c>
      <c r="H1103" s="189">
        <f>IF(Início!$C$11&lt;H$2,IF((H$2-Início!$C$11)&lt;72,$D1103*H$1,6*$D1103),0)</f>
        <v>240</v>
      </c>
      <c r="I1103" s="189">
        <f>IF(Início!$C$11&lt;I$2,IF((I$2-Início!$C$11)&lt;72,$D1103*I$1,6*$D1103),0)</f>
        <v>300</v>
      </c>
      <c r="J1103" s="189">
        <f>IF(Início!$C$11&lt;J$2,IF((J$2-Início!$C$11)&lt;72,$D1103*J$1,6*$D1103),0)</f>
        <v>360</v>
      </c>
      <c r="K1103" s="189">
        <f>IF(Início!$C$11&lt;K$2,IF((K$2-Início!$C$11)&lt;72,$D1103*K$1,6*$D1103),0)</f>
        <v>360</v>
      </c>
      <c r="L1103" s="189">
        <f>IF(Início!$C$11&lt;L$2,IF((L$2-Início!$C$11)&lt;72,$D1103*L$1,6*$D1103),0)</f>
        <v>360</v>
      </c>
      <c r="M1103" s="189">
        <f>IF(Início!$C$11&lt;M$2,IF((M$2-Início!$C$11)&lt;72,$D1103*M$1,6*$D1103),0)</f>
        <v>360</v>
      </c>
      <c r="N1103" s="189">
        <f>IF(Início!$C$11&lt;N$2,IF((N$2-Início!$C$11)&lt;72,$D1103*N$1,6*$D1103),0)</f>
        <v>360</v>
      </c>
      <c r="Q1103" s="165" t="s">
        <v>1173</v>
      </c>
    </row>
    <row r="1104" spans="2:17">
      <c r="B1104" s="165" t="str">
        <f t="shared" si="18"/>
        <v>Palmeiras/BA</v>
      </c>
      <c r="C1104" s="189" t="s">
        <v>311</v>
      </c>
      <c r="D1104" s="189">
        <v>60</v>
      </c>
      <c r="E1104" s="189">
        <f>IF(Início!$C$11&lt;E$2,IF((E$2-Início!$C$11)&lt;72,$D1104*E$1,6*$D1104),0)</f>
        <v>60</v>
      </c>
      <c r="F1104" s="189">
        <f>IF(Início!$C$11&lt;F$2,IF((F$2-Início!$C$11)&lt;72,$D1104*F$1,6*$D1104),0)</f>
        <v>120</v>
      </c>
      <c r="G1104" s="189">
        <f>IF(Início!$C$11&lt;G$2,IF((G$2-Início!$C$11)&lt;72,$D1104*G$1,6*$D1104),0)</f>
        <v>180</v>
      </c>
      <c r="H1104" s="189">
        <f>IF(Início!$C$11&lt;H$2,IF((H$2-Início!$C$11)&lt;72,$D1104*H$1,6*$D1104),0)</f>
        <v>240</v>
      </c>
      <c r="I1104" s="189">
        <f>IF(Início!$C$11&lt;I$2,IF((I$2-Início!$C$11)&lt;72,$D1104*I$1,6*$D1104),0)</f>
        <v>300</v>
      </c>
      <c r="J1104" s="189">
        <f>IF(Início!$C$11&lt;J$2,IF((J$2-Início!$C$11)&lt;72,$D1104*J$1,6*$D1104),0)</f>
        <v>360</v>
      </c>
      <c r="K1104" s="189">
        <f>IF(Início!$C$11&lt;K$2,IF((K$2-Início!$C$11)&lt;72,$D1104*K$1,6*$D1104),0)</f>
        <v>360</v>
      </c>
      <c r="L1104" s="189">
        <f>IF(Início!$C$11&lt;L$2,IF((L$2-Início!$C$11)&lt;72,$D1104*L$1,6*$D1104),0)</f>
        <v>360</v>
      </c>
      <c r="M1104" s="189">
        <f>IF(Início!$C$11&lt;M$2,IF((M$2-Início!$C$11)&lt;72,$D1104*M$1,6*$D1104),0)</f>
        <v>360</v>
      </c>
      <c r="N1104" s="189">
        <f>IF(Início!$C$11&lt;N$2,IF((N$2-Início!$C$11)&lt;72,$D1104*N$1,6*$D1104),0)</f>
        <v>360</v>
      </c>
      <c r="Q1104" s="165" t="s">
        <v>1335</v>
      </c>
    </row>
    <row r="1105" spans="2:17">
      <c r="B1105" s="165" t="str">
        <f t="shared" si="18"/>
        <v>Palmelo/GO</v>
      </c>
      <c r="C1105" s="189" t="s">
        <v>2006</v>
      </c>
      <c r="D1105" s="189">
        <v>60</v>
      </c>
      <c r="E1105" s="189">
        <f>IF(Início!$C$11&lt;E$2,IF((E$2-Início!$C$11)&lt;72,$D1105*E$1,6*$D1105),0)</f>
        <v>60</v>
      </c>
      <c r="F1105" s="189">
        <f>IF(Início!$C$11&lt;F$2,IF((F$2-Início!$C$11)&lt;72,$D1105*F$1,6*$D1105),0)</f>
        <v>120</v>
      </c>
      <c r="G1105" s="189">
        <f>IF(Início!$C$11&lt;G$2,IF((G$2-Início!$C$11)&lt;72,$D1105*G$1,6*$D1105),0)</f>
        <v>180</v>
      </c>
      <c r="H1105" s="189">
        <f>IF(Início!$C$11&lt;H$2,IF((H$2-Início!$C$11)&lt;72,$D1105*H$1,6*$D1105),0)</f>
        <v>240</v>
      </c>
      <c r="I1105" s="189">
        <f>IF(Início!$C$11&lt;I$2,IF((I$2-Início!$C$11)&lt;72,$D1105*I$1,6*$D1105),0)</f>
        <v>300</v>
      </c>
      <c r="J1105" s="189">
        <f>IF(Início!$C$11&lt;J$2,IF((J$2-Início!$C$11)&lt;72,$D1105*J$1,6*$D1105),0)</f>
        <v>360</v>
      </c>
      <c r="K1105" s="189">
        <f>IF(Início!$C$11&lt;K$2,IF((K$2-Início!$C$11)&lt;72,$D1105*K$1,6*$D1105),0)</f>
        <v>360</v>
      </c>
      <c r="L1105" s="189">
        <f>IF(Início!$C$11&lt;L$2,IF((L$2-Início!$C$11)&lt;72,$D1105*L$1,6*$D1105),0)</f>
        <v>360</v>
      </c>
      <c r="M1105" s="189">
        <f>IF(Início!$C$11&lt;M$2,IF((M$2-Início!$C$11)&lt;72,$D1105*M$1,6*$D1105),0)</f>
        <v>360</v>
      </c>
      <c r="N1105" s="189">
        <f>IF(Início!$C$11&lt;N$2,IF((N$2-Início!$C$11)&lt;72,$D1105*N$1,6*$D1105),0)</f>
        <v>360</v>
      </c>
      <c r="Q1105" s="165" t="s">
        <v>1955</v>
      </c>
    </row>
    <row r="1106" spans="2:17">
      <c r="B1106" s="165" t="str">
        <f t="shared" si="18"/>
        <v>Palmitinho/RS</v>
      </c>
      <c r="C1106" s="189" t="s">
        <v>2012</v>
      </c>
      <c r="D1106" s="189">
        <v>60</v>
      </c>
      <c r="E1106" s="189">
        <f>IF(Início!$C$11&lt;E$2,IF((E$2-Início!$C$11)&lt;72,$D1106*E$1,6*$D1106),0)</f>
        <v>60</v>
      </c>
      <c r="F1106" s="189">
        <f>IF(Início!$C$11&lt;F$2,IF((F$2-Início!$C$11)&lt;72,$D1106*F$1,6*$D1106),0)</f>
        <v>120</v>
      </c>
      <c r="G1106" s="189">
        <f>IF(Início!$C$11&lt;G$2,IF((G$2-Início!$C$11)&lt;72,$D1106*G$1,6*$D1106),0)</f>
        <v>180</v>
      </c>
      <c r="H1106" s="189">
        <f>IF(Início!$C$11&lt;H$2,IF((H$2-Início!$C$11)&lt;72,$D1106*H$1,6*$D1106),0)</f>
        <v>240</v>
      </c>
      <c r="I1106" s="189">
        <f>IF(Início!$C$11&lt;I$2,IF((I$2-Início!$C$11)&lt;72,$D1106*I$1,6*$D1106),0)</f>
        <v>300</v>
      </c>
      <c r="J1106" s="189">
        <f>IF(Início!$C$11&lt;J$2,IF((J$2-Início!$C$11)&lt;72,$D1106*J$1,6*$D1106),0)</f>
        <v>360</v>
      </c>
      <c r="K1106" s="189">
        <f>IF(Início!$C$11&lt;K$2,IF((K$2-Início!$C$11)&lt;72,$D1106*K$1,6*$D1106),0)</f>
        <v>360</v>
      </c>
      <c r="L1106" s="189">
        <f>IF(Início!$C$11&lt;L$2,IF((L$2-Início!$C$11)&lt;72,$D1106*L$1,6*$D1106),0)</f>
        <v>360</v>
      </c>
      <c r="M1106" s="189">
        <f>IF(Início!$C$11&lt;M$2,IF((M$2-Início!$C$11)&lt;72,$D1106*M$1,6*$D1106),0)</f>
        <v>360</v>
      </c>
      <c r="N1106" s="189">
        <f>IF(Início!$C$11&lt;N$2,IF((N$2-Início!$C$11)&lt;72,$D1106*N$1,6*$D1106),0)</f>
        <v>360</v>
      </c>
      <c r="Q1106" s="165" t="s">
        <v>1472</v>
      </c>
    </row>
    <row r="1107" spans="2:17">
      <c r="B1107" s="165" t="str">
        <f t="shared" si="18"/>
        <v>Palmópolis/MG</v>
      </c>
      <c r="C1107" s="189" t="s">
        <v>2005</v>
      </c>
      <c r="D1107" s="189">
        <v>60</v>
      </c>
      <c r="E1107" s="189">
        <f>IF(Início!$C$11&lt;E$2,IF((E$2-Início!$C$11)&lt;72,$D1107*E$1,6*$D1107),0)</f>
        <v>60</v>
      </c>
      <c r="F1107" s="189">
        <f>IF(Início!$C$11&lt;F$2,IF((F$2-Início!$C$11)&lt;72,$D1107*F$1,6*$D1107),0)</f>
        <v>120</v>
      </c>
      <c r="G1107" s="189">
        <f>IF(Início!$C$11&lt;G$2,IF((G$2-Início!$C$11)&lt;72,$D1107*G$1,6*$D1107),0)</f>
        <v>180</v>
      </c>
      <c r="H1107" s="189">
        <f>IF(Início!$C$11&lt;H$2,IF((H$2-Início!$C$11)&lt;72,$D1107*H$1,6*$D1107),0)</f>
        <v>240</v>
      </c>
      <c r="I1107" s="189">
        <f>IF(Início!$C$11&lt;I$2,IF((I$2-Início!$C$11)&lt;72,$D1107*I$1,6*$D1107),0)</f>
        <v>300</v>
      </c>
      <c r="J1107" s="189">
        <f>IF(Início!$C$11&lt;J$2,IF((J$2-Início!$C$11)&lt;72,$D1107*J$1,6*$D1107),0)</f>
        <v>360</v>
      </c>
      <c r="K1107" s="189">
        <f>IF(Início!$C$11&lt;K$2,IF((K$2-Início!$C$11)&lt;72,$D1107*K$1,6*$D1107),0)</f>
        <v>360</v>
      </c>
      <c r="L1107" s="189">
        <f>IF(Início!$C$11&lt;L$2,IF((L$2-Início!$C$11)&lt;72,$D1107*L$1,6*$D1107),0)</f>
        <v>360</v>
      </c>
      <c r="M1107" s="189">
        <f>IF(Início!$C$11&lt;M$2,IF((M$2-Início!$C$11)&lt;72,$D1107*M$1,6*$D1107),0)</f>
        <v>360</v>
      </c>
      <c r="N1107" s="189">
        <f>IF(Início!$C$11&lt;N$2,IF((N$2-Início!$C$11)&lt;72,$D1107*N$1,6*$D1107),0)</f>
        <v>360</v>
      </c>
      <c r="Q1107" s="165" t="s">
        <v>1584</v>
      </c>
    </row>
    <row r="1108" spans="2:17">
      <c r="B1108" s="165" t="str">
        <f t="shared" si="18"/>
        <v>Panambi/RS</v>
      </c>
      <c r="C1108" s="189" t="s">
        <v>2012</v>
      </c>
      <c r="D1108" s="189">
        <v>60</v>
      </c>
      <c r="E1108" s="189">
        <f>IF(Início!$C$11&lt;E$2,IF((E$2-Início!$C$11)&lt;72,$D1108*E$1,6*$D1108),0)</f>
        <v>60</v>
      </c>
      <c r="F1108" s="189">
        <f>IF(Início!$C$11&lt;F$2,IF((F$2-Início!$C$11)&lt;72,$D1108*F$1,6*$D1108),0)</f>
        <v>120</v>
      </c>
      <c r="G1108" s="189">
        <f>IF(Início!$C$11&lt;G$2,IF((G$2-Início!$C$11)&lt;72,$D1108*G$1,6*$D1108),0)</f>
        <v>180</v>
      </c>
      <c r="H1108" s="189">
        <f>IF(Início!$C$11&lt;H$2,IF((H$2-Início!$C$11)&lt;72,$D1108*H$1,6*$D1108),0)</f>
        <v>240</v>
      </c>
      <c r="I1108" s="189">
        <f>IF(Início!$C$11&lt;I$2,IF((I$2-Início!$C$11)&lt;72,$D1108*I$1,6*$D1108),0)</f>
        <v>300</v>
      </c>
      <c r="J1108" s="189">
        <f>IF(Início!$C$11&lt;J$2,IF((J$2-Início!$C$11)&lt;72,$D1108*J$1,6*$D1108),0)</f>
        <v>360</v>
      </c>
      <c r="K1108" s="189">
        <f>IF(Início!$C$11&lt;K$2,IF((K$2-Início!$C$11)&lt;72,$D1108*K$1,6*$D1108),0)</f>
        <v>360</v>
      </c>
      <c r="L1108" s="189">
        <f>IF(Início!$C$11&lt;L$2,IF((L$2-Início!$C$11)&lt;72,$D1108*L$1,6*$D1108),0)</f>
        <v>360</v>
      </c>
      <c r="M1108" s="189">
        <f>IF(Início!$C$11&lt;M$2,IF((M$2-Início!$C$11)&lt;72,$D1108*M$1,6*$D1108),0)</f>
        <v>360</v>
      </c>
      <c r="N1108" s="189">
        <f>IF(Início!$C$11&lt;N$2,IF((N$2-Início!$C$11)&lt;72,$D1108*N$1,6*$D1108),0)</f>
        <v>360</v>
      </c>
      <c r="Q1108" s="165" t="s">
        <v>555</v>
      </c>
    </row>
    <row r="1109" spans="2:17">
      <c r="B1109" s="165" t="str">
        <f t="shared" si="18"/>
        <v>Pancas/ES</v>
      </c>
      <c r="C1109" s="189" t="s">
        <v>2011</v>
      </c>
      <c r="D1109" s="189">
        <v>60</v>
      </c>
      <c r="E1109" s="189">
        <f>IF(Início!$C$11&lt;E$2,IF((E$2-Início!$C$11)&lt;72,$D1109*E$1,6*$D1109),0)</f>
        <v>60</v>
      </c>
      <c r="F1109" s="189">
        <f>IF(Início!$C$11&lt;F$2,IF((F$2-Início!$C$11)&lt;72,$D1109*F$1,6*$D1109),0)</f>
        <v>120</v>
      </c>
      <c r="G1109" s="189">
        <f>IF(Início!$C$11&lt;G$2,IF((G$2-Início!$C$11)&lt;72,$D1109*G$1,6*$D1109),0)</f>
        <v>180</v>
      </c>
      <c r="H1109" s="189">
        <f>IF(Início!$C$11&lt;H$2,IF((H$2-Início!$C$11)&lt;72,$D1109*H$1,6*$D1109),0)</f>
        <v>240</v>
      </c>
      <c r="I1109" s="189">
        <f>IF(Início!$C$11&lt;I$2,IF((I$2-Início!$C$11)&lt;72,$D1109*I$1,6*$D1109),0)</f>
        <v>300</v>
      </c>
      <c r="J1109" s="189">
        <f>IF(Início!$C$11&lt;J$2,IF((J$2-Início!$C$11)&lt;72,$D1109*J$1,6*$D1109),0)</f>
        <v>360</v>
      </c>
      <c r="K1109" s="189">
        <f>IF(Início!$C$11&lt;K$2,IF((K$2-Início!$C$11)&lt;72,$D1109*K$1,6*$D1109),0)</f>
        <v>360</v>
      </c>
      <c r="L1109" s="189">
        <f>IF(Início!$C$11&lt;L$2,IF((L$2-Início!$C$11)&lt;72,$D1109*L$1,6*$D1109),0)</f>
        <v>360</v>
      </c>
      <c r="M1109" s="189">
        <f>IF(Início!$C$11&lt;M$2,IF((M$2-Início!$C$11)&lt;72,$D1109*M$1,6*$D1109),0)</f>
        <v>360</v>
      </c>
      <c r="N1109" s="189">
        <f>IF(Início!$C$11&lt;N$2,IF((N$2-Início!$C$11)&lt;72,$D1109*N$1,6*$D1109),0)</f>
        <v>360</v>
      </c>
      <c r="Q1109" s="165" t="s">
        <v>926</v>
      </c>
    </row>
    <row r="1110" spans="2:17">
      <c r="B1110" s="165" t="str">
        <f t="shared" si="18"/>
        <v>Panelas/PE</v>
      </c>
      <c r="C1110" s="189" t="s">
        <v>319</v>
      </c>
      <c r="D1110" s="189">
        <v>60</v>
      </c>
      <c r="E1110" s="189">
        <f>IF(Início!$C$11&lt;E$2,IF((E$2-Início!$C$11)&lt;72,$D1110*E$1,6*$D1110),0)</f>
        <v>60</v>
      </c>
      <c r="F1110" s="189">
        <f>IF(Início!$C$11&lt;F$2,IF((F$2-Início!$C$11)&lt;72,$D1110*F$1,6*$D1110),0)</f>
        <v>120</v>
      </c>
      <c r="G1110" s="189">
        <f>IF(Início!$C$11&lt;G$2,IF((G$2-Início!$C$11)&lt;72,$D1110*G$1,6*$D1110),0)</f>
        <v>180</v>
      </c>
      <c r="H1110" s="189">
        <f>IF(Início!$C$11&lt;H$2,IF((H$2-Início!$C$11)&lt;72,$D1110*H$1,6*$D1110),0)</f>
        <v>240</v>
      </c>
      <c r="I1110" s="189">
        <f>IF(Início!$C$11&lt;I$2,IF((I$2-Início!$C$11)&lt;72,$D1110*I$1,6*$D1110),0)</f>
        <v>300</v>
      </c>
      <c r="J1110" s="189">
        <f>IF(Início!$C$11&lt;J$2,IF((J$2-Início!$C$11)&lt;72,$D1110*J$1,6*$D1110),0)</f>
        <v>360</v>
      </c>
      <c r="K1110" s="189">
        <f>IF(Início!$C$11&lt;K$2,IF((K$2-Início!$C$11)&lt;72,$D1110*K$1,6*$D1110),0)</f>
        <v>360</v>
      </c>
      <c r="L1110" s="189">
        <f>IF(Início!$C$11&lt;L$2,IF((L$2-Início!$C$11)&lt;72,$D1110*L$1,6*$D1110),0)</f>
        <v>360</v>
      </c>
      <c r="M1110" s="189">
        <f>IF(Início!$C$11&lt;M$2,IF((M$2-Início!$C$11)&lt;72,$D1110*M$1,6*$D1110),0)</f>
        <v>360</v>
      </c>
      <c r="N1110" s="189">
        <f>IF(Início!$C$11&lt;N$2,IF((N$2-Início!$C$11)&lt;72,$D1110*N$1,6*$D1110),0)</f>
        <v>360</v>
      </c>
      <c r="Q1110" s="165" t="s">
        <v>829</v>
      </c>
    </row>
    <row r="1111" spans="2:17">
      <c r="B1111" s="165" t="str">
        <f t="shared" si="18"/>
        <v>Paquetá/PI</v>
      </c>
      <c r="C1111" s="189" t="s">
        <v>2004</v>
      </c>
      <c r="D1111" s="189">
        <v>60</v>
      </c>
      <c r="E1111" s="189">
        <f>IF(Início!$C$11&lt;E$2,IF((E$2-Início!$C$11)&lt;72,$D1111*E$1,6*$D1111),0)</f>
        <v>60</v>
      </c>
      <c r="F1111" s="189">
        <f>IF(Início!$C$11&lt;F$2,IF((F$2-Início!$C$11)&lt;72,$D1111*F$1,6*$D1111),0)</f>
        <v>120</v>
      </c>
      <c r="G1111" s="189">
        <f>IF(Início!$C$11&lt;G$2,IF((G$2-Início!$C$11)&lt;72,$D1111*G$1,6*$D1111),0)</f>
        <v>180</v>
      </c>
      <c r="H1111" s="189">
        <f>IF(Início!$C$11&lt;H$2,IF((H$2-Início!$C$11)&lt;72,$D1111*H$1,6*$D1111),0)</f>
        <v>240</v>
      </c>
      <c r="I1111" s="189">
        <f>IF(Início!$C$11&lt;I$2,IF((I$2-Início!$C$11)&lt;72,$D1111*I$1,6*$D1111),0)</f>
        <v>300</v>
      </c>
      <c r="J1111" s="189">
        <f>IF(Início!$C$11&lt;J$2,IF((J$2-Início!$C$11)&lt;72,$D1111*J$1,6*$D1111),0)</f>
        <v>360</v>
      </c>
      <c r="K1111" s="189">
        <f>IF(Início!$C$11&lt;K$2,IF((K$2-Início!$C$11)&lt;72,$D1111*K$1,6*$D1111),0)</f>
        <v>360</v>
      </c>
      <c r="L1111" s="189">
        <f>IF(Início!$C$11&lt;L$2,IF((L$2-Início!$C$11)&lt;72,$D1111*L$1,6*$D1111),0)</f>
        <v>360</v>
      </c>
      <c r="M1111" s="189">
        <f>IF(Início!$C$11&lt;M$2,IF((M$2-Início!$C$11)&lt;72,$D1111*M$1,6*$D1111),0)</f>
        <v>360</v>
      </c>
      <c r="N1111" s="189">
        <f>IF(Início!$C$11&lt;N$2,IF((N$2-Início!$C$11)&lt;72,$D1111*N$1,6*$D1111),0)</f>
        <v>360</v>
      </c>
      <c r="Q1111" s="165" t="s">
        <v>1817</v>
      </c>
    </row>
    <row r="1112" spans="2:17">
      <c r="B1112" s="165" t="str">
        <f t="shared" si="18"/>
        <v>Paracuru/CE</v>
      </c>
      <c r="C1112" s="189" t="s">
        <v>314</v>
      </c>
      <c r="D1112" s="189">
        <v>60</v>
      </c>
      <c r="E1112" s="189">
        <f>IF(Início!$C$11&lt;E$2,IF((E$2-Início!$C$11)&lt;72,$D1112*E$1,6*$D1112),0)</f>
        <v>60</v>
      </c>
      <c r="F1112" s="189">
        <f>IF(Início!$C$11&lt;F$2,IF((F$2-Início!$C$11)&lt;72,$D1112*F$1,6*$D1112),0)</f>
        <v>120</v>
      </c>
      <c r="G1112" s="189">
        <f>IF(Início!$C$11&lt;G$2,IF((G$2-Início!$C$11)&lt;72,$D1112*G$1,6*$D1112),0)</f>
        <v>180</v>
      </c>
      <c r="H1112" s="189">
        <f>IF(Início!$C$11&lt;H$2,IF((H$2-Início!$C$11)&lt;72,$D1112*H$1,6*$D1112),0)</f>
        <v>240</v>
      </c>
      <c r="I1112" s="189">
        <f>IF(Início!$C$11&lt;I$2,IF((I$2-Início!$C$11)&lt;72,$D1112*I$1,6*$D1112),0)</f>
        <v>300</v>
      </c>
      <c r="J1112" s="189">
        <f>IF(Início!$C$11&lt;J$2,IF((J$2-Início!$C$11)&lt;72,$D1112*J$1,6*$D1112),0)</f>
        <v>360</v>
      </c>
      <c r="K1112" s="189">
        <f>IF(Início!$C$11&lt;K$2,IF((K$2-Início!$C$11)&lt;72,$D1112*K$1,6*$D1112),0)</f>
        <v>360</v>
      </c>
      <c r="L1112" s="189">
        <f>IF(Início!$C$11&lt;L$2,IF((L$2-Início!$C$11)&lt;72,$D1112*L$1,6*$D1112),0)</f>
        <v>360</v>
      </c>
      <c r="M1112" s="189">
        <f>IF(Início!$C$11&lt;M$2,IF((M$2-Início!$C$11)&lt;72,$D1112*M$1,6*$D1112),0)</f>
        <v>360</v>
      </c>
      <c r="N1112" s="189">
        <f>IF(Início!$C$11&lt;N$2,IF((N$2-Início!$C$11)&lt;72,$D1112*N$1,6*$D1112),0)</f>
        <v>360</v>
      </c>
      <c r="Q1112" s="165" t="s">
        <v>583</v>
      </c>
    </row>
    <row r="1113" spans="2:17">
      <c r="B1113" s="165" t="str">
        <f t="shared" si="18"/>
        <v>Paragominas/PA</v>
      </c>
      <c r="C1113" s="189" t="s">
        <v>302</v>
      </c>
      <c r="D1113" s="189">
        <v>60</v>
      </c>
      <c r="E1113" s="189">
        <f>IF(Início!$C$11&lt;E$2,IF((E$2-Início!$C$11)&lt;72,$D1113*E$1,6*$D1113),0)</f>
        <v>60</v>
      </c>
      <c r="F1113" s="189">
        <f>IF(Início!$C$11&lt;F$2,IF((F$2-Início!$C$11)&lt;72,$D1113*F$1,6*$D1113),0)</f>
        <v>120</v>
      </c>
      <c r="G1113" s="189">
        <f>IF(Início!$C$11&lt;G$2,IF((G$2-Início!$C$11)&lt;72,$D1113*G$1,6*$D1113),0)</f>
        <v>180</v>
      </c>
      <c r="H1113" s="189">
        <f>IF(Início!$C$11&lt;H$2,IF((H$2-Início!$C$11)&lt;72,$D1113*H$1,6*$D1113),0)</f>
        <v>240</v>
      </c>
      <c r="I1113" s="189">
        <f>IF(Início!$C$11&lt;I$2,IF((I$2-Início!$C$11)&lt;72,$D1113*I$1,6*$D1113),0)</f>
        <v>300</v>
      </c>
      <c r="J1113" s="189">
        <f>IF(Início!$C$11&lt;J$2,IF((J$2-Início!$C$11)&lt;72,$D1113*J$1,6*$D1113),0)</f>
        <v>360</v>
      </c>
      <c r="K1113" s="189">
        <f>IF(Início!$C$11&lt;K$2,IF((K$2-Início!$C$11)&lt;72,$D1113*K$1,6*$D1113),0)</f>
        <v>360</v>
      </c>
      <c r="L1113" s="189">
        <f>IF(Início!$C$11&lt;L$2,IF((L$2-Início!$C$11)&lt;72,$D1113*L$1,6*$D1113),0)</f>
        <v>360</v>
      </c>
      <c r="M1113" s="189">
        <f>IF(Início!$C$11&lt;M$2,IF((M$2-Início!$C$11)&lt;72,$D1113*M$1,6*$D1113),0)</f>
        <v>360</v>
      </c>
      <c r="N1113" s="189">
        <f>IF(Início!$C$11&lt;N$2,IF((N$2-Início!$C$11)&lt;72,$D1113*N$1,6*$D1113),0)</f>
        <v>360</v>
      </c>
      <c r="Q1113" s="165" t="s">
        <v>396</v>
      </c>
    </row>
    <row r="1114" spans="2:17">
      <c r="B1114" s="165" t="str">
        <f t="shared" si="18"/>
        <v>Paraipaba/CE</v>
      </c>
      <c r="C1114" s="189" t="s">
        <v>314</v>
      </c>
      <c r="D1114" s="189">
        <v>60</v>
      </c>
      <c r="E1114" s="189">
        <f>IF(Início!$C$11&lt;E$2,IF((E$2-Início!$C$11)&lt;72,$D1114*E$1,6*$D1114),0)</f>
        <v>60</v>
      </c>
      <c r="F1114" s="189">
        <f>IF(Início!$C$11&lt;F$2,IF((F$2-Início!$C$11)&lt;72,$D1114*F$1,6*$D1114),0)</f>
        <v>120</v>
      </c>
      <c r="G1114" s="189">
        <f>IF(Início!$C$11&lt;G$2,IF((G$2-Início!$C$11)&lt;72,$D1114*G$1,6*$D1114),0)</f>
        <v>180</v>
      </c>
      <c r="H1114" s="189">
        <f>IF(Início!$C$11&lt;H$2,IF((H$2-Início!$C$11)&lt;72,$D1114*H$1,6*$D1114),0)</f>
        <v>240</v>
      </c>
      <c r="I1114" s="189">
        <f>IF(Início!$C$11&lt;I$2,IF((I$2-Início!$C$11)&lt;72,$D1114*I$1,6*$D1114),0)</f>
        <v>300</v>
      </c>
      <c r="J1114" s="189">
        <f>IF(Início!$C$11&lt;J$2,IF((J$2-Início!$C$11)&lt;72,$D1114*J$1,6*$D1114),0)</f>
        <v>360</v>
      </c>
      <c r="K1114" s="189">
        <f>IF(Início!$C$11&lt;K$2,IF((K$2-Início!$C$11)&lt;72,$D1114*K$1,6*$D1114),0)</f>
        <v>360</v>
      </c>
      <c r="L1114" s="189">
        <f>IF(Início!$C$11&lt;L$2,IF((L$2-Início!$C$11)&lt;72,$D1114*L$1,6*$D1114),0)</f>
        <v>360</v>
      </c>
      <c r="M1114" s="189">
        <f>IF(Início!$C$11&lt;M$2,IF((M$2-Início!$C$11)&lt;72,$D1114*M$1,6*$D1114),0)</f>
        <v>360</v>
      </c>
      <c r="N1114" s="189">
        <f>IF(Início!$C$11&lt;N$2,IF((N$2-Início!$C$11)&lt;72,$D1114*N$1,6*$D1114),0)</f>
        <v>360</v>
      </c>
      <c r="Q1114" s="165" t="s">
        <v>655</v>
      </c>
    </row>
    <row r="1115" spans="2:17">
      <c r="B1115" s="165" t="str">
        <f t="shared" si="18"/>
        <v>Paraíso/SC</v>
      </c>
      <c r="C1115" s="189" t="s">
        <v>2013</v>
      </c>
      <c r="D1115" s="189">
        <v>60</v>
      </c>
      <c r="E1115" s="189">
        <f>IF(Início!$C$11&lt;E$2,IF((E$2-Início!$C$11)&lt;72,$D1115*E$1,6*$D1115),0)</f>
        <v>60</v>
      </c>
      <c r="F1115" s="189">
        <f>IF(Início!$C$11&lt;F$2,IF((F$2-Início!$C$11)&lt;72,$D1115*F$1,6*$D1115),0)</f>
        <v>120</v>
      </c>
      <c r="G1115" s="189">
        <f>IF(Início!$C$11&lt;G$2,IF((G$2-Início!$C$11)&lt;72,$D1115*G$1,6*$D1115),0)</f>
        <v>180</v>
      </c>
      <c r="H1115" s="189">
        <f>IF(Início!$C$11&lt;H$2,IF((H$2-Início!$C$11)&lt;72,$D1115*H$1,6*$D1115),0)</f>
        <v>240</v>
      </c>
      <c r="I1115" s="189">
        <f>IF(Início!$C$11&lt;I$2,IF((I$2-Início!$C$11)&lt;72,$D1115*I$1,6*$D1115),0)</f>
        <v>300</v>
      </c>
      <c r="J1115" s="189">
        <f>IF(Início!$C$11&lt;J$2,IF((J$2-Início!$C$11)&lt;72,$D1115*J$1,6*$D1115),0)</f>
        <v>360</v>
      </c>
      <c r="K1115" s="189">
        <f>IF(Início!$C$11&lt;K$2,IF((K$2-Início!$C$11)&lt;72,$D1115*K$1,6*$D1115),0)</f>
        <v>360</v>
      </c>
      <c r="L1115" s="189">
        <f>IF(Início!$C$11&lt;L$2,IF((L$2-Início!$C$11)&lt;72,$D1115*L$1,6*$D1115),0)</f>
        <v>360</v>
      </c>
      <c r="M1115" s="189">
        <f>IF(Início!$C$11&lt;M$2,IF((M$2-Início!$C$11)&lt;72,$D1115*M$1,6*$D1115),0)</f>
        <v>360</v>
      </c>
      <c r="N1115" s="189">
        <f>IF(Início!$C$11&lt;N$2,IF((N$2-Início!$C$11)&lt;72,$D1115*N$1,6*$D1115),0)</f>
        <v>360</v>
      </c>
      <c r="Q1115" s="165" t="s">
        <v>1767</v>
      </c>
    </row>
    <row r="1116" spans="2:17">
      <c r="B1116" s="165" t="str">
        <f t="shared" si="18"/>
        <v>Paraíso do Norte/PR</v>
      </c>
      <c r="C1116" s="189" t="s">
        <v>2009</v>
      </c>
      <c r="D1116" s="189">
        <v>60</v>
      </c>
      <c r="E1116" s="189">
        <f>IF(Início!$C$11&lt;E$2,IF((E$2-Início!$C$11)&lt;72,$D1116*E$1,6*$D1116),0)</f>
        <v>60</v>
      </c>
      <c r="F1116" s="189">
        <f>IF(Início!$C$11&lt;F$2,IF((F$2-Início!$C$11)&lt;72,$D1116*F$1,6*$D1116),0)</f>
        <v>120</v>
      </c>
      <c r="G1116" s="189">
        <f>IF(Início!$C$11&lt;G$2,IF((G$2-Início!$C$11)&lt;72,$D1116*G$1,6*$D1116),0)</f>
        <v>180</v>
      </c>
      <c r="H1116" s="189">
        <f>IF(Início!$C$11&lt;H$2,IF((H$2-Início!$C$11)&lt;72,$D1116*H$1,6*$D1116),0)</f>
        <v>240</v>
      </c>
      <c r="I1116" s="189">
        <f>IF(Início!$C$11&lt;I$2,IF((I$2-Início!$C$11)&lt;72,$D1116*I$1,6*$D1116),0)</f>
        <v>300</v>
      </c>
      <c r="J1116" s="189">
        <f>IF(Início!$C$11&lt;J$2,IF((J$2-Início!$C$11)&lt;72,$D1116*J$1,6*$D1116),0)</f>
        <v>360</v>
      </c>
      <c r="K1116" s="189">
        <f>IF(Início!$C$11&lt;K$2,IF((K$2-Início!$C$11)&lt;72,$D1116*K$1,6*$D1116),0)</f>
        <v>360</v>
      </c>
      <c r="L1116" s="189">
        <f>IF(Início!$C$11&lt;L$2,IF((L$2-Início!$C$11)&lt;72,$D1116*L$1,6*$D1116),0)</f>
        <v>360</v>
      </c>
      <c r="M1116" s="189">
        <f>IF(Início!$C$11&lt;M$2,IF((M$2-Início!$C$11)&lt;72,$D1116*M$1,6*$D1116),0)</f>
        <v>360</v>
      </c>
      <c r="N1116" s="189">
        <f>IF(Início!$C$11&lt;N$2,IF((N$2-Início!$C$11)&lt;72,$D1116*N$1,6*$D1116),0)</f>
        <v>360</v>
      </c>
      <c r="Q1116" s="165" t="s">
        <v>1174</v>
      </c>
    </row>
    <row r="1117" spans="2:17">
      <c r="B1117" s="165" t="str">
        <f t="shared" si="18"/>
        <v>Paramirim/BA</v>
      </c>
      <c r="C1117" s="189" t="s">
        <v>311</v>
      </c>
      <c r="D1117" s="189">
        <v>60</v>
      </c>
      <c r="E1117" s="189">
        <f>IF(Início!$C$11&lt;E$2,IF((E$2-Início!$C$11)&lt;72,$D1117*E$1,6*$D1117),0)</f>
        <v>60</v>
      </c>
      <c r="F1117" s="189">
        <f>IF(Início!$C$11&lt;F$2,IF((F$2-Início!$C$11)&lt;72,$D1117*F$1,6*$D1117),0)</f>
        <v>120</v>
      </c>
      <c r="G1117" s="189">
        <f>IF(Início!$C$11&lt;G$2,IF((G$2-Início!$C$11)&lt;72,$D1117*G$1,6*$D1117),0)</f>
        <v>180</v>
      </c>
      <c r="H1117" s="189">
        <f>IF(Início!$C$11&lt;H$2,IF((H$2-Início!$C$11)&lt;72,$D1117*H$1,6*$D1117),0)</f>
        <v>240</v>
      </c>
      <c r="I1117" s="189">
        <f>IF(Início!$C$11&lt;I$2,IF((I$2-Início!$C$11)&lt;72,$D1117*I$1,6*$D1117),0)</f>
        <v>300</v>
      </c>
      <c r="J1117" s="189">
        <f>IF(Início!$C$11&lt;J$2,IF((J$2-Início!$C$11)&lt;72,$D1117*J$1,6*$D1117),0)</f>
        <v>360</v>
      </c>
      <c r="K1117" s="189">
        <f>IF(Início!$C$11&lt;K$2,IF((K$2-Início!$C$11)&lt;72,$D1117*K$1,6*$D1117),0)</f>
        <v>360</v>
      </c>
      <c r="L1117" s="189">
        <f>IF(Início!$C$11&lt;L$2,IF((L$2-Início!$C$11)&lt;72,$D1117*L$1,6*$D1117),0)</f>
        <v>360</v>
      </c>
      <c r="M1117" s="189">
        <f>IF(Início!$C$11&lt;M$2,IF((M$2-Início!$C$11)&lt;72,$D1117*M$1,6*$D1117),0)</f>
        <v>360</v>
      </c>
      <c r="N1117" s="189">
        <f>IF(Início!$C$11&lt;N$2,IF((N$2-Início!$C$11)&lt;72,$D1117*N$1,6*$D1117),0)</f>
        <v>360</v>
      </c>
      <c r="Q1117" s="165" t="s">
        <v>888</v>
      </c>
    </row>
    <row r="1118" spans="2:17">
      <c r="B1118" s="165" t="str">
        <f t="shared" si="18"/>
        <v>Paraná/RN</v>
      </c>
      <c r="C1118" s="189" t="s">
        <v>2014</v>
      </c>
      <c r="D1118" s="189">
        <v>60</v>
      </c>
      <c r="E1118" s="189">
        <f>IF(Início!$C$11&lt;E$2,IF((E$2-Início!$C$11)&lt;72,$D1118*E$1,6*$D1118),0)</f>
        <v>60</v>
      </c>
      <c r="F1118" s="189">
        <f>IF(Início!$C$11&lt;F$2,IF((F$2-Início!$C$11)&lt;72,$D1118*F$1,6*$D1118),0)</f>
        <v>120</v>
      </c>
      <c r="G1118" s="189">
        <f>IF(Início!$C$11&lt;G$2,IF((G$2-Início!$C$11)&lt;72,$D1118*G$1,6*$D1118),0)</f>
        <v>180</v>
      </c>
      <c r="H1118" s="189">
        <f>IF(Início!$C$11&lt;H$2,IF((H$2-Início!$C$11)&lt;72,$D1118*H$1,6*$D1118),0)</f>
        <v>240</v>
      </c>
      <c r="I1118" s="189">
        <f>IF(Início!$C$11&lt;I$2,IF((I$2-Início!$C$11)&lt;72,$D1118*I$1,6*$D1118),0)</f>
        <v>300</v>
      </c>
      <c r="J1118" s="189">
        <f>IF(Início!$C$11&lt;J$2,IF((J$2-Início!$C$11)&lt;72,$D1118*J$1,6*$D1118),0)</f>
        <v>360</v>
      </c>
      <c r="K1118" s="189">
        <f>IF(Início!$C$11&lt;K$2,IF((K$2-Início!$C$11)&lt;72,$D1118*K$1,6*$D1118),0)</f>
        <v>360</v>
      </c>
      <c r="L1118" s="189">
        <f>IF(Início!$C$11&lt;L$2,IF((L$2-Início!$C$11)&lt;72,$D1118*L$1,6*$D1118),0)</f>
        <v>360</v>
      </c>
      <c r="M1118" s="189">
        <f>IF(Início!$C$11&lt;M$2,IF((M$2-Início!$C$11)&lt;72,$D1118*M$1,6*$D1118),0)</f>
        <v>360</v>
      </c>
      <c r="N1118" s="189">
        <f>IF(Início!$C$11&lt;N$2,IF((N$2-Início!$C$11)&lt;72,$D1118*N$1,6*$D1118),0)</f>
        <v>360</v>
      </c>
      <c r="Q1118" s="165" t="s">
        <v>1807</v>
      </c>
    </row>
    <row r="1119" spans="2:17">
      <c r="B1119" s="165" t="str">
        <f t="shared" si="18"/>
        <v>Paranapanema/SP</v>
      </c>
      <c r="C1119" s="189" t="s">
        <v>2002</v>
      </c>
      <c r="D1119" s="189">
        <v>60</v>
      </c>
      <c r="E1119" s="189">
        <f>IF(Início!$C$11&lt;E$2,IF((E$2-Início!$C$11)&lt;72,$D1119*E$1,6*$D1119),0)</f>
        <v>60</v>
      </c>
      <c r="F1119" s="189">
        <f>IF(Início!$C$11&lt;F$2,IF((F$2-Início!$C$11)&lt;72,$D1119*F$1,6*$D1119),0)</f>
        <v>120</v>
      </c>
      <c r="G1119" s="189">
        <f>IF(Início!$C$11&lt;G$2,IF((G$2-Início!$C$11)&lt;72,$D1119*G$1,6*$D1119),0)</f>
        <v>180</v>
      </c>
      <c r="H1119" s="189">
        <f>IF(Início!$C$11&lt;H$2,IF((H$2-Início!$C$11)&lt;72,$D1119*H$1,6*$D1119),0)</f>
        <v>240</v>
      </c>
      <c r="I1119" s="189">
        <f>IF(Início!$C$11&lt;I$2,IF((I$2-Início!$C$11)&lt;72,$D1119*I$1,6*$D1119),0)</f>
        <v>300</v>
      </c>
      <c r="J1119" s="189">
        <f>IF(Início!$C$11&lt;J$2,IF((J$2-Início!$C$11)&lt;72,$D1119*J$1,6*$D1119),0)</f>
        <v>360</v>
      </c>
      <c r="K1119" s="189">
        <f>IF(Início!$C$11&lt;K$2,IF((K$2-Início!$C$11)&lt;72,$D1119*K$1,6*$D1119),0)</f>
        <v>360</v>
      </c>
      <c r="L1119" s="189">
        <f>IF(Início!$C$11&lt;L$2,IF((L$2-Início!$C$11)&lt;72,$D1119*L$1,6*$D1119),0)</f>
        <v>360</v>
      </c>
      <c r="M1119" s="189">
        <f>IF(Início!$C$11&lt;M$2,IF((M$2-Início!$C$11)&lt;72,$D1119*M$1,6*$D1119),0)</f>
        <v>360</v>
      </c>
      <c r="N1119" s="189">
        <f>IF(Início!$C$11&lt;N$2,IF((N$2-Início!$C$11)&lt;72,$D1119*N$1,6*$D1119),0)</f>
        <v>360</v>
      </c>
      <c r="Q1119" s="165" t="s">
        <v>911</v>
      </c>
    </row>
    <row r="1120" spans="2:17">
      <c r="B1120" s="165" t="str">
        <f t="shared" si="18"/>
        <v>Paranapoema/PR</v>
      </c>
      <c r="C1120" s="189" t="s">
        <v>2009</v>
      </c>
      <c r="D1120" s="189">
        <v>60</v>
      </c>
      <c r="E1120" s="189">
        <f>IF(Início!$C$11&lt;E$2,IF((E$2-Início!$C$11)&lt;72,$D1120*E$1,6*$D1120),0)</f>
        <v>60</v>
      </c>
      <c r="F1120" s="189">
        <f>IF(Início!$C$11&lt;F$2,IF((F$2-Início!$C$11)&lt;72,$D1120*F$1,6*$D1120),0)</f>
        <v>120</v>
      </c>
      <c r="G1120" s="189">
        <f>IF(Início!$C$11&lt;G$2,IF((G$2-Início!$C$11)&lt;72,$D1120*G$1,6*$D1120),0)</f>
        <v>180</v>
      </c>
      <c r="H1120" s="189">
        <f>IF(Início!$C$11&lt;H$2,IF((H$2-Início!$C$11)&lt;72,$D1120*H$1,6*$D1120),0)</f>
        <v>240</v>
      </c>
      <c r="I1120" s="189">
        <f>IF(Início!$C$11&lt;I$2,IF((I$2-Início!$C$11)&lt;72,$D1120*I$1,6*$D1120),0)</f>
        <v>300</v>
      </c>
      <c r="J1120" s="189">
        <f>IF(Início!$C$11&lt;J$2,IF((J$2-Início!$C$11)&lt;72,$D1120*J$1,6*$D1120),0)</f>
        <v>360</v>
      </c>
      <c r="K1120" s="189">
        <f>IF(Início!$C$11&lt;K$2,IF((K$2-Início!$C$11)&lt;72,$D1120*K$1,6*$D1120),0)</f>
        <v>360</v>
      </c>
      <c r="L1120" s="189">
        <f>IF(Início!$C$11&lt;L$2,IF((L$2-Início!$C$11)&lt;72,$D1120*L$1,6*$D1120),0)</f>
        <v>360</v>
      </c>
      <c r="M1120" s="189">
        <f>IF(Início!$C$11&lt;M$2,IF((M$2-Início!$C$11)&lt;72,$D1120*M$1,6*$D1120),0)</f>
        <v>360</v>
      </c>
      <c r="N1120" s="189">
        <f>IF(Início!$C$11&lt;N$2,IF((N$2-Início!$C$11)&lt;72,$D1120*N$1,6*$D1120),0)</f>
        <v>360</v>
      </c>
      <c r="Q1120" s="165" t="s">
        <v>1940</v>
      </c>
    </row>
    <row r="1121" spans="2:17">
      <c r="B1121" s="165" t="str">
        <f t="shared" si="18"/>
        <v>Paranatinga/MT</v>
      </c>
      <c r="C1121" s="189" t="s">
        <v>309</v>
      </c>
      <c r="D1121" s="189">
        <v>60</v>
      </c>
      <c r="E1121" s="189">
        <f>IF(Início!$C$11&lt;E$2,IF((E$2-Início!$C$11)&lt;72,$D1121*E$1,6*$D1121),0)</f>
        <v>60</v>
      </c>
      <c r="F1121" s="189">
        <f>IF(Início!$C$11&lt;F$2,IF((F$2-Início!$C$11)&lt;72,$D1121*F$1,6*$D1121),0)</f>
        <v>120</v>
      </c>
      <c r="G1121" s="189">
        <f>IF(Início!$C$11&lt;G$2,IF((G$2-Início!$C$11)&lt;72,$D1121*G$1,6*$D1121),0)</f>
        <v>180</v>
      </c>
      <c r="H1121" s="189">
        <f>IF(Início!$C$11&lt;H$2,IF((H$2-Início!$C$11)&lt;72,$D1121*H$1,6*$D1121),0)</f>
        <v>240</v>
      </c>
      <c r="I1121" s="189">
        <f>IF(Início!$C$11&lt;I$2,IF((I$2-Início!$C$11)&lt;72,$D1121*I$1,6*$D1121),0)</f>
        <v>300</v>
      </c>
      <c r="J1121" s="189">
        <f>IF(Início!$C$11&lt;J$2,IF((J$2-Início!$C$11)&lt;72,$D1121*J$1,6*$D1121),0)</f>
        <v>360</v>
      </c>
      <c r="K1121" s="189">
        <f>IF(Início!$C$11&lt;K$2,IF((K$2-Início!$C$11)&lt;72,$D1121*K$1,6*$D1121),0)</f>
        <v>360</v>
      </c>
      <c r="L1121" s="189">
        <f>IF(Início!$C$11&lt;L$2,IF((L$2-Início!$C$11)&lt;72,$D1121*L$1,6*$D1121),0)</f>
        <v>360</v>
      </c>
      <c r="M1121" s="189">
        <f>IF(Início!$C$11&lt;M$2,IF((M$2-Início!$C$11)&lt;72,$D1121*M$1,6*$D1121),0)</f>
        <v>360</v>
      </c>
      <c r="N1121" s="189">
        <f>IF(Início!$C$11&lt;N$2,IF((N$2-Início!$C$11)&lt;72,$D1121*N$1,6*$D1121),0)</f>
        <v>360</v>
      </c>
      <c r="Q1121" s="165" t="s">
        <v>744</v>
      </c>
    </row>
    <row r="1122" spans="2:17">
      <c r="B1122" s="165" t="str">
        <f t="shared" si="18"/>
        <v>Paranavaí/PR</v>
      </c>
      <c r="C1122" s="189" t="s">
        <v>2009</v>
      </c>
      <c r="D1122" s="189">
        <v>60</v>
      </c>
      <c r="E1122" s="189">
        <f>IF(Início!$C$11&lt;E$2,IF((E$2-Início!$C$11)&lt;72,$D1122*E$1,6*$D1122),0)</f>
        <v>60</v>
      </c>
      <c r="F1122" s="189">
        <f>IF(Início!$C$11&lt;F$2,IF((F$2-Início!$C$11)&lt;72,$D1122*F$1,6*$D1122),0)</f>
        <v>120</v>
      </c>
      <c r="G1122" s="189">
        <f>IF(Início!$C$11&lt;G$2,IF((G$2-Início!$C$11)&lt;72,$D1122*G$1,6*$D1122),0)</f>
        <v>180</v>
      </c>
      <c r="H1122" s="189">
        <f>IF(Início!$C$11&lt;H$2,IF((H$2-Início!$C$11)&lt;72,$D1122*H$1,6*$D1122),0)</f>
        <v>240</v>
      </c>
      <c r="I1122" s="189">
        <f>IF(Início!$C$11&lt;I$2,IF((I$2-Início!$C$11)&lt;72,$D1122*I$1,6*$D1122),0)</f>
        <v>300</v>
      </c>
      <c r="J1122" s="189">
        <f>IF(Início!$C$11&lt;J$2,IF((J$2-Início!$C$11)&lt;72,$D1122*J$1,6*$D1122),0)</f>
        <v>360</v>
      </c>
      <c r="K1122" s="189">
        <f>IF(Início!$C$11&lt;K$2,IF((K$2-Início!$C$11)&lt;72,$D1122*K$1,6*$D1122),0)</f>
        <v>360</v>
      </c>
      <c r="L1122" s="189">
        <f>IF(Início!$C$11&lt;L$2,IF((L$2-Início!$C$11)&lt;72,$D1122*L$1,6*$D1122),0)</f>
        <v>360</v>
      </c>
      <c r="M1122" s="189">
        <f>IF(Início!$C$11&lt;M$2,IF((M$2-Início!$C$11)&lt;72,$D1122*M$1,6*$D1122),0)</f>
        <v>360</v>
      </c>
      <c r="N1122" s="189">
        <f>IF(Início!$C$11&lt;N$2,IF((N$2-Início!$C$11)&lt;72,$D1122*N$1,6*$D1122),0)</f>
        <v>360</v>
      </c>
      <c r="Q1122" s="165" t="s">
        <v>415</v>
      </c>
    </row>
    <row r="1123" spans="2:17">
      <c r="B1123" s="165" t="str">
        <f t="shared" si="18"/>
        <v>Paranhos/MS</v>
      </c>
      <c r="C1123" s="189" t="s">
        <v>308</v>
      </c>
      <c r="D1123" s="189">
        <v>60</v>
      </c>
      <c r="E1123" s="189">
        <f>IF(Início!$C$11&lt;E$2,IF((E$2-Início!$C$11)&lt;72,$D1123*E$1,6*$D1123),0)</f>
        <v>60</v>
      </c>
      <c r="F1123" s="189">
        <f>IF(Início!$C$11&lt;F$2,IF((F$2-Início!$C$11)&lt;72,$D1123*F$1,6*$D1123),0)</f>
        <v>120</v>
      </c>
      <c r="G1123" s="189">
        <f>IF(Início!$C$11&lt;G$2,IF((G$2-Início!$C$11)&lt;72,$D1123*G$1,6*$D1123),0)</f>
        <v>180</v>
      </c>
      <c r="H1123" s="189">
        <f>IF(Início!$C$11&lt;H$2,IF((H$2-Início!$C$11)&lt;72,$D1123*H$1,6*$D1123),0)</f>
        <v>240</v>
      </c>
      <c r="I1123" s="189">
        <f>IF(Início!$C$11&lt;I$2,IF((I$2-Início!$C$11)&lt;72,$D1123*I$1,6*$D1123),0)</f>
        <v>300</v>
      </c>
      <c r="J1123" s="189">
        <f>IF(Início!$C$11&lt;J$2,IF((J$2-Início!$C$11)&lt;72,$D1123*J$1,6*$D1123),0)</f>
        <v>360</v>
      </c>
      <c r="K1123" s="189">
        <f>IF(Início!$C$11&lt;K$2,IF((K$2-Início!$C$11)&lt;72,$D1123*K$1,6*$D1123),0)</f>
        <v>360</v>
      </c>
      <c r="L1123" s="189">
        <f>IF(Início!$C$11&lt;L$2,IF((L$2-Início!$C$11)&lt;72,$D1123*L$1,6*$D1123),0)</f>
        <v>360</v>
      </c>
      <c r="M1123" s="189">
        <f>IF(Início!$C$11&lt;M$2,IF((M$2-Início!$C$11)&lt;72,$D1123*M$1,6*$D1123),0)</f>
        <v>360</v>
      </c>
      <c r="N1123" s="189">
        <f>IF(Início!$C$11&lt;N$2,IF((N$2-Início!$C$11)&lt;72,$D1123*N$1,6*$D1123),0)</f>
        <v>360</v>
      </c>
      <c r="Q1123" s="165" t="s">
        <v>1191</v>
      </c>
    </row>
    <row r="1124" spans="2:17">
      <c r="B1124" s="165" t="str">
        <f t="shared" si="18"/>
        <v>Parapuã/SP</v>
      </c>
      <c r="C1124" s="189" t="s">
        <v>2002</v>
      </c>
      <c r="D1124" s="189">
        <v>60</v>
      </c>
      <c r="E1124" s="189">
        <f>IF(Início!$C$11&lt;E$2,IF((E$2-Início!$C$11)&lt;72,$D1124*E$1,6*$D1124),0)</f>
        <v>60</v>
      </c>
      <c r="F1124" s="189">
        <f>IF(Início!$C$11&lt;F$2,IF((F$2-Início!$C$11)&lt;72,$D1124*F$1,6*$D1124),0)</f>
        <v>120</v>
      </c>
      <c r="G1124" s="189">
        <f>IF(Início!$C$11&lt;G$2,IF((G$2-Início!$C$11)&lt;72,$D1124*G$1,6*$D1124),0)</f>
        <v>180</v>
      </c>
      <c r="H1124" s="189">
        <f>IF(Início!$C$11&lt;H$2,IF((H$2-Início!$C$11)&lt;72,$D1124*H$1,6*$D1124),0)</f>
        <v>240</v>
      </c>
      <c r="I1124" s="189">
        <f>IF(Início!$C$11&lt;I$2,IF((I$2-Início!$C$11)&lt;72,$D1124*I$1,6*$D1124),0)</f>
        <v>300</v>
      </c>
      <c r="J1124" s="189">
        <f>IF(Início!$C$11&lt;J$2,IF((J$2-Início!$C$11)&lt;72,$D1124*J$1,6*$D1124),0)</f>
        <v>360</v>
      </c>
      <c r="K1124" s="189">
        <f>IF(Início!$C$11&lt;K$2,IF((K$2-Início!$C$11)&lt;72,$D1124*K$1,6*$D1124),0)</f>
        <v>360</v>
      </c>
      <c r="L1124" s="189">
        <f>IF(Início!$C$11&lt;L$2,IF((L$2-Início!$C$11)&lt;72,$D1124*L$1,6*$D1124),0)</f>
        <v>360</v>
      </c>
      <c r="M1124" s="189">
        <f>IF(Início!$C$11&lt;M$2,IF((M$2-Início!$C$11)&lt;72,$D1124*M$1,6*$D1124),0)</f>
        <v>360</v>
      </c>
      <c r="N1124" s="189">
        <f>IF(Início!$C$11&lt;N$2,IF((N$2-Início!$C$11)&lt;72,$D1124*N$1,6*$D1124),0)</f>
        <v>360</v>
      </c>
      <c r="Q1124" s="165" t="s">
        <v>1318</v>
      </c>
    </row>
    <row r="1125" spans="2:17">
      <c r="B1125" s="165" t="str">
        <f t="shared" si="18"/>
        <v>Parauapebas/PA</v>
      </c>
      <c r="C1125" s="189" t="s">
        <v>302</v>
      </c>
      <c r="D1125" s="189">
        <v>60</v>
      </c>
      <c r="E1125" s="189">
        <f>IF(Início!$C$11&lt;E$2,IF((E$2-Início!$C$11)&lt;72,$D1125*E$1,6*$D1125),0)</f>
        <v>60</v>
      </c>
      <c r="F1125" s="189">
        <f>IF(Início!$C$11&lt;F$2,IF((F$2-Início!$C$11)&lt;72,$D1125*F$1,6*$D1125),0)</f>
        <v>120</v>
      </c>
      <c r="G1125" s="189">
        <f>IF(Início!$C$11&lt;G$2,IF((G$2-Início!$C$11)&lt;72,$D1125*G$1,6*$D1125),0)</f>
        <v>180</v>
      </c>
      <c r="H1125" s="189">
        <f>IF(Início!$C$11&lt;H$2,IF((H$2-Início!$C$11)&lt;72,$D1125*H$1,6*$D1125),0)</f>
        <v>240</v>
      </c>
      <c r="I1125" s="189">
        <f>IF(Início!$C$11&lt;I$2,IF((I$2-Início!$C$11)&lt;72,$D1125*I$1,6*$D1125),0)</f>
        <v>300</v>
      </c>
      <c r="J1125" s="189">
        <f>IF(Início!$C$11&lt;J$2,IF((J$2-Início!$C$11)&lt;72,$D1125*J$1,6*$D1125),0)</f>
        <v>360</v>
      </c>
      <c r="K1125" s="189">
        <f>IF(Início!$C$11&lt;K$2,IF((K$2-Início!$C$11)&lt;72,$D1125*K$1,6*$D1125),0)</f>
        <v>360</v>
      </c>
      <c r="L1125" s="189">
        <f>IF(Início!$C$11&lt;L$2,IF((L$2-Início!$C$11)&lt;72,$D1125*L$1,6*$D1125),0)</f>
        <v>360</v>
      </c>
      <c r="M1125" s="189">
        <f>IF(Início!$C$11&lt;M$2,IF((M$2-Início!$C$11)&lt;72,$D1125*M$1,6*$D1125),0)</f>
        <v>360</v>
      </c>
      <c r="N1125" s="189">
        <f>IF(Início!$C$11&lt;N$2,IF((N$2-Início!$C$11)&lt;72,$D1125*N$1,6*$D1125),0)</f>
        <v>360</v>
      </c>
      <c r="Q1125" s="167" t="s">
        <v>351</v>
      </c>
    </row>
    <row r="1126" spans="2:17">
      <c r="B1126" s="165" t="str">
        <f t="shared" si="18"/>
        <v>Parelhas/RN</v>
      </c>
      <c r="C1126" s="189" t="s">
        <v>2014</v>
      </c>
      <c r="D1126" s="189">
        <v>60</v>
      </c>
      <c r="E1126" s="189">
        <f>IF(Início!$C$11&lt;E$2,IF((E$2-Início!$C$11)&lt;72,$D1126*E$1,6*$D1126),0)</f>
        <v>60</v>
      </c>
      <c r="F1126" s="189">
        <f>IF(Início!$C$11&lt;F$2,IF((F$2-Início!$C$11)&lt;72,$D1126*F$1,6*$D1126),0)</f>
        <v>120</v>
      </c>
      <c r="G1126" s="189">
        <f>IF(Início!$C$11&lt;G$2,IF((G$2-Início!$C$11)&lt;72,$D1126*G$1,6*$D1126),0)</f>
        <v>180</v>
      </c>
      <c r="H1126" s="189">
        <f>IF(Início!$C$11&lt;H$2,IF((H$2-Início!$C$11)&lt;72,$D1126*H$1,6*$D1126),0)</f>
        <v>240</v>
      </c>
      <c r="I1126" s="189">
        <f>IF(Início!$C$11&lt;I$2,IF((I$2-Início!$C$11)&lt;72,$D1126*I$1,6*$D1126),0)</f>
        <v>300</v>
      </c>
      <c r="J1126" s="189">
        <f>IF(Início!$C$11&lt;J$2,IF((J$2-Início!$C$11)&lt;72,$D1126*J$1,6*$D1126),0)</f>
        <v>360</v>
      </c>
      <c r="K1126" s="189">
        <f>IF(Início!$C$11&lt;K$2,IF((K$2-Início!$C$11)&lt;72,$D1126*K$1,6*$D1126),0)</f>
        <v>360</v>
      </c>
      <c r="L1126" s="189">
        <f>IF(Início!$C$11&lt;L$2,IF((L$2-Início!$C$11)&lt;72,$D1126*L$1,6*$D1126),0)</f>
        <v>360</v>
      </c>
      <c r="M1126" s="189">
        <f>IF(Início!$C$11&lt;M$2,IF((M$2-Início!$C$11)&lt;72,$D1126*M$1,6*$D1126),0)</f>
        <v>360</v>
      </c>
      <c r="N1126" s="189">
        <f>IF(Início!$C$11&lt;N$2,IF((N$2-Início!$C$11)&lt;72,$D1126*N$1,6*$D1126),0)</f>
        <v>360</v>
      </c>
      <c r="Q1126" s="165" t="s">
        <v>854</v>
      </c>
    </row>
    <row r="1127" spans="2:17">
      <c r="B1127" s="165" t="str">
        <f t="shared" si="18"/>
        <v>Parintins/AM</v>
      </c>
      <c r="C1127" s="189" t="s">
        <v>300</v>
      </c>
      <c r="D1127" s="189">
        <v>60</v>
      </c>
      <c r="E1127" s="189">
        <f>IF(Início!$C$11&lt;E$2,IF((E$2-Início!$C$11)&lt;72,$D1127*E$1,6*$D1127),0)</f>
        <v>60</v>
      </c>
      <c r="F1127" s="189">
        <f>IF(Início!$C$11&lt;F$2,IF((F$2-Início!$C$11)&lt;72,$D1127*F$1,6*$D1127),0)</f>
        <v>120</v>
      </c>
      <c r="G1127" s="189">
        <f>IF(Início!$C$11&lt;G$2,IF((G$2-Início!$C$11)&lt;72,$D1127*G$1,6*$D1127),0)</f>
        <v>180</v>
      </c>
      <c r="H1127" s="189">
        <f>IF(Início!$C$11&lt;H$2,IF((H$2-Início!$C$11)&lt;72,$D1127*H$1,6*$D1127),0)</f>
        <v>240</v>
      </c>
      <c r="I1127" s="189">
        <f>IF(Início!$C$11&lt;I$2,IF((I$2-Início!$C$11)&lt;72,$D1127*I$1,6*$D1127),0)</f>
        <v>300</v>
      </c>
      <c r="J1127" s="189">
        <f>IF(Início!$C$11&lt;J$2,IF((J$2-Início!$C$11)&lt;72,$D1127*J$1,6*$D1127),0)</f>
        <v>360</v>
      </c>
      <c r="K1127" s="189">
        <f>IF(Início!$C$11&lt;K$2,IF((K$2-Início!$C$11)&lt;72,$D1127*K$1,6*$D1127),0)</f>
        <v>360</v>
      </c>
      <c r="L1127" s="189">
        <f>IF(Início!$C$11&lt;L$2,IF((L$2-Início!$C$11)&lt;72,$D1127*L$1,6*$D1127),0)</f>
        <v>360</v>
      </c>
      <c r="M1127" s="189">
        <f>IF(Início!$C$11&lt;M$2,IF((M$2-Início!$C$11)&lt;72,$D1127*M$1,6*$D1127),0)</f>
        <v>360</v>
      </c>
      <c r="N1127" s="189">
        <f>IF(Início!$C$11&lt;N$2,IF((N$2-Início!$C$11)&lt;72,$D1127*N$1,6*$D1127),0)</f>
        <v>360</v>
      </c>
      <c r="Q1127" s="165" t="s">
        <v>299</v>
      </c>
    </row>
    <row r="1128" spans="2:17">
      <c r="B1128" s="165" t="str">
        <f t="shared" si="18"/>
        <v>Paripiranga/BA</v>
      </c>
      <c r="C1128" s="189" t="s">
        <v>311</v>
      </c>
      <c r="D1128" s="189">
        <v>60</v>
      </c>
      <c r="E1128" s="189">
        <f>IF(Início!$C$11&lt;E$2,IF((E$2-Início!$C$11)&lt;72,$D1128*E$1,6*$D1128),0)</f>
        <v>60</v>
      </c>
      <c r="F1128" s="189">
        <f>IF(Início!$C$11&lt;F$2,IF((F$2-Início!$C$11)&lt;72,$D1128*F$1,6*$D1128),0)</f>
        <v>120</v>
      </c>
      <c r="G1128" s="189">
        <f>IF(Início!$C$11&lt;G$2,IF((G$2-Início!$C$11)&lt;72,$D1128*G$1,6*$D1128),0)</f>
        <v>180</v>
      </c>
      <c r="H1128" s="189">
        <f>IF(Início!$C$11&lt;H$2,IF((H$2-Início!$C$11)&lt;72,$D1128*H$1,6*$D1128),0)</f>
        <v>240</v>
      </c>
      <c r="I1128" s="189">
        <f>IF(Início!$C$11&lt;I$2,IF((I$2-Início!$C$11)&lt;72,$D1128*I$1,6*$D1128),0)</f>
        <v>300</v>
      </c>
      <c r="J1128" s="189">
        <f>IF(Início!$C$11&lt;J$2,IF((J$2-Início!$C$11)&lt;72,$D1128*J$1,6*$D1128),0)</f>
        <v>360</v>
      </c>
      <c r="K1128" s="189">
        <f>IF(Início!$C$11&lt;K$2,IF((K$2-Início!$C$11)&lt;72,$D1128*K$1,6*$D1128),0)</f>
        <v>360</v>
      </c>
      <c r="L1128" s="189">
        <f>IF(Início!$C$11&lt;L$2,IF((L$2-Início!$C$11)&lt;72,$D1128*L$1,6*$D1128),0)</f>
        <v>360</v>
      </c>
      <c r="M1128" s="189">
        <f>IF(Início!$C$11&lt;M$2,IF((M$2-Início!$C$11)&lt;72,$D1128*M$1,6*$D1128),0)</f>
        <v>360</v>
      </c>
      <c r="N1128" s="189">
        <f>IF(Início!$C$11&lt;N$2,IF((N$2-Início!$C$11)&lt;72,$D1128*N$1,6*$D1128),0)</f>
        <v>360</v>
      </c>
      <c r="Q1128" s="165" t="s">
        <v>739</v>
      </c>
    </row>
    <row r="1129" spans="2:17">
      <c r="B1129" s="165" t="str">
        <f t="shared" si="18"/>
        <v>Pariquera-Açu/SP</v>
      </c>
      <c r="C1129" s="189" t="s">
        <v>2002</v>
      </c>
      <c r="D1129" s="189">
        <v>60</v>
      </c>
      <c r="E1129" s="189">
        <f>IF(Início!$C$11&lt;E$2,IF((E$2-Início!$C$11)&lt;72,$D1129*E$1,6*$D1129),0)</f>
        <v>60</v>
      </c>
      <c r="F1129" s="189">
        <f>IF(Início!$C$11&lt;F$2,IF((F$2-Início!$C$11)&lt;72,$D1129*F$1,6*$D1129),0)</f>
        <v>120</v>
      </c>
      <c r="G1129" s="189">
        <f>IF(Início!$C$11&lt;G$2,IF((G$2-Início!$C$11)&lt;72,$D1129*G$1,6*$D1129),0)</f>
        <v>180</v>
      </c>
      <c r="H1129" s="189">
        <f>IF(Início!$C$11&lt;H$2,IF((H$2-Início!$C$11)&lt;72,$D1129*H$1,6*$D1129),0)</f>
        <v>240</v>
      </c>
      <c r="I1129" s="189">
        <f>IF(Início!$C$11&lt;I$2,IF((I$2-Início!$C$11)&lt;72,$D1129*I$1,6*$D1129),0)</f>
        <v>300</v>
      </c>
      <c r="J1129" s="189">
        <f>IF(Início!$C$11&lt;J$2,IF((J$2-Início!$C$11)&lt;72,$D1129*J$1,6*$D1129),0)</f>
        <v>360</v>
      </c>
      <c r="K1129" s="189">
        <f>IF(Início!$C$11&lt;K$2,IF((K$2-Início!$C$11)&lt;72,$D1129*K$1,6*$D1129),0)</f>
        <v>360</v>
      </c>
      <c r="L1129" s="189">
        <f>IF(Início!$C$11&lt;L$2,IF((L$2-Início!$C$11)&lt;72,$D1129*L$1,6*$D1129),0)</f>
        <v>360</v>
      </c>
      <c r="M1129" s="189">
        <f>IF(Início!$C$11&lt;M$2,IF((M$2-Início!$C$11)&lt;72,$D1129*M$1,6*$D1129),0)</f>
        <v>360</v>
      </c>
      <c r="N1129" s="189">
        <f>IF(Início!$C$11&lt;N$2,IF((N$2-Início!$C$11)&lt;72,$D1129*N$1,6*$D1129),0)</f>
        <v>360</v>
      </c>
      <c r="Q1129" s="165" t="s">
        <v>917</v>
      </c>
    </row>
    <row r="1130" spans="2:17">
      <c r="B1130" s="165" t="str">
        <f t="shared" si="18"/>
        <v>Parnamirim/PE</v>
      </c>
      <c r="C1130" s="189" t="s">
        <v>319</v>
      </c>
      <c r="D1130" s="189">
        <v>60</v>
      </c>
      <c r="E1130" s="189">
        <f>IF(Início!$C$11&lt;E$2,IF((E$2-Início!$C$11)&lt;72,$D1130*E$1,6*$D1130),0)</f>
        <v>60</v>
      </c>
      <c r="F1130" s="189">
        <f>IF(Início!$C$11&lt;F$2,IF((F$2-Início!$C$11)&lt;72,$D1130*F$1,6*$D1130),0)</f>
        <v>120</v>
      </c>
      <c r="G1130" s="189">
        <f>IF(Início!$C$11&lt;G$2,IF((G$2-Início!$C$11)&lt;72,$D1130*G$1,6*$D1130),0)</f>
        <v>180</v>
      </c>
      <c r="H1130" s="189">
        <f>IF(Início!$C$11&lt;H$2,IF((H$2-Início!$C$11)&lt;72,$D1130*H$1,6*$D1130),0)</f>
        <v>240</v>
      </c>
      <c r="I1130" s="189">
        <f>IF(Início!$C$11&lt;I$2,IF((I$2-Início!$C$11)&lt;72,$D1130*I$1,6*$D1130),0)</f>
        <v>300</v>
      </c>
      <c r="J1130" s="189">
        <f>IF(Início!$C$11&lt;J$2,IF((J$2-Início!$C$11)&lt;72,$D1130*J$1,6*$D1130),0)</f>
        <v>360</v>
      </c>
      <c r="K1130" s="189">
        <f>IF(Início!$C$11&lt;K$2,IF((K$2-Início!$C$11)&lt;72,$D1130*K$1,6*$D1130),0)</f>
        <v>360</v>
      </c>
      <c r="L1130" s="189">
        <f>IF(Início!$C$11&lt;L$2,IF((L$2-Início!$C$11)&lt;72,$D1130*L$1,6*$D1130),0)</f>
        <v>360</v>
      </c>
      <c r="M1130" s="189">
        <f>IF(Início!$C$11&lt;M$2,IF((M$2-Início!$C$11)&lt;72,$D1130*M$1,6*$D1130),0)</f>
        <v>360</v>
      </c>
      <c r="N1130" s="189">
        <f>IF(Início!$C$11&lt;N$2,IF((N$2-Início!$C$11)&lt;72,$D1130*N$1,6*$D1130),0)</f>
        <v>360</v>
      </c>
      <c r="Q1130" s="165" t="s">
        <v>940</v>
      </c>
    </row>
    <row r="1131" spans="2:17">
      <c r="B1131" s="165" t="str">
        <f t="shared" si="18"/>
        <v>Parobé/RS</v>
      </c>
      <c r="C1131" s="189" t="s">
        <v>2012</v>
      </c>
      <c r="D1131" s="189">
        <v>60</v>
      </c>
      <c r="E1131" s="189">
        <f>IF(Início!$C$11&lt;E$2,IF((E$2-Início!$C$11)&lt;72,$D1131*E$1,6*$D1131),0)</f>
        <v>60</v>
      </c>
      <c r="F1131" s="189">
        <f>IF(Início!$C$11&lt;F$2,IF((F$2-Início!$C$11)&lt;72,$D1131*F$1,6*$D1131),0)</f>
        <v>120</v>
      </c>
      <c r="G1131" s="189">
        <f>IF(Início!$C$11&lt;G$2,IF((G$2-Início!$C$11)&lt;72,$D1131*G$1,6*$D1131),0)</f>
        <v>180</v>
      </c>
      <c r="H1131" s="189">
        <f>IF(Início!$C$11&lt;H$2,IF((H$2-Início!$C$11)&lt;72,$D1131*H$1,6*$D1131),0)</f>
        <v>240</v>
      </c>
      <c r="I1131" s="189">
        <f>IF(Início!$C$11&lt;I$2,IF((I$2-Início!$C$11)&lt;72,$D1131*I$1,6*$D1131),0)</f>
        <v>300</v>
      </c>
      <c r="J1131" s="189">
        <f>IF(Início!$C$11&lt;J$2,IF((J$2-Início!$C$11)&lt;72,$D1131*J$1,6*$D1131),0)</f>
        <v>360</v>
      </c>
      <c r="K1131" s="189">
        <f>IF(Início!$C$11&lt;K$2,IF((K$2-Início!$C$11)&lt;72,$D1131*K$1,6*$D1131),0)</f>
        <v>360</v>
      </c>
      <c r="L1131" s="189">
        <f>IF(Início!$C$11&lt;L$2,IF((L$2-Início!$C$11)&lt;72,$D1131*L$1,6*$D1131),0)</f>
        <v>360</v>
      </c>
      <c r="M1131" s="189">
        <f>IF(Início!$C$11&lt;M$2,IF((M$2-Início!$C$11)&lt;72,$D1131*M$1,6*$D1131),0)</f>
        <v>360</v>
      </c>
      <c r="N1131" s="189">
        <f>IF(Início!$C$11&lt;N$2,IF((N$2-Início!$C$11)&lt;72,$D1131*N$1,6*$D1131),0)</f>
        <v>360</v>
      </c>
      <c r="Q1131" s="165" t="s">
        <v>511</v>
      </c>
    </row>
    <row r="1132" spans="2:17">
      <c r="B1132" s="165" t="str">
        <f t="shared" si="18"/>
        <v>Passa Quatro/MG</v>
      </c>
      <c r="C1132" s="189" t="s">
        <v>2005</v>
      </c>
      <c r="D1132" s="189">
        <v>60</v>
      </c>
      <c r="E1132" s="189">
        <f>IF(Início!$C$11&lt;E$2,IF((E$2-Início!$C$11)&lt;72,$D1132*E$1,6*$D1132),0)</f>
        <v>60</v>
      </c>
      <c r="F1132" s="189">
        <f>IF(Início!$C$11&lt;F$2,IF((F$2-Início!$C$11)&lt;72,$D1132*F$1,6*$D1132),0)</f>
        <v>120</v>
      </c>
      <c r="G1132" s="189">
        <f>IF(Início!$C$11&lt;G$2,IF((G$2-Início!$C$11)&lt;72,$D1132*G$1,6*$D1132),0)</f>
        <v>180</v>
      </c>
      <c r="H1132" s="189">
        <f>IF(Início!$C$11&lt;H$2,IF((H$2-Início!$C$11)&lt;72,$D1132*H$1,6*$D1132),0)</f>
        <v>240</v>
      </c>
      <c r="I1132" s="189">
        <f>IF(Início!$C$11&lt;I$2,IF((I$2-Início!$C$11)&lt;72,$D1132*I$1,6*$D1132),0)</f>
        <v>300</v>
      </c>
      <c r="J1132" s="189">
        <f>IF(Início!$C$11&lt;J$2,IF((J$2-Início!$C$11)&lt;72,$D1132*J$1,6*$D1132),0)</f>
        <v>360</v>
      </c>
      <c r="K1132" s="189">
        <f>IF(Início!$C$11&lt;K$2,IF((K$2-Início!$C$11)&lt;72,$D1132*K$1,6*$D1132),0)</f>
        <v>360</v>
      </c>
      <c r="L1132" s="189">
        <f>IF(Início!$C$11&lt;L$2,IF((L$2-Início!$C$11)&lt;72,$D1132*L$1,6*$D1132),0)</f>
        <v>360</v>
      </c>
      <c r="M1132" s="189">
        <f>IF(Início!$C$11&lt;M$2,IF((M$2-Início!$C$11)&lt;72,$D1132*M$1,6*$D1132),0)</f>
        <v>360</v>
      </c>
      <c r="N1132" s="189">
        <f>IF(Início!$C$11&lt;N$2,IF((N$2-Início!$C$11)&lt;72,$D1132*N$1,6*$D1132),0)</f>
        <v>360</v>
      </c>
      <c r="Q1132" s="165" t="s">
        <v>1055</v>
      </c>
    </row>
    <row r="1133" spans="2:17">
      <c r="B1133" s="165" t="str">
        <f t="shared" si="18"/>
        <v>Passa Sete/RS</v>
      </c>
      <c r="C1133" s="189" t="s">
        <v>2012</v>
      </c>
      <c r="D1133" s="189">
        <v>60</v>
      </c>
      <c r="E1133" s="189">
        <f>IF(Início!$C$11&lt;E$2,IF((E$2-Início!$C$11)&lt;72,$D1133*E$1,6*$D1133),0)</f>
        <v>60</v>
      </c>
      <c r="F1133" s="189">
        <f>IF(Início!$C$11&lt;F$2,IF((F$2-Início!$C$11)&lt;72,$D1133*F$1,6*$D1133),0)</f>
        <v>120</v>
      </c>
      <c r="G1133" s="189">
        <f>IF(Início!$C$11&lt;G$2,IF((G$2-Início!$C$11)&lt;72,$D1133*G$1,6*$D1133),0)</f>
        <v>180</v>
      </c>
      <c r="H1133" s="189">
        <f>IF(Início!$C$11&lt;H$2,IF((H$2-Início!$C$11)&lt;72,$D1133*H$1,6*$D1133),0)</f>
        <v>240</v>
      </c>
      <c r="I1133" s="189">
        <f>IF(Início!$C$11&lt;I$2,IF((I$2-Início!$C$11)&lt;72,$D1133*I$1,6*$D1133),0)</f>
        <v>300</v>
      </c>
      <c r="J1133" s="189">
        <f>IF(Início!$C$11&lt;J$2,IF((J$2-Início!$C$11)&lt;72,$D1133*J$1,6*$D1133),0)</f>
        <v>360</v>
      </c>
      <c r="K1133" s="189">
        <f>IF(Início!$C$11&lt;K$2,IF((K$2-Início!$C$11)&lt;72,$D1133*K$1,6*$D1133),0)</f>
        <v>360</v>
      </c>
      <c r="L1133" s="189">
        <f>IF(Início!$C$11&lt;L$2,IF((L$2-Início!$C$11)&lt;72,$D1133*L$1,6*$D1133),0)</f>
        <v>360</v>
      </c>
      <c r="M1133" s="189">
        <f>IF(Início!$C$11&lt;M$2,IF((M$2-Início!$C$11)&lt;72,$D1133*M$1,6*$D1133),0)</f>
        <v>360</v>
      </c>
      <c r="N1133" s="189">
        <f>IF(Início!$C$11&lt;N$2,IF((N$2-Início!$C$11)&lt;72,$D1133*N$1,6*$D1133),0)</f>
        <v>360</v>
      </c>
      <c r="Q1133" s="165" t="s">
        <v>1802</v>
      </c>
    </row>
    <row r="1134" spans="2:17">
      <c r="B1134" s="165" t="str">
        <f t="shared" si="18"/>
        <v>Passagem Franca do Piauí/PI</v>
      </c>
      <c r="C1134" s="189" t="s">
        <v>2004</v>
      </c>
      <c r="D1134" s="189">
        <v>60</v>
      </c>
      <c r="E1134" s="189">
        <f>IF(Início!$C$11&lt;E$2,IF((E$2-Início!$C$11)&lt;72,$D1134*E$1,6*$D1134),0)</f>
        <v>60</v>
      </c>
      <c r="F1134" s="189">
        <f>IF(Início!$C$11&lt;F$2,IF((F$2-Início!$C$11)&lt;72,$D1134*F$1,6*$D1134),0)</f>
        <v>120</v>
      </c>
      <c r="G1134" s="189">
        <f>IF(Início!$C$11&lt;G$2,IF((G$2-Início!$C$11)&lt;72,$D1134*G$1,6*$D1134),0)</f>
        <v>180</v>
      </c>
      <c r="H1134" s="189">
        <f>IF(Início!$C$11&lt;H$2,IF((H$2-Início!$C$11)&lt;72,$D1134*H$1,6*$D1134),0)</f>
        <v>240</v>
      </c>
      <c r="I1134" s="189">
        <f>IF(Início!$C$11&lt;I$2,IF((I$2-Início!$C$11)&lt;72,$D1134*I$1,6*$D1134),0)</f>
        <v>300</v>
      </c>
      <c r="J1134" s="189">
        <f>IF(Início!$C$11&lt;J$2,IF((J$2-Início!$C$11)&lt;72,$D1134*J$1,6*$D1134),0)</f>
        <v>360</v>
      </c>
      <c r="K1134" s="189">
        <f>IF(Início!$C$11&lt;K$2,IF((K$2-Início!$C$11)&lt;72,$D1134*K$1,6*$D1134),0)</f>
        <v>360</v>
      </c>
      <c r="L1134" s="189">
        <f>IF(Início!$C$11&lt;L$2,IF((L$2-Início!$C$11)&lt;72,$D1134*L$1,6*$D1134),0)</f>
        <v>360</v>
      </c>
      <c r="M1134" s="189">
        <f>IF(Início!$C$11&lt;M$2,IF((M$2-Início!$C$11)&lt;72,$D1134*M$1,6*$D1134),0)</f>
        <v>360</v>
      </c>
      <c r="N1134" s="189">
        <f>IF(Início!$C$11&lt;N$2,IF((N$2-Início!$C$11)&lt;72,$D1134*N$1,6*$D1134),0)</f>
        <v>360</v>
      </c>
      <c r="Q1134" s="165" t="s">
        <v>1779</v>
      </c>
    </row>
    <row r="1135" spans="2:17">
      <c r="B1135" s="165" t="str">
        <f t="shared" si="18"/>
        <v>Passira/PE</v>
      </c>
      <c r="C1135" s="189" t="s">
        <v>319</v>
      </c>
      <c r="D1135" s="189">
        <v>60</v>
      </c>
      <c r="E1135" s="189">
        <f>IF(Início!$C$11&lt;E$2,IF((E$2-Início!$C$11)&lt;72,$D1135*E$1,6*$D1135),0)</f>
        <v>60</v>
      </c>
      <c r="F1135" s="189">
        <f>IF(Início!$C$11&lt;F$2,IF((F$2-Início!$C$11)&lt;72,$D1135*F$1,6*$D1135),0)</f>
        <v>120</v>
      </c>
      <c r="G1135" s="189">
        <f>IF(Início!$C$11&lt;G$2,IF((G$2-Início!$C$11)&lt;72,$D1135*G$1,6*$D1135),0)</f>
        <v>180</v>
      </c>
      <c r="H1135" s="189">
        <f>IF(Início!$C$11&lt;H$2,IF((H$2-Início!$C$11)&lt;72,$D1135*H$1,6*$D1135),0)</f>
        <v>240</v>
      </c>
      <c r="I1135" s="189">
        <f>IF(Início!$C$11&lt;I$2,IF((I$2-Início!$C$11)&lt;72,$D1135*I$1,6*$D1135),0)</f>
        <v>300</v>
      </c>
      <c r="J1135" s="189">
        <f>IF(Início!$C$11&lt;J$2,IF((J$2-Início!$C$11)&lt;72,$D1135*J$1,6*$D1135),0)</f>
        <v>360</v>
      </c>
      <c r="K1135" s="189">
        <f>IF(Início!$C$11&lt;K$2,IF((K$2-Início!$C$11)&lt;72,$D1135*K$1,6*$D1135),0)</f>
        <v>360</v>
      </c>
      <c r="L1135" s="189">
        <f>IF(Início!$C$11&lt;L$2,IF((L$2-Início!$C$11)&lt;72,$D1135*L$1,6*$D1135),0)</f>
        <v>360</v>
      </c>
      <c r="M1135" s="189">
        <f>IF(Início!$C$11&lt;M$2,IF((M$2-Início!$C$11)&lt;72,$D1135*M$1,6*$D1135),0)</f>
        <v>360</v>
      </c>
      <c r="N1135" s="189">
        <f>IF(Início!$C$11&lt;N$2,IF((N$2-Início!$C$11)&lt;72,$D1135*N$1,6*$D1135),0)</f>
        <v>360</v>
      </c>
      <c r="Q1135" s="165" t="s">
        <v>708</v>
      </c>
    </row>
    <row r="1136" spans="2:17">
      <c r="B1136" s="165" t="str">
        <f t="shared" si="18"/>
        <v>Passos Maia/SC</v>
      </c>
      <c r="C1136" s="189" t="s">
        <v>2013</v>
      </c>
      <c r="D1136" s="189">
        <v>60</v>
      </c>
      <c r="E1136" s="189">
        <f>IF(Início!$C$11&lt;E$2,IF((E$2-Início!$C$11)&lt;72,$D1136*E$1,6*$D1136),0)</f>
        <v>60</v>
      </c>
      <c r="F1136" s="189">
        <f>IF(Início!$C$11&lt;F$2,IF((F$2-Início!$C$11)&lt;72,$D1136*F$1,6*$D1136),0)</f>
        <v>120</v>
      </c>
      <c r="G1136" s="189">
        <f>IF(Início!$C$11&lt;G$2,IF((G$2-Início!$C$11)&lt;72,$D1136*G$1,6*$D1136),0)</f>
        <v>180</v>
      </c>
      <c r="H1136" s="189">
        <f>IF(Início!$C$11&lt;H$2,IF((H$2-Início!$C$11)&lt;72,$D1136*H$1,6*$D1136),0)</f>
        <v>240</v>
      </c>
      <c r="I1136" s="189">
        <f>IF(Início!$C$11&lt;I$2,IF((I$2-Início!$C$11)&lt;72,$D1136*I$1,6*$D1136),0)</f>
        <v>300</v>
      </c>
      <c r="J1136" s="189">
        <f>IF(Início!$C$11&lt;J$2,IF((J$2-Início!$C$11)&lt;72,$D1136*J$1,6*$D1136),0)</f>
        <v>360</v>
      </c>
      <c r="K1136" s="189">
        <f>IF(Início!$C$11&lt;K$2,IF((K$2-Início!$C$11)&lt;72,$D1136*K$1,6*$D1136),0)</f>
        <v>360</v>
      </c>
      <c r="L1136" s="189">
        <f>IF(Início!$C$11&lt;L$2,IF((L$2-Início!$C$11)&lt;72,$D1136*L$1,6*$D1136),0)</f>
        <v>360</v>
      </c>
      <c r="M1136" s="189">
        <f>IF(Início!$C$11&lt;M$2,IF((M$2-Início!$C$11)&lt;72,$D1136*M$1,6*$D1136),0)</f>
        <v>360</v>
      </c>
      <c r="N1136" s="189">
        <f>IF(Início!$C$11&lt;N$2,IF((N$2-Início!$C$11)&lt;72,$D1136*N$1,6*$D1136),0)</f>
        <v>360</v>
      </c>
      <c r="Q1136" s="165" t="s">
        <v>1796</v>
      </c>
    </row>
    <row r="1137" spans="2:17">
      <c r="B1137" s="165" t="str">
        <f t="shared" si="18"/>
        <v>Patos do Piauí/PI</v>
      </c>
      <c r="C1137" s="189" t="s">
        <v>2004</v>
      </c>
      <c r="D1137" s="189">
        <v>60</v>
      </c>
      <c r="E1137" s="189">
        <f>IF(Início!$C$11&lt;E$2,IF((E$2-Início!$C$11)&lt;72,$D1137*E$1,6*$D1137),0)</f>
        <v>60</v>
      </c>
      <c r="F1137" s="189">
        <f>IF(Início!$C$11&lt;F$2,IF((F$2-Início!$C$11)&lt;72,$D1137*F$1,6*$D1137),0)</f>
        <v>120</v>
      </c>
      <c r="G1137" s="189">
        <f>IF(Início!$C$11&lt;G$2,IF((G$2-Início!$C$11)&lt;72,$D1137*G$1,6*$D1137),0)</f>
        <v>180</v>
      </c>
      <c r="H1137" s="189">
        <f>IF(Início!$C$11&lt;H$2,IF((H$2-Início!$C$11)&lt;72,$D1137*H$1,6*$D1137),0)</f>
        <v>240</v>
      </c>
      <c r="I1137" s="189">
        <f>IF(Início!$C$11&lt;I$2,IF((I$2-Início!$C$11)&lt;72,$D1137*I$1,6*$D1137),0)</f>
        <v>300</v>
      </c>
      <c r="J1137" s="189">
        <f>IF(Início!$C$11&lt;J$2,IF((J$2-Início!$C$11)&lt;72,$D1137*J$1,6*$D1137),0)</f>
        <v>360</v>
      </c>
      <c r="K1137" s="189">
        <f>IF(Início!$C$11&lt;K$2,IF((K$2-Início!$C$11)&lt;72,$D1137*K$1,6*$D1137),0)</f>
        <v>360</v>
      </c>
      <c r="L1137" s="189">
        <f>IF(Início!$C$11&lt;L$2,IF((L$2-Início!$C$11)&lt;72,$D1137*L$1,6*$D1137),0)</f>
        <v>360</v>
      </c>
      <c r="M1137" s="189">
        <f>IF(Início!$C$11&lt;M$2,IF((M$2-Início!$C$11)&lt;72,$D1137*M$1,6*$D1137),0)</f>
        <v>360</v>
      </c>
      <c r="N1137" s="189">
        <f>IF(Início!$C$11&lt;N$2,IF((N$2-Início!$C$11)&lt;72,$D1137*N$1,6*$D1137),0)</f>
        <v>360</v>
      </c>
      <c r="Q1137" s="165" t="s">
        <v>1668</v>
      </c>
    </row>
    <row r="1138" spans="2:17">
      <c r="B1138" s="165" t="str">
        <f t="shared" si="18"/>
        <v>Patrocínio/MG</v>
      </c>
      <c r="C1138" s="189" t="s">
        <v>2005</v>
      </c>
      <c r="D1138" s="189">
        <v>60</v>
      </c>
      <c r="E1138" s="189">
        <f>IF(Início!$C$11&lt;E$2,IF((E$2-Início!$C$11)&lt;72,$D1138*E$1,6*$D1138),0)</f>
        <v>60</v>
      </c>
      <c r="F1138" s="189">
        <f>IF(Início!$C$11&lt;F$2,IF((F$2-Início!$C$11)&lt;72,$D1138*F$1,6*$D1138),0)</f>
        <v>120</v>
      </c>
      <c r="G1138" s="189">
        <f>IF(Início!$C$11&lt;G$2,IF((G$2-Início!$C$11)&lt;72,$D1138*G$1,6*$D1138),0)</f>
        <v>180</v>
      </c>
      <c r="H1138" s="189">
        <f>IF(Início!$C$11&lt;H$2,IF((H$2-Início!$C$11)&lt;72,$D1138*H$1,6*$D1138),0)</f>
        <v>240</v>
      </c>
      <c r="I1138" s="189">
        <f>IF(Início!$C$11&lt;I$2,IF((I$2-Início!$C$11)&lt;72,$D1138*I$1,6*$D1138),0)</f>
        <v>300</v>
      </c>
      <c r="J1138" s="189">
        <f>IF(Início!$C$11&lt;J$2,IF((J$2-Início!$C$11)&lt;72,$D1138*J$1,6*$D1138),0)</f>
        <v>360</v>
      </c>
      <c r="K1138" s="189">
        <f>IF(Início!$C$11&lt;K$2,IF((K$2-Início!$C$11)&lt;72,$D1138*K$1,6*$D1138),0)</f>
        <v>360</v>
      </c>
      <c r="L1138" s="189">
        <f>IF(Início!$C$11&lt;L$2,IF((L$2-Início!$C$11)&lt;72,$D1138*L$1,6*$D1138),0)</f>
        <v>360</v>
      </c>
      <c r="M1138" s="189">
        <f>IF(Início!$C$11&lt;M$2,IF((M$2-Início!$C$11)&lt;72,$D1138*M$1,6*$D1138),0)</f>
        <v>360</v>
      </c>
      <c r="N1138" s="189">
        <f>IF(Início!$C$11&lt;N$2,IF((N$2-Início!$C$11)&lt;72,$D1138*N$1,6*$D1138),0)</f>
        <v>360</v>
      </c>
      <c r="Q1138" s="165" t="s">
        <v>417</v>
      </c>
    </row>
    <row r="1139" spans="2:17">
      <c r="B1139" s="165" t="str">
        <f t="shared" si="18"/>
        <v>Patu/RN</v>
      </c>
      <c r="C1139" s="189" t="s">
        <v>2014</v>
      </c>
      <c r="D1139" s="189">
        <v>60</v>
      </c>
      <c r="E1139" s="189">
        <f>IF(Início!$C$11&lt;E$2,IF((E$2-Início!$C$11)&lt;72,$D1139*E$1,6*$D1139),0)</f>
        <v>60</v>
      </c>
      <c r="F1139" s="189">
        <f>IF(Início!$C$11&lt;F$2,IF((F$2-Início!$C$11)&lt;72,$D1139*F$1,6*$D1139),0)</f>
        <v>120</v>
      </c>
      <c r="G1139" s="189">
        <f>IF(Início!$C$11&lt;G$2,IF((G$2-Início!$C$11)&lt;72,$D1139*G$1,6*$D1139),0)</f>
        <v>180</v>
      </c>
      <c r="H1139" s="189">
        <f>IF(Início!$C$11&lt;H$2,IF((H$2-Início!$C$11)&lt;72,$D1139*H$1,6*$D1139),0)</f>
        <v>240</v>
      </c>
      <c r="I1139" s="189">
        <f>IF(Início!$C$11&lt;I$2,IF((I$2-Início!$C$11)&lt;72,$D1139*I$1,6*$D1139),0)</f>
        <v>300</v>
      </c>
      <c r="J1139" s="189">
        <f>IF(Início!$C$11&lt;J$2,IF((J$2-Início!$C$11)&lt;72,$D1139*J$1,6*$D1139),0)</f>
        <v>360</v>
      </c>
      <c r="K1139" s="189">
        <f>IF(Início!$C$11&lt;K$2,IF((K$2-Início!$C$11)&lt;72,$D1139*K$1,6*$D1139),0)</f>
        <v>360</v>
      </c>
      <c r="L1139" s="189">
        <f>IF(Início!$C$11&lt;L$2,IF((L$2-Início!$C$11)&lt;72,$D1139*L$1,6*$D1139),0)</f>
        <v>360</v>
      </c>
      <c r="M1139" s="189">
        <f>IF(Início!$C$11&lt;M$2,IF((M$2-Início!$C$11)&lt;72,$D1139*M$1,6*$D1139),0)</f>
        <v>360</v>
      </c>
      <c r="N1139" s="189">
        <f>IF(Início!$C$11&lt;N$2,IF((N$2-Início!$C$11)&lt;72,$D1139*N$1,6*$D1139),0)</f>
        <v>360</v>
      </c>
      <c r="Q1139" s="165" t="s">
        <v>1283</v>
      </c>
    </row>
    <row r="1140" spans="2:17">
      <c r="B1140" s="165" t="str">
        <f t="shared" si="18"/>
        <v>Pau Brasil/BA</v>
      </c>
      <c r="C1140" s="189" t="s">
        <v>311</v>
      </c>
      <c r="D1140" s="189">
        <v>60</v>
      </c>
      <c r="E1140" s="189">
        <f>IF(Início!$C$11&lt;E$2,IF((E$2-Início!$C$11)&lt;72,$D1140*E$1,6*$D1140),0)</f>
        <v>60</v>
      </c>
      <c r="F1140" s="189">
        <f>IF(Início!$C$11&lt;F$2,IF((F$2-Início!$C$11)&lt;72,$D1140*F$1,6*$D1140),0)</f>
        <v>120</v>
      </c>
      <c r="G1140" s="189">
        <f>IF(Início!$C$11&lt;G$2,IF((G$2-Início!$C$11)&lt;72,$D1140*G$1,6*$D1140),0)</f>
        <v>180</v>
      </c>
      <c r="H1140" s="189">
        <f>IF(Início!$C$11&lt;H$2,IF((H$2-Início!$C$11)&lt;72,$D1140*H$1,6*$D1140),0)</f>
        <v>240</v>
      </c>
      <c r="I1140" s="189">
        <f>IF(Início!$C$11&lt;I$2,IF((I$2-Início!$C$11)&lt;72,$D1140*I$1,6*$D1140),0)</f>
        <v>300</v>
      </c>
      <c r="J1140" s="189">
        <f>IF(Início!$C$11&lt;J$2,IF((J$2-Início!$C$11)&lt;72,$D1140*J$1,6*$D1140),0)</f>
        <v>360</v>
      </c>
      <c r="K1140" s="189">
        <f>IF(Início!$C$11&lt;K$2,IF((K$2-Início!$C$11)&lt;72,$D1140*K$1,6*$D1140),0)</f>
        <v>360</v>
      </c>
      <c r="L1140" s="189">
        <f>IF(Início!$C$11&lt;L$2,IF((L$2-Início!$C$11)&lt;72,$D1140*L$1,6*$D1140),0)</f>
        <v>360</v>
      </c>
      <c r="M1140" s="189">
        <f>IF(Início!$C$11&lt;M$2,IF((M$2-Início!$C$11)&lt;72,$D1140*M$1,6*$D1140),0)</f>
        <v>360</v>
      </c>
      <c r="N1140" s="189">
        <f>IF(Início!$C$11&lt;N$2,IF((N$2-Início!$C$11)&lt;72,$D1140*N$1,6*$D1140),0)</f>
        <v>360</v>
      </c>
      <c r="Q1140" s="165" t="s">
        <v>1391</v>
      </c>
    </row>
    <row r="1141" spans="2:17">
      <c r="B1141" s="165" t="str">
        <f t="shared" si="18"/>
        <v>Pau D'Arco/PA</v>
      </c>
      <c r="C1141" s="189" t="s">
        <v>302</v>
      </c>
      <c r="D1141" s="189">
        <v>60</v>
      </c>
      <c r="E1141" s="189">
        <f>IF(Início!$C$11&lt;E$2,IF((E$2-Início!$C$11)&lt;72,$D1141*E$1,6*$D1141),0)</f>
        <v>60</v>
      </c>
      <c r="F1141" s="189">
        <f>IF(Início!$C$11&lt;F$2,IF((F$2-Início!$C$11)&lt;72,$D1141*F$1,6*$D1141),0)</f>
        <v>120</v>
      </c>
      <c r="G1141" s="189">
        <f>IF(Início!$C$11&lt;G$2,IF((G$2-Início!$C$11)&lt;72,$D1141*G$1,6*$D1141),0)</f>
        <v>180</v>
      </c>
      <c r="H1141" s="189">
        <f>IF(Início!$C$11&lt;H$2,IF((H$2-Início!$C$11)&lt;72,$D1141*H$1,6*$D1141),0)</f>
        <v>240</v>
      </c>
      <c r="I1141" s="189">
        <f>IF(Início!$C$11&lt;I$2,IF((I$2-Início!$C$11)&lt;72,$D1141*I$1,6*$D1141),0)</f>
        <v>300</v>
      </c>
      <c r="J1141" s="189">
        <f>IF(Início!$C$11&lt;J$2,IF((J$2-Início!$C$11)&lt;72,$D1141*J$1,6*$D1141),0)</f>
        <v>360</v>
      </c>
      <c r="K1141" s="189">
        <f>IF(Início!$C$11&lt;K$2,IF((K$2-Início!$C$11)&lt;72,$D1141*K$1,6*$D1141),0)</f>
        <v>360</v>
      </c>
      <c r="L1141" s="189">
        <f>IF(Início!$C$11&lt;L$2,IF((L$2-Início!$C$11)&lt;72,$D1141*L$1,6*$D1141),0)</f>
        <v>360</v>
      </c>
      <c r="M1141" s="189">
        <f>IF(Início!$C$11&lt;M$2,IF((M$2-Início!$C$11)&lt;72,$D1141*M$1,6*$D1141),0)</f>
        <v>360</v>
      </c>
      <c r="N1141" s="189">
        <f>IF(Início!$C$11&lt;N$2,IF((N$2-Início!$C$11)&lt;72,$D1141*N$1,6*$D1141),0)</f>
        <v>360</v>
      </c>
      <c r="Q1141" s="165" t="s">
        <v>1533</v>
      </c>
    </row>
    <row r="1142" spans="2:17">
      <c r="B1142" s="165" t="str">
        <f t="shared" si="18"/>
        <v>Pau D'Arco do Piauí/PI</v>
      </c>
      <c r="C1142" s="189" t="s">
        <v>2004</v>
      </c>
      <c r="D1142" s="189">
        <v>60</v>
      </c>
      <c r="E1142" s="189">
        <f>IF(Início!$C$11&lt;E$2,IF((E$2-Início!$C$11)&lt;72,$D1142*E$1,6*$D1142),0)</f>
        <v>60</v>
      </c>
      <c r="F1142" s="189">
        <f>IF(Início!$C$11&lt;F$2,IF((F$2-Início!$C$11)&lt;72,$D1142*F$1,6*$D1142),0)</f>
        <v>120</v>
      </c>
      <c r="G1142" s="189">
        <f>IF(Início!$C$11&lt;G$2,IF((G$2-Início!$C$11)&lt;72,$D1142*G$1,6*$D1142),0)</f>
        <v>180</v>
      </c>
      <c r="H1142" s="189">
        <f>IF(Início!$C$11&lt;H$2,IF((H$2-Início!$C$11)&lt;72,$D1142*H$1,6*$D1142),0)</f>
        <v>240</v>
      </c>
      <c r="I1142" s="189">
        <f>IF(Início!$C$11&lt;I$2,IF((I$2-Início!$C$11)&lt;72,$D1142*I$1,6*$D1142),0)</f>
        <v>300</v>
      </c>
      <c r="J1142" s="189">
        <f>IF(Início!$C$11&lt;J$2,IF((J$2-Início!$C$11)&lt;72,$D1142*J$1,6*$D1142),0)</f>
        <v>360</v>
      </c>
      <c r="K1142" s="189">
        <f>IF(Início!$C$11&lt;K$2,IF((K$2-Início!$C$11)&lt;72,$D1142*K$1,6*$D1142),0)</f>
        <v>360</v>
      </c>
      <c r="L1142" s="189">
        <f>IF(Início!$C$11&lt;L$2,IF((L$2-Início!$C$11)&lt;72,$D1142*L$1,6*$D1142),0)</f>
        <v>360</v>
      </c>
      <c r="M1142" s="189">
        <f>IF(Início!$C$11&lt;M$2,IF((M$2-Início!$C$11)&lt;72,$D1142*M$1,6*$D1142),0)</f>
        <v>360</v>
      </c>
      <c r="N1142" s="189">
        <f>IF(Início!$C$11&lt;N$2,IF((N$2-Início!$C$11)&lt;72,$D1142*N$1,6*$D1142),0)</f>
        <v>360</v>
      </c>
      <c r="Q1142" s="165" t="s">
        <v>1813</v>
      </c>
    </row>
    <row r="1143" spans="2:17">
      <c r="B1143" s="165" t="str">
        <f t="shared" si="18"/>
        <v>Pau dos Ferros/RN</v>
      </c>
      <c r="C1143" s="189" t="s">
        <v>2014</v>
      </c>
      <c r="D1143" s="189">
        <v>60</v>
      </c>
      <c r="E1143" s="189">
        <f>IF(Início!$C$11&lt;E$2,IF((E$2-Início!$C$11)&lt;72,$D1143*E$1,6*$D1143),0)</f>
        <v>60</v>
      </c>
      <c r="F1143" s="189">
        <f>IF(Início!$C$11&lt;F$2,IF((F$2-Início!$C$11)&lt;72,$D1143*F$1,6*$D1143),0)</f>
        <v>120</v>
      </c>
      <c r="G1143" s="189">
        <f>IF(Início!$C$11&lt;G$2,IF((G$2-Início!$C$11)&lt;72,$D1143*G$1,6*$D1143),0)</f>
        <v>180</v>
      </c>
      <c r="H1143" s="189">
        <f>IF(Início!$C$11&lt;H$2,IF((H$2-Início!$C$11)&lt;72,$D1143*H$1,6*$D1143),0)</f>
        <v>240</v>
      </c>
      <c r="I1143" s="189">
        <f>IF(Início!$C$11&lt;I$2,IF((I$2-Início!$C$11)&lt;72,$D1143*I$1,6*$D1143),0)</f>
        <v>300</v>
      </c>
      <c r="J1143" s="189">
        <f>IF(Início!$C$11&lt;J$2,IF((J$2-Início!$C$11)&lt;72,$D1143*J$1,6*$D1143),0)</f>
        <v>360</v>
      </c>
      <c r="K1143" s="189">
        <f>IF(Início!$C$11&lt;K$2,IF((K$2-Início!$C$11)&lt;72,$D1143*K$1,6*$D1143),0)</f>
        <v>360</v>
      </c>
      <c r="L1143" s="189">
        <f>IF(Início!$C$11&lt;L$2,IF((L$2-Início!$C$11)&lt;72,$D1143*L$1,6*$D1143),0)</f>
        <v>360</v>
      </c>
      <c r="M1143" s="189">
        <f>IF(Início!$C$11&lt;M$2,IF((M$2-Início!$C$11)&lt;72,$D1143*M$1,6*$D1143),0)</f>
        <v>360</v>
      </c>
      <c r="N1143" s="189">
        <f>IF(Início!$C$11&lt;N$2,IF((N$2-Início!$C$11)&lt;72,$D1143*N$1,6*$D1143),0)</f>
        <v>360</v>
      </c>
      <c r="Q1143" s="165" t="s">
        <v>687</v>
      </c>
    </row>
    <row r="1144" spans="2:17">
      <c r="B1144" s="165" t="str">
        <f t="shared" si="18"/>
        <v>Paudalho/PE</v>
      </c>
      <c r="C1144" s="189" t="s">
        <v>319</v>
      </c>
      <c r="D1144" s="189">
        <v>60</v>
      </c>
      <c r="E1144" s="189">
        <f>IF(Início!$C$11&lt;E$2,IF((E$2-Início!$C$11)&lt;72,$D1144*E$1,6*$D1144),0)</f>
        <v>60</v>
      </c>
      <c r="F1144" s="189">
        <f>IF(Início!$C$11&lt;F$2,IF((F$2-Início!$C$11)&lt;72,$D1144*F$1,6*$D1144),0)</f>
        <v>120</v>
      </c>
      <c r="G1144" s="189">
        <f>IF(Início!$C$11&lt;G$2,IF((G$2-Início!$C$11)&lt;72,$D1144*G$1,6*$D1144),0)</f>
        <v>180</v>
      </c>
      <c r="H1144" s="189">
        <f>IF(Início!$C$11&lt;H$2,IF((H$2-Início!$C$11)&lt;72,$D1144*H$1,6*$D1144),0)</f>
        <v>240</v>
      </c>
      <c r="I1144" s="189">
        <f>IF(Início!$C$11&lt;I$2,IF((I$2-Início!$C$11)&lt;72,$D1144*I$1,6*$D1144),0)</f>
        <v>300</v>
      </c>
      <c r="J1144" s="189">
        <f>IF(Início!$C$11&lt;J$2,IF((J$2-Início!$C$11)&lt;72,$D1144*J$1,6*$D1144),0)</f>
        <v>360</v>
      </c>
      <c r="K1144" s="189">
        <f>IF(Início!$C$11&lt;K$2,IF((K$2-Início!$C$11)&lt;72,$D1144*K$1,6*$D1144),0)</f>
        <v>360</v>
      </c>
      <c r="L1144" s="189">
        <f>IF(Início!$C$11&lt;L$2,IF((L$2-Início!$C$11)&lt;72,$D1144*L$1,6*$D1144),0)</f>
        <v>360</v>
      </c>
      <c r="M1144" s="189">
        <f>IF(Início!$C$11&lt;M$2,IF((M$2-Início!$C$11)&lt;72,$D1144*M$1,6*$D1144),0)</f>
        <v>360</v>
      </c>
      <c r="N1144" s="189">
        <f>IF(Início!$C$11&lt;N$2,IF((N$2-Início!$C$11)&lt;72,$D1144*N$1,6*$D1144),0)</f>
        <v>360</v>
      </c>
      <c r="Q1144" s="165" t="s">
        <v>493</v>
      </c>
    </row>
    <row r="1145" spans="2:17">
      <c r="B1145" s="165" t="str">
        <f t="shared" si="18"/>
        <v>Paulino Neves/MA</v>
      </c>
      <c r="C1145" s="189" t="s">
        <v>316</v>
      </c>
      <c r="D1145" s="189">
        <v>60</v>
      </c>
      <c r="E1145" s="189">
        <f>IF(Início!$C$11&lt;E$2,IF((E$2-Início!$C$11)&lt;72,$D1145*E$1,6*$D1145),0)</f>
        <v>60</v>
      </c>
      <c r="F1145" s="189">
        <f>IF(Início!$C$11&lt;F$2,IF((F$2-Início!$C$11)&lt;72,$D1145*F$1,6*$D1145),0)</f>
        <v>120</v>
      </c>
      <c r="G1145" s="189">
        <f>IF(Início!$C$11&lt;G$2,IF((G$2-Início!$C$11)&lt;72,$D1145*G$1,6*$D1145),0)</f>
        <v>180</v>
      </c>
      <c r="H1145" s="189">
        <f>IF(Início!$C$11&lt;H$2,IF((H$2-Início!$C$11)&lt;72,$D1145*H$1,6*$D1145),0)</f>
        <v>240</v>
      </c>
      <c r="I1145" s="189">
        <f>IF(Início!$C$11&lt;I$2,IF((I$2-Início!$C$11)&lt;72,$D1145*I$1,6*$D1145),0)</f>
        <v>300</v>
      </c>
      <c r="J1145" s="189">
        <f>IF(Início!$C$11&lt;J$2,IF((J$2-Início!$C$11)&lt;72,$D1145*J$1,6*$D1145),0)</f>
        <v>360</v>
      </c>
      <c r="K1145" s="189">
        <f>IF(Início!$C$11&lt;K$2,IF((K$2-Início!$C$11)&lt;72,$D1145*K$1,6*$D1145),0)</f>
        <v>360</v>
      </c>
      <c r="L1145" s="189">
        <f>IF(Início!$C$11&lt;L$2,IF((L$2-Início!$C$11)&lt;72,$D1145*L$1,6*$D1145),0)</f>
        <v>360</v>
      </c>
      <c r="M1145" s="189">
        <f>IF(Início!$C$11&lt;M$2,IF((M$2-Início!$C$11)&lt;72,$D1145*M$1,6*$D1145),0)</f>
        <v>360</v>
      </c>
      <c r="N1145" s="189">
        <f>IF(Início!$C$11&lt;N$2,IF((N$2-Início!$C$11)&lt;72,$D1145*N$1,6*$D1145),0)</f>
        <v>360</v>
      </c>
      <c r="Q1145" s="165" t="s">
        <v>1012</v>
      </c>
    </row>
    <row r="1146" spans="2:17">
      <c r="B1146" s="165" t="str">
        <f t="shared" si="18"/>
        <v>Paulistana/PI</v>
      </c>
      <c r="C1146" s="189" t="s">
        <v>2004</v>
      </c>
      <c r="D1146" s="189">
        <v>60</v>
      </c>
      <c r="E1146" s="189">
        <f>IF(Início!$C$11&lt;E$2,IF((E$2-Início!$C$11)&lt;72,$D1146*E$1,6*$D1146),0)</f>
        <v>60</v>
      </c>
      <c r="F1146" s="189">
        <f>IF(Início!$C$11&lt;F$2,IF((F$2-Início!$C$11)&lt;72,$D1146*F$1,6*$D1146),0)</f>
        <v>120</v>
      </c>
      <c r="G1146" s="189">
        <f>IF(Início!$C$11&lt;G$2,IF((G$2-Início!$C$11)&lt;72,$D1146*G$1,6*$D1146),0)</f>
        <v>180</v>
      </c>
      <c r="H1146" s="189">
        <f>IF(Início!$C$11&lt;H$2,IF((H$2-Início!$C$11)&lt;72,$D1146*H$1,6*$D1146),0)</f>
        <v>240</v>
      </c>
      <c r="I1146" s="189">
        <f>IF(Início!$C$11&lt;I$2,IF((I$2-Início!$C$11)&lt;72,$D1146*I$1,6*$D1146),0)</f>
        <v>300</v>
      </c>
      <c r="J1146" s="189">
        <f>IF(Início!$C$11&lt;J$2,IF((J$2-Início!$C$11)&lt;72,$D1146*J$1,6*$D1146),0)</f>
        <v>360</v>
      </c>
      <c r="K1146" s="189">
        <f>IF(Início!$C$11&lt;K$2,IF((K$2-Início!$C$11)&lt;72,$D1146*K$1,6*$D1146),0)</f>
        <v>360</v>
      </c>
      <c r="L1146" s="189">
        <f>IF(Início!$C$11&lt;L$2,IF((L$2-Início!$C$11)&lt;72,$D1146*L$1,6*$D1146),0)</f>
        <v>360</v>
      </c>
      <c r="M1146" s="189">
        <f>IF(Início!$C$11&lt;M$2,IF((M$2-Início!$C$11)&lt;72,$D1146*M$1,6*$D1146),0)</f>
        <v>360</v>
      </c>
      <c r="N1146" s="189">
        <f>IF(Início!$C$11&lt;N$2,IF((N$2-Início!$C$11)&lt;72,$D1146*N$1,6*$D1146),0)</f>
        <v>360</v>
      </c>
      <c r="Q1146" s="165" t="s">
        <v>868</v>
      </c>
    </row>
    <row r="1147" spans="2:17">
      <c r="B1147" s="165" t="str">
        <f t="shared" si="18"/>
        <v>Pé de Serra/BA</v>
      </c>
      <c r="C1147" s="189" t="s">
        <v>311</v>
      </c>
      <c r="D1147" s="189">
        <v>60</v>
      </c>
      <c r="E1147" s="189">
        <f>IF(Início!$C$11&lt;E$2,IF((E$2-Início!$C$11)&lt;72,$D1147*E$1,6*$D1147),0)</f>
        <v>60</v>
      </c>
      <c r="F1147" s="189">
        <f>IF(Início!$C$11&lt;F$2,IF((F$2-Início!$C$11)&lt;72,$D1147*F$1,6*$D1147),0)</f>
        <v>120</v>
      </c>
      <c r="G1147" s="189">
        <f>IF(Início!$C$11&lt;G$2,IF((G$2-Início!$C$11)&lt;72,$D1147*G$1,6*$D1147),0)</f>
        <v>180</v>
      </c>
      <c r="H1147" s="189">
        <f>IF(Início!$C$11&lt;H$2,IF((H$2-Início!$C$11)&lt;72,$D1147*H$1,6*$D1147),0)</f>
        <v>240</v>
      </c>
      <c r="I1147" s="189">
        <f>IF(Início!$C$11&lt;I$2,IF((I$2-Início!$C$11)&lt;72,$D1147*I$1,6*$D1147),0)</f>
        <v>300</v>
      </c>
      <c r="J1147" s="189">
        <f>IF(Início!$C$11&lt;J$2,IF((J$2-Início!$C$11)&lt;72,$D1147*J$1,6*$D1147),0)</f>
        <v>360</v>
      </c>
      <c r="K1147" s="189">
        <f>IF(Início!$C$11&lt;K$2,IF((K$2-Início!$C$11)&lt;72,$D1147*K$1,6*$D1147),0)</f>
        <v>360</v>
      </c>
      <c r="L1147" s="189">
        <f>IF(Início!$C$11&lt;L$2,IF((L$2-Início!$C$11)&lt;72,$D1147*L$1,6*$D1147),0)</f>
        <v>360</v>
      </c>
      <c r="M1147" s="189">
        <f>IF(Início!$C$11&lt;M$2,IF((M$2-Início!$C$11)&lt;72,$D1147*M$1,6*$D1147),0)</f>
        <v>360</v>
      </c>
      <c r="N1147" s="189">
        <f>IF(Início!$C$11&lt;N$2,IF((N$2-Início!$C$11)&lt;72,$D1147*N$1,6*$D1147),0)</f>
        <v>360</v>
      </c>
      <c r="Q1147" s="165" t="s">
        <v>1175</v>
      </c>
    </row>
    <row r="1148" spans="2:17">
      <c r="B1148" s="165" t="str">
        <f t="shared" si="18"/>
        <v>Pedra/PE</v>
      </c>
      <c r="C1148" s="189" t="s">
        <v>319</v>
      </c>
      <c r="D1148" s="189">
        <v>60</v>
      </c>
      <c r="E1148" s="189">
        <f>IF(Início!$C$11&lt;E$2,IF((E$2-Início!$C$11)&lt;72,$D1148*E$1,6*$D1148),0)</f>
        <v>60</v>
      </c>
      <c r="F1148" s="189">
        <f>IF(Início!$C$11&lt;F$2,IF((F$2-Início!$C$11)&lt;72,$D1148*F$1,6*$D1148),0)</f>
        <v>120</v>
      </c>
      <c r="G1148" s="189">
        <f>IF(Início!$C$11&lt;G$2,IF((G$2-Início!$C$11)&lt;72,$D1148*G$1,6*$D1148),0)</f>
        <v>180</v>
      </c>
      <c r="H1148" s="189">
        <f>IF(Início!$C$11&lt;H$2,IF((H$2-Início!$C$11)&lt;72,$D1148*H$1,6*$D1148),0)</f>
        <v>240</v>
      </c>
      <c r="I1148" s="189">
        <f>IF(Início!$C$11&lt;I$2,IF((I$2-Início!$C$11)&lt;72,$D1148*I$1,6*$D1148),0)</f>
        <v>300</v>
      </c>
      <c r="J1148" s="189">
        <f>IF(Início!$C$11&lt;J$2,IF((J$2-Início!$C$11)&lt;72,$D1148*J$1,6*$D1148),0)</f>
        <v>360</v>
      </c>
      <c r="K1148" s="189">
        <f>IF(Início!$C$11&lt;K$2,IF((K$2-Início!$C$11)&lt;72,$D1148*K$1,6*$D1148),0)</f>
        <v>360</v>
      </c>
      <c r="L1148" s="189">
        <f>IF(Início!$C$11&lt;L$2,IF((L$2-Início!$C$11)&lt;72,$D1148*L$1,6*$D1148),0)</f>
        <v>360</v>
      </c>
      <c r="M1148" s="189">
        <f>IF(Início!$C$11&lt;M$2,IF((M$2-Início!$C$11)&lt;72,$D1148*M$1,6*$D1148),0)</f>
        <v>360</v>
      </c>
      <c r="N1148" s="189">
        <f>IF(Início!$C$11&lt;N$2,IF((N$2-Início!$C$11)&lt;72,$D1148*N$1,6*$D1148),0)</f>
        <v>360</v>
      </c>
      <c r="Q1148" s="165" t="s">
        <v>832</v>
      </c>
    </row>
    <row r="1149" spans="2:17">
      <c r="B1149" s="165" t="str">
        <f t="shared" si="18"/>
        <v>Pedra Branca/CE</v>
      </c>
      <c r="C1149" s="189" t="s">
        <v>314</v>
      </c>
      <c r="D1149" s="189">
        <v>60</v>
      </c>
      <c r="E1149" s="189">
        <f>IF(Início!$C$11&lt;E$2,IF((E$2-Início!$C$11)&lt;72,$D1149*E$1,6*$D1149),0)</f>
        <v>60</v>
      </c>
      <c r="F1149" s="189">
        <f>IF(Início!$C$11&lt;F$2,IF((F$2-Início!$C$11)&lt;72,$D1149*F$1,6*$D1149),0)</f>
        <v>120</v>
      </c>
      <c r="G1149" s="189">
        <f>IF(Início!$C$11&lt;G$2,IF((G$2-Início!$C$11)&lt;72,$D1149*G$1,6*$D1149),0)</f>
        <v>180</v>
      </c>
      <c r="H1149" s="189">
        <f>IF(Início!$C$11&lt;H$2,IF((H$2-Início!$C$11)&lt;72,$D1149*H$1,6*$D1149),0)</f>
        <v>240</v>
      </c>
      <c r="I1149" s="189">
        <f>IF(Início!$C$11&lt;I$2,IF((I$2-Início!$C$11)&lt;72,$D1149*I$1,6*$D1149),0)</f>
        <v>300</v>
      </c>
      <c r="J1149" s="189">
        <f>IF(Início!$C$11&lt;J$2,IF((J$2-Início!$C$11)&lt;72,$D1149*J$1,6*$D1149),0)</f>
        <v>360</v>
      </c>
      <c r="K1149" s="189">
        <f>IF(Início!$C$11&lt;K$2,IF((K$2-Início!$C$11)&lt;72,$D1149*K$1,6*$D1149),0)</f>
        <v>360</v>
      </c>
      <c r="L1149" s="189">
        <f>IF(Início!$C$11&lt;L$2,IF((L$2-Início!$C$11)&lt;72,$D1149*L$1,6*$D1149),0)</f>
        <v>360</v>
      </c>
      <c r="M1149" s="189">
        <f>IF(Início!$C$11&lt;M$2,IF((M$2-Início!$C$11)&lt;72,$D1149*M$1,6*$D1149),0)</f>
        <v>360</v>
      </c>
      <c r="N1149" s="189">
        <f>IF(Início!$C$11&lt;N$2,IF((N$2-Início!$C$11)&lt;72,$D1149*N$1,6*$D1149),0)</f>
        <v>360</v>
      </c>
      <c r="Q1149" s="165" t="s">
        <v>573</v>
      </c>
    </row>
    <row r="1150" spans="2:17">
      <c r="B1150" s="165" t="str">
        <f t="shared" si="18"/>
        <v>Pedra Branca/PB</v>
      </c>
      <c r="C1150" s="189" t="s">
        <v>2015</v>
      </c>
      <c r="D1150" s="189">
        <v>60</v>
      </c>
      <c r="E1150" s="189">
        <f>IF(Início!$C$11&lt;E$2,IF((E$2-Início!$C$11)&lt;72,$D1150*E$1,6*$D1150),0)</f>
        <v>60</v>
      </c>
      <c r="F1150" s="189">
        <f>IF(Início!$C$11&lt;F$2,IF((F$2-Início!$C$11)&lt;72,$D1150*F$1,6*$D1150),0)</f>
        <v>120</v>
      </c>
      <c r="G1150" s="189">
        <f>IF(Início!$C$11&lt;G$2,IF((G$2-Início!$C$11)&lt;72,$D1150*G$1,6*$D1150),0)</f>
        <v>180</v>
      </c>
      <c r="H1150" s="189">
        <f>IF(Início!$C$11&lt;H$2,IF((H$2-Início!$C$11)&lt;72,$D1150*H$1,6*$D1150),0)</f>
        <v>240</v>
      </c>
      <c r="I1150" s="189">
        <f>IF(Início!$C$11&lt;I$2,IF((I$2-Início!$C$11)&lt;72,$D1150*I$1,6*$D1150),0)</f>
        <v>300</v>
      </c>
      <c r="J1150" s="189">
        <f>IF(Início!$C$11&lt;J$2,IF((J$2-Início!$C$11)&lt;72,$D1150*J$1,6*$D1150),0)</f>
        <v>360</v>
      </c>
      <c r="K1150" s="189">
        <f>IF(Início!$C$11&lt;K$2,IF((K$2-Início!$C$11)&lt;72,$D1150*K$1,6*$D1150),0)</f>
        <v>360</v>
      </c>
      <c r="L1150" s="189">
        <f>IF(Início!$C$11&lt;L$2,IF((L$2-Início!$C$11)&lt;72,$D1150*L$1,6*$D1150),0)</f>
        <v>360</v>
      </c>
      <c r="M1150" s="189">
        <f>IF(Início!$C$11&lt;M$2,IF((M$2-Início!$C$11)&lt;72,$D1150*M$1,6*$D1150),0)</f>
        <v>360</v>
      </c>
      <c r="N1150" s="189">
        <f>IF(Início!$C$11&lt;N$2,IF((N$2-Início!$C$11)&lt;72,$D1150*N$1,6*$D1150),0)</f>
        <v>360</v>
      </c>
      <c r="Q1150" s="165" t="s">
        <v>573</v>
      </c>
    </row>
    <row r="1151" spans="2:17">
      <c r="B1151" s="165" t="str">
        <f t="shared" si="18"/>
        <v>Pedra Branca do Amapari/AP</v>
      </c>
      <c r="C1151" s="189" t="s">
        <v>2007</v>
      </c>
      <c r="D1151" s="189">
        <v>60</v>
      </c>
      <c r="E1151" s="189">
        <f>IF(Início!$C$11&lt;E$2,IF((E$2-Início!$C$11)&lt;72,$D1151*E$1,6*$D1151),0)</f>
        <v>60</v>
      </c>
      <c r="F1151" s="189">
        <f>IF(Início!$C$11&lt;F$2,IF((F$2-Início!$C$11)&lt;72,$D1151*F$1,6*$D1151),0)</f>
        <v>120</v>
      </c>
      <c r="G1151" s="189">
        <f>IF(Início!$C$11&lt;G$2,IF((G$2-Início!$C$11)&lt;72,$D1151*G$1,6*$D1151),0)</f>
        <v>180</v>
      </c>
      <c r="H1151" s="189">
        <f>IF(Início!$C$11&lt;H$2,IF((H$2-Início!$C$11)&lt;72,$D1151*H$1,6*$D1151),0)</f>
        <v>240</v>
      </c>
      <c r="I1151" s="189">
        <f>IF(Início!$C$11&lt;I$2,IF((I$2-Início!$C$11)&lt;72,$D1151*I$1,6*$D1151),0)</f>
        <v>300</v>
      </c>
      <c r="J1151" s="189">
        <f>IF(Início!$C$11&lt;J$2,IF((J$2-Início!$C$11)&lt;72,$D1151*J$1,6*$D1151),0)</f>
        <v>360</v>
      </c>
      <c r="K1151" s="189">
        <f>IF(Início!$C$11&lt;K$2,IF((K$2-Início!$C$11)&lt;72,$D1151*K$1,6*$D1151),0)</f>
        <v>360</v>
      </c>
      <c r="L1151" s="189">
        <f>IF(Início!$C$11&lt;L$2,IF((L$2-Início!$C$11)&lt;72,$D1151*L$1,6*$D1151),0)</f>
        <v>360</v>
      </c>
      <c r="M1151" s="189">
        <f>IF(Início!$C$11&lt;M$2,IF((M$2-Início!$C$11)&lt;72,$D1151*M$1,6*$D1151),0)</f>
        <v>360</v>
      </c>
      <c r="N1151" s="189">
        <f>IF(Início!$C$11&lt;N$2,IF((N$2-Início!$C$11)&lt;72,$D1151*N$1,6*$D1151),0)</f>
        <v>360</v>
      </c>
      <c r="Q1151" s="165" t="s">
        <v>1195</v>
      </c>
    </row>
    <row r="1152" spans="2:17">
      <c r="B1152" s="165" t="str">
        <f t="shared" si="18"/>
        <v>Pedra Preta/MT</v>
      </c>
      <c r="C1152" s="189" t="s">
        <v>309</v>
      </c>
      <c r="D1152" s="189">
        <v>60</v>
      </c>
      <c r="E1152" s="189">
        <f>IF(Início!$C$11&lt;E$2,IF((E$2-Início!$C$11)&lt;72,$D1152*E$1,6*$D1152),0)</f>
        <v>60</v>
      </c>
      <c r="F1152" s="189">
        <f>IF(Início!$C$11&lt;F$2,IF((F$2-Início!$C$11)&lt;72,$D1152*F$1,6*$D1152),0)</f>
        <v>120</v>
      </c>
      <c r="G1152" s="189">
        <f>IF(Início!$C$11&lt;G$2,IF((G$2-Início!$C$11)&lt;72,$D1152*G$1,6*$D1152),0)</f>
        <v>180</v>
      </c>
      <c r="H1152" s="189">
        <f>IF(Início!$C$11&lt;H$2,IF((H$2-Início!$C$11)&lt;72,$D1152*H$1,6*$D1152),0)</f>
        <v>240</v>
      </c>
      <c r="I1152" s="189">
        <f>IF(Início!$C$11&lt;I$2,IF((I$2-Início!$C$11)&lt;72,$D1152*I$1,6*$D1152),0)</f>
        <v>300</v>
      </c>
      <c r="J1152" s="189">
        <f>IF(Início!$C$11&lt;J$2,IF((J$2-Início!$C$11)&lt;72,$D1152*J$1,6*$D1152),0)</f>
        <v>360</v>
      </c>
      <c r="K1152" s="189">
        <f>IF(Início!$C$11&lt;K$2,IF((K$2-Início!$C$11)&lt;72,$D1152*K$1,6*$D1152),0)</f>
        <v>360</v>
      </c>
      <c r="L1152" s="189">
        <f>IF(Início!$C$11&lt;L$2,IF((L$2-Início!$C$11)&lt;72,$D1152*L$1,6*$D1152),0)</f>
        <v>360</v>
      </c>
      <c r="M1152" s="189">
        <f>IF(Início!$C$11&lt;M$2,IF((M$2-Início!$C$11)&lt;72,$D1152*M$1,6*$D1152),0)</f>
        <v>360</v>
      </c>
      <c r="N1152" s="189">
        <f>IF(Início!$C$11&lt;N$2,IF((N$2-Início!$C$11)&lt;72,$D1152*N$1,6*$D1152),0)</f>
        <v>360</v>
      </c>
      <c r="Q1152" s="165" t="s">
        <v>960</v>
      </c>
    </row>
    <row r="1153" spans="2:17">
      <c r="B1153" s="165" t="str">
        <f t="shared" si="18"/>
        <v>Pedreiras/MA</v>
      </c>
      <c r="C1153" s="189" t="s">
        <v>316</v>
      </c>
      <c r="D1153" s="189">
        <v>60</v>
      </c>
      <c r="E1153" s="189">
        <f>IF(Início!$C$11&lt;E$2,IF((E$2-Início!$C$11)&lt;72,$D1153*E$1,6*$D1153),0)</f>
        <v>60</v>
      </c>
      <c r="F1153" s="189">
        <f>IF(Início!$C$11&lt;F$2,IF((F$2-Início!$C$11)&lt;72,$D1153*F$1,6*$D1153),0)</f>
        <v>120</v>
      </c>
      <c r="G1153" s="189">
        <f>IF(Início!$C$11&lt;G$2,IF((G$2-Início!$C$11)&lt;72,$D1153*G$1,6*$D1153),0)</f>
        <v>180</v>
      </c>
      <c r="H1153" s="189">
        <f>IF(Início!$C$11&lt;H$2,IF((H$2-Início!$C$11)&lt;72,$D1153*H$1,6*$D1153),0)</f>
        <v>240</v>
      </c>
      <c r="I1153" s="189">
        <f>IF(Início!$C$11&lt;I$2,IF((I$2-Início!$C$11)&lt;72,$D1153*I$1,6*$D1153),0)</f>
        <v>300</v>
      </c>
      <c r="J1153" s="189">
        <f>IF(Início!$C$11&lt;J$2,IF((J$2-Início!$C$11)&lt;72,$D1153*J$1,6*$D1153),0)</f>
        <v>360</v>
      </c>
      <c r="K1153" s="189">
        <f>IF(Início!$C$11&lt;K$2,IF((K$2-Início!$C$11)&lt;72,$D1153*K$1,6*$D1153),0)</f>
        <v>360</v>
      </c>
      <c r="L1153" s="189">
        <f>IF(Início!$C$11&lt;L$2,IF((L$2-Início!$C$11)&lt;72,$D1153*L$1,6*$D1153),0)</f>
        <v>360</v>
      </c>
      <c r="M1153" s="189">
        <f>IF(Início!$C$11&lt;M$2,IF((M$2-Início!$C$11)&lt;72,$D1153*M$1,6*$D1153),0)</f>
        <v>360</v>
      </c>
      <c r="N1153" s="189">
        <f>IF(Início!$C$11&lt;N$2,IF((N$2-Início!$C$11)&lt;72,$D1153*N$1,6*$D1153),0)</f>
        <v>360</v>
      </c>
      <c r="Q1153" s="165" t="s">
        <v>601</v>
      </c>
    </row>
    <row r="1154" spans="2:17">
      <c r="B1154" s="165" t="str">
        <f t="shared" si="18"/>
        <v>Pedrinópolis/MG</v>
      </c>
      <c r="C1154" s="189" t="s">
        <v>2005</v>
      </c>
      <c r="D1154" s="189">
        <v>60</v>
      </c>
      <c r="E1154" s="189">
        <f>IF(Início!$C$11&lt;E$2,IF((E$2-Início!$C$11)&lt;72,$D1154*E$1,6*$D1154),0)</f>
        <v>60</v>
      </c>
      <c r="F1154" s="189">
        <f>IF(Início!$C$11&lt;F$2,IF((F$2-Início!$C$11)&lt;72,$D1154*F$1,6*$D1154),0)</f>
        <v>120</v>
      </c>
      <c r="G1154" s="189">
        <f>IF(Início!$C$11&lt;G$2,IF((G$2-Início!$C$11)&lt;72,$D1154*G$1,6*$D1154),0)</f>
        <v>180</v>
      </c>
      <c r="H1154" s="189">
        <f>IF(Início!$C$11&lt;H$2,IF((H$2-Início!$C$11)&lt;72,$D1154*H$1,6*$D1154),0)</f>
        <v>240</v>
      </c>
      <c r="I1154" s="189">
        <f>IF(Início!$C$11&lt;I$2,IF((I$2-Início!$C$11)&lt;72,$D1154*I$1,6*$D1154),0)</f>
        <v>300</v>
      </c>
      <c r="J1154" s="189">
        <f>IF(Início!$C$11&lt;J$2,IF((J$2-Início!$C$11)&lt;72,$D1154*J$1,6*$D1154),0)</f>
        <v>360</v>
      </c>
      <c r="K1154" s="189">
        <f>IF(Início!$C$11&lt;K$2,IF((K$2-Início!$C$11)&lt;72,$D1154*K$1,6*$D1154),0)</f>
        <v>360</v>
      </c>
      <c r="L1154" s="189">
        <f>IF(Início!$C$11&lt;L$2,IF((L$2-Início!$C$11)&lt;72,$D1154*L$1,6*$D1154),0)</f>
        <v>360</v>
      </c>
      <c r="M1154" s="189">
        <f>IF(Início!$C$11&lt;M$2,IF((M$2-Início!$C$11)&lt;72,$D1154*M$1,6*$D1154),0)</f>
        <v>360</v>
      </c>
      <c r="N1154" s="189">
        <f>IF(Início!$C$11&lt;N$2,IF((N$2-Início!$C$11)&lt;72,$D1154*N$1,6*$D1154),0)</f>
        <v>360</v>
      </c>
      <c r="Q1154" s="165" t="s">
        <v>1861</v>
      </c>
    </row>
    <row r="1155" spans="2:17">
      <c r="B1155" s="165" t="str">
        <f t="shared" si="18"/>
        <v>Pedro Canário/ES</v>
      </c>
      <c r="C1155" s="189" t="s">
        <v>2011</v>
      </c>
      <c r="D1155" s="189">
        <v>60</v>
      </c>
      <c r="E1155" s="189">
        <f>IF(Início!$C$11&lt;E$2,IF((E$2-Início!$C$11)&lt;72,$D1155*E$1,6*$D1155),0)</f>
        <v>60</v>
      </c>
      <c r="F1155" s="189">
        <f>IF(Início!$C$11&lt;F$2,IF((F$2-Início!$C$11)&lt;72,$D1155*F$1,6*$D1155),0)</f>
        <v>120</v>
      </c>
      <c r="G1155" s="189">
        <f>IF(Início!$C$11&lt;G$2,IF((G$2-Início!$C$11)&lt;72,$D1155*G$1,6*$D1155),0)</f>
        <v>180</v>
      </c>
      <c r="H1155" s="189">
        <f>IF(Início!$C$11&lt;H$2,IF((H$2-Início!$C$11)&lt;72,$D1155*H$1,6*$D1155),0)</f>
        <v>240</v>
      </c>
      <c r="I1155" s="189">
        <f>IF(Início!$C$11&lt;I$2,IF((I$2-Início!$C$11)&lt;72,$D1155*I$1,6*$D1155),0)</f>
        <v>300</v>
      </c>
      <c r="J1155" s="189">
        <f>IF(Início!$C$11&lt;J$2,IF((J$2-Início!$C$11)&lt;72,$D1155*J$1,6*$D1155),0)</f>
        <v>360</v>
      </c>
      <c r="K1155" s="189">
        <f>IF(Início!$C$11&lt;K$2,IF((K$2-Início!$C$11)&lt;72,$D1155*K$1,6*$D1155),0)</f>
        <v>360</v>
      </c>
      <c r="L1155" s="189">
        <f>IF(Início!$C$11&lt;L$2,IF((L$2-Início!$C$11)&lt;72,$D1155*L$1,6*$D1155),0)</f>
        <v>360</v>
      </c>
      <c r="M1155" s="189">
        <f>IF(Início!$C$11&lt;M$2,IF((M$2-Início!$C$11)&lt;72,$D1155*M$1,6*$D1155),0)</f>
        <v>360</v>
      </c>
      <c r="N1155" s="189">
        <f>IF(Início!$C$11&lt;N$2,IF((N$2-Início!$C$11)&lt;72,$D1155*N$1,6*$D1155),0)</f>
        <v>360</v>
      </c>
      <c r="Q1155" s="165" t="s">
        <v>852</v>
      </c>
    </row>
    <row r="1156" spans="2:17">
      <c r="B1156" s="165" t="str">
        <f t="shared" si="18"/>
        <v>Pedro de Toledo/SP</v>
      </c>
      <c r="C1156" s="189" t="s">
        <v>2002</v>
      </c>
      <c r="D1156" s="189">
        <v>60</v>
      </c>
      <c r="E1156" s="189">
        <f>IF(Início!$C$11&lt;E$2,IF((E$2-Início!$C$11)&lt;72,$D1156*E$1,6*$D1156),0)</f>
        <v>60</v>
      </c>
      <c r="F1156" s="189">
        <f>IF(Início!$C$11&lt;F$2,IF((F$2-Início!$C$11)&lt;72,$D1156*F$1,6*$D1156),0)</f>
        <v>120</v>
      </c>
      <c r="G1156" s="189">
        <f>IF(Início!$C$11&lt;G$2,IF((G$2-Início!$C$11)&lt;72,$D1156*G$1,6*$D1156),0)</f>
        <v>180</v>
      </c>
      <c r="H1156" s="189">
        <f>IF(Início!$C$11&lt;H$2,IF((H$2-Início!$C$11)&lt;72,$D1156*H$1,6*$D1156),0)</f>
        <v>240</v>
      </c>
      <c r="I1156" s="189">
        <f>IF(Início!$C$11&lt;I$2,IF((I$2-Início!$C$11)&lt;72,$D1156*I$1,6*$D1156),0)</f>
        <v>300</v>
      </c>
      <c r="J1156" s="189">
        <f>IF(Início!$C$11&lt;J$2,IF((J$2-Início!$C$11)&lt;72,$D1156*J$1,6*$D1156),0)</f>
        <v>360</v>
      </c>
      <c r="K1156" s="189">
        <f>IF(Início!$C$11&lt;K$2,IF((K$2-Início!$C$11)&lt;72,$D1156*K$1,6*$D1156),0)</f>
        <v>360</v>
      </c>
      <c r="L1156" s="189">
        <f>IF(Início!$C$11&lt;L$2,IF((L$2-Início!$C$11)&lt;72,$D1156*L$1,6*$D1156),0)</f>
        <v>360</v>
      </c>
      <c r="M1156" s="189">
        <f>IF(Início!$C$11&lt;M$2,IF((M$2-Início!$C$11)&lt;72,$D1156*M$1,6*$D1156),0)</f>
        <v>360</v>
      </c>
      <c r="N1156" s="189">
        <f>IF(Início!$C$11&lt;N$2,IF((N$2-Início!$C$11)&lt;72,$D1156*N$1,6*$D1156),0)</f>
        <v>360</v>
      </c>
      <c r="Q1156" s="165" t="s">
        <v>1259</v>
      </c>
    </row>
    <row r="1157" spans="2:17">
      <c r="B1157" s="165" t="str">
        <f t="shared" ref="B1157:B1220" si="19">CONCATENATE(Q1157,"/",C1157)</f>
        <v>Pedro II/PI</v>
      </c>
      <c r="C1157" s="189" t="s">
        <v>2004</v>
      </c>
      <c r="D1157" s="189">
        <v>60</v>
      </c>
      <c r="E1157" s="189">
        <f>IF(Início!$C$11&lt;E$2,IF((E$2-Início!$C$11)&lt;72,$D1157*E$1,6*$D1157),0)</f>
        <v>60</v>
      </c>
      <c r="F1157" s="189">
        <f>IF(Início!$C$11&lt;F$2,IF((F$2-Início!$C$11)&lt;72,$D1157*F$1,6*$D1157),0)</f>
        <v>120</v>
      </c>
      <c r="G1157" s="189">
        <f>IF(Início!$C$11&lt;G$2,IF((G$2-Início!$C$11)&lt;72,$D1157*G$1,6*$D1157),0)</f>
        <v>180</v>
      </c>
      <c r="H1157" s="189">
        <f>IF(Início!$C$11&lt;H$2,IF((H$2-Início!$C$11)&lt;72,$D1157*H$1,6*$D1157),0)</f>
        <v>240</v>
      </c>
      <c r="I1157" s="189">
        <f>IF(Início!$C$11&lt;I$2,IF((I$2-Início!$C$11)&lt;72,$D1157*I$1,6*$D1157),0)</f>
        <v>300</v>
      </c>
      <c r="J1157" s="189">
        <f>IF(Início!$C$11&lt;J$2,IF((J$2-Início!$C$11)&lt;72,$D1157*J$1,6*$D1157),0)</f>
        <v>360</v>
      </c>
      <c r="K1157" s="189">
        <f>IF(Início!$C$11&lt;K$2,IF((K$2-Início!$C$11)&lt;72,$D1157*K$1,6*$D1157),0)</f>
        <v>360</v>
      </c>
      <c r="L1157" s="189">
        <f>IF(Início!$C$11&lt;L$2,IF((L$2-Início!$C$11)&lt;72,$D1157*L$1,6*$D1157),0)</f>
        <v>360</v>
      </c>
      <c r="M1157" s="189">
        <f>IF(Início!$C$11&lt;M$2,IF((M$2-Início!$C$11)&lt;72,$D1157*M$1,6*$D1157),0)</f>
        <v>360</v>
      </c>
      <c r="N1157" s="189">
        <f>IF(Início!$C$11&lt;N$2,IF((N$2-Início!$C$11)&lt;72,$D1157*N$1,6*$D1157),0)</f>
        <v>360</v>
      </c>
      <c r="Q1157" s="165" t="s">
        <v>589</v>
      </c>
    </row>
    <row r="1158" spans="2:17">
      <c r="B1158" s="165" t="str">
        <f t="shared" si="19"/>
        <v>Peixe-Boi/PA</v>
      </c>
      <c r="C1158" s="189" t="s">
        <v>302</v>
      </c>
      <c r="D1158" s="189">
        <v>60</v>
      </c>
      <c r="E1158" s="189">
        <f>IF(Início!$C$11&lt;E$2,IF((E$2-Início!$C$11)&lt;72,$D1158*E$1,6*$D1158),0)</f>
        <v>60</v>
      </c>
      <c r="F1158" s="189">
        <f>IF(Início!$C$11&lt;F$2,IF((F$2-Início!$C$11)&lt;72,$D1158*F$1,6*$D1158),0)</f>
        <v>120</v>
      </c>
      <c r="G1158" s="189">
        <f>IF(Início!$C$11&lt;G$2,IF((G$2-Início!$C$11)&lt;72,$D1158*G$1,6*$D1158),0)</f>
        <v>180</v>
      </c>
      <c r="H1158" s="189">
        <f>IF(Início!$C$11&lt;H$2,IF((H$2-Início!$C$11)&lt;72,$D1158*H$1,6*$D1158),0)</f>
        <v>240</v>
      </c>
      <c r="I1158" s="189">
        <f>IF(Início!$C$11&lt;I$2,IF((I$2-Início!$C$11)&lt;72,$D1158*I$1,6*$D1158),0)</f>
        <v>300</v>
      </c>
      <c r="J1158" s="189">
        <f>IF(Início!$C$11&lt;J$2,IF((J$2-Início!$C$11)&lt;72,$D1158*J$1,6*$D1158),0)</f>
        <v>360</v>
      </c>
      <c r="K1158" s="189">
        <f>IF(Início!$C$11&lt;K$2,IF((K$2-Início!$C$11)&lt;72,$D1158*K$1,6*$D1158),0)</f>
        <v>360</v>
      </c>
      <c r="L1158" s="189">
        <f>IF(Início!$C$11&lt;L$2,IF((L$2-Início!$C$11)&lt;72,$D1158*L$1,6*$D1158),0)</f>
        <v>360</v>
      </c>
      <c r="M1158" s="189">
        <f>IF(Início!$C$11&lt;M$2,IF((M$2-Início!$C$11)&lt;72,$D1158*M$1,6*$D1158),0)</f>
        <v>360</v>
      </c>
      <c r="N1158" s="189">
        <f>IF(Início!$C$11&lt;N$2,IF((N$2-Início!$C$11)&lt;72,$D1158*N$1,6*$D1158),0)</f>
        <v>360</v>
      </c>
      <c r="Q1158" s="165" t="s">
        <v>1445</v>
      </c>
    </row>
    <row r="1159" spans="2:17">
      <c r="B1159" s="165" t="str">
        <f t="shared" si="19"/>
        <v>Pejuçara/RS</v>
      </c>
      <c r="C1159" s="189" t="s">
        <v>2012</v>
      </c>
      <c r="D1159" s="189">
        <v>60</v>
      </c>
      <c r="E1159" s="189">
        <f>IF(Início!$C$11&lt;E$2,IF((E$2-Início!$C$11)&lt;72,$D1159*E$1,6*$D1159),0)</f>
        <v>60</v>
      </c>
      <c r="F1159" s="189">
        <f>IF(Início!$C$11&lt;F$2,IF((F$2-Início!$C$11)&lt;72,$D1159*F$1,6*$D1159),0)</f>
        <v>120</v>
      </c>
      <c r="G1159" s="189">
        <f>IF(Início!$C$11&lt;G$2,IF((G$2-Início!$C$11)&lt;72,$D1159*G$1,6*$D1159),0)</f>
        <v>180</v>
      </c>
      <c r="H1159" s="189">
        <f>IF(Início!$C$11&lt;H$2,IF((H$2-Início!$C$11)&lt;72,$D1159*H$1,6*$D1159),0)</f>
        <v>240</v>
      </c>
      <c r="I1159" s="189">
        <f>IF(Início!$C$11&lt;I$2,IF((I$2-Início!$C$11)&lt;72,$D1159*I$1,6*$D1159),0)</f>
        <v>300</v>
      </c>
      <c r="J1159" s="189">
        <f>IF(Início!$C$11&lt;J$2,IF((J$2-Início!$C$11)&lt;72,$D1159*J$1,6*$D1159),0)</f>
        <v>360</v>
      </c>
      <c r="K1159" s="189">
        <f>IF(Início!$C$11&lt;K$2,IF((K$2-Início!$C$11)&lt;72,$D1159*K$1,6*$D1159),0)</f>
        <v>360</v>
      </c>
      <c r="L1159" s="189">
        <f>IF(Início!$C$11&lt;L$2,IF((L$2-Início!$C$11)&lt;72,$D1159*L$1,6*$D1159),0)</f>
        <v>360</v>
      </c>
      <c r="M1159" s="189">
        <f>IF(Início!$C$11&lt;M$2,IF((M$2-Início!$C$11)&lt;72,$D1159*M$1,6*$D1159),0)</f>
        <v>360</v>
      </c>
      <c r="N1159" s="189">
        <f>IF(Início!$C$11&lt;N$2,IF((N$2-Início!$C$11)&lt;72,$D1159*N$1,6*$D1159),0)</f>
        <v>360</v>
      </c>
      <c r="Q1159" s="165" t="s">
        <v>1823</v>
      </c>
    </row>
    <row r="1160" spans="2:17">
      <c r="B1160" s="165" t="str">
        <f t="shared" si="19"/>
        <v>Penaforte/CE</v>
      </c>
      <c r="C1160" s="189" t="s">
        <v>314</v>
      </c>
      <c r="D1160" s="189">
        <v>60</v>
      </c>
      <c r="E1160" s="189">
        <f>IF(Início!$C$11&lt;E$2,IF((E$2-Início!$C$11)&lt;72,$D1160*E$1,6*$D1160),0)</f>
        <v>60</v>
      </c>
      <c r="F1160" s="189">
        <f>IF(Início!$C$11&lt;F$2,IF((F$2-Início!$C$11)&lt;72,$D1160*F$1,6*$D1160),0)</f>
        <v>120</v>
      </c>
      <c r="G1160" s="189">
        <f>IF(Início!$C$11&lt;G$2,IF((G$2-Início!$C$11)&lt;72,$D1160*G$1,6*$D1160),0)</f>
        <v>180</v>
      </c>
      <c r="H1160" s="189">
        <f>IF(Início!$C$11&lt;H$2,IF((H$2-Início!$C$11)&lt;72,$D1160*H$1,6*$D1160),0)</f>
        <v>240</v>
      </c>
      <c r="I1160" s="189">
        <f>IF(Início!$C$11&lt;I$2,IF((I$2-Início!$C$11)&lt;72,$D1160*I$1,6*$D1160),0)</f>
        <v>300</v>
      </c>
      <c r="J1160" s="189">
        <f>IF(Início!$C$11&lt;J$2,IF((J$2-Início!$C$11)&lt;72,$D1160*J$1,6*$D1160),0)</f>
        <v>360</v>
      </c>
      <c r="K1160" s="189">
        <f>IF(Início!$C$11&lt;K$2,IF((K$2-Início!$C$11)&lt;72,$D1160*K$1,6*$D1160),0)</f>
        <v>360</v>
      </c>
      <c r="L1160" s="189">
        <f>IF(Início!$C$11&lt;L$2,IF((L$2-Início!$C$11)&lt;72,$D1160*L$1,6*$D1160),0)</f>
        <v>360</v>
      </c>
      <c r="M1160" s="189">
        <f>IF(Início!$C$11&lt;M$2,IF((M$2-Início!$C$11)&lt;72,$D1160*M$1,6*$D1160),0)</f>
        <v>360</v>
      </c>
      <c r="N1160" s="189">
        <f>IF(Início!$C$11&lt;N$2,IF((N$2-Início!$C$11)&lt;72,$D1160*N$1,6*$D1160),0)</f>
        <v>360</v>
      </c>
      <c r="Q1160" s="165" t="s">
        <v>1409</v>
      </c>
    </row>
    <row r="1161" spans="2:17">
      <c r="B1161" s="165" t="str">
        <f t="shared" si="19"/>
        <v>Penedo/AL</v>
      </c>
      <c r="C1161" s="189" t="s">
        <v>2010</v>
      </c>
      <c r="D1161" s="189">
        <v>60</v>
      </c>
      <c r="E1161" s="189">
        <f>IF(Início!$C$11&lt;E$2,IF((E$2-Início!$C$11)&lt;72,$D1161*E$1,6*$D1161),0)</f>
        <v>60</v>
      </c>
      <c r="F1161" s="189">
        <f>IF(Início!$C$11&lt;F$2,IF((F$2-Início!$C$11)&lt;72,$D1161*F$1,6*$D1161),0)</f>
        <v>120</v>
      </c>
      <c r="G1161" s="189">
        <f>IF(Início!$C$11&lt;G$2,IF((G$2-Início!$C$11)&lt;72,$D1161*G$1,6*$D1161),0)</f>
        <v>180</v>
      </c>
      <c r="H1161" s="189">
        <f>IF(Início!$C$11&lt;H$2,IF((H$2-Início!$C$11)&lt;72,$D1161*H$1,6*$D1161),0)</f>
        <v>240</v>
      </c>
      <c r="I1161" s="189">
        <f>IF(Início!$C$11&lt;I$2,IF((I$2-Início!$C$11)&lt;72,$D1161*I$1,6*$D1161),0)</f>
        <v>300</v>
      </c>
      <c r="J1161" s="189">
        <f>IF(Início!$C$11&lt;J$2,IF((J$2-Início!$C$11)&lt;72,$D1161*J$1,6*$D1161),0)</f>
        <v>360</v>
      </c>
      <c r="K1161" s="189">
        <f>IF(Início!$C$11&lt;K$2,IF((K$2-Início!$C$11)&lt;72,$D1161*K$1,6*$D1161),0)</f>
        <v>360</v>
      </c>
      <c r="L1161" s="189">
        <f>IF(Início!$C$11&lt;L$2,IF((L$2-Início!$C$11)&lt;72,$D1161*L$1,6*$D1161),0)</f>
        <v>360</v>
      </c>
      <c r="M1161" s="189">
        <f>IF(Início!$C$11&lt;M$2,IF((M$2-Início!$C$11)&lt;72,$D1161*M$1,6*$D1161),0)</f>
        <v>360</v>
      </c>
      <c r="N1161" s="189">
        <f>IF(Início!$C$11&lt;N$2,IF((N$2-Início!$C$11)&lt;72,$D1161*N$1,6*$D1161),0)</f>
        <v>360</v>
      </c>
      <c r="Q1161" s="165" t="s">
        <v>487</v>
      </c>
    </row>
    <row r="1162" spans="2:17">
      <c r="B1162" s="165" t="str">
        <f t="shared" si="19"/>
        <v>Pentecoste/CE</v>
      </c>
      <c r="C1162" s="189" t="s">
        <v>314</v>
      </c>
      <c r="D1162" s="189">
        <v>60</v>
      </c>
      <c r="E1162" s="189">
        <f>IF(Início!$C$11&lt;E$2,IF((E$2-Início!$C$11)&lt;72,$D1162*E$1,6*$D1162),0)</f>
        <v>60</v>
      </c>
      <c r="F1162" s="189">
        <f>IF(Início!$C$11&lt;F$2,IF((F$2-Início!$C$11)&lt;72,$D1162*F$1,6*$D1162),0)</f>
        <v>120</v>
      </c>
      <c r="G1162" s="189">
        <f>IF(Início!$C$11&lt;G$2,IF((G$2-Início!$C$11)&lt;72,$D1162*G$1,6*$D1162),0)</f>
        <v>180</v>
      </c>
      <c r="H1162" s="189">
        <f>IF(Início!$C$11&lt;H$2,IF((H$2-Início!$C$11)&lt;72,$D1162*H$1,6*$D1162),0)</f>
        <v>240</v>
      </c>
      <c r="I1162" s="189">
        <f>IF(Início!$C$11&lt;I$2,IF((I$2-Início!$C$11)&lt;72,$D1162*I$1,6*$D1162),0)</f>
        <v>300</v>
      </c>
      <c r="J1162" s="189">
        <f>IF(Início!$C$11&lt;J$2,IF((J$2-Início!$C$11)&lt;72,$D1162*J$1,6*$D1162),0)</f>
        <v>360</v>
      </c>
      <c r="K1162" s="189">
        <f>IF(Início!$C$11&lt;K$2,IF((K$2-Início!$C$11)&lt;72,$D1162*K$1,6*$D1162),0)</f>
        <v>360</v>
      </c>
      <c r="L1162" s="189">
        <f>IF(Início!$C$11&lt;L$2,IF((L$2-Início!$C$11)&lt;72,$D1162*L$1,6*$D1162),0)</f>
        <v>360</v>
      </c>
      <c r="M1162" s="189">
        <f>IF(Início!$C$11&lt;M$2,IF((M$2-Início!$C$11)&lt;72,$D1162*M$1,6*$D1162),0)</f>
        <v>360</v>
      </c>
      <c r="N1162" s="189">
        <f>IF(Início!$C$11&lt;N$2,IF((N$2-Início!$C$11)&lt;72,$D1162*N$1,6*$D1162),0)</f>
        <v>360</v>
      </c>
      <c r="Q1162" s="165" t="s">
        <v>590</v>
      </c>
    </row>
    <row r="1163" spans="2:17">
      <c r="B1163" s="165" t="str">
        <f t="shared" si="19"/>
        <v>Perdizes/MG</v>
      </c>
      <c r="C1163" s="189" t="s">
        <v>2005</v>
      </c>
      <c r="D1163" s="189">
        <v>60</v>
      </c>
      <c r="E1163" s="189">
        <f>IF(Início!$C$11&lt;E$2,IF((E$2-Início!$C$11)&lt;72,$D1163*E$1,6*$D1163),0)</f>
        <v>60</v>
      </c>
      <c r="F1163" s="189">
        <f>IF(Início!$C$11&lt;F$2,IF((F$2-Início!$C$11)&lt;72,$D1163*F$1,6*$D1163),0)</f>
        <v>120</v>
      </c>
      <c r="G1163" s="189">
        <f>IF(Início!$C$11&lt;G$2,IF((G$2-Início!$C$11)&lt;72,$D1163*G$1,6*$D1163),0)</f>
        <v>180</v>
      </c>
      <c r="H1163" s="189">
        <f>IF(Início!$C$11&lt;H$2,IF((H$2-Início!$C$11)&lt;72,$D1163*H$1,6*$D1163),0)</f>
        <v>240</v>
      </c>
      <c r="I1163" s="189">
        <f>IF(Início!$C$11&lt;I$2,IF((I$2-Início!$C$11)&lt;72,$D1163*I$1,6*$D1163),0)</f>
        <v>300</v>
      </c>
      <c r="J1163" s="189">
        <f>IF(Início!$C$11&lt;J$2,IF((J$2-Início!$C$11)&lt;72,$D1163*J$1,6*$D1163),0)</f>
        <v>360</v>
      </c>
      <c r="K1163" s="189">
        <f>IF(Início!$C$11&lt;K$2,IF((K$2-Início!$C$11)&lt;72,$D1163*K$1,6*$D1163),0)</f>
        <v>360</v>
      </c>
      <c r="L1163" s="189">
        <f>IF(Início!$C$11&lt;L$2,IF((L$2-Início!$C$11)&lt;72,$D1163*L$1,6*$D1163),0)</f>
        <v>360</v>
      </c>
      <c r="M1163" s="189">
        <f>IF(Início!$C$11&lt;M$2,IF((M$2-Início!$C$11)&lt;72,$D1163*M$1,6*$D1163),0)</f>
        <v>360</v>
      </c>
      <c r="N1163" s="189">
        <f>IF(Início!$C$11&lt;N$2,IF((N$2-Início!$C$11)&lt;72,$D1163*N$1,6*$D1163),0)</f>
        <v>360</v>
      </c>
      <c r="Q1163" s="165" t="s">
        <v>1001</v>
      </c>
    </row>
    <row r="1164" spans="2:17">
      <c r="B1164" s="165" t="str">
        <f t="shared" si="19"/>
        <v>Pereira Barreto/SP</v>
      </c>
      <c r="C1164" s="189" t="s">
        <v>2002</v>
      </c>
      <c r="D1164" s="189">
        <v>60</v>
      </c>
      <c r="E1164" s="189">
        <f>IF(Início!$C$11&lt;E$2,IF((E$2-Início!$C$11)&lt;72,$D1164*E$1,6*$D1164),0)</f>
        <v>60</v>
      </c>
      <c r="F1164" s="189">
        <f>IF(Início!$C$11&lt;F$2,IF((F$2-Início!$C$11)&lt;72,$D1164*F$1,6*$D1164),0)</f>
        <v>120</v>
      </c>
      <c r="G1164" s="189">
        <f>IF(Início!$C$11&lt;G$2,IF((G$2-Início!$C$11)&lt;72,$D1164*G$1,6*$D1164),0)</f>
        <v>180</v>
      </c>
      <c r="H1164" s="189">
        <f>IF(Início!$C$11&lt;H$2,IF((H$2-Início!$C$11)&lt;72,$D1164*H$1,6*$D1164),0)</f>
        <v>240</v>
      </c>
      <c r="I1164" s="189">
        <f>IF(Início!$C$11&lt;I$2,IF((I$2-Início!$C$11)&lt;72,$D1164*I$1,6*$D1164),0)</f>
        <v>300</v>
      </c>
      <c r="J1164" s="189">
        <f>IF(Início!$C$11&lt;J$2,IF((J$2-Início!$C$11)&lt;72,$D1164*J$1,6*$D1164),0)</f>
        <v>360</v>
      </c>
      <c r="K1164" s="189">
        <f>IF(Início!$C$11&lt;K$2,IF((K$2-Início!$C$11)&lt;72,$D1164*K$1,6*$D1164),0)</f>
        <v>360</v>
      </c>
      <c r="L1164" s="189">
        <f>IF(Início!$C$11&lt;L$2,IF((L$2-Início!$C$11)&lt;72,$D1164*L$1,6*$D1164),0)</f>
        <v>360</v>
      </c>
      <c r="M1164" s="189">
        <f>IF(Início!$C$11&lt;M$2,IF((M$2-Início!$C$11)&lt;72,$D1164*M$1,6*$D1164),0)</f>
        <v>360</v>
      </c>
      <c r="N1164" s="189">
        <f>IF(Início!$C$11&lt;N$2,IF((N$2-Início!$C$11)&lt;72,$D1164*N$1,6*$D1164),0)</f>
        <v>360</v>
      </c>
      <c r="Q1164" s="165" t="s">
        <v>793</v>
      </c>
    </row>
    <row r="1165" spans="2:17">
      <c r="B1165" s="165" t="str">
        <f t="shared" si="19"/>
        <v>Pereiro/CE</v>
      </c>
      <c r="C1165" s="189" t="s">
        <v>314</v>
      </c>
      <c r="D1165" s="189">
        <v>60</v>
      </c>
      <c r="E1165" s="189">
        <f>IF(Início!$C$11&lt;E$2,IF((E$2-Início!$C$11)&lt;72,$D1165*E$1,6*$D1165),0)</f>
        <v>60</v>
      </c>
      <c r="F1165" s="189">
        <f>IF(Início!$C$11&lt;F$2,IF((F$2-Início!$C$11)&lt;72,$D1165*F$1,6*$D1165),0)</f>
        <v>120</v>
      </c>
      <c r="G1165" s="189">
        <f>IF(Início!$C$11&lt;G$2,IF((G$2-Início!$C$11)&lt;72,$D1165*G$1,6*$D1165),0)</f>
        <v>180</v>
      </c>
      <c r="H1165" s="189">
        <f>IF(Início!$C$11&lt;H$2,IF((H$2-Início!$C$11)&lt;72,$D1165*H$1,6*$D1165),0)</f>
        <v>240</v>
      </c>
      <c r="I1165" s="189">
        <f>IF(Início!$C$11&lt;I$2,IF((I$2-Início!$C$11)&lt;72,$D1165*I$1,6*$D1165),0)</f>
        <v>300</v>
      </c>
      <c r="J1165" s="189">
        <f>IF(Início!$C$11&lt;J$2,IF((J$2-Início!$C$11)&lt;72,$D1165*J$1,6*$D1165),0)</f>
        <v>360</v>
      </c>
      <c r="K1165" s="189">
        <f>IF(Início!$C$11&lt;K$2,IF((K$2-Início!$C$11)&lt;72,$D1165*K$1,6*$D1165),0)</f>
        <v>360</v>
      </c>
      <c r="L1165" s="189">
        <f>IF(Início!$C$11&lt;L$2,IF((L$2-Início!$C$11)&lt;72,$D1165*L$1,6*$D1165),0)</f>
        <v>360</v>
      </c>
      <c r="M1165" s="189">
        <f>IF(Início!$C$11&lt;M$2,IF((M$2-Início!$C$11)&lt;72,$D1165*M$1,6*$D1165),0)</f>
        <v>360</v>
      </c>
      <c r="N1165" s="189">
        <f>IF(Início!$C$11&lt;N$2,IF((N$2-Início!$C$11)&lt;72,$D1165*N$1,6*$D1165),0)</f>
        <v>360</v>
      </c>
      <c r="Q1165" s="165" t="s">
        <v>1062</v>
      </c>
    </row>
    <row r="1166" spans="2:17">
      <c r="B1166" s="165" t="str">
        <f t="shared" si="19"/>
        <v>Peritiba/SC</v>
      </c>
      <c r="C1166" s="189" t="s">
        <v>2013</v>
      </c>
      <c r="D1166" s="189">
        <v>60</v>
      </c>
      <c r="E1166" s="189">
        <f>IF(Início!$C$11&lt;E$2,IF((E$2-Início!$C$11)&lt;72,$D1166*E$1,6*$D1166),0)</f>
        <v>60</v>
      </c>
      <c r="F1166" s="189">
        <f>IF(Início!$C$11&lt;F$2,IF((F$2-Início!$C$11)&lt;72,$D1166*F$1,6*$D1166),0)</f>
        <v>120</v>
      </c>
      <c r="G1166" s="189">
        <f>IF(Início!$C$11&lt;G$2,IF((G$2-Início!$C$11)&lt;72,$D1166*G$1,6*$D1166),0)</f>
        <v>180</v>
      </c>
      <c r="H1166" s="189">
        <f>IF(Início!$C$11&lt;H$2,IF((H$2-Início!$C$11)&lt;72,$D1166*H$1,6*$D1166),0)</f>
        <v>240</v>
      </c>
      <c r="I1166" s="189">
        <f>IF(Início!$C$11&lt;I$2,IF((I$2-Início!$C$11)&lt;72,$D1166*I$1,6*$D1166),0)</f>
        <v>300</v>
      </c>
      <c r="J1166" s="189">
        <f>IF(Início!$C$11&lt;J$2,IF((J$2-Início!$C$11)&lt;72,$D1166*J$1,6*$D1166),0)</f>
        <v>360</v>
      </c>
      <c r="K1166" s="189">
        <f>IF(Início!$C$11&lt;K$2,IF((K$2-Início!$C$11)&lt;72,$D1166*K$1,6*$D1166),0)</f>
        <v>360</v>
      </c>
      <c r="L1166" s="189">
        <f>IF(Início!$C$11&lt;L$2,IF((L$2-Início!$C$11)&lt;72,$D1166*L$1,6*$D1166),0)</f>
        <v>360</v>
      </c>
      <c r="M1166" s="189">
        <f>IF(Início!$C$11&lt;M$2,IF((M$2-Início!$C$11)&lt;72,$D1166*M$1,6*$D1166),0)</f>
        <v>360</v>
      </c>
      <c r="N1166" s="189">
        <f>IF(Início!$C$11&lt;N$2,IF((N$2-Início!$C$11)&lt;72,$D1166*N$1,6*$D1166),0)</f>
        <v>360</v>
      </c>
      <c r="Q1166" s="165" t="s">
        <v>1885</v>
      </c>
    </row>
    <row r="1167" spans="2:17">
      <c r="B1167" s="165" t="str">
        <f t="shared" si="19"/>
        <v>Pérola d'Oeste/PR</v>
      </c>
      <c r="C1167" s="189" t="s">
        <v>2009</v>
      </c>
      <c r="D1167" s="189">
        <v>60</v>
      </c>
      <c r="E1167" s="189">
        <f>IF(Início!$C$11&lt;E$2,IF((E$2-Início!$C$11)&lt;72,$D1167*E$1,6*$D1167),0)</f>
        <v>60</v>
      </c>
      <c r="F1167" s="189">
        <f>IF(Início!$C$11&lt;F$2,IF((F$2-Início!$C$11)&lt;72,$D1167*F$1,6*$D1167),0)</f>
        <v>120</v>
      </c>
      <c r="G1167" s="189">
        <f>IF(Início!$C$11&lt;G$2,IF((G$2-Início!$C$11)&lt;72,$D1167*G$1,6*$D1167),0)</f>
        <v>180</v>
      </c>
      <c r="H1167" s="189">
        <f>IF(Início!$C$11&lt;H$2,IF((H$2-Início!$C$11)&lt;72,$D1167*H$1,6*$D1167),0)</f>
        <v>240</v>
      </c>
      <c r="I1167" s="189">
        <f>IF(Início!$C$11&lt;I$2,IF((I$2-Início!$C$11)&lt;72,$D1167*I$1,6*$D1167),0)</f>
        <v>300</v>
      </c>
      <c r="J1167" s="189">
        <f>IF(Início!$C$11&lt;J$2,IF((J$2-Início!$C$11)&lt;72,$D1167*J$1,6*$D1167),0)</f>
        <v>360</v>
      </c>
      <c r="K1167" s="189">
        <f>IF(Início!$C$11&lt;K$2,IF((K$2-Início!$C$11)&lt;72,$D1167*K$1,6*$D1167),0)</f>
        <v>360</v>
      </c>
      <c r="L1167" s="189">
        <f>IF(Início!$C$11&lt;L$2,IF((L$2-Início!$C$11)&lt;72,$D1167*L$1,6*$D1167),0)</f>
        <v>360</v>
      </c>
      <c r="M1167" s="189">
        <f>IF(Início!$C$11&lt;M$2,IF((M$2-Início!$C$11)&lt;72,$D1167*M$1,6*$D1167),0)</f>
        <v>360</v>
      </c>
      <c r="N1167" s="189">
        <f>IF(Início!$C$11&lt;N$2,IF((N$2-Início!$C$11)&lt;72,$D1167*N$1,6*$D1167),0)</f>
        <v>360</v>
      </c>
      <c r="Q1167" s="165" t="s">
        <v>1592</v>
      </c>
    </row>
    <row r="1168" spans="2:17">
      <c r="B1168" s="165" t="str">
        <f t="shared" si="19"/>
        <v>Pesqueira/PE</v>
      </c>
      <c r="C1168" s="189" t="s">
        <v>319</v>
      </c>
      <c r="D1168" s="189">
        <v>60</v>
      </c>
      <c r="E1168" s="189">
        <f>IF(Início!$C$11&lt;E$2,IF((E$2-Início!$C$11)&lt;72,$D1168*E$1,6*$D1168),0)</f>
        <v>60</v>
      </c>
      <c r="F1168" s="189">
        <f>IF(Início!$C$11&lt;F$2,IF((F$2-Início!$C$11)&lt;72,$D1168*F$1,6*$D1168),0)</f>
        <v>120</v>
      </c>
      <c r="G1168" s="189">
        <f>IF(Início!$C$11&lt;G$2,IF((G$2-Início!$C$11)&lt;72,$D1168*G$1,6*$D1168),0)</f>
        <v>180</v>
      </c>
      <c r="H1168" s="189">
        <f>IF(Início!$C$11&lt;H$2,IF((H$2-Início!$C$11)&lt;72,$D1168*H$1,6*$D1168),0)</f>
        <v>240</v>
      </c>
      <c r="I1168" s="189">
        <f>IF(Início!$C$11&lt;I$2,IF((I$2-Início!$C$11)&lt;72,$D1168*I$1,6*$D1168),0)</f>
        <v>300</v>
      </c>
      <c r="J1168" s="189">
        <f>IF(Início!$C$11&lt;J$2,IF((J$2-Início!$C$11)&lt;72,$D1168*J$1,6*$D1168),0)</f>
        <v>360</v>
      </c>
      <c r="K1168" s="189">
        <f>IF(Início!$C$11&lt;K$2,IF((K$2-Início!$C$11)&lt;72,$D1168*K$1,6*$D1168),0)</f>
        <v>360</v>
      </c>
      <c r="L1168" s="189">
        <f>IF(Início!$C$11&lt;L$2,IF((L$2-Início!$C$11)&lt;72,$D1168*L$1,6*$D1168),0)</f>
        <v>360</v>
      </c>
      <c r="M1168" s="189">
        <f>IF(Início!$C$11&lt;M$2,IF((M$2-Início!$C$11)&lt;72,$D1168*M$1,6*$D1168),0)</f>
        <v>360</v>
      </c>
      <c r="N1168" s="189">
        <f>IF(Início!$C$11&lt;N$2,IF((N$2-Início!$C$11)&lt;72,$D1168*N$1,6*$D1168),0)</f>
        <v>360</v>
      </c>
      <c r="Q1168" s="165" t="s">
        <v>468</v>
      </c>
    </row>
    <row r="1169" spans="2:17">
      <c r="B1169" s="165" t="str">
        <f t="shared" si="19"/>
        <v>Petrolândia/PE</v>
      </c>
      <c r="C1169" s="189" t="s">
        <v>319</v>
      </c>
      <c r="D1169" s="189">
        <v>60</v>
      </c>
      <c r="E1169" s="189">
        <f>IF(Início!$C$11&lt;E$2,IF((E$2-Início!$C$11)&lt;72,$D1169*E$1,6*$D1169),0)</f>
        <v>60</v>
      </c>
      <c r="F1169" s="189">
        <f>IF(Início!$C$11&lt;F$2,IF((F$2-Início!$C$11)&lt;72,$D1169*F$1,6*$D1169),0)</f>
        <v>120</v>
      </c>
      <c r="G1169" s="189">
        <f>IF(Início!$C$11&lt;G$2,IF((G$2-Início!$C$11)&lt;72,$D1169*G$1,6*$D1169),0)</f>
        <v>180</v>
      </c>
      <c r="H1169" s="189">
        <f>IF(Início!$C$11&lt;H$2,IF((H$2-Início!$C$11)&lt;72,$D1169*H$1,6*$D1169),0)</f>
        <v>240</v>
      </c>
      <c r="I1169" s="189">
        <f>IF(Início!$C$11&lt;I$2,IF((I$2-Início!$C$11)&lt;72,$D1169*I$1,6*$D1169),0)</f>
        <v>300</v>
      </c>
      <c r="J1169" s="189">
        <f>IF(Início!$C$11&lt;J$2,IF((J$2-Início!$C$11)&lt;72,$D1169*J$1,6*$D1169),0)</f>
        <v>360</v>
      </c>
      <c r="K1169" s="189">
        <f>IF(Início!$C$11&lt;K$2,IF((K$2-Início!$C$11)&lt;72,$D1169*K$1,6*$D1169),0)</f>
        <v>360</v>
      </c>
      <c r="L1169" s="189">
        <f>IF(Início!$C$11&lt;L$2,IF((L$2-Início!$C$11)&lt;72,$D1169*L$1,6*$D1169),0)</f>
        <v>360</v>
      </c>
      <c r="M1169" s="189">
        <f>IF(Início!$C$11&lt;M$2,IF((M$2-Início!$C$11)&lt;72,$D1169*M$1,6*$D1169),0)</f>
        <v>360</v>
      </c>
      <c r="N1169" s="189">
        <f>IF(Início!$C$11&lt;N$2,IF((N$2-Início!$C$11)&lt;72,$D1169*N$1,6*$D1169),0)</f>
        <v>360</v>
      </c>
      <c r="Q1169" s="165" t="s">
        <v>629</v>
      </c>
    </row>
    <row r="1170" spans="2:17">
      <c r="B1170" s="165" t="str">
        <f t="shared" si="19"/>
        <v>Piaçabuçu/AL</v>
      </c>
      <c r="C1170" s="189" t="s">
        <v>2010</v>
      </c>
      <c r="D1170" s="189">
        <v>60</v>
      </c>
      <c r="E1170" s="189">
        <f>IF(Início!$C$11&lt;E$2,IF((E$2-Início!$C$11)&lt;72,$D1170*E$1,6*$D1170),0)</f>
        <v>60</v>
      </c>
      <c r="F1170" s="189">
        <f>IF(Início!$C$11&lt;F$2,IF((F$2-Início!$C$11)&lt;72,$D1170*F$1,6*$D1170),0)</f>
        <v>120</v>
      </c>
      <c r="G1170" s="189">
        <f>IF(Início!$C$11&lt;G$2,IF((G$2-Início!$C$11)&lt;72,$D1170*G$1,6*$D1170),0)</f>
        <v>180</v>
      </c>
      <c r="H1170" s="189">
        <f>IF(Início!$C$11&lt;H$2,IF((H$2-Início!$C$11)&lt;72,$D1170*H$1,6*$D1170),0)</f>
        <v>240</v>
      </c>
      <c r="I1170" s="189">
        <f>IF(Início!$C$11&lt;I$2,IF((I$2-Início!$C$11)&lt;72,$D1170*I$1,6*$D1170),0)</f>
        <v>300</v>
      </c>
      <c r="J1170" s="189">
        <f>IF(Início!$C$11&lt;J$2,IF((J$2-Início!$C$11)&lt;72,$D1170*J$1,6*$D1170),0)</f>
        <v>360</v>
      </c>
      <c r="K1170" s="189">
        <f>IF(Início!$C$11&lt;K$2,IF((K$2-Início!$C$11)&lt;72,$D1170*K$1,6*$D1170),0)</f>
        <v>360</v>
      </c>
      <c r="L1170" s="189">
        <f>IF(Início!$C$11&lt;L$2,IF((L$2-Início!$C$11)&lt;72,$D1170*L$1,6*$D1170),0)</f>
        <v>360</v>
      </c>
      <c r="M1170" s="189">
        <f>IF(Início!$C$11&lt;M$2,IF((M$2-Início!$C$11)&lt;72,$D1170*M$1,6*$D1170),0)</f>
        <v>360</v>
      </c>
      <c r="N1170" s="189">
        <f>IF(Início!$C$11&lt;N$2,IF((N$2-Início!$C$11)&lt;72,$D1170*N$1,6*$D1170),0)</f>
        <v>360</v>
      </c>
      <c r="Q1170" s="165" t="s">
        <v>1046</v>
      </c>
    </row>
    <row r="1171" spans="2:17">
      <c r="B1171" s="165" t="str">
        <f t="shared" si="19"/>
        <v>Piancó/PB</v>
      </c>
      <c r="C1171" s="189" t="s">
        <v>2015</v>
      </c>
      <c r="D1171" s="189">
        <v>60</v>
      </c>
      <c r="E1171" s="189">
        <f>IF(Início!$C$11&lt;E$2,IF((E$2-Início!$C$11)&lt;72,$D1171*E$1,6*$D1171),0)</f>
        <v>60</v>
      </c>
      <c r="F1171" s="189">
        <f>IF(Início!$C$11&lt;F$2,IF((F$2-Início!$C$11)&lt;72,$D1171*F$1,6*$D1171),0)</f>
        <v>120</v>
      </c>
      <c r="G1171" s="189">
        <f>IF(Início!$C$11&lt;G$2,IF((G$2-Início!$C$11)&lt;72,$D1171*G$1,6*$D1171),0)</f>
        <v>180</v>
      </c>
      <c r="H1171" s="189">
        <f>IF(Início!$C$11&lt;H$2,IF((H$2-Início!$C$11)&lt;72,$D1171*H$1,6*$D1171),0)</f>
        <v>240</v>
      </c>
      <c r="I1171" s="189">
        <f>IF(Início!$C$11&lt;I$2,IF((I$2-Início!$C$11)&lt;72,$D1171*I$1,6*$D1171),0)</f>
        <v>300</v>
      </c>
      <c r="J1171" s="189">
        <f>IF(Início!$C$11&lt;J$2,IF((J$2-Início!$C$11)&lt;72,$D1171*J$1,6*$D1171),0)</f>
        <v>360</v>
      </c>
      <c r="K1171" s="189">
        <f>IF(Início!$C$11&lt;K$2,IF((K$2-Início!$C$11)&lt;72,$D1171*K$1,6*$D1171),0)</f>
        <v>360</v>
      </c>
      <c r="L1171" s="189">
        <f>IF(Início!$C$11&lt;L$2,IF((L$2-Início!$C$11)&lt;72,$D1171*L$1,6*$D1171),0)</f>
        <v>360</v>
      </c>
      <c r="M1171" s="189">
        <f>IF(Início!$C$11&lt;M$2,IF((M$2-Início!$C$11)&lt;72,$D1171*M$1,6*$D1171),0)</f>
        <v>360</v>
      </c>
      <c r="N1171" s="189">
        <f>IF(Início!$C$11&lt;N$2,IF((N$2-Início!$C$11)&lt;72,$D1171*N$1,6*$D1171),0)</f>
        <v>360</v>
      </c>
      <c r="Q1171" s="165" t="s">
        <v>1031</v>
      </c>
    </row>
    <row r="1172" spans="2:17">
      <c r="B1172" s="165" t="str">
        <f t="shared" si="19"/>
        <v>Piatã/BA</v>
      </c>
      <c r="C1172" s="189" t="s">
        <v>311</v>
      </c>
      <c r="D1172" s="189">
        <v>60</v>
      </c>
      <c r="E1172" s="189">
        <f>IF(Início!$C$11&lt;E$2,IF((E$2-Início!$C$11)&lt;72,$D1172*E$1,6*$D1172),0)</f>
        <v>60</v>
      </c>
      <c r="F1172" s="189">
        <f>IF(Início!$C$11&lt;F$2,IF((F$2-Início!$C$11)&lt;72,$D1172*F$1,6*$D1172),0)</f>
        <v>120</v>
      </c>
      <c r="G1172" s="189">
        <f>IF(Início!$C$11&lt;G$2,IF((G$2-Início!$C$11)&lt;72,$D1172*G$1,6*$D1172),0)</f>
        <v>180</v>
      </c>
      <c r="H1172" s="189">
        <f>IF(Início!$C$11&lt;H$2,IF((H$2-Início!$C$11)&lt;72,$D1172*H$1,6*$D1172),0)</f>
        <v>240</v>
      </c>
      <c r="I1172" s="189">
        <f>IF(Início!$C$11&lt;I$2,IF((I$2-Início!$C$11)&lt;72,$D1172*I$1,6*$D1172),0)</f>
        <v>300</v>
      </c>
      <c r="J1172" s="189">
        <f>IF(Início!$C$11&lt;J$2,IF((J$2-Início!$C$11)&lt;72,$D1172*J$1,6*$D1172),0)</f>
        <v>360</v>
      </c>
      <c r="K1172" s="189">
        <f>IF(Início!$C$11&lt;K$2,IF((K$2-Início!$C$11)&lt;72,$D1172*K$1,6*$D1172),0)</f>
        <v>360</v>
      </c>
      <c r="L1172" s="189">
        <f>IF(Início!$C$11&lt;L$2,IF((L$2-Início!$C$11)&lt;72,$D1172*L$1,6*$D1172),0)</f>
        <v>360</v>
      </c>
      <c r="M1172" s="189">
        <f>IF(Início!$C$11&lt;M$2,IF((M$2-Início!$C$11)&lt;72,$D1172*M$1,6*$D1172),0)</f>
        <v>360</v>
      </c>
      <c r="N1172" s="189">
        <f>IF(Início!$C$11&lt;N$2,IF((N$2-Início!$C$11)&lt;72,$D1172*N$1,6*$D1172),0)</f>
        <v>360</v>
      </c>
      <c r="Q1172" s="165" t="s">
        <v>893</v>
      </c>
    </row>
    <row r="1173" spans="2:17">
      <c r="B1173" s="165" t="str">
        <f t="shared" si="19"/>
        <v>Piçarra/PA</v>
      </c>
      <c r="C1173" s="189" t="s">
        <v>302</v>
      </c>
      <c r="D1173" s="189">
        <v>60</v>
      </c>
      <c r="E1173" s="189">
        <f>IF(Início!$C$11&lt;E$2,IF((E$2-Início!$C$11)&lt;72,$D1173*E$1,6*$D1173),0)</f>
        <v>60</v>
      </c>
      <c r="F1173" s="189">
        <f>IF(Início!$C$11&lt;F$2,IF((F$2-Início!$C$11)&lt;72,$D1173*F$1,6*$D1173),0)</f>
        <v>120</v>
      </c>
      <c r="G1173" s="189">
        <f>IF(Início!$C$11&lt;G$2,IF((G$2-Início!$C$11)&lt;72,$D1173*G$1,6*$D1173),0)</f>
        <v>180</v>
      </c>
      <c r="H1173" s="189">
        <f>IF(Início!$C$11&lt;H$2,IF((H$2-Início!$C$11)&lt;72,$D1173*H$1,6*$D1173),0)</f>
        <v>240</v>
      </c>
      <c r="I1173" s="189">
        <f>IF(Início!$C$11&lt;I$2,IF((I$2-Início!$C$11)&lt;72,$D1173*I$1,6*$D1173),0)</f>
        <v>300</v>
      </c>
      <c r="J1173" s="189">
        <f>IF(Início!$C$11&lt;J$2,IF((J$2-Início!$C$11)&lt;72,$D1173*J$1,6*$D1173),0)</f>
        <v>360</v>
      </c>
      <c r="K1173" s="189">
        <f>IF(Início!$C$11&lt;K$2,IF((K$2-Início!$C$11)&lt;72,$D1173*K$1,6*$D1173),0)</f>
        <v>360</v>
      </c>
      <c r="L1173" s="189">
        <f>IF(Início!$C$11&lt;L$2,IF((L$2-Início!$C$11)&lt;72,$D1173*L$1,6*$D1173),0)</f>
        <v>360</v>
      </c>
      <c r="M1173" s="189">
        <f>IF(Início!$C$11&lt;M$2,IF((M$2-Início!$C$11)&lt;72,$D1173*M$1,6*$D1173),0)</f>
        <v>360</v>
      </c>
      <c r="N1173" s="189">
        <f>IF(Início!$C$11&lt;N$2,IF((N$2-Início!$C$11)&lt;72,$D1173*N$1,6*$D1173),0)</f>
        <v>360</v>
      </c>
      <c r="Q1173" s="165" t="s">
        <v>1197</v>
      </c>
    </row>
    <row r="1174" spans="2:17">
      <c r="B1174" s="165" t="str">
        <f t="shared" si="19"/>
        <v>Picos/PI</v>
      </c>
      <c r="C1174" s="189" t="s">
        <v>2004</v>
      </c>
      <c r="D1174" s="189">
        <v>60</v>
      </c>
      <c r="E1174" s="189">
        <f>IF(Início!$C$11&lt;E$2,IF((E$2-Início!$C$11)&lt;72,$D1174*E$1,6*$D1174),0)</f>
        <v>60</v>
      </c>
      <c r="F1174" s="189">
        <f>IF(Início!$C$11&lt;F$2,IF((F$2-Início!$C$11)&lt;72,$D1174*F$1,6*$D1174),0)</f>
        <v>120</v>
      </c>
      <c r="G1174" s="189">
        <f>IF(Início!$C$11&lt;G$2,IF((G$2-Início!$C$11)&lt;72,$D1174*G$1,6*$D1174),0)</f>
        <v>180</v>
      </c>
      <c r="H1174" s="189">
        <f>IF(Início!$C$11&lt;H$2,IF((H$2-Início!$C$11)&lt;72,$D1174*H$1,6*$D1174),0)</f>
        <v>240</v>
      </c>
      <c r="I1174" s="189">
        <f>IF(Início!$C$11&lt;I$2,IF((I$2-Início!$C$11)&lt;72,$D1174*I$1,6*$D1174),0)</f>
        <v>300</v>
      </c>
      <c r="J1174" s="189">
        <f>IF(Início!$C$11&lt;J$2,IF((J$2-Início!$C$11)&lt;72,$D1174*J$1,6*$D1174),0)</f>
        <v>360</v>
      </c>
      <c r="K1174" s="189">
        <f>IF(Início!$C$11&lt;K$2,IF((K$2-Início!$C$11)&lt;72,$D1174*K$1,6*$D1174),0)</f>
        <v>360</v>
      </c>
      <c r="L1174" s="189">
        <f>IF(Início!$C$11&lt;L$2,IF((L$2-Início!$C$11)&lt;72,$D1174*L$1,6*$D1174),0)</f>
        <v>360</v>
      </c>
      <c r="M1174" s="189">
        <f>IF(Início!$C$11&lt;M$2,IF((M$2-Início!$C$11)&lt;72,$D1174*M$1,6*$D1174),0)</f>
        <v>360</v>
      </c>
      <c r="N1174" s="189">
        <f>IF(Início!$C$11&lt;N$2,IF((N$2-Início!$C$11)&lt;72,$D1174*N$1,6*$D1174),0)</f>
        <v>360</v>
      </c>
      <c r="Q1174" s="165" t="s">
        <v>427</v>
      </c>
    </row>
    <row r="1175" spans="2:17">
      <c r="B1175" s="165" t="str">
        <f t="shared" si="19"/>
        <v>Pilões/RN</v>
      </c>
      <c r="C1175" s="189" t="s">
        <v>2014</v>
      </c>
      <c r="D1175" s="189">
        <v>60</v>
      </c>
      <c r="E1175" s="189">
        <f>IF(Início!$C$11&lt;E$2,IF((E$2-Início!$C$11)&lt;72,$D1175*E$1,6*$D1175),0)</f>
        <v>60</v>
      </c>
      <c r="F1175" s="189">
        <f>IF(Início!$C$11&lt;F$2,IF((F$2-Início!$C$11)&lt;72,$D1175*F$1,6*$D1175),0)</f>
        <v>120</v>
      </c>
      <c r="G1175" s="189">
        <f>IF(Início!$C$11&lt;G$2,IF((G$2-Início!$C$11)&lt;72,$D1175*G$1,6*$D1175),0)</f>
        <v>180</v>
      </c>
      <c r="H1175" s="189">
        <f>IF(Início!$C$11&lt;H$2,IF((H$2-Início!$C$11)&lt;72,$D1175*H$1,6*$D1175),0)</f>
        <v>240</v>
      </c>
      <c r="I1175" s="189">
        <f>IF(Início!$C$11&lt;I$2,IF((I$2-Início!$C$11)&lt;72,$D1175*I$1,6*$D1175),0)</f>
        <v>300</v>
      </c>
      <c r="J1175" s="189">
        <f>IF(Início!$C$11&lt;J$2,IF((J$2-Início!$C$11)&lt;72,$D1175*J$1,6*$D1175),0)</f>
        <v>360</v>
      </c>
      <c r="K1175" s="189">
        <f>IF(Início!$C$11&lt;K$2,IF((K$2-Início!$C$11)&lt;72,$D1175*K$1,6*$D1175),0)</f>
        <v>360</v>
      </c>
      <c r="L1175" s="189">
        <f>IF(Início!$C$11&lt;L$2,IF((L$2-Início!$C$11)&lt;72,$D1175*L$1,6*$D1175),0)</f>
        <v>360</v>
      </c>
      <c r="M1175" s="189">
        <f>IF(Início!$C$11&lt;M$2,IF((M$2-Início!$C$11)&lt;72,$D1175*M$1,6*$D1175),0)</f>
        <v>360</v>
      </c>
      <c r="N1175" s="189">
        <f>IF(Início!$C$11&lt;N$2,IF((N$2-Início!$C$11)&lt;72,$D1175*N$1,6*$D1175),0)</f>
        <v>360</v>
      </c>
      <c r="Q1175" s="165" t="s">
        <v>1887</v>
      </c>
    </row>
    <row r="1176" spans="2:17">
      <c r="B1176" s="165" t="str">
        <f t="shared" si="19"/>
        <v>Pindaí/BA</v>
      </c>
      <c r="C1176" s="189" t="s">
        <v>311</v>
      </c>
      <c r="D1176" s="189">
        <v>60</v>
      </c>
      <c r="E1176" s="189">
        <f>IF(Início!$C$11&lt;E$2,IF((E$2-Início!$C$11)&lt;72,$D1176*E$1,6*$D1176),0)</f>
        <v>60</v>
      </c>
      <c r="F1176" s="189">
        <f>IF(Início!$C$11&lt;F$2,IF((F$2-Início!$C$11)&lt;72,$D1176*F$1,6*$D1176),0)</f>
        <v>120</v>
      </c>
      <c r="G1176" s="189">
        <f>IF(Início!$C$11&lt;G$2,IF((G$2-Início!$C$11)&lt;72,$D1176*G$1,6*$D1176),0)</f>
        <v>180</v>
      </c>
      <c r="H1176" s="189">
        <f>IF(Início!$C$11&lt;H$2,IF((H$2-Início!$C$11)&lt;72,$D1176*H$1,6*$D1176),0)</f>
        <v>240</v>
      </c>
      <c r="I1176" s="189">
        <f>IF(Início!$C$11&lt;I$2,IF((I$2-Início!$C$11)&lt;72,$D1176*I$1,6*$D1176),0)</f>
        <v>300</v>
      </c>
      <c r="J1176" s="189">
        <f>IF(Início!$C$11&lt;J$2,IF((J$2-Início!$C$11)&lt;72,$D1176*J$1,6*$D1176),0)</f>
        <v>360</v>
      </c>
      <c r="K1176" s="189">
        <f>IF(Início!$C$11&lt;K$2,IF((K$2-Início!$C$11)&lt;72,$D1176*K$1,6*$D1176),0)</f>
        <v>360</v>
      </c>
      <c r="L1176" s="189">
        <f>IF(Início!$C$11&lt;L$2,IF((L$2-Início!$C$11)&lt;72,$D1176*L$1,6*$D1176),0)</f>
        <v>360</v>
      </c>
      <c r="M1176" s="189">
        <f>IF(Início!$C$11&lt;M$2,IF((M$2-Início!$C$11)&lt;72,$D1176*M$1,6*$D1176),0)</f>
        <v>360</v>
      </c>
      <c r="N1176" s="189">
        <f>IF(Início!$C$11&lt;N$2,IF((N$2-Início!$C$11)&lt;72,$D1176*N$1,6*$D1176),0)</f>
        <v>360</v>
      </c>
      <c r="Q1176" s="165" t="s">
        <v>1082</v>
      </c>
    </row>
    <row r="1177" spans="2:17">
      <c r="B1177" s="165" t="str">
        <f t="shared" si="19"/>
        <v>Pindaré-Mirim/MA</v>
      </c>
      <c r="C1177" s="189" t="s">
        <v>316</v>
      </c>
      <c r="D1177" s="189">
        <v>60</v>
      </c>
      <c r="E1177" s="189">
        <f>IF(Início!$C$11&lt;E$2,IF((E$2-Início!$C$11)&lt;72,$D1177*E$1,6*$D1177),0)</f>
        <v>60</v>
      </c>
      <c r="F1177" s="189">
        <f>IF(Início!$C$11&lt;F$2,IF((F$2-Início!$C$11)&lt;72,$D1177*F$1,6*$D1177),0)</f>
        <v>120</v>
      </c>
      <c r="G1177" s="189">
        <f>IF(Início!$C$11&lt;G$2,IF((G$2-Início!$C$11)&lt;72,$D1177*G$1,6*$D1177),0)</f>
        <v>180</v>
      </c>
      <c r="H1177" s="189">
        <f>IF(Início!$C$11&lt;H$2,IF((H$2-Início!$C$11)&lt;72,$D1177*H$1,6*$D1177),0)</f>
        <v>240</v>
      </c>
      <c r="I1177" s="189">
        <f>IF(Início!$C$11&lt;I$2,IF((I$2-Início!$C$11)&lt;72,$D1177*I$1,6*$D1177),0)</f>
        <v>300</v>
      </c>
      <c r="J1177" s="189">
        <f>IF(Início!$C$11&lt;J$2,IF((J$2-Início!$C$11)&lt;72,$D1177*J$1,6*$D1177),0)</f>
        <v>360</v>
      </c>
      <c r="K1177" s="189">
        <f>IF(Início!$C$11&lt;K$2,IF((K$2-Início!$C$11)&lt;72,$D1177*K$1,6*$D1177),0)</f>
        <v>360</v>
      </c>
      <c r="L1177" s="189">
        <f>IF(Início!$C$11&lt;L$2,IF((L$2-Início!$C$11)&lt;72,$D1177*L$1,6*$D1177),0)</f>
        <v>360</v>
      </c>
      <c r="M1177" s="189">
        <f>IF(Início!$C$11&lt;M$2,IF((M$2-Início!$C$11)&lt;72,$D1177*M$1,6*$D1177),0)</f>
        <v>360</v>
      </c>
      <c r="N1177" s="189">
        <f>IF(Início!$C$11&lt;N$2,IF((N$2-Início!$C$11)&lt;72,$D1177*N$1,6*$D1177),0)</f>
        <v>360</v>
      </c>
      <c r="Q1177" s="165" t="s">
        <v>666</v>
      </c>
    </row>
    <row r="1178" spans="2:17">
      <c r="B1178" s="165" t="str">
        <f t="shared" si="19"/>
        <v>Pindobaçu/BA</v>
      </c>
      <c r="C1178" s="189" t="s">
        <v>311</v>
      </c>
      <c r="D1178" s="189">
        <v>60</v>
      </c>
      <c r="E1178" s="189">
        <f>IF(Início!$C$11&lt;E$2,IF((E$2-Início!$C$11)&lt;72,$D1178*E$1,6*$D1178),0)</f>
        <v>60</v>
      </c>
      <c r="F1178" s="189">
        <f>IF(Início!$C$11&lt;F$2,IF((F$2-Início!$C$11)&lt;72,$D1178*F$1,6*$D1178),0)</f>
        <v>120</v>
      </c>
      <c r="G1178" s="189">
        <f>IF(Início!$C$11&lt;G$2,IF((G$2-Início!$C$11)&lt;72,$D1178*G$1,6*$D1178),0)</f>
        <v>180</v>
      </c>
      <c r="H1178" s="189">
        <f>IF(Início!$C$11&lt;H$2,IF((H$2-Início!$C$11)&lt;72,$D1178*H$1,6*$D1178),0)</f>
        <v>240</v>
      </c>
      <c r="I1178" s="189">
        <f>IF(Início!$C$11&lt;I$2,IF((I$2-Início!$C$11)&lt;72,$D1178*I$1,6*$D1178),0)</f>
        <v>300</v>
      </c>
      <c r="J1178" s="189">
        <f>IF(Início!$C$11&lt;J$2,IF((J$2-Início!$C$11)&lt;72,$D1178*J$1,6*$D1178),0)</f>
        <v>360</v>
      </c>
      <c r="K1178" s="189">
        <f>IF(Início!$C$11&lt;K$2,IF((K$2-Início!$C$11)&lt;72,$D1178*K$1,6*$D1178),0)</f>
        <v>360</v>
      </c>
      <c r="L1178" s="189">
        <f>IF(Início!$C$11&lt;L$2,IF((L$2-Início!$C$11)&lt;72,$D1178*L$1,6*$D1178),0)</f>
        <v>360</v>
      </c>
      <c r="M1178" s="189">
        <f>IF(Início!$C$11&lt;M$2,IF((M$2-Início!$C$11)&lt;72,$D1178*M$1,6*$D1178),0)</f>
        <v>360</v>
      </c>
      <c r="N1178" s="189">
        <f>IF(Início!$C$11&lt;N$2,IF((N$2-Início!$C$11)&lt;72,$D1178*N$1,6*$D1178),0)</f>
        <v>360</v>
      </c>
      <c r="Q1178" s="165" t="s">
        <v>922</v>
      </c>
    </row>
    <row r="1179" spans="2:17">
      <c r="B1179" s="165" t="str">
        <f t="shared" si="19"/>
        <v>Pinhal/RS</v>
      </c>
      <c r="C1179" s="189" t="s">
        <v>2012</v>
      </c>
      <c r="D1179" s="189">
        <v>60</v>
      </c>
      <c r="E1179" s="189">
        <f>IF(Início!$C$11&lt;E$2,IF((E$2-Início!$C$11)&lt;72,$D1179*E$1,6*$D1179),0)</f>
        <v>60</v>
      </c>
      <c r="F1179" s="189">
        <f>IF(Início!$C$11&lt;F$2,IF((F$2-Início!$C$11)&lt;72,$D1179*F$1,6*$D1179),0)</f>
        <v>120</v>
      </c>
      <c r="G1179" s="189">
        <f>IF(Início!$C$11&lt;G$2,IF((G$2-Início!$C$11)&lt;72,$D1179*G$1,6*$D1179),0)</f>
        <v>180</v>
      </c>
      <c r="H1179" s="189">
        <f>IF(Início!$C$11&lt;H$2,IF((H$2-Início!$C$11)&lt;72,$D1179*H$1,6*$D1179),0)</f>
        <v>240</v>
      </c>
      <c r="I1179" s="189">
        <f>IF(Início!$C$11&lt;I$2,IF((I$2-Início!$C$11)&lt;72,$D1179*I$1,6*$D1179),0)</f>
        <v>300</v>
      </c>
      <c r="J1179" s="189">
        <f>IF(Início!$C$11&lt;J$2,IF((J$2-Início!$C$11)&lt;72,$D1179*J$1,6*$D1179),0)</f>
        <v>360</v>
      </c>
      <c r="K1179" s="189">
        <f>IF(Início!$C$11&lt;K$2,IF((K$2-Início!$C$11)&lt;72,$D1179*K$1,6*$D1179),0)</f>
        <v>360</v>
      </c>
      <c r="L1179" s="189">
        <f>IF(Início!$C$11&lt;L$2,IF((L$2-Início!$C$11)&lt;72,$D1179*L$1,6*$D1179),0)</f>
        <v>360</v>
      </c>
      <c r="M1179" s="189">
        <f>IF(Início!$C$11&lt;M$2,IF((M$2-Início!$C$11)&lt;72,$D1179*M$1,6*$D1179),0)</f>
        <v>360</v>
      </c>
      <c r="N1179" s="189">
        <f>IF(Início!$C$11&lt;N$2,IF((N$2-Início!$C$11)&lt;72,$D1179*N$1,6*$D1179),0)</f>
        <v>360</v>
      </c>
      <c r="Q1179" s="165" t="s">
        <v>1889</v>
      </c>
    </row>
    <row r="1180" spans="2:17">
      <c r="B1180" s="165" t="str">
        <f t="shared" si="19"/>
        <v>Pinhal de São Bento/PR</v>
      </c>
      <c r="C1180" s="189" t="s">
        <v>2009</v>
      </c>
      <c r="D1180" s="189">
        <v>60</v>
      </c>
      <c r="E1180" s="189">
        <f>IF(Início!$C$11&lt;E$2,IF((E$2-Início!$C$11)&lt;72,$D1180*E$1,6*$D1180),0)</f>
        <v>60</v>
      </c>
      <c r="F1180" s="189">
        <f>IF(Início!$C$11&lt;F$2,IF((F$2-Início!$C$11)&lt;72,$D1180*F$1,6*$D1180),0)</f>
        <v>120</v>
      </c>
      <c r="G1180" s="189">
        <f>IF(Início!$C$11&lt;G$2,IF((G$2-Início!$C$11)&lt;72,$D1180*G$1,6*$D1180),0)</f>
        <v>180</v>
      </c>
      <c r="H1180" s="189">
        <f>IF(Início!$C$11&lt;H$2,IF((H$2-Início!$C$11)&lt;72,$D1180*H$1,6*$D1180),0)</f>
        <v>240</v>
      </c>
      <c r="I1180" s="189">
        <f>IF(Início!$C$11&lt;I$2,IF((I$2-Início!$C$11)&lt;72,$D1180*I$1,6*$D1180),0)</f>
        <v>300</v>
      </c>
      <c r="J1180" s="189">
        <f>IF(Início!$C$11&lt;J$2,IF((J$2-Início!$C$11)&lt;72,$D1180*J$1,6*$D1180),0)</f>
        <v>360</v>
      </c>
      <c r="K1180" s="189">
        <f>IF(Início!$C$11&lt;K$2,IF((K$2-Início!$C$11)&lt;72,$D1180*K$1,6*$D1180),0)</f>
        <v>360</v>
      </c>
      <c r="L1180" s="189">
        <f>IF(Início!$C$11&lt;L$2,IF((L$2-Início!$C$11)&lt;72,$D1180*L$1,6*$D1180),0)</f>
        <v>360</v>
      </c>
      <c r="M1180" s="189">
        <f>IF(Início!$C$11&lt;M$2,IF((M$2-Início!$C$11)&lt;72,$D1180*M$1,6*$D1180),0)</f>
        <v>360</v>
      </c>
      <c r="N1180" s="189">
        <f>IF(Início!$C$11&lt;N$2,IF((N$2-Início!$C$11)&lt;72,$D1180*N$1,6*$D1180),0)</f>
        <v>360</v>
      </c>
      <c r="Q1180" s="165" t="s">
        <v>1906</v>
      </c>
    </row>
    <row r="1181" spans="2:17">
      <c r="B1181" s="165" t="str">
        <f t="shared" si="19"/>
        <v>Pinhalão/PR</v>
      </c>
      <c r="C1181" s="189" t="s">
        <v>2009</v>
      </c>
      <c r="D1181" s="189">
        <v>60</v>
      </c>
      <c r="E1181" s="189">
        <f>IF(Início!$C$11&lt;E$2,IF((E$2-Início!$C$11)&lt;72,$D1181*E$1,6*$D1181),0)</f>
        <v>60</v>
      </c>
      <c r="F1181" s="189">
        <f>IF(Início!$C$11&lt;F$2,IF((F$2-Início!$C$11)&lt;72,$D1181*F$1,6*$D1181),0)</f>
        <v>120</v>
      </c>
      <c r="G1181" s="189">
        <f>IF(Início!$C$11&lt;G$2,IF((G$2-Início!$C$11)&lt;72,$D1181*G$1,6*$D1181),0)</f>
        <v>180</v>
      </c>
      <c r="H1181" s="189">
        <f>IF(Início!$C$11&lt;H$2,IF((H$2-Início!$C$11)&lt;72,$D1181*H$1,6*$D1181),0)</f>
        <v>240</v>
      </c>
      <c r="I1181" s="189">
        <f>IF(Início!$C$11&lt;I$2,IF((I$2-Início!$C$11)&lt;72,$D1181*I$1,6*$D1181),0)</f>
        <v>300</v>
      </c>
      <c r="J1181" s="189">
        <f>IF(Início!$C$11&lt;J$2,IF((J$2-Início!$C$11)&lt;72,$D1181*J$1,6*$D1181),0)</f>
        <v>360</v>
      </c>
      <c r="K1181" s="189">
        <f>IF(Início!$C$11&lt;K$2,IF((K$2-Início!$C$11)&lt;72,$D1181*K$1,6*$D1181),0)</f>
        <v>360</v>
      </c>
      <c r="L1181" s="189">
        <f>IF(Início!$C$11&lt;L$2,IF((L$2-Início!$C$11)&lt;72,$D1181*L$1,6*$D1181),0)</f>
        <v>360</v>
      </c>
      <c r="M1181" s="189">
        <f>IF(Início!$C$11&lt;M$2,IF((M$2-Início!$C$11)&lt;72,$D1181*M$1,6*$D1181),0)</f>
        <v>360</v>
      </c>
      <c r="N1181" s="189">
        <f>IF(Início!$C$11&lt;N$2,IF((N$2-Início!$C$11)&lt;72,$D1181*N$1,6*$D1181),0)</f>
        <v>360</v>
      </c>
      <c r="Q1181" s="165" t="s">
        <v>1565</v>
      </c>
    </row>
    <row r="1182" spans="2:17">
      <c r="B1182" s="165" t="str">
        <f t="shared" si="19"/>
        <v>Pinheirinho do Vale/RS</v>
      </c>
      <c r="C1182" s="189" t="s">
        <v>2012</v>
      </c>
      <c r="D1182" s="189">
        <v>60</v>
      </c>
      <c r="E1182" s="189">
        <f>IF(Início!$C$11&lt;E$2,IF((E$2-Início!$C$11)&lt;72,$D1182*E$1,6*$D1182),0)</f>
        <v>60</v>
      </c>
      <c r="F1182" s="189">
        <f>IF(Início!$C$11&lt;F$2,IF((F$2-Início!$C$11)&lt;72,$D1182*F$1,6*$D1182),0)</f>
        <v>120</v>
      </c>
      <c r="G1182" s="189">
        <f>IF(Início!$C$11&lt;G$2,IF((G$2-Início!$C$11)&lt;72,$D1182*G$1,6*$D1182),0)</f>
        <v>180</v>
      </c>
      <c r="H1182" s="189">
        <f>IF(Início!$C$11&lt;H$2,IF((H$2-Início!$C$11)&lt;72,$D1182*H$1,6*$D1182),0)</f>
        <v>240</v>
      </c>
      <c r="I1182" s="189">
        <f>IF(Início!$C$11&lt;I$2,IF((I$2-Início!$C$11)&lt;72,$D1182*I$1,6*$D1182),0)</f>
        <v>300</v>
      </c>
      <c r="J1182" s="189">
        <f>IF(Início!$C$11&lt;J$2,IF((J$2-Início!$C$11)&lt;72,$D1182*J$1,6*$D1182),0)</f>
        <v>360</v>
      </c>
      <c r="K1182" s="189">
        <f>IF(Início!$C$11&lt;K$2,IF((K$2-Início!$C$11)&lt;72,$D1182*K$1,6*$D1182),0)</f>
        <v>360</v>
      </c>
      <c r="L1182" s="189">
        <f>IF(Início!$C$11&lt;L$2,IF((L$2-Início!$C$11)&lt;72,$D1182*L$1,6*$D1182),0)</f>
        <v>360</v>
      </c>
      <c r="M1182" s="189">
        <f>IF(Início!$C$11&lt;M$2,IF((M$2-Início!$C$11)&lt;72,$D1182*M$1,6*$D1182),0)</f>
        <v>360</v>
      </c>
      <c r="N1182" s="189">
        <f>IF(Início!$C$11&lt;N$2,IF((N$2-Início!$C$11)&lt;72,$D1182*N$1,6*$D1182),0)</f>
        <v>360</v>
      </c>
      <c r="Q1182" s="165" t="s">
        <v>1742</v>
      </c>
    </row>
    <row r="1183" spans="2:17">
      <c r="B1183" s="165" t="str">
        <f t="shared" si="19"/>
        <v>Pinheiros/ES</v>
      </c>
      <c r="C1183" s="189" t="s">
        <v>2011</v>
      </c>
      <c r="D1183" s="189">
        <v>60</v>
      </c>
      <c r="E1183" s="189">
        <f>IF(Início!$C$11&lt;E$2,IF((E$2-Início!$C$11)&lt;72,$D1183*E$1,6*$D1183),0)</f>
        <v>60</v>
      </c>
      <c r="F1183" s="189">
        <f>IF(Início!$C$11&lt;F$2,IF((F$2-Início!$C$11)&lt;72,$D1183*F$1,6*$D1183),0)</f>
        <v>120</v>
      </c>
      <c r="G1183" s="189">
        <f>IF(Início!$C$11&lt;G$2,IF((G$2-Início!$C$11)&lt;72,$D1183*G$1,6*$D1183),0)</f>
        <v>180</v>
      </c>
      <c r="H1183" s="189">
        <f>IF(Início!$C$11&lt;H$2,IF((H$2-Início!$C$11)&lt;72,$D1183*H$1,6*$D1183),0)</f>
        <v>240</v>
      </c>
      <c r="I1183" s="189">
        <f>IF(Início!$C$11&lt;I$2,IF((I$2-Início!$C$11)&lt;72,$D1183*I$1,6*$D1183),0)</f>
        <v>300</v>
      </c>
      <c r="J1183" s="189">
        <f>IF(Início!$C$11&lt;J$2,IF((J$2-Início!$C$11)&lt;72,$D1183*J$1,6*$D1183),0)</f>
        <v>360</v>
      </c>
      <c r="K1183" s="189">
        <f>IF(Início!$C$11&lt;K$2,IF((K$2-Início!$C$11)&lt;72,$D1183*K$1,6*$D1183),0)</f>
        <v>360</v>
      </c>
      <c r="L1183" s="189">
        <f>IF(Início!$C$11&lt;L$2,IF((L$2-Início!$C$11)&lt;72,$D1183*L$1,6*$D1183),0)</f>
        <v>360</v>
      </c>
      <c r="M1183" s="189">
        <f>IF(Início!$C$11&lt;M$2,IF((M$2-Início!$C$11)&lt;72,$D1183*M$1,6*$D1183),0)</f>
        <v>360</v>
      </c>
      <c r="N1183" s="189">
        <f>IF(Início!$C$11&lt;N$2,IF((N$2-Início!$C$11)&lt;72,$D1183*N$1,6*$D1183),0)</f>
        <v>360</v>
      </c>
      <c r="Q1183" s="165" t="s">
        <v>801</v>
      </c>
    </row>
    <row r="1184" spans="2:17">
      <c r="B1184" s="165" t="str">
        <f t="shared" si="19"/>
        <v>Pintadas/BA</v>
      </c>
      <c r="C1184" s="189" t="s">
        <v>311</v>
      </c>
      <c r="D1184" s="189">
        <v>60</v>
      </c>
      <c r="E1184" s="189">
        <f>IF(Início!$C$11&lt;E$2,IF((E$2-Início!$C$11)&lt;72,$D1184*E$1,6*$D1184),0)</f>
        <v>60</v>
      </c>
      <c r="F1184" s="189">
        <f>IF(Início!$C$11&lt;F$2,IF((F$2-Início!$C$11)&lt;72,$D1184*F$1,6*$D1184),0)</f>
        <v>120</v>
      </c>
      <c r="G1184" s="189">
        <f>IF(Início!$C$11&lt;G$2,IF((G$2-Início!$C$11)&lt;72,$D1184*G$1,6*$D1184),0)</f>
        <v>180</v>
      </c>
      <c r="H1184" s="189">
        <f>IF(Início!$C$11&lt;H$2,IF((H$2-Início!$C$11)&lt;72,$D1184*H$1,6*$D1184),0)</f>
        <v>240</v>
      </c>
      <c r="I1184" s="189">
        <f>IF(Início!$C$11&lt;I$2,IF((I$2-Início!$C$11)&lt;72,$D1184*I$1,6*$D1184),0)</f>
        <v>300</v>
      </c>
      <c r="J1184" s="189">
        <f>IF(Início!$C$11&lt;J$2,IF((J$2-Início!$C$11)&lt;72,$D1184*J$1,6*$D1184),0)</f>
        <v>360</v>
      </c>
      <c r="K1184" s="189">
        <f>IF(Início!$C$11&lt;K$2,IF((K$2-Início!$C$11)&lt;72,$D1184*K$1,6*$D1184),0)</f>
        <v>360</v>
      </c>
      <c r="L1184" s="189">
        <f>IF(Início!$C$11&lt;L$2,IF((L$2-Início!$C$11)&lt;72,$D1184*L$1,6*$D1184),0)</f>
        <v>360</v>
      </c>
      <c r="M1184" s="189">
        <f>IF(Início!$C$11&lt;M$2,IF((M$2-Início!$C$11)&lt;72,$D1184*M$1,6*$D1184),0)</f>
        <v>360</v>
      </c>
      <c r="N1184" s="189">
        <f>IF(Início!$C$11&lt;N$2,IF((N$2-Início!$C$11)&lt;72,$D1184*N$1,6*$D1184),0)</f>
        <v>360</v>
      </c>
      <c r="Q1184" s="165" t="s">
        <v>1340</v>
      </c>
    </row>
    <row r="1185" spans="2:17">
      <c r="B1185" s="165" t="str">
        <f t="shared" si="19"/>
        <v>Pio IX/PI</v>
      </c>
      <c r="C1185" s="189" t="s">
        <v>2004</v>
      </c>
      <c r="D1185" s="189">
        <v>60</v>
      </c>
      <c r="E1185" s="189">
        <f>IF(Início!$C$11&lt;E$2,IF((E$2-Início!$C$11)&lt;72,$D1185*E$1,6*$D1185),0)</f>
        <v>60</v>
      </c>
      <c r="F1185" s="189">
        <f>IF(Início!$C$11&lt;F$2,IF((F$2-Início!$C$11)&lt;72,$D1185*F$1,6*$D1185),0)</f>
        <v>120</v>
      </c>
      <c r="G1185" s="189">
        <f>IF(Início!$C$11&lt;G$2,IF((G$2-Início!$C$11)&lt;72,$D1185*G$1,6*$D1185),0)</f>
        <v>180</v>
      </c>
      <c r="H1185" s="189">
        <f>IF(Início!$C$11&lt;H$2,IF((H$2-Início!$C$11)&lt;72,$D1185*H$1,6*$D1185),0)</f>
        <v>240</v>
      </c>
      <c r="I1185" s="189">
        <f>IF(Início!$C$11&lt;I$2,IF((I$2-Início!$C$11)&lt;72,$D1185*I$1,6*$D1185),0)</f>
        <v>300</v>
      </c>
      <c r="J1185" s="189">
        <f>IF(Início!$C$11&lt;J$2,IF((J$2-Início!$C$11)&lt;72,$D1185*J$1,6*$D1185),0)</f>
        <v>360</v>
      </c>
      <c r="K1185" s="189">
        <f>IF(Início!$C$11&lt;K$2,IF((K$2-Início!$C$11)&lt;72,$D1185*K$1,6*$D1185),0)</f>
        <v>360</v>
      </c>
      <c r="L1185" s="189">
        <f>IF(Início!$C$11&lt;L$2,IF((L$2-Início!$C$11)&lt;72,$D1185*L$1,6*$D1185),0)</f>
        <v>360</v>
      </c>
      <c r="M1185" s="189">
        <f>IF(Início!$C$11&lt;M$2,IF((M$2-Início!$C$11)&lt;72,$D1185*M$1,6*$D1185),0)</f>
        <v>360</v>
      </c>
      <c r="N1185" s="189">
        <f>IF(Início!$C$11&lt;N$2,IF((N$2-Início!$C$11)&lt;72,$D1185*N$1,6*$D1185),0)</f>
        <v>360</v>
      </c>
      <c r="Q1185" s="165" t="s">
        <v>980</v>
      </c>
    </row>
    <row r="1186" spans="2:17">
      <c r="B1186" s="165" t="str">
        <f t="shared" si="19"/>
        <v>Pio XII/MA</v>
      </c>
      <c r="C1186" s="189" t="s">
        <v>316</v>
      </c>
      <c r="D1186" s="189">
        <v>60</v>
      </c>
      <c r="E1186" s="189">
        <f>IF(Início!$C$11&lt;E$2,IF((E$2-Início!$C$11)&lt;72,$D1186*E$1,6*$D1186),0)</f>
        <v>60</v>
      </c>
      <c r="F1186" s="189">
        <f>IF(Início!$C$11&lt;F$2,IF((F$2-Início!$C$11)&lt;72,$D1186*F$1,6*$D1186),0)</f>
        <v>120</v>
      </c>
      <c r="G1186" s="189">
        <f>IF(Início!$C$11&lt;G$2,IF((G$2-Início!$C$11)&lt;72,$D1186*G$1,6*$D1186),0)</f>
        <v>180</v>
      </c>
      <c r="H1186" s="189">
        <f>IF(Início!$C$11&lt;H$2,IF((H$2-Início!$C$11)&lt;72,$D1186*H$1,6*$D1186),0)</f>
        <v>240</v>
      </c>
      <c r="I1186" s="189">
        <f>IF(Início!$C$11&lt;I$2,IF((I$2-Início!$C$11)&lt;72,$D1186*I$1,6*$D1186),0)</f>
        <v>300</v>
      </c>
      <c r="J1186" s="189">
        <f>IF(Início!$C$11&lt;J$2,IF((J$2-Início!$C$11)&lt;72,$D1186*J$1,6*$D1186),0)</f>
        <v>360</v>
      </c>
      <c r="K1186" s="189">
        <f>IF(Início!$C$11&lt;K$2,IF((K$2-Início!$C$11)&lt;72,$D1186*K$1,6*$D1186),0)</f>
        <v>360</v>
      </c>
      <c r="L1186" s="189">
        <f>IF(Início!$C$11&lt;L$2,IF((L$2-Início!$C$11)&lt;72,$D1186*L$1,6*$D1186),0)</f>
        <v>360</v>
      </c>
      <c r="M1186" s="189">
        <f>IF(Início!$C$11&lt;M$2,IF((M$2-Início!$C$11)&lt;72,$D1186*M$1,6*$D1186),0)</f>
        <v>360</v>
      </c>
      <c r="N1186" s="189">
        <f>IF(Início!$C$11&lt;N$2,IF((N$2-Início!$C$11)&lt;72,$D1186*N$1,6*$D1186),0)</f>
        <v>360</v>
      </c>
      <c r="Q1186" s="165" t="s">
        <v>848</v>
      </c>
    </row>
    <row r="1187" spans="2:17">
      <c r="B1187" s="165" t="str">
        <f t="shared" si="19"/>
        <v>Piquet Carneiro/CE</v>
      </c>
      <c r="C1187" s="189" t="s">
        <v>314</v>
      </c>
      <c r="D1187" s="189">
        <v>60</v>
      </c>
      <c r="E1187" s="189">
        <f>IF(Início!$C$11&lt;E$2,IF((E$2-Início!$C$11)&lt;72,$D1187*E$1,6*$D1187),0)</f>
        <v>60</v>
      </c>
      <c r="F1187" s="189">
        <f>IF(Início!$C$11&lt;F$2,IF((F$2-Início!$C$11)&lt;72,$D1187*F$1,6*$D1187),0)</f>
        <v>120</v>
      </c>
      <c r="G1187" s="189">
        <f>IF(Início!$C$11&lt;G$2,IF((G$2-Início!$C$11)&lt;72,$D1187*G$1,6*$D1187),0)</f>
        <v>180</v>
      </c>
      <c r="H1187" s="189">
        <f>IF(Início!$C$11&lt;H$2,IF((H$2-Início!$C$11)&lt;72,$D1187*H$1,6*$D1187),0)</f>
        <v>240</v>
      </c>
      <c r="I1187" s="189">
        <f>IF(Início!$C$11&lt;I$2,IF((I$2-Início!$C$11)&lt;72,$D1187*I$1,6*$D1187),0)</f>
        <v>300</v>
      </c>
      <c r="J1187" s="189">
        <f>IF(Início!$C$11&lt;J$2,IF((J$2-Início!$C$11)&lt;72,$D1187*J$1,6*$D1187),0)</f>
        <v>360</v>
      </c>
      <c r="K1187" s="189">
        <f>IF(Início!$C$11&lt;K$2,IF((K$2-Início!$C$11)&lt;72,$D1187*K$1,6*$D1187),0)</f>
        <v>360</v>
      </c>
      <c r="L1187" s="189">
        <f>IF(Início!$C$11&lt;L$2,IF((L$2-Início!$C$11)&lt;72,$D1187*L$1,6*$D1187),0)</f>
        <v>360</v>
      </c>
      <c r="M1187" s="189">
        <f>IF(Início!$C$11&lt;M$2,IF((M$2-Início!$C$11)&lt;72,$D1187*M$1,6*$D1187),0)</f>
        <v>360</v>
      </c>
      <c r="N1187" s="189">
        <f>IF(Início!$C$11&lt;N$2,IF((N$2-Início!$C$11)&lt;72,$D1187*N$1,6*$D1187),0)</f>
        <v>360</v>
      </c>
      <c r="Q1187" s="165" t="s">
        <v>1027</v>
      </c>
    </row>
    <row r="1188" spans="2:17">
      <c r="B1188" s="165" t="str">
        <f t="shared" si="19"/>
        <v>Piquete/SP</v>
      </c>
      <c r="C1188" s="189" t="s">
        <v>2002</v>
      </c>
      <c r="D1188" s="189">
        <v>60</v>
      </c>
      <c r="E1188" s="189">
        <f>IF(Início!$C$11&lt;E$2,IF((E$2-Início!$C$11)&lt;72,$D1188*E$1,6*$D1188),0)</f>
        <v>60</v>
      </c>
      <c r="F1188" s="189">
        <f>IF(Início!$C$11&lt;F$2,IF((F$2-Início!$C$11)&lt;72,$D1188*F$1,6*$D1188),0)</f>
        <v>120</v>
      </c>
      <c r="G1188" s="189">
        <f>IF(Início!$C$11&lt;G$2,IF((G$2-Início!$C$11)&lt;72,$D1188*G$1,6*$D1188),0)</f>
        <v>180</v>
      </c>
      <c r="H1188" s="189">
        <f>IF(Início!$C$11&lt;H$2,IF((H$2-Início!$C$11)&lt;72,$D1188*H$1,6*$D1188),0)</f>
        <v>240</v>
      </c>
      <c r="I1188" s="189">
        <f>IF(Início!$C$11&lt;I$2,IF((I$2-Início!$C$11)&lt;72,$D1188*I$1,6*$D1188),0)</f>
        <v>300</v>
      </c>
      <c r="J1188" s="189">
        <f>IF(Início!$C$11&lt;J$2,IF((J$2-Início!$C$11)&lt;72,$D1188*J$1,6*$D1188),0)</f>
        <v>360</v>
      </c>
      <c r="K1188" s="189">
        <f>IF(Início!$C$11&lt;K$2,IF((K$2-Início!$C$11)&lt;72,$D1188*K$1,6*$D1188),0)</f>
        <v>360</v>
      </c>
      <c r="L1188" s="189">
        <f>IF(Início!$C$11&lt;L$2,IF((L$2-Início!$C$11)&lt;72,$D1188*L$1,6*$D1188),0)</f>
        <v>360</v>
      </c>
      <c r="M1188" s="189">
        <f>IF(Início!$C$11&lt;M$2,IF((M$2-Início!$C$11)&lt;72,$D1188*M$1,6*$D1188),0)</f>
        <v>360</v>
      </c>
      <c r="N1188" s="189">
        <f>IF(Início!$C$11&lt;N$2,IF((N$2-Início!$C$11)&lt;72,$D1188*N$1,6*$D1188),0)</f>
        <v>360</v>
      </c>
      <c r="Q1188" s="165" t="s">
        <v>1206</v>
      </c>
    </row>
    <row r="1189" spans="2:17">
      <c r="B1189" s="165" t="str">
        <f t="shared" si="19"/>
        <v>Piracanjuba/GO</v>
      </c>
      <c r="C1189" s="189" t="s">
        <v>2006</v>
      </c>
      <c r="D1189" s="189">
        <v>60</v>
      </c>
      <c r="E1189" s="189">
        <f>IF(Início!$C$11&lt;E$2,IF((E$2-Início!$C$11)&lt;72,$D1189*E$1,6*$D1189),0)</f>
        <v>60</v>
      </c>
      <c r="F1189" s="189">
        <f>IF(Início!$C$11&lt;F$2,IF((F$2-Início!$C$11)&lt;72,$D1189*F$1,6*$D1189),0)</f>
        <v>120</v>
      </c>
      <c r="G1189" s="189">
        <f>IF(Início!$C$11&lt;G$2,IF((G$2-Início!$C$11)&lt;72,$D1189*G$1,6*$D1189),0)</f>
        <v>180</v>
      </c>
      <c r="H1189" s="189">
        <f>IF(Início!$C$11&lt;H$2,IF((H$2-Início!$C$11)&lt;72,$D1189*H$1,6*$D1189),0)</f>
        <v>240</v>
      </c>
      <c r="I1189" s="189">
        <f>IF(Início!$C$11&lt;I$2,IF((I$2-Início!$C$11)&lt;72,$D1189*I$1,6*$D1189),0)</f>
        <v>300</v>
      </c>
      <c r="J1189" s="189">
        <f>IF(Início!$C$11&lt;J$2,IF((J$2-Início!$C$11)&lt;72,$D1189*J$1,6*$D1189),0)</f>
        <v>360</v>
      </c>
      <c r="K1189" s="189">
        <f>IF(Início!$C$11&lt;K$2,IF((K$2-Início!$C$11)&lt;72,$D1189*K$1,6*$D1189),0)</f>
        <v>360</v>
      </c>
      <c r="L1189" s="189">
        <f>IF(Início!$C$11&lt;L$2,IF((L$2-Início!$C$11)&lt;72,$D1189*L$1,6*$D1189),0)</f>
        <v>360</v>
      </c>
      <c r="M1189" s="189">
        <f>IF(Início!$C$11&lt;M$2,IF((M$2-Início!$C$11)&lt;72,$D1189*M$1,6*$D1189),0)</f>
        <v>360</v>
      </c>
      <c r="N1189" s="189">
        <f>IF(Início!$C$11&lt;N$2,IF((N$2-Início!$C$11)&lt;72,$D1189*N$1,6*$D1189),0)</f>
        <v>360</v>
      </c>
      <c r="Q1189" s="165" t="s">
        <v>766</v>
      </c>
    </row>
    <row r="1190" spans="2:17">
      <c r="B1190" s="165" t="str">
        <f t="shared" si="19"/>
        <v>Piracuruca/PI</v>
      </c>
      <c r="C1190" s="189" t="s">
        <v>2004</v>
      </c>
      <c r="D1190" s="189">
        <v>60</v>
      </c>
      <c r="E1190" s="189">
        <f>IF(Início!$C$11&lt;E$2,IF((E$2-Início!$C$11)&lt;72,$D1190*E$1,6*$D1190),0)</f>
        <v>60</v>
      </c>
      <c r="F1190" s="189">
        <f>IF(Início!$C$11&lt;F$2,IF((F$2-Início!$C$11)&lt;72,$D1190*F$1,6*$D1190),0)</f>
        <v>120</v>
      </c>
      <c r="G1190" s="189">
        <f>IF(Início!$C$11&lt;G$2,IF((G$2-Início!$C$11)&lt;72,$D1190*G$1,6*$D1190),0)</f>
        <v>180</v>
      </c>
      <c r="H1190" s="189">
        <f>IF(Início!$C$11&lt;H$2,IF((H$2-Início!$C$11)&lt;72,$D1190*H$1,6*$D1190),0)</f>
        <v>240</v>
      </c>
      <c r="I1190" s="189">
        <f>IF(Início!$C$11&lt;I$2,IF((I$2-Início!$C$11)&lt;72,$D1190*I$1,6*$D1190),0)</f>
        <v>300</v>
      </c>
      <c r="J1190" s="189">
        <f>IF(Início!$C$11&lt;J$2,IF((J$2-Início!$C$11)&lt;72,$D1190*J$1,6*$D1190),0)</f>
        <v>360</v>
      </c>
      <c r="K1190" s="189">
        <f>IF(Início!$C$11&lt;K$2,IF((K$2-Início!$C$11)&lt;72,$D1190*K$1,6*$D1190),0)</f>
        <v>360</v>
      </c>
      <c r="L1190" s="189">
        <f>IF(Início!$C$11&lt;L$2,IF((L$2-Início!$C$11)&lt;72,$D1190*L$1,6*$D1190),0)</f>
        <v>360</v>
      </c>
      <c r="M1190" s="189">
        <f>IF(Início!$C$11&lt;M$2,IF((M$2-Início!$C$11)&lt;72,$D1190*M$1,6*$D1190),0)</f>
        <v>360</v>
      </c>
      <c r="N1190" s="189">
        <f>IF(Início!$C$11&lt;N$2,IF((N$2-Início!$C$11)&lt;72,$D1190*N$1,6*$D1190),0)</f>
        <v>360</v>
      </c>
      <c r="Q1190" s="165" t="s">
        <v>707</v>
      </c>
    </row>
    <row r="1191" spans="2:17">
      <c r="B1191" s="165" t="str">
        <f t="shared" si="19"/>
        <v>Piraí do Sul/PR</v>
      </c>
      <c r="C1191" s="189" t="s">
        <v>2009</v>
      </c>
      <c r="D1191" s="189">
        <v>60</v>
      </c>
      <c r="E1191" s="189">
        <f>IF(Início!$C$11&lt;E$2,IF((E$2-Início!$C$11)&lt;72,$D1191*E$1,6*$D1191),0)</f>
        <v>60</v>
      </c>
      <c r="F1191" s="189">
        <f>IF(Início!$C$11&lt;F$2,IF((F$2-Início!$C$11)&lt;72,$D1191*F$1,6*$D1191),0)</f>
        <v>120</v>
      </c>
      <c r="G1191" s="189">
        <f>IF(Início!$C$11&lt;G$2,IF((G$2-Início!$C$11)&lt;72,$D1191*G$1,6*$D1191),0)</f>
        <v>180</v>
      </c>
      <c r="H1191" s="189">
        <f>IF(Início!$C$11&lt;H$2,IF((H$2-Início!$C$11)&lt;72,$D1191*H$1,6*$D1191),0)</f>
        <v>240</v>
      </c>
      <c r="I1191" s="189">
        <f>IF(Início!$C$11&lt;I$2,IF((I$2-Início!$C$11)&lt;72,$D1191*I$1,6*$D1191),0)</f>
        <v>300</v>
      </c>
      <c r="J1191" s="189">
        <f>IF(Início!$C$11&lt;J$2,IF((J$2-Início!$C$11)&lt;72,$D1191*J$1,6*$D1191),0)</f>
        <v>360</v>
      </c>
      <c r="K1191" s="189">
        <f>IF(Início!$C$11&lt;K$2,IF((K$2-Início!$C$11)&lt;72,$D1191*K$1,6*$D1191),0)</f>
        <v>360</v>
      </c>
      <c r="L1191" s="189">
        <f>IF(Início!$C$11&lt;L$2,IF((L$2-Início!$C$11)&lt;72,$D1191*L$1,6*$D1191),0)</f>
        <v>360</v>
      </c>
      <c r="M1191" s="189">
        <f>IF(Início!$C$11&lt;M$2,IF((M$2-Início!$C$11)&lt;72,$D1191*M$1,6*$D1191),0)</f>
        <v>360</v>
      </c>
      <c r="N1191" s="189">
        <f>IF(Início!$C$11&lt;N$2,IF((N$2-Início!$C$11)&lt;72,$D1191*N$1,6*$D1191),0)</f>
        <v>360</v>
      </c>
      <c r="Q1191" s="165" t="s">
        <v>813</v>
      </c>
    </row>
    <row r="1192" spans="2:17">
      <c r="B1192" s="165" t="str">
        <f t="shared" si="19"/>
        <v>Piraju/SP</v>
      </c>
      <c r="C1192" s="189" t="s">
        <v>2002</v>
      </c>
      <c r="D1192" s="189">
        <v>60</v>
      </c>
      <c r="E1192" s="189">
        <f>IF(Início!$C$11&lt;E$2,IF((E$2-Início!$C$11)&lt;72,$D1192*E$1,6*$D1192),0)</f>
        <v>60</v>
      </c>
      <c r="F1192" s="189">
        <f>IF(Início!$C$11&lt;F$2,IF((F$2-Início!$C$11)&lt;72,$D1192*F$1,6*$D1192),0)</f>
        <v>120</v>
      </c>
      <c r="G1192" s="189">
        <f>IF(Início!$C$11&lt;G$2,IF((G$2-Início!$C$11)&lt;72,$D1192*G$1,6*$D1192),0)</f>
        <v>180</v>
      </c>
      <c r="H1192" s="189">
        <f>IF(Início!$C$11&lt;H$2,IF((H$2-Início!$C$11)&lt;72,$D1192*H$1,6*$D1192),0)</f>
        <v>240</v>
      </c>
      <c r="I1192" s="189">
        <f>IF(Início!$C$11&lt;I$2,IF((I$2-Início!$C$11)&lt;72,$D1192*I$1,6*$D1192),0)</f>
        <v>300</v>
      </c>
      <c r="J1192" s="189">
        <f>IF(Início!$C$11&lt;J$2,IF((J$2-Início!$C$11)&lt;72,$D1192*J$1,6*$D1192),0)</f>
        <v>360</v>
      </c>
      <c r="K1192" s="189">
        <f>IF(Início!$C$11&lt;K$2,IF((K$2-Início!$C$11)&lt;72,$D1192*K$1,6*$D1192),0)</f>
        <v>360</v>
      </c>
      <c r="L1192" s="189">
        <f>IF(Início!$C$11&lt;L$2,IF((L$2-Início!$C$11)&lt;72,$D1192*L$1,6*$D1192),0)</f>
        <v>360</v>
      </c>
      <c r="M1192" s="189">
        <f>IF(Início!$C$11&lt;M$2,IF((M$2-Início!$C$11)&lt;72,$D1192*M$1,6*$D1192),0)</f>
        <v>360</v>
      </c>
      <c r="N1192" s="189">
        <f>IF(Início!$C$11&lt;N$2,IF((N$2-Início!$C$11)&lt;72,$D1192*N$1,6*$D1192),0)</f>
        <v>360</v>
      </c>
      <c r="Q1192" s="165" t="s">
        <v>695</v>
      </c>
    </row>
    <row r="1193" spans="2:17">
      <c r="B1193" s="165" t="str">
        <f t="shared" si="19"/>
        <v>Pirapó/RS</v>
      </c>
      <c r="C1193" s="189" t="s">
        <v>2012</v>
      </c>
      <c r="D1193" s="189">
        <v>60</v>
      </c>
      <c r="E1193" s="189">
        <f>IF(Início!$C$11&lt;E$2,IF((E$2-Início!$C$11)&lt;72,$D1193*E$1,6*$D1193),0)</f>
        <v>60</v>
      </c>
      <c r="F1193" s="189">
        <f>IF(Início!$C$11&lt;F$2,IF((F$2-Início!$C$11)&lt;72,$D1193*F$1,6*$D1193),0)</f>
        <v>120</v>
      </c>
      <c r="G1193" s="189">
        <f>IF(Início!$C$11&lt;G$2,IF((G$2-Início!$C$11)&lt;72,$D1193*G$1,6*$D1193),0)</f>
        <v>180</v>
      </c>
      <c r="H1193" s="189">
        <f>IF(Início!$C$11&lt;H$2,IF((H$2-Início!$C$11)&lt;72,$D1193*H$1,6*$D1193),0)</f>
        <v>240</v>
      </c>
      <c r="I1193" s="189">
        <f>IF(Início!$C$11&lt;I$2,IF((I$2-Início!$C$11)&lt;72,$D1193*I$1,6*$D1193),0)</f>
        <v>300</v>
      </c>
      <c r="J1193" s="189">
        <f>IF(Início!$C$11&lt;J$2,IF((J$2-Início!$C$11)&lt;72,$D1193*J$1,6*$D1193),0)</f>
        <v>360</v>
      </c>
      <c r="K1193" s="189">
        <f>IF(Início!$C$11&lt;K$2,IF((K$2-Início!$C$11)&lt;72,$D1193*K$1,6*$D1193),0)</f>
        <v>360</v>
      </c>
      <c r="L1193" s="189">
        <f>IF(Início!$C$11&lt;L$2,IF((L$2-Início!$C$11)&lt;72,$D1193*L$1,6*$D1193),0)</f>
        <v>360</v>
      </c>
      <c r="M1193" s="189">
        <f>IF(Início!$C$11&lt;M$2,IF((M$2-Início!$C$11)&lt;72,$D1193*M$1,6*$D1193),0)</f>
        <v>360</v>
      </c>
      <c r="N1193" s="189">
        <f>IF(Início!$C$11&lt;N$2,IF((N$2-Início!$C$11)&lt;72,$D1193*N$1,6*$D1193),0)</f>
        <v>360</v>
      </c>
      <c r="Q1193" s="165" t="s">
        <v>1954</v>
      </c>
    </row>
    <row r="1194" spans="2:17">
      <c r="B1194" s="165" t="str">
        <f t="shared" si="19"/>
        <v>Pirapora do Bom Jesus/SP</v>
      </c>
      <c r="C1194" s="189" t="s">
        <v>2002</v>
      </c>
      <c r="D1194" s="189">
        <v>60</v>
      </c>
      <c r="E1194" s="189">
        <f>IF(Início!$C$11&lt;E$2,IF((E$2-Início!$C$11)&lt;72,$D1194*E$1,6*$D1194),0)</f>
        <v>60</v>
      </c>
      <c r="F1194" s="189">
        <f>IF(Início!$C$11&lt;F$2,IF((F$2-Início!$C$11)&lt;72,$D1194*F$1,6*$D1194),0)</f>
        <v>120</v>
      </c>
      <c r="G1194" s="189">
        <f>IF(Início!$C$11&lt;G$2,IF((G$2-Início!$C$11)&lt;72,$D1194*G$1,6*$D1194),0)</f>
        <v>180</v>
      </c>
      <c r="H1194" s="189">
        <f>IF(Início!$C$11&lt;H$2,IF((H$2-Início!$C$11)&lt;72,$D1194*H$1,6*$D1194),0)</f>
        <v>240</v>
      </c>
      <c r="I1194" s="189">
        <f>IF(Início!$C$11&lt;I$2,IF((I$2-Início!$C$11)&lt;72,$D1194*I$1,6*$D1194),0)</f>
        <v>300</v>
      </c>
      <c r="J1194" s="189">
        <f>IF(Início!$C$11&lt;J$2,IF((J$2-Início!$C$11)&lt;72,$D1194*J$1,6*$D1194),0)</f>
        <v>360</v>
      </c>
      <c r="K1194" s="189">
        <f>IF(Início!$C$11&lt;K$2,IF((K$2-Início!$C$11)&lt;72,$D1194*K$1,6*$D1194),0)</f>
        <v>360</v>
      </c>
      <c r="L1194" s="189">
        <f>IF(Início!$C$11&lt;L$2,IF((L$2-Início!$C$11)&lt;72,$D1194*L$1,6*$D1194),0)</f>
        <v>360</v>
      </c>
      <c r="M1194" s="189">
        <f>IF(Início!$C$11&lt;M$2,IF((M$2-Início!$C$11)&lt;72,$D1194*M$1,6*$D1194),0)</f>
        <v>360</v>
      </c>
      <c r="N1194" s="189">
        <f>IF(Início!$C$11&lt;N$2,IF((N$2-Início!$C$11)&lt;72,$D1194*N$1,6*$D1194),0)</f>
        <v>360</v>
      </c>
      <c r="Q1194" s="165" t="s">
        <v>946</v>
      </c>
    </row>
    <row r="1195" spans="2:17">
      <c r="B1195" s="165" t="str">
        <f t="shared" si="19"/>
        <v>Piratuba/SC</v>
      </c>
      <c r="C1195" s="189" t="s">
        <v>2013</v>
      </c>
      <c r="D1195" s="189">
        <v>60</v>
      </c>
      <c r="E1195" s="189">
        <f>IF(Início!$C$11&lt;E$2,IF((E$2-Início!$C$11)&lt;72,$D1195*E$1,6*$D1195),0)</f>
        <v>60</v>
      </c>
      <c r="F1195" s="189">
        <f>IF(Início!$C$11&lt;F$2,IF((F$2-Início!$C$11)&lt;72,$D1195*F$1,6*$D1195),0)</f>
        <v>120</v>
      </c>
      <c r="G1195" s="189">
        <f>IF(Início!$C$11&lt;G$2,IF((G$2-Início!$C$11)&lt;72,$D1195*G$1,6*$D1195),0)</f>
        <v>180</v>
      </c>
      <c r="H1195" s="189">
        <f>IF(Início!$C$11&lt;H$2,IF((H$2-Início!$C$11)&lt;72,$D1195*H$1,6*$D1195),0)</f>
        <v>240</v>
      </c>
      <c r="I1195" s="189">
        <f>IF(Início!$C$11&lt;I$2,IF((I$2-Início!$C$11)&lt;72,$D1195*I$1,6*$D1195),0)</f>
        <v>300</v>
      </c>
      <c r="J1195" s="189">
        <f>IF(Início!$C$11&lt;J$2,IF((J$2-Início!$C$11)&lt;72,$D1195*J$1,6*$D1195),0)</f>
        <v>360</v>
      </c>
      <c r="K1195" s="189">
        <f>IF(Início!$C$11&lt;K$2,IF((K$2-Início!$C$11)&lt;72,$D1195*K$1,6*$D1195),0)</f>
        <v>360</v>
      </c>
      <c r="L1195" s="189">
        <f>IF(Início!$C$11&lt;L$2,IF((L$2-Início!$C$11)&lt;72,$D1195*L$1,6*$D1195),0)</f>
        <v>360</v>
      </c>
      <c r="M1195" s="189">
        <f>IF(Início!$C$11&lt;M$2,IF((M$2-Início!$C$11)&lt;72,$D1195*M$1,6*$D1195),0)</f>
        <v>360</v>
      </c>
      <c r="N1195" s="189">
        <f>IF(Início!$C$11&lt;N$2,IF((N$2-Início!$C$11)&lt;72,$D1195*N$1,6*$D1195),0)</f>
        <v>360</v>
      </c>
      <c r="Q1195" s="165" t="s">
        <v>1636</v>
      </c>
    </row>
    <row r="1196" spans="2:17">
      <c r="B1196" s="165" t="str">
        <f t="shared" si="19"/>
        <v>Pires do Rio/GO</v>
      </c>
      <c r="C1196" s="189" t="s">
        <v>2006</v>
      </c>
      <c r="D1196" s="189">
        <v>60</v>
      </c>
      <c r="E1196" s="189">
        <f>IF(Início!$C$11&lt;E$2,IF((E$2-Início!$C$11)&lt;72,$D1196*E$1,6*$D1196),0)</f>
        <v>60</v>
      </c>
      <c r="F1196" s="189">
        <f>IF(Início!$C$11&lt;F$2,IF((F$2-Início!$C$11)&lt;72,$D1196*F$1,6*$D1196),0)</f>
        <v>120</v>
      </c>
      <c r="G1196" s="189">
        <f>IF(Início!$C$11&lt;G$2,IF((G$2-Início!$C$11)&lt;72,$D1196*G$1,6*$D1196),0)</f>
        <v>180</v>
      </c>
      <c r="H1196" s="189">
        <f>IF(Início!$C$11&lt;H$2,IF((H$2-Início!$C$11)&lt;72,$D1196*H$1,6*$D1196),0)</f>
        <v>240</v>
      </c>
      <c r="I1196" s="189">
        <f>IF(Início!$C$11&lt;I$2,IF((I$2-Início!$C$11)&lt;72,$D1196*I$1,6*$D1196),0)</f>
        <v>300</v>
      </c>
      <c r="J1196" s="189">
        <f>IF(Início!$C$11&lt;J$2,IF((J$2-Início!$C$11)&lt;72,$D1196*J$1,6*$D1196),0)</f>
        <v>360</v>
      </c>
      <c r="K1196" s="189">
        <f>IF(Início!$C$11&lt;K$2,IF((K$2-Início!$C$11)&lt;72,$D1196*K$1,6*$D1196),0)</f>
        <v>360</v>
      </c>
      <c r="L1196" s="189">
        <f>IF(Início!$C$11&lt;L$2,IF((L$2-Início!$C$11)&lt;72,$D1196*L$1,6*$D1196),0)</f>
        <v>360</v>
      </c>
      <c r="M1196" s="189">
        <f>IF(Início!$C$11&lt;M$2,IF((M$2-Início!$C$11)&lt;72,$D1196*M$1,6*$D1196),0)</f>
        <v>360</v>
      </c>
      <c r="N1196" s="189">
        <f>IF(Início!$C$11&lt;N$2,IF((N$2-Início!$C$11)&lt;72,$D1196*N$1,6*$D1196),0)</f>
        <v>360</v>
      </c>
      <c r="Q1196" s="165" t="s">
        <v>653</v>
      </c>
    </row>
    <row r="1197" spans="2:17">
      <c r="B1197" s="165" t="str">
        <f t="shared" si="19"/>
        <v>Piripiri/PI</v>
      </c>
      <c r="C1197" s="189" t="s">
        <v>2004</v>
      </c>
      <c r="D1197" s="189">
        <v>60</v>
      </c>
      <c r="E1197" s="189">
        <f>IF(Início!$C$11&lt;E$2,IF((E$2-Início!$C$11)&lt;72,$D1197*E$1,6*$D1197),0)</f>
        <v>60</v>
      </c>
      <c r="F1197" s="189">
        <f>IF(Início!$C$11&lt;F$2,IF((F$2-Início!$C$11)&lt;72,$D1197*F$1,6*$D1197),0)</f>
        <v>120</v>
      </c>
      <c r="G1197" s="189">
        <f>IF(Início!$C$11&lt;G$2,IF((G$2-Início!$C$11)&lt;72,$D1197*G$1,6*$D1197),0)</f>
        <v>180</v>
      </c>
      <c r="H1197" s="189">
        <f>IF(Início!$C$11&lt;H$2,IF((H$2-Início!$C$11)&lt;72,$D1197*H$1,6*$D1197),0)</f>
        <v>240</v>
      </c>
      <c r="I1197" s="189">
        <f>IF(Início!$C$11&lt;I$2,IF((I$2-Início!$C$11)&lt;72,$D1197*I$1,6*$D1197),0)</f>
        <v>300</v>
      </c>
      <c r="J1197" s="189">
        <f>IF(Início!$C$11&lt;J$2,IF((J$2-Início!$C$11)&lt;72,$D1197*J$1,6*$D1197),0)</f>
        <v>360</v>
      </c>
      <c r="K1197" s="189">
        <f>IF(Início!$C$11&lt;K$2,IF((K$2-Início!$C$11)&lt;72,$D1197*K$1,6*$D1197),0)</f>
        <v>360</v>
      </c>
      <c r="L1197" s="189">
        <f>IF(Início!$C$11&lt;L$2,IF((L$2-Início!$C$11)&lt;72,$D1197*L$1,6*$D1197),0)</f>
        <v>360</v>
      </c>
      <c r="M1197" s="189">
        <f>IF(Início!$C$11&lt;M$2,IF((M$2-Início!$C$11)&lt;72,$D1197*M$1,6*$D1197),0)</f>
        <v>360</v>
      </c>
      <c r="N1197" s="189">
        <f>IF(Início!$C$11&lt;N$2,IF((N$2-Início!$C$11)&lt;72,$D1197*N$1,6*$D1197),0)</f>
        <v>360</v>
      </c>
      <c r="Q1197" s="165" t="s">
        <v>460</v>
      </c>
    </row>
    <row r="1198" spans="2:17">
      <c r="B1198" s="165" t="str">
        <f t="shared" si="19"/>
        <v>Placas/PA</v>
      </c>
      <c r="C1198" s="189" t="s">
        <v>302</v>
      </c>
      <c r="D1198" s="189">
        <v>60</v>
      </c>
      <c r="E1198" s="189">
        <f>IF(Início!$C$11&lt;E$2,IF((E$2-Início!$C$11)&lt;72,$D1198*E$1,6*$D1198),0)</f>
        <v>60</v>
      </c>
      <c r="F1198" s="189">
        <f>IF(Início!$C$11&lt;F$2,IF((F$2-Início!$C$11)&lt;72,$D1198*F$1,6*$D1198),0)</f>
        <v>120</v>
      </c>
      <c r="G1198" s="189">
        <f>IF(Início!$C$11&lt;G$2,IF((G$2-Início!$C$11)&lt;72,$D1198*G$1,6*$D1198),0)</f>
        <v>180</v>
      </c>
      <c r="H1198" s="189">
        <f>IF(Início!$C$11&lt;H$2,IF((H$2-Início!$C$11)&lt;72,$D1198*H$1,6*$D1198),0)</f>
        <v>240</v>
      </c>
      <c r="I1198" s="189">
        <f>IF(Início!$C$11&lt;I$2,IF((I$2-Início!$C$11)&lt;72,$D1198*I$1,6*$D1198),0)</f>
        <v>300</v>
      </c>
      <c r="J1198" s="189">
        <f>IF(Início!$C$11&lt;J$2,IF((J$2-Início!$C$11)&lt;72,$D1198*J$1,6*$D1198),0)</f>
        <v>360</v>
      </c>
      <c r="K1198" s="189">
        <f>IF(Início!$C$11&lt;K$2,IF((K$2-Início!$C$11)&lt;72,$D1198*K$1,6*$D1198),0)</f>
        <v>360</v>
      </c>
      <c r="L1198" s="189">
        <f>IF(Início!$C$11&lt;L$2,IF((L$2-Início!$C$11)&lt;72,$D1198*L$1,6*$D1198),0)</f>
        <v>360</v>
      </c>
      <c r="M1198" s="189">
        <f>IF(Início!$C$11&lt;M$2,IF((M$2-Início!$C$11)&lt;72,$D1198*M$1,6*$D1198),0)</f>
        <v>360</v>
      </c>
      <c r="N1198" s="189">
        <f>IF(Início!$C$11&lt;N$2,IF((N$2-Início!$C$11)&lt;72,$D1198*N$1,6*$D1198),0)</f>
        <v>360</v>
      </c>
      <c r="Q1198" s="165" t="s">
        <v>935</v>
      </c>
    </row>
    <row r="1199" spans="2:17">
      <c r="B1199" s="165" t="str">
        <f t="shared" si="19"/>
        <v>Planaltina do Paraná/PR</v>
      </c>
      <c r="C1199" s="189" t="s">
        <v>2009</v>
      </c>
      <c r="D1199" s="189">
        <v>60</v>
      </c>
      <c r="E1199" s="189">
        <f>IF(Início!$C$11&lt;E$2,IF((E$2-Início!$C$11)&lt;72,$D1199*E$1,6*$D1199),0)</f>
        <v>60</v>
      </c>
      <c r="F1199" s="189">
        <f>IF(Início!$C$11&lt;F$2,IF((F$2-Início!$C$11)&lt;72,$D1199*F$1,6*$D1199),0)</f>
        <v>120</v>
      </c>
      <c r="G1199" s="189">
        <f>IF(Início!$C$11&lt;G$2,IF((G$2-Início!$C$11)&lt;72,$D1199*G$1,6*$D1199),0)</f>
        <v>180</v>
      </c>
      <c r="H1199" s="189">
        <f>IF(Início!$C$11&lt;H$2,IF((H$2-Início!$C$11)&lt;72,$D1199*H$1,6*$D1199),0)</f>
        <v>240</v>
      </c>
      <c r="I1199" s="189">
        <f>IF(Início!$C$11&lt;I$2,IF((I$2-Início!$C$11)&lt;72,$D1199*I$1,6*$D1199),0)</f>
        <v>300</v>
      </c>
      <c r="J1199" s="189">
        <f>IF(Início!$C$11&lt;J$2,IF((J$2-Início!$C$11)&lt;72,$D1199*J$1,6*$D1199),0)</f>
        <v>360</v>
      </c>
      <c r="K1199" s="189">
        <f>IF(Início!$C$11&lt;K$2,IF((K$2-Início!$C$11)&lt;72,$D1199*K$1,6*$D1199),0)</f>
        <v>360</v>
      </c>
      <c r="L1199" s="189">
        <f>IF(Início!$C$11&lt;L$2,IF((L$2-Início!$C$11)&lt;72,$D1199*L$1,6*$D1199),0)</f>
        <v>360</v>
      </c>
      <c r="M1199" s="189">
        <f>IF(Início!$C$11&lt;M$2,IF((M$2-Início!$C$11)&lt;72,$D1199*M$1,6*$D1199),0)</f>
        <v>360</v>
      </c>
      <c r="N1199" s="189">
        <f>IF(Início!$C$11&lt;N$2,IF((N$2-Início!$C$11)&lt;72,$D1199*N$1,6*$D1199),0)</f>
        <v>360</v>
      </c>
      <c r="Q1199" s="165" t="s">
        <v>1792</v>
      </c>
    </row>
    <row r="1200" spans="2:17">
      <c r="B1200" s="165" t="str">
        <f t="shared" si="19"/>
        <v>Planaltino/BA</v>
      </c>
      <c r="C1200" s="189" t="s">
        <v>311</v>
      </c>
      <c r="D1200" s="189">
        <v>60</v>
      </c>
      <c r="E1200" s="189">
        <f>IF(Início!$C$11&lt;E$2,IF((E$2-Início!$C$11)&lt;72,$D1200*E$1,6*$D1200),0)</f>
        <v>60</v>
      </c>
      <c r="F1200" s="189">
        <f>IF(Início!$C$11&lt;F$2,IF((F$2-Início!$C$11)&lt;72,$D1200*F$1,6*$D1200),0)</f>
        <v>120</v>
      </c>
      <c r="G1200" s="189">
        <f>IF(Início!$C$11&lt;G$2,IF((G$2-Início!$C$11)&lt;72,$D1200*G$1,6*$D1200),0)</f>
        <v>180</v>
      </c>
      <c r="H1200" s="189">
        <f>IF(Início!$C$11&lt;H$2,IF((H$2-Início!$C$11)&lt;72,$D1200*H$1,6*$D1200),0)</f>
        <v>240</v>
      </c>
      <c r="I1200" s="189">
        <f>IF(Início!$C$11&lt;I$2,IF((I$2-Início!$C$11)&lt;72,$D1200*I$1,6*$D1200),0)</f>
        <v>300</v>
      </c>
      <c r="J1200" s="189">
        <f>IF(Início!$C$11&lt;J$2,IF((J$2-Início!$C$11)&lt;72,$D1200*J$1,6*$D1200),0)</f>
        <v>360</v>
      </c>
      <c r="K1200" s="189">
        <f>IF(Início!$C$11&lt;K$2,IF((K$2-Início!$C$11)&lt;72,$D1200*K$1,6*$D1200),0)</f>
        <v>360</v>
      </c>
      <c r="L1200" s="189">
        <f>IF(Início!$C$11&lt;L$2,IF((L$2-Início!$C$11)&lt;72,$D1200*L$1,6*$D1200),0)</f>
        <v>360</v>
      </c>
      <c r="M1200" s="189">
        <f>IF(Início!$C$11&lt;M$2,IF((M$2-Início!$C$11)&lt;72,$D1200*M$1,6*$D1200),0)</f>
        <v>360</v>
      </c>
      <c r="N1200" s="189">
        <f>IF(Início!$C$11&lt;N$2,IF((N$2-Início!$C$11)&lt;72,$D1200*N$1,6*$D1200),0)</f>
        <v>360</v>
      </c>
      <c r="Q1200" s="165" t="s">
        <v>1462</v>
      </c>
    </row>
    <row r="1201" spans="2:17">
      <c r="B1201" s="165" t="str">
        <f t="shared" si="19"/>
        <v>Planalto/PR</v>
      </c>
      <c r="C1201" s="189" t="s">
        <v>2009</v>
      </c>
      <c r="D1201" s="189">
        <v>60</v>
      </c>
      <c r="E1201" s="189">
        <f>IF(Início!$C$11&lt;E$2,IF((E$2-Início!$C$11)&lt;72,$D1201*E$1,6*$D1201),0)</f>
        <v>60</v>
      </c>
      <c r="F1201" s="189">
        <f>IF(Início!$C$11&lt;F$2,IF((F$2-Início!$C$11)&lt;72,$D1201*F$1,6*$D1201),0)</f>
        <v>120</v>
      </c>
      <c r="G1201" s="189">
        <f>IF(Início!$C$11&lt;G$2,IF((G$2-Início!$C$11)&lt;72,$D1201*G$1,6*$D1201),0)</f>
        <v>180</v>
      </c>
      <c r="H1201" s="189">
        <f>IF(Início!$C$11&lt;H$2,IF((H$2-Início!$C$11)&lt;72,$D1201*H$1,6*$D1201),0)</f>
        <v>240</v>
      </c>
      <c r="I1201" s="189">
        <f>IF(Início!$C$11&lt;I$2,IF((I$2-Início!$C$11)&lt;72,$D1201*I$1,6*$D1201),0)</f>
        <v>300</v>
      </c>
      <c r="J1201" s="189">
        <f>IF(Início!$C$11&lt;J$2,IF((J$2-Início!$C$11)&lt;72,$D1201*J$1,6*$D1201),0)</f>
        <v>360</v>
      </c>
      <c r="K1201" s="189">
        <f>IF(Início!$C$11&lt;K$2,IF((K$2-Início!$C$11)&lt;72,$D1201*K$1,6*$D1201),0)</f>
        <v>360</v>
      </c>
      <c r="L1201" s="189">
        <f>IF(Início!$C$11&lt;L$2,IF((L$2-Início!$C$11)&lt;72,$D1201*L$1,6*$D1201),0)</f>
        <v>360</v>
      </c>
      <c r="M1201" s="189">
        <f>IF(Início!$C$11&lt;M$2,IF((M$2-Início!$C$11)&lt;72,$D1201*M$1,6*$D1201),0)</f>
        <v>360</v>
      </c>
      <c r="N1201" s="189">
        <f>IF(Início!$C$11&lt;N$2,IF((N$2-Início!$C$11)&lt;72,$D1201*N$1,6*$D1201),0)</f>
        <v>360</v>
      </c>
      <c r="Q1201" s="165" t="s">
        <v>1091</v>
      </c>
    </row>
    <row r="1202" spans="2:17">
      <c r="B1202" s="165" t="str">
        <f t="shared" si="19"/>
        <v>Planalto/RS</v>
      </c>
      <c r="C1202" s="189" t="s">
        <v>2012</v>
      </c>
      <c r="D1202" s="189">
        <v>60</v>
      </c>
      <c r="E1202" s="189">
        <f>IF(Início!$C$11&lt;E$2,IF((E$2-Início!$C$11)&lt;72,$D1202*E$1,6*$D1202),0)</f>
        <v>60</v>
      </c>
      <c r="F1202" s="189">
        <f>IF(Início!$C$11&lt;F$2,IF((F$2-Início!$C$11)&lt;72,$D1202*F$1,6*$D1202),0)</f>
        <v>120</v>
      </c>
      <c r="G1202" s="189">
        <f>IF(Início!$C$11&lt;G$2,IF((G$2-Início!$C$11)&lt;72,$D1202*G$1,6*$D1202),0)</f>
        <v>180</v>
      </c>
      <c r="H1202" s="189">
        <f>IF(Início!$C$11&lt;H$2,IF((H$2-Início!$C$11)&lt;72,$D1202*H$1,6*$D1202),0)</f>
        <v>240</v>
      </c>
      <c r="I1202" s="189">
        <f>IF(Início!$C$11&lt;I$2,IF((I$2-Início!$C$11)&lt;72,$D1202*I$1,6*$D1202),0)</f>
        <v>300</v>
      </c>
      <c r="J1202" s="189">
        <f>IF(Início!$C$11&lt;J$2,IF((J$2-Início!$C$11)&lt;72,$D1202*J$1,6*$D1202),0)</f>
        <v>360</v>
      </c>
      <c r="K1202" s="189">
        <f>IF(Início!$C$11&lt;K$2,IF((K$2-Início!$C$11)&lt;72,$D1202*K$1,6*$D1202),0)</f>
        <v>360</v>
      </c>
      <c r="L1202" s="189">
        <f>IF(Início!$C$11&lt;L$2,IF((L$2-Início!$C$11)&lt;72,$D1202*L$1,6*$D1202),0)</f>
        <v>360</v>
      </c>
      <c r="M1202" s="189">
        <f>IF(Início!$C$11&lt;M$2,IF((M$2-Início!$C$11)&lt;72,$D1202*M$1,6*$D1202),0)</f>
        <v>360</v>
      </c>
      <c r="N1202" s="189">
        <f>IF(Início!$C$11&lt;N$2,IF((N$2-Início!$C$11)&lt;72,$D1202*N$1,6*$D1202),0)</f>
        <v>360</v>
      </c>
      <c r="Q1202" s="165" t="s">
        <v>1091</v>
      </c>
    </row>
    <row r="1203" spans="2:17">
      <c r="B1203" s="165" t="str">
        <f t="shared" si="19"/>
        <v>Poá/SP</v>
      </c>
      <c r="C1203" s="189" t="s">
        <v>2002</v>
      </c>
      <c r="D1203" s="189">
        <v>60</v>
      </c>
      <c r="E1203" s="189">
        <f>IF(Início!$C$11&lt;E$2,IF((E$2-Início!$C$11)&lt;72,$D1203*E$1,6*$D1203),0)</f>
        <v>60</v>
      </c>
      <c r="F1203" s="189">
        <f>IF(Início!$C$11&lt;F$2,IF((F$2-Início!$C$11)&lt;72,$D1203*F$1,6*$D1203),0)</f>
        <v>120</v>
      </c>
      <c r="G1203" s="189">
        <f>IF(Início!$C$11&lt;G$2,IF((G$2-Início!$C$11)&lt;72,$D1203*G$1,6*$D1203),0)</f>
        <v>180</v>
      </c>
      <c r="H1203" s="189">
        <f>IF(Início!$C$11&lt;H$2,IF((H$2-Início!$C$11)&lt;72,$D1203*H$1,6*$D1203),0)</f>
        <v>240</v>
      </c>
      <c r="I1203" s="189">
        <f>IF(Início!$C$11&lt;I$2,IF((I$2-Início!$C$11)&lt;72,$D1203*I$1,6*$D1203),0)</f>
        <v>300</v>
      </c>
      <c r="J1203" s="189">
        <f>IF(Início!$C$11&lt;J$2,IF((J$2-Início!$C$11)&lt;72,$D1203*J$1,6*$D1203),0)</f>
        <v>360</v>
      </c>
      <c r="K1203" s="189">
        <f>IF(Início!$C$11&lt;K$2,IF((K$2-Início!$C$11)&lt;72,$D1203*K$1,6*$D1203),0)</f>
        <v>360</v>
      </c>
      <c r="L1203" s="189">
        <f>IF(Início!$C$11&lt;L$2,IF((L$2-Início!$C$11)&lt;72,$D1203*L$1,6*$D1203),0)</f>
        <v>360</v>
      </c>
      <c r="M1203" s="189">
        <f>IF(Início!$C$11&lt;M$2,IF((M$2-Início!$C$11)&lt;72,$D1203*M$1,6*$D1203),0)</f>
        <v>360</v>
      </c>
      <c r="N1203" s="189">
        <f>IF(Início!$C$11&lt;N$2,IF((N$2-Início!$C$11)&lt;72,$D1203*N$1,6*$D1203),0)</f>
        <v>360</v>
      </c>
      <c r="Q1203" s="165" t="s">
        <v>400</v>
      </c>
    </row>
    <row r="1204" spans="2:17">
      <c r="B1204" s="165" t="str">
        <f t="shared" si="19"/>
        <v>Poção/PE</v>
      </c>
      <c r="C1204" s="189" t="s">
        <v>319</v>
      </c>
      <c r="D1204" s="189">
        <v>60</v>
      </c>
      <c r="E1204" s="189">
        <f>IF(Início!$C$11&lt;E$2,IF((E$2-Início!$C$11)&lt;72,$D1204*E$1,6*$D1204),0)</f>
        <v>60</v>
      </c>
      <c r="F1204" s="189">
        <f>IF(Início!$C$11&lt;F$2,IF((F$2-Início!$C$11)&lt;72,$D1204*F$1,6*$D1204),0)</f>
        <v>120</v>
      </c>
      <c r="G1204" s="189">
        <f>IF(Início!$C$11&lt;G$2,IF((G$2-Início!$C$11)&lt;72,$D1204*G$1,6*$D1204),0)</f>
        <v>180</v>
      </c>
      <c r="H1204" s="189">
        <f>IF(Início!$C$11&lt;H$2,IF((H$2-Início!$C$11)&lt;72,$D1204*H$1,6*$D1204),0)</f>
        <v>240</v>
      </c>
      <c r="I1204" s="189">
        <f>IF(Início!$C$11&lt;I$2,IF((I$2-Início!$C$11)&lt;72,$D1204*I$1,6*$D1204),0)</f>
        <v>300</v>
      </c>
      <c r="J1204" s="189">
        <f>IF(Início!$C$11&lt;J$2,IF((J$2-Início!$C$11)&lt;72,$D1204*J$1,6*$D1204),0)</f>
        <v>360</v>
      </c>
      <c r="K1204" s="189">
        <f>IF(Início!$C$11&lt;K$2,IF((K$2-Início!$C$11)&lt;72,$D1204*K$1,6*$D1204),0)</f>
        <v>360</v>
      </c>
      <c r="L1204" s="189">
        <f>IF(Início!$C$11&lt;L$2,IF((L$2-Início!$C$11)&lt;72,$D1204*L$1,6*$D1204),0)</f>
        <v>360</v>
      </c>
      <c r="M1204" s="189">
        <f>IF(Início!$C$11&lt;M$2,IF((M$2-Início!$C$11)&lt;72,$D1204*M$1,6*$D1204),0)</f>
        <v>360</v>
      </c>
      <c r="N1204" s="189">
        <f>IF(Início!$C$11&lt;N$2,IF((N$2-Início!$C$11)&lt;72,$D1204*N$1,6*$D1204),0)</f>
        <v>360</v>
      </c>
      <c r="Q1204" s="165" t="s">
        <v>1321</v>
      </c>
    </row>
    <row r="1205" spans="2:17">
      <c r="B1205" s="165" t="str">
        <f t="shared" si="19"/>
        <v>Poção de Pedras/MA</v>
      </c>
      <c r="C1205" s="189" t="s">
        <v>316</v>
      </c>
      <c r="D1205" s="189">
        <v>60</v>
      </c>
      <c r="E1205" s="189">
        <f>IF(Início!$C$11&lt;E$2,IF((E$2-Início!$C$11)&lt;72,$D1205*E$1,6*$D1205),0)</f>
        <v>60</v>
      </c>
      <c r="F1205" s="189">
        <f>IF(Início!$C$11&lt;F$2,IF((F$2-Início!$C$11)&lt;72,$D1205*F$1,6*$D1205),0)</f>
        <v>120</v>
      </c>
      <c r="G1205" s="189">
        <f>IF(Início!$C$11&lt;G$2,IF((G$2-Início!$C$11)&lt;72,$D1205*G$1,6*$D1205),0)</f>
        <v>180</v>
      </c>
      <c r="H1205" s="189">
        <f>IF(Início!$C$11&lt;H$2,IF((H$2-Início!$C$11)&lt;72,$D1205*H$1,6*$D1205),0)</f>
        <v>240</v>
      </c>
      <c r="I1205" s="189">
        <f>IF(Início!$C$11&lt;I$2,IF((I$2-Início!$C$11)&lt;72,$D1205*I$1,6*$D1205),0)</f>
        <v>300</v>
      </c>
      <c r="J1205" s="189">
        <f>IF(Início!$C$11&lt;J$2,IF((J$2-Início!$C$11)&lt;72,$D1205*J$1,6*$D1205),0)</f>
        <v>360</v>
      </c>
      <c r="K1205" s="189">
        <f>IF(Início!$C$11&lt;K$2,IF((K$2-Início!$C$11)&lt;72,$D1205*K$1,6*$D1205),0)</f>
        <v>360</v>
      </c>
      <c r="L1205" s="189">
        <f>IF(Início!$C$11&lt;L$2,IF((L$2-Início!$C$11)&lt;72,$D1205*L$1,6*$D1205),0)</f>
        <v>360</v>
      </c>
      <c r="M1205" s="189">
        <f>IF(Início!$C$11&lt;M$2,IF((M$2-Início!$C$11)&lt;72,$D1205*M$1,6*$D1205),0)</f>
        <v>360</v>
      </c>
      <c r="N1205" s="189">
        <f>IF(Início!$C$11&lt;N$2,IF((N$2-Início!$C$11)&lt;72,$D1205*N$1,6*$D1205),0)</f>
        <v>360</v>
      </c>
      <c r="Q1205" s="165" t="s">
        <v>997</v>
      </c>
    </row>
    <row r="1206" spans="2:17">
      <c r="B1206" s="165" t="str">
        <f t="shared" si="19"/>
        <v>Pojuca/BA</v>
      </c>
      <c r="C1206" s="189" t="s">
        <v>311</v>
      </c>
      <c r="D1206" s="189">
        <v>60</v>
      </c>
      <c r="E1206" s="189">
        <f>IF(Início!$C$11&lt;E$2,IF((E$2-Início!$C$11)&lt;72,$D1206*E$1,6*$D1206),0)</f>
        <v>60</v>
      </c>
      <c r="F1206" s="189">
        <f>IF(Início!$C$11&lt;F$2,IF((F$2-Início!$C$11)&lt;72,$D1206*F$1,6*$D1206),0)</f>
        <v>120</v>
      </c>
      <c r="G1206" s="189">
        <f>IF(Início!$C$11&lt;G$2,IF((G$2-Início!$C$11)&lt;72,$D1206*G$1,6*$D1206),0)</f>
        <v>180</v>
      </c>
      <c r="H1206" s="189">
        <f>IF(Início!$C$11&lt;H$2,IF((H$2-Início!$C$11)&lt;72,$D1206*H$1,6*$D1206),0)</f>
        <v>240</v>
      </c>
      <c r="I1206" s="189">
        <f>IF(Início!$C$11&lt;I$2,IF((I$2-Início!$C$11)&lt;72,$D1206*I$1,6*$D1206),0)</f>
        <v>300</v>
      </c>
      <c r="J1206" s="189">
        <f>IF(Início!$C$11&lt;J$2,IF((J$2-Início!$C$11)&lt;72,$D1206*J$1,6*$D1206),0)</f>
        <v>360</v>
      </c>
      <c r="K1206" s="189">
        <f>IF(Início!$C$11&lt;K$2,IF((K$2-Início!$C$11)&lt;72,$D1206*K$1,6*$D1206),0)</f>
        <v>360</v>
      </c>
      <c r="L1206" s="189">
        <f>IF(Início!$C$11&lt;L$2,IF((L$2-Início!$C$11)&lt;72,$D1206*L$1,6*$D1206),0)</f>
        <v>360</v>
      </c>
      <c r="M1206" s="189">
        <f>IF(Início!$C$11&lt;M$2,IF((M$2-Início!$C$11)&lt;72,$D1206*M$1,6*$D1206),0)</f>
        <v>360</v>
      </c>
      <c r="N1206" s="189">
        <f>IF(Início!$C$11&lt;N$2,IF((N$2-Início!$C$11)&lt;72,$D1206*N$1,6*$D1206),0)</f>
        <v>360</v>
      </c>
      <c r="Q1206" s="165" t="s">
        <v>658</v>
      </c>
    </row>
    <row r="1207" spans="2:17">
      <c r="B1207" s="165" t="str">
        <f t="shared" si="19"/>
        <v>Pongaí/SP</v>
      </c>
      <c r="C1207" s="189" t="s">
        <v>2002</v>
      </c>
      <c r="D1207" s="189">
        <v>60</v>
      </c>
      <c r="E1207" s="189">
        <f>IF(Início!$C$11&lt;E$2,IF((E$2-Início!$C$11)&lt;72,$D1207*E$1,6*$D1207),0)</f>
        <v>60</v>
      </c>
      <c r="F1207" s="189">
        <f>IF(Início!$C$11&lt;F$2,IF((F$2-Início!$C$11)&lt;72,$D1207*F$1,6*$D1207),0)</f>
        <v>120</v>
      </c>
      <c r="G1207" s="189">
        <f>IF(Início!$C$11&lt;G$2,IF((G$2-Início!$C$11)&lt;72,$D1207*G$1,6*$D1207),0)</f>
        <v>180</v>
      </c>
      <c r="H1207" s="189">
        <f>IF(Início!$C$11&lt;H$2,IF((H$2-Início!$C$11)&lt;72,$D1207*H$1,6*$D1207),0)</f>
        <v>240</v>
      </c>
      <c r="I1207" s="189">
        <f>IF(Início!$C$11&lt;I$2,IF((I$2-Início!$C$11)&lt;72,$D1207*I$1,6*$D1207),0)</f>
        <v>300</v>
      </c>
      <c r="J1207" s="189">
        <f>IF(Início!$C$11&lt;J$2,IF((J$2-Início!$C$11)&lt;72,$D1207*J$1,6*$D1207),0)</f>
        <v>360</v>
      </c>
      <c r="K1207" s="189">
        <f>IF(Início!$C$11&lt;K$2,IF((K$2-Início!$C$11)&lt;72,$D1207*K$1,6*$D1207),0)</f>
        <v>360</v>
      </c>
      <c r="L1207" s="189">
        <f>IF(Início!$C$11&lt;L$2,IF((L$2-Início!$C$11)&lt;72,$D1207*L$1,6*$D1207),0)</f>
        <v>360</v>
      </c>
      <c r="M1207" s="189">
        <f>IF(Início!$C$11&lt;M$2,IF((M$2-Início!$C$11)&lt;72,$D1207*M$1,6*$D1207),0)</f>
        <v>360</v>
      </c>
      <c r="N1207" s="189">
        <f>IF(Início!$C$11&lt;N$2,IF((N$2-Início!$C$11)&lt;72,$D1207*N$1,6*$D1207),0)</f>
        <v>360</v>
      </c>
      <c r="Q1207" s="165" t="s">
        <v>1855</v>
      </c>
    </row>
    <row r="1208" spans="2:17">
      <c r="B1208" s="165" t="str">
        <f t="shared" si="19"/>
        <v>Ponta Grossa/PR</v>
      </c>
      <c r="C1208" s="189" t="s">
        <v>2009</v>
      </c>
      <c r="D1208" s="189">
        <v>60</v>
      </c>
      <c r="E1208" s="189">
        <f>IF(Início!$C$11&lt;E$2,IF((E$2-Início!$C$11)&lt;72,$D1208*E$1,6*$D1208),0)</f>
        <v>60</v>
      </c>
      <c r="F1208" s="189">
        <f>IF(Início!$C$11&lt;F$2,IF((F$2-Início!$C$11)&lt;72,$D1208*F$1,6*$D1208),0)</f>
        <v>120</v>
      </c>
      <c r="G1208" s="189">
        <f>IF(Início!$C$11&lt;G$2,IF((G$2-Início!$C$11)&lt;72,$D1208*G$1,6*$D1208),0)</f>
        <v>180</v>
      </c>
      <c r="H1208" s="189">
        <f>IF(Início!$C$11&lt;H$2,IF((H$2-Início!$C$11)&lt;72,$D1208*H$1,6*$D1208),0)</f>
        <v>240</v>
      </c>
      <c r="I1208" s="189">
        <f>IF(Início!$C$11&lt;I$2,IF((I$2-Início!$C$11)&lt;72,$D1208*I$1,6*$D1208),0)</f>
        <v>300</v>
      </c>
      <c r="J1208" s="189">
        <f>IF(Início!$C$11&lt;J$2,IF((J$2-Início!$C$11)&lt;72,$D1208*J$1,6*$D1208),0)</f>
        <v>360</v>
      </c>
      <c r="K1208" s="189">
        <f>IF(Início!$C$11&lt;K$2,IF((K$2-Início!$C$11)&lt;72,$D1208*K$1,6*$D1208),0)</f>
        <v>360</v>
      </c>
      <c r="L1208" s="189">
        <f>IF(Início!$C$11&lt;L$2,IF((L$2-Início!$C$11)&lt;72,$D1208*L$1,6*$D1208),0)</f>
        <v>360</v>
      </c>
      <c r="M1208" s="189">
        <f>IF(Início!$C$11&lt;M$2,IF((M$2-Início!$C$11)&lt;72,$D1208*M$1,6*$D1208),0)</f>
        <v>360</v>
      </c>
      <c r="N1208" s="189">
        <f>IF(Início!$C$11&lt;N$2,IF((N$2-Início!$C$11)&lt;72,$D1208*N$1,6*$D1208),0)</f>
        <v>360</v>
      </c>
      <c r="Q1208" s="167" t="s">
        <v>342</v>
      </c>
    </row>
    <row r="1209" spans="2:17">
      <c r="B1209" s="165" t="str">
        <f t="shared" si="19"/>
        <v>Ponta Porã/MS</v>
      </c>
      <c r="C1209" s="189" t="s">
        <v>308</v>
      </c>
      <c r="D1209" s="189">
        <v>60</v>
      </c>
      <c r="E1209" s="189">
        <f>IF(Início!$C$11&lt;E$2,IF((E$2-Início!$C$11)&lt;72,$D1209*E$1,6*$D1209),0)</f>
        <v>60</v>
      </c>
      <c r="F1209" s="189">
        <f>IF(Início!$C$11&lt;F$2,IF((F$2-Início!$C$11)&lt;72,$D1209*F$1,6*$D1209),0)</f>
        <v>120</v>
      </c>
      <c r="G1209" s="189">
        <f>IF(Início!$C$11&lt;G$2,IF((G$2-Início!$C$11)&lt;72,$D1209*G$1,6*$D1209),0)</f>
        <v>180</v>
      </c>
      <c r="H1209" s="189">
        <f>IF(Início!$C$11&lt;H$2,IF((H$2-Início!$C$11)&lt;72,$D1209*H$1,6*$D1209),0)</f>
        <v>240</v>
      </c>
      <c r="I1209" s="189">
        <f>IF(Início!$C$11&lt;I$2,IF((I$2-Início!$C$11)&lt;72,$D1209*I$1,6*$D1209),0)</f>
        <v>300</v>
      </c>
      <c r="J1209" s="189">
        <f>IF(Início!$C$11&lt;J$2,IF((J$2-Início!$C$11)&lt;72,$D1209*J$1,6*$D1209),0)</f>
        <v>360</v>
      </c>
      <c r="K1209" s="189">
        <f>IF(Início!$C$11&lt;K$2,IF((K$2-Início!$C$11)&lt;72,$D1209*K$1,6*$D1209),0)</f>
        <v>360</v>
      </c>
      <c r="L1209" s="189">
        <f>IF(Início!$C$11&lt;L$2,IF((L$2-Início!$C$11)&lt;72,$D1209*L$1,6*$D1209),0)</f>
        <v>360</v>
      </c>
      <c r="M1209" s="189">
        <f>IF(Início!$C$11&lt;M$2,IF((M$2-Início!$C$11)&lt;72,$D1209*M$1,6*$D1209),0)</f>
        <v>360</v>
      </c>
      <c r="N1209" s="189">
        <f>IF(Início!$C$11&lt;N$2,IF((N$2-Início!$C$11)&lt;72,$D1209*N$1,6*$D1209),0)</f>
        <v>360</v>
      </c>
      <c r="Q1209" s="165" t="s">
        <v>307</v>
      </c>
    </row>
    <row r="1210" spans="2:17">
      <c r="B1210" s="165" t="str">
        <f t="shared" si="19"/>
        <v>Pontalina/GO</v>
      </c>
      <c r="C1210" s="189" t="s">
        <v>2006</v>
      </c>
      <c r="D1210" s="189">
        <v>60</v>
      </c>
      <c r="E1210" s="189">
        <f>IF(Início!$C$11&lt;E$2,IF((E$2-Início!$C$11)&lt;72,$D1210*E$1,6*$D1210),0)</f>
        <v>60</v>
      </c>
      <c r="F1210" s="189">
        <f>IF(Início!$C$11&lt;F$2,IF((F$2-Início!$C$11)&lt;72,$D1210*F$1,6*$D1210),0)</f>
        <v>120</v>
      </c>
      <c r="G1210" s="189">
        <f>IF(Início!$C$11&lt;G$2,IF((G$2-Início!$C$11)&lt;72,$D1210*G$1,6*$D1210),0)</f>
        <v>180</v>
      </c>
      <c r="H1210" s="189">
        <f>IF(Início!$C$11&lt;H$2,IF((H$2-Início!$C$11)&lt;72,$D1210*H$1,6*$D1210),0)</f>
        <v>240</v>
      </c>
      <c r="I1210" s="189">
        <f>IF(Início!$C$11&lt;I$2,IF((I$2-Início!$C$11)&lt;72,$D1210*I$1,6*$D1210),0)</f>
        <v>300</v>
      </c>
      <c r="J1210" s="189">
        <f>IF(Início!$C$11&lt;J$2,IF((J$2-Início!$C$11)&lt;72,$D1210*J$1,6*$D1210),0)</f>
        <v>360</v>
      </c>
      <c r="K1210" s="189">
        <f>IF(Início!$C$11&lt;K$2,IF((K$2-Início!$C$11)&lt;72,$D1210*K$1,6*$D1210),0)</f>
        <v>360</v>
      </c>
      <c r="L1210" s="189">
        <f>IF(Início!$C$11&lt;L$2,IF((L$2-Início!$C$11)&lt;72,$D1210*L$1,6*$D1210),0)</f>
        <v>360</v>
      </c>
      <c r="M1210" s="189">
        <f>IF(Início!$C$11&lt;M$2,IF((M$2-Início!$C$11)&lt;72,$D1210*M$1,6*$D1210),0)</f>
        <v>360</v>
      </c>
      <c r="N1210" s="189">
        <f>IF(Início!$C$11&lt;N$2,IF((N$2-Início!$C$11)&lt;72,$D1210*N$1,6*$D1210),0)</f>
        <v>360</v>
      </c>
      <c r="Q1210" s="165" t="s">
        <v>949</v>
      </c>
    </row>
    <row r="1211" spans="2:17">
      <c r="B1211" s="165" t="str">
        <f t="shared" si="19"/>
        <v>Ponte Serrada/SC</v>
      </c>
      <c r="C1211" s="189" t="s">
        <v>2013</v>
      </c>
      <c r="D1211" s="189">
        <v>60</v>
      </c>
      <c r="E1211" s="189">
        <f>IF(Início!$C$11&lt;E$2,IF((E$2-Início!$C$11)&lt;72,$D1211*E$1,6*$D1211),0)</f>
        <v>60</v>
      </c>
      <c r="F1211" s="189">
        <f>IF(Início!$C$11&lt;F$2,IF((F$2-Início!$C$11)&lt;72,$D1211*F$1,6*$D1211),0)</f>
        <v>120</v>
      </c>
      <c r="G1211" s="189">
        <f>IF(Início!$C$11&lt;G$2,IF((G$2-Início!$C$11)&lt;72,$D1211*G$1,6*$D1211),0)</f>
        <v>180</v>
      </c>
      <c r="H1211" s="189">
        <f>IF(Início!$C$11&lt;H$2,IF((H$2-Início!$C$11)&lt;72,$D1211*H$1,6*$D1211),0)</f>
        <v>240</v>
      </c>
      <c r="I1211" s="189">
        <f>IF(Início!$C$11&lt;I$2,IF((I$2-Início!$C$11)&lt;72,$D1211*I$1,6*$D1211),0)</f>
        <v>300</v>
      </c>
      <c r="J1211" s="189">
        <f>IF(Início!$C$11&lt;J$2,IF((J$2-Início!$C$11)&lt;72,$D1211*J$1,6*$D1211),0)</f>
        <v>360</v>
      </c>
      <c r="K1211" s="189">
        <f>IF(Início!$C$11&lt;K$2,IF((K$2-Início!$C$11)&lt;72,$D1211*K$1,6*$D1211),0)</f>
        <v>360</v>
      </c>
      <c r="L1211" s="189">
        <f>IF(Início!$C$11&lt;L$2,IF((L$2-Início!$C$11)&lt;72,$D1211*L$1,6*$D1211),0)</f>
        <v>360</v>
      </c>
      <c r="M1211" s="189">
        <f>IF(Início!$C$11&lt;M$2,IF((M$2-Início!$C$11)&lt;72,$D1211*M$1,6*$D1211),0)</f>
        <v>360</v>
      </c>
      <c r="N1211" s="189">
        <f>IF(Início!$C$11&lt;N$2,IF((N$2-Início!$C$11)&lt;72,$D1211*N$1,6*$D1211),0)</f>
        <v>360</v>
      </c>
      <c r="Q1211" s="165" t="s">
        <v>1313</v>
      </c>
    </row>
    <row r="1212" spans="2:17">
      <c r="B1212" s="165" t="str">
        <f t="shared" si="19"/>
        <v>Ponto Belo/ES</v>
      </c>
      <c r="C1212" s="189" t="s">
        <v>2011</v>
      </c>
      <c r="D1212" s="189">
        <v>60</v>
      </c>
      <c r="E1212" s="189">
        <f>IF(Início!$C$11&lt;E$2,IF((E$2-Início!$C$11)&lt;72,$D1212*E$1,6*$D1212),0)</f>
        <v>60</v>
      </c>
      <c r="F1212" s="189">
        <f>IF(Início!$C$11&lt;F$2,IF((F$2-Início!$C$11)&lt;72,$D1212*F$1,6*$D1212),0)</f>
        <v>120</v>
      </c>
      <c r="G1212" s="189">
        <f>IF(Início!$C$11&lt;G$2,IF((G$2-Início!$C$11)&lt;72,$D1212*G$1,6*$D1212),0)</f>
        <v>180</v>
      </c>
      <c r="H1212" s="189">
        <f>IF(Início!$C$11&lt;H$2,IF((H$2-Início!$C$11)&lt;72,$D1212*H$1,6*$D1212),0)</f>
        <v>240</v>
      </c>
      <c r="I1212" s="189">
        <f>IF(Início!$C$11&lt;I$2,IF((I$2-Início!$C$11)&lt;72,$D1212*I$1,6*$D1212),0)</f>
        <v>300</v>
      </c>
      <c r="J1212" s="189">
        <f>IF(Início!$C$11&lt;J$2,IF((J$2-Início!$C$11)&lt;72,$D1212*J$1,6*$D1212),0)</f>
        <v>360</v>
      </c>
      <c r="K1212" s="189">
        <f>IF(Início!$C$11&lt;K$2,IF((K$2-Início!$C$11)&lt;72,$D1212*K$1,6*$D1212),0)</f>
        <v>360</v>
      </c>
      <c r="L1212" s="189">
        <f>IF(Início!$C$11&lt;L$2,IF((L$2-Início!$C$11)&lt;72,$D1212*L$1,6*$D1212),0)</f>
        <v>360</v>
      </c>
      <c r="M1212" s="189">
        <f>IF(Início!$C$11&lt;M$2,IF((M$2-Início!$C$11)&lt;72,$D1212*M$1,6*$D1212),0)</f>
        <v>360</v>
      </c>
      <c r="N1212" s="189">
        <f>IF(Início!$C$11&lt;N$2,IF((N$2-Início!$C$11)&lt;72,$D1212*N$1,6*$D1212),0)</f>
        <v>360</v>
      </c>
      <c r="Q1212" s="165" t="s">
        <v>1570</v>
      </c>
    </row>
    <row r="1213" spans="2:17">
      <c r="B1213" s="165" t="str">
        <f t="shared" si="19"/>
        <v>Ponto Novo/BA</v>
      </c>
      <c r="C1213" s="189" t="s">
        <v>311</v>
      </c>
      <c r="D1213" s="189">
        <v>60</v>
      </c>
      <c r="E1213" s="189">
        <f>IF(Início!$C$11&lt;E$2,IF((E$2-Início!$C$11)&lt;72,$D1213*E$1,6*$D1213),0)</f>
        <v>60</v>
      </c>
      <c r="F1213" s="189">
        <f>IF(Início!$C$11&lt;F$2,IF((F$2-Início!$C$11)&lt;72,$D1213*F$1,6*$D1213),0)</f>
        <v>120</v>
      </c>
      <c r="G1213" s="189">
        <f>IF(Início!$C$11&lt;G$2,IF((G$2-Início!$C$11)&lt;72,$D1213*G$1,6*$D1213),0)</f>
        <v>180</v>
      </c>
      <c r="H1213" s="189">
        <f>IF(Início!$C$11&lt;H$2,IF((H$2-Início!$C$11)&lt;72,$D1213*H$1,6*$D1213),0)</f>
        <v>240</v>
      </c>
      <c r="I1213" s="189">
        <f>IF(Início!$C$11&lt;I$2,IF((I$2-Início!$C$11)&lt;72,$D1213*I$1,6*$D1213),0)</f>
        <v>300</v>
      </c>
      <c r="J1213" s="189">
        <f>IF(Início!$C$11&lt;J$2,IF((J$2-Início!$C$11)&lt;72,$D1213*J$1,6*$D1213),0)</f>
        <v>360</v>
      </c>
      <c r="K1213" s="189">
        <f>IF(Início!$C$11&lt;K$2,IF((K$2-Início!$C$11)&lt;72,$D1213*K$1,6*$D1213),0)</f>
        <v>360</v>
      </c>
      <c r="L1213" s="189">
        <f>IF(Início!$C$11&lt;L$2,IF((L$2-Início!$C$11)&lt;72,$D1213*L$1,6*$D1213),0)</f>
        <v>360</v>
      </c>
      <c r="M1213" s="189">
        <f>IF(Início!$C$11&lt;M$2,IF((M$2-Início!$C$11)&lt;72,$D1213*M$1,6*$D1213),0)</f>
        <v>360</v>
      </c>
      <c r="N1213" s="189">
        <f>IF(Início!$C$11&lt;N$2,IF((N$2-Início!$C$11)&lt;72,$D1213*N$1,6*$D1213),0)</f>
        <v>360</v>
      </c>
      <c r="Q1213" s="165" t="s">
        <v>967</v>
      </c>
    </row>
    <row r="1214" spans="2:17">
      <c r="B1214" s="165" t="str">
        <f t="shared" si="19"/>
        <v>Poranga/CE</v>
      </c>
      <c r="C1214" s="189" t="s">
        <v>314</v>
      </c>
      <c r="D1214" s="189">
        <v>60</v>
      </c>
      <c r="E1214" s="189">
        <f>IF(Início!$C$11&lt;E$2,IF((E$2-Início!$C$11)&lt;72,$D1214*E$1,6*$D1214),0)</f>
        <v>60</v>
      </c>
      <c r="F1214" s="189">
        <f>IF(Início!$C$11&lt;F$2,IF((F$2-Início!$C$11)&lt;72,$D1214*F$1,6*$D1214),0)</f>
        <v>120</v>
      </c>
      <c r="G1214" s="189">
        <f>IF(Início!$C$11&lt;G$2,IF((G$2-Início!$C$11)&lt;72,$D1214*G$1,6*$D1214),0)</f>
        <v>180</v>
      </c>
      <c r="H1214" s="189">
        <f>IF(Início!$C$11&lt;H$2,IF((H$2-Início!$C$11)&lt;72,$D1214*H$1,6*$D1214),0)</f>
        <v>240</v>
      </c>
      <c r="I1214" s="189">
        <f>IF(Início!$C$11&lt;I$2,IF((I$2-Início!$C$11)&lt;72,$D1214*I$1,6*$D1214),0)</f>
        <v>300</v>
      </c>
      <c r="J1214" s="189">
        <f>IF(Início!$C$11&lt;J$2,IF((J$2-Início!$C$11)&lt;72,$D1214*J$1,6*$D1214),0)</f>
        <v>360</v>
      </c>
      <c r="K1214" s="189">
        <f>IF(Início!$C$11&lt;K$2,IF((K$2-Início!$C$11)&lt;72,$D1214*K$1,6*$D1214),0)</f>
        <v>360</v>
      </c>
      <c r="L1214" s="189">
        <f>IF(Início!$C$11&lt;L$2,IF((L$2-Início!$C$11)&lt;72,$D1214*L$1,6*$D1214),0)</f>
        <v>360</v>
      </c>
      <c r="M1214" s="189">
        <f>IF(Início!$C$11&lt;M$2,IF((M$2-Início!$C$11)&lt;72,$D1214*M$1,6*$D1214),0)</f>
        <v>360</v>
      </c>
      <c r="N1214" s="189">
        <f>IF(Início!$C$11&lt;N$2,IF((N$2-Início!$C$11)&lt;72,$D1214*N$1,6*$D1214),0)</f>
        <v>360</v>
      </c>
      <c r="Q1214" s="165" t="s">
        <v>1226</v>
      </c>
    </row>
    <row r="1215" spans="2:17">
      <c r="B1215" s="165" t="str">
        <f t="shared" si="19"/>
        <v>Portalegre/RN</v>
      </c>
      <c r="C1215" s="189" t="s">
        <v>2014</v>
      </c>
      <c r="D1215" s="189">
        <v>60</v>
      </c>
      <c r="E1215" s="189">
        <f>IF(Início!$C$11&lt;E$2,IF((E$2-Início!$C$11)&lt;72,$D1215*E$1,6*$D1215),0)</f>
        <v>60</v>
      </c>
      <c r="F1215" s="189">
        <f>IF(Início!$C$11&lt;F$2,IF((F$2-Início!$C$11)&lt;72,$D1215*F$1,6*$D1215),0)</f>
        <v>120</v>
      </c>
      <c r="G1215" s="189">
        <f>IF(Início!$C$11&lt;G$2,IF((G$2-Início!$C$11)&lt;72,$D1215*G$1,6*$D1215),0)</f>
        <v>180</v>
      </c>
      <c r="H1215" s="189">
        <f>IF(Início!$C$11&lt;H$2,IF((H$2-Início!$C$11)&lt;72,$D1215*H$1,6*$D1215),0)</f>
        <v>240</v>
      </c>
      <c r="I1215" s="189">
        <f>IF(Início!$C$11&lt;I$2,IF((I$2-Início!$C$11)&lt;72,$D1215*I$1,6*$D1215),0)</f>
        <v>300</v>
      </c>
      <c r="J1215" s="189">
        <f>IF(Início!$C$11&lt;J$2,IF((J$2-Início!$C$11)&lt;72,$D1215*J$1,6*$D1215),0)</f>
        <v>360</v>
      </c>
      <c r="K1215" s="189">
        <f>IF(Início!$C$11&lt;K$2,IF((K$2-Início!$C$11)&lt;72,$D1215*K$1,6*$D1215),0)</f>
        <v>360</v>
      </c>
      <c r="L1215" s="189">
        <f>IF(Início!$C$11&lt;L$2,IF((L$2-Início!$C$11)&lt;72,$D1215*L$1,6*$D1215),0)</f>
        <v>360</v>
      </c>
      <c r="M1215" s="189">
        <f>IF(Início!$C$11&lt;M$2,IF((M$2-Início!$C$11)&lt;72,$D1215*M$1,6*$D1215),0)</f>
        <v>360</v>
      </c>
      <c r="N1215" s="189">
        <f>IF(Início!$C$11&lt;N$2,IF((N$2-Início!$C$11)&lt;72,$D1215*N$1,6*$D1215),0)</f>
        <v>360</v>
      </c>
      <c r="Q1215" s="165" t="s">
        <v>1485</v>
      </c>
    </row>
    <row r="1216" spans="2:17">
      <c r="B1216" s="165" t="str">
        <f t="shared" si="19"/>
        <v>Porteiras/CE</v>
      </c>
      <c r="C1216" s="189" t="s">
        <v>314</v>
      </c>
      <c r="D1216" s="189">
        <v>60</v>
      </c>
      <c r="E1216" s="189">
        <f>IF(Início!$C$11&lt;E$2,IF((E$2-Início!$C$11)&lt;72,$D1216*E$1,6*$D1216),0)</f>
        <v>60</v>
      </c>
      <c r="F1216" s="189">
        <f>IF(Início!$C$11&lt;F$2,IF((F$2-Início!$C$11)&lt;72,$D1216*F$1,6*$D1216),0)</f>
        <v>120</v>
      </c>
      <c r="G1216" s="189">
        <f>IF(Início!$C$11&lt;G$2,IF((G$2-Início!$C$11)&lt;72,$D1216*G$1,6*$D1216),0)</f>
        <v>180</v>
      </c>
      <c r="H1216" s="189">
        <f>IF(Início!$C$11&lt;H$2,IF((H$2-Início!$C$11)&lt;72,$D1216*H$1,6*$D1216),0)</f>
        <v>240</v>
      </c>
      <c r="I1216" s="189">
        <f>IF(Início!$C$11&lt;I$2,IF((I$2-Início!$C$11)&lt;72,$D1216*I$1,6*$D1216),0)</f>
        <v>300</v>
      </c>
      <c r="J1216" s="189">
        <f>IF(Início!$C$11&lt;J$2,IF((J$2-Início!$C$11)&lt;72,$D1216*J$1,6*$D1216),0)</f>
        <v>360</v>
      </c>
      <c r="K1216" s="189">
        <f>IF(Início!$C$11&lt;K$2,IF((K$2-Início!$C$11)&lt;72,$D1216*K$1,6*$D1216),0)</f>
        <v>360</v>
      </c>
      <c r="L1216" s="189">
        <f>IF(Início!$C$11&lt;L$2,IF((L$2-Início!$C$11)&lt;72,$D1216*L$1,6*$D1216),0)</f>
        <v>360</v>
      </c>
      <c r="M1216" s="189">
        <f>IF(Início!$C$11&lt;M$2,IF((M$2-Início!$C$11)&lt;72,$D1216*M$1,6*$D1216),0)</f>
        <v>360</v>
      </c>
      <c r="N1216" s="189">
        <f>IF(Início!$C$11&lt;N$2,IF((N$2-Início!$C$11)&lt;72,$D1216*N$1,6*$D1216),0)</f>
        <v>360</v>
      </c>
      <c r="Q1216" s="165" t="s">
        <v>1013</v>
      </c>
    </row>
    <row r="1217" spans="2:17">
      <c r="B1217" s="165" t="str">
        <f t="shared" si="19"/>
        <v>Porteirinha/MG</v>
      </c>
      <c r="C1217" s="189" t="s">
        <v>2005</v>
      </c>
      <c r="D1217" s="189">
        <v>60</v>
      </c>
      <c r="E1217" s="189">
        <f>IF(Início!$C$11&lt;E$2,IF((E$2-Início!$C$11)&lt;72,$D1217*E$1,6*$D1217),0)</f>
        <v>60</v>
      </c>
      <c r="F1217" s="189">
        <f>IF(Início!$C$11&lt;F$2,IF((F$2-Início!$C$11)&lt;72,$D1217*F$1,6*$D1217),0)</f>
        <v>120</v>
      </c>
      <c r="G1217" s="189">
        <f>IF(Início!$C$11&lt;G$2,IF((G$2-Início!$C$11)&lt;72,$D1217*G$1,6*$D1217),0)</f>
        <v>180</v>
      </c>
      <c r="H1217" s="189">
        <f>IF(Início!$C$11&lt;H$2,IF((H$2-Início!$C$11)&lt;72,$D1217*H$1,6*$D1217),0)</f>
        <v>240</v>
      </c>
      <c r="I1217" s="189">
        <f>IF(Início!$C$11&lt;I$2,IF((I$2-Início!$C$11)&lt;72,$D1217*I$1,6*$D1217),0)</f>
        <v>300</v>
      </c>
      <c r="J1217" s="189">
        <f>IF(Início!$C$11&lt;J$2,IF((J$2-Início!$C$11)&lt;72,$D1217*J$1,6*$D1217),0)</f>
        <v>360</v>
      </c>
      <c r="K1217" s="189">
        <f>IF(Início!$C$11&lt;K$2,IF((K$2-Início!$C$11)&lt;72,$D1217*K$1,6*$D1217),0)</f>
        <v>360</v>
      </c>
      <c r="L1217" s="189">
        <f>IF(Início!$C$11&lt;L$2,IF((L$2-Início!$C$11)&lt;72,$D1217*L$1,6*$D1217),0)</f>
        <v>360</v>
      </c>
      <c r="M1217" s="189">
        <f>IF(Início!$C$11&lt;M$2,IF((M$2-Início!$C$11)&lt;72,$D1217*M$1,6*$D1217),0)</f>
        <v>360</v>
      </c>
      <c r="N1217" s="189">
        <f>IF(Início!$C$11&lt;N$2,IF((N$2-Início!$C$11)&lt;72,$D1217*N$1,6*$D1217),0)</f>
        <v>360</v>
      </c>
      <c r="Q1217" s="165" t="s">
        <v>599</v>
      </c>
    </row>
    <row r="1218" spans="2:17">
      <c r="B1218" s="165" t="str">
        <f t="shared" si="19"/>
        <v>Portel/PA</v>
      </c>
      <c r="C1218" s="189" t="s">
        <v>302</v>
      </c>
      <c r="D1218" s="189">
        <v>60</v>
      </c>
      <c r="E1218" s="189">
        <f>IF(Início!$C$11&lt;E$2,IF((E$2-Início!$C$11)&lt;72,$D1218*E$1,6*$D1218),0)</f>
        <v>60</v>
      </c>
      <c r="F1218" s="189">
        <f>IF(Início!$C$11&lt;F$2,IF((F$2-Início!$C$11)&lt;72,$D1218*F$1,6*$D1218),0)</f>
        <v>120</v>
      </c>
      <c r="G1218" s="189">
        <f>IF(Início!$C$11&lt;G$2,IF((G$2-Início!$C$11)&lt;72,$D1218*G$1,6*$D1218),0)</f>
        <v>180</v>
      </c>
      <c r="H1218" s="189">
        <f>IF(Início!$C$11&lt;H$2,IF((H$2-Início!$C$11)&lt;72,$D1218*H$1,6*$D1218),0)</f>
        <v>240</v>
      </c>
      <c r="I1218" s="189">
        <f>IF(Início!$C$11&lt;I$2,IF((I$2-Início!$C$11)&lt;72,$D1218*I$1,6*$D1218),0)</f>
        <v>300</v>
      </c>
      <c r="J1218" s="189">
        <f>IF(Início!$C$11&lt;J$2,IF((J$2-Início!$C$11)&lt;72,$D1218*J$1,6*$D1218),0)</f>
        <v>360</v>
      </c>
      <c r="K1218" s="189">
        <f>IF(Início!$C$11&lt;K$2,IF((K$2-Início!$C$11)&lt;72,$D1218*K$1,6*$D1218),0)</f>
        <v>360</v>
      </c>
      <c r="L1218" s="189">
        <f>IF(Início!$C$11&lt;L$2,IF((L$2-Início!$C$11)&lt;72,$D1218*L$1,6*$D1218),0)</f>
        <v>360</v>
      </c>
      <c r="M1218" s="189">
        <f>IF(Início!$C$11&lt;M$2,IF((M$2-Início!$C$11)&lt;72,$D1218*M$1,6*$D1218),0)</f>
        <v>360</v>
      </c>
      <c r="N1218" s="189">
        <f>IF(Início!$C$11&lt;N$2,IF((N$2-Início!$C$11)&lt;72,$D1218*N$1,6*$D1218),0)</f>
        <v>360</v>
      </c>
      <c r="Q1218" s="165" t="s">
        <v>470</v>
      </c>
    </row>
    <row r="1219" spans="2:17">
      <c r="B1219" s="165" t="str">
        <f t="shared" si="19"/>
        <v>Porto/PI</v>
      </c>
      <c r="C1219" s="189" t="s">
        <v>2004</v>
      </c>
      <c r="D1219" s="189">
        <v>60</v>
      </c>
      <c r="E1219" s="189">
        <f>IF(Início!$C$11&lt;E$2,IF((E$2-Início!$C$11)&lt;72,$D1219*E$1,6*$D1219),0)</f>
        <v>60</v>
      </c>
      <c r="F1219" s="189">
        <f>IF(Início!$C$11&lt;F$2,IF((F$2-Início!$C$11)&lt;72,$D1219*F$1,6*$D1219),0)</f>
        <v>120</v>
      </c>
      <c r="G1219" s="189">
        <f>IF(Início!$C$11&lt;G$2,IF((G$2-Início!$C$11)&lt;72,$D1219*G$1,6*$D1219),0)</f>
        <v>180</v>
      </c>
      <c r="H1219" s="189">
        <f>IF(Início!$C$11&lt;H$2,IF((H$2-Início!$C$11)&lt;72,$D1219*H$1,6*$D1219),0)</f>
        <v>240</v>
      </c>
      <c r="I1219" s="189">
        <f>IF(Início!$C$11&lt;I$2,IF((I$2-Início!$C$11)&lt;72,$D1219*I$1,6*$D1219),0)</f>
        <v>300</v>
      </c>
      <c r="J1219" s="189">
        <f>IF(Início!$C$11&lt;J$2,IF((J$2-Início!$C$11)&lt;72,$D1219*J$1,6*$D1219),0)</f>
        <v>360</v>
      </c>
      <c r="K1219" s="189">
        <f>IF(Início!$C$11&lt;K$2,IF((K$2-Início!$C$11)&lt;72,$D1219*K$1,6*$D1219),0)</f>
        <v>360</v>
      </c>
      <c r="L1219" s="189">
        <f>IF(Início!$C$11&lt;L$2,IF((L$2-Início!$C$11)&lt;72,$D1219*L$1,6*$D1219),0)</f>
        <v>360</v>
      </c>
      <c r="M1219" s="189">
        <f>IF(Início!$C$11&lt;M$2,IF((M$2-Início!$C$11)&lt;72,$D1219*M$1,6*$D1219),0)</f>
        <v>360</v>
      </c>
      <c r="N1219" s="189">
        <f>IF(Início!$C$11&lt;N$2,IF((N$2-Início!$C$11)&lt;72,$D1219*N$1,6*$D1219),0)</f>
        <v>360</v>
      </c>
      <c r="Q1219" s="165" t="s">
        <v>1228</v>
      </c>
    </row>
    <row r="1220" spans="2:17">
      <c r="B1220" s="165" t="str">
        <f t="shared" si="19"/>
        <v>Porto Amazonas/PR</v>
      </c>
      <c r="C1220" s="189" t="s">
        <v>2009</v>
      </c>
      <c r="D1220" s="189">
        <v>60</v>
      </c>
      <c r="E1220" s="189">
        <f>IF(Início!$C$11&lt;E$2,IF((E$2-Início!$C$11)&lt;72,$D1220*E$1,6*$D1220),0)</f>
        <v>60</v>
      </c>
      <c r="F1220" s="189">
        <f>IF(Início!$C$11&lt;F$2,IF((F$2-Início!$C$11)&lt;72,$D1220*F$1,6*$D1220),0)</f>
        <v>120</v>
      </c>
      <c r="G1220" s="189">
        <f>IF(Início!$C$11&lt;G$2,IF((G$2-Início!$C$11)&lt;72,$D1220*G$1,6*$D1220),0)</f>
        <v>180</v>
      </c>
      <c r="H1220" s="189">
        <f>IF(Início!$C$11&lt;H$2,IF((H$2-Início!$C$11)&lt;72,$D1220*H$1,6*$D1220),0)</f>
        <v>240</v>
      </c>
      <c r="I1220" s="189">
        <f>IF(Início!$C$11&lt;I$2,IF((I$2-Início!$C$11)&lt;72,$D1220*I$1,6*$D1220),0)</f>
        <v>300</v>
      </c>
      <c r="J1220" s="189">
        <f>IF(Início!$C$11&lt;J$2,IF((J$2-Início!$C$11)&lt;72,$D1220*J$1,6*$D1220),0)</f>
        <v>360</v>
      </c>
      <c r="K1220" s="189">
        <f>IF(Início!$C$11&lt;K$2,IF((K$2-Início!$C$11)&lt;72,$D1220*K$1,6*$D1220),0)</f>
        <v>360</v>
      </c>
      <c r="L1220" s="189">
        <f>IF(Início!$C$11&lt;L$2,IF((L$2-Início!$C$11)&lt;72,$D1220*L$1,6*$D1220),0)</f>
        <v>360</v>
      </c>
      <c r="M1220" s="189">
        <f>IF(Início!$C$11&lt;M$2,IF((M$2-Início!$C$11)&lt;72,$D1220*M$1,6*$D1220),0)</f>
        <v>360</v>
      </c>
      <c r="N1220" s="189">
        <f>IF(Início!$C$11&lt;N$2,IF((N$2-Início!$C$11)&lt;72,$D1220*N$1,6*$D1220),0)</f>
        <v>360</v>
      </c>
      <c r="Q1220" s="165" t="s">
        <v>1787</v>
      </c>
    </row>
    <row r="1221" spans="2:17">
      <c r="B1221" s="165" t="str">
        <f t="shared" ref="B1221:B1284" si="20">CONCATENATE(Q1221,"/",C1221)</f>
        <v>Porto Grande/AP</v>
      </c>
      <c r="C1221" s="189" t="s">
        <v>2007</v>
      </c>
      <c r="D1221" s="189">
        <v>60</v>
      </c>
      <c r="E1221" s="189">
        <f>IF(Início!$C$11&lt;E$2,IF((E$2-Início!$C$11)&lt;72,$D1221*E$1,6*$D1221),0)</f>
        <v>60</v>
      </c>
      <c r="F1221" s="189">
        <f>IF(Início!$C$11&lt;F$2,IF((F$2-Início!$C$11)&lt;72,$D1221*F$1,6*$D1221),0)</f>
        <v>120</v>
      </c>
      <c r="G1221" s="189">
        <f>IF(Início!$C$11&lt;G$2,IF((G$2-Início!$C$11)&lt;72,$D1221*G$1,6*$D1221),0)</f>
        <v>180</v>
      </c>
      <c r="H1221" s="189">
        <f>IF(Início!$C$11&lt;H$2,IF((H$2-Início!$C$11)&lt;72,$D1221*H$1,6*$D1221),0)</f>
        <v>240</v>
      </c>
      <c r="I1221" s="189">
        <f>IF(Início!$C$11&lt;I$2,IF((I$2-Início!$C$11)&lt;72,$D1221*I$1,6*$D1221),0)</f>
        <v>300</v>
      </c>
      <c r="J1221" s="189">
        <f>IF(Início!$C$11&lt;J$2,IF((J$2-Início!$C$11)&lt;72,$D1221*J$1,6*$D1221),0)</f>
        <v>360</v>
      </c>
      <c r="K1221" s="189">
        <f>IF(Início!$C$11&lt;K$2,IF((K$2-Início!$C$11)&lt;72,$D1221*K$1,6*$D1221),0)</f>
        <v>360</v>
      </c>
      <c r="L1221" s="189">
        <f>IF(Início!$C$11&lt;L$2,IF((L$2-Início!$C$11)&lt;72,$D1221*L$1,6*$D1221),0)</f>
        <v>360</v>
      </c>
      <c r="M1221" s="189">
        <f>IF(Início!$C$11&lt;M$2,IF((M$2-Início!$C$11)&lt;72,$D1221*M$1,6*$D1221),0)</f>
        <v>360</v>
      </c>
      <c r="N1221" s="189">
        <f>IF(Início!$C$11&lt;N$2,IF((N$2-Início!$C$11)&lt;72,$D1221*N$1,6*$D1221),0)</f>
        <v>360</v>
      </c>
      <c r="Q1221" s="165" t="s">
        <v>974</v>
      </c>
    </row>
    <row r="1222" spans="2:17">
      <c r="B1222" s="165" t="str">
        <f t="shared" si="20"/>
        <v>Porto Lucena/RS</v>
      </c>
      <c r="C1222" s="189" t="s">
        <v>2012</v>
      </c>
      <c r="D1222" s="189">
        <v>60</v>
      </c>
      <c r="E1222" s="189">
        <f>IF(Início!$C$11&lt;E$2,IF((E$2-Início!$C$11)&lt;72,$D1222*E$1,6*$D1222),0)</f>
        <v>60</v>
      </c>
      <c r="F1222" s="189">
        <f>IF(Início!$C$11&lt;F$2,IF((F$2-Início!$C$11)&lt;72,$D1222*F$1,6*$D1222),0)</f>
        <v>120</v>
      </c>
      <c r="G1222" s="189">
        <f>IF(Início!$C$11&lt;G$2,IF((G$2-Início!$C$11)&lt;72,$D1222*G$1,6*$D1222),0)</f>
        <v>180</v>
      </c>
      <c r="H1222" s="189">
        <f>IF(Início!$C$11&lt;H$2,IF((H$2-Início!$C$11)&lt;72,$D1222*H$1,6*$D1222),0)</f>
        <v>240</v>
      </c>
      <c r="I1222" s="189">
        <f>IF(Início!$C$11&lt;I$2,IF((I$2-Início!$C$11)&lt;72,$D1222*I$1,6*$D1222),0)</f>
        <v>300</v>
      </c>
      <c r="J1222" s="189">
        <f>IF(Início!$C$11&lt;J$2,IF((J$2-Início!$C$11)&lt;72,$D1222*J$1,6*$D1222),0)</f>
        <v>360</v>
      </c>
      <c r="K1222" s="189">
        <f>IF(Início!$C$11&lt;K$2,IF((K$2-Início!$C$11)&lt;72,$D1222*K$1,6*$D1222),0)</f>
        <v>360</v>
      </c>
      <c r="L1222" s="189">
        <f>IF(Início!$C$11&lt;L$2,IF((L$2-Início!$C$11)&lt;72,$D1222*L$1,6*$D1222),0)</f>
        <v>360</v>
      </c>
      <c r="M1222" s="189">
        <f>IF(Início!$C$11&lt;M$2,IF((M$2-Início!$C$11)&lt;72,$D1222*M$1,6*$D1222),0)</f>
        <v>360</v>
      </c>
      <c r="N1222" s="189">
        <f>IF(Início!$C$11&lt;N$2,IF((N$2-Início!$C$11)&lt;72,$D1222*N$1,6*$D1222),0)</f>
        <v>360</v>
      </c>
      <c r="Q1222" s="165" t="s">
        <v>1760</v>
      </c>
    </row>
    <row r="1223" spans="2:17">
      <c r="B1223" s="165" t="str">
        <f t="shared" si="20"/>
        <v>Porto Mauá/RS</v>
      </c>
      <c r="C1223" s="189" t="s">
        <v>2012</v>
      </c>
      <c r="D1223" s="189">
        <v>60</v>
      </c>
      <c r="E1223" s="189">
        <f>IF(Início!$C$11&lt;E$2,IF((E$2-Início!$C$11)&lt;72,$D1223*E$1,6*$D1223),0)</f>
        <v>60</v>
      </c>
      <c r="F1223" s="189">
        <f>IF(Início!$C$11&lt;F$2,IF((F$2-Início!$C$11)&lt;72,$D1223*F$1,6*$D1223),0)</f>
        <v>120</v>
      </c>
      <c r="G1223" s="189">
        <f>IF(Início!$C$11&lt;G$2,IF((G$2-Início!$C$11)&lt;72,$D1223*G$1,6*$D1223),0)</f>
        <v>180</v>
      </c>
      <c r="H1223" s="189">
        <f>IF(Início!$C$11&lt;H$2,IF((H$2-Início!$C$11)&lt;72,$D1223*H$1,6*$D1223),0)</f>
        <v>240</v>
      </c>
      <c r="I1223" s="189">
        <f>IF(Início!$C$11&lt;I$2,IF((I$2-Início!$C$11)&lt;72,$D1223*I$1,6*$D1223),0)</f>
        <v>300</v>
      </c>
      <c r="J1223" s="189">
        <f>IF(Início!$C$11&lt;J$2,IF((J$2-Início!$C$11)&lt;72,$D1223*J$1,6*$D1223),0)</f>
        <v>360</v>
      </c>
      <c r="K1223" s="189">
        <f>IF(Início!$C$11&lt;K$2,IF((K$2-Início!$C$11)&lt;72,$D1223*K$1,6*$D1223),0)</f>
        <v>360</v>
      </c>
      <c r="L1223" s="189">
        <f>IF(Início!$C$11&lt;L$2,IF((L$2-Início!$C$11)&lt;72,$D1223*L$1,6*$D1223),0)</f>
        <v>360</v>
      </c>
      <c r="M1223" s="189">
        <f>IF(Início!$C$11&lt;M$2,IF((M$2-Início!$C$11)&lt;72,$D1223*M$1,6*$D1223),0)</f>
        <v>360</v>
      </c>
      <c r="N1223" s="189">
        <f>IF(Início!$C$11&lt;N$2,IF((N$2-Início!$C$11)&lt;72,$D1223*N$1,6*$D1223),0)</f>
        <v>360</v>
      </c>
      <c r="Q1223" s="165" t="s">
        <v>1964</v>
      </c>
    </row>
    <row r="1224" spans="2:17">
      <c r="B1224" s="165" t="str">
        <f t="shared" si="20"/>
        <v>Porto Real do Colégio/AL</v>
      </c>
      <c r="C1224" s="189" t="s">
        <v>2010</v>
      </c>
      <c r="D1224" s="189">
        <v>60</v>
      </c>
      <c r="E1224" s="189">
        <f>IF(Início!$C$11&lt;E$2,IF((E$2-Início!$C$11)&lt;72,$D1224*E$1,6*$D1224),0)</f>
        <v>60</v>
      </c>
      <c r="F1224" s="189">
        <f>IF(Início!$C$11&lt;F$2,IF((F$2-Início!$C$11)&lt;72,$D1224*F$1,6*$D1224),0)</f>
        <v>120</v>
      </c>
      <c r="G1224" s="189">
        <f>IF(Início!$C$11&lt;G$2,IF((G$2-Início!$C$11)&lt;72,$D1224*G$1,6*$D1224),0)</f>
        <v>180</v>
      </c>
      <c r="H1224" s="189">
        <f>IF(Início!$C$11&lt;H$2,IF((H$2-Início!$C$11)&lt;72,$D1224*H$1,6*$D1224),0)</f>
        <v>240</v>
      </c>
      <c r="I1224" s="189">
        <f>IF(Início!$C$11&lt;I$2,IF((I$2-Início!$C$11)&lt;72,$D1224*I$1,6*$D1224),0)</f>
        <v>300</v>
      </c>
      <c r="J1224" s="189">
        <f>IF(Início!$C$11&lt;J$2,IF((J$2-Início!$C$11)&lt;72,$D1224*J$1,6*$D1224),0)</f>
        <v>360</v>
      </c>
      <c r="K1224" s="189">
        <f>IF(Início!$C$11&lt;K$2,IF((K$2-Início!$C$11)&lt;72,$D1224*K$1,6*$D1224),0)</f>
        <v>360</v>
      </c>
      <c r="L1224" s="189">
        <f>IF(Início!$C$11&lt;L$2,IF((L$2-Início!$C$11)&lt;72,$D1224*L$1,6*$D1224),0)</f>
        <v>360</v>
      </c>
      <c r="M1224" s="189">
        <f>IF(Início!$C$11&lt;M$2,IF((M$2-Início!$C$11)&lt;72,$D1224*M$1,6*$D1224),0)</f>
        <v>360</v>
      </c>
      <c r="N1224" s="189">
        <f>IF(Início!$C$11&lt;N$2,IF((N$2-Início!$C$11)&lt;72,$D1224*N$1,6*$D1224),0)</f>
        <v>360</v>
      </c>
      <c r="Q1224" s="165" t="s">
        <v>894</v>
      </c>
    </row>
    <row r="1225" spans="2:17">
      <c r="B1225" s="165" t="str">
        <f t="shared" si="20"/>
        <v>Porto Rico/PR</v>
      </c>
      <c r="C1225" s="189" t="s">
        <v>2009</v>
      </c>
      <c r="D1225" s="189">
        <v>60</v>
      </c>
      <c r="E1225" s="189">
        <f>IF(Início!$C$11&lt;E$2,IF((E$2-Início!$C$11)&lt;72,$D1225*E$1,6*$D1225),0)</f>
        <v>60</v>
      </c>
      <c r="F1225" s="189">
        <f>IF(Início!$C$11&lt;F$2,IF((F$2-Início!$C$11)&lt;72,$D1225*F$1,6*$D1225),0)</f>
        <v>120</v>
      </c>
      <c r="G1225" s="189">
        <f>IF(Início!$C$11&lt;G$2,IF((G$2-Início!$C$11)&lt;72,$D1225*G$1,6*$D1225),0)</f>
        <v>180</v>
      </c>
      <c r="H1225" s="189">
        <f>IF(Início!$C$11&lt;H$2,IF((H$2-Início!$C$11)&lt;72,$D1225*H$1,6*$D1225),0)</f>
        <v>240</v>
      </c>
      <c r="I1225" s="189">
        <f>IF(Início!$C$11&lt;I$2,IF((I$2-Início!$C$11)&lt;72,$D1225*I$1,6*$D1225),0)</f>
        <v>300</v>
      </c>
      <c r="J1225" s="189">
        <f>IF(Início!$C$11&lt;J$2,IF((J$2-Início!$C$11)&lt;72,$D1225*J$1,6*$D1225),0)</f>
        <v>360</v>
      </c>
      <c r="K1225" s="189">
        <f>IF(Início!$C$11&lt;K$2,IF((K$2-Início!$C$11)&lt;72,$D1225*K$1,6*$D1225),0)</f>
        <v>360</v>
      </c>
      <c r="L1225" s="189">
        <f>IF(Início!$C$11&lt;L$2,IF((L$2-Início!$C$11)&lt;72,$D1225*L$1,6*$D1225),0)</f>
        <v>360</v>
      </c>
      <c r="M1225" s="189">
        <f>IF(Início!$C$11&lt;M$2,IF((M$2-Início!$C$11)&lt;72,$D1225*M$1,6*$D1225),0)</f>
        <v>360</v>
      </c>
      <c r="N1225" s="189">
        <f>IF(Início!$C$11&lt;N$2,IF((N$2-Início!$C$11)&lt;72,$D1225*N$1,6*$D1225),0)</f>
        <v>360</v>
      </c>
      <c r="Q1225" s="165" t="s">
        <v>1873</v>
      </c>
    </row>
    <row r="1226" spans="2:17">
      <c r="B1226" s="165" t="str">
        <f t="shared" si="20"/>
        <v>Porto Vera Cruz/RS</v>
      </c>
      <c r="C1226" s="189" t="s">
        <v>2012</v>
      </c>
      <c r="D1226" s="189">
        <v>60</v>
      </c>
      <c r="E1226" s="189">
        <f>IF(Início!$C$11&lt;E$2,IF((E$2-Início!$C$11)&lt;72,$D1226*E$1,6*$D1226),0)</f>
        <v>60</v>
      </c>
      <c r="F1226" s="189">
        <f>IF(Início!$C$11&lt;F$2,IF((F$2-Início!$C$11)&lt;72,$D1226*F$1,6*$D1226),0)</f>
        <v>120</v>
      </c>
      <c r="G1226" s="189">
        <f>IF(Início!$C$11&lt;G$2,IF((G$2-Início!$C$11)&lt;72,$D1226*G$1,6*$D1226),0)</f>
        <v>180</v>
      </c>
      <c r="H1226" s="189">
        <f>IF(Início!$C$11&lt;H$2,IF((H$2-Início!$C$11)&lt;72,$D1226*H$1,6*$D1226),0)</f>
        <v>240</v>
      </c>
      <c r="I1226" s="189">
        <f>IF(Início!$C$11&lt;I$2,IF((I$2-Início!$C$11)&lt;72,$D1226*I$1,6*$D1226),0)</f>
        <v>300</v>
      </c>
      <c r="J1226" s="189">
        <f>IF(Início!$C$11&lt;J$2,IF((J$2-Início!$C$11)&lt;72,$D1226*J$1,6*$D1226),0)</f>
        <v>360</v>
      </c>
      <c r="K1226" s="189">
        <f>IF(Início!$C$11&lt;K$2,IF((K$2-Início!$C$11)&lt;72,$D1226*K$1,6*$D1226),0)</f>
        <v>360</v>
      </c>
      <c r="L1226" s="189">
        <f>IF(Início!$C$11&lt;L$2,IF((L$2-Início!$C$11)&lt;72,$D1226*L$1,6*$D1226),0)</f>
        <v>360</v>
      </c>
      <c r="M1226" s="189">
        <f>IF(Início!$C$11&lt;M$2,IF((M$2-Início!$C$11)&lt;72,$D1226*M$1,6*$D1226),0)</f>
        <v>360</v>
      </c>
      <c r="N1226" s="189">
        <f>IF(Início!$C$11&lt;N$2,IF((N$2-Início!$C$11)&lt;72,$D1226*N$1,6*$D1226),0)</f>
        <v>360</v>
      </c>
      <c r="Q1226" s="165" t="s">
        <v>1993</v>
      </c>
    </row>
    <row r="1227" spans="2:17">
      <c r="B1227" s="165" t="str">
        <f t="shared" si="20"/>
        <v>Porto Xavier/RS</v>
      </c>
      <c r="C1227" s="189" t="s">
        <v>2012</v>
      </c>
      <c r="D1227" s="189">
        <v>60</v>
      </c>
      <c r="E1227" s="189">
        <f>IF(Início!$C$11&lt;E$2,IF((E$2-Início!$C$11)&lt;72,$D1227*E$1,6*$D1227),0)</f>
        <v>60</v>
      </c>
      <c r="F1227" s="189">
        <f>IF(Início!$C$11&lt;F$2,IF((F$2-Início!$C$11)&lt;72,$D1227*F$1,6*$D1227),0)</f>
        <v>120</v>
      </c>
      <c r="G1227" s="189">
        <f>IF(Início!$C$11&lt;G$2,IF((G$2-Início!$C$11)&lt;72,$D1227*G$1,6*$D1227),0)</f>
        <v>180</v>
      </c>
      <c r="H1227" s="189">
        <f>IF(Início!$C$11&lt;H$2,IF((H$2-Início!$C$11)&lt;72,$D1227*H$1,6*$D1227),0)</f>
        <v>240</v>
      </c>
      <c r="I1227" s="189">
        <f>IF(Início!$C$11&lt;I$2,IF((I$2-Início!$C$11)&lt;72,$D1227*I$1,6*$D1227),0)</f>
        <v>300</v>
      </c>
      <c r="J1227" s="189">
        <f>IF(Início!$C$11&lt;J$2,IF((J$2-Início!$C$11)&lt;72,$D1227*J$1,6*$D1227),0)</f>
        <v>360</v>
      </c>
      <c r="K1227" s="189">
        <f>IF(Início!$C$11&lt;K$2,IF((K$2-Início!$C$11)&lt;72,$D1227*K$1,6*$D1227),0)</f>
        <v>360</v>
      </c>
      <c r="L1227" s="189">
        <f>IF(Início!$C$11&lt;L$2,IF((L$2-Início!$C$11)&lt;72,$D1227*L$1,6*$D1227),0)</f>
        <v>360</v>
      </c>
      <c r="M1227" s="189">
        <f>IF(Início!$C$11&lt;M$2,IF((M$2-Início!$C$11)&lt;72,$D1227*M$1,6*$D1227),0)</f>
        <v>360</v>
      </c>
      <c r="N1227" s="189">
        <f>IF(Início!$C$11&lt;N$2,IF((N$2-Início!$C$11)&lt;72,$D1227*N$1,6*$D1227),0)</f>
        <v>360</v>
      </c>
      <c r="Q1227" s="165" t="s">
        <v>1370</v>
      </c>
    </row>
    <row r="1228" spans="2:17">
      <c r="B1228" s="165" t="str">
        <f t="shared" si="20"/>
        <v>Potengi/CE</v>
      </c>
      <c r="C1228" s="189" t="s">
        <v>314</v>
      </c>
      <c r="D1228" s="189">
        <v>60</v>
      </c>
      <c r="E1228" s="189">
        <f>IF(Início!$C$11&lt;E$2,IF((E$2-Início!$C$11)&lt;72,$D1228*E$1,6*$D1228),0)</f>
        <v>60</v>
      </c>
      <c r="F1228" s="189">
        <f>IF(Início!$C$11&lt;F$2,IF((F$2-Início!$C$11)&lt;72,$D1228*F$1,6*$D1228),0)</f>
        <v>120</v>
      </c>
      <c r="G1228" s="189">
        <f>IF(Início!$C$11&lt;G$2,IF((G$2-Início!$C$11)&lt;72,$D1228*G$1,6*$D1228),0)</f>
        <v>180</v>
      </c>
      <c r="H1228" s="189">
        <f>IF(Início!$C$11&lt;H$2,IF((H$2-Início!$C$11)&lt;72,$D1228*H$1,6*$D1228),0)</f>
        <v>240</v>
      </c>
      <c r="I1228" s="189">
        <f>IF(Início!$C$11&lt;I$2,IF((I$2-Início!$C$11)&lt;72,$D1228*I$1,6*$D1228),0)</f>
        <v>300</v>
      </c>
      <c r="J1228" s="189">
        <f>IF(Início!$C$11&lt;J$2,IF((J$2-Início!$C$11)&lt;72,$D1228*J$1,6*$D1228),0)</f>
        <v>360</v>
      </c>
      <c r="K1228" s="189">
        <f>IF(Início!$C$11&lt;K$2,IF((K$2-Início!$C$11)&lt;72,$D1228*K$1,6*$D1228),0)</f>
        <v>360</v>
      </c>
      <c r="L1228" s="189">
        <f>IF(Início!$C$11&lt;L$2,IF((L$2-Início!$C$11)&lt;72,$D1228*L$1,6*$D1228),0)</f>
        <v>360</v>
      </c>
      <c r="M1228" s="189">
        <f>IF(Início!$C$11&lt;M$2,IF((M$2-Início!$C$11)&lt;72,$D1228*M$1,6*$D1228),0)</f>
        <v>360</v>
      </c>
      <c r="N1228" s="189">
        <f>IF(Início!$C$11&lt;N$2,IF((N$2-Início!$C$11)&lt;72,$D1228*N$1,6*$D1228),0)</f>
        <v>360</v>
      </c>
      <c r="Q1228" s="165" t="s">
        <v>1419</v>
      </c>
    </row>
    <row r="1229" spans="2:17">
      <c r="B1229" s="165" t="str">
        <f t="shared" si="20"/>
        <v>Potim/SP</v>
      </c>
      <c r="C1229" s="189" t="s">
        <v>2002</v>
      </c>
      <c r="D1229" s="189">
        <v>60</v>
      </c>
      <c r="E1229" s="189">
        <f>IF(Início!$C$11&lt;E$2,IF((E$2-Início!$C$11)&lt;72,$D1229*E$1,6*$D1229),0)</f>
        <v>60</v>
      </c>
      <c r="F1229" s="189">
        <f>IF(Início!$C$11&lt;F$2,IF((F$2-Início!$C$11)&lt;72,$D1229*F$1,6*$D1229),0)</f>
        <v>120</v>
      </c>
      <c r="G1229" s="189">
        <f>IF(Início!$C$11&lt;G$2,IF((G$2-Início!$C$11)&lt;72,$D1229*G$1,6*$D1229),0)</f>
        <v>180</v>
      </c>
      <c r="H1229" s="189">
        <f>IF(Início!$C$11&lt;H$2,IF((H$2-Início!$C$11)&lt;72,$D1229*H$1,6*$D1229),0)</f>
        <v>240</v>
      </c>
      <c r="I1229" s="189">
        <f>IF(Início!$C$11&lt;I$2,IF((I$2-Início!$C$11)&lt;72,$D1229*I$1,6*$D1229),0)</f>
        <v>300</v>
      </c>
      <c r="J1229" s="189">
        <f>IF(Início!$C$11&lt;J$2,IF((J$2-Início!$C$11)&lt;72,$D1229*J$1,6*$D1229),0)</f>
        <v>360</v>
      </c>
      <c r="K1229" s="189">
        <f>IF(Início!$C$11&lt;K$2,IF((K$2-Início!$C$11)&lt;72,$D1229*K$1,6*$D1229),0)</f>
        <v>360</v>
      </c>
      <c r="L1229" s="189">
        <f>IF(Início!$C$11&lt;L$2,IF((L$2-Início!$C$11)&lt;72,$D1229*L$1,6*$D1229),0)</f>
        <v>360</v>
      </c>
      <c r="M1229" s="189">
        <f>IF(Início!$C$11&lt;M$2,IF((M$2-Início!$C$11)&lt;72,$D1229*M$1,6*$D1229),0)</f>
        <v>360</v>
      </c>
      <c r="N1229" s="189">
        <f>IF(Início!$C$11&lt;N$2,IF((N$2-Início!$C$11)&lt;72,$D1229*N$1,6*$D1229),0)</f>
        <v>360</v>
      </c>
      <c r="Q1229" s="165" t="s">
        <v>885</v>
      </c>
    </row>
    <row r="1230" spans="2:17">
      <c r="B1230" s="165" t="str">
        <f t="shared" si="20"/>
        <v>Potiretama/CE</v>
      </c>
      <c r="C1230" s="189" t="s">
        <v>314</v>
      </c>
      <c r="D1230" s="189">
        <v>60</v>
      </c>
      <c r="E1230" s="189">
        <f>IF(Início!$C$11&lt;E$2,IF((E$2-Início!$C$11)&lt;72,$D1230*E$1,6*$D1230),0)</f>
        <v>60</v>
      </c>
      <c r="F1230" s="189">
        <f>IF(Início!$C$11&lt;F$2,IF((F$2-Início!$C$11)&lt;72,$D1230*F$1,6*$D1230),0)</f>
        <v>120</v>
      </c>
      <c r="G1230" s="189">
        <f>IF(Início!$C$11&lt;G$2,IF((G$2-Início!$C$11)&lt;72,$D1230*G$1,6*$D1230),0)</f>
        <v>180</v>
      </c>
      <c r="H1230" s="189">
        <f>IF(Início!$C$11&lt;H$2,IF((H$2-Início!$C$11)&lt;72,$D1230*H$1,6*$D1230),0)</f>
        <v>240</v>
      </c>
      <c r="I1230" s="189">
        <f>IF(Início!$C$11&lt;I$2,IF((I$2-Início!$C$11)&lt;72,$D1230*I$1,6*$D1230),0)</f>
        <v>300</v>
      </c>
      <c r="J1230" s="189">
        <f>IF(Início!$C$11&lt;J$2,IF((J$2-Início!$C$11)&lt;72,$D1230*J$1,6*$D1230),0)</f>
        <v>360</v>
      </c>
      <c r="K1230" s="189">
        <f>IF(Início!$C$11&lt;K$2,IF((K$2-Início!$C$11)&lt;72,$D1230*K$1,6*$D1230),0)</f>
        <v>360</v>
      </c>
      <c r="L1230" s="189">
        <f>IF(Início!$C$11&lt;L$2,IF((L$2-Início!$C$11)&lt;72,$D1230*L$1,6*$D1230),0)</f>
        <v>360</v>
      </c>
      <c r="M1230" s="189">
        <f>IF(Início!$C$11&lt;M$2,IF((M$2-Início!$C$11)&lt;72,$D1230*M$1,6*$D1230),0)</f>
        <v>360</v>
      </c>
      <c r="N1230" s="189">
        <f>IF(Início!$C$11&lt;N$2,IF((N$2-Início!$C$11)&lt;72,$D1230*N$1,6*$D1230),0)</f>
        <v>360</v>
      </c>
      <c r="Q1230" s="165" t="s">
        <v>1616</v>
      </c>
    </row>
    <row r="1231" spans="2:17">
      <c r="B1231" s="165" t="str">
        <f t="shared" si="20"/>
        <v>Pouso Alto/MG</v>
      </c>
      <c r="C1231" s="189" t="s">
        <v>2005</v>
      </c>
      <c r="D1231" s="189">
        <v>60</v>
      </c>
      <c r="E1231" s="189">
        <f>IF(Início!$C$11&lt;E$2,IF((E$2-Início!$C$11)&lt;72,$D1231*E$1,6*$D1231),0)</f>
        <v>60</v>
      </c>
      <c r="F1231" s="189">
        <f>IF(Início!$C$11&lt;F$2,IF((F$2-Início!$C$11)&lt;72,$D1231*F$1,6*$D1231),0)</f>
        <v>120</v>
      </c>
      <c r="G1231" s="189">
        <f>IF(Início!$C$11&lt;G$2,IF((G$2-Início!$C$11)&lt;72,$D1231*G$1,6*$D1231),0)</f>
        <v>180</v>
      </c>
      <c r="H1231" s="189">
        <f>IF(Início!$C$11&lt;H$2,IF((H$2-Início!$C$11)&lt;72,$D1231*H$1,6*$D1231),0)</f>
        <v>240</v>
      </c>
      <c r="I1231" s="189">
        <f>IF(Início!$C$11&lt;I$2,IF((I$2-Início!$C$11)&lt;72,$D1231*I$1,6*$D1231),0)</f>
        <v>300</v>
      </c>
      <c r="J1231" s="189">
        <f>IF(Início!$C$11&lt;J$2,IF((J$2-Início!$C$11)&lt;72,$D1231*J$1,6*$D1231),0)</f>
        <v>360</v>
      </c>
      <c r="K1231" s="189">
        <f>IF(Início!$C$11&lt;K$2,IF((K$2-Início!$C$11)&lt;72,$D1231*K$1,6*$D1231),0)</f>
        <v>360</v>
      </c>
      <c r="L1231" s="189">
        <f>IF(Início!$C$11&lt;L$2,IF((L$2-Início!$C$11)&lt;72,$D1231*L$1,6*$D1231),0)</f>
        <v>360</v>
      </c>
      <c r="M1231" s="189">
        <f>IF(Início!$C$11&lt;M$2,IF((M$2-Início!$C$11)&lt;72,$D1231*M$1,6*$D1231),0)</f>
        <v>360</v>
      </c>
      <c r="N1231" s="189">
        <f>IF(Início!$C$11&lt;N$2,IF((N$2-Início!$C$11)&lt;72,$D1231*N$1,6*$D1231),0)</f>
        <v>360</v>
      </c>
      <c r="Q1231" s="165" t="s">
        <v>1564</v>
      </c>
    </row>
    <row r="1232" spans="2:17">
      <c r="B1232" s="165" t="str">
        <f t="shared" si="20"/>
        <v>Poxoréo/MT</v>
      </c>
      <c r="C1232" s="189" t="s">
        <v>309</v>
      </c>
      <c r="D1232" s="189">
        <v>60</v>
      </c>
      <c r="E1232" s="189">
        <f>IF(Início!$C$11&lt;E$2,IF((E$2-Início!$C$11)&lt;72,$D1232*E$1,6*$D1232),0)</f>
        <v>60</v>
      </c>
      <c r="F1232" s="189">
        <f>IF(Início!$C$11&lt;F$2,IF((F$2-Início!$C$11)&lt;72,$D1232*F$1,6*$D1232),0)</f>
        <v>120</v>
      </c>
      <c r="G1232" s="189">
        <f>IF(Início!$C$11&lt;G$2,IF((G$2-Início!$C$11)&lt;72,$D1232*G$1,6*$D1232),0)</f>
        <v>180</v>
      </c>
      <c r="H1232" s="189">
        <f>IF(Início!$C$11&lt;H$2,IF((H$2-Início!$C$11)&lt;72,$D1232*H$1,6*$D1232),0)</f>
        <v>240</v>
      </c>
      <c r="I1232" s="189">
        <f>IF(Início!$C$11&lt;I$2,IF((I$2-Início!$C$11)&lt;72,$D1232*I$1,6*$D1232),0)</f>
        <v>300</v>
      </c>
      <c r="J1232" s="189">
        <f>IF(Início!$C$11&lt;J$2,IF((J$2-Início!$C$11)&lt;72,$D1232*J$1,6*$D1232),0)</f>
        <v>360</v>
      </c>
      <c r="K1232" s="189">
        <f>IF(Início!$C$11&lt;K$2,IF((K$2-Início!$C$11)&lt;72,$D1232*K$1,6*$D1232),0)</f>
        <v>360</v>
      </c>
      <c r="L1232" s="189">
        <f>IF(Início!$C$11&lt;L$2,IF((L$2-Início!$C$11)&lt;72,$D1232*L$1,6*$D1232),0)</f>
        <v>360</v>
      </c>
      <c r="M1232" s="189">
        <f>IF(Início!$C$11&lt;M$2,IF((M$2-Início!$C$11)&lt;72,$D1232*M$1,6*$D1232),0)</f>
        <v>360</v>
      </c>
      <c r="N1232" s="189">
        <f>IF(Início!$C$11&lt;N$2,IF((N$2-Início!$C$11)&lt;72,$D1232*N$1,6*$D1232),0)</f>
        <v>360</v>
      </c>
      <c r="Q1232" s="165" t="s">
        <v>822</v>
      </c>
    </row>
    <row r="1233" spans="2:17">
      <c r="B1233" s="165" t="str">
        <f t="shared" si="20"/>
        <v>Prado/BA</v>
      </c>
      <c r="C1233" s="189" t="s">
        <v>311</v>
      </c>
      <c r="D1233" s="189">
        <v>60</v>
      </c>
      <c r="E1233" s="189">
        <f>IF(Início!$C$11&lt;E$2,IF((E$2-Início!$C$11)&lt;72,$D1233*E$1,6*$D1233),0)</f>
        <v>60</v>
      </c>
      <c r="F1233" s="189">
        <f>IF(Início!$C$11&lt;F$2,IF((F$2-Início!$C$11)&lt;72,$D1233*F$1,6*$D1233),0)</f>
        <v>120</v>
      </c>
      <c r="G1233" s="189">
        <f>IF(Início!$C$11&lt;G$2,IF((G$2-Início!$C$11)&lt;72,$D1233*G$1,6*$D1233),0)</f>
        <v>180</v>
      </c>
      <c r="H1233" s="189">
        <f>IF(Início!$C$11&lt;H$2,IF((H$2-Início!$C$11)&lt;72,$D1233*H$1,6*$D1233),0)</f>
        <v>240</v>
      </c>
      <c r="I1233" s="189">
        <f>IF(Início!$C$11&lt;I$2,IF((I$2-Início!$C$11)&lt;72,$D1233*I$1,6*$D1233),0)</f>
        <v>300</v>
      </c>
      <c r="J1233" s="189">
        <f>IF(Início!$C$11&lt;J$2,IF((J$2-Início!$C$11)&lt;72,$D1233*J$1,6*$D1233),0)</f>
        <v>360</v>
      </c>
      <c r="K1233" s="189">
        <f>IF(Início!$C$11&lt;K$2,IF((K$2-Início!$C$11)&lt;72,$D1233*K$1,6*$D1233),0)</f>
        <v>360</v>
      </c>
      <c r="L1233" s="189">
        <f>IF(Início!$C$11&lt;L$2,IF((L$2-Início!$C$11)&lt;72,$D1233*L$1,6*$D1233),0)</f>
        <v>360</v>
      </c>
      <c r="M1233" s="189">
        <f>IF(Início!$C$11&lt;M$2,IF((M$2-Início!$C$11)&lt;72,$D1233*M$1,6*$D1233),0)</f>
        <v>360</v>
      </c>
      <c r="N1233" s="189">
        <f>IF(Início!$C$11&lt;N$2,IF((N$2-Início!$C$11)&lt;72,$D1233*N$1,6*$D1233),0)</f>
        <v>360</v>
      </c>
      <c r="Q1233" s="165" t="s">
        <v>619</v>
      </c>
    </row>
    <row r="1234" spans="2:17">
      <c r="B1234" s="165" t="str">
        <f t="shared" si="20"/>
        <v>Prainha/PA</v>
      </c>
      <c r="C1234" s="189" t="s">
        <v>302</v>
      </c>
      <c r="D1234" s="189">
        <v>60</v>
      </c>
      <c r="E1234" s="189">
        <f>IF(Início!$C$11&lt;E$2,IF((E$2-Início!$C$11)&lt;72,$D1234*E$1,6*$D1234),0)</f>
        <v>60</v>
      </c>
      <c r="F1234" s="189">
        <f>IF(Início!$C$11&lt;F$2,IF((F$2-Início!$C$11)&lt;72,$D1234*F$1,6*$D1234),0)</f>
        <v>120</v>
      </c>
      <c r="G1234" s="189">
        <f>IF(Início!$C$11&lt;G$2,IF((G$2-Início!$C$11)&lt;72,$D1234*G$1,6*$D1234),0)</f>
        <v>180</v>
      </c>
      <c r="H1234" s="189">
        <f>IF(Início!$C$11&lt;H$2,IF((H$2-Início!$C$11)&lt;72,$D1234*H$1,6*$D1234),0)</f>
        <v>240</v>
      </c>
      <c r="I1234" s="189">
        <f>IF(Início!$C$11&lt;I$2,IF((I$2-Início!$C$11)&lt;72,$D1234*I$1,6*$D1234),0)</f>
        <v>300</v>
      </c>
      <c r="J1234" s="189">
        <f>IF(Início!$C$11&lt;J$2,IF((J$2-Início!$C$11)&lt;72,$D1234*J$1,6*$D1234),0)</f>
        <v>360</v>
      </c>
      <c r="K1234" s="189">
        <f>IF(Início!$C$11&lt;K$2,IF((K$2-Início!$C$11)&lt;72,$D1234*K$1,6*$D1234),0)</f>
        <v>360</v>
      </c>
      <c r="L1234" s="189">
        <f>IF(Início!$C$11&lt;L$2,IF((L$2-Início!$C$11)&lt;72,$D1234*L$1,6*$D1234),0)</f>
        <v>360</v>
      </c>
      <c r="M1234" s="189">
        <f>IF(Início!$C$11&lt;M$2,IF((M$2-Início!$C$11)&lt;72,$D1234*M$1,6*$D1234),0)</f>
        <v>360</v>
      </c>
      <c r="N1234" s="189">
        <f>IF(Início!$C$11&lt;N$2,IF((N$2-Início!$C$11)&lt;72,$D1234*N$1,6*$D1234),0)</f>
        <v>360</v>
      </c>
      <c r="Q1234" s="165" t="s">
        <v>614</v>
      </c>
    </row>
    <row r="1235" spans="2:17">
      <c r="B1235" s="165" t="str">
        <f t="shared" si="20"/>
        <v>Pranchita/PR</v>
      </c>
      <c r="C1235" s="189" t="s">
        <v>2009</v>
      </c>
      <c r="D1235" s="189">
        <v>60</v>
      </c>
      <c r="E1235" s="189">
        <f>IF(Início!$C$11&lt;E$2,IF((E$2-Início!$C$11)&lt;72,$D1235*E$1,6*$D1235),0)</f>
        <v>60</v>
      </c>
      <c r="F1235" s="189">
        <f>IF(Início!$C$11&lt;F$2,IF((F$2-Início!$C$11)&lt;72,$D1235*F$1,6*$D1235),0)</f>
        <v>120</v>
      </c>
      <c r="G1235" s="189">
        <f>IF(Início!$C$11&lt;G$2,IF((G$2-Início!$C$11)&lt;72,$D1235*G$1,6*$D1235),0)</f>
        <v>180</v>
      </c>
      <c r="H1235" s="189">
        <f>IF(Início!$C$11&lt;H$2,IF((H$2-Início!$C$11)&lt;72,$D1235*H$1,6*$D1235),0)</f>
        <v>240</v>
      </c>
      <c r="I1235" s="189">
        <f>IF(Início!$C$11&lt;I$2,IF((I$2-Início!$C$11)&lt;72,$D1235*I$1,6*$D1235),0)</f>
        <v>300</v>
      </c>
      <c r="J1235" s="189">
        <f>IF(Início!$C$11&lt;J$2,IF((J$2-Início!$C$11)&lt;72,$D1235*J$1,6*$D1235),0)</f>
        <v>360</v>
      </c>
      <c r="K1235" s="189">
        <f>IF(Início!$C$11&lt;K$2,IF((K$2-Início!$C$11)&lt;72,$D1235*K$1,6*$D1235),0)</f>
        <v>360</v>
      </c>
      <c r="L1235" s="189">
        <f>IF(Início!$C$11&lt;L$2,IF((L$2-Início!$C$11)&lt;72,$D1235*L$1,6*$D1235),0)</f>
        <v>360</v>
      </c>
      <c r="M1235" s="189">
        <f>IF(Início!$C$11&lt;M$2,IF((M$2-Início!$C$11)&lt;72,$D1235*M$1,6*$D1235),0)</f>
        <v>360</v>
      </c>
      <c r="N1235" s="189">
        <f>IF(Início!$C$11&lt;N$2,IF((N$2-Início!$C$11)&lt;72,$D1235*N$1,6*$D1235),0)</f>
        <v>360</v>
      </c>
      <c r="Q1235" s="165" t="s">
        <v>1637</v>
      </c>
    </row>
    <row r="1236" spans="2:17">
      <c r="B1236" s="165" t="str">
        <f t="shared" si="20"/>
        <v>Pratinha/MG</v>
      </c>
      <c r="C1236" s="189" t="s">
        <v>2005</v>
      </c>
      <c r="D1236" s="189">
        <v>60</v>
      </c>
      <c r="E1236" s="189">
        <f>IF(Início!$C$11&lt;E$2,IF((E$2-Início!$C$11)&lt;72,$D1236*E$1,6*$D1236),0)</f>
        <v>60</v>
      </c>
      <c r="F1236" s="189">
        <f>IF(Início!$C$11&lt;F$2,IF((F$2-Início!$C$11)&lt;72,$D1236*F$1,6*$D1236),0)</f>
        <v>120</v>
      </c>
      <c r="G1236" s="189">
        <f>IF(Início!$C$11&lt;G$2,IF((G$2-Início!$C$11)&lt;72,$D1236*G$1,6*$D1236),0)</f>
        <v>180</v>
      </c>
      <c r="H1236" s="189">
        <f>IF(Início!$C$11&lt;H$2,IF((H$2-Início!$C$11)&lt;72,$D1236*H$1,6*$D1236),0)</f>
        <v>240</v>
      </c>
      <c r="I1236" s="189">
        <f>IF(Início!$C$11&lt;I$2,IF((I$2-Início!$C$11)&lt;72,$D1236*I$1,6*$D1236),0)</f>
        <v>300</v>
      </c>
      <c r="J1236" s="189">
        <f>IF(Início!$C$11&lt;J$2,IF((J$2-Início!$C$11)&lt;72,$D1236*J$1,6*$D1236),0)</f>
        <v>360</v>
      </c>
      <c r="K1236" s="189">
        <f>IF(Início!$C$11&lt;K$2,IF((K$2-Início!$C$11)&lt;72,$D1236*K$1,6*$D1236),0)</f>
        <v>360</v>
      </c>
      <c r="L1236" s="189">
        <f>IF(Início!$C$11&lt;L$2,IF((L$2-Início!$C$11)&lt;72,$D1236*L$1,6*$D1236),0)</f>
        <v>360</v>
      </c>
      <c r="M1236" s="189">
        <f>IF(Início!$C$11&lt;M$2,IF((M$2-Início!$C$11)&lt;72,$D1236*M$1,6*$D1236),0)</f>
        <v>360</v>
      </c>
      <c r="N1236" s="189">
        <f>IF(Início!$C$11&lt;N$2,IF((N$2-Início!$C$11)&lt;72,$D1236*N$1,6*$D1236),0)</f>
        <v>360</v>
      </c>
      <c r="Q1236" s="165" t="s">
        <v>1841</v>
      </c>
    </row>
    <row r="1237" spans="2:17">
      <c r="B1237" s="165" t="str">
        <f t="shared" si="20"/>
        <v>Presidente Castello Branco/SC</v>
      </c>
      <c r="C1237" s="189" t="s">
        <v>2013</v>
      </c>
      <c r="D1237" s="189">
        <v>60</v>
      </c>
      <c r="E1237" s="189">
        <f>IF(Início!$C$11&lt;E$2,IF((E$2-Início!$C$11)&lt;72,$D1237*E$1,6*$D1237),0)</f>
        <v>60</v>
      </c>
      <c r="F1237" s="189">
        <f>IF(Início!$C$11&lt;F$2,IF((F$2-Início!$C$11)&lt;72,$D1237*F$1,6*$D1237),0)</f>
        <v>120</v>
      </c>
      <c r="G1237" s="189">
        <f>IF(Início!$C$11&lt;G$2,IF((G$2-Início!$C$11)&lt;72,$D1237*G$1,6*$D1237),0)</f>
        <v>180</v>
      </c>
      <c r="H1237" s="189">
        <f>IF(Início!$C$11&lt;H$2,IF((H$2-Início!$C$11)&lt;72,$D1237*H$1,6*$D1237),0)</f>
        <v>240</v>
      </c>
      <c r="I1237" s="189">
        <f>IF(Início!$C$11&lt;I$2,IF((I$2-Início!$C$11)&lt;72,$D1237*I$1,6*$D1237),0)</f>
        <v>300</v>
      </c>
      <c r="J1237" s="189">
        <f>IF(Início!$C$11&lt;J$2,IF((J$2-Início!$C$11)&lt;72,$D1237*J$1,6*$D1237),0)</f>
        <v>360</v>
      </c>
      <c r="K1237" s="189">
        <f>IF(Início!$C$11&lt;K$2,IF((K$2-Início!$C$11)&lt;72,$D1237*K$1,6*$D1237),0)</f>
        <v>360</v>
      </c>
      <c r="L1237" s="189">
        <f>IF(Início!$C$11&lt;L$2,IF((L$2-Início!$C$11)&lt;72,$D1237*L$1,6*$D1237),0)</f>
        <v>360</v>
      </c>
      <c r="M1237" s="189">
        <f>IF(Início!$C$11&lt;M$2,IF((M$2-Início!$C$11)&lt;72,$D1237*M$1,6*$D1237),0)</f>
        <v>360</v>
      </c>
      <c r="N1237" s="189">
        <f>IF(Início!$C$11&lt;N$2,IF((N$2-Início!$C$11)&lt;72,$D1237*N$1,6*$D1237),0)</f>
        <v>360</v>
      </c>
      <c r="Q1237" s="165" t="s">
        <v>1991</v>
      </c>
    </row>
    <row r="1238" spans="2:17">
      <c r="B1238" s="165" t="str">
        <f t="shared" si="20"/>
        <v>Presidente Dutra/MA</v>
      </c>
      <c r="C1238" s="189" t="s">
        <v>316</v>
      </c>
      <c r="D1238" s="189">
        <v>60</v>
      </c>
      <c r="E1238" s="189">
        <f>IF(Início!$C$11&lt;E$2,IF((E$2-Início!$C$11)&lt;72,$D1238*E$1,6*$D1238),0)</f>
        <v>60</v>
      </c>
      <c r="F1238" s="189">
        <f>IF(Início!$C$11&lt;F$2,IF((F$2-Início!$C$11)&lt;72,$D1238*F$1,6*$D1238),0)</f>
        <v>120</v>
      </c>
      <c r="G1238" s="189">
        <f>IF(Início!$C$11&lt;G$2,IF((G$2-Início!$C$11)&lt;72,$D1238*G$1,6*$D1238),0)</f>
        <v>180</v>
      </c>
      <c r="H1238" s="189">
        <f>IF(Início!$C$11&lt;H$2,IF((H$2-Início!$C$11)&lt;72,$D1238*H$1,6*$D1238),0)</f>
        <v>240</v>
      </c>
      <c r="I1238" s="189">
        <f>IF(Início!$C$11&lt;I$2,IF((I$2-Início!$C$11)&lt;72,$D1238*I$1,6*$D1238),0)</f>
        <v>300</v>
      </c>
      <c r="J1238" s="189">
        <f>IF(Início!$C$11&lt;J$2,IF((J$2-Início!$C$11)&lt;72,$D1238*J$1,6*$D1238),0)</f>
        <v>360</v>
      </c>
      <c r="K1238" s="189">
        <f>IF(Início!$C$11&lt;K$2,IF((K$2-Início!$C$11)&lt;72,$D1238*K$1,6*$D1238),0)</f>
        <v>360</v>
      </c>
      <c r="L1238" s="189">
        <f>IF(Início!$C$11&lt;L$2,IF((L$2-Início!$C$11)&lt;72,$D1238*L$1,6*$D1238),0)</f>
        <v>360</v>
      </c>
      <c r="M1238" s="189">
        <f>IF(Início!$C$11&lt;M$2,IF((M$2-Início!$C$11)&lt;72,$D1238*M$1,6*$D1238),0)</f>
        <v>360</v>
      </c>
      <c r="N1238" s="189">
        <f>IF(Início!$C$11&lt;N$2,IF((N$2-Início!$C$11)&lt;72,$D1238*N$1,6*$D1238),0)</f>
        <v>360</v>
      </c>
      <c r="Q1238" s="165" t="s">
        <v>542</v>
      </c>
    </row>
    <row r="1239" spans="2:17">
      <c r="B1239" s="165" t="str">
        <f t="shared" si="20"/>
        <v>Presidente Dutra/BA</v>
      </c>
      <c r="C1239" s="189" t="s">
        <v>311</v>
      </c>
      <c r="D1239" s="189">
        <v>60</v>
      </c>
      <c r="E1239" s="189">
        <f>IF(Início!$C$11&lt;E$2,IF((E$2-Início!$C$11)&lt;72,$D1239*E$1,6*$D1239),0)</f>
        <v>60</v>
      </c>
      <c r="F1239" s="189">
        <f>IF(Início!$C$11&lt;F$2,IF((F$2-Início!$C$11)&lt;72,$D1239*F$1,6*$D1239),0)</f>
        <v>120</v>
      </c>
      <c r="G1239" s="189">
        <f>IF(Início!$C$11&lt;G$2,IF((G$2-Início!$C$11)&lt;72,$D1239*G$1,6*$D1239),0)</f>
        <v>180</v>
      </c>
      <c r="H1239" s="189">
        <f>IF(Início!$C$11&lt;H$2,IF((H$2-Início!$C$11)&lt;72,$D1239*H$1,6*$D1239),0)</f>
        <v>240</v>
      </c>
      <c r="I1239" s="189">
        <f>IF(Início!$C$11&lt;I$2,IF((I$2-Início!$C$11)&lt;72,$D1239*I$1,6*$D1239),0)</f>
        <v>300</v>
      </c>
      <c r="J1239" s="189">
        <f>IF(Início!$C$11&lt;J$2,IF((J$2-Início!$C$11)&lt;72,$D1239*J$1,6*$D1239),0)</f>
        <v>360</v>
      </c>
      <c r="K1239" s="189">
        <f>IF(Início!$C$11&lt;K$2,IF((K$2-Início!$C$11)&lt;72,$D1239*K$1,6*$D1239),0)</f>
        <v>360</v>
      </c>
      <c r="L1239" s="189">
        <f>IF(Início!$C$11&lt;L$2,IF((L$2-Início!$C$11)&lt;72,$D1239*L$1,6*$D1239),0)</f>
        <v>360</v>
      </c>
      <c r="M1239" s="189">
        <f>IF(Início!$C$11&lt;M$2,IF((M$2-Início!$C$11)&lt;72,$D1239*M$1,6*$D1239),0)</f>
        <v>360</v>
      </c>
      <c r="N1239" s="189">
        <f>IF(Início!$C$11&lt;N$2,IF((N$2-Início!$C$11)&lt;72,$D1239*N$1,6*$D1239),0)</f>
        <v>360</v>
      </c>
      <c r="Q1239" s="165" t="s">
        <v>542</v>
      </c>
    </row>
    <row r="1240" spans="2:17">
      <c r="B1240" s="165" t="str">
        <f t="shared" si="20"/>
        <v>Presidente Figueiredo/AM</v>
      </c>
      <c r="C1240" s="189" t="s">
        <v>300</v>
      </c>
      <c r="D1240" s="189">
        <v>60</v>
      </c>
      <c r="E1240" s="189">
        <f>IF(Início!$C$11&lt;E$2,IF((E$2-Início!$C$11)&lt;72,$D1240*E$1,6*$D1240),0)</f>
        <v>60</v>
      </c>
      <c r="F1240" s="189">
        <f>IF(Início!$C$11&lt;F$2,IF((F$2-Início!$C$11)&lt;72,$D1240*F$1,6*$D1240),0)</f>
        <v>120</v>
      </c>
      <c r="G1240" s="189">
        <f>IF(Início!$C$11&lt;G$2,IF((G$2-Início!$C$11)&lt;72,$D1240*G$1,6*$D1240),0)</f>
        <v>180</v>
      </c>
      <c r="H1240" s="189">
        <f>IF(Início!$C$11&lt;H$2,IF((H$2-Início!$C$11)&lt;72,$D1240*H$1,6*$D1240),0)</f>
        <v>240</v>
      </c>
      <c r="I1240" s="189">
        <f>IF(Início!$C$11&lt;I$2,IF((I$2-Início!$C$11)&lt;72,$D1240*I$1,6*$D1240),0)</f>
        <v>300</v>
      </c>
      <c r="J1240" s="189">
        <f>IF(Início!$C$11&lt;J$2,IF((J$2-Início!$C$11)&lt;72,$D1240*J$1,6*$D1240),0)</f>
        <v>360</v>
      </c>
      <c r="K1240" s="189">
        <f>IF(Início!$C$11&lt;K$2,IF((K$2-Início!$C$11)&lt;72,$D1240*K$1,6*$D1240),0)</f>
        <v>360</v>
      </c>
      <c r="L1240" s="189">
        <f>IF(Início!$C$11&lt;L$2,IF((L$2-Início!$C$11)&lt;72,$D1240*L$1,6*$D1240),0)</f>
        <v>360</v>
      </c>
      <c r="M1240" s="189">
        <f>IF(Início!$C$11&lt;M$2,IF((M$2-Início!$C$11)&lt;72,$D1240*M$1,6*$D1240),0)</f>
        <v>360</v>
      </c>
      <c r="N1240" s="189">
        <f>IF(Início!$C$11&lt;N$2,IF((N$2-Início!$C$11)&lt;72,$D1240*N$1,6*$D1240),0)</f>
        <v>360</v>
      </c>
      <c r="Q1240" s="165" t="s">
        <v>682</v>
      </c>
    </row>
    <row r="1241" spans="2:17">
      <c r="B1241" s="165" t="str">
        <f t="shared" si="20"/>
        <v>Presidente Juscelino/MA</v>
      </c>
      <c r="C1241" s="189" t="s">
        <v>316</v>
      </c>
      <c r="D1241" s="189">
        <v>60</v>
      </c>
      <c r="E1241" s="189">
        <f>IF(Início!$C$11&lt;E$2,IF((E$2-Início!$C$11)&lt;72,$D1241*E$1,6*$D1241),0)</f>
        <v>60</v>
      </c>
      <c r="F1241" s="189">
        <f>IF(Início!$C$11&lt;F$2,IF((F$2-Início!$C$11)&lt;72,$D1241*F$1,6*$D1241),0)</f>
        <v>120</v>
      </c>
      <c r="G1241" s="189">
        <f>IF(Início!$C$11&lt;G$2,IF((G$2-Início!$C$11)&lt;72,$D1241*G$1,6*$D1241),0)</f>
        <v>180</v>
      </c>
      <c r="H1241" s="189">
        <f>IF(Início!$C$11&lt;H$2,IF((H$2-Início!$C$11)&lt;72,$D1241*H$1,6*$D1241),0)</f>
        <v>240</v>
      </c>
      <c r="I1241" s="189">
        <f>IF(Início!$C$11&lt;I$2,IF((I$2-Início!$C$11)&lt;72,$D1241*I$1,6*$D1241),0)</f>
        <v>300</v>
      </c>
      <c r="J1241" s="189">
        <f>IF(Início!$C$11&lt;J$2,IF((J$2-Início!$C$11)&lt;72,$D1241*J$1,6*$D1241),0)</f>
        <v>360</v>
      </c>
      <c r="K1241" s="189">
        <f>IF(Início!$C$11&lt;K$2,IF((K$2-Início!$C$11)&lt;72,$D1241*K$1,6*$D1241),0)</f>
        <v>360</v>
      </c>
      <c r="L1241" s="189">
        <f>IF(Início!$C$11&lt;L$2,IF((L$2-Início!$C$11)&lt;72,$D1241*L$1,6*$D1241),0)</f>
        <v>360</v>
      </c>
      <c r="M1241" s="189">
        <f>IF(Início!$C$11&lt;M$2,IF((M$2-Início!$C$11)&lt;72,$D1241*M$1,6*$D1241),0)</f>
        <v>360</v>
      </c>
      <c r="N1241" s="189">
        <f>IF(Início!$C$11&lt;N$2,IF((N$2-Início!$C$11)&lt;72,$D1241*N$1,6*$D1241),0)</f>
        <v>360</v>
      </c>
      <c r="Q1241" s="165" t="s">
        <v>1255</v>
      </c>
    </row>
    <row r="1242" spans="2:17">
      <c r="B1242" s="165" t="str">
        <f t="shared" si="20"/>
        <v>Presidente Médici/MA</v>
      </c>
      <c r="C1242" s="189" t="s">
        <v>316</v>
      </c>
      <c r="D1242" s="189">
        <v>60</v>
      </c>
      <c r="E1242" s="189">
        <f>IF(Início!$C$11&lt;E$2,IF((E$2-Início!$C$11)&lt;72,$D1242*E$1,6*$D1242),0)</f>
        <v>60</v>
      </c>
      <c r="F1242" s="189">
        <f>IF(Início!$C$11&lt;F$2,IF((F$2-Início!$C$11)&lt;72,$D1242*F$1,6*$D1242),0)</f>
        <v>120</v>
      </c>
      <c r="G1242" s="189">
        <f>IF(Início!$C$11&lt;G$2,IF((G$2-Início!$C$11)&lt;72,$D1242*G$1,6*$D1242),0)</f>
        <v>180</v>
      </c>
      <c r="H1242" s="189">
        <f>IF(Início!$C$11&lt;H$2,IF((H$2-Início!$C$11)&lt;72,$D1242*H$1,6*$D1242),0)</f>
        <v>240</v>
      </c>
      <c r="I1242" s="189">
        <f>IF(Início!$C$11&lt;I$2,IF((I$2-Início!$C$11)&lt;72,$D1242*I$1,6*$D1242),0)</f>
        <v>300</v>
      </c>
      <c r="J1242" s="189">
        <f>IF(Início!$C$11&lt;J$2,IF((J$2-Início!$C$11)&lt;72,$D1242*J$1,6*$D1242),0)</f>
        <v>360</v>
      </c>
      <c r="K1242" s="189">
        <f>IF(Início!$C$11&lt;K$2,IF((K$2-Início!$C$11)&lt;72,$D1242*K$1,6*$D1242),0)</f>
        <v>360</v>
      </c>
      <c r="L1242" s="189">
        <f>IF(Início!$C$11&lt;L$2,IF((L$2-Início!$C$11)&lt;72,$D1242*L$1,6*$D1242),0)</f>
        <v>360</v>
      </c>
      <c r="M1242" s="189">
        <f>IF(Início!$C$11&lt;M$2,IF((M$2-Início!$C$11)&lt;72,$D1242*M$1,6*$D1242),0)</f>
        <v>360</v>
      </c>
      <c r="N1242" s="189">
        <f>IF(Início!$C$11&lt;N$2,IF((N$2-Início!$C$11)&lt;72,$D1242*N$1,6*$D1242),0)</f>
        <v>360</v>
      </c>
      <c r="Q1242" s="165" t="s">
        <v>1724</v>
      </c>
    </row>
    <row r="1243" spans="2:17">
      <c r="B1243" s="165" t="str">
        <f t="shared" si="20"/>
        <v>Presidente Tancredo Neves/BA</v>
      </c>
      <c r="C1243" s="189" t="s">
        <v>311</v>
      </c>
      <c r="D1243" s="189">
        <v>60</v>
      </c>
      <c r="E1243" s="189">
        <f>IF(Início!$C$11&lt;E$2,IF((E$2-Início!$C$11)&lt;72,$D1243*E$1,6*$D1243),0)</f>
        <v>60</v>
      </c>
      <c r="F1243" s="189">
        <f>IF(Início!$C$11&lt;F$2,IF((F$2-Início!$C$11)&lt;72,$D1243*F$1,6*$D1243),0)</f>
        <v>120</v>
      </c>
      <c r="G1243" s="189">
        <f>IF(Início!$C$11&lt;G$2,IF((G$2-Início!$C$11)&lt;72,$D1243*G$1,6*$D1243),0)</f>
        <v>180</v>
      </c>
      <c r="H1243" s="189">
        <f>IF(Início!$C$11&lt;H$2,IF((H$2-Início!$C$11)&lt;72,$D1243*H$1,6*$D1243),0)</f>
        <v>240</v>
      </c>
      <c r="I1243" s="189">
        <f>IF(Início!$C$11&lt;I$2,IF((I$2-Início!$C$11)&lt;72,$D1243*I$1,6*$D1243),0)</f>
        <v>300</v>
      </c>
      <c r="J1243" s="189">
        <f>IF(Início!$C$11&lt;J$2,IF((J$2-Início!$C$11)&lt;72,$D1243*J$1,6*$D1243),0)</f>
        <v>360</v>
      </c>
      <c r="K1243" s="189">
        <f>IF(Início!$C$11&lt;K$2,IF((K$2-Início!$C$11)&lt;72,$D1243*K$1,6*$D1243),0)</f>
        <v>360</v>
      </c>
      <c r="L1243" s="189">
        <f>IF(Início!$C$11&lt;L$2,IF((L$2-Início!$C$11)&lt;72,$D1243*L$1,6*$D1243),0)</f>
        <v>360</v>
      </c>
      <c r="M1243" s="189">
        <f>IF(Início!$C$11&lt;M$2,IF((M$2-Início!$C$11)&lt;72,$D1243*M$1,6*$D1243),0)</f>
        <v>360</v>
      </c>
      <c r="N1243" s="189">
        <f>IF(Início!$C$11&lt;N$2,IF((N$2-Início!$C$11)&lt;72,$D1243*N$1,6*$D1243),0)</f>
        <v>360</v>
      </c>
      <c r="Q1243" s="165" t="s">
        <v>722</v>
      </c>
    </row>
    <row r="1244" spans="2:17">
      <c r="B1244" s="165" t="str">
        <f t="shared" si="20"/>
        <v>Primavera/PE</v>
      </c>
      <c r="C1244" s="189" t="s">
        <v>319</v>
      </c>
      <c r="D1244" s="189">
        <v>60</v>
      </c>
      <c r="E1244" s="189">
        <f>IF(Início!$C$11&lt;E$2,IF((E$2-Início!$C$11)&lt;72,$D1244*E$1,6*$D1244),0)</f>
        <v>60</v>
      </c>
      <c r="F1244" s="189">
        <f>IF(Início!$C$11&lt;F$2,IF((F$2-Início!$C$11)&lt;72,$D1244*F$1,6*$D1244),0)</f>
        <v>120</v>
      </c>
      <c r="G1244" s="189">
        <f>IF(Início!$C$11&lt;G$2,IF((G$2-Início!$C$11)&lt;72,$D1244*G$1,6*$D1244),0)</f>
        <v>180</v>
      </c>
      <c r="H1244" s="189">
        <f>IF(Início!$C$11&lt;H$2,IF((H$2-Início!$C$11)&lt;72,$D1244*H$1,6*$D1244),0)</f>
        <v>240</v>
      </c>
      <c r="I1244" s="189">
        <f>IF(Início!$C$11&lt;I$2,IF((I$2-Início!$C$11)&lt;72,$D1244*I$1,6*$D1244),0)</f>
        <v>300</v>
      </c>
      <c r="J1244" s="189">
        <f>IF(Início!$C$11&lt;J$2,IF((J$2-Início!$C$11)&lt;72,$D1244*J$1,6*$D1244),0)</f>
        <v>360</v>
      </c>
      <c r="K1244" s="189">
        <f>IF(Início!$C$11&lt;K$2,IF((K$2-Início!$C$11)&lt;72,$D1244*K$1,6*$D1244),0)</f>
        <v>360</v>
      </c>
      <c r="L1244" s="189">
        <f>IF(Início!$C$11&lt;L$2,IF((L$2-Início!$C$11)&lt;72,$D1244*L$1,6*$D1244),0)</f>
        <v>360</v>
      </c>
      <c r="M1244" s="189">
        <f>IF(Início!$C$11&lt;M$2,IF((M$2-Início!$C$11)&lt;72,$D1244*M$1,6*$D1244),0)</f>
        <v>360</v>
      </c>
      <c r="N1244" s="189">
        <f>IF(Início!$C$11&lt;N$2,IF((N$2-Início!$C$11)&lt;72,$D1244*N$1,6*$D1244),0)</f>
        <v>360</v>
      </c>
      <c r="Q1244" s="165" t="s">
        <v>1133</v>
      </c>
    </row>
    <row r="1245" spans="2:17">
      <c r="B1245" s="165" t="str">
        <f t="shared" si="20"/>
        <v>Primavera/PA</v>
      </c>
      <c r="C1245" s="189" t="s">
        <v>302</v>
      </c>
      <c r="D1245" s="189">
        <v>60</v>
      </c>
      <c r="E1245" s="189">
        <f>IF(Início!$C$11&lt;E$2,IF((E$2-Início!$C$11)&lt;72,$D1245*E$1,6*$D1245),0)</f>
        <v>60</v>
      </c>
      <c r="F1245" s="189">
        <f>IF(Início!$C$11&lt;F$2,IF((F$2-Início!$C$11)&lt;72,$D1245*F$1,6*$D1245),0)</f>
        <v>120</v>
      </c>
      <c r="G1245" s="189">
        <f>IF(Início!$C$11&lt;G$2,IF((G$2-Início!$C$11)&lt;72,$D1245*G$1,6*$D1245),0)</f>
        <v>180</v>
      </c>
      <c r="H1245" s="189">
        <f>IF(Início!$C$11&lt;H$2,IF((H$2-Início!$C$11)&lt;72,$D1245*H$1,6*$D1245),0)</f>
        <v>240</v>
      </c>
      <c r="I1245" s="189">
        <f>IF(Início!$C$11&lt;I$2,IF((I$2-Início!$C$11)&lt;72,$D1245*I$1,6*$D1245),0)</f>
        <v>300</v>
      </c>
      <c r="J1245" s="189">
        <f>IF(Início!$C$11&lt;J$2,IF((J$2-Início!$C$11)&lt;72,$D1245*J$1,6*$D1245),0)</f>
        <v>360</v>
      </c>
      <c r="K1245" s="189">
        <f>IF(Início!$C$11&lt;K$2,IF((K$2-Início!$C$11)&lt;72,$D1245*K$1,6*$D1245),0)</f>
        <v>360</v>
      </c>
      <c r="L1245" s="189">
        <f>IF(Início!$C$11&lt;L$2,IF((L$2-Início!$C$11)&lt;72,$D1245*L$1,6*$D1245),0)</f>
        <v>360</v>
      </c>
      <c r="M1245" s="189">
        <f>IF(Início!$C$11&lt;M$2,IF((M$2-Início!$C$11)&lt;72,$D1245*M$1,6*$D1245),0)</f>
        <v>360</v>
      </c>
      <c r="N1245" s="189">
        <f>IF(Início!$C$11&lt;N$2,IF((N$2-Início!$C$11)&lt;72,$D1245*N$1,6*$D1245),0)</f>
        <v>360</v>
      </c>
      <c r="Q1245" s="165" t="s">
        <v>1133</v>
      </c>
    </row>
    <row r="1246" spans="2:17">
      <c r="B1246" s="165" t="str">
        <f t="shared" si="20"/>
        <v>Primavera do Leste/MT</v>
      </c>
      <c r="C1246" s="189" t="s">
        <v>309</v>
      </c>
      <c r="D1246" s="189">
        <v>60</v>
      </c>
      <c r="E1246" s="189">
        <f>IF(Início!$C$11&lt;E$2,IF((E$2-Início!$C$11)&lt;72,$D1246*E$1,6*$D1246),0)</f>
        <v>60</v>
      </c>
      <c r="F1246" s="189">
        <f>IF(Início!$C$11&lt;F$2,IF((F$2-Início!$C$11)&lt;72,$D1246*F$1,6*$D1246),0)</f>
        <v>120</v>
      </c>
      <c r="G1246" s="189">
        <f>IF(Início!$C$11&lt;G$2,IF((G$2-Início!$C$11)&lt;72,$D1246*G$1,6*$D1246),0)</f>
        <v>180</v>
      </c>
      <c r="H1246" s="189">
        <f>IF(Início!$C$11&lt;H$2,IF((H$2-Início!$C$11)&lt;72,$D1246*H$1,6*$D1246),0)</f>
        <v>240</v>
      </c>
      <c r="I1246" s="189">
        <f>IF(Início!$C$11&lt;I$2,IF((I$2-Início!$C$11)&lt;72,$D1246*I$1,6*$D1246),0)</f>
        <v>300</v>
      </c>
      <c r="J1246" s="189">
        <f>IF(Início!$C$11&lt;J$2,IF((J$2-Início!$C$11)&lt;72,$D1246*J$1,6*$D1246),0)</f>
        <v>360</v>
      </c>
      <c r="K1246" s="189">
        <f>IF(Início!$C$11&lt;K$2,IF((K$2-Início!$C$11)&lt;72,$D1246*K$1,6*$D1246),0)</f>
        <v>360</v>
      </c>
      <c r="L1246" s="189">
        <f>IF(Início!$C$11&lt;L$2,IF((L$2-Início!$C$11)&lt;72,$D1246*L$1,6*$D1246),0)</f>
        <v>360</v>
      </c>
      <c r="M1246" s="189">
        <f>IF(Início!$C$11&lt;M$2,IF((M$2-Início!$C$11)&lt;72,$D1246*M$1,6*$D1246),0)</f>
        <v>360</v>
      </c>
      <c r="N1246" s="189">
        <f>IF(Início!$C$11&lt;N$2,IF((N$2-Início!$C$11)&lt;72,$D1246*N$1,6*$D1246),0)</f>
        <v>360</v>
      </c>
      <c r="Q1246" s="165" t="s">
        <v>423</v>
      </c>
    </row>
    <row r="1247" spans="2:17">
      <c r="B1247" s="165" t="str">
        <f t="shared" si="20"/>
        <v>Primeira Cruz/MA</v>
      </c>
      <c r="C1247" s="189" t="s">
        <v>316</v>
      </c>
      <c r="D1247" s="189">
        <v>60</v>
      </c>
      <c r="E1247" s="189">
        <f>IF(Início!$C$11&lt;E$2,IF((E$2-Início!$C$11)&lt;72,$D1247*E$1,6*$D1247),0)</f>
        <v>60</v>
      </c>
      <c r="F1247" s="189">
        <f>IF(Início!$C$11&lt;F$2,IF((F$2-Início!$C$11)&lt;72,$D1247*F$1,6*$D1247),0)</f>
        <v>120</v>
      </c>
      <c r="G1247" s="189">
        <f>IF(Início!$C$11&lt;G$2,IF((G$2-Início!$C$11)&lt;72,$D1247*G$1,6*$D1247),0)</f>
        <v>180</v>
      </c>
      <c r="H1247" s="189">
        <f>IF(Início!$C$11&lt;H$2,IF((H$2-Início!$C$11)&lt;72,$D1247*H$1,6*$D1247),0)</f>
        <v>240</v>
      </c>
      <c r="I1247" s="189">
        <f>IF(Início!$C$11&lt;I$2,IF((I$2-Início!$C$11)&lt;72,$D1247*I$1,6*$D1247),0)</f>
        <v>300</v>
      </c>
      <c r="J1247" s="189">
        <f>IF(Início!$C$11&lt;J$2,IF((J$2-Início!$C$11)&lt;72,$D1247*J$1,6*$D1247),0)</f>
        <v>360</v>
      </c>
      <c r="K1247" s="189">
        <f>IF(Início!$C$11&lt;K$2,IF((K$2-Início!$C$11)&lt;72,$D1247*K$1,6*$D1247),0)</f>
        <v>360</v>
      </c>
      <c r="L1247" s="189">
        <f>IF(Início!$C$11&lt;L$2,IF((L$2-Início!$C$11)&lt;72,$D1247*L$1,6*$D1247),0)</f>
        <v>360</v>
      </c>
      <c r="M1247" s="189">
        <f>IF(Início!$C$11&lt;M$2,IF((M$2-Início!$C$11)&lt;72,$D1247*M$1,6*$D1247),0)</f>
        <v>360</v>
      </c>
      <c r="N1247" s="189">
        <f>IF(Início!$C$11&lt;N$2,IF((N$2-Início!$C$11)&lt;72,$D1247*N$1,6*$D1247),0)</f>
        <v>360</v>
      </c>
      <c r="Q1247" s="165" t="s">
        <v>1161</v>
      </c>
    </row>
    <row r="1248" spans="2:17">
      <c r="B1248" s="165" t="str">
        <f t="shared" si="20"/>
        <v>Princesa/SC</v>
      </c>
      <c r="C1248" s="189" t="s">
        <v>2013</v>
      </c>
      <c r="D1248" s="189">
        <v>60</v>
      </c>
      <c r="E1248" s="189">
        <f>IF(Início!$C$11&lt;E$2,IF((E$2-Início!$C$11)&lt;72,$D1248*E$1,6*$D1248),0)</f>
        <v>60</v>
      </c>
      <c r="F1248" s="189">
        <f>IF(Início!$C$11&lt;F$2,IF((F$2-Início!$C$11)&lt;72,$D1248*F$1,6*$D1248),0)</f>
        <v>120</v>
      </c>
      <c r="G1248" s="189">
        <f>IF(Início!$C$11&lt;G$2,IF((G$2-Início!$C$11)&lt;72,$D1248*G$1,6*$D1248),0)</f>
        <v>180</v>
      </c>
      <c r="H1248" s="189">
        <f>IF(Início!$C$11&lt;H$2,IF((H$2-Início!$C$11)&lt;72,$D1248*H$1,6*$D1248),0)</f>
        <v>240</v>
      </c>
      <c r="I1248" s="189">
        <f>IF(Início!$C$11&lt;I$2,IF((I$2-Início!$C$11)&lt;72,$D1248*I$1,6*$D1248),0)</f>
        <v>300</v>
      </c>
      <c r="J1248" s="189">
        <f>IF(Início!$C$11&lt;J$2,IF((J$2-Início!$C$11)&lt;72,$D1248*J$1,6*$D1248),0)</f>
        <v>360</v>
      </c>
      <c r="K1248" s="189">
        <f>IF(Início!$C$11&lt;K$2,IF((K$2-Início!$C$11)&lt;72,$D1248*K$1,6*$D1248),0)</f>
        <v>360</v>
      </c>
      <c r="L1248" s="189">
        <f>IF(Início!$C$11&lt;L$2,IF((L$2-Início!$C$11)&lt;72,$D1248*L$1,6*$D1248),0)</f>
        <v>360</v>
      </c>
      <c r="M1248" s="189">
        <f>IF(Início!$C$11&lt;M$2,IF((M$2-Início!$C$11)&lt;72,$D1248*M$1,6*$D1248),0)</f>
        <v>360</v>
      </c>
      <c r="N1248" s="189">
        <f>IF(Início!$C$11&lt;N$2,IF((N$2-Início!$C$11)&lt;72,$D1248*N$1,6*$D1248),0)</f>
        <v>360</v>
      </c>
      <c r="Q1248" s="165" t="s">
        <v>1888</v>
      </c>
    </row>
    <row r="1249" spans="2:17">
      <c r="B1249" s="165" t="str">
        <f t="shared" si="20"/>
        <v>Professor Jamil/GO</v>
      </c>
      <c r="C1249" s="189" t="s">
        <v>2006</v>
      </c>
      <c r="D1249" s="189">
        <v>60</v>
      </c>
      <c r="E1249" s="189">
        <f>IF(Início!$C$11&lt;E$2,IF((E$2-Início!$C$11)&lt;72,$D1249*E$1,6*$D1249),0)</f>
        <v>60</v>
      </c>
      <c r="F1249" s="189">
        <f>IF(Início!$C$11&lt;F$2,IF((F$2-Início!$C$11)&lt;72,$D1249*F$1,6*$D1249),0)</f>
        <v>120</v>
      </c>
      <c r="G1249" s="189">
        <f>IF(Início!$C$11&lt;G$2,IF((G$2-Início!$C$11)&lt;72,$D1249*G$1,6*$D1249),0)</f>
        <v>180</v>
      </c>
      <c r="H1249" s="189">
        <f>IF(Início!$C$11&lt;H$2,IF((H$2-Início!$C$11)&lt;72,$D1249*H$1,6*$D1249),0)</f>
        <v>240</v>
      </c>
      <c r="I1249" s="189">
        <f>IF(Início!$C$11&lt;I$2,IF((I$2-Início!$C$11)&lt;72,$D1249*I$1,6*$D1249),0)</f>
        <v>300</v>
      </c>
      <c r="J1249" s="189">
        <f>IF(Início!$C$11&lt;J$2,IF((J$2-Início!$C$11)&lt;72,$D1249*J$1,6*$D1249),0)</f>
        <v>360</v>
      </c>
      <c r="K1249" s="189">
        <f>IF(Início!$C$11&lt;K$2,IF((K$2-Início!$C$11)&lt;72,$D1249*K$1,6*$D1249),0)</f>
        <v>360</v>
      </c>
      <c r="L1249" s="189">
        <f>IF(Início!$C$11&lt;L$2,IF((L$2-Início!$C$11)&lt;72,$D1249*L$1,6*$D1249),0)</f>
        <v>360</v>
      </c>
      <c r="M1249" s="189">
        <f>IF(Início!$C$11&lt;M$2,IF((M$2-Início!$C$11)&lt;72,$D1249*M$1,6*$D1249),0)</f>
        <v>360</v>
      </c>
      <c r="N1249" s="189">
        <f>IF(Início!$C$11&lt;N$2,IF((N$2-Início!$C$11)&lt;72,$D1249*N$1,6*$D1249),0)</f>
        <v>360</v>
      </c>
      <c r="Q1249" s="165" t="s">
        <v>1832</v>
      </c>
    </row>
    <row r="1250" spans="2:17">
      <c r="B1250" s="165" t="str">
        <f t="shared" si="20"/>
        <v>Promissão/SP</v>
      </c>
      <c r="C1250" s="189" t="s">
        <v>2002</v>
      </c>
      <c r="D1250" s="189">
        <v>60</v>
      </c>
      <c r="E1250" s="189">
        <f>IF(Início!$C$11&lt;E$2,IF((E$2-Início!$C$11)&lt;72,$D1250*E$1,6*$D1250),0)</f>
        <v>60</v>
      </c>
      <c r="F1250" s="189">
        <f>IF(Início!$C$11&lt;F$2,IF((F$2-Início!$C$11)&lt;72,$D1250*F$1,6*$D1250),0)</f>
        <v>120</v>
      </c>
      <c r="G1250" s="189">
        <f>IF(Início!$C$11&lt;G$2,IF((G$2-Início!$C$11)&lt;72,$D1250*G$1,6*$D1250),0)</f>
        <v>180</v>
      </c>
      <c r="H1250" s="189">
        <f>IF(Início!$C$11&lt;H$2,IF((H$2-Início!$C$11)&lt;72,$D1250*H$1,6*$D1250),0)</f>
        <v>240</v>
      </c>
      <c r="I1250" s="189">
        <f>IF(Início!$C$11&lt;I$2,IF((I$2-Início!$C$11)&lt;72,$D1250*I$1,6*$D1250),0)</f>
        <v>300</v>
      </c>
      <c r="J1250" s="189">
        <f>IF(Início!$C$11&lt;J$2,IF((J$2-Início!$C$11)&lt;72,$D1250*J$1,6*$D1250),0)</f>
        <v>360</v>
      </c>
      <c r="K1250" s="189">
        <f>IF(Início!$C$11&lt;K$2,IF((K$2-Início!$C$11)&lt;72,$D1250*K$1,6*$D1250),0)</f>
        <v>360</v>
      </c>
      <c r="L1250" s="189">
        <f>IF(Início!$C$11&lt;L$2,IF((L$2-Início!$C$11)&lt;72,$D1250*L$1,6*$D1250),0)</f>
        <v>360</v>
      </c>
      <c r="M1250" s="189">
        <f>IF(Início!$C$11&lt;M$2,IF((M$2-Início!$C$11)&lt;72,$D1250*M$1,6*$D1250),0)</f>
        <v>360</v>
      </c>
      <c r="N1250" s="189">
        <f>IF(Início!$C$11&lt;N$2,IF((N$2-Início!$C$11)&lt;72,$D1250*N$1,6*$D1250),0)</f>
        <v>360</v>
      </c>
      <c r="Q1250" s="165" t="s">
        <v>617</v>
      </c>
    </row>
    <row r="1251" spans="2:17">
      <c r="B1251" s="165" t="str">
        <f t="shared" si="20"/>
        <v>Quaraí/RS</v>
      </c>
      <c r="C1251" s="189" t="s">
        <v>2012</v>
      </c>
      <c r="D1251" s="189">
        <v>60</v>
      </c>
      <c r="E1251" s="189">
        <f>IF(Início!$C$11&lt;E$2,IF((E$2-Início!$C$11)&lt;72,$D1251*E$1,6*$D1251),0)</f>
        <v>60</v>
      </c>
      <c r="F1251" s="189">
        <f>IF(Início!$C$11&lt;F$2,IF((F$2-Início!$C$11)&lt;72,$D1251*F$1,6*$D1251),0)</f>
        <v>120</v>
      </c>
      <c r="G1251" s="189">
        <f>IF(Início!$C$11&lt;G$2,IF((G$2-Início!$C$11)&lt;72,$D1251*G$1,6*$D1251),0)</f>
        <v>180</v>
      </c>
      <c r="H1251" s="189">
        <f>IF(Início!$C$11&lt;H$2,IF((H$2-Início!$C$11)&lt;72,$D1251*H$1,6*$D1251),0)</f>
        <v>240</v>
      </c>
      <c r="I1251" s="189">
        <f>IF(Início!$C$11&lt;I$2,IF((I$2-Início!$C$11)&lt;72,$D1251*I$1,6*$D1251),0)</f>
        <v>300</v>
      </c>
      <c r="J1251" s="189">
        <f>IF(Início!$C$11&lt;J$2,IF((J$2-Início!$C$11)&lt;72,$D1251*J$1,6*$D1251),0)</f>
        <v>360</v>
      </c>
      <c r="K1251" s="189">
        <f>IF(Início!$C$11&lt;K$2,IF((K$2-Início!$C$11)&lt;72,$D1251*K$1,6*$D1251),0)</f>
        <v>360</v>
      </c>
      <c r="L1251" s="189">
        <f>IF(Início!$C$11&lt;L$2,IF((L$2-Início!$C$11)&lt;72,$D1251*L$1,6*$D1251),0)</f>
        <v>360</v>
      </c>
      <c r="M1251" s="189">
        <f>IF(Início!$C$11&lt;M$2,IF((M$2-Início!$C$11)&lt;72,$D1251*M$1,6*$D1251),0)</f>
        <v>360</v>
      </c>
      <c r="N1251" s="189">
        <f>IF(Início!$C$11&lt;N$2,IF((N$2-Início!$C$11)&lt;72,$D1251*N$1,6*$D1251),0)</f>
        <v>360</v>
      </c>
      <c r="Q1251" s="165" t="s">
        <v>820</v>
      </c>
    </row>
    <row r="1252" spans="2:17">
      <c r="B1252" s="165" t="str">
        <f t="shared" si="20"/>
        <v>Quatiguá/PR</v>
      </c>
      <c r="C1252" s="189" t="s">
        <v>2009</v>
      </c>
      <c r="D1252" s="189">
        <v>60</v>
      </c>
      <c r="E1252" s="189">
        <f>IF(Início!$C$11&lt;E$2,IF((E$2-Início!$C$11)&lt;72,$D1252*E$1,6*$D1252),0)</f>
        <v>60</v>
      </c>
      <c r="F1252" s="189">
        <f>IF(Início!$C$11&lt;F$2,IF((F$2-Início!$C$11)&lt;72,$D1252*F$1,6*$D1252),0)</f>
        <v>120</v>
      </c>
      <c r="G1252" s="189">
        <f>IF(Início!$C$11&lt;G$2,IF((G$2-Início!$C$11)&lt;72,$D1252*G$1,6*$D1252),0)</f>
        <v>180</v>
      </c>
      <c r="H1252" s="189">
        <f>IF(Início!$C$11&lt;H$2,IF((H$2-Início!$C$11)&lt;72,$D1252*H$1,6*$D1252),0)</f>
        <v>240</v>
      </c>
      <c r="I1252" s="189">
        <f>IF(Início!$C$11&lt;I$2,IF((I$2-Início!$C$11)&lt;72,$D1252*I$1,6*$D1252),0)</f>
        <v>300</v>
      </c>
      <c r="J1252" s="189">
        <f>IF(Início!$C$11&lt;J$2,IF((J$2-Início!$C$11)&lt;72,$D1252*J$1,6*$D1252),0)</f>
        <v>360</v>
      </c>
      <c r="K1252" s="189">
        <f>IF(Início!$C$11&lt;K$2,IF((K$2-Início!$C$11)&lt;72,$D1252*K$1,6*$D1252),0)</f>
        <v>360</v>
      </c>
      <c r="L1252" s="189">
        <f>IF(Início!$C$11&lt;L$2,IF((L$2-Início!$C$11)&lt;72,$D1252*L$1,6*$D1252),0)</f>
        <v>360</v>
      </c>
      <c r="M1252" s="189">
        <f>IF(Início!$C$11&lt;M$2,IF((M$2-Início!$C$11)&lt;72,$D1252*M$1,6*$D1252),0)</f>
        <v>360</v>
      </c>
      <c r="N1252" s="189">
        <f>IF(Início!$C$11&lt;N$2,IF((N$2-Início!$C$11)&lt;72,$D1252*N$1,6*$D1252),0)</f>
        <v>360</v>
      </c>
      <c r="Q1252" s="165" t="s">
        <v>1454</v>
      </c>
    </row>
    <row r="1253" spans="2:17">
      <c r="B1253" s="165" t="str">
        <f t="shared" si="20"/>
        <v>Quatipuru/PA</v>
      </c>
      <c r="C1253" s="189" t="s">
        <v>302</v>
      </c>
      <c r="D1253" s="189">
        <v>60</v>
      </c>
      <c r="E1253" s="189">
        <f>IF(Início!$C$11&lt;E$2,IF((E$2-Início!$C$11)&lt;72,$D1253*E$1,6*$D1253),0)</f>
        <v>60</v>
      </c>
      <c r="F1253" s="189">
        <f>IF(Início!$C$11&lt;F$2,IF((F$2-Início!$C$11)&lt;72,$D1253*F$1,6*$D1253),0)</f>
        <v>120</v>
      </c>
      <c r="G1253" s="189">
        <f>IF(Início!$C$11&lt;G$2,IF((G$2-Início!$C$11)&lt;72,$D1253*G$1,6*$D1253),0)</f>
        <v>180</v>
      </c>
      <c r="H1253" s="189">
        <f>IF(Início!$C$11&lt;H$2,IF((H$2-Início!$C$11)&lt;72,$D1253*H$1,6*$D1253),0)</f>
        <v>240</v>
      </c>
      <c r="I1253" s="189">
        <f>IF(Início!$C$11&lt;I$2,IF((I$2-Início!$C$11)&lt;72,$D1253*I$1,6*$D1253),0)</f>
        <v>300</v>
      </c>
      <c r="J1253" s="189">
        <f>IF(Início!$C$11&lt;J$2,IF((J$2-Início!$C$11)&lt;72,$D1253*J$1,6*$D1253),0)</f>
        <v>360</v>
      </c>
      <c r="K1253" s="189">
        <f>IF(Início!$C$11&lt;K$2,IF((K$2-Início!$C$11)&lt;72,$D1253*K$1,6*$D1253),0)</f>
        <v>360</v>
      </c>
      <c r="L1253" s="189">
        <f>IF(Início!$C$11&lt;L$2,IF((L$2-Início!$C$11)&lt;72,$D1253*L$1,6*$D1253),0)</f>
        <v>360</v>
      </c>
      <c r="M1253" s="189">
        <f>IF(Início!$C$11&lt;M$2,IF((M$2-Início!$C$11)&lt;72,$D1253*M$1,6*$D1253),0)</f>
        <v>360</v>
      </c>
      <c r="N1253" s="189">
        <f>IF(Início!$C$11&lt;N$2,IF((N$2-Início!$C$11)&lt;72,$D1253*N$1,6*$D1253),0)</f>
        <v>360</v>
      </c>
      <c r="Q1253" s="165" t="s">
        <v>1251</v>
      </c>
    </row>
    <row r="1254" spans="2:17">
      <c r="B1254" s="165" t="str">
        <f t="shared" si="20"/>
        <v>Queimada Nova/PI</v>
      </c>
      <c r="C1254" s="189" t="s">
        <v>2004</v>
      </c>
      <c r="D1254" s="189">
        <v>60</v>
      </c>
      <c r="E1254" s="189">
        <f>IF(Início!$C$11&lt;E$2,IF((E$2-Início!$C$11)&lt;72,$D1254*E$1,6*$D1254),0)</f>
        <v>60</v>
      </c>
      <c r="F1254" s="189">
        <f>IF(Início!$C$11&lt;F$2,IF((F$2-Início!$C$11)&lt;72,$D1254*F$1,6*$D1254),0)</f>
        <v>120</v>
      </c>
      <c r="G1254" s="189">
        <f>IF(Início!$C$11&lt;G$2,IF((G$2-Início!$C$11)&lt;72,$D1254*G$1,6*$D1254),0)</f>
        <v>180</v>
      </c>
      <c r="H1254" s="189">
        <f>IF(Início!$C$11&lt;H$2,IF((H$2-Início!$C$11)&lt;72,$D1254*H$1,6*$D1254),0)</f>
        <v>240</v>
      </c>
      <c r="I1254" s="189">
        <f>IF(Início!$C$11&lt;I$2,IF((I$2-Início!$C$11)&lt;72,$D1254*I$1,6*$D1254),0)</f>
        <v>300</v>
      </c>
      <c r="J1254" s="189">
        <f>IF(Início!$C$11&lt;J$2,IF((J$2-Início!$C$11)&lt;72,$D1254*J$1,6*$D1254),0)</f>
        <v>360</v>
      </c>
      <c r="K1254" s="189">
        <f>IF(Início!$C$11&lt;K$2,IF((K$2-Início!$C$11)&lt;72,$D1254*K$1,6*$D1254),0)</f>
        <v>360</v>
      </c>
      <c r="L1254" s="189">
        <f>IF(Início!$C$11&lt;L$2,IF((L$2-Início!$C$11)&lt;72,$D1254*L$1,6*$D1254),0)</f>
        <v>360</v>
      </c>
      <c r="M1254" s="189">
        <f>IF(Início!$C$11&lt;M$2,IF((M$2-Início!$C$11)&lt;72,$D1254*M$1,6*$D1254),0)</f>
        <v>360</v>
      </c>
      <c r="N1254" s="189">
        <f>IF(Início!$C$11&lt;N$2,IF((N$2-Início!$C$11)&lt;72,$D1254*N$1,6*$D1254),0)</f>
        <v>360</v>
      </c>
      <c r="Q1254" s="165" t="s">
        <v>1427</v>
      </c>
    </row>
    <row r="1255" spans="2:17">
      <c r="B1255" s="165" t="str">
        <f t="shared" si="20"/>
        <v>Queiroz/SP</v>
      </c>
      <c r="C1255" s="189" t="s">
        <v>2002</v>
      </c>
      <c r="D1255" s="189">
        <v>60</v>
      </c>
      <c r="E1255" s="189">
        <f>IF(Início!$C$11&lt;E$2,IF((E$2-Início!$C$11)&lt;72,$D1255*E$1,6*$D1255),0)</f>
        <v>60</v>
      </c>
      <c r="F1255" s="189">
        <f>IF(Início!$C$11&lt;F$2,IF((F$2-Início!$C$11)&lt;72,$D1255*F$1,6*$D1255),0)</f>
        <v>120</v>
      </c>
      <c r="G1255" s="189">
        <f>IF(Início!$C$11&lt;G$2,IF((G$2-Início!$C$11)&lt;72,$D1255*G$1,6*$D1255),0)</f>
        <v>180</v>
      </c>
      <c r="H1255" s="189">
        <f>IF(Início!$C$11&lt;H$2,IF((H$2-Início!$C$11)&lt;72,$D1255*H$1,6*$D1255),0)</f>
        <v>240</v>
      </c>
      <c r="I1255" s="189">
        <f>IF(Início!$C$11&lt;I$2,IF((I$2-Início!$C$11)&lt;72,$D1255*I$1,6*$D1255),0)</f>
        <v>300</v>
      </c>
      <c r="J1255" s="189">
        <f>IF(Início!$C$11&lt;J$2,IF((J$2-Início!$C$11)&lt;72,$D1255*J$1,6*$D1255),0)</f>
        <v>360</v>
      </c>
      <c r="K1255" s="189">
        <f>IF(Início!$C$11&lt;K$2,IF((K$2-Início!$C$11)&lt;72,$D1255*K$1,6*$D1255),0)</f>
        <v>360</v>
      </c>
      <c r="L1255" s="189">
        <f>IF(Início!$C$11&lt;L$2,IF((L$2-Início!$C$11)&lt;72,$D1255*L$1,6*$D1255),0)</f>
        <v>360</v>
      </c>
      <c r="M1255" s="189">
        <f>IF(Início!$C$11&lt;M$2,IF((M$2-Início!$C$11)&lt;72,$D1255*M$1,6*$D1255),0)</f>
        <v>360</v>
      </c>
      <c r="N1255" s="189">
        <f>IF(Início!$C$11&lt;N$2,IF((N$2-Início!$C$11)&lt;72,$D1255*N$1,6*$D1255),0)</f>
        <v>360</v>
      </c>
      <c r="Q1255" s="165" t="s">
        <v>1866</v>
      </c>
    </row>
    <row r="1256" spans="2:17">
      <c r="B1256" s="165" t="str">
        <f t="shared" si="20"/>
        <v>Queluz/SP</v>
      </c>
      <c r="C1256" s="189" t="s">
        <v>2002</v>
      </c>
      <c r="D1256" s="189">
        <v>60</v>
      </c>
      <c r="E1256" s="189">
        <f>IF(Início!$C$11&lt;E$2,IF((E$2-Início!$C$11)&lt;72,$D1256*E$1,6*$D1256),0)</f>
        <v>60</v>
      </c>
      <c r="F1256" s="189">
        <f>IF(Início!$C$11&lt;F$2,IF((F$2-Início!$C$11)&lt;72,$D1256*F$1,6*$D1256),0)</f>
        <v>120</v>
      </c>
      <c r="G1256" s="189">
        <f>IF(Início!$C$11&lt;G$2,IF((G$2-Início!$C$11)&lt;72,$D1256*G$1,6*$D1256),0)</f>
        <v>180</v>
      </c>
      <c r="H1256" s="189">
        <f>IF(Início!$C$11&lt;H$2,IF((H$2-Início!$C$11)&lt;72,$D1256*H$1,6*$D1256),0)</f>
        <v>240</v>
      </c>
      <c r="I1256" s="189">
        <f>IF(Início!$C$11&lt;I$2,IF((I$2-Início!$C$11)&lt;72,$D1256*I$1,6*$D1256),0)</f>
        <v>300</v>
      </c>
      <c r="J1256" s="189">
        <f>IF(Início!$C$11&lt;J$2,IF((J$2-Início!$C$11)&lt;72,$D1256*J$1,6*$D1256),0)</f>
        <v>360</v>
      </c>
      <c r="K1256" s="189">
        <f>IF(Início!$C$11&lt;K$2,IF((K$2-Início!$C$11)&lt;72,$D1256*K$1,6*$D1256),0)</f>
        <v>360</v>
      </c>
      <c r="L1256" s="189">
        <f>IF(Início!$C$11&lt;L$2,IF((L$2-Início!$C$11)&lt;72,$D1256*L$1,6*$D1256),0)</f>
        <v>360</v>
      </c>
      <c r="M1256" s="189">
        <f>IF(Início!$C$11&lt;M$2,IF((M$2-Início!$C$11)&lt;72,$D1256*M$1,6*$D1256),0)</f>
        <v>360</v>
      </c>
      <c r="N1256" s="189">
        <f>IF(Início!$C$11&lt;N$2,IF((N$2-Início!$C$11)&lt;72,$D1256*N$1,6*$D1256),0)</f>
        <v>360</v>
      </c>
      <c r="Q1256" s="165" t="s">
        <v>1403</v>
      </c>
    </row>
    <row r="1257" spans="2:17">
      <c r="B1257" s="165" t="str">
        <f t="shared" si="20"/>
        <v>Querência do Norte/PR</v>
      </c>
      <c r="C1257" s="189" t="s">
        <v>2009</v>
      </c>
      <c r="D1257" s="189">
        <v>60</v>
      </c>
      <c r="E1257" s="189">
        <f>IF(Início!$C$11&lt;E$2,IF((E$2-Início!$C$11)&lt;72,$D1257*E$1,6*$D1257),0)</f>
        <v>60</v>
      </c>
      <c r="F1257" s="189">
        <f>IF(Início!$C$11&lt;F$2,IF((F$2-Início!$C$11)&lt;72,$D1257*F$1,6*$D1257),0)</f>
        <v>120</v>
      </c>
      <c r="G1257" s="189">
        <f>IF(Início!$C$11&lt;G$2,IF((G$2-Início!$C$11)&lt;72,$D1257*G$1,6*$D1257),0)</f>
        <v>180</v>
      </c>
      <c r="H1257" s="189">
        <f>IF(Início!$C$11&lt;H$2,IF((H$2-Início!$C$11)&lt;72,$D1257*H$1,6*$D1257),0)</f>
        <v>240</v>
      </c>
      <c r="I1257" s="189">
        <f>IF(Início!$C$11&lt;I$2,IF((I$2-Início!$C$11)&lt;72,$D1257*I$1,6*$D1257),0)</f>
        <v>300</v>
      </c>
      <c r="J1257" s="189">
        <f>IF(Início!$C$11&lt;J$2,IF((J$2-Início!$C$11)&lt;72,$D1257*J$1,6*$D1257),0)</f>
        <v>360</v>
      </c>
      <c r="K1257" s="189">
        <f>IF(Início!$C$11&lt;K$2,IF((K$2-Início!$C$11)&lt;72,$D1257*K$1,6*$D1257),0)</f>
        <v>360</v>
      </c>
      <c r="L1257" s="189">
        <f>IF(Início!$C$11&lt;L$2,IF((L$2-Início!$C$11)&lt;72,$D1257*L$1,6*$D1257),0)</f>
        <v>360</v>
      </c>
      <c r="M1257" s="189">
        <f>IF(Início!$C$11&lt;M$2,IF((M$2-Início!$C$11)&lt;72,$D1257*M$1,6*$D1257),0)</f>
        <v>360</v>
      </c>
      <c r="N1257" s="189">
        <f>IF(Início!$C$11&lt;N$2,IF((N$2-Início!$C$11)&lt;72,$D1257*N$1,6*$D1257),0)</f>
        <v>360</v>
      </c>
      <c r="Q1257" s="165" t="s">
        <v>1310</v>
      </c>
    </row>
    <row r="1258" spans="2:17">
      <c r="B1258" s="165" t="str">
        <f t="shared" si="20"/>
        <v>Quipapá/PE</v>
      </c>
      <c r="C1258" s="189" t="s">
        <v>319</v>
      </c>
      <c r="D1258" s="189">
        <v>60</v>
      </c>
      <c r="E1258" s="189">
        <f>IF(Início!$C$11&lt;E$2,IF((E$2-Início!$C$11)&lt;72,$D1258*E$1,6*$D1258),0)</f>
        <v>60</v>
      </c>
      <c r="F1258" s="189">
        <f>IF(Início!$C$11&lt;F$2,IF((F$2-Início!$C$11)&lt;72,$D1258*F$1,6*$D1258),0)</f>
        <v>120</v>
      </c>
      <c r="G1258" s="189">
        <f>IF(Início!$C$11&lt;G$2,IF((G$2-Início!$C$11)&lt;72,$D1258*G$1,6*$D1258),0)</f>
        <v>180</v>
      </c>
      <c r="H1258" s="189">
        <f>IF(Início!$C$11&lt;H$2,IF((H$2-Início!$C$11)&lt;72,$D1258*H$1,6*$D1258),0)</f>
        <v>240</v>
      </c>
      <c r="I1258" s="189">
        <f>IF(Início!$C$11&lt;I$2,IF((I$2-Início!$C$11)&lt;72,$D1258*I$1,6*$D1258),0)</f>
        <v>300</v>
      </c>
      <c r="J1258" s="189">
        <f>IF(Início!$C$11&lt;J$2,IF((J$2-Início!$C$11)&lt;72,$D1258*J$1,6*$D1258),0)</f>
        <v>360</v>
      </c>
      <c r="K1258" s="189">
        <f>IF(Início!$C$11&lt;K$2,IF((K$2-Início!$C$11)&lt;72,$D1258*K$1,6*$D1258),0)</f>
        <v>360</v>
      </c>
      <c r="L1258" s="189">
        <f>IF(Início!$C$11&lt;L$2,IF((L$2-Início!$C$11)&lt;72,$D1258*L$1,6*$D1258),0)</f>
        <v>360</v>
      </c>
      <c r="M1258" s="189">
        <f>IF(Início!$C$11&lt;M$2,IF((M$2-Início!$C$11)&lt;72,$D1258*M$1,6*$D1258),0)</f>
        <v>360</v>
      </c>
      <c r="N1258" s="189">
        <f>IF(Início!$C$11&lt;N$2,IF((N$2-Início!$C$11)&lt;72,$D1258*N$1,6*$D1258),0)</f>
        <v>360</v>
      </c>
      <c r="Q1258" s="165" t="s">
        <v>968</v>
      </c>
    </row>
    <row r="1259" spans="2:17">
      <c r="B1259" s="165" t="str">
        <f t="shared" si="20"/>
        <v>Quiterianópolis/CE</v>
      </c>
      <c r="C1259" s="189" t="s">
        <v>314</v>
      </c>
      <c r="D1259" s="189">
        <v>60</v>
      </c>
      <c r="E1259" s="189">
        <f>IF(Início!$C$11&lt;E$2,IF((E$2-Início!$C$11)&lt;72,$D1259*E$1,6*$D1259),0)</f>
        <v>60</v>
      </c>
      <c r="F1259" s="189">
        <f>IF(Início!$C$11&lt;F$2,IF((F$2-Início!$C$11)&lt;72,$D1259*F$1,6*$D1259),0)</f>
        <v>120</v>
      </c>
      <c r="G1259" s="189">
        <f>IF(Início!$C$11&lt;G$2,IF((G$2-Início!$C$11)&lt;72,$D1259*G$1,6*$D1259),0)</f>
        <v>180</v>
      </c>
      <c r="H1259" s="189">
        <f>IF(Início!$C$11&lt;H$2,IF((H$2-Início!$C$11)&lt;72,$D1259*H$1,6*$D1259),0)</f>
        <v>240</v>
      </c>
      <c r="I1259" s="189">
        <f>IF(Início!$C$11&lt;I$2,IF((I$2-Início!$C$11)&lt;72,$D1259*I$1,6*$D1259),0)</f>
        <v>300</v>
      </c>
      <c r="J1259" s="189">
        <f>IF(Início!$C$11&lt;J$2,IF((J$2-Início!$C$11)&lt;72,$D1259*J$1,6*$D1259),0)</f>
        <v>360</v>
      </c>
      <c r="K1259" s="189">
        <f>IF(Início!$C$11&lt;K$2,IF((K$2-Início!$C$11)&lt;72,$D1259*K$1,6*$D1259),0)</f>
        <v>360</v>
      </c>
      <c r="L1259" s="189">
        <f>IF(Início!$C$11&lt;L$2,IF((L$2-Início!$C$11)&lt;72,$D1259*L$1,6*$D1259),0)</f>
        <v>360</v>
      </c>
      <c r="M1259" s="189">
        <f>IF(Início!$C$11&lt;M$2,IF((M$2-Início!$C$11)&lt;72,$D1259*M$1,6*$D1259),0)</f>
        <v>360</v>
      </c>
      <c r="N1259" s="189">
        <f>IF(Início!$C$11&lt;N$2,IF((N$2-Início!$C$11)&lt;72,$D1259*N$1,6*$D1259),0)</f>
        <v>360</v>
      </c>
      <c r="Q1259" s="165" t="s">
        <v>891</v>
      </c>
    </row>
    <row r="1260" spans="2:17">
      <c r="B1260" s="165" t="str">
        <f t="shared" si="20"/>
        <v>Quixaba/PE</v>
      </c>
      <c r="C1260" s="189" t="s">
        <v>319</v>
      </c>
      <c r="D1260" s="189">
        <v>60</v>
      </c>
      <c r="E1260" s="189">
        <f>IF(Início!$C$11&lt;E$2,IF((E$2-Início!$C$11)&lt;72,$D1260*E$1,6*$D1260),0)</f>
        <v>60</v>
      </c>
      <c r="F1260" s="189">
        <f>IF(Início!$C$11&lt;F$2,IF((F$2-Início!$C$11)&lt;72,$D1260*F$1,6*$D1260),0)</f>
        <v>120</v>
      </c>
      <c r="G1260" s="189">
        <f>IF(Início!$C$11&lt;G$2,IF((G$2-Início!$C$11)&lt;72,$D1260*G$1,6*$D1260),0)</f>
        <v>180</v>
      </c>
      <c r="H1260" s="189">
        <f>IF(Início!$C$11&lt;H$2,IF((H$2-Início!$C$11)&lt;72,$D1260*H$1,6*$D1260),0)</f>
        <v>240</v>
      </c>
      <c r="I1260" s="189">
        <f>IF(Início!$C$11&lt;I$2,IF((I$2-Início!$C$11)&lt;72,$D1260*I$1,6*$D1260),0)</f>
        <v>300</v>
      </c>
      <c r="J1260" s="189">
        <f>IF(Início!$C$11&lt;J$2,IF((J$2-Início!$C$11)&lt;72,$D1260*J$1,6*$D1260),0)</f>
        <v>360</v>
      </c>
      <c r="K1260" s="189">
        <f>IF(Início!$C$11&lt;K$2,IF((K$2-Início!$C$11)&lt;72,$D1260*K$1,6*$D1260),0)</f>
        <v>360</v>
      </c>
      <c r="L1260" s="189">
        <f>IF(Início!$C$11&lt;L$2,IF((L$2-Início!$C$11)&lt;72,$D1260*L$1,6*$D1260),0)</f>
        <v>360</v>
      </c>
      <c r="M1260" s="189">
        <f>IF(Início!$C$11&lt;M$2,IF((M$2-Início!$C$11)&lt;72,$D1260*M$1,6*$D1260),0)</f>
        <v>360</v>
      </c>
      <c r="N1260" s="189">
        <f>IF(Início!$C$11&lt;N$2,IF((N$2-Início!$C$11)&lt;72,$D1260*N$1,6*$D1260),0)</f>
        <v>360</v>
      </c>
      <c r="Q1260" s="165" t="s">
        <v>1567</v>
      </c>
    </row>
    <row r="1261" spans="2:17">
      <c r="B1261" s="165" t="str">
        <f t="shared" si="20"/>
        <v>Quixadá/CE</v>
      </c>
      <c r="C1261" s="189" t="s">
        <v>314</v>
      </c>
      <c r="D1261" s="189">
        <v>60</v>
      </c>
      <c r="E1261" s="189">
        <f>IF(Início!$C$11&lt;E$2,IF((E$2-Início!$C$11)&lt;72,$D1261*E$1,6*$D1261),0)</f>
        <v>60</v>
      </c>
      <c r="F1261" s="189">
        <f>IF(Início!$C$11&lt;F$2,IF((F$2-Início!$C$11)&lt;72,$D1261*F$1,6*$D1261),0)</f>
        <v>120</v>
      </c>
      <c r="G1261" s="189">
        <f>IF(Início!$C$11&lt;G$2,IF((G$2-Início!$C$11)&lt;72,$D1261*G$1,6*$D1261),0)</f>
        <v>180</v>
      </c>
      <c r="H1261" s="189">
        <f>IF(Início!$C$11&lt;H$2,IF((H$2-Início!$C$11)&lt;72,$D1261*H$1,6*$D1261),0)</f>
        <v>240</v>
      </c>
      <c r="I1261" s="189">
        <f>IF(Início!$C$11&lt;I$2,IF((I$2-Início!$C$11)&lt;72,$D1261*I$1,6*$D1261),0)</f>
        <v>300</v>
      </c>
      <c r="J1261" s="189">
        <f>IF(Início!$C$11&lt;J$2,IF((J$2-Início!$C$11)&lt;72,$D1261*J$1,6*$D1261),0)</f>
        <v>360</v>
      </c>
      <c r="K1261" s="189">
        <f>IF(Início!$C$11&lt;K$2,IF((K$2-Início!$C$11)&lt;72,$D1261*K$1,6*$D1261),0)</f>
        <v>360</v>
      </c>
      <c r="L1261" s="189">
        <f>IF(Início!$C$11&lt;L$2,IF((L$2-Início!$C$11)&lt;72,$D1261*L$1,6*$D1261),0)</f>
        <v>360</v>
      </c>
      <c r="M1261" s="189">
        <f>IF(Início!$C$11&lt;M$2,IF((M$2-Início!$C$11)&lt;72,$D1261*M$1,6*$D1261),0)</f>
        <v>360</v>
      </c>
      <c r="N1261" s="189">
        <f>IF(Início!$C$11&lt;N$2,IF((N$2-Início!$C$11)&lt;72,$D1261*N$1,6*$D1261),0)</f>
        <v>360</v>
      </c>
      <c r="Q1261" s="165" t="s">
        <v>315</v>
      </c>
    </row>
    <row r="1262" spans="2:17">
      <c r="B1262" s="165" t="str">
        <f t="shared" si="20"/>
        <v>Quixelô/CE</v>
      </c>
      <c r="C1262" s="189" t="s">
        <v>314</v>
      </c>
      <c r="D1262" s="189">
        <v>60</v>
      </c>
      <c r="E1262" s="189">
        <f>IF(Início!$C$11&lt;E$2,IF((E$2-Início!$C$11)&lt;72,$D1262*E$1,6*$D1262),0)</f>
        <v>60</v>
      </c>
      <c r="F1262" s="189">
        <f>IF(Início!$C$11&lt;F$2,IF((F$2-Início!$C$11)&lt;72,$D1262*F$1,6*$D1262),0)</f>
        <v>120</v>
      </c>
      <c r="G1262" s="189">
        <f>IF(Início!$C$11&lt;G$2,IF((G$2-Início!$C$11)&lt;72,$D1262*G$1,6*$D1262),0)</f>
        <v>180</v>
      </c>
      <c r="H1262" s="189">
        <f>IF(Início!$C$11&lt;H$2,IF((H$2-Início!$C$11)&lt;72,$D1262*H$1,6*$D1262),0)</f>
        <v>240</v>
      </c>
      <c r="I1262" s="189">
        <f>IF(Início!$C$11&lt;I$2,IF((I$2-Início!$C$11)&lt;72,$D1262*I$1,6*$D1262),0)</f>
        <v>300</v>
      </c>
      <c r="J1262" s="189">
        <f>IF(Início!$C$11&lt;J$2,IF((J$2-Início!$C$11)&lt;72,$D1262*J$1,6*$D1262),0)</f>
        <v>360</v>
      </c>
      <c r="K1262" s="189">
        <f>IF(Início!$C$11&lt;K$2,IF((K$2-Início!$C$11)&lt;72,$D1262*K$1,6*$D1262),0)</f>
        <v>360</v>
      </c>
      <c r="L1262" s="189">
        <f>IF(Início!$C$11&lt;L$2,IF((L$2-Início!$C$11)&lt;72,$D1262*L$1,6*$D1262),0)</f>
        <v>360</v>
      </c>
      <c r="M1262" s="189">
        <f>IF(Início!$C$11&lt;M$2,IF((M$2-Início!$C$11)&lt;72,$D1262*M$1,6*$D1262),0)</f>
        <v>360</v>
      </c>
      <c r="N1262" s="189">
        <f>IF(Início!$C$11&lt;N$2,IF((N$2-Início!$C$11)&lt;72,$D1262*N$1,6*$D1262),0)</f>
        <v>360</v>
      </c>
      <c r="Q1262" s="165" t="s">
        <v>1044</v>
      </c>
    </row>
    <row r="1263" spans="2:17">
      <c r="B1263" s="165" t="str">
        <f t="shared" si="20"/>
        <v>Quixeramobim/CE</v>
      </c>
      <c r="C1263" s="189" t="s">
        <v>314</v>
      </c>
      <c r="D1263" s="189">
        <v>60</v>
      </c>
      <c r="E1263" s="189">
        <f>IF(Início!$C$11&lt;E$2,IF((E$2-Início!$C$11)&lt;72,$D1263*E$1,6*$D1263),0)</f>
        <v>60</v>
      </c>
      <c r="F1263" s="189">
        <f>IF(Início!$C$11&lt;F$2,IF((F$2-Início!$C$11)&lt;72,$D1263*F$1,6*$D1263),0)</f>
        <v>120</v>
      </c>
      <c r="G1263" s="189">
        <f>IF(Início!$C$11&lt;G$2,IF((G$2-Início!$C$11)&lt;72,$D1263*G$1,6*$D1263),0)</f>
        <v>180</v>
      </c>
      <c r="H1263" s="189">
        <f>IF(Início!$C$11&lt;H$2,IF((H$2-Início!$C$11)&lt;72,$D1263*H$1,6*$D1263),0)</f>
        <v>240</v>
      </c>
      <c r="I1263" s="189">
        <f>IF(Início!$C$11&lt;I$2,IF((I$2-Início!$C$11)&lt;72,$D1263*I$1,6*$D1263),0)</f>
        <v>300</v>
      </c>
      <c r="J1263" s="189">
        <f>IF(Início!$C$11&lt;J$2,IF((J$2-Início!$C$11)&lt;72,$D1263*J$1,6*$D1263),0)</f>
        <v>360</v>
      </c>
      <c r="K1263" s="189">
        <f>IF(Início!$C$11&lt;K$2,IF((K$2-Início!$C$11)&lt;72,$D1263*K$1,6*$D1263),0)</f>
        <v>360</v>
      </c>
      <c r="L1263" s="189">
        <f>IF(Início!$C$11&lt;L$2,IF((L$2-Início!$C$11)&lt;72,$D1263*L$1,6*$D1263),0)</f>
        <v>360</v>
      </c>
      <c r="M1263" s="189">
        <f>IF(Início!$C$11&lt;M$2,IF((M$2-Início!$C$11)&lt;72,$D1263*M$1,6*$D1263),0)</f>
        <v>360</v>
      </c>
      <c r="N1263" s="189">
        <f>IF(Início!$C$11&lt;N$2,IF((N$2-Início!$C$11)&lt;72,$D1263*N$1,6*$D1263),0)</f>
        <v>360</v>
      </c>
      <c r="Q1263" s="165" t="s">
        <v>429</v>
      </c>
    </row>
    <row r="1264" spans="2:17">
      <c r="B1264" s="165" t="str">
        <f t="shared" si="20"/>
        <v>Quixeré/CE</v>
      </c>
      <c r="C1264" s="189" t="s">
        <v>314</v>
      </c>
      <c r="D1264" s="189">
        <v>60</v>
      </c>
      <c r="E1264" s="189">
        <f>IF(Início!$C$11&lt;E$2,IF((E$2-Início!$C$11)&lt;72,$D1264*E$1,6*$D1264),0)</f>
        <v>60</v>
      </c>
      <c r="F1264" s="189">
        <f>IF(Início!$C$11&lt;F$2,IF((F$2-Início!$C$11)&lt;72,$D1264*F$1,6*$D1264),0)</f>
        <v>120</v>
      </c>
      <c r="G1264" s="189">
        <f>IF(Início!$C$11&lt;G$2,IF((G$2-Início!$C$11)&lt;72,$D1264*G$1,6*$D1264),0)</f>
        <v>180</v>
      </c>
      <c r="H1264" s="189">
        <f>IF(Início!$C$11&lt;H$2,IF((H$2-Início!$C$11)&lt;72,$D1264*H$1,6*$D1264),0)</f>
        <v>240</v>
      </c>
      <c r="I1264" s="189">
        <f>IF(Início!$C$11&lt;I$2,IF((I$2-Início!$C$11)&lt;72,$D1264*I$1,6*$D1264),0)</f>
        <v>300</v>
      </c>
      <c r="J1264" s="189">
        <f>IF(Início!$C$11&lt;J$2,IF((J$2-Início!$C$11)&lt;72,$D1264*J$1,6*$D1264),0)</f>
        <v>360</v>
      </c>
      <c r="K1264" s="189">
        <f>IF(Início!$C$11&lt;K$2,IF((K$2-Início!$C$11)&lt;72,$D1264*K$1,6*$D1264),0)</f>
        <v>360</v>
      </c>
      <c r="L1264" s="189">
        <f>IF(Início!$C$11&lt;L$2,IF((L$2-Início!$C$11)&lt;72,$D1264*L$1,6*$D1264),0)</f>
        <v>360</v>
      </c>
      <c r="M1264" s="189">
        <f>IF(Início!$C$11&lt;M$2,IF((M$2-Início!$C$11)&lt;72,$D1264*M$1,6*$D1264),0)</f>
        <v>360</v>
      </c>
      <c r="N1264" s="189">
        <f>IF(Início!$C$11&lt;N$2,IF((N$2-Início!$C$11)&lt;72,$D1264*N$1,6*$D1264),0)</f>
        <v>360</v>
      </c>
      <c r="Q1264" s="165" t="s">
        <v>874</v>
      </c>
    </row>
    <row r="1265" spans="2:17">
      <c r="B1265" s="165" t="str">
        <f t="shared" si="20"/>
        <v>Rafael Fernandes/RN</v>
      </c>
      <c r="C1265" s="189" t="s">
        <v>2014</v>
      </c>
      <c r="D1265" s="189">
        <v>60</v>
      </c>
      <c r="E1265" s="189">
        <f>IF(Início!$C$11&lt;E$2,IF((E$2-Início!$C$11)&lt;72,$D1265*E$1,6*$D1265),0)</f>
        <v>60</v>
      </c>
      <c r="F1265" s="189">
        <f>IF(Início!$C$11&lt;F$2,IF((F$2-Início!$C$11)&lt;72,$D1265*F$1,6*$D1265),0)</f>
        <v>120</v>
      </c>
      <c r="G1265" s="189">
        <f>IF(Início!$C$11&lt;G$2,IF((G$2-Início!$C$11)&lt;72,$D1265*G$1,6*$D1265),0)</f>
        <v>180</v>
      </c>
      <c r="H1265" s="189">
        <f>IF(Início!$C$11&lt;H$2,IF((H$2-Início!$C$11)&lt;72,$D1265*H$1,6*$D1265),0)</f>
        <v>240</v>
      </c>
      <c r="I1265" s="189">
        <f>IF(Início!$C$11&lt;I$2,IF((I$2-Início!$C$11)&lt;72,$D1265*I$1,6*$D1265),0)</f>
        <v>300</v>
      </c>
      <c r="J1265" s="189">
        <f>IF(Início!$C$11&lt;J$2,IF((J$2-Início!$C$11)&lt;72,$D1265*J$1,6*$D1265),0)</f>
        <v>360</v>
      </c>
      <c r="K1265" s="189">
        <f>IF(Início!$C$11&lt;K$2,IF((K$2-Início!$C$11)&lt;72,$D1265*K$1,6*$D1265),0)</f>
        <v>360</v>
      </c>
      <c r="L1265" s="189">
        <f>IF(Início!$C$11&lt;L$2,IF((L$2-Início!$C$11)&lt;72,$D1265*L$1,6*$D1265),0)</f>
        <v>360</v>
      </c>
      <c r="M1265" s="189">
        <f>IF(Início!$C$11&lt;M$2,IF((M$2-Início!$C$11)&lt;72,$D1265*M$1,6*$D1265),0)</f>
        <v>360</v>
      </c>
      <c r="N1265" s="189">
        <f>IF(Início!$C$11&lt;N$2,IF((N$2-Início!$C$11)&lt;72,$D1265*N$1,6*$D1265),0)</f>
        <v>360</v>
      </c>
      <c r="Q1265" s="165" t="s">
        <v>1666</v>
      </c>
    </row>
    <row r="1266" spans="2:17">
      <c r="B1266" s="165" t="str">
        <f t="shared" si="20"/>
        <v>Rafael Godeiro/RN</v>
      </c>
      <c r="C1266" s="189" t="s">
        <v>2014</v>
      </c>
      <c r="D1266" s="189">
        <v>60</v>
      </c>
      <c r="E1266" s="189">
        <f>IF(Início!$C$11&lt;E$2,IF((E$2-Início!$C$11)&lt;72,$D1266*E$1,6*$D1266),0)</f>
        <v>60</v>
      </c>
      <c r="F1266" s="189">
        <f>IF(Início!$C$11&lt;F$2,IF((F$2-Início!$C$11)&lt;72,$D1266*F$1,6*$D1266),0)</f>
        <v>120</v>
      </c>
      <c r="G1266" s="189">
        <f>IF(Início!$C$11&lt;G$2,IF((G$2-Início!$C$11)&lt;72,$D1266*G$1,6*$D1266),0)</f>
        <v>180</v>
      </c>
      <c r="H1266" s="189">
        <f>IF(Início!$C$11&lt;H$2,IF((H$2-Início!$C$11)&lt;72,$D1266*H$1,6*$D1266),0)</f>
        <v>240</v>
      </c>
      <c r="I1266" s="189">
        <f>IF(Início!$C$11&lt;I$2,IF((I$2-Início!$C$11)&lt;72,$D1266*I$1,6*$D1266),0)</f>
        <v>300</v>
      </c>
      <c r="J1266" s="189">
        <f>IF(Início!$C$11&lt;J$2,IF((J$2-Início!$C$11)&lt;72,$D1266*J$1,6*$D1266),0)</f>
        <v>360</v>
      </c>
      <c r="K1266" s="189">
        <f>IF(Início!$C$11&lt;K$2,IF((K$2-Início!$C$11)&lt;72,$D1266*K$1,6*$D1266),0)</f>
        <v>360</v>
      </c>
      <c r="L1266" s="189">
        <f>IF(Início!$C$11&lt;L$2,IF((L$2-Início!$C$11)&lt;72,$D1266*L$1,6*$D1266),0)</f>
        <v>360</v>
      </c>
      <c r="M1266" s="189">
        <f>IF(Início!$C$11&lt;M$2,IF((M$2-Início!$C$11)&lt;72,$D1266*M$1,6*$D1266),0)</f>
        <v>360</v>
      </c>
      <c r="N1266" s="189">
        <f>IF(Início!$C$11&lt;N$2,IF((N$2-Início!$C$11)&lt;72,$D1266*N$1,6*$D1266),0)</f>
        <v>360</v>
      </c>
      <c r="Q1266" s="165" t="s">
        <v>1894</v>
      </c>
    </row>
    <row r="1267" spans="2:17">
      <c r="B1267" s="165" t="str">
        <f t="shared" si="20"/>
        <v>Rafael Jambeiro/BA</v>
      </c>
      <c r="C1267" s="189" t="s">
        <v>311</v>
      </c>
      <c r="D1267" s="189">
        <v>60</v>
      </c>
      <c r="E1267" s="189">
        <f>IF(Início!$C$11&lt;E$2,IF((E$2-Início!$C$11)&lt;72,$D1267*E$1,6*$D1267),0)</f>
        <v>60</v>
      </c>
      <c r="F1267" s="189">
        <f>IF(Início!$C$11&lt;F$2,IF((F$2-Início!$C$11)&lt;72,$D1267*F$1,6*$D1267),0)</f>
        <v>120</v>
      </c>
      <c r="G1267" s="189">
        <f>IF(Início!$C$11&lt;G$2,IF((G$2-Início!$C$11)&lt;72,$D1267*G$1,6*$D1267),0)</f>
        <v>180</v>
      </c>
      <c r="H1267" s="189">
        <f>IF(Início!$C$11&lt;H$2,IF((H$2-Início!$C$11)&lt;72,$D1267*H$1,6*$D1267),0)</f>
        <v>240</v>
      </c>
      <c r="I1267" s="189">
        <f>IF(Início!$C$11&lt;I$2,IF((I$2-Início!$C$11)&lt;72,$D1267*I$1,6*$D1267),0)</f>
        <v>300</v>
      </c>
      <c r="J1267" s="189">
        <f>IF(Início!$C$11&lt;J$2,IF((J$2-Início!$C$11)&lt;72,$D1267*J$1,6*$D1267),0)</f>
        <v>360</v>
      </c>
      <c r="K1267" s="189">
        <f>IF(Início!$C$11&lt;K$2,IF((K$2-Início!$C$11)&lt;72,$D1267*K$1,6*$D1267),0)</f>
        <v>360</v>
      </c>
      <c r="L1267" s="189">
        <f>IF(Início!$C$11&lt;L$2,IF((L$2-Início!$C$11)&lt;72,$D1267*L$1,6*$D1267),0)</f>
        <v>360</v>
      </c>
      <c r="M1267" s="189">
        <f>IF(Início!$C$11&lt;M$2,IF((M$2-Início!$C$11)&lt;72,$D1267*M$1,6*$D1267),0)</f>
        <v>360</v>
      </c>
      <c r="N1267" s="189">
        <f>IF(Início!$C$11&lt;N$2,IF((N$2-Início!$C$11)&lt;72,$D1267*N$1,6*$D1267),0)</f>
        <v>360</v>
      </c>
      <c r="Q1267" s="165" t="s">
        <v>906</v>
      </c>
    </row>
    <row r="1268" spans="2:17">
      <c r="B1268" s="165" t="str">
        <f t="shared" si="20"/>
        <v>Rancho Alegre/PR</v>
      </c>
      <c r="C1268" s="189" t="s">
        <v>2009</v>
      </c>
      <c r="D1268" s="189">
        <v>60</v>
      </c>
      <c r="E1268" s="189">
        <f>IF(Início!$C$11&lt;E$2,IF((E$2-Início!$C$11)&lt;72,$D1268*E$1,6*$D1268),0)</f>
        <v>60</v>
      </c>
      <c r="F1268" s="189">
        <f>IF(Início!$C$11&lt;F$2,IF((F$2-Início!$C$11)&lt;72,$D1268*F$1,6*$D1268),0)</f>
        <v>120</v>
      </c>
      <c r="G1268" s="189">
        <f>IF(Início!$C$11&lt;G$2,IF((G$2-Início!$C$11)&lt;72,$D1268*G$1,6*$D1268),0)</f>
        <v>180</v>
      </c>
      <c r="H1268" s="189">
        <f>IF(Início!$C$11&lt;H$2,IF((H$2-Início!$C$11)&lt;72,$D1268*H$1,6*$D1268),0)</f>
        <v>240</v>
      </c>
      <c r="I1268" s="189">
        <f>IF(Início!$C$11&lt;I$2,IF((I$2-Início!$C$11)&lt;72,$D1268*I$1,6*$D1268),0)</f>
        <v>300</v>
      </c>
      <c r="J1268" s="189">
        <f>IF(Início!$C$11&lt;J$2,IF((J$2-Início!$C$11)&lt;72,$D1268*J$1,6*$D1268),0)</f>
        <v>360</v>
      </c>
      <c r="K1268" s="189">
        <f>IF(Início!$C$11&lt;K$2,IF((K$2-Início!$C$11)&lt;72,$D1268*K$1,6*$D1268),0)</f>
        <v>360</v>
      </c>
      <c r="L1268" s="189">
        <f>IF(Início!$C$11&lt;L$2,IF((L$2-Início!$C$11)&lt;72,$D1268*L$1,6*$D1268),0)</f>
        <v>360</v>
      </c>
      <c r="M1268" s="189">
        <f>IF(Início!$C$11&lt;M$2,IF((M$2-Início!$C$11)&lt;72,$D1268*M$1,6*$D1268),0)</f>
        <v>360</v>
      </c>
      <c r="N1268" s="189">
        <f>IF(Início!$C$11&lt;N$2,IF((N$2-Início!$C$11)&lt;72,$D1268*N$1,6*$D1268),0)</f>
        <v>360</v>
      </c>
      <c r="Q1268" s="165" t="s">
        <v>1847</v>
      </c>
    </row>
    <row r="1269" spans="2:17">
      <c r="B1269" s="165" t="str">
        <f t="shared" si="20"/>
        <v>Raposa/MA</v>
      </c>
      <c r="C1269" s="189" t="s">
        <v>316</v>
      </c>
      <c r="D1269" s="189">
        <v>60</v>
      </c>
      <c r="E1269" s="189">
        <f>IF(Início!$C$11&lt;E$2,IF((E$2-Início!$C$11)&lt;72,$D1269*E$1,6*$D1269),0)</f>
        <v>60</v>
      </c>
      <c r="F1269" s="189">
        <f>IF(Início!$C$11&lt;F$2,IF((F$2-Início!$C$11)&lt;72,$D1269*F$1,6*$D1269),0)</f>
        <v>120</v>
      </c>
      <c r="G1269" s="189">
        <f>IF(Início!$C$11&lt;G$2,IF((G$2-Início!$C$11)&lt;72,$D1269*G$1,6*$D1269),0)</f>
        <v>180</v>
      </c>
      <c r="H1269" s="189">
        <f>IF(Início!$C$11&lt;H$2,IF((H$2-Início!$C$11)&lt;72,$D1269*H$1,6*$D1269),0)</f>
        <v>240</v>
      </c>
      <c r="I1269" s="189">
        <f>IF(Início!$C$11&lt;I$2,IF((I$2-Início!$C$11)&lt;72,$D1269*I$1,6*$D1269),0)</f>
        <v>300</v>
      </c>
      <c r="J1269" s="189">
        <f>IF(Início!$C$11&lt;J$2,IF((J$2-Início!$C$11)&lt;72,$D1269*J$1,6*$D1269),0)</f>
        <v>360</v>
      </c>
      <c r="K1269" s="189">
        <f>IF(Início!$C$11&lt;K$2,IF((K$2-Início!$C$11)&lt;72,$D1269*K$1,6*$D1269),0)</f>
        <v>360</v>
      </c>
      <c r="L1269" s="189">
        <f>IF(Início!$C$11&lt;L$2,IF((L$2-Início!$C$11)&lt;72,$D1269*L$1,6*$D1269),0)</f>
        <v>360</v>
      </c>
      <c r="M1269" s="189">
        <f>IF(Início!$C$11&lt;M$2,IF((M$2-Início!$C$11)&lt;72,$D1269*M$1,6*$D1269),0)</f>
        <v>360</v>
      </c>
      <c r="N1269" s="189">
        <f>IF(Início!$C$11&lt;N$2,IF((N$2-Início!$C$11)&lt;72,$D1269*N$1,6*$D1269),0)</f>
        <v>360</v>
      </c>
      <c r="Q1269" s="165" t="s">
        <v>675</v>
      </c>
    </row>
    <row r="1270" spans="2:17">
      <c r="B1270" s="165" t="str">
        <f t="shared" si="20"/>
        <v>Realeza/PR</v>
      </c>
      <c r="C1270" s="189" t="s">
        <v>2009</v>
      </c>
      <c r="D1270" s="189">
        <v>60</v>
      </c>
      <c r="E1270" s="189">
        <f>IF(Início!$C$11&lt;E$2,IF((E$2-Início!$C$11)&lt;72,$D1270*E$1,6*$D1270),0)</f>
        <v>60</v>
      </c>
      <c r="F1270" s="189">
        <f>IF(Início!$C$11&lt;F$2,IF((F$2-Início!$C$11)&lt;72,$D1270*F$1,6*$D1270),0)</f>
        <v>120</v>
      </c>
      <c r="G1270" s="189">
        <f>IF(Início!$C$11&lt;G$2,IF((G$2-Início!$C$11)&lt;72,$D1270*G$1,6*$D1270),0)</f>
        <v>180</v>
      </c>
      <c r="H1270" s="189">
        <f>IF(Início!$C$11&lt;H$2,IF((H$2-Início!$C$11)&lt;72,$D1270*H$1,6*$D1270),0)</f>
        <v>240</v>
      </c>
      <c r="I1270" s="189">
        <f>IF(Início!$C$11&lt;I$2,IF((I$2-Início!$C$11)&lt;72,$D1270*I$1,6*$D1270),0)</f>
        <v>300</v>
      </c>
      <c r="J1270" s="189">
        <f>IF(Início!$C$11&lt;J$2,IF((J$2-Início!$C$11)&lt;72,$D1270*J$1,6*$D1270),0)</f>
        <v>360</v>
      </c>
      <c r="K1270" s="189">
        <f>IF(Início!$C$11&lt;K$2,IF((K$2-Início!$C$11)&lt;72,$D1270*K$1,6*$D1270),0)</f>
        <v>360</v>
      </c>
      <c r="L1270" s="189">
        <f>IF(Início!$C$11&lt;L$2,IF((L$2-Início!$C$11)&lt;72,$D1270*L$1,6*$D1270),0)</f>
        <v>360</v>
      </c>
      <c r="M1270" s="189">
        <f>IF(Início!$C$11&lt;M$2,IF((M$2-Início!$C$11)&lt;72,$D1270*M$1,6*$D1270),0)</f>
        <v>360</v>
      </c>
      <c r="N1270" s="189">
        <f>IF(Início!$C$11&lt;N$2,IF((N$2-Início!$C$11)&lt;72,$D1270*N$1,6*$D1270),0)</f>
        <v>360</v>
      </c>
      <c r="Q1270" s="165" t="s">
        <v>916</v>
      </c>
    </row>
    <row r="1271" spans="2:17">
      <c r="B1271" s="165" t="str">
        <f t="shared" si="20"/>
        <v>Redenção/PA</v>
      </c>
      <c r="C1271" s="189" t="s">
        <v>302</v>
      </c>
      <c r="D1271" s="189">
        <v>60</v>
      </c>
      <c r="E1271" s="189">
        <f>IF(Início!$C$11&lt;E$2,IF((E$2-Início!$C$11)&lt;72,$D1271*E$1,6*$D1271),0)</f>
        <v>60</v>
      </c>
      <c r="F1271" s="189">
        <f>IF(Início!$C$11&lt;F$2,IF((F$2-Início!$C$11)&lt;72,$D1271*F$1,6*$D1271),0)</f>
        <v>120</v>
      </c>
      <c r="G1271" s="189">
        <f>IF(Início!$C$11&lt;G$2,IF((G$2-Início!$C$11)&lt;72,$D1271*G$1,6*$D1271),0)</f>
        <v>180</v>
      </c>
      <c r="H1271" s="189">
        <f>IF(Início!$C$11&lt;H$2,IF((H$2-Início!$C$11)&lt;72,$D1271*H$1,6*$D1271),0)</f>
        <v>240</v>
      </c>
      <c r="I1271" s="189">
        <f>IF(Início!$C$11&lt;I$2,IF((I$2-Início!$C$11)&lt;72,$D1271*I$1,6*$D1271),0)</f>
        <v>300</v>
      </c>
      <c r="J1271" s="189">
        <f>IF(Início!$C$11&lt;J$2,IF((J$2-Início!$C$11)&lt;72,$D1271*J$1,6*$D1271),0)</f>
        <v>360</v>
      </c>
      <c r="K1271" s="189">
        <f>IF(Início!$C$11&lt;K$2,IF((K$2-Início!$C$11)&lt;72,$D1271*K$1,6*$D1271),0)</f>
        <v>360</v>
      </c>
      <c r="L1271" s="189">
        <f>IF(Início!$C$11&lt;L$2,IF((L$2-Início!$C$11)&lt;72,$D1271*L$1,6*$D1271),0)</f>
        <v>360</v>
      </c>
      <c r="M1271" s="189">
        <f>IF(Início!$C$11&lt;M$2,IF((M$2-Início!$C$11)&lt;72,$D1271*M$1,6*$D1271),0)</f>
        <v>360</v>
      </c>
      <c r="N1271" s="189">
        <f>IF(Início!$C$11&lt;N$2,IF((N$2-Início!$C$11)&lt;72,$D1271*N$1,6*$D1271),0)</f>
        <v>360</v>
      </c>
      <c r="Q1271" s="165" t="s">
        <v>422</v>
      </c>
    </row>
    <row r="1272" spans="2:17">
      <c r="B1272" s="165" t="str">
        <f t="shared" si="20"/>
        <v>Redenção/CE</v>
      </c>
      <c r="C1272" s="189" t="s">
        <v>314</v>
      </c>
      <c r="D1272" s="189">
        <v>60</v>
      </c>
      <c r="E1272" s="189">
        <f>IF(Início!$C$11&lt;E$2,IF((E$2-Início!$C$11)&lt;72,$D1272*E$1,6*$D1272),0)</f>
        <v>60</v>
      </c>
      <c r="F1272" s="189">
        <f>IF(Início!$C$11&lt;F$2,IF((F$2-Início!$C$11)&lt;72,$D1272*F$1,6*$D1272),0)</f>
        <v>120</v>
      </c>
      <c r="G1272" s="189">
        <f>IF(Início!$C$11&lt;G$2,IF((G$2-Início!$C$11)&lt;72,$D1272*G$1,6*$D1272),0)</f>
        <v>180</v>
      </c>
      <c r="H1272" s="189">
        <f>IF(Início!$C$11&lt;H$2,IF((H$2-Início!$C$11)&lt;72,$D1272*H$1,6*$D1272),0)</f>
        <v>240</v>
      </c>
      <c r="I1272" s="189">
        <f>IF(Início!$C$11&lt;I$2,IF((I$2-Início!$C$11)&lt;72,$D1272*I$1,6*$D1272),0)</f>
        <v>300</v>
      </c>
      <c r="J1272" s="189">
        <f>IF(Início!$C$11&lt;J$2,IF((J$2-Início!$C$11)&lt;72,$D1272*J$1,6*$D1272),0)</f>
        <v>360</v>
      </c>
      <c r="K1272" s="189">
        <f>IF(Início!$C$11&lt;K$2,IF((K$2-Início!$C$11)&lt;72,$D1272*K$1,6*$D1272),0)</f>
        <v>360</v>
      </c>
      <c r="L1272" s="189">
        <f>IF(Início!$C$11&lt;L$2,IF((L$2-Início!$C$11)&lt;72,$D1272*L$1,6*$D1272),0)</f>
        <v>360</v>
      </c>
      <c r="M1272" s="189">
        <f>IF(Início!$C$11&lt;M$2,IF((M$2-Início!$C$11)&lt;72,$D1272*M$1,6*$D1272),0)</f>
        <v>360</v>
      </c>
      <c r="N1272" s="189">
        <f>IF(Início!$C$11&lt;N$2,IF((N$2-Início!$C$11)&lt;72,$D1272*N$1,6*$D1272),0)</f>
        <v>360</v>
      </c>
      <c r="Q1272" s="165" t="s">
        <v>422</v>
      </c>
    </row>
    <row r="1273" spans="2:17">
      <c r="B1273" s="165" t="str">
        <f t="shared" si="20"/>
        <v>Redentora/RS</v>
      </c>
      <c r="C1273" s="189" t="s">
        <v>2012</v>
      </c>
      <c r="D1273" s="189">
        <v>60</v>
      </c>
      <c r="E1273" s="189">
        <f>IF(Início!$C$11&lt;E$2,IF((E$2-Início!$C$11)&lt;72,$D1273*E$1,6*$D1273),0)</f>
        <v>60</v>
      </c>
      <c r="F1273" s="189">
        <f>IF(Início!$C$11&lt;F$2,IF((F$2-Início!$C$11)&lt;72,$D1273*F$1,6*$D1273),0)</f>
        <v>120</v>
      </c>
      <c r="G1273" s="189">
        <f>IF(Início!$C$11&lt;G$2,IF((G$2-Início!$C$11)&lt;72,$D1273*G$1,6*$D1273),0)</f>
        <v>180</v>
      </c>
      <c r="H1273" s="189">
        <f>IF(Início!$C$11&lt;H$2,IF((H$2-Início!$C$11)&lt;72,$D1273*H$1,6*$D1273),0)</f>
        <v>240</v>
      </c>
      <c r="I1273" s="189">
        <f>IF(Início!$C$11&lt;I$2,IF((I$2-Início!$C$11)&lt;72,$D1273*I$1,6*$D1273),0)</f>
        <v>300</v>
      </c>
      <c r="J1273" s="189">
        <f>IF(Início!$C$11&lt;J$2,IF((J$2-Início!$C$11)&lt;72,$D1273*J$1,6*$D1273),0)</f>
        <v>360</v>
      </c>
      <c r="K1273" s="189">
        <f>IF(Início!$C$11&lt;K$2,IF((K$2-Início!$C$11)&lt;72,$D1273*K$1,6*$D1273),0)</f>
        <v>360</v>
      </c>
      <c r="L1273" s="189">
        <f>IF(Início!$C$11&lt;L$2,IF((L$2-Início!$C$11)&lt;72,$D1273*L$1,6*$D1273),0)</f>
        <v>360</v>
      </c>
      <c r="M1273" s="189">
        <f>IF(Início!$C$11&lt;M$2,IF((M$2-Início!$C$11)&lt;72,$D1273*M$1,6*$D1273),0)</f>
        <v>360</v>
      </c>
      <c r="N1273" s="189">
        <f>IF(Início!$C$11&lt;N$2,IF((N$2-Início!$C$11)&lt;72,$D1273*N$1,6*$D1273),0)</f>
        <v>360</v>
      </c>
      <c r="Q1273" s="165" t="s">
        <v>1377</v>
      </c>
    </row>
    <row r="1274" spans="2:17">
      <c r="B1274" s="165" t="str">
        <f t="shared" si="20"/>
        <v>Regeneração/PI</v>
      </c>
      <c r="C1274" s="189" t="s">
        <v>2004</v>
      </c>
      <c r="D1274" s="189">
        <v>60</v>
      </c>
      <c r="E1274" s="189">
        <f>IF(Início!$C$11&lt;E$2,IF((E$2-Início!$C$11)&lt;72,$D1274*E$1,6*$D1274),0)</f>
        <v>60</v>
      </c>
      <c r="F1274" s="189">
        <f>IF(Início!$C$11&lt;F$2,IF((F$2-Início!$C$11)&lt;72,$D1274*F$1,6*$D1274),0)</f>
        <v>120</v>
      </c>
      <c r="G1274" s="189">
        <f>IF(Início!$C$11&lt;G$2,IF((G$2-Início!$C$11)&lt;72,$D1274*G$1,6*$D1274),0)</f>
        <v>180</v>
      </c>
      <c r="H1274" s="189">
        <f>IF(Início!$C$11&lt;H$2,IF((H$2-Início!$C$11)&lt;72,$D1274*H$1,6*$D1274),0)</f>
        <v>240</v>
      </c>
      <c r="I1274" s="189">
        <f>IF(Início!$C$11&lt;I$2,IF((I$2-Início!$C$11)&lt;72,$D1274*I$1,6*$D1274),0)</f>
        <v>300</v>
      </c>
      <c r="J1274" s="189">
        <f>IF(Início!$C$11&lt;J$2,IF((J$2-Início!$C$11)&lt;72,$D1274*J$1,6*$D1274),0)</f>
        <v>360</v>
      </c>
      <c r="K1274" s="189">
        <f>IF(Início!$C$11&lt;K$2,IF((K$2-Início!$C$11)&lt;72,$D1274*K$1,6*$D1274),0)</f>
        <v>360</v>
      </c>
      <c r="L1274" s="189">
        <f>IF(Início!$C$11&lt;L$2,IF((L$2-Início!$C$11)&lt;72,$D1274*L$1,6*$D1274),0)</f>
        <v>360</v>
      </c>
      <c r="M1274" s="189">
        <f>IF(Início!$C$11&lt;M$2,IF((M$2-Início!$C$11)&lt;72,$D1274*M$1,6*$D1274),0)</f>
        <v>360</v>
      </c>
      <c r="N1274" s="189">
        <f>IF(Início!$C$11&lt;N$2,IF((N$2-Início!$C$11)&lt;72,$D1274*N$1,6*$D1274),0)</f>
        <v>360</v>
      </c>
      <c r="Q1274" s="165" t="s">
        <v>1003</v>
      </c>
    </row>
    <row r="1275" spans="2:17">
      <c r="B1275" s="165" t="str">
        <f t="shared" si="20"/>
        <v>Registro/SP</v>
      </c>
      <c r="C1275" s="189" t="s">
        <v>2002</v>
      </c>
      <c r="D1275" s="189">
        <v>60</v>
      </c>
      <c r="E1275" s="189">
        <f>IF(Início!$C$11&lt;E$2,IF((E$2-Início!$C$11)&lt;72,$D1275*E$1,6*$D1275),0)</f>
        <v>60</v>
      </c>
      <c r="F1275" s="189">
        <f>IF(Início!$C$11&lt;F$2,IF((F$2-Início!$C$11)&lt;72,$D1275*F$1,6*$D1275),0)</f>
        <v>120</v>
      </c>
      <c r="G1275" s="189">
        <f>IF(Início!$C$11&lt;G$2,IF((G$2-Início!$C$11)&lt;72,$D1275*G$1,6*$D1275),0)</f>
        <v>180</v>
      </c>
      <c r="H1275" s="189">
        <f>IF(Início!$C$11&lt;H$2,IF((H$2-Início!$C$11)&lt;72,$D1275*H$1,6*$D1275),0)</f>
        <v>240</v>
      </c>
      <c r="I1275" s="189">
        <f>IF(Início!$C$11&lt;I$2,IF((I$2-Início!$C$11)&lt;72,$D1275*I$1,6*$D1275),0)</f>
        <v>300</v>
      </c>
      <c r="J1275" s="189">
        <f>IF(Início!$C$11&lt;J$2,IF((J$2-Início!$C$11)&lt;72,$D1275*J$1,6*$D1275),0)</f>
        <v>360</v>
      </c>
      <c r="K1275" s="189">
        <f>IF(Início!$C$11&lt;K$2,IF((K$2-Início!$C$11)&lt;72,$D1275*K$1,6*$D1275),0)</f>
        <v>360</v>
      </c>
      <c r="L1275" s="189">
        <f>IF(Início!$C$11&lt;L$2,IF((L$2-Início!$C$11)&lt;72,$D1275*L$1,6*$D1275),0)</f>
        <v>360</v>
      </c>
      <c r="M1275" s="189">
        <f>IF(Início!$C$11&lt;M$2,IF((M$2-Início!$C$11)&lt;72,$D1275*M$1,6*$D1275),0)</f>
        <v>360</v>
      </c>
      <c r="N1275" s="189">
        <f>IF(Início!$C$11&lt;N$2,IF((N$2-Início!$C$11)&lt;72,$D1275*N$1,6*$D1275),0)</f>
        <v>360</v>
      </c>
      <c r="Q1275" s="165" t="s">
        <v>479</v>
      </c>
    </row>
    <row r="1276" spans="2:17">
      <c r="B1276" s="165" t="str">
        <f t="shared" si="20"/>
        <v>Renascença/PR</v>
      </c>
      <c r="C1276" s="189" t="s">
        <v>2009</v>
      </c>
      <c r="D1276" s="189">
        <v>60</v>
      </c>
      <c r="E1276" s="189">
        <f>IF(Início!$C$11&lt;E$2,IF((E$2-Início!$C$11)&lt;72,$D1276*E$1,6*$D1276),0)</f>
        <v>60</v>
      </c>
      <c r="F1276" s="189">
        <f>IF(Início!$C$11&lt;F$2,IF((F$2-Início!$C$11)&lt;72,$D1276*F$1,6*$D1276),0)</f>
        <v>120</v>
      </c>
      <c r="G1276" s="189">
        <f>IF(Início!$C$11&lt;G$2,IF((G$2-Início!$C$11)&lt;72,$D1276*G$1,6*$D1276),0)</f>
        <v>180</v>
      </c>
      <c r="H1276" s="189">
        <f>IF(Início!$C$11&lt;H$2,IF((H$2-Início!$C$11)&lt;72,$D1276*H$1,6*$D1276),0)</f>
        <v>240</v>
      </c>
      <c r="I1276" s="189">
        <f>IF(Início!$C$11&lt;I$2,IF((I$2-Início!$C$11)&lt;72,$D1276*I$1,6*$D1276),0)</f>
        <v>300</v>
      </c>
      <c r="J1276" s="189">
        <f>IF(Início!$C$11&lt;J$2,IF((J$2-Início!$C$11)&lt;72,$D1276*J$1,6*$D1276),0)</f>
        <v>360</v>
      </c>
      <c r="K1276" s="189">
        <f>IF(Início!$C$11&lt;K$2,IF((K$2-Início!$C$11)&lt;72,$D1276*K$1,6*$D1276),0)</f>
        <v>360</v>
      </c>
      <c r="L1276" s="189">
        <f>IF(Início!$C$11&lt;L$2,IF((L$2-Início!$C$11)&lt;72,$D1276*L$1,6*$D1276),0)</f>
        <v>360</v>
      </c>
      <c r="M1276" s="189">
        <f>IF(Início!$C$11&lt;M$2,IF((M$2-Início!$C$11)&lt;72,$D1276*M$1,6*$D1276),0)</f>
        <v>360</v>
      </c>
      <c r="N1276" s="189">
        <f>IF(Início!$C$11&lt;N$2,IF((N$2-Início!$C$11)&lt;72,$D1276*N$1,6*$D1276),0)</f>
        <v>360</v>
      </c>
      <c r="Q1276" s="165" t="s">
        <v>1540</v>
      </c>
    </row>
    <row r="1277" spans="2:17">
      <c r="B1277" s="165" t="str">
        <f t="shared" si="20"/>
        <v>Riachão/MA</v>
      </c>
      <c r="C1277" s="189" t="s">
        <v>316</v>
      </c>
      <c r="D1277" s="189">
        <v>60</v>
      </c>
      <c r="E1277" s="189">
        <f>IF(Início!$C$11&lt;E$2,IF((E$2-Início!$C$11)&lt;72,$D1277*E$1,6*$D1277),0)</f>
        <v>60</v>
      </c>
      <c r="F1277" s="189">
        <f>IF(Início!$C$11&lt;F$2,IF((F$2-Início!$C$11)&lt;72,$D1277*F$1,6*$D1277),0)</f>
        <v>120</v>
      </c>
      <c r="G1277" s="189">
        <f>IF(Início!$C$11&lt;G$2,IF((G$2-Início!$C$11)&lt;72,$D1277*G$1,6*$D1277),0)</f>
        <v>180</v>
      </c>
      <c r="H1277" s="189">
        <f>IF(Início!$C$11&lt;H$2,IF((H$2-Início!$C$11)&lt;72,$D1277*H$1,6*$D1277),0)</f>
        <v>240</v>
      </c>
      <c r="I1277" s="189">
        <f>IF(Início!$C$11&lt;I$2,IF((I$2-Início!$C$11)&lt;72,$D1277*I$1,6*$D1277),0)</f>
        <v>300</v>
      </c>
      <c r="J1277" s="189">
        <f>IF(Início!$C$11&lt;J$2,IF((J$2-Início!$C$11)&lt;72,$D1277*J$1,6*$D1277),0)</f>
        <v>360</v>
      </c>
      <c r="K1277" s="189">
        <f>IF(Início!$C$11&lt;K$2,IF((K$2-Início!$C$11)&lt;72,$D1277*K$1,6*$D1277),0)</f>
        <v>360</v>
      </c>
      <c r="L1277" s="189">
        <f>IF(Início!$C$11&lt;L$2,IF((L$2-Início!$C$11)&lt;72,$D1277*L$1,6*$D1277),0)</f>
        <v>360</v>
      </c>
      <c r="M1277" s="189">
        <f>IF(Início!$C$11&lt;M$2,IF((M$2-Início!$C$11)&lt;72,$D1277*M$1,6*$D1277),0)</f>
        <v>360</v>
      </c>
      <c r="N1277" s="189">
        <f>IF(Início!$C$11&lt;N$2,IF((N$2-Início!$C$11)&lt;72,$D1277*N$1,6*$D1277),0)</f>
        <v>360</v>
      </c>
      <c r="Q1277" s="165" t="s">
        <v>843</v>
      </c>
    </row>
    <row r="1278" spans="2:17">
      <c r="B1278" s="165" t="str">
        <f t="shared" si="20"/>
        <v>Riachão do Jacuípe/BA</v>
      </c>
      <c r="C1278" s="189" t="s">
        <v>311</v>
      </c>
      <c r="D1278" s="189">
        <v>60</v>
      </c>
      <c r="E1278" s="189">
        <f>IF(Início!$C$11&lt;E$2,IF((E$2-Início!$C$11)&lt;72,$D1278*E$1,6*$D1278),0)</f>
        <v>60</v>
      </c>
      <c r="F1278" s="189">
        <f>IF(Início!$C$11&lt;F$2,IF((F$2-Início!$C$11)&lt;72,$D1278*F$1,6*$D1278),0)</f>
        <v>120</v>
      </c>
      <c r="G1278" s="189">
        <f>IF(Início!$C$11&lt;G$2,IF((G$2-Início!$C$11)&lt;72,$D1278*G$1,6*$D1278),0)</f>
        <v>180</v>
      </c>
      <c r="H1278" s="189">
        <f>IF(Início!$C$11&lt;H$2,IF((H$2-Início!$C$11)&lt;72,$D1278*H$1,6*$D1278),0)</f>
        <v>240</v>
      </c>
      <c r="I1278" s="189">
        <f>IF(Início!$C$11&lt;I$2,IF((I$2-Início!$C$11)&lt;72,$D1278*I$1,6*$D1278),0)</f>
        <v>300</v>
      </c>
      <c r="J1278" s="189">
        <f>IF(Início!$C$11&lt;J$2,IF((J$2-Início!$C$11)&lt;72,$D1278*J$1,6*$D1278),0)</f>
        <v>360</v>
      </c>
      <c r="K1278" s="189">
        <f>IF(Início!$C$11&lt;K$2,IF((K$2-Início!$C$11)&lt;72,$D1278*K$1,6*$D1278),0)</f>
        <v>360</v>
      </c>
      <c r="L1278" s="189">
        <f>IF(Início!$C$11&lt;L$2,IF((L$2-Início!$C$11)&lt;72,$D1278*L$1,6*$D1278),0)</f>
        <v>360</v>
      </c>
      <c r="M1278" s="189">
        <f>IF(Início!$C$11&lt;M$2,IF((M$2-Início!$C$11)&lt;72,$D1278*M$1,6*$D1278),0)</f>
        <v>360</v>
      </c>
      <c r="N1278" s="189">
        <f>IF(Início!$C$11&lt;N$2,IF((N$2-Início!$C$11)&lt;72,$D1278*N$1,6*$D1278),0)</f>
        <v>360</v>
      </c>
      <c r="Q1278" s="165" t="s">
        <v>639</v>
      </c>
    </row>
    <row r="1279" spans="2:17">
      <c r="B1279" s="165" t="str">
        <f t="shared" si="20"/>
        <v>Riacho da Cruz/RN</v>
      </c>
      <c r="C1279" s="189" t="s">
        <v>2014</v>
      </c>
      <c r="D1279" s="189">
        <v>60</v>
      </c>
      <c r="E1279" s="189">
        <f>IF(Início!$C$11&lt;E$2,IF((E$2-Início!$C$11)&lt;72,$D1279*E$1,6*$D1279),0)</f>
        <v>60</v>
      </c>
      <c r="F1279" s="189">
        <f>IF(Início!$C$11&lt;F$2,IF((F$2-Início!$C$11)&lt;72,$D1279*F$1,6*$D1279),0)</f>
        <v>120</v>
      </c>
      <c r="G1279" s="189">
        <f>IF(Início!$C$11&lt;G$2,IF((G$2-Início!$C$11)&lt;72,$D1279*G$1,6*$D1279),0)</f>
        <v>180</v>
      </c>
      <c r="H1279" s="189">
        <f>IF(Início!$C$11&lt;H$2,IF((H$2-Início!$C$11)&lt;72,$D1279*H$1,6*$D1279),0)</f>
        <v>240</v>
      </c>
      <c r="I1279" s="189">
        <f>IF(Início!$C$11&lt;I$2,IF((I$2-Início!$C$11)&lt;72,$D1279*I$1,6*$D1279),0)</f>
        <v>300</v>
      </c>
      <c r="J1279" s="189">
        <f>IF(Início!$C$11&lt;J$2,IF((J$2-Início!$C$11)&lt;72,$D1279*J$1,6*$D1279),0)</f>
        <v>360</v>
      </c>
      <c r="K1279" s="189">
        <f>IF(Início!$C$11&lt;K$2,IF((K$2-Início!$C$11)&lt;72,$D1279*K$1,6*$D1279),0)</f>
        <v>360</v>
      </c>
      <c r="L1279" s="189">
        <f>IF(Início!$C$11&lt;L$2,IF((L$2-Início!$C$11)&lt;72,$D1279*L$1,6*$D1279),0)</f>
        <v>360</v>
      </c>
      <c r="M1279" s="189">
        <f>IF(Início!$C$11&lt;M$2,IF((M$2-Início!$C$11)&lt;72,$D1279*M$1,6*$D1279),0)</f>
        <v>360</v>
      </c>
      <c r="N1279" s="189">
        <f>IF(Início!$C$11&lt;N$2,IF((N$2-Início!$C$11)&lt;72,$D1279*N$1,6*$D1279),0)</f>
        <v>360</v>
      </c>
      <c r="Q1279" s="165" t="s">
        <v>1911</v>
      </c>
    </row>
    <row r="1280" spans="2:17">
      <c r="B1280" s="165" t="str">
        <f t="shared" si="20"/>
        <v>Riacho das Almas/PE</v>
      </c>
      <c r="C1280" s="189" t="s">
        <v>319</v>
      </c>
      <c r="D1280" s="189">
        <v>60</v>
      </c>
      <c r="E1280" s="189">
        <f>IF(Início!$C$11&lt;E$2,IF((E$2-Início!$C$11)&lt;72,$D1280*E$1,6*$D1280),0)</f>
        <v>60</v>
      </c>
      <c r="F1280" s="189">
        <f>IF(Início!$C$11&lt;F$2,IF((F$2-Início!$C$11)&lt;72,$D1280*F$1,6*$D1280),0)</f>
        <v>120</v>
      </c>
      <c r="G1280" s="189">
        <f>IF(Início!$C$11&lt;G$2,IF((G$2-Início!$C$11)&lt;72,$D1280*G$1,6*$D1280),0)</f>
        <v>180</v>
      </c>
      <c r="H1280" s="189">
        <f>IF(Início!$C$11&lt;H$2,IF((H$2-Início!$C$11)&lt;72,$D1280*H$1,6*$D1280),0)</f>
        <v>240</v>
      </c>
      <c r="I1280" s="189">
        <f>IF(Início!$C$11&lt;I$2,IF((I$2-Início!$C$11)&lt;72,$D1280*I$1,6*$D1280),0)</f>
        <v>300</v>
      </c>
      <c r="J1280" s="189">
        <f>IF(Início!$C$11&lt;J$2,IF((J$2-Início!$C$11)&lt;72,$D1280*J$1,6*$D1280),0)</f>
        <v>360</v>
      </c>
      <c r="K1280" s="189">
        <f>IF(Início!$C$11&lt;K$2,IF((K$2-Início!$C$11)&lt;72,$D1280*K$1,6*$D1280),0)</f>
        <v>360</v>
      </c>
      <c r="L1280" s="189">
        <f>IF(Início!$C$11&lt;L$2,IF((L$2-Início!$C$11)&lt;72,$D1280*L$1,6*$D1280),0)</f>
        <v>360</v>
      </c>
      <c r="M1280" s="189">
        <f>IF(Início!$C$11&lt;M$2,IF((M$2-Início!$C$11)&lt;72,$D1280*M$1,6*$D1280),0)</f>
        <v>360</v>
      </c>
      <c r="N1280" s="189">
        <f>IF(Início!$C$11&lt;N$2,IF((N$2-Início!$C$11)&lt;72,$D1280*N$1,6*$D1280),0)</f>
        <v>360</v>
      </c>
      <c r="Q1280" s="165" t="s">
        <v>879</v>
      </c>
    </row>
    <row r="1281" spans="2:17">
      <c r="B1281" s="165" t="str">
        <f t="shared" si="20"/>
        <v>Riacho de Santana/BA</v>
      </c>
      <c r="C1281" s="189" t="s">
        <v>311</v>
      </c>
      <c r="D1281" s="189">
        <v>60</v>
      </c>
      <c r="E1281" s="189">
        <f>IF(Início!$C$11&lt;E$2,IF((E$2-Início!$C$11)&lt;72,$D1281*E$1,6*$D1281),0)</f>
        <v>60</v>
      </c>
      <c r="F1281" s="189">
        <f>IF(Início!$C$11&lt;F$2,IF((F$2-Início!$C$11)&lt;72,$D1281*F$1,6*$D1281),0)</f>
        <v>120</v>
      </c>
      <c r="G1281" s="189">
        <f>IF(Início!$C$11&lt;G$2,IF((G$2-Início!$C$11)&lt;72,$D1281*G$1,6*$D1281),0)</f>
        <v>180</v>
      </c>
      <c r="H1281" s="189">
        <f>IF(Início!$C$11&lt;H$2,IF((H$2-Início!$C$11)&lt;72,$D1281*H$1,6*$D1281),0)</f>
        <v>240</v>
      </c>
      <c r="I1281" s="189">
        <f>IF(Início!$C$11&lt;I$2,IF((I$2-Início!$C$11)&lt;72,$D1281*I$1,6*$D1281),0)</f>
        <v>300</v>
      </c>
      <c r="J1281" s="189">
        <f>IF(Início!$C$11&lt;J$2,IF((J$2-Início!$C$11)&lt;72,$D1281*J$1,6*$D1281),0)</f>
        <v>360</v>
      </c>
      <c r="K1281" s="189">
        <f>IF(Início!$C$11&lt;K$2,IF((K$2-Início!$C$11)&lt;72,$D1281*K$1,6*$D1281),0)</f>
        <v>360</v>
      </c>
      <c r="L1281" s="189">
        <f>IF(Início!$C$11&lt;L$2,IF((L$2-Início!$C$11)&lt;72,$D1281*L$1,6*$D1281),0)</f>
        <v>360</v>
      </c>
      <c r="M1281" s="189">
        <f>IF(Início!$C$11&lt;M$2,IF((M$2-Início!$C$11)&lt;72,$D1281*M$1,6*$D1281),0)</f>
        <v>360</v>
      </c>
      <c r="N1281" s="189">
        <f>IF(Início!$C$11&lt;N$2,IF((N$2-Início!$C$11)&lt;72,$D1281*N$1,6*$D1281),0)</f>
        <v>360</v>
      </c>
      <c r="Q1281" s="165" t="s">
        <v>678</v>
      </c>
    </row>
    <row r="1282" spans="2:17">
      <c r="B1282" s="165" t="str">
        <f t="shared" si="20"/>
        <v>Riacho de Santana/RN</v>
      </c>
      <c r="C1282" s="189" t="s">
        <v>2014</v>
      </c>
      <c r="D1282" s="189">
        <v>60</v>
      </c>
      <c r="E1282" s="189">
        <f>IF(Início!$C$11&lt;E$2,IF((E$2-Início!$C$11)&lt;72,$D1282*E$1,6*$D1282),0)</f>
        <v>60</v>
      </c>
      <c r="F1282" s="189">
        <f>IF(Início!$C$11&lt;F$2,IF((F$2-Início!$C$11)&lt;72,$D1282*F$1,6*$D1282),0)</f>
        <v>120</v>
      </c>
      <c r="G1282" s="189">
        <f>IF(Início!$C$11&lt;G$2,IF((G$2-Início!$C$11)&lt;72,$D1282*G$1,6*$D1282),0)</f>
        <v>180</v>
      </c>
      <c r="H1282" s="189">
        <f>IF(Início!$C$11&lt;H$2,IF((H$2-Início!$C$11)&lt;72,$D1282*H$1,6*$D1282),0)</f>
        <v>240</v>
      </c>
      <c r="I1282" s="189">
        <f>IF(Início!$C$11&lt;I$2,IF((I$2-Início!$C$11)&lt;72,$D1282*I$1,6*$D1282),0)</f>
        <v>300</v>
      </c>
      <c r="J1282" s="189">
        <f>IF(Início!$C$11&lt;J$2,IF((J$2-Início!$C$11)&lt;72,$D1282*J$1,6*$D1282),0)</f>
        <v>360</v>
      </c>
      <c r="K1282" s="189">
        <f>IF(Início!$C$11&lt;K$2,IF((K$2-Início!$C$11)&lt;72,$D1282*K$1,6*$D1282),0)</f>
        <v>360</v>
      </c>
      <c r="L1282" s="189">
        <f>IF(Início!$C$11&lt;L$2,IF((L$2-Início!$C$11)&lt;72,$D1282*L$1,6*$D1282),0)</f>
        <v>360</v>
      </c>
      <c r="M1282" s="189">
        <f>IF(Início!$C$11&lt;M$2,IF((M$2-Início!$C$11)&lt;72,$D1282*M$1,6*$D1282),0)</f>
        <v>360</v>
      </c>
      <c r="N1282" s="189">
        <f>IF(Início!$C$11&lt;N$2,IF((N$2-Início!$C$11)&lt;72,$D1282*N$1,6*$D1282),0)</f>
        <v>360</v>
      </c>
      <c r="Q1282" s="165" t="s">
        <v>678</v>
      </c>
    </row>
    <row r="1283" spans="2:17">
      <c r="B1283" s="165" t="str">
        <f t="shared" si="20"/>
        <v>Riacho dos Machados/MG</v>
      </c>
      <c r="C1283" s="189" t="s">
        <v>2005</v>
      </c>
      <c r="D1283" s="189">
        <v>60</v>
      </c>
      <c r="E1283" s="189">
        <f>IF(Início!$C$11&lt;E$2,IF((E$2-Início!$C$11)&lt;72,$D1283*E$1,6*$D1283),0)</f>
        <v>60</v>
      </c>
      <c r="F1283" s="189">
        <f>IF(Início!$C$11&lt;F$2,IF((F$2-Início!$C$11)&lt;72,$D1283*F$1,6*$D1283),0)</f>
        <v>120</v>
      </c>
      <c r="G1283" s="189">
        <f>IF(Início!$C$11&lt;G$2,IF((G$2-Início!$C$11)&lt;72,$D1283*G$1,6*$D1283),0)</f>
        <v>180</v>
      </c>
      <c r="H1283" s="189">
        <f>IF(Início!$C$11&lt;H$2,IF((H$2-Início!$C$11)&lt;72,$D1283*H$1,6*$D1283),0)</f>
        <v>240</v>
      </c>
      <c r="I1283" s="189">
        <f>IF(Início!$C$11&lt;I$2,IF((I$2-Início!$C$11)&lt;72,$D1283*I$1,6*$D1283),0)</f>
        <v>300</v>
      </c>
      <c r="J1283" s="189">
        <f>IF(Início!$C$11&lt;J$2,IF((J$2-Início!$C$11)&lt;72,$D1283*J$1,6*$D1283),0)</f>
        <v>360</v>
      </c>
      <c r="K1283" s="189">
        <f>IF(Início!$C$11&lt;K$2,IF((K$2-Início!$C$11)&lt;72,$D1283*K$1,6*$D1283),0)</f>
        <v>360</v>
      </c>
      <c r="L1283" s="189">
        <f>IF(Início!$C$11&lt;L$2,IF((L$2-Início!$C$11)&lt;72,$D1283*L$1,6*$D1283),0)</f>
        <v>360</v>
      </c>
      <c r="M1283" s="189">
        <f>IF(Início!$C$11&lt;M$2,IF((M$2-Início!$C$11)&lt;72,$D1283*M$1,6*$D1283),0)</f>
        <v>360</v>
      </c>
      <c r="N1283" s="189">
        <f>IF(Início!$C$11&lt;N$2,IF((N$2-Início!$C$11)&lt;72,$D1283*N$1,6*$D1283),0)</f>
        <v>360</v>
      </c>
      <c r="Q1283" s="165" t="s">
        <v>1425</v>
      </c>
    </row>
    <row r="1284" spans="2:17">
      <c r="B1284" s="165" t="str">
        <f t="shared" si="20"/>
        <v>Ribeira do Amparo/BA</v>
      </c>
      <c r="C1284" s="189" t="s">
        <v>311</v>
      </c>
      <c r="D1284" s="189">
        <v>60</v>
      </c>
      <c r="E1284" s="189">
        <f>IF(Início!$C$11&lt;E$2,IF((E$2-Início!$C$11)&lt;72,$D1284*E$1,6*$D1284),0)</f>
        <v>60</v>
      </c>
      <c r="F1284" s="189">
        <f>IF(Início!$C$11&lt;F$2,IF((F$2-Início!$C$11)&lt;72,$D1284*F$1,6*$D1284),0)</f>
        <v>120</v>
      </c>
      <c r="G1284" s="189">
        <f>IF(Início!$C$11&lt;G$2,IF((G$2-Início!$C$11)&lt;72,$D1284*G$1,6*$D1284),0)</f>
        <v>180</v>
      </c>
      <c r="H1284" s="189">
        <f>IF(Início!$C$11&lt;H$2,IF((H$2-Início!$C$11)&lt;72,$D1284*H$1,6*$D1284),0)</f>
        <v>240</v>
      </c>
      <c r="I1284" s="189">
        <f>IF(Início!$C$11&lt;I$2,IF((I$2-Início!$C$11)&lt;72,$D1284*I$1,6*$D1284),0)</f>
        <v>300</v>
      </c>
      <c r="J1284" s="189">
        <f>IF(Início!$C$11&lt;J$2,IF((J$2-Início!$C$11)&lt;72,$D1284*J$1,6*$D1284),0)</f>
        <v>360</v>
      </c>
      <c r="K1284" s="189">
        <f>IF(Início!$C$11&lt;K$2,IF((K$2-Início!$C$11)&lt;72,$D1284*K$1,6*$D1284),0)</f>
        <v>360</v>
      </c>
      <c r="L1284" s="189">
        <f>IF(Início!$C$11&lt;L$2,IF((L$2-Início!$C$11)&lt;72,$D1284*L$1,6*$D1284),0)</f>
        <v>360</v>
      </c>
      <c r="M1284" s="189">
        <f>IF(Início!$C$11&lt;M$2,IF((M$2-Início!$C$11)&lt;72,$D1284*M$1,6*$D1284),0)</f>
        <v>360</v>
      </c>
      <c r="N1284" s="189">
        <f>IF(Início!$C$11&lt;N$2,IF((N$2-Início!$C$11)&lt;72,$D1284*N$1,6*$D1284),0)</f>
        <v>360</v>
      </c>
      <c r="Q1284" s="165" t="s">
        <v>1131</v>
      </c>
    </row>
    <row r="1285" spans="2:17">
      <c r="B1285" s="165" t="str">
        <f t="shared" ref="B1285:B1348" si="21">CONCATENATE(Q1285,"/",C1285)</f>
        <v>Ribeira do Pombal/BA</v>
      </c>
      <c r="C1285" s="189" t="s">
        <v>311</v>
      </c>
      <c r="D1285" s="189">
        <v>60</v>
      </c>
      <c r="E1285" s="189">
        <f>IF(Início!$C$11&lt;E$2,IF((E$2-Início!$C$11)&lt;72,$D1285*E$1,6*$D1285),0)</f>
        <v>60</v>
      </c>
      <c r="F1285" s="189">
        <f>IF(Início!$C$11&lt;F$2,IF((F$2-Início!$C$11)&lt;72,$D1285*F$1,6*$D1285),0)</f>
        <v>120</v>
      </c>
      <c r="G1285" s="189">
        <f>IF(Início!$C$11&lt;G$2,IF((G$2-Início!$C$11)&lt;72,$D1285*G$1,6*$D1285),0)</f>
        <v>180</v>
      </c>
      <c r="H1285" s="189">
        <f>IF(Início!$C$11&lt;H$2,IF((H$2-Início!$C$11)&lt;72,$D1285*H$1,6*$D1285),0)</f>
        <v>240</v>
      </c>
      <c r="I1285" s="189">
        <f>IF(Início!$C$11&lt;I$2,IF((I$2-Início!$C$11)&lt;72,$D1285*I$1,6*$D1285),0)</f>
        <v>300</v>
      </c>
      <c r="J1285" s="189">
        <f>IF(Início!$C$11&lt;J$2,IF((J$2-Início!$C$11)&lt;72,$D1285*J$1,6*$D1285),0)</f>
        <v>360</v>
      </c>
      <c r="K1285" s="189">
        <f>IF(Início!$C$11&lt;K$2,IF((K$2-Início!$C$11)&lt;72,$D1285*K$1,6*$D1285),0)</f>
        <v>360</v>
      </c>
      <c r="L1285" s="189">
        <f>IF(Início!$C$11&lt;L$2,IF((L$2-Início!$C$11)&lt;72,$D1285*L$1,6*$D1285),0)</f>
        <v>360</v>
      </c>
      <c r="M1285" s="189">
        <f>IF(Início!$C$11&lt;M$2,IF((M$2-Início!$C$11)&lt;72,$D1285*M$1,6*$D1285),0)</f>
        <v>360</v>
      </c>
      <c r="N1285" s="189">
        <f>IF(Início!$C$11&lt;N$2,IF((N$2-Início!$C$11)&lt;72,$D1285*N$1,6*$D1285),0)</f>
        <v>360</v>
      </c>
      <c r="Q1285" s="165" t="s">
        <v>500</v>
      </c>
    </row>
    <row r="1286" spans="2:17">
      <c r="B1286" s="165" t="str">
        <f t="shared" si="21"/>
        <v>Ribeirão/PE</v>
      </c>
      <c r="C1286" s="189" t="s">
        <v>319</v>
      </c>
      <c r="D1286" s="189">
        <v>60</v>
      </c>
      <c r="E1286" s="189">
        <f>IF(Início!$C$11&lt;E$2,IF((E$2-Início!$C$11)&lt;72,$D1286*E$1,6*$D1286),0)</f>
        <v>60</v>
      </c>
      <c r="F1286" s="189">
        <f>IF(Início!$C$11&lt;F$2,IF((F$2-Início!$C$11)&lt;72,$D1286*F$1,6*$D1286),0)</f>
        <v>120</v>
      </c>
      <c r="G1286" s="189">
        <f>IF(Início!$C$11&lt;G$2,IF((G$2-Início!$C$11)&lt;72,$D1286*G$1,6*$D1286),0)</f>
        <v>180</v>
      </c>
      <c r="H1286" s="189">
        <f>IF(Início!$C$11&lt;H$2,IF((H$2-Início!$C$11)&lt;72,$D1286*H$1,6*$D1286),0)</f>
        <v>240</v>
      </c>
      <c r="I1286" s="189">
        <f>IF(Início!$C$11&lt;I$2,IF((I$2-Início!$C$11)&lt;72,$D1286*I$1,6*$D1286),0)</f>
        <v>300</v>
      </c>
      <c r="J1286" s="189">
        <f>IF(Início!$C$11&lt;J$2,IF((J$2-Início!$C$11)&lt;72,$D1286*J$1,6*$D1286),0)</f>
        <v>360</v>
      </c>
      <c r="K1286" s="189">
        <f>IF(Início!$C$11&lt;K$2,IF((K$2-Início!$C$11)&lt;72,$D1286*K$1,6*$D1286),0)</f>
        <v>360</v>
      </c>
      <c r="L1286" s="189">
        <f>IF(Início!$C$11&lt;L$2,IF((L$2-Início!$C$11)&lt;72,$D1286*L$1,6*$D1286),0)</f>
        <v>360</v>
      </c>
      <c r="M1286" s="189">
        <f>IF(Início!$C$11&lt;M$2,IF((M$2-Início!$C$11)&lt;72,$D1286*M$1,6*$D1286),0)</f>
        <v>360</v>
      </c>
      <c r="N1286" s="189">
        <f>IF(Início!$C$11&lt;N$2,IF((N$2-Início!$C$11)&lt;72,$D1286*N$1,6*$D1286),0)</f>
        <v>360</v>
      </c>
      <c r="Q1286" s="165" t="s">
        <v>638</v>
      </c>
    </row>
    <row r="1287" spans="2:17">
      <c r="B1287" s="165" t="str">
        <f t="shared" si="21"/>
        <v>Ribeirão Claro/PR</v>
      </c>
      <c r="C1287" s="189" t="s">
        <v>2009</v>
      </c>
      <c r="D1287" s="189">
        <v>60</v>
      </c>
      <c r="E1287" s="189">
        <f>IF(Início!$C$11&lt;E$2,IF((E$2-Início!$C$11)&lt;72,$D1287*E$1,6*$D1287),0)</f>
        <v>60</v>
      </c>
      <c r="F1287" s="189">
        <f>IF(Início!$C$11&lt;F$2,IF((F$2-Início!$C$11)&lt;72,$D1287*F$1,6*$D1287),0)</f>
        <v>120</v>
      </c>
      <c r="G1287" s="189">
        <f>IF(Início!$C$11&lt;G$2,IF((G$2-Início!$C$11)&lt;72,$D1287*G$1,6*$D1287),0)</f>
        <v>180</v>
      </c>
      <c r="H1287" s="189">
        <f>IF(Início!$C$11&lt;H$2,IF((H$2-Início!$C$11)&lt;72,$D1287*H$1,6*$D1287),0)</f>
        <v>240</v>
      </c>
      <c r="I1287" s="189">
        <f>IF(Início!$C$11&lt;I$2,IF((I$2-Início!$C$11)&lt;72,$D1287*I$1,6*$D1287),0)</f>
        <v>300</v>
      </c>
      <c r="J1287" s="189">
        <f>IF(Início!$C$11&lt;J$2,IF((J$2-Início!$C$11)&lt;72,$D1287*J$1,6*$D1287),0)</f>
        <v>360</v>
      </c>
      <c r="K1287" s="189">
        <f>IF(Início!$C$11&lt;K$2,IF((K$2-Início!$C$11)&lt;72,$D1287*K$1,6*$D1287),0)</f>
        <v>360</v>
      </c>
      <c r="L1287" s="189">
        <f>IF(Início!$C$11&lt;L$2,IF((L$2-Início!$C$11)&lt;72,$D1287*L$1,6*$D1287),0)</f>
        <v>360</v>
      </c>
      <c r="M1287" s="189">
        <f>IF(Início!$C$11&lt;M$2,IF((M$2-Início!$C$11)&lt;72,$D1287*M$1,6*$D1287),0)</f>
        <v>360</v>
      </c>
      <c r="N1287" s="189">
        <f>IF(Início!$C$11&lt;N$2,IF((N$2-Início!$C$11)&lt;72,$D1287*N$1,6*$D1287),0)</f>
        <v>360</v>
      </c>
      <c r="Q1287" s="165" t="s">
        <v>1208</v>
      </c>
    </row>
    <row r="1288" spans="2:17">
      <c r="B1288" s="165" t="str">
        <f t="shared" si="21"/>
        <v>Ribeirão do Pinhal/PR</v>
      </c>
      <c r="C1288" s="189" t="s">
        <v>2009</v>
      </c>
      <c r="D1288" s="189">
        <v>60</v>
      </c>
      <c r="E1288" s="189">
        <f>IF(Início!$C$11&lt;E$2,IF((E$2-Início!$C$11)&lt;72,$D1288*E$1,6*$D1288),0)</f>
        <v>60</v>
      </c>
      <c r="F1288" s="189">
        <f>IF(Início!$C$11&lt;F$2,IF((F$2-Início!$C$11)&lt;72,$D1288*F$1,6*$D1288),0)</f>
        <v>120</v>
      </c>
      <c r="G1288" s="189">
        <f>IF(Início!$C$11&lt;G$2,IF((G$2-Início!$C$11)&lt;72,$D1288*G$1,6*$D1288),0)</f>
        <v>180</v>
      </c>
      <c r="H1288" s="189">
        <f>IF(Início!$C$11&lt;H$2,IF((H$2-Início!$C$11)&lt;72,$D1288*H$1,6*$D1288),0)</f>
        <v>240</v>
      </c>
      <c r="I1288" s="189">
        <f>IF(Início!$C$11&lt;I$2,IF((I$2-Início!$C$11)&lt;72,$D1288*I$1,6*$D1288),0)</f>
        <v>300</v>
      </c>
      <c r="J1288" s="189">
        <f>IF(Início!$C$11&lt;J$2,IF((J$2-Início!$C$11)&lt;72,$D1288*J$1,6*$D1288),0)</f>
        <v>360</v>
      </c>
      <c r="K1288" s="189">
        <f>IF(Início!$C$11&lt;K$2,IF((K$2-Início!$C$11)&lt;72,$D1288*K$1,6*$D1288),0)</f>
        <v>360</v>
      </c>
      <c r="L1288" s="189">
        <f>IF(Início!$C$11&lt;L$2,IF((L$2-Início!$C$11)&lt;72,$D1288*L$1,6*$D1288),0)</f>
        <v>360</v>
      </c>
      <c r="M1288" s="189">
        <f>IF(Início!$C$11&lt;M$2,IF((M$2-Início!$C$11)&lt;72,$D1288*M$1,6*$D1288),0)</f>
        <v>360</v>
      </c>
      <c r="N1288" s="189">
        <f>IF(Início!$C$11&lt;N$2,IF((N$2-Início!$C$11)&lt;72,$D1288*N$1,6*$D1288),0)</f>
        <v>360</v>
      </c>
      <c r="Q1288" s="165" t="s">
        <v>1183</v>
      </c>
    </row>
    <row r="1289" spans="2:17">
      <c r="B1289" s="165" t="str">
        <f t="shared" si="21"/>
        <v>Ribeirão do Sul/SP</v>
      </c>
      <c r="C1289" s="189" t="s">
        <v>2002</v>
      </c>
      <c r="D1289" s="189">
        <v>60</v>
      </c>
      <c r="E1289" s="189">
        <f>IF(Início!$C$11&lt;E$2,IF((E$2-Início!$C$11)&lt;72,$D1289*E$1,6*$D1289),0)</f>
        <v>60</v>
      </c>
      <c r="F1289" s="189">
        <f>IF(Início!$C$11&lt;F$2,IF((F$2-Início!$C$11)&lt;72,$D1289*F$1,6*$D1289),0)</f>
        <v>120</v>
      </c>
      <c r="G1289" s="189">
        <f>IF(Início!$C$11&lt;G$2,IF((G$2-Início!$C$11)&lt;72,$D1289*G$1,6*$D1289),0)</f>
        <v>180</v>
      </c>
      <c r="H1289" s="189">
        <f>IF(Início!$C$11&lt;H$2,IF((H$2-Início!$C$11)&lt;72,$D1289*H$1,6*$D1289),0)</f>
        <v>240</v>
      </c>
      <c r="I1289" s="189">
        <f>IF(Início!$C$11&lt;I$2,IF((I$2-Início!$C$11)&lt;72,$D1289*I$1,6*$D1289),0)</f>
        <v>300</v>
      </c>
      <c r="J1289" s="189">
        <f>IF(Início!$C$11&lt;J$2,IF((J$2-Início!$C$11)&lt;72,$D1289*J$1,6*$D1289),0)</f>
        <v>360</v>
      </c>
      <c r="K1289" s="189">
        <f>IF(Início!$C$11&lt;K$2,IF((K$2-Início!$C$11)&lt;72,$D1289*K$1,6*$D1289),0)</f>
        <v>360</v>
      </c>
      <c r="L1289" s="189">
        <f>IF(Início!$C$11&lt;L$2,IF((L$2-Início!$C$11)&lt;72,$D1289*L$1,6*$D1289),0)</f>
        <v>360</v>
      </c>
      <c r="M1289" s="189">
        <f>IF(Início!$C$11&lt;M$2,IF((M$2-Início!$C$11)&lt;72,$D1289*M$1,6*$D1289),0)</f>
        <v>360</v>
      </c>
      <c r="N1289" s="189">
        <f>IF(Início!$C$11&lt;N$2,IF((N$2-Início!$C$11)&lt;72,$D1289*N$1,6*$D1289),0)</f>
        <v>360</v>
      </c>
      <c r="Q1289" s="165" t="s">
        <v>1728</v>
      </c>
    </row>
    <row r="1290" spans="2:17">
      <c r="B1290" s="165" t="str">
        <f t="shared" si="21"/>
        <v>Rinópolis/SP</v>
      </c>
      <c r="C1290" s="189" t="s">
        <v>2002</v>
      </c>
      <c r="D1290" s="189">
        <v>60</v>
      </c>
      <c r="E1290" s="189">
        <f>IF(Início!$C$11&lt;E$2,IF((E$2-Início!$C$11)&lt;72,$D1290*E$1,6*$D1290),0)</f>
        <v>60</v>
      </c>
      <c r="F1290" s="189">
        <f>IF(Início!$C$11&lt;F$2,IF((F$2-Início!$C$11)&lt;72,$D1290*F$1,6*$D1290),0)</f>
        <v>120</v>
      </c>
      <c r="G1290" s="189">
        <f>IF(Início!$C$11&lt;G$2,IF((G$2-Início!$C$11)&lt;72,$D1290*G$1,6*$D1290),0)</f>
        <v>180</v>
      </c>
      <c r="H1290" s="189">
        <f>IF(Início!$C$11&lt;H$2,IF((H$2-Início!$C$11)&lt;72,$D1290*H$1,6*$D1290),0)</f>
        <v>240</v>
      </c>
      <c r="I1290" s="189">
        <f>IF(Início!$C$11&lt;I$2,IF((I$2-Início!$C$11)&lt;72,$D1290*I$1,6*$D1290),0)</f>
        <v>300</v>
      </c>
      <c r="J1290" s="189">
        <f>IF(Início!$C$11&lt;J$2,IF((J$2-Início!$C$11)&lt;72,$D1290*J$1,6*$D1290),0)</f>
        <v>360</v>
      </c>
      <c r="K1290" s="189">
        <f>IF(Início!$C$11&lt;K$2,IF((K$2-Início!$C$11)&lt;72,$D1290*K$1,6*$D1290),0)</f>
        <v>360</v>
      </c>
      <c r="L1290" s="189">
        <f>IF(Início!$C$11&lt;L$2,IF((L$2-Início!$C$11)&lt;72,$D1290*L$1,6*$D1290),0)</f>
        <v>360</v>
      </c>
      <c r="M1290" s="189">
        <f>IF(Início!$C$11&lt;M$2,IF((M$2-Início!$C$11)&lt;72,$D1290*M$1,6*$D1290),0)</f>
        <v>360</v>
      </c>
      <c r="N1290" s="189">
        <f>IF(Início!$C$11&lt;N$2,IF((N$2-Início!$C$11)&lt;72,$D1290*N$1,6*$D1290),0)</f>
        <v>360</v>
      </c>
      <c r="Q1290" s="165" t="s">
        <v>1399</v>
      </c>
    </row>
    <row r="1291" spans="2:17">
      <c r="B1291" s="165" t="str">
        <f t="shared" si="21"/>
        <v>Rio Bananal/ES</v>
      </c>
      <c r="C1291" s="189" t="s">
        <v>2011</v>
      </c>
      <c r="D1291" s="189">
        <v>60</v>
      </c>
      <c r="E1291" s="189">
        <f>IF(Início!$C$11&lt;E$2,IF((E$2-Início!$C$11)&lt;72,$D1291*E$1,6*$D1291),0)</f>
        <v>60</v>
      </c>
      <c r="F1291" s="189">
        <f>IF(Início!$C$11&lt;F$2,IF((F$2-Início!$C$11)&lt;72,$D1291*F$1,6*$D1291),0)</f>
        <v>120</v>
      </c>
      <c r="G1291" s="189">
        <f>IF(Início!$C$11&lt;G$2,IF((G$2-Início!$C$11)&lt;72,$D1291*G$1,6*$D1291),0)</f>
        <v>180</v>
      </c>
      <c r="H1291" s="189">
        <f>IF(Início!$C$11&lt;H$2,IF((H$2-Início!$C$11)&lt;72,$D1291*H$1,6*$D1291),0)</f>
        <v>240</v>
      </c>
      <c r="I1291" s="189">
        <f>IF(Início!$C$11&lt;I$2,IF((I$2-Início!$C$11)&lt;72,$D1291*I$1,6*$D1291),0)</f>
        <v>300</v>
      </c>
      <c r="J1291" s="189">
        <f>IF(Início!$C$11&lt;J$2,IF((J$2-Início!$C$11)&lt;72,$D1291*J$1,6*$D1291),0)</f>
        <v>360</v>
      </c>
      <c r="K1291" s="189">
        <f>IF(Início!$C$11&lt;K$2,IF((K$2-Início!$C$11)&lt;72,$D1291*K$1,6*$D1291),0)</f>
        <v>360</v>
      </c>
      <c r="L1291" s="189">
        <f>IF(Início!$C$11&lt;L$2,IF((L$2-Início!$C$11)&lt;72,$D1291*L$1,6*$D1291),0)</f>
        <v>360</v>
      </c>
      <c r="M1291" s="189">
        <f>IF(Início!$C$11&lt;M$2,IF((M$2-Início!$C$11)&lt;72,$D1291*M$1,6*$D1291),0)</f>
        <v>360</v>
      </c>
      <c r="N1291" s="189">
        <f>IF(Início!$C$11&lt;N$2,IF((N$2-Início!$C$11)&lt;72,$D1291*N$1,6*$D1291),0)</f>
        <v>360</v>
      </c>
      <c r="Q1291" s="165" t="s">
        <v>915</v>
      </c>
    </row>
    <row r="1292" spans="2:17">
      <c r="B1292" s="165" t="str">
        <f t="shared" si="21"/>
        <v>Rio Bom/PR</v>
      </c>
      <c r="C1292" s="189" t="s">
        <v>2009</v>
      </c>
      <c r="D1292" s="189">
        <v>60</v>
      </c>
      <c r="E1292" s="189">
        <f>IF(Início!$C$11&lt;E$2,IF((E$2-Início!$C$11)&lt;72,$D1292*E$1,6*$D1292),0)</f>
        <v>60</v>
      </c>
      <c r="F1292" s="189">
        <f>IF(Início!$C$11&lt;F$2,IF((F$2-Início!$C$11)&lt;72,$D1292*F$1,6*$D1292),0)</f>
        <v>120</v>
      </c>
      <c r="G1292" s="189">
        <f>IF(Início!$C$11&lt;G$2,IF((G$2-Início!$C$11)&lt;72,$D1292*G$1,6*$D1292),0)</f>
        <v>180</v>
      </c>
      <c r="H1292" s="189">
        <f>IF(Início!$C$11&lt;H$2,IF((H$2-Início!$C$11)&lt;72,$D1292*H$1,6*$D1292),0)</f>
        <v>240</v>
      </c>
      <c r="I1292" s="189">
        <f>IF(Início!$C$11&lt;I$2,IF((I$2-Início!$C$11)&lt;72,$D1292*I$1,6*$D1292),0)</f>
        <v>300</v>
      </c>
      <c r="J1292" s="189">
        <f>IF(Início!$C$11&lt;J$2,IF((J$2-Início!$C$11)&lt;72,$D1292*J$1,6*$D1292),0)</f>
        <v>360</v>
      </c>
      <c r="K1292" s="189">
        <f>IF(Início!$C$11&lt;K$2,IF((K$2-Início!$C$11)&lt;72,$D1292*K$1,6*$D1292),0)</f>
        <v>360</v>
      </c>
      <c r="L1292" s="189">
        <f>IF(Início!$C$11&lt;L$2,IF((L$2-Início!$C$11)&lt;72,$D1292*L$1,6*$D1292),0)</f>
        <v>360</v>
      </c>
      <c r="M1292" s="189">
        <f>IF(Início!$C$11&lt;M$2,IF((M$2-Início!$C$11)&lt;72,$D1292*M$1,6*$D1292),0)</f>
        <v>360</v>
      </c>
      <c r="N1292" s="189">
        <f>IF(Início!$C$11&lt;N$2,IF((N$2-Início!$C$11)&lt;72,$D1292*N$1,6*$D1292),0)</f>
        <v>360</v>
      </c>
      <c r="Q1292" s="165" t="s">
        <v>1871</v>
      </c>
    </row>
    <row r="1293" spans="2:17">
      <c r="B1293" s="165" t="str">
        <f t="shared" si="21"/>
        <v>Rio Bonito/RJ</v>
      </c>
      <c r="C1293" s="189" t="s">
        <v>2003</v>
      </c>
      <c r="D1293" s="189">
        <v>60</v>
      </c>
      <c r="E1293" s="189">
        <f>IF(Início!$C$11&lt;E$2,IF((E$2-Início!$C$11)&lt;72,$D1293*E$1,6*$D1293),0)</f>
        <v>60</v>
      </c>
      <c r="F1293" s="189">
        <f>IF(Início!$C$11&lt;F$2,IF((F$2-Início!$C$11)&lt;72,$D1293*F$1,6*$D1293),0)</f>
        <v>120</v>
      </c>
      <c r="G1293" s="189">
        <f>IF(Início!$C$11&lt;G$2,IF((G$2-Início!$C$11)&lt;72,$D1293*G$1,6*$D1293),0)</f>
        <v>180</v>
      </c>
      <c r="H1293" s="189">
        <f>IF(Início!$C$11&lt;H$2,IF((H$2-Início!$C$11)&lt;72,$D1293*H$1,6*$D1293),0)</f>
        <v>240</v>
      </c>
      <c r="I1293" s="189">
        <f>IF(Início!$C$11&lt;I$2,IF((I$2-Início!$C$11)&lt;72,$D1293*I$1,6*$D1293),0)</f>
        <v>300</v>
      </c>
      <c r="J1293" s="189">
        <f>IF(Início!$C$11&lt;J$2,IF((J$2-Início!$C$11)&lt;72,$D1293*J$1,6*$D1293),0)</f>
        <v>360</v>
      </c>
      <c r="K1293" s="189">
        <f>IF(Início!$C$11&lt;K$2,IF((K$2-Início!$C$11)&lt;72,$D1293*K$1,6*$D1293),0)</f>
        <v>360</v>
      </c>
      <c r="L1293" s="189">
        <f>IF(Início!$C$11&lt;L$2,IF((L$2-Início!$C$11)&lt;72,$D1293*L$1,6*$D1293),0)</f>
        <v>360</v>
      </c>
      <c r="M1293" s="189">
        <f>IF(Início!$C$11&lt;M$2,IF((M$2-Início!$C$11)&lt;72,$D1293*M$1,6*$D1293),0)</f>
        <v>360</v>
      </c>
      <c r="N1293" s="189">
        <f>IF(Início!$C$11&lt;N$2,IF((N$2-Início!$C$11)&lt;72,$D1293*N$1,6*$D1293),0)</f>
        <v>360</v>
      </c>
      <c r="Q1293" s="165" t="s">
        <v>496</v>
      </c>
    </row>
    <row r="1294" spans="2:17">
      <c r="B1294" s="165" t="str">
        <f t="shared" si="21"/>
        <v>Rio Branco do Ivaí/PR</v>
      </c>
      <c r="C1294" s="189" t="s">
        <v>2009</v>
      </c>
      <c r="D1294" s="189">
        <v>60</v>
      </c>
      <c r="E1294" s="189">
        <f>IF(Início!$C$11&lt;E$2,IF((E$2-Início!$C$11)&lt;72,$D1294*E$1,6*$D1294),0)</f>
        <v>60</v>
      </c>
      <c r="F1294" s="189">
        <f>IF(Início!$C$11&lt;F$2,IF((F$2-Início!$C$11)&lt;72,$D1294*F$1,6*$D1294),0)</f>
        <v>120</v>
      </c>
      <c r="G1294" s="189">
        <f>IF(Início!$C$11&lt;G$2,IF((G$2-Início!$C$11)&lt;72,$D1294*G$1,6*$D1294),0)</f>
        <v>180</v>
      </c>
      <c r="H1294" s="189">
        <f>IF(Início!$C$11&lt;H$2,IF((H$2-Início!$C$11)&lt;72,$D1294*H$1,6*$D1294),0)</f>
        <v>240</v>
      </c>
      <c r="I1294" s="189">
        <f>IF(Início!$C$11&lt;I$2,IF((I$2-Início!$C$11)&lt;72,$D1294*I$1,6*$D1294),0)</f>
        <v>300</v>
      </c>
      <c r="J1294" s="189">
        <f>IF(Início!$C$11&lt;J$2,IF((J$2-Início!$C$11)&lt;72,$D1294*J$1,6*$D1294),0)</f>
        <v>360</v>
      </c>
      <c r="K1294" s="189">
        <f>IF(Início!$C$11&lt;K$2,IF((K$2-Início!$C$11)&lt;72,$D1294*K$1,6*$D1294),0)</f>
        <v>360</v>
      </c>
      <c r="L1294" s="189">
        <f>IF(Início!$C$11&lt;L$2,IF((L$2-Início!$C$11)&lt;72,$D1294*L$1,6*$D1294),0)</f>
        <v>360</v>
      </c>
      <c r="M1294" s="189">
        <f>IF(Início!$C$11&lt;M$2,IF((M$2-Início!$C$11)&lt;72,$D1294*M$1,6*$D1294),0)</f>
        <v>360</v>
      </c>
      <c r="N1294" s="189">
        <f>IF(Início!$C$11&lt;N$2,IF((N$2-Início!$C$11)&lt;72,$D1294*N$1,6*$D1294),0)</f>
        <v>360</v>
      </c>
      <c r="Q1294" s="165" t="s">
        <v>1818</v>
      </c>
    </row>
    <row r="1295" spans="2:17">
      <c r="B1295" s="165" t="str">
        <f t="shared" si="21"/>
        <v>Rio Brilhante/MS</v>
      </c>
      <c r="C1295" s="189" t="s">
        <v>308</v>
      </c>
      <c r="D1295" s="189">
        <v>60</v>
      </c>
      <c r="E1295" s="189">
        <f>IF(Início!$C$11&lt;E$2,IF((E$2-Início!$C$11)&lt;72,$D1295*E$1,6*$D1295),0)</f>
        <v>60</v>
      </c>
      <c r="F1295" s="189">
        <f>IF(Início!$C$11&lt;F$2,IF((F$2-Início!$C$11)&lt;72,$D1295*F$1,6*$D1295),0)</f>
        <v>120</v>
      </c>
      <c r="G1295" s="189">
        <f>IF(Início!$C$11&lt;G$2,IF((G$2-Início!$C$11)&lt;72,$D1295*G$1,6*$D1295),0)</f>
        <v>180</v>
      </c>
      <c r="H1295" s="189">
        <f>IF(Início!$C$11&lt;H$2,IF((H$2-Início!$C$11)&lt;72,$D1295*H$1,6*$D1295),0)</f>
        <v>240</v>
      </c>
      <c r="I1295" s="189">
        <f>IF(Início!$C$11&lt;I$2,IF((I$2-Início!$C$11)&lt;72,$D1295*I$1,6*$D1295),0)</f>
        <v>300</v>
      </c>
      <c r="J1295" s="189">
        <f>IF(Início!$C$11&lt;J$2,IF((J$2-Início!$C$11)&lt;72,$D1295*J$1,6*$D1295),0)</f>
        <v>360</v>
      </c>
      <c r="K1295" s="189">
        <f>IF(Início!$C$11&lt;K$2,IF((K$2-Início!$C$11)&lt;72,$D1295*K$1,6*$D1295),0)</f>
        <v>360</v>
      </c>
      <c r="L1295" s="189">
        <f>IF(Início!$C$11&lt;L$2,IF((L$2-Início!$C$11)&lt;72,$D1295*L$1,6*$D1295),0)</f>
        <v>360</v>
      </c>
      <c r="M1295" s="189">
        <f>IF(Início!$C$11&lt;M$2,IF((M$2-Início!$C$11)&lt;72,$D1295*M$1,6*$D1295),0)</f>
        <v>360</v>
      </c>
      <c r="N1295" s="189">
        <f>IF(Início!$C$11&lt;N$2,IF((N$2-Início!$C$11)&lt;72,$D1295*N$1,6*$D1295),0)</f>
        <v>360</v>
      </c>
      <c r="Q1295" s="165" t="s">
        <v>596</v>
      </c>
    </row>
    <row r="1296" spans="2:17">
      <c r="B1296" s="165" t="str">
        <f t="shared" si="21"/>
        <v>Rio Crespo/RO</v>
      </c>
      <c r="C1296" s="189" t="s">
        <v>306</v>
      </c>
      <c r="D1296" s="189">
        <v>60</v>
      </c>
      <c r="E1296" s="189">
        <f>IF(Início!$C$11&lt;E$2,IF((E$2-Início!$C$11)&lt;72,$D1296*E$1,6*$D1296),0)</f>
        <v>60</v>
      </c>
      <c r="F1296" s="189">
        <f>IF(Início!$C$11&lt;F$2,IF((F$2-Início!$C$11)&lt;72,$D1296*F$1,6*$D1296),0)</f>
        <v>120</v>
      </c>
      <c r="G1296" s="189">
        <f>IF(Início!$C$11&lt;G$2,IF((G$2-Início!$C$11)&lt;72,$D1296*G$1,6*$D1296),0)</f>
        <v>180</v>
      </c>
      <c r="H1296" s="189">
        <f>IF(Início!$C$11&lt;H$2,IF((H$2-Início!$C$11)&lt;72,$D1296*H$1,6*$D1296),0)</f>
        <v>240</v>
      </c>
      <c r="I1296" s="189">
        <f>IF(Início!$C$11&lt;I$2,IF((I$2-Início!$C$11)&lt;72,$D1296*I$1,6*$D1296),0)</f>
        <v>300</v>
      </c>
      <c r="J1296" s="189">
        <f>IF(Início!$C$11&lt;J$2,IF((J$2-Início!$C$11)&lt;72,$D1296*J$1,6*$D1296),0)</f>
        <v>360</v>
      </c>
      <c r="K1296" s="189">
        <f>IF(Início!$C$11&lt;K$2,IF((K$2-Início!$C$11)&lt;72,$D1296*K$1,6*$D1296),0)</f>
        <v>360</v>
      </c>
      <c r="L1296" s="189">
        <f>IF(Início!$C$11&lt;L$2,IF((L$2-Início!$C$11)&lt;72,$D1296*L$1,6*$D1296),0)</f>
        <v>360</v>
      </c>
      <c r="M1296" s="189">
        <f>IF(Início!$C$11&lt;M$2,IF((M$2-Início!$C$11)&lt;72,$D1296*M$1,6*$D1296),0)</f>
        <v>360</v>
      </c>
      <c r="N1296" s="189">
        <f>IF(Início!$C$11&lt;N$2,IF((N$2-Início!$C$11)&lt;72,$D1296*N$1,6*$D1296),0)</f>
        <v>360</v>
      </c>
      <c r="Q1296" s="165" t="s">
        <v>1851</v>
      </c>
    </row>
    <row r="1297" spans="2:17">
      <c r="B1297" s="165" t="str">
        <f t="shared" si="21"/>
        <v>Rio das Ostras/RJ</v>
      </c>
      <c r="C1297" s="189" t="s">
        <v>2003</v>
      </c>
      <c r="D1297" s="189">
        <v>60</v>
      </c>
      <c r="E1297" s="189">
        <f>IF(Início!$C$11&lt;E$2,IF((E$2-Início!$C$11)&lt;72,$D1297*E$1,6*$D1297),0)</f>
        <v>60</v>
      </c>
      <c r="F1297" s="189">
        <f>IF(Início!$C$11&lt;F$2,IF((F$2-Início!$C$11)&lt;72,$D1297*F$1,6*$D1297),0)</f>
        <v>120</v>
      </c>
      <c r="G1297" s="189">
        <f>IF(Início!$C$11&lt;G$2,IF((G$2-Início!$C$11)&lt;72,$D1297*G$1,6*$D1297),0)</f>
        <v>180</v>
      </c>
      <c r="H1297" s="189">
        <f>IF(Início!$C$11&lt;H$2,IF((H$2-Início!$C$11)&lt;72,$D1297*H$1,6*$D1297),0)</f>
        <v>240</v>
      </c>
      <c r="I1297" s="189">
        <f>IF(Início!$C$11&lt;I$2,IF((I$2-Início!$C$11)&lt;72,$D1297*I$1,6*$D1297),0)</f>
        <v>300</v>
      </c>
      <c r="J1297" s="189">
        <f>IF(Início!$C$11&lt;J$2,IF((J$2-Início!$C$11)&lt;72,$D1297*J$1,6*$D1297),0)</f>
        <v>360</v>
      </c>
      <c r="K1297" s="189">
        <f>IF(Início!$C$11&lt;K$2,IF((K$2-Início!$C$11)&lt;72,$D1297*K$1,6*$D1297),0)</f>
        <v>360</v>
      </c>
      <c r="L1297" s="189">
        <f>IF(Início!$C$11&lt;L$2,IF((L$2-Início!$C$11)&lt;72,$D1297*L$1,6*$D1297),0)</f>
        <v>360</v>
      </c>
      <c r="M1297" s="189">
        <f>IF(Início!$C$11&lt;M$2,IF((M$2-Início!$C$11)&lt;72,$D1297*M$1,6*$D1297),0)</f>
        <v>360</v>
      </c>
      <c r="N1297" s="189">
        <f>IF(Início!$C$11&lt;N$2,IF((N$2-Início!$C$11)&lt;72,$D1297*N$1,6*$D1297),0)</f>
        <v>360</v>
      </c>
      <c r="Q1297" s="165" t="s">
        <v>371</v>
      </c>
    </row>
    <row r="1298" spans="2:17">
      <c r="B1298" s="165" t="str">
        <f t="shared" si="21"/>
        <v>Rio de Contas/BA</v>
      </c>
      <c r="C1298" s="189" t="s">
        <v>311</v>
      </c>
      <c r="D1298" s="189">
        <v>60</v>
      </c>
      <c r="E1298" s="189">
        <f>IF(Início!$C$11&lt;E$2,IF((E$2-Início!$C$11)&lt;72,$D1298*E$1,6*$D1298),0)</f>
        <v>60</v>
      </c>
      <c r="F1298" s="189">
        <f>IF(Início!$C$11&lt;F$2,IF((F$2-Início!$C$11)&lt;72,$D1298*F$1,6*$D1298),0)</f>
        <v>120</v>
      </c>
      <c r="G1298" s="189">
        <f>IF(Início!$C$11&lt;G$2,IF((G$2-Início!$C$11)&lt;72,$D1298*G$1,6*$D1298),0)</f>
        <v>180</v>
      </c>
      <c r="H1298" s="189">
        <f>IF(Início!$C$11&lt;H$2,IF((H$2-Início!$C$11)&lt;72,$D1298*H$1,6*$D1298),0)</f>
        <v>240</v>
      </c>
      <c r="I1298" s="189">
        <f>IF(Início!$C$11&lt;I$2,IF((I$2-Início!$C$11)&lt;72,$D1298*I$1,6*$D1298),0)</f>
        <v>300</v>
      </c>
      <c r="J1298" s="189">
        <f>IF(Início!$C$11&lt;J$2,IF((J$2-Início!$C$11)&lt;72,$D1298*J$1,6*$D1298),0)</f>
        <v>360</v>
      </c>
      <c r="K1298" s="189">
        <f>IF(Início!$C$11&lt;K$2,IF((K$2-Início!$C$11)&lt;72,$D1298*K$1,6*$D1298),0)</f>
        <v>360</v>
      </c>
      <c r="L1298" s="189">
        <f>IF(Início!$C$11&lt;L$2,IF((L$2-Início!$C$11)&lt;72,$D1298*L$1,6*$D1298),0)</f>
        <v>360</v>
      </c>
      <c r="M1298" s="189">
        <f>IF(Início!$C$11&lt;M$2,IF((M$2-Início!$C$11)&lt;72,$D1298*M$1,6*$D1298),0)</f>
        <v>360</v>
      </c>
      <c r="N1298" s="189">
        <f>IF(Início!$C$11&lt;N$2,IF((N$2-Início!$C$11)&lt;72,$D1298*N$1,6*$D1298),0)</f>
        <v>360</v>
      </c>
      <c r="Q1298" s="165" t="s">
        <v>1177</v>
      </c>
    </row>
    <row r="1299" spans="2:17">
      <c r="B1299" s="165" t="str">
        <f t="shared" si="21"/>
        <v>Rio do Antônio/BA</v>
      </c>
      <c r="C1299" s="189" t="s">
        <v>311</v>
      </c>
      <c r="D1299" s="189">
        <v>60</v>
      </c>
      <c r="E1299" s="189">
        <f>IF(Início!$C$11&lt;E$2,IF((E$2-Início!$C$11)&lt;72,$D1299*E$1,6*$D1299),0)</f>
        <v>60</v>
      </c>
      <c r="F1299" s="189">
        <f>IF(Início!$C$11&lt;F$2,IF((F$2-Início!$C$11)&lt;72,$D1299*F$1,6*$D1299),0)</f>
        <v>120</v>
      </c>
      <c r="G1299" s="189">
        <f>IF(Início!$C$11&lt;G$2,IF((G$2-Início!$C$11)&lt;72,$D1299*G$1,6*$D1299),0)</f>
        <v>180</v>
      </c>
      <c r="H1299" s="189">
        <f>IF(Início!$C$11&lt;H$2,IF((H$2-Início!$C$11)&lt;72,$D1299*H$1,6*$D1299),0)</f>
        <v>240</v>
      </c>
      <c r="I1299" s="189">
        <f>IF(Início!$C$11&lt;I$2,IF((I$2-Início!$C$11)&lt;72,$D1299*I$1,6*$D1299),0)</f>
        <v>300</v>
      </c>
      <c r="J1299" s="189">
        <f>IF(Início!$C$11&lt;J$2,IF((J$2-Início!$C$11)&lt;72,$D1299*J$1,6*$D1299),0)</f>
        <v>360</v>
      </c>
      <c r="K1299" s="189">
        <f>IF(Início!$C$11&lt;K$2,IF((K$2-Início!$C$11)&lt;72,$D1299*K$1,6*$D1299),0)</f>
        <v>360</v>
      </c>
      <c r="L1299" s="189">
        <f>IF(Início!$C$11&lt;L$2,IF((L$2-Início!$C$11)&lt;72,$D1299*L$1,6*$D1299),0)</f>
        <v>360</v>
      </c>
      <c r="M1299" s="189">
        <f>IF(Início!$C$11&lt;M$2,IF((M$2-Início!$C$11)&lt;72,$D1299*M$1,6*$D1299),0)</f>
        <v>360</v>
      </c>
      <c r="N1299" s="189">
        <f>IF(Início!$C$11&lt;N$2,IF((N$2-Início!$C$11)&lt;72,$D1299*N$1,6*$D1299),0)</f>
        <v>360</v>
      </c>
      <c r="Q1299" s="165" t="s">
        <v>1179</v>
      </c>
    </row>
    <row r="1300" spans="2:17">
      <c r="B1300" s="165" t="str">
        <f t="shared" si="21"/>
        <v>Rio do Pires/BA</v>
      </c>
      <c r="C1300" s="189" t="s">
        <v>311</v>
      </c>
      <c r="D1300" s="189">
        <v>60</v>
      </c>
      <c r="E1300" s="189">
        <f>IF(Início!$C$11&lt;E$2,IF((E$2-Início!$C$11)&lt;72,$D1300*E$1,6*$D1300),0)</f>
        <v>60</v>
      </c>
      <c r="F1300" s="189">
        <f>IF(Início!$C$11&lt;F$2,IF((F$2-Início!$C$11)&lt;72,$D1300*F$1,6*$D1300),0)</f>
        <v>120</v>
      </c>
      <c r="G1300" s="189">
        <f>IF(Início!$C$11&lt;G$2,IF((G$2-Início!$C$11)&lt;72,$D1300*G$1,6*$D1300),0)</f>
        <v>180</v>
      </c>
      <c r="H1300" s="189">
        <f>IF(Início!$C$11&lt;H$2,IF((H$2-Início!$C$11)&lt;72,$D1300*H$1,6*$D1300),0)</f>
        <v>240</v>
      </c>
      <c r="I1300" s="189">
        <f>IF(Início!$C$11&lt;I$2,IF((I$2-Início!$C$11)&lt;72,$D1300*I$1,6*$D1300),0)</f>
        <v>300</v>
      </c>
      <c r="J1300" s="189">
        <f>IF(Início!$C$11&lt;J$2,IF((J$2-Início!$C$11)&lt;72,$D1300*J$1,6*$D1300),0)</f>
        <v>360</v>
      </c>
      <c r="K1300" s="189">
        <f>IF(Início!$C$11&lt;K$2,IF((K$2-Início!$C$11)&lt;72,$D1300*K$1,6*$D1300),0)</f>
        <v>360</v>
      </c>
      <c r="L1300" s="189">
        <f>IF(Início!$C$11&lt;L$2,IF((L$2-Início!$C$11)&lt;72,$D1300*L$1,6*$D1300),0)</f>
        <v>360</v>
      </c>
      <c r="M1300" s="189">
        <f>IF(Início!$C$11&lt;M$2,IF((M$2-Início!$C$11)&lt;72,$D1300*M$1,6*$D1300),0)</f>
        <v>360</v>
      </c>
      <c r="N1300" s="189">
        <f>IF(Início!$C$11&lt;N$2,IF((N$2-Início!$C$11)&lt;72,$D1300*N$1,6*$D1300),0)</f>
        <v>360</v>
      </c>
      <c r="Q1300" s="165" t="s">
        <v>1322</v>
      </c>
    </row>
    <row r="1301" spans="2:17">
      <c r="B1301" s="165" t="str">
        <f t="shared" si="21"/>
        <v>Rio do Prado/MG</v>
      </c>
      <c r="C1301" s="189" t="s">
        <v>2005</v>
      </c>
      <c r="D1301" s="189">
        <v>60</v>
      </c>
      <c r="E1301" s="189">
        <f>IF(Início!$C$11&lt;E$2,IF((E$2-Início!$C$11)&lt;72,$D1301*E$1,6*$D1301),0)</f>
        <v>60</v>
      </c>
      <c r="F1301" s="189">
        <f>IF(Início!$C$11&lt;F$2,IF((F$2-Início!$C$11)&lt;72,$D1301*F$1,6*$D1301),0)</f>
        <v>120</v>
      </c>
      <c r="G1301" s="189">
        <f>IF(Início!$C$11&lt;G$2,IF((G$2-Início!$C$11)&lt;72,$D1301*G$1,6*$D1301),0)</f>
        <v>180</v>
      </c>
      <c r="H1301" s="189">
        <f>IF(Início!$C$11&lt;H$2,IF((H$2-Início!$C$11)&lt;72,$D1301*H$1,6*$D1301),0)</f>
        <v>240</v>
      </c>
      <c r="I1301" s="189">
        <f>IF(Início!$C$11&lt;I$2,IF((I$2-Início!$C$11)&lt;72,$D1301*I$1,6*$D1301),0)</f>
        <v>300</v>
      </c>
      <c r="J1301" s="189">
        <f>IF(Início!$C$11&lt;J$2,IF((J$2-Início!$C$11)&lt;72,$D1301*J$1,6*$D1301),0)</f>
        <v>360</v>
      </c>
      <c r="K1301" s="189">
        <f>IF(Início!$C$11&lt;K$2,IF((K$2-Início!$C$11)&lt;72,$D1301*K$1,6*$D1301),0)</f>
        <v>360</v>
      </c>
      <c r="L1301" s="189">
        <f>IF(Início!$C$11&lt;L$2,IF((L$2-Início!$C$11)&lt;72,$D1301*L$1,6*$D1301),0)</f>
        <v>360</v>
      </c>
      <c r="M1301" s="189">
        <f>IF(Início!$C$11&lt;M$2,IF((M$2-Início!$C$11)&lt;72,$D1301*M$1,6*$D1301),0)</f>
        <v>360</v>
      </c>
      <c r="N1301" s="189">
        <f>IF(Início!$C$11&lt;N$2,IF((N$2-Início!$C$11)&lt;72,$D1301*N$1,6*$D1301),0)</f>
        <v>360</v>
      </c>
      <c r="Q1301" s="165" t="s">
        <v>1732</v>
      </c>
    </row>
    <row r="1302" spans="2:17">
      <c r="B1302" s="165" t="str">
        <f t="shared" si="21"/>
        <v>Rio Formoso/PE</v>
      </c>
      <c r="C1302" s="189" t="s">
        <v>319</v>
      </c>
      <c r="D1302" s="189">
        <v>60</v>
      </c>
      <c r="E1302" s="189">
        <f>IF(Início!$C$11&lt;E$2,IF((E$2-Início!$C$11)&lt;72,$D1302*E$1,6*$D1302),0)</f>
        <v>60</v>
      </c>
      <c r="F1302" s="189">
        <f>IF(Início!$C$11&lt;F$2,IF((F$2-Início!$C$11)&lt;72,$D1302*F$1,6*$D1302),0)</f>
        <v>120</v>
      </c>
      <c r="G1302" s="189">
        <f>IF(Início!$C$11&lt;G$2,IF((G$2-Início!$C$11)&lt;72,$D1302*G$1,6*$D1302),0)</f>
        <v>180</v>
      </c>
      <c r="H1302" s="189">
        <f>IF(Início!$C$11&lt;H$2,IF((H$2-Início!$C$11)&lt;72,$D1302*H$1,6*$D1302),0)</f>
        <v>240</v>
      </c>
      <c r="I1302" s="189">
        <f>IF(Início!$C$11&lt;I$2,IF((I$2-Início!$C$11)&lt;72,$D1302*I$1,6*$D1302),0)</f>
        <v>300</v>
      </c>
      <c r="J1302" s="189">
        <f>IF(Início!$C$11&lt;J$2,IF((J$2-Início!$C$11)&lt;72,$D1302*J$1,6*$D1302),0)</f>
        <v>360</v>
      </c>
      <c r="K1302" s="189">
        <f>IF(Início!$C$11&lt;K$2,IF((K$2-Início!$C$11)&lt;72,$D1302*K$1,6*$D1302),0)</f>
        <v>360</v>
      </c>
      <c r="L1302" s="189">
        <f>IF(Início!$C$11&lt;L$2,IF((L$2-Início!$C$11)&lt;72,$D1302*L$1,6*$D1302),0)</f>
        <v>360</v>
      </c>
      <c r="M1302" s="189">
        <f>IF(Início!$C$11&lt;M$2,IF((M$2-Início!$C$11)&lt;72,$D1302*M$1,6*$D1302),0)</f>
        <v>360</v>
      </c>
      <c r="N1302" s="189">
        <f>IF(Início!$C$11&lt;N$2,IF((N$2-Início!$C$11)&lt;72,$D1302*N$1,6*$D1302),0)</f>
        <v>360</v>
      </c>
      <c r="Q1302" s="165" t="s">
        <v>898</v>
      </c>
    </row>
    <row r="1303" spans="2:17">
      <c r="B1303" s="165" t="str">
        <f t="shared" si="21"/>
        <v>Rio Maria/PA</v>
      </c>
      <c r="C1303" s="189" t="s">
        <v>302</v>
      </c>
      <c r="D1303" s="189">
        <v>60</v>
      </c>
      <c r="E1303" s="189">
        <f>IF(Início!$C$11&lt;E$2,IF((E$2-Início!$C$11)&lt;72,$D1303*E$1,6*$D1303),0)</f>
        <v>60</v>
      </c>
      <c r="F1303" s="189">
        <f>IF(Início!$C$11&lt;F$2,IF((F$2-Início!$C$11)&lt;72,$D1303*F$1,6*$D1303),0)</f>
        <v>120</v>
      </c>
      <c r="G1303" s="189">
        <f>IF(Início!$C$11&lt;G$2,IF((G$2-Início!$C$11)&lt;72,$D1303*G$1,6*$D1303),0)</f>
        <v>180</v>
      </c>
      <c r="H1303" s="189">
        <f>IF(Início!$C$11&lt;H$2,IF((H$2-Início!$C$11)&lt;72,$D1303*H$1,6*$D1303),0)</f>
        <v>240</v>
      </c>
      <c r="I1303" s="189">
        <f>IF(Início!$C$11&lt;I$2,IF((I$2-Início!$C$11)&lt;72,$D1303*I$1,6*$D1303),0)</f>
        <v>300</v>
      </c>
      <c r="J1303" s="189">
        <f>IF(Início!$C$11&lt;J$2,IF((J$2-Início!$C$11)&lt;72,$D1303*J$1,6*$D1303),0)</f>
        <v>360</v>
      </c>
      <c r="K1303" s="189">
        <f>IF(Início!$C$11&lt;K$2,IF((K$2-Início!$C$11)&lt;72,$D1303*K$1,6*$D1303),0)</f>
        <v>360</v>
      </c>
      <c r="L1303" s="189">
        <f>IF(Início!$C$11&lt;L$2,IF((L$2-Início!$C$11)&lt;72,$D1303*L$1,6*$D1303),0)</f>
        <v>360</v>
      </c>
      <c r="M1303" s="189">
        <f>IF(Início!$C$11&lt;M$2,IF((M$2-Início!$C$11)&lt;72,$D1303*M$1,6*$D1303),0)</f>
        <v>360</v>
      </c>
      <c r="N1303" s="189">
        <f>IF(Início!$C$11&lt;N$2,IF((N$2-Início!$C$11)&lt;72,$D1303*N$1,6*$D1303),0)</f>
        <v>360</v>
      </c>
      <c r="Q1303" s="165" t="s">
        <v>945</v>
      </c>
    </row>
    <row r="1304" spans="2:17">
      <c r="B1304" s="165" t="str">
        <f t="shared" si="21"/>
        <v>Rio Preto da Eva/AM</v>
      </c>
      <c r="C1304" s="189" t="s">
        <v>300</v>
      </c>
      <c r="D1304" s="189">
        <v>60</v>
      </c>
      <c r="E1304" s="189">
        <f>IF(Início!$C$11&lt;E$2,IF((E$2-Início!$C$11)&lt;72,$D1304*E$1,6*$D1304),0)</f>
        <v>60</v>
      </c>
      <c r="F1304" s="189">
        <f>IF(Início!$C$11&lt;F$2,IF((F$2-Início!$C$11)&lt;72,$D1304*F$1,6*$D1304),0)</f>
        <v>120</v>
      </c>
      <c r="G1304" s="189">
        <f>IF(Início!$C$11&lt;G$2,IF((G$2-Início!$C$11)&lt;72,$D1304*G$1,6*$D1304),0)</f>
        <v>180</v>
      </c>
      <c r="H1304" s="189">
        <f>IF(Início!$C$11&lt;H$2,IF((H$2-Início!$C$11)&lt;72,$D1304*H$1,6*$D1304),0)</f>
        <v>240</v>
      </c>
      <c r="I1304" s="189">
        <f>IF(Início!$C$11&lt;I$2,IF((I$2-Início!$C$11)&lt;72,$D1304*I$1,6*$D1304),0)</f>
        <v>300</v>
      </c>
      <c r="J1304" s="189">
        <f>IF(Início!$C$11&lt;J$2,IF((J$2-Início!$C$11)&lt;72,$D1304*J$1,6*$D1304),0)</f>
        <v>360</v>
      </c>
      <c r="K1304" s="189">
        <f>IF(Início!$C$11&lt;K$2,IF((K$2-Início!$C$11)&lt;72,$D1304*K$1,6*$D1304),0)</f>
        <v>360</v>
      </c>
      <c r="L1304" s="189">
        <f>IF(Início!$C$11&lt;L$2,IF((L$2-Início!$C$11)&lt;72,$D1304*L$1,6*$D1304),0)</f>
        <v>360</v>
      </c>
      <c r="M1304" s="189">
        <f>IF(Início!$C$11&lt;M$2,IF((M$2-Início!$C$11)&lt;72,$D1304*M$1,6*$D1304),0)</f>
        <v>360</v>
      </c>
      <c r="N1304" s="189">
        <f>IF(Início!$C$11&lt;N$2,IF((N$2-Início!$C$11)&lt;72,$D1304*N$1,6*$D1304),0)</f>
        <v>360</v>
      </c>
      <c r="Q1304" s="165" t="s">
        <v>764</v>
      </c>
    </row>
    <row r="1305" spans="2:17">
      <c r="B1305" s="165" t="str">
        <f t="shared" si="21"/>
        <v>Rio Quente/GO</v>
      </c>
      <c r="C1305" s="189" t="s">
        <v>2006</v>
      </c>
      <c r="D1305" s="189">
        <v>60</v>
      </c>
      <c r="E1305" s="189">
        <f>IF(Início!$C$11&lt;E$2,IF((E$2-Início!$C$11)&lt;72,$D1305*E$1,6*$D1305),0)</f>
        <v>60</v>
      </c>
      <c r="F1305" s="189">
        <f>IF(Início!$C$11&lt;F$2,IF((F$2-Início!$C$11)&lt;72,$D1305*F$1,6*$D1305),0)</f>
        <v>120</v>
      </c>
      <c r="G1305" s="189">
        <f>IF(Início!$C$11&lt;G$2,IF((G$2-Início!$C$11)&lt;72,$D1305*G$1,6*$D1305),0)</f>
        <v>180</v>
      </c>
      <c r="H1305" s="189">
        <f>IF(Início!$C$11&lt;H$2,IF((H$2-Início!$C$11)&lt;72,$D1305*H$1,6*$D1305),0)</f>
        <v>240</v>
      </c>
      <c r="I1305" s="189">
        <f>IF(Início!$C$11&lt;I$2,IF((I$2-Início!$C$11)&lt;72,$D1305*I$1,6*$D1305),0)</f>
        <v>300</v>
      </c>
      <c r="J1305" s="189">
        <f>IF(Início!$C$11&lt;J$2,IF((J$2-Início!$C$11)&lt;72,$D1305*J$1,6*$D1305),0)</f>
        <v>360</v>
      </c>
      <c r="K1305" s="189">
        <f>IF(Início!$C$11&lt;K$2,IF((K$2-Início!$C$11)&lt;72,$D1305*K$1,6*$D1305),0)</f>
        <v>360</v>
      </c>
      <c r="L1305" s="189">
        <f>IF(Início!$C$11&lt;L$2,IF((L$2-Início!$C$11)&lt;72,$D1305*L$1,6*$D1305),0)</f>
        <v>360</v>
      </c>
      <c r="M1305" s="189">
        <f>IF(Início!$C$11&lt;M$2,IF((M$2-Início!$C$11)&lt;72,$D1305*M$1,6*$D1305),0)</f>
        <v>360</v>
      </c>
      <c r="N1305" s="189">
        <f>IF(Início!$C$11&lt;N$2,IF((N$2-Início!$C$11)&lt;72,$D1305*N$1,6*$D1305),0)</f>
        <v>360</v>
      </c>
      <c r="Q1305" s="165" t="s">
        <v>1814</v>
      </c>
    </row>
    <row r="1306" spans="2:17">
      <c r="B1306" s="165" t="str">
        <f t="shared" si="21"/>
        <v>Riozinho/RS</v>
      </c>
      <c r="C1306" s="189" t="s">
        <v>2012</v>
      </c>
      <c r="D1306" s="189">
        <v>60</v>
      </c>
      <c r="E1306" s="189">
        <f>IF(Início!$C$11&lt;E$2,IF((E$2-Início!$C$11)&lt;72,$D1306*E$1,6*$D1306),0)</f>
        <v>60</v>
      </c>
      <c r="F1306" s="189">
        <f>IF(Início!$C$11&lt;F$2,IF((F$2-Início!$C$11)&lt;72,$D1306*F$1,6*$D1306),0)</f>
        <v>120</v>
      </c>
      <c r="G1306" s="189">
        <f>IF(Início!$C$11&lt;G$2,IF((G$2-Início!$C$11)&lt;72,$D1306*G$1,6*$D1306),0)</f>
        <v>180</v>
      </c>
      <c r="H1306" s="189">
        <f>IF(Início!$C$11&lt;H$2,IF((H$2-Início!$C$11)&lt;72,$D1306*H$1,6*$D1306),0)</f>
        <v>240</v>
      </c>
      <c r="I1306" s="189">
        <f>IF(Início!$C$11&lt;I$2,IF((I$2-Início!$C$11)&lt;72,$D1306*I$1,6*$D1306),0)</f>
        <v>300</v>
      </c>
      <c r="J1306" s="189">
        <f>IF(Início!$C$11&lt;J$2,IF((J$2-Início!$C$11)&lt;72,$D1306*J$1,6*$D1306),0)</f>
        <v>360</v>
      </c>
      <c r="K1306" s="189">
        <f>IF(Início!$C$11&lt;K$2,IF((K$2-Início!$C$11)&lt;72,$D1306*K$1,6*$D1306),0)</f>
        <v>360</v>
      </c>
      <c r="L1306" s="189">
        <f>IF(Início!$C$11&lt;L$2,IF((L$2-Início!$C$11)&lt;72,$D1306*L$1,6*$D1306),0)</f>
        <v>360</v>
      </c>
      <c r="M1306" s="189">
        <f>IF(Início!$C$11&lt;M$2,IF((M$2-Início!$C$11)&lt;72,$D1306*M$1,6*$D1306),0)</f>
        <v>360</v>
      </c>
      <c r="N1306" s="189">
        <f>IF(Início!$C$11&lt;N$2,IF((N$2-Início!$C$11)&lt;72,$D1306*N$1,6*$D1306),0)</f>
        <v>360</v>
      </c>
      <c r="Q1306" s="165" t="s">
        <v>1744</v>
      </c>
    </row>
    <row r="1307" spans="2:17">
      <c r="B1307" s="165" t="str">
        <f t="shared" si="21"/>
        <v>Rodeio Bonito/RS</v>
      </c>
      <c r="C1307" s="189" t="s">
        <v>2012</v>
      </c>
      <c r="D1307" s="189">
        <v>60</v>
      </c>
      <c r="E1307" s="189">
        <f>IF(Início!$C$11&lt;E$2,IF((E$2-Início!$C$11)&lt;72,$D1307*E$1,6*$D1307),0)</f>
        <v>60</v>
      </c>
      <c r="F1307" s="189">
        <f>IF(Início!$C$11&lt;F$2,IF((F$2-Início!$C$11)&lt;72,$D1307*F$1,6*$D1307),0)</f>
        <v>120</v>
      </c>
      <c r="G1307" s="189">
        <f>IF(Início!$C$11&lt;G$2,IF((G$2-Início!$C$11)&lt;72,$D1307*G$1,6*$D1307),0)</f>
        <v>180</v>
      </c>
      <c r="H1307" s="189">
        <f>IF(Início!$C$11&lt;H$2,IF((H$2-Início!$C$11)&lt;72,$D1307*H$1,6*$D1307),0)</f>
        <v>240</v>
      </c>
      <c r="I1307" s="189">
        <f>IF(Início!$C$11&lt;I$2,IF((I$2-Início!$C$11)&lt;72,$D1307*I$1,6*$D1307),0)</f>
        <v>300</v>
      </c>
      <c r="J1307" s="189">
        <f>IF(Início!$C$11&lt;J$2,IF((J$2-Início!$C$11)&lt;72,$D1307*J$1,6*$D1307),0)</f>
        <v>360</v>
      </c>
      <c r="K1307" s="189">
        <f>IF(Início!$C$11&lt;K$2,IF((K$2-Início!$C$11)&lt;72,$D1307*K$1,6*$D1307),0)</f>
        <v>360</v>
      </c>
      <c r="L1307" s="189">
        <f>IF(Início!$C$11&lt;L$2,IF((L$2-Início!$C$11)&lt;72,$D1307*L$1,6*$D1307),0)</f>
        <v>360</v>
      </c>
      <c r="M1307" s="189">
        <f>IF(Início!$C$11&lt;M$2,IF((M$2-Início!$C$11)&lt;72,$D1307*M$1,6*$D1307),0)</f>
        <v>360</v>
      </c>
      <c r="N1307" s="189">
        <f>IF(Início!$C$11&lt;N$2,IF((N$2-Início!$C$11)&lt;72,$D1307*N$1,6*$D1307),0)</f>
        <v>360</v>
      </c>
      <c r="Q1307" s="165" t="s">
        <v>1556</v>
      </c>
    </row>
    <row r="1308" spans="2:17">
      <c r="B1308" s="165" t="str">
        <f t="shared" si="21"/>
        <v>Rodolfo Fernandes/RN</v>
      </c>
      <c r="C1308" s="189" t="s">
        <v>2014</v>
      </c>
      <c r="D1308" s="189">
        <v>60</v>
      </c>
      <c r="E1308" s="189">
        <f>IF(Início!$C$11&lt;E$2,IF((E$2-Início!$C$11)&lt;72,$D1308*E$1,6*$D1308),0)</f>
        <v>60</v>
      </c>
      <c r="F1308" s="189">
        <f>IF(Início!$C$11&lt;F$2,IF((F$2-Início!$C$11)&lt;72,$D1308*F$1,6*$D1308),0)</f>
        <v>120</v>
      </c>
      <c r="G1308" s="189">
        <f>IF(Início!$C$11&lt;G$2,IF((G$2-Início!$C$11)&lt;72,$D1308*G$1,6*$D1308),0)</f>
        <v>180</v>
      </c>
      <c r="H1308" s="189">
        <f>IF(Início!$C$11&lt;H$2,IF((H$2-Início!$C$11)&lt;72,$D1308*H$1,6*$D1308),0)</f>
        <v>240</v>
      </c>
      <c r="I1308" s="189">
        <f>IF(Início!$C$11&lt;I$2,IF((I$2-Início!$C$11)&lt;72,$D1308*I$1,6*$D1308),0)</f>
        <v>300</v>
      </c>
      <c r="J1308" s="189">
        <f>IF(Início!$C$11&lt;J$2,IF((J$2-Início!$C$11)&lt;72,$D1308*J$1,6*$D1308),0)</f>
        <v>360</v>
      </c>
      <c r="K1308" s="189">
        <f>IF(Início!$C$11&lt;K$2,IF((K$2-Início!$C$11)&lt;72,$D1308*K$1,6*$D1308),0)</f>
        <v>360</v>
      </c>
      <c r="L1308" s="189">
        <f>IF(Início!$C$11&lt;L$2,IF((L$2-Início!$C$11)&lt;72,$D1308*L$1,6*$D1308),0)</f>
        <v>360</v>
      </c>
      <c r="M1308" s="189">
        <f>IF(Início!$C$11&lt;M$2,IF((M$2-Início!$C$11)&lt;72,$D1308*M$1,6*$D1308),0)</f>
        <v>360</v>
      </c>
      <c r="N1308" s="189">
        <f>IF(Início!$C$11&lt;N$2,IF((N$2-Início!$C$11)&lt;72,$D1308*N$1,6*$D1308),0)</f>
        <v>360</v>
      </c>
      <c r="Q1308" s="165" t="s">
        <v>1769</v>
      </c>
    </row>
    <row r="1309" spans="2:17">
      <c r="B1309" s="165" t="str">
        <f t="shared" si="21"/>
        <v>Rolador/RS</v>
      </c>
      <c r="C1309" s="189" t="s">
        <v>2012</v>
      </c>
      <c r="D1309" s="189">
        <v>60</v>
      </c>
      <c r="E1309" s="189">
        <f>IF(Início!$C$11&lt;E$2,IF((E$2-Início!$C$11)&lt;72,$D1309*E$1,6*$D1309),0)</f>
        <v>60</v>
      </c>
      <c r="F1309" s="189">
        <f>IF(Início!$C$11&lt;F$2,IF((F$2-Início!$C$11)&lt;72,$D1309*F$1,6*$D1309),0)</f>
        <v>120</v>
      </c>
      <c r="G1309" s="189">
        <f>IF(Início!$C$11&lt;G$2,IF((G$2-Início!$C$11)&lt;72,$D1309*G$1,6*$D1309),0)</f>
        <v>180</v>
      </c>
      <c r="H1309" s="189">
        <f>IF(Início!$C$11&lt;H$2,IF((H$2-Início!$C$11)&lt;72,$D1309*H$1,6*$D1309),0)</f>
        <v>240</v>
      </c>
      <c r="I1309" s="189">
        <f>IF(Início!$C$11&lt;I$2,IF((I$2-Início!$C$11)&lt;72,$D1309*I$1,6*$D1309),0)</f>
        <v>300</v>
      </c>
      <c r="J1309" s="189">
        <f>IF(Início!$C$11&lt;J$2,IF((J$2-Início!$C$11)&lt;72,$D1309*J$1,6*$D1309),0)</f>
        <v>360</v>
      </c>
      <c r="K1309" s="189">
        <f>IF(Início!$C$11&lt;K$2,IF((K$2-Início!$C$11)&lt;72,$D1309*K$1,6*$D1309),0)</f>
        <v>360</v>
      </c>
      <c r="L1309" s="189">
        <f>IF(Início!$C$11&lt;L$2,IF((L$2-Início!$C$11)&lt;72,$D1309*L$1,6*$D1309),0)</f>
        <v>360</v>
      </c>
      <c r="M1309" s="189">
        <f>IF(Início!$C$11&lt;M$2,IF((M$2-Início!$C$11)&lt;72,$D1309*M$1,6*$D1309),0)</f>
        <v>360</v>
      </c>
      <c r="N1309" s="189">
        <f>IF(Início!$C$11&lt;N$2,IF((N$2-Início!$C$11)&lt;72,$D1309*N$1,6*$D1309),0)</f>
        <v>360</v>
      </c>
      <c r="Q1309" s="165" t="s">
        <v>1953</v>
      </c>
    </row>
    <row r="1310" spans="2:17">
      <c r="B1310" s="165" t="str">
        <f t="shared" si="21"/>
        <v>Rolante/RS</v>
      </c>
      <c r="C1310" s="189" t="s">
        <v>2012</v>
      </c>
      <c r="D1310" s="189">
        <v>60</v>
      </c>
      <c r="E1310" s="189">
        <f>IF(Início!$C$11&lt;E$2,IF((E$2-Início!$C$11)&lt;72,$D1310*E$1,6*$D1310),0)</f>
        <v>60</v>
      </c>
      <c r="F1310" s="189">
        <f>IF(Início!$C$11&lt;F$2,IF((F$2-Início!$C$11)&lt;72,$D1310*F$1,6*$D1310),0)</f>
        <v>120</v>
      </c>
      <c r="G1310" s="189">
        <f>IF(Início!$C$11&lt;G$2,IF((G$2-Início!$C$11)&lt;72,$D1310*G$1,6*$D1310),0)</f>
        <v>180</v>
      </c>
      <c r="H1310" s="189">
        <f>IF(Início!$C$11&lt;H$2,IF((H$2-Início!$C$11)&lt;72,$D1310*H$1,6*$D1310),0)</f>
        <v>240</v>
      </c>
      <c r="I1310" s="189">
        <f>IF(Início!$C$11&lt;I$2,IF((I$2-Início!$C$11)&lt;72,$D1310*I$1,6*$D1310),0)</f>
        <v>300</v>
      </c>
      <c r="J1310" s="189">
        <f>IF(Início!$C$11&lt;J$2,IF((J$2-Início!$C$11)&lt;72,$D1310*J$1,6*$D1310),0)</f>
        <v>360</v>
      </c>
      <c r="K1310" s="189">
        <f>IF(Início!$C$11&lt;K$2,IF((K$2-Início!$C$11)&lt;72,$D1310*K$1,6*$D1310),0)</f>
        <v>360</v>
      </c>
      <c r="L1310" s="189">
        <f>IF(Início!$C$11&lt;L$2,IF((L$2-Início!$C$11)&lt;72,$D1310*L$1,6*$D1310),0)</f>
        <v>360</v>
      </c>
      <c r="M1310" s="189">
        <f>IF(Início!$C$11&lt;M$2,IF((M$2-Início!$C$11)&lt;72,$D1310*M$1,6*$D1310),0)</f>
        <v>360</v>
      </c>
      <c r="N1310" s="189">
        <f>IF(Início!$C$11&lt;N$2,IF((N$2-Início!$C$11)&lt;72,$D1310*N$1,6*$D1310),0)</f>
        <v>360</v>
      </c>
      <c r="Q1310" s="165" t="s">
        <v>861</v>
      </c>
    </row>
    <row r="1311" spans="2:17">
      <c r="B1311" s="165" t="str">
        <f t="shared" si="21"/>
        <v>Romaria/MG</v>
      </c>
      <c r="C1311" s="189" t="s">
        <v>2005</v>
      </c>
      <c r="D1311" s="189">
        <v>60</v>
      </c>
      <c r="E1311" s="189">
        <f>IF(Início!$C$11&lt;E$2,IF((E$2-Início!$C$11)&lt;72,$D1311*E$1,6*$D1311),0)</f>
        <v>60</v>
      </c>
      <c r="F1311" s="189">
        <f>IF(Início!$C$11&lt;F$2,IF((F$2-Início!$C$11)&lt;72,$D1311*F$1,6*$D1311),0)</f>
        <v>120</v>
      </c>
      <c r="G1311" s="189">
        <f>IF(Início!$C$11&lt;G$2,IF((G$2-Início!$C$11)&lt;72,$D1311*G$1,6*$D1311),0)</f>
        <v>180</v>
      </c>
      <c r="H1311" s="189">
        <f>IF(Início!$C$11&lt;H$2,IF((H$2-Início!$C$11)&lt;72,$D1311*H$1,6*$D1311),0)</f>
        <v>240</v>
      </c>
      <c r="I1311" s="189">
        <f>IF(Início!$C$11&lt;I$2,IF((I$2-Início!$C$11)&lt;72,$D1311*I$1,6*$D1311),0)</f>
        <v>300</v>
      </c>
      <c r="J1311" s="189">
        <f>IF(Início!$C$11&lt;J$2,IF((J$2-Início!$C$11)&lt;72,$D1311*J$1,6*$D1311),0)</f>
        <v>360</v>
      </c>
      <c r="K1311" s="189">
        <f>IF(Início!$C$11&lt;K$2,IF((K$2-Início!$C$11)&lt;72,$D1311*K$1,6*$D1311),0)</f>
        <v>360</v>
      </c>
      <c r="L1311" s="189">
        <f>IF(Início!$C$11&lt;L$2,IF((L$2-Início!$C$11)&lt;72,$D1311*L$1,6*$D1311),0)</f>
        <v>360</v>
      </c>
      <c r="M1311" s="189">
        <f>IF(Início!$C$11&lt;M$2,IF((M$2-Início!$C$11)&lt;72,$D1311*M$1,6*$D1311),0)</f>
        <v>360</v>
      </c>
      <c r="N1311" s="189">
        <f>IF(Início!$C$11&lt;N$2,IF((N$2-Início!$C$11)&lt;72,$D1311*N$1,6*$D1311),0)</f>
        <v>360</v>
      </c>
      <c r="Q1311" s="165" t="s">
        <v>1857</v>
      </c>
    </row>
    <row r="1312" spans="2:17">
      <c r="B1312" s="165" t="str">
        <f t="shared" si="21"/>
        <v>Romelândia/SC</v>
      </c>
      <c r="C1312" s="189" t="s">
        <v>2013</v>
      </c>
      <c r="D1312" s="189">
        <v>60</v>
      </c>
      <c r="E1312" s="189">
        <f>IF(Início!$C$11&lt;E$2,IF((E$2-Início!$C$11)&lt;72,$D1312*E$1,6*$D1312),0)</f>
        <v>60</v>
      </c>
      <c r="F1312" s="189">
        <f>IF(Início!$C$11&lt;F$2,IF((F$2-Início!$C$11)&lt;72,$D1312*F$1,6*$D1312),0)</f>
        <v>120</v>
      </c>
      <c r="G1312" s="189">
        <f>IF(Início!$C$11&lt;G$2,IF((G$2-Início!$C$11)&lt;72,$D1312*G$1,6*$D1312),0)</f>
        <v>180</v>
      </c>
      <c r="H1312" s="189">
        <f>IF(Início!$C$11&lt;H$2,IF((H$2-Início!$C$11)&lt;72,$D1312*H$1,6*$D1312),0)</f>
        <v>240</v>
      </c>
      <c r="I1312" s="189">
        <f>IF(Início!$C$11&lt;I$2,IF((I$2-Início!$C$11)&lt;72,$D1312*I$1,6*$D1312),0)</f>
        <v>300</v>
      </c>
      <c r="J1312" s="189">
        <f>IF(Início!$C$11&lt;J$2,IF((J$2-Início!$C$11)&lt;72,$D1312*J$1,6*$D1312),0)</f>
        <v>360</v>
      </c>
      <c r="K1312" s="189">
        <f>IF(Início!$C$11&lt;K$2,IF((K$2-Início!$C$11)&lt;72,$D1312*K$1,6*$D1312),0)</f>
        <v>360</v>
      </c>
      <c r="L1312" s="189">
        <f>IF(Início!$C$11&lt;L$2,IF((L$2-Início!$C$11)&lt;72,$D1312*L$1,6*$D1312),0)</f>
        <v>360</v>
      </c>
      <c r="M1312" s="189">
        <f>IF(Início!$C$11&lt;M$2,IF((M$2-Início!$C$11)&lt;72,$D1312*M$1,6*$D1312),0)</f>
        <v>360</v>
      </c>
      <c r="N1312" s="189">
        <f>IF(Início!$C$11&lt;N$2,IF((N$2-Início!$C$11)&lt;72,$D1312*N$1,6*$D1312),0)</f>
        <v>360</v>
      </c>
      <c r="Q1312" s="165" t="s">
        <v>1710</v>
      </c>
    </row>
    <row r="1313" spans="2:17">
      <c r="B1313" s="165" t="str">
        <f t="shared" si="21"/>
        <v>Ronda Alta/RS</v>
      </c>
      <c r="C1313" s="189" t="s">
        <v>2012</v>
      </c>
      <c r="D1313" s="189">
        <v>60</v>
      </c>
      <c r="E1313" s="189">
        <f>IF(Início!$C$11&lt;E$2,IF((E$2-Início!$C$11)&lt;72,$D1313*E$1,6*$D1313),0)</f>
        <v>60</v>
      </c>
      <c r="F1313" s="189">
        <f>IF(Início!$C$11&lt;F$2,IF((F$2-Início!$C$11)&lt;72,$D1313*F$1,6*$D1313),0)</f>
        <v>120</v>
      </c>
      <c r="G1313" s="189">
        <f>IF(Início!$C$11&lt;G$2,IF((G$2-Início!$C$11)&lt;72,$D1313*G$1,6*$D1313),0)</f>
        <v>180</v>
      </c>
      <c r="H1313" s="189">
        <f>IF(Início!$C$11&lt;H$2,IF((H$2-Início!$C$11)&lt;72,$D1313*H$1,6*$D1313),0)</f>
        <v>240</v>
      </c>
      <c r="I1313" s="189">
        <f>IF(Início!$C$11&lt;I$2,IF((I$2-Início!$C$11)&lt;72,$D1313*I$1,6*$D1313),0)</f>
        <v>300</v>
      </c>
      <c r="J1313" s="189">
        <f>IF(Início!$C$11&lt;J$2,IF((J$2-Início!$C$11)&lt;72,$D1313*J$1,6*$D1313),0)</f>
        <v>360</v>
      </c>
      <c r="K1313" s="189">
        <f>IF(Início!$C$11&lt;K$2,IF((K$2-Início!$C$11)&lt;72,$D1313*K$1,6*$D1313),0)</f>
        <v>360</v>
      </c>
      <c r="L1313" s="189">
        <f>IF(Início!$C$11&lt;L$2,IF((L$2-Início!$C$11)&lt;72,$D1313*L$1,6*$D1313),0)</f>
        <v>360</v>
      </c>
      <c r="M1313" s="189">
        <f>IF(Início!$C$11&lt;M$2,IF((M$2-Início!$C$11)&lt;72,$D1313*M$1,6*$D1313),0)</f>
        <v>360</v>
      </c>
      <c r="N1313" s="189">
        <f>IF(Início!$C$11&lt;N$2,IF((N$2-Início!$C$11)&lt;72,$D1313*N$1,6*$D1313),0)</f>
        <v>360</v>
      </c>
      <c r="Q1313" s="165" t="s">
        <v>1375</v>
      </c>
    </row>
    <row r="1314" spans="2:17">
      <c r="B1314" s="165" t="str">
        <f t="shared" si="21"/>
        <v>Rondinha/RS</v>
      </c>
      <c r="C1314" s="189" t="s">
        <v>2012</v>
      </c>
      <c r="D1314" s="189">
        <v>60</v>
      </c>
      <c r="E1314" s="189">
        <f>IF(Início!$C$11&lt;E$2,IF((E$2-Início!$C$11)&lt;72,$D1314*E$1,6*$D1314),0)</f>
        <v>60</v>
      </c>
      <c r="F1314" s="189">
        <f>IF(Início!$C$11&lt;F$2,IF((F$2-Início!$C$11)&lt;72,$D1314*F$1,6*$D1314),0)</f>
        <v>120</v>
      </c>
      <c r="G1314" s="189">
        <f>IF(Início!$C$11&lt;G$2,IF((G$2-Início!$C$11)&lt;72,$D1314*G$1,6*$D1314),0)</f>
        <v>180</v>
      </c>
      <c r="H1314" s="189">
        <f>IF(Início!$C$11&lt;H$2,IF((H$2-Início!$C$11)&lt;72,$D1314*H$1,6*$D1314),0)</f>
        <v>240</v>
      </c>
      <c r="I1314" s="189">
        <f>IF(Início!$C$11&lt;I$2,IF((I$2-Início!$C$11)&lt;72,$D1314*I$1,6*$D1314),0)</f>
        <v>300</v>
      </c>
      <c r="J1314" s="189">
        <f>IF(Início!$C$11&lt;J$2,IF((J$2-Início!$C$11)&lt;72,$D1314*J$1,6*$D1314),0)</f>
        <v>360</v>
      </c>
      <c r="K1314" s="189">
        <f>IF(Início!$C$11&lt;K$2,IF((K$2-Início!$C$11)&lt;72,$D1314*K$1,6*$D1314),0)</f>
        <v>360</v>
      </c>
      <c r="L1314" s="189">
        <f>IF(Início!$C$11&lt;L$2,IF((L$2-Início!$C$11)&lt;72,$D1314*L$1,6*$D1314),0)</f>
        <v>360</v>
      </c>
      <c r="M1314" s="189">
        <f>IF(Início!$C$11&lt;M$2,IF((M$2-Início!$C$11)&lt;72,$D1314*M$1,6*$D1314),0)</f>
        <v>360</v>
      </c>
      <c r="N1314" s="189">
        <f>IF(Início!$C$11&lt;N$2,IF((N$2-Início!$C$11)&lt;72,$D1314*N$1,6*$D1314),0)</f>
        <v>360</v>
      </c>
      <c r="Q1314" s="165" t="s">
        <v>1695</v>
      </c>
    </row>
    <row r="1315" spans="2:17">
      <c r="B1315" s="165" t="str">
        <f t="shared" si="21"/>
        <v>Rondon do Pará/PA</v>
      </c>
      <c r="C1315" s="189" t="s">
        <v>302</v>
      </c>
      <c r="D1315" s="189">
        <v>60</v>
      </c>
      <c r="E1315" s="189">
        <f>IF(Início!$C$11&lt;E$2,IF((E$2-Início!$C$11)&lt;72,$D1315*E$1,6*$D1315),0)</f>
        <v>60</v>
      </c>
      <c r="F1315" s="189">
        <f>IF(Início!$C$11&lt;F$2,IF((F$2-Início!$C$11)&lt;72,$D1315*F$1,6*$D1315),0)</f>
        <v>120</v>
      </c>
      <c r="G1315" s="189">
        <f>IF(Início!$C$11&lt;G$2,IF((G$2-Início!$C$11)&lt;72,$D1315*G$1,6*$D1315),0)</f>
        <v>180</v>
      </c>
      <c r="H1315" s="189">
        <f>IF(Início!$C$11&lt;H$2,IF((H$2-Início!$C$11)&lt;72,$D1315*H$1,6*$D1315),0)</f>
        <v>240</v>
      </c>
      <c r="I1315" s="189">
        <f>IF(Início!$C$11&lt;I$2,IF((I$2-Início!$C$11)&lt;72,$D1315*I$1,6*$D1315),0)</f>
        <v>300</v>
      </c>
      <c r="J1315" s="189">
        <f>IF(Início!$C$11&lt;J$2,IF((J$2-Início!$C$11)&lt;72,$D1315*J$1,6*$D1315),0)</f>
        <v>360</v>
      </c>
      <c r="K1315" s="189">
        <f>IF(Início!$C$11&lt;K$2,IF((K$2-Início!$C$11)&lt;72,$D1315*K$1,6*$D1315),0)</f>
        <v>360</v>
      </c>
      <c r="L1315" s="189">
        <f>IF(Início!$C$11&lt;L$2,IF((L$2-Início!$C$11)&lt;72,$D1315*L$1,6*$D1315),0)</f>
        <v>360</v>
      </c>
      <c r="M1315" s="189">
        <f>IF(Início!$C$11&lt;M$2,IF((M$2-Início!$C$11)&lt;72,$D1315*M$1,6*$D1315),0)</f>
        <v>360</v>
      </c>
      <c r="N1315" s="189">
        <f>IF(Início!$C$11&lt;N$2,IF((N$2-Início!$C$11)&lt;72,$D1315*N$1,6*$D1315),0)</f>
        <v>360</v>
      </c>
      <c r="Q1315" s="165" t="s">
        <v>504</v>
      </c>
    </row>
    <row r="1316" spans="2:17">
      <c r="B1316" s="165" t="str">
        <f t="shared" si="21"/>
        <v>Rondonópolis/MT</v>
      </c>
      <c r="C1316" s="189" t="s">
        <v>309</v>
      </c>
      <c r="D1316" s="189">
        <v>60</v>
      </c>
      <c r="E1316" s="189">
        <f>IF(Início!$C$11&lt;E$2,IF((E$2-Início!$C$11)&lt;72,$D1316*E$1,6*$D1316),0)</f>
        <v>60</v>
      </c>
      <c r="F1316" s="189">
        <f>IF(Início!$C$11&lt;F$2,IF((F$2-Início!$C$11)&lt;72,$D1316*F$1,6*$D1316),0)</f>
        <v>120</v>
      </c>
      <c r="G1316" s="189">
        <f>IF(Início!$C$11&lt;G$2,IF((G$2-Início!$C$11)&lt;72,$D1316*G$1,6*$D1316),0)</f>
        <v>180</v>
      </c>
      <c r="H1316" s="189">
        <f>IF(Início!$C$11&lt;H$2,IF((H$2-Início!$C$11)&lt;72,$D1316*H$1,6*$D1316),0)</f>
        <v>240</v>
      </c>
      <c r="I1316" s="189">
        <f>IF(Início!$C$11&lt;I$2,IF((I$2-Início!$C$11)&lt;72,$D1316*I$1,6*$D1316),0)</f>
        <v>300</v>
      </c>
      <c r="J1316" s="189">
        <f>IF(Início!$C$11&lt;J$2,IF((J$2-Início!$C$11)&lt;72,$D1316*J$1,6*$D1316),0)</f>
        <v>360</v>
      </c>
      <c r="K1316" s="189">
        <f>IF(Início!$C$11&lt;K$2,IF((K$2-Início!$C$11)&lt;72,$D1316*K$1,6*$D1316),0)</f>
        <v>360</v>
      </c>
      <c r="L1316" s="189">
        <f>IF(Início!$C$11&lt;L$2,IF((L$2-Início!$C$11)&lt;72,$D1316*L$1,6*$D1316),0)</f>
        <v>360</v>
      </c>
      <c r="M1316" s="189">
        <f>IF(Início!$C$11&lt;M$2,IF((M$2-Início!$C$11)&lt;72,$D1316*M$1,6*$D1316),0)</f>
        <v>360</v>
      </c>
      <c r="N1316" s="189">
        <f>IF(Início!$C$11&lt;N$2,IF((N$2-Início!$C$11)&lt;72,$D1316*N$1,6*$D1316),0)</f>
        <v>360</v>
      </c>
      <c r="Q1316" s="165" t="s">
        <v>353</v>
      </c>
    </row>
    <row r="1317" spans="2:17">
      <c r="B1317" s="165" t="str">
        <f t="shared" si="21"/>
        <v>Roque Gonzales/RS</v>
      </c>
      <c r="C1317" s="189" t="s">
        <v>2012</v>
      </c>
      <c r="D1317" s="189">
        <v>60</v>
      </c>
      <c r="E1317" s="189">
        <f>IF(Início!$C$11&lt;E$2,IF((E$2-Início!$C$11)&lt;72,$D1317*E$1,6*$D1317),0)</f>
        <v>60</v>
      </c>
      <c r="F1317" s="189">
        <f>IF(Início!$C$11&lt;F$2,IF((F$2-Início!$C$11)&lt;72,$D1317*F$1,6*$D1317),0)</f>
        <v>120</v>
      </c>
      <c r="G1317" s="189">
        <f>IF(Início!$C$11&lt;G$2,IF((G$2-Início!$C$11)&lt;72,$D1317*G$1,6*$D1317),0)</f>
        <v>180</v>
      </c>
      <c r="H1317" s="189">
        <f>IF(Início!$C$11&lt;H$2,IF((H$2-Início!$C$11)&lt;72,$D1317*H$1,6*$D1317),0)</f>
        <v>240</v>
      </c>
      <c r="I1317" s="189">
        <f>IF(Início!$C$11&lt;I$2,IF((I$2-Início!$C$11)&lt;72,$D1317*I$1,6*$D1317),0)</f>
        <v>300</v>
      </c>
      <c r="J1317" s="189">
        <f>IF(Início!$C$11&lt;J$2,IF((J$2-Início!$C$11)&lt;72,$D1317*J$1,6*$D1317),0)</f>
        <v>360</v>
      </c>
      <c r="K1317" s="189">
        <f>IF(Início!$C$11&lt;K$2,IF((K$2-Início!$C$11)&lt;72,$D1317*K$1,6*$D1317),0)</f>
        <v>360</v>
      </c>
      <c r="L1317" s="189">
        <f>IF(Início!$C$11&lt;L$2,IF((L$2-Início!$C$11)&lt;72,$D1317*L$1,6*$D1317),0)</f>
        <v>360</v>
      </c>
      <c r="M1317" s="189">
        <f>IF(Início!$C$11&lt;M$2,IF((M$2-Início!$C$11)&lt;72,$D1317*M$1,6*$D1317),0)</f>
        <v>360</v>
      </c>
      <c r="N1317" s="189">
        <f>IF(Início!$C$11&lt;N$2,IF((N$2-Início!$C$11)&lt;72,$D1317*N$1,6*$D1317),0)</f>
        <v>360</v>
      </c>
      <c r="Q1317" s="165" t="s">
        <v>1562</v>
      </c>
    </row>
    <row r="1318" spans="2:17">
      <c r="B1318" s="165" t="str">
        <f t="shared" si="21"/>
        <v>Rosário/MA</v>
      </c>
      <c r="C1318" s="189" t="s">
        <v>316</v>
      </c>
      <c r="D1318" s="189">
        <v>60</v>
      </c>
      <c r="E1318" s="189">
        <f>IF(Início!$C$11&lt;E$2,IF((E$2-Início!$C$11)&lt;72,$D1318*E$1,6*$D1318),0)</f>
        <v>60</v>
      </c>
      <c r="F1318" s="189">
        <f>IF(Início!$C$11&lt;F$2,IF((F$2-Início!$C$11)&lt;72,$D1318*F$1,6*$D1318),0)</f>
        <v>120</v>
      </c>
      <c r="G1318" s="189">
        <f>IF(Início!$C$11&lt;G$2,IF((G$2-Início!$C$11)&lt;72,$D1318*G$1,6*$D1318),0)</f>
        <v>180</v>
      </c>
      <c r="H1318" s="189">
        <f>IF(Início!$C$11&lt;H$2,IF((H$2-Início!$C$11)&lt;72,$D1318*H$1,6*$D1318),0)</f>
        <v>240</v>
      </c>
      <c r="I1318" s="189">
        <f>IF(Início!$C$11&lt;I$2,IF((I$2-Início!$C$11)&lt;72,$D1318*I$1,6*$D1318),0)</f>
        <v>300</v>
      </c>
      <c r="J1318" s="189">
        <f>IF(Início!$C$11&lt;J$2,IF((J$2-Início!$C$11)&lt;72,$D1318*J$1,6*$D1318),0)</f>
        <v>360</v>
      </c>
      <c r="K1318" s="189">
        <f>IF(Início!$C$11&lt;K$2,IF((K$2-Início!$C$11)&lt;72,$D1318*K$1,6*$D1318),0)</f>
        <v>360</v>
      </c>
      <c r="L1318" s="189">
        <f>IF(Início!$C$11&lt;L$2,IF((L$2-Início!$C$11)&lt;72,$D1318*L$1,6*$D1318),0)</f>
        <v>360</v>
      </c>
      <c r="M1318" s="189">
        <f>IF(Início!$C$11&lt;M$2,IF((M$2-Início!$C$11)&lt;72,$D1318*M$1,6*$D1318),0)</f>
        <v>360</v>
      </c>
      <c r="N1318" s="189">
        <f>IF(Início!$C$11&lt;N$2,IF((N$2-Início!$C$11)&lt;72,$D1318*N$1,6*$D1318),0)</f>
        <v>360</v>
      </c>
      <c r="Q1318" s="165" t="s">
        <v>585</v>
      </c>
    </row>
    <row r="1319" spans="2:17">
      <c r="B1319" s="165" t="str">
        <f t="shared" si="21"/>
        <v>Rosário do Ivaí/PR</v>
      </c>
      <c r="C1319" s="189" t="s">
        <v>2009</v>
      </c>
      <c r="D1319" s="189">
        <v>60</v>
      </c>
      <c r="E1319" s="189">
        <f>IF(Início!$C$11&lt;E$2,IF((E$2-Início!$C$11)&lt;72,$D1319*E$1,6*$D1319),0)</f>
        <v>60</v>
      </c>
      <c r="F1319" s="189">
        <f>IF(Início!$C$11&lt;F$2,IF((F$2-Início!$C$11)&lt;72,$D1319*F$1,6*$D1319),0)</f>
        <v>120</v>
      </c>
      <c r="G1319" s="189">
        <f>IF(Início!$C$11&lt;G$2,IF((G$2-Início!$C$11)&lt;72,$D1319*G$1,6*$D1319),0)</f>
        <v>180</v>
      </c>
      <c r="H1319" s="189">
        <f>IF(Início!$C$11&lt;H$2,IF((H$2-Início!$C$11)&lt;72,$D1319*H$1,6*$D1319),0)</f>
        <v>240</v>
      </c>
      <c r="I1319" s="189">
        <f>IF(Início!$C$11&lt;I$2,IF((I$2-Início!$C$11)&lt;72,$D1319*I$1,6*$D1319),0)</f>
        <v>300</v>
      </c>
      <c r="J1319" s="189">
        <f>IF(Início!$C$11&lt;J$2,IF((J$2-Início!$C$11)&lt;72,$D1319*J$1,6*$D1319),0)</f>
        <v>360</v>
      </c>
      <c r="K1319" s="189">
        <f>IF(Início!$C$11&lt;K$2,IF((K$2-Início!$C$11)&lt;72,$D1319*K$1,6*$D1319),0)</f>
        <v>360</v>
      </c>
      <c r="L1319" s="189">
        <f>IF(Início!$C$11&lt;L$2,IF((L$2-Início!$C$11)&lt;72,$D1319*L$1,6*$D1319),0)</f>
        <v>360</v>
      </c>
      <c r="M1319" s="189">
        <f>IF(Início!$C$11&lt;M$2,IF((M$2-Início!$C$11)&lt;72,$D1319*M$1,6*$D1319),0)</f>
        <v>360</v>
      </c>
      <c r="N1319" s="189">
        <f>IF(Início!$C$11&lt;N$2,IF((N$2-Início!$C$11)&lt;72,$D1319*N$1,6*$D1319),0)</f>
        <v>360</v>
      </c>
      <c r="Q1319" s="165" t="s">
        <v>1665</v>
      </c>
    </row>
    <row r="1320" spans="2:17">
      <c r="B1320" s="165" t="str">
        <f t="shared" si="21"/>
        <v>Rosário do Sul/RS</v>
      </c>
      <c r="C1320" s="189" t="s">
        <v>2012</v>
      </c>
      <c r="D1320" s="189">
        <v>60</v>
      </c>
      <c r="E1320" s="189">
        <f>IF(Início!$C$11&lt;E$2,IF((E$2-Início!$C$11)&lt;72,$D1320*E$1,6*$D1320),0)</f>
        <v>60</v>
      </c>
      <c r="F1320" s="189">
        <f>IF(Início!$C$11&lt;F$2,IF((F$2-Início!$C$11)&lt;72,$D1320*F$1,6*$D1320),0)</f>
        <v>120</v>
      </c>
      <c r="G1320" s="189">
        <f>IF(Início!$C$11&lt;G$2,IF((G$2-Início!$C$11)&lt;72,$D1320*G$1,6*$D1320),0)</f>
        <v>180</v>
      </c>
      <c r="H1320" s="189">
        <f>IF(Início!$C$11&lt;H$2,IF((H$2-Início!$C$11)&lt;72,$D1320*H$1,6*$D1320),0)</f>
        <v>240</v>
      </c>
      <c r="I1320" s="189">
        <f>IF(Início!$C$11&lt;I$2,IF((I$2-Início!$C$11)&lt;72,$D1320*I$1,6*$D1320),0)</f>
        <v>300</v>
      </c>
      <c r="J1320" s="189">
        <f>IF(Início!$C$11&lt;J$2,IF((J$2-Início!$C$11)&lt;72,$D1320*J$1,6*$D1320),0)</f>
        <v>360</v>
      </c>
      <c r="K1320" s="189">
        <f>IF(Início!$C$11&lt;K$2,IF((K$2-Início!$C$11)&lt;72,$D1320*K$1,6*$D1320),0)</f>
        <v>360</v>
      </c>
      <c r="L1320" s="189">
        <f>IF(Início!$C$11&lt;L$2,IF((L$2-Início!$C$11)&lt;72,$D1320*L$1,6*$D1320),0)</f>
        <v>360</v>
      </c>
      <c r="M1320" s="189">
        <f>IF(Início!$C$11&lt;M$2,IF((M$2-Início!$C$11)&lt;72,$D1320*M$1,6*$D1320),0)</f>
        <v>360</v>
      </c>
      <c r="N1320" s="189">
        <f>IF(Início!$C$11&lt;N$2,IF((N$2-Início!$C$11)&lt;72,$D1320*N$1,6*$D1320),0)</f>
        <v>360</v>
      </c>
      <c r="Q1320" s="165" t="s">
        <v>606</v>
      </c>
    </row>
    <row r="1321" spans="2:17">
      <c r="B1321" s="165" t="str">
        <f t="shared" si="21"/>
        <v>Roseira/SP</v>
      </c>
      <c r="C1321" s="189" t="s">
        <v>2002</v>
      </c>
      <c r="D1321" s="189">
        <v>60</v>
      </c>
      <c r="E1321" s="189">
        <f>IF(Início!$C$11&lt;E$2,IF((E$2-Início!$C$11)&lt;72,$D1321*E$1,6*$D1321),0)</f>
        <v>60</v>
      </c>
      <c r="F1321" s="189">
        <f>IF(Início!$C$11&lt;F$2,IF((F$2-Início!$C$11)&lt;72,$D1321*F$1,6*$D1321),0)</f>
        <v>120</v>
      </c>
      <c r="G1321" s="189">
        <f>IF(Início!$C$11&lt;G$2,IF((G$2-Início!$C$11)&lt;72,$D1321*G$1,6*$D1321),0)</f>
        <v>180</v>
      </c>
      <c r="H1321" s="189">
        <f>IF(Início!$C$11&lt;H$2,IF((H$2-Início!$C$11)&lt;72,$D1321*H$1,6*$D1321),0)</f>
        <v>240</v>
      </c>
      <c r="I1321" s="189">
        <f>IF(Início!$C$11&lt;I$2,IF((I$2-Início!$C$11)&lt;72,$D1321*I$1,6*$D1321),0)</f>
        <v>300</v>
      </c>
      <c r="J1321" s="189">
        <f>IF(Início!$C$11&lt;J$2,IF((J$2-Início!$C$11)&lt;72,$D1321*J$1,6*$D1321),0)</f>
        <v>360</v>
      </c>
      <c r="K1321" s="189">
        <f>IF(Início!$C$11&lt;K$2,IF((K$2-Início!$C$11)&lt;72,$D1321*K$1,6*$D1321),0)</f>
        <v>360</v>
      </c>
      <c r="L1321" s="189">
        <f>IF(Início!$C$11&lt;L$2,IF((L$2-Início!$C$11)&lt;72,$D1321*L$1,6*$D1321),0)</f>
        <v>360</v>
      </c>
      <c r="M1321" s="189">
        <f>IF(Início!$C$11&lt;M$2,IF((M$2-Início!$C$11)&lt;72,$D1321*M$1,6*$D1321),0)</f>
        <v>360</v>
      </c>
      <c r="N1321" s="189">
        <f>IF(Início!$C$11&lt;N$2,IF((N$2-Início!$C$11)&lt;72,$D1321*N$1,6*$D1321),0)</f>
        <v>360</v>
      </c>
      <c r="Q1321" s="165" t="s">
        <v>1293</v>
      </c>
    </row>
    <row r="1322" spans="2:17">
      <c r="B1322" s="165" t="str">
        <f t="shared" si="21"/>
        <v>Roteiro/AL</v>
      </c>
      <c r="C1322" s="189" t="s">
        <v>2010</v>
      </c>
      <c r="D1322" s="189">
        <v>60</v>
      </c>
      <c r="E1322" s="189">
        <f>IF(Início!$C$11&lt;E$2,IF((E$2-Início!$C$11)&lt;72,$D1322*E$1,6*$D1322),0)</f>
        <v>60</v>
      </c>
      <c r="F1322" s="189">
        <f>IF(Início!$C$11&lt;F$2,IF((F$2-Início!$C$11)&lt;72,$D1322*F$1,6*$D1322),0)</f>
        <v>120</v>
      </c>
      <c r="G1322" s="189">
        <f>IF(Início!$C$11&lt;G$2,IF((G$2-Início!$C$11)&lt;72,$D1322*G$1,6*$D1322),0)</f>
        <v>180</v>
      </c>
      <c r="H1322" s="189">
        <f>IF(Início!$C$11&lt;H$2,IF((H$2-Início!$C$11)&lt;72,$D1322*H$1,6*$D1322),0)</f>
        <v>240</v>
      </c>
      <c r="I1322" s="189">
        <f>IF(Início!$C$11&lt;I$2,IF((I$2-Início!$C$11)&lt;72,$D1322*I$1,6*$D1322),0)</f>
        <v>300</v>
      </c>
      <c r="J1322" s="189">
        <f>IF(Início!$C$11&lt;J$2,IF((J$2-Início!$C$11)&lt;72,$D1322*J$1,6*$D1322),0)</f>
        <v>360</v>
      </c>
      <c r="K1322" s="189">
        <f>IF(Início!$C$11&lt;K$2,IF((K$2-Início!$C$11)&lt;72,$D1322*K$1,6*$D1322),0)</f>
        <v>360</v>
      </c>
      <c r="L1322" s="189">
        <f>IF(Início!$C$11&lt;L$2,IF((L$2-Início!$C$11)&lt;72,$D1322*L$1,6*$D1322),0)</f>
        <v>360</v>
      </c>
      <c r="M1322" s="189">
        <f>IF(Início!$C$11&lt;M$2,IF((M$2-Início!$C$11)&lt;72,$D1322*M$1,6*$D1322),0)</f>
        <v>360</v>
      </c>
      <c r="N1322" s="189">
        <f>IF(Início!$C$11&lt;N$2,IF((N$2-Início!$C$11)&lt;72,$D1322*N$1,6*$D1322),0)</f>
        <v>360</v>
      </c>
      <c r="Q1322" s="165" t="s">
        <v>1572</v>
      </c>
    </row>
    <row r="1323" spans="2:17">
      <c r="B1323" s="165" t="str">
        <f t="shared" si="21"/>
        <v>Rubim/MG</v>
      </c>
      <c r="C1323" s="189" t="s">
        <v>2005</v>
      </c>
      <c r="D1323" s="189">
        <v>60</v>
      </c>
      <c r="E1323" s="189">
        <f>IF(Início!$C$11&lt;E$2,IF((E$2-Início!$C$11)&lt;72,$D1323*E$1,6*$D1323),0)</f>
        <v>60</v>
      </c>
      <c r="F1323" s="189">
        <f>IF(Início!$C$11&lt;F$2,IF((F$2-Início!$C$11)&lt;72,$D1323*F$1,6*$D1323),0)</f>
        <v>120</v>
      </c>
      <c r="G1323" s="189">
        <f>IF(Início!$C$11&lt;G$2,IF((G$2-Início!$C$11)&lt;72,$D1323*G$1,6*$D1323),0)</f>
        <v>180</v>
      </c>
      <c r="H1323" s="189">
        <f>IF(Início!$C$11&lt;H$2,IF((H$2-Início!$C$11)&lt;72,$D1323*H$1,6*$D1323),0)</f>
        <v>240</v>
      </c>
      <c r="I1323" s="189">
        <f>IF(Início!$C$11&lt;I$2,IF((I$2-Início!$C$11)&lt;72,$D1323*I$1,6*$D1323),0)</f>
        <v>300</v>
      </c>
      <c r="J1323" s="189">
        <f>IF(Início!$C$11&lt;J$2,IF((J$2-Início!$C$11)&lt;72,$D1323*J$1,6*$D1323),0)</f>
        <v>360</v>
      </c>
      <c r="K1323" s="189">
        <f>IF(Início!$C$11&lt;K$2,IF((K$2-Início!$C$11)&lt;72,$D1323*K$1,6*$D1323),0)</f>
        <v>360</v>
      </c>
      <c r="L1323" s="189">
        <f>IF(Início!$C$11&lt;L$2,IF((L$2-Início!$C$11)&lt;72,$D1323*L$1,6*$D1323),0)</f>
        <v>360</v>
      </c>
      <c r="M1323" s="189">
        <f>IF(Início!$C$11&lt;M$2,IF((M$2-Início!$C$11)&lt;72,$D1323*M$1,6*$D1323),0)</f>
        <v>360</v>
      </c>
      <c r="N1323" s="189">
        <f>IF(Início!$C$11&lt;N$2,IF((N$2-Início!$C$11)&lt;72,$D1323*N$1,6*$D1323),0)</f>
        <v>360</v>
      </c>
      <c r="Q1323" s="165" t="s">
        <v>1343</v>
      </c>
    </row>
    <row r="1324" spans="2:17">
      <c r="B1324" s="165" t="str">
        <f t="shared" si="21"/>
        <v>Rurópolis/PA</v>
      </c>
      <c r="C1324" s="189" t="s">
        <v>302</v>
      </c>
      <c r="D1324" s="189">
        <v>60</v>
      </c>
      <c r="E1324" s="189">
        <f>IF(Início!$C$11&lt;E$2,IF((E$2-Início!$C$11)&lt;72,$D1324*E$1,6*$D1324),0)</f>
        <v>60</v>
      </c>
      <c r="F1324" s="189">
        <f>IF(Início!$C$11&lt;F$2,IF((F$2-Início!$C$11)&lt;72,$D1324*F$1,6*$D1324),0)</f>
        <v>120</v>
      </c>
      <c r="G1324" s="189">
        <f>IF(Início!$C$11&lt;G$2,IF((G$2-Início!$C$11)&lt;72,$D1324*G$1,6*$D1324),0)</f>
        <v>180</v>
      </c>
      <c r="H1324" s="189">
        <f>IF(Início!$C$11&lt;H$2,IF((H$2-Início!$C$11)&lt;72,$D1324*H$1,6*$D1324),0)</f>
        <v>240</v>
      </c>
      <c r="I1324" s="189">
        <f>IF(Início!$C$11&lt;I$2,IF((I$2-Início!$C$11)&lt;72,$D1324*I$1,6*$D1324),0)</f>
        <v>300</v>
      </c>
      <c r="J1324" s="189">
        <f>IF(Início!$C$11&lt;J$2,IF((J$2-Início!$C$11)&lt;72,$D1324*J$1,6*$D1324),0)</f>
        <v>360</v>
      </c>
      <c r="K1324" s="189">
        <f>IF(Início!$C$11&lt;K$2,IF((K$2-Início!$C$11)&lt;72,$D1324*K$1,6*$D1324),0)</f>
        <v>360</v>
      </c>
      <c r="L1324" s="189">
        <f>IF(Início!$C$11&lt;L$2,IF((L$2-Início!$C$11)&lt;72,$D1324*L$1,6*$D1324),0)</f>
        <v>360</v>
      </c>
      <c r="M1324" s="189">
        <f>IF(Início!$C$11&lt;M$2,IF((M$2-Início!$C$11)&lt;72,$D1324*M$1,6*$D1324),0)</f>
        <v>360</v>
      </c>
      <c r="N1324" s="189">
        <f>IF(Início!$C$11&lt;N$2,IF((N$2-Início!$C$11)&lt;72,$D1324*N$1,6*$D1324),0)</f>
        <v>360</v>
      </c>
      <c r="Q1324" s="165" t="s">
        <v>612</v>
      </c>
    </row>
    <row r="1325" spans="2:17">
      <c r="B1325" s="165" t="str">
        <f t="shared" si="21"/>
        <v>Ruy Barbosa/BA</v>
      </c>
      <c r="C1325" s="189" t="s">
        <v>311</v>
      </c>
      <c r="D1325" s="189">
        <v>60</v>
      </c>
      <c r="E1325" s="189">
        <f>IF(Início!$C$11&lt;E$2,IF((E$2-Início!$C$11)&lt;72,$D1325*E$1,6*$D1325),0)</f>
        <v>60</v>
      </c>
      <c r="F1325" s="189">
        <f>IF(Início!$C$11&lt;F$2,IF((F$2-Início!$C$11)&lt;72,$D1325*F$1,6*$D1325),0)</f>
        <v>120</v>
      </c>
      <c r="G1325" s="189">
        <f>IF(Início!$C$11&lt;G$2,IF((G$2-Início!$C$11)&lt;72,$D1325*G$1,6*$D1325),0)</f>
        <v>180</v>
      </c>
      <c r="H1325" s="189">
        <f>IF(Início!$C$11&lt;H$2,IF((H$2-Início!$C$11)&lt;72,$D1325*H$1,6*$D1325),0)</f>
        <v>240</v>
      </c>
      <c r="I1325" s="189">
        <f>IF(Início!$C$11&lt;I$2,IF((I$2-Início!$C$11)&lt;72,$D1325*I$1,6*$D1325),0)</f>
        <v>300</v>
      </c>
      <c r="J1325" s="189">
        <f>IF(Início!$C$11&lt;J$2,IF((J$2-Início!$C$11)&lt;72,$D1325*J$1,6*$D1325),0)</f>
        <v>360</v>
      </c>
      <c r="K1325" s="189">
        <f>IF(Início!$C$11&lt;K$2,IF((K$2-Início!$C$11)&lt;72,$D1325*K$1,6*$D1325),0)</f>
        <v>360</v>
      </c>
      <c r="L1325" s="189">
        <f>IF(Início!$C$11&lt;L$2,IF((L$2-Início!$C$11)&lt;72,$D1325*L$1,6*$D1325),0)</f>
        <v>360</v>
      </c>
      <c r="M1325" s="189">
        <f>IF(Início!$C$11&lt;M$2,IF((M$2-Início!$C$11)&lt;72,$D1325*M$1,6*$D1325),0)</f>
        <v>360</v>
      </c>
      <c r="N1325" s="189">
        <f>IF(Início!$C$11&lt;N$2,IF((N$2-Início!$C$11)&lt;72,$D1325*N$1,6*$D1325),0)</f>
        <v>360</v>
      </c>
      <c r="Q1325" s="165" t="s">
        <v>709</v>
      </c>
    </row>
    <row r="1326" spans="2:17">
      <c r="B1326" s="165" t="str">
        <f t="shared" si="21"/>
        <v>Sabáudia/PR</v>
      </c>
      <c r="C1326" s="189" t="s">
        <v>2009</v>
      </c>
      <c r="D1326" s="189">
        <v>60</v>
      </c>
      <c r="E1326" s="189">
        <f>IF(Início!$C$11&lt;E$2,IF((E$2-Início!$C$11)&lt;72,$D1326*E$1,6*$D1326),0)</f>
        <v>60</v>
      </c>
      <c r="F1326" s="189">
        <f>IF(Início!$C$11&lt;F$2,IF((F$2-Início!$C$11)&lt;72,$D1326*F$1,6*$D1326),0)</f>
        <v>120</v>
      </c>
      <c r="G1326" s="189">
        <f>IF(Início!$C$11&lt;G$2,IF((G$2-Início!$C$11)&lt;72,$D1326*G$1,6*$D1326),0)</f>
        <v>180</v>
      </c>
      <c r="H1326" s="189">
        <f>IF(Início!$C$11&lt;H$2,IF((H$2-Início!$C$11)&lt;72,$D1326*H$1,6*$D1326),0)</f>
        <v>240</v>
      </c>
      <c r="I1326" s="189">
        <f>IF(Início!$C$11&lt;I$2,IF((I$2-Início!$C$11)&lt;72,$D1326*I$1,6*$D1326),0)</f>
        <v>300</v>
      </c>
      <c r="J1326" s="189">
        <f>IF(Início!$C$11&lt;J$2,IF((J$2-Início!$C$11)&lt;72,$D1326*J$1,6*$D1326),0)</f>
        <v>360</v>
      </c>
      <c r="K1326" s="189">
        <f>IF(Início!$C$11&lt;K$2,IF((K$2-Início!$C$11)&lt;72,$D1326*K$1,6*$D1326),0)</f>
        <v>360</v>
      </c>
      <c r="L1326" s="189">
        <f>IF(Início!$C$11&lt;L$2,IF((L$2-Início!$C$11)&lt;72,$D1326*L$1,6*$D1326),0)</f>
        <v>360</v>
      </c>
      <c r="M1326" s="189">
        <f>IF(Início!$C$11&lt;M$2,IF((M$2-Início!$C$11)&lt;72,$D1326*M$1,6*$D1326),0)</f>
        <v>360</v>
      </c>
      <c r="N1326" s="189">
        <f>IF(Início!$C$11&lt;N$2,IF((N$2-Início!$C$11)&lt;72,$D1326*N$1,6*$D1326),0)</f>
        <v>360</v>
      </c>
      <c r="Q1326" s="165" t="s">
        <v>1420</v>
      </c>
    </row>
    <row r="1327" spans="2:17">
      <c r="B1327" s="165" t="str">
        <f t="shared" si="21"/>
        <v>Sabino/SP</v>
      </c>
      <c r="C1327" s="189" t="s">
        <v>2002</v>
      </c>
      <c r="D1327" s="189">
        <v>60</v>
      </c>
      <c r="E1327" s="189">
        <f>IF(Início!$C$11&lt;E$2,IF((E$2-Início!$C$11)&lt;72,$D1327*E$1,6*$D1327),0)</f>
        <v>60</v>
      </c>
      <c r="F1327" s="189">
        <f>IF(Início!$C$11&lt;F$2,IF((F$2-Início!$C$11)&lt;72,$D1327*F$1,6*$D1327),0)</f>
        <v>120</v>
      </c>
      <c r="G1327" s="189">
        <f>IF(Início!$C$11&lt;G$2,IF((G$2-Início!$C$11)&lt;72,$D1327*G$1,6*$D1327),0)</f>
        <v>180</v>
      </c>
      <c r="H1327" s="189">
        <f>IF(Início!$C$11&lt;H$2,IF((H$2-Início!$C$11)&lt;72,$D1327*H$1,6*$D1327),0)</f>
        <v>240</v>
      </c>
      <c r="I1327" s="189">
        <f>IF(Início!$C$11&lt;I$2,IF((I$2-Início!$C$11)&lt;72,$D1327*I$1,6*$D1327),0)</f>
        <v>300</v>
      </c>
      <c r="J1327" s="189">
        <f>IF(Início!$C$11&lt;J$2,IF((J$2-Início!$C$11)&lt;72,$D1327*J$1,6*$D1327),0)</f>
        <v>360</v>
      </c>
      <c r="K1327" s="189">
        <f>IF(Início!$C$11&lt;K$2,IF((K$2-Início!$C$11)&lt;72,$D1327*K$1,6*$D1327),0)</f>
        <v>360</v>
      </c>
      <c r="L1327" s="189">
        <f>IF(Início!$C$11&lt;L$2,IF((L$2-Início!$C$11)&lt;72,$D1327*L$1,6*$D1327),0)</f>
        <v>360</v>
      </c>
      <c r="M1327" s="189">
        <f>IF(Início!$C$11&lt;M$2,IF((M$2-Início!$C$11)&lt;72,$D1327*M$1,6*$D1327),0)</f>
        <v>360</v>
      </c>
      <c r="N1327" s="189">
        <f>IF(Início!$C$11&lt;N$2,IF((N$2-Início!$C$11)&lt;72,$D1327*N$1,6*$D1327),0)</f>
        <v>360</v>
      </c>
      <c r="Q1327" s="165" t="s">
        <v>1687</v>
      </c>
    </row>
    <row r="1328" spans="2:17">
      <c r="B1328" s="165" t="str">
        <f t="shared" si="21"/>
        <v>Saboeiro/CE</v>
      </c>
      <c r="C1328" s="189" t="s">
        <v>314</v>
      </c>
      <c r="D1328" s="189">
        <v>60</v>
      </c>
      <c r="E1328" s="189">
        <f>IF(Início!$C$11&lt;E$2,IF((E$2-Início!$C$11)&lt;72,$D1328*E$1,6*$D1328),0)</f>
        <v>60</v>
      </c>
      <c r="F1328" s="189">
        <f>IF(Início!$C$11&lt;F$2,IF((F$2-Início!$C$11)&lt;72,$D1328*F$1,6*$D1328),0)</f>
        <v>120</v>
      </c>
      <c r="G1328" s="189">
        <f>IF(Início!$C$11&lt;G$2,IF((G$2-Início!$C$11)&lt;72,$D1328*G$1,6*$D1328),0)</f>
        <v>180</v>
      </c>
      <c r="H1328" s="189">
        <f>IF(Início!$C$11&lt;H$2,IF((H$2-Início!$C$11)&lt;72,$D1328*H$1,6*$D1328),0)</f>
        <v>240</v>
      </c>
      <c r="I1328" s="189">
        <f>IF(Início!$C$11&lt;I$2,IF((I$2-Início!$C$11)&lt;72,$D1328*I$1,6*$D1328),0)</f>
        <v>300</v>
      </c>
      <c r="J1328" s="189">
        <f>IF(Início!$C$11&lt;J$2,IF((J$2-Início!$C$11)&lt;72,$D1328*J$1,6*$D1328),0)</f>
        <v>360</v>
      </c>
      <c r="K1328" s="189">
        <f>IF(Início!$C$11&lt;K$2,IF((K$2-Início!$C$11)&lt;72,$D1328*K$1,6*$D1328),0)</f>
        <v>360</v>
      </c>
      <c r="L1328" s="189">
        <f>IF(Início!$C$11&lt;L$2,IF((L$2-Início!$C$11)&lt;72,$D1328*L$1,6*$D1328),0)</f>
        <v>360</v>
      </c>
      <c r="M1328" s="189">
        <f>IF(Início!$C$11&lt;M$2,IF((M$2-Início!$C$11)&lt;72,$D1328*M$1,6*$D1328),0)</f>
        <v>360</v>
      </c>
      <c r="N1328" s="189">
        <f>IF(Início!$C$11&lt;N$2,IF((N$2-Início!$C$11)&lt;72,$D1328*N$1,6*$D1328),0)</f>
        <v>360</v>
      </c>
      <c r="Q1328" s="165" t="s">
        <v>1130</v>
      </c>
    </row>
    <row r="1329" spans="2:17">
      <c r="B1329" s="165" t="str">
        <f t="shared" si="21"/>
        <v>Sagrada Família/RS</v>
      </c>
      <c r="C1329" s="189" t="s">
        <v>2012</v>
      </c>
      <c r="D1329" s="189">
        <v>60</v>
      </c>
      <c r="E1329" s="189">
        <f>IF(Início!$C$11&lt;E$2,IF((E$2-Início!$C$11)&lt;72,$D1329*E$1,6*$D1329),0)</f>
        <v>60</v>
      </c>
      <c r="F1329" s="189">
        <f>IF(Início!$C$11&lt;F$2,IF((F$2-Início!$C$11)&lt;72,$D1329*F$1,6*$D1329),0)</f>
        <v>120</v>
      </c>
      <c r="G1329" s="189">
        <f>IF(Início!$C$11&lt;G$2,IF((G$2-Início!$C$11)&lt;72,$D1329*G$1,6*$D1329),0)</f>
        <v>180</v>
      </c>
      <c r="H1329" s="189">
        <f>IF(Início!$C$11&lt;H$2,IF((H$2-Início!$C$11)&lt;72,$D1329*H$1,6*$D1329),0)</f>
        <v>240</v>
      </c>
      <c r="I1329" s="189">
        <f>IF(Início!$C$11&lt;I$2,IF((I$2-Início!$C$11)&lt;72,$D1329*I$1,6*$D1329),0)</f>
        <v>300</v>
      </c>
      <c r="J1329" s="189">
        <f>IF(Início!$C$11&lt;J$2,IF((J$2-Início!$C$11)&lt;72,$D1329*J$1,6*$D1329),0)</f>
        <v>360</v>
      </c>
      <c r="K1329" s="189">
        <f>IF(Início!$C$11&lt;K$2,IF((K$2-Início!$C$11)&lt;72,$D1329*K$1,6*$D1329),0)</f>
        <v>360</v>
      </c>
      <c r="L1329" s="189">
        <f>IF(Início!$C$11&lt;L$2,IF((L$2-Início!$C$11)&lt;72,$D1329*L$1,6*$D1329),0)</f>
        <v>360</v>
      </c>
      <c r="M1329" s="189">
        <f>IF(Início!$C$11&lt;M$2,IF((M$2-Início!$C$11)&lt;72,$D1329*M$1,6*$D1329),0)</f>
        <v>360</v>
      </c>
      <c r="N1329" s="189">
        <f>IF(Início!$C$11&lt;N$2,IF((N$2-Início!$C$11)&lt;72,$D1329*N$1,6*$D1329),0)</f>
        <v>360</v>
      </c>
      <c r="Q1329" s="165" t="s">
        <v>1935</v>
      </c>
    </row>
    <row r="1330" spans="2:17">
      <c r="B1330" s="165" t="str">
        <f t="shared" si="21"/>
        <v>Sairé/PE</v>
      </c>
      <c r="C1330" s="189" t="s">
        <v>319</v>
      </c>
      <c r="D1330" s="189">
        <v>60</v>
      </c>
      <c r="E1330" s="189">
        <f>IF(Início!$C$11&lt;E$2,IF((E$2-Início!$C$11)&lt;72,$D1330*E$1,6*$D1330),0)</f>
        <v>60</v>
      </c>
      <c r="F1330" s="189">
        <f>IF(Início!$C$11&lt;F$2,IF((F$2-Início!$C$11)&lt;72,$D1330*F$1,6*$D1330),0)</f>
        <v>120</v>
      </c>
      <c r="G1330" s="189">
        <f>IF(Início!$C$11&lt;G$2,IF((G$2-Início!$C$11)&lt;72,$D1330*G$1,6*$D1330),0)</f>
        <v>180</v>
      </c>
      <c r="H1330" s="189">
        <f>IF(Início!$C$11&lt;H$2,IF((H$2-Início!$C$11)&lt;72,$D1330*H$1,6*$D1330),0)</f>
        <v>240</v>
      </c>
      <c r="I1330" s="189">
        <f>IF(Início!$C$11&lt;I$2,IF((I$2-Início!$C$11)&lt;72,$D1330*I$1,6*$D1330),0)</f>
        <v>300</v>
      </c>
      <c r="J1330" s="189">
        <f>IF(Início!$C$11&lt;J$2,IF((J$2-Início!$C$11)&lt;72,$D1330*J$1,6*$D1330),0)</f>
        <v>360</v>
      </c>
      <c r="K1330" s="189">
        <f>IF(Início!$C$11&lt;K$2,IF((K$2-Início!$C$11)&lt;72,$D1330*K$1,6*$D1330),0)</f>
        <v>360</v>
      </c>
      <c r="L1330" s="189">
        <f>IF(Início!$C$11&lt;L$2,IF((L$2-Início!$C$11)&lt;72,$D1330*L$1,6*$D1330),0)</f>
        <v>360</v>
      </c>
      <c r="M1330" s="189">
        <f>IF(Início!$C$11&lt;M$2,IF((M$2-Início!$C$11)&lt;72,$D1330*M$1,6*$D1330),0)</f>
        <v>360</v>
      </c>
      <c r="N1330" s="189">
        <f>IF(Início!$C$11&lt;N$2,IF((N$2-Início!$C$11)&lt;72,$D1330*N$1,6*$D1330),0)</f>
        <v>360</v>
      </c>
      <c r="Q1330" s="165" t="s">
        <v>1289</v>
      </c>
    </row>
    <row r="1331" spans="2:17">
      <c r="B1331" s="165" t="str">
        <f t="shared" si="21"/>
        <v>Salesópolis/SP</v>
      </c>
      <c r="C1331" s="189" t="s">
        <v>2002</v>
      </c>
      <c r="D1331" s="189">
        <v>60</v>
      </c>
      <c r="E1331" s="189">
        <f>IF(Início!$C$11&lt;E$2,IF((E$2-Início!$C$11)&lt;72,$D1331*E$1,6*$D1331),0)</f>
        <v>60</v>
      </c>
      <c r="F1331" s="189">
        <f>IF(Início!$C$11&lt;F$2,IF((F$2-Início!$C$11)&lt;72,$D1331*F$1,6*$D1331),0)</f>
        <v>120</v>
      </c>
      <c r="G1331" s="189">
        <f>IF(Início!$C$11&lt;G$2,IF((G$2-Início!$C$11)&lt;72,$D1331*G$1,6*$D1331),0)</f>
        <v>180</v>
      </c>
      <c r="H1331" s="189">
        <f>IF(Início!$C$11&lt;H$2,IF((H$2-Início!$C$11)&lt;72,$D1331*H$1,6*$D1331),0)</f>
        <v>240</v>
      </c>
      <c r="I1331" s="189">
        <f>IF(Início!$C$11&lt;I$2,IF((I$2-Início!$C$11)&lt;72,$D1331*I$1,6*$D1331),0)</f>
        <v>300</v>
      </c>
      <c r="J1331" s="189">
        <f>IF(Início!$C$11&lt;J$2,IF((J$2-Início!$C$11)&lt;72,$D1331*J$1,6*$D1331),0)</f>
        <v>360</v>
      </c>
      <c r="K1331" s="189">
        <f>IF(Início!$C$11&lt;K$2,IF((K$2-Início!$C$11)&lt;72,$D1331*K$1,6*$D1331),0)</f>
        <v>360</v>
      </c>
      <c r="L1331" s="189">
        <f>IF(Início!$C$11&lt;L$2,IF((L$2-Início!$C$11)&lt;72,$D1331*L$1,6*$D1331),0)</f>
        <v>360</v>
      </c>
      <c r="M1331" s="189">
        <f>IF(Início!$C$11&lt;M$2,IF((M$2-Início!$C$11)&lt;72,$D1331*M$1,6*$D1331),0)</f>
        <v>360</v>
      </c>
      <c r="N1331" s="189">
        <f>IF(Início!$C$11&lt;N$2,IF((N$2-Início!$C$11)&lt;72,$D1331*N$1,6*$D1331),0)</f>
        <v>360</v>
      </c>
      <c r="Q1331" s="165" t="s">
        <v>1067</v>
      </c>
    </row>
    <row r="1332" spans="2:17">
      <c r="B1332" s="165" t="str">
        <f t="shared" si="21"/>
        <v>Salgadinho/PE</v>
      </c>
      <c r="C1332" s="189" t="s">
        <v>319</v>
      </c>
      <c r="D1332" s="189">
        <v>60</v>
      </c>
      <c r="E1332" s="189">
        <f>IF(Início!$C$11&lt;E$2,IF((E$2-Início!$C$11)&lt;72,$D1332*E$1,6*$D1332),0)</f>
        <v>60</v>
      </c>
      <c r="F1332" s="189">
        <f>IF(Início!$C$11&lt;F$2,IF((F$2-Início!$C$11)&lt;72,$D1332*F$1,6*$D1332),0)</f>
        <v>120</v>
      </c>
      <c r="G1332" s="189">
        <f>IF(Início!$C$11&lt;G$2,IF((G$2-Início!$C$11)&lt;72,$D1332*G$1,6*$D1332),0)</f>
        <v>180</v>
      </c>
      <c r="H1332" s="189">
        <f>IF(Início!$C$11&lt;H$2,IF((H$2-Início!$C$11)&lt;72,$D1332*H$1,6*$D1332),0)</f>
        <v>240</v>
      </c>
      <c r="I1332" s="189">
        <f>IF(Início!$C$11&lt;I$2,IF((I$2-Início!$C$11)&lt;72,$D1332*I$1,6*$D1332),0)</f>
        <v>300</v>
      </c>
      <c r="J1332" s="189">
        <f>IF(Início!$C$11&lt;J$2,IF((J$2-Início!$C$11)&lt;72,$D1332*J$1,6*$D1332),0)</f>
        <v>360</v>
      </c>
      <c r="K1332" s="189">
        <f>IF(Início!$C$11&lt;K$2,IF((K$2-Início!$C$11)&lt;72,$D1332*K$1,6*$D1332),0)</f>
        <v>360</v>
      </c>
      <c r="L1332" s="189">
        <f>IF(Início!$C$11&lt;L$2,IF((L$2-Início!$C$11)&lt;72,$D1332*L$1,6*$D1332),0)</f>
        <v>360</v>
      </c>
      <c r="M1332" s="189">
        <f>IF(Início!$C$11&lt;M$2,IF((M$2-Início!$C$11)&lt;72,$D1332*M$1,6*$D1332),0)</f>
        <v>360</v>
      </c>
      <c r="N1332" s="189">
        <f>IF(Início!$C$11&lt;N$2,IF((N$2-Início!$C$11)&lt;72,$D1332*N$1,6*$D1332),0)</f>
        <v>360</v>
      </c>
      <c r="Q1332" s="165" t="s">
        <v>1638</v>
      </c>
    </row>
    <row r="1333" spans="2:17">
      <c r="B1333" s="165" t="str">
        <f t="shared" si="21"/>
        <v>Salgado Filho/PR</v>
      </c>
      <c r="C1333" s="189" t="s">
        <v>2009</v>
      </c>
      <c r="D1333" s="189">
        <v>60</v>
      </c>
      <c r="E1333" s="189">
        <f>IF(Início!$C$11&lt;E$2,IF((E$2-Início!$C$11)&lt;72,$D1333*E$1,6*$D1333),0)</f>
        <v>60</v>
      </c>
      <c r="F1333" s="189">
        <f>IF(Início!$C$11&lt;F$2,IF((F$2-Início!$C$11)&lt;72,$D1333*F$1,6*$D1333),0)</f>
        <v>120</v>
      </c>
      <c r="G1333" s="189">
        <f>IF(Início!$C$11&lt;G$2,IF((G$2-Início!$C$11)&lt;72,$D1333*G$1,6*$D1333),0)</f>
        <v>180</v>
      </c>
      <c r="H1333" s="189">
        <f>IF(Início!$C$11&lt;H$2,IF((H$2-Início!$C$11)&lt;72,$D1333*H$1,6*$D1333),0)</f>
        <v>240</v>
      </c>
      <c r="I1333" s="189">
        <f>IF(Início!$C$11&lt;I$2,IF((I$2-Início!$C$11)&lt;72,$D1333*I$1,6*$D1333),0)</f>
        <v>300</v>
      </c>
      <c r="J1333" s="189">
        <f>IF(Início!$C$11&lt;J$2,IF((J$2-Início!$C$11)&lt;72,$D1333*J$1,6*$D1333),0)</f>
        <v>360</v>
      </c>
      <c r="K1333" s="189">
        <f>IF(Início!$C$11&lt;K$2,IF((K$2-Início!$C$11)&lt;72,$D1333*K$1,6*$D1333),0)</f>
        <v>360</v>
      </c>
      <c r="L1333" s="189">
        <f>IF(Início!$C$11&lt;L$2,IF((L$2-Início!$C$11)&lt;72,$D1333*L$1,6*$D1333),0)</f>
        <v>360</v>
      </c>
      <c r="M1333" s="189">
        <f>IF(Início!$C$11&lt;M$2,IF((M$2-Início!$C$11)&lt;72,$D1333*M$1,6*$D1333),0)</f>
        <v>360</v>
      </c>
      <c r="N1333" s="189">
        <f>IF(Início!$C$11&lt;N$2,IF((N$2-Início!$C$11)&lt;72,$D1333*N$1,6*$D1333),0)</f>
        <v>360</v>
      </c>
      <c r="Q1333" s="165" t="s">
        <v>1791</v>
      </c>
    </row>
    <row r="1334" spans="2:17">
      <c r="B1334" s="165" t="str">
        <f t="shared" si="21"/>
        <v>Salinas da Margarida/BA</v>
      </c>
      <c r="C1334" s="189" t="s">
        <v>311</v>
      </c>
      <c r="D1334" s="189">
        <v>60</v>
      </c>
      <c r="E1334" s="189">
        <f>IF(Início!$C$11&lt;E$2,IF((E$2-Início!$C$11)&lt;72,$D1334*E$1,6*$D1334),0)</f>
        <v>60</v>
      </c>
      <c r="F1334" s="189">
        <f>IF(Início!$C$11&lt;F$2,IF((F$2-Início!$C$11)&lt;72,$D1334*F$1,6*$D1334),0)</f>
        <v>120</v>
      </c>
      <c r="G1334" s="189">
        <f>IF(Início!$C$11&lt;G$2,IF((G$2-Início!$C$11)&lt;72,$D1334*G$1,6*$D1334),0)</f>
        <v>180</v>
      </c>
      <c r="H1334" s="189">
        <f>IF(Início!$C$11&lt;H$2,IF((H$2-Início!$C$11)&lt;72,$D1334*H$1,6*$D1334),0)</f>
        <v>240</v>
      </c>
      <c r="I1334" s="189">
        <f>IF(Início!$C$11&lt;I$2,IF((I$2-Início!$C$11)&lt;72,$D1334*I$1,6*$D1334),0)</f>
        <v>300</v>
      </c>
      <c r="J1334" s="189">
        <f>IF(Início!$C$11&lt;J$2,IF((J$2-Início!$C$11)&lt;72,$D1334*J$1,6*$D1334),0)</f>
        <v>360</v>
      </c>
      <c r="K1334" s="189">
        <f>IF(Início!$C$11&lt;K$2,IF((K$2-Início!$C$11)&lt;72,$D1334*K$1,6*$D1334),0)</f>
        <v>360</v>
      </c>
      <c r="L1334" s="189">
        <f>IF(Início!$C$11&lt;L$2,IF((L$2-Início!$C$11)&lt;72,$D1334*L$1,6*$D1334),0)</f>
        <v>360</v>
      </c>
      <c r="M1334" s="189">
        <f>IF(Início!$C$11&lt;M$2,IF((M$2-Início!$C$11)&lt;72,$D1334*M$1,6*$D1334),0)</f>
        <v>360</v>
      </c>
      <c r="N1334" s="189">
        <f>IF(Início!$C$11&lt;N$2,IF((N$2-Início!$C$11)&lt;72,$D1334*N$1,6*$D1334),0)</f>
        <v>360</v>
      </c>
      <c r="Q1334" s="165" t="s">
        <v>1072</v>
      </c>
    </row>
    <row r="1335" spans="2:17">
      <c r="B1335" s="165" t="str">
        <f t="shared" si="21"/>
        <v>Salinópolis/PA</v>
      </c>
      <c r="C1335" s="189" t="s">
        <v>302</v>
      </c>
      <c r="D1335" s="189">
        <v>60</v>
      </c>
      <c r="E1335" s="189">
        <f>IF(Início!$C$11&lt;E$2,IF((E$2-Início!$C$11)&lt;72,$D1335*E$1,6*$D1335),0)</f>
        <v>60</v>
      </c>
      <c r="F1335" s="189">
        <f>IF(Início!$C$11&lt;F$2,IF((F$2-Início!$C$11)&lt;72,$D1335*F$1,6*$D1335),0)</f>
        <v>120</v>
      </c>
      <c r="G1335" s="189">
        <f>IF(Início!$C$11&lt;G$2,IF((G$2-Início!$C$11)&lt;72,$D1335*G$1,6*$D1335),0)</f>
        <v>180</v>
      </c>
      <c r="H1335" s="189">
        <f>IF(Início!$C$11&lt;H$2,IF((H$2-Início!$C$11)&lt;72,$D1335*H$1,6*$D1335),0)</f>
        <v>240</v>
      </c>
      <c r="I1335" s="189">
        <f>IF(Início!$C$11&lt;I$2,IF((I$2-Início!$C$11)&lt;72,$D1335*I$1,6*$D1335),0)</f>
        <v>300</v>
      </c>
      <c r="J1335" s="189">
        <f>IF(Início!$C$11&lt;J$2,IF((J$2-Início!$C$11)&lt;72,$D1335*J$1,6*$D1335),0)</f>
        <v>360</v>
      </c>
      <c r="K1335" s="189">
        <f>IF(Início!$C$11&lt;K$2,IF((K$2-Início!$C$11)&lt;72,$D1335*K$1,6*$D1335),0)</f>
        <v>360</v>
      </c>
      <c r="L1335" s="189">
        <f>IF(Início!$C$11&lt;L$2,IF((L$2-Início!$C$11)&lt;72,$D1335*L$1,6*$D1335),0)</f>
        <v>360</v>
      </c>
      <c r="M1335" s="189">
        <f>IF(Início!$C$11&lt;M$2,IF((M$2-Início!$C$11)&lt;72,$D1335*M$1,6*$D1335),0)</f>
        <v>360</v>
      </c>
      <c r="N1335" s="189">
        <f>IF(Início!$C$11&lt;N$2,IF((N$2-Início!$C$11)&lt;72,$D1335*N$1,6*$D1335),0)</f>
        <v>360</v>
      </c>
      <c r="Q1335" s="165" t="s">
        <v>546</v>
      </c>
    </row>
    <row r="1336" spans="2:17">
      <c r="B1336" s="165" t="str">
        <f t="shared" si="21"/>
        <v>Salitre/CE</v>
      </c>
      <c r="C1336" s="189" t="s">
        <v>314</v>
      </c>
      <c r="D1336" s="189">
        <v>60</v>
      </c>
      <c r="E1336" s="189">
        <f>IF(Início!$C$11&lt;E$2,IF((E$2-Início!$C$11)&lt;72,$D1336*E$1,6*$D1336),0)</f>
        <v>60</v>
      </c>
      <c r="F1336" s="189">
        <f>IF(Início!$C$11&lt;F$2,IF((F$2-Início!$C$11)&lt;72,$D1336*F$1,6*$D1336),0)</f>
        <v>120</v>
      </c>
      <c r="G1336" s="189">
        <f>IF(Início!$C$11&lt;G$2,IF((G$2-Início!$C$11)&lt;72,$D1336*G$1,6*$D1336),0)</f>
        <v>180</v>
      </c>
      <c r="H1336" s="189">
        <f>IF(Início!$C$11&lt;H$2,IF((H$2-Início!$C$11)&lt;72,$D1336*H$1,6*$D1336),0)</f>
        <v>240</v>
      </c>
      <c r="I1336" s="189">
        <f>IF(Início!$C$11&lt;I$2,IF((I$2-Início!$C$11)&lt;72,$D1336*I$1,6*$D1336),0)</f>
        <v>300</v>
      </c>
      <c r="J1336" s="189">
        <f>IF(Início!$C$11&lt;J$2,IF((J$2-Início!$C$11)&lt;72,$D1336*J$1,6*$D1336),0)</f>
        <v>360</v>
      </c>
      <c r="K1336" s="189">
        <f>IF(Início!$C$11&lt;K$2,IF((K$2-Início!$C$11)&lt;72,$D1336*K$1,6*$D1336),0)</f>
        <v>360</v>
      </c>
      <c r="L1336" s="189">
        <f>IF(Início!$C$11&lt;L$2,IF((L$2-Início!$C$11)&lt;72,$D1336*L$1,6*$D1336),0)</f>
        <v>360</v>
      </c>
      <c r="M1336" s="189">
        <f>IF(Início!$C$11&lt;M$2,IF((M$2-Início!$C$11)&lt;72,$D1336*M$1,6*$D1336),0)</f>
        <v>360</v>
      </c>
      <c r="N1336" s="189">
        <f>IF(Início!$C$11&lt;N$2,IF((N$2-Início!$C$11)&lt;72,$D1336*N$1,6*$D1336),0)</f>
        <v>360</v>
      </c>
      <c r="Q1336" s="165" t="s">
        <v>1026</v>
      </c>
    </row>
    <row r="1337" spans="2:17">
      <c r="B1337" s="165" t="str">
        <f t="shared" si="21"/>
        <v>Saltinho/SC</v>
      </c>
      <c r="C1337" s="189" t="s">
        <v>2013</v>
      </c>
      <c r="D1337" s="189">
        <v>60</v>
      </c>
      <c r="E1337" s="189">
        <f>IF(Início!$C$11&lt;E$2,IF((E$2-Início!$C$11)&lt;72,$D1337*E$1,6*$D1337),0)</f>
        <v>60</v>
      </c>
      <c r="F1337" s="189">
        <f>IF(Início!$C$11&lt;F$2,IF((F$2-Início!$C$11)&lt;72,$D1337*F$1,6*$D1337),0)</f>
        <v>120</v>
      </c>
      <c r="G1337" s="189">
        <f>IF(Início!$C$11&lt;G$2,IF((G$2-Início!$C$11)&lt;72,$D1337*G$1,6*$D1337),0)</f>
        <v>180</v>
      </c>
      <c r="H1337" s="189">
        <f>IF(Início!$C$11&lt;H$2,IF((H$2-Início!$C$11)&lt;72,$D1337*H$1,6*$D1337),0)</f>
        <v>240</v>
      </c>
      <c r="I1337" s="189">
        <f>IF(Início!$C$11&lt;I$2,IF((I$2-Início!$C$11)&lt;72,$D1337*I$1,6*$D1337),0)</f>
        <v>300</v>
      </c>
      <c r="J1337" s="189">
        <f>IF(Início!$C$11&lt;J$2,IF((J$2-Início!$C$11)&lt;72,$D1337*J$1,6*$D1337),0)</f>
        <v>360</v>
      </c>
      <c r="K1337" s="189">
        <f>IF(Início!$C$11&lt;K$2,IF((K$2-Início!$C$11)&lt;72,$D1337*K$1,6*$D1337),0)</f>
        <v>360</v>
      </c>
      <c r="L1337" s="189">
        <f>IF(Início!$C$11&lt;L$2,IF((L$2-Início!$C$11)&lt;72,$D1337*L$1,6*$D1337),0)</f>
        <v>360</v>
      </c>
      <c r="M1337" s="189">
        <f>IF(Início!$C$11&lt;M$2,IF((M$2-Início!$C$11)&lt;72,$D1337*M$1,6*$D1337),0)</f>
        <v>360</v>
      </c>
      <c r="N1337" s="189">
        <f>IF(Início!$C$11&lt;N$2,IF((N$2-Início!$C$11)&lt;72,$D1337*N$1,6*$D1337),0)</f>
        <v>360</v>
      </c>
      <c r="Q1337" s="165" t="s">
        <v>1834</v>
      </c>
    </row>
    <row r="1338" spans="2:17">
      <c r="B1338" s="165" t="str">
        <f t="shared" si="21"/>
        <v>Salto da Divisa/MG</v>
      </c>
      <c r="C1338" s="189" t="s">
        <v>2005</v>
      </c>
      <c r="D1338" s="189">
        <v>60</v>
      </c>
      <c r="E1338" s="189">
        <f>IF(Início!$C$11&lt;E$2,IF((E$2-Início!$C$11)&lt;72,$D1338*E$1,6*$D1338),0)</f>
        <v>60</v>
      </c>
      <c r="F1338" s="189">
        <f>IF(Início!$C$11&lt;F$2,IF((F$2-Início!$C$11)&lt;72,$D1338*F$1,6*$D1338),0)</f>
        <v>120</v>
      </c>
      <c r="G1338" s="189">
        <f>IF(Início!$C$11&lt;G$2,IF((G$2-Início!$C$11)&lt;72,$D1338*G$1,6*$D1338),0)</f>
        <v>180</v>
      </c>
      <c r="H1338" s="189">
        <f>IF(Início!$C$11&lt;H$2,IF((H$2-Início!$C$11)&lt;72,$D1338*H$1,6*$D1338),0)</f>
        <v>240</v>
      </c>
      <c r="I1338" s="189">
        <f>IF(Início!$C$11&lt;I$2,IF((I$2-Início!$C$11)&lt;72,$D1338*I$1,6*$D1338),0)</f>
        <v>300</v>
      </c>
      <c r="J1338" s="189">
        <f>IF(Início!$C$11&lt;J$2,IF((J$2-Início!$C$11)&lt;72,$D1338*J$1,6*$D1338),0)</f>
        <v>360</v>
      </c>
      <c r="K1338" s="189">
        <f>IF(Início!$C$11&lt;K$2,IF((K$2-Início!$C$11)&lt;72,$D1338*K$1,6*$D1338),0)</f>
        <v>360</v>
      </c>
      <c r="L1338" s="189">
        <f>IF(Início!$C$11&lt;L$2,IF((L$2-Início!$C$11)&lt;72,$D1338*L$1,6*$D1338),0)</f>
        <v>360</v>
      </c>
      <c r="M1338" s="189">
        <f>IF(Início!$C$11&lt;M$2,IF((M$2-Início!$C$11)&lt;72,$D1338*M$1,6*$D1338),0)</f>
        <v>360</v>
      </c>
      <c r="N1338" s="189">
        <f>IF(Início!$C$11&lt;N$2,IF((N$2-Início!$C$11)&lt;72,$D1338*N$1,6*$D1338),0)</f>
        <v>360</v>
      </c>
      <c r="Q1338" s="165" t="s">
        <v>1602</v>
      </c>
    </row>
    <row r="1339" spans="2:17">
      <c r="B1339" s="165" t="str">
        <f t="shared" si="21"/>
        <v>Salto do Itararé/PR</v>
      </c>
      <c r="C1339" s="189" t="s">
        <v>2009</v>
      </c>
      <c r="D1339" s="189">
        <v>60</v>
      </c>
      <c r="E1339" s="189">
        <f>IF(Início!$C$11&lt;E$2,IF((E$2-Início!$C$11)&lt;72,$D1339*E$1,6*$D1339),0)</f>
        <v>60</v>
      </c>
      <c r="F1339" s="189">
        <f>IF(Início!$C$11&lt;F$2,IF((F$2-Início!$C$11)&lt;72,$D1339*F$1,6*$D1339),0)</f>
        <v>120</v>
      </c>
      <c r="G1339" s="189">
        <f>IF(Início!$C$11&lt;G$2,IF((G$2-Início!$C$11)&lt;72,$D1339*G$1,6*$D1339),0)</f>
        <v>180</v>
      </c>
      <c r="H1339" s="189">
        <f>IF(Início!$C$11&lt;H$2,IF((H$2-Início!$C$11)&lt;72,$D1339*H$1,6*$D1339),0)</f>
        <v>240</v>
      </c>
      <c r="I1339" s="189">
        <f>IF(Início!$C$11&lt;I$2,IF((I$2-Início!$C$11)&lt;72,$D1339*I$1,6*$D1339),0)</f>
        <v>300</v>
      </c>
      <c r="J1339" s="189">
        <f>IF(Início!$C$11&lt;J$2,IF((J$2-Início!$C$11)&lt;72,$D1339*J$1,6*$D1339),0)</f>
        <v>360</v>
      </c>
      <c r="K1339" s="189">
        <f>IF(Início!$C$11&lt;K$2,IF((K$2-Início!$C$11)&lt;72,$D1339*K$1,6*$D1339),0)</f>
        <v>360</v>
      </c>
      <c r="L1339" s="189">
        <f>IF(Início!$C$11&lt;L$2,IF((L$2-Início!$C$11)&lt;72,$D1339*L$1,6*$D1339),0)</f>
        <v>360</v>
      </c>
      <c r="M1339" s="189">
        <f>IF(Início!$C$11&lt;M$2,IF((M$2-Início!$C$11)&lt;72,$D1339*M$1,6*$D1339),0)</f>
        <v>360</v>
      </c>
      <c r="N1339" s="189">
        <f>IF(Início!$C$11&lt;N$2,IF((N$2-Início!$C$11)&lt;72,$D1339*N$1,6*$D1339),0)</f>
        <v>360</v>
      </c>
      <c r="Q1339" s="165" t="s">
        <v>1681</v>
      </c>
    </row>
    <row r="1340" spans="2:17">
      <c r="B1340" s="165" t="str">
        <f t="shared" si="21"/>
        <v>Salto do Lontra/PR</v>
      </c>
      <c r="C1340" s="189" t="s">
        <v>2009</v>
      </c>
      <c r="D1340" s="189">
        <v>60</v>
      </c>
      <c r="E1340" s="189">
        <f>IF(Início!$C$11&lt;E$2,IF((E$2-Início!$C$11)&lt;72,$D1340*E$1,6*$D1340),0)</f>
        <v>60</v>
      </c>
      <c r="F1340" s="189">
        <f>IF(Início!$C$11&lt;F$2,IF((F$2-Início!$C$11)&lt;72,$D1340*F$1,6*$D1340),0)</f>
        <v>120</v>
      </c>
      <c r="G1340" s="189">
        <f>IF(Início!$C$11&lt;G$2,IF((G$2-Início!$C$11)&lt;72,$D1340*G$1,6*$D1340),0)</f>
        <v>180</v>
      </c>
      <c r="H1340" s="189">
        <f>IF(Início!$C$11&lt;H$2,IF((H$2-Início!$C$11)&lt;72,$D1340*H$1,6*$D1340),0)</f>
        <v>240</v>
      </c>
      <c r="I1340" s="189">
        <f>IF(Início!$C$11&lt;I$2,IF((I$2-Início!$C$11)&lt;72,$D1340*I$1,6*$D1340),0)</f>
        <v>300</v>
      </c>
      <c r="J1340" s="189">
        <f>IF(Início!$C$11&lt;J$2,IF((J$2-Início!$C$11)&lt;72,$D1340*J$1,6*$D1340),0)</f>
        <v>360</v>
      </c>
      <c r="K1340" s="189">
        <f>IF(Início!$C$11&lt;K$2,IF((K$2-Início!$C$11)&lt;72,$D1340*K$1,6*$D1340),0)</f>
        <v>360</v>
      </c>
      <c r="L1340" s="189">
        <f>IF(Início!$C$11&lt;L$2,IF((L$2-Início!$C$11)&lt;72,$D1340*L$1,6*$D1340),0)</f>
        <v>360</v>
      </c>
      <c r="M1340" s="189">
        <f>IF(Início!$C$11&lt;M$2,IF((M$2-Início!$C$11)&lt;72,$D1340*M$1,6*$D1340),0)</f>
        <v>360</v>
      </c>
      <c r="N1340" s="189">
        <f>IF(Início!$C$11&lt;N$2,IF((N$2-Início!$C$11)&lt;72,$D1340*N$1,6*$D1340),0)</f>
        <v>360</v>
      </c>
      <c r="Q1340" s="165" t="s">
        <v>1066</v>
      </c>
    </row>
    <row r="1341" spans="2:17">
      <c r="B1341" s="165" t="str">
        <f t="shared" si="21"/>
        <v>Salto Grande/SP</v>
      </c>
      <c r="C1341" s="189" t="s">
        <v>2002</v>
      </c>
      <c r="D1341" s="189">
        <v>60</v>
      </c>
      <c r="E1341" s="189">
        <f>IF(Início!$C$11&lt;E$2,IF((E$2-Início!$C$11)&lt;72,$D1341*E$1,6*$D1341),0)</f>
        <v>60</v>
      </c>
      <c r="F1341" s="189">
        <f>IF(Início!$C$11&lt;F$2,IF((F$2-Início!$C$11)&lt;72,$D1341*F$1,6*$D1341),0)</f>
        <v>120</v>
      </c>
      <c r="G1341" s="189">
        <f>IF(Início!$C$11&lt;G$2,IF((G$2-Início!$C$11)&lt;72,$D1341*G$1,6*$D1341),0)</f>
        <v>180</v>
      </c>
      <c r="H1341" s="189">
        <f>IF(Início!$C$11&lt;H$2,IF((H$2-Início!$C$11)&lt;72,$D1341*H$1,6*$D1341),0)</f>
        <v>240</v>
      </c>
      <c r="I1341" s="189">
        <f>IF(Início!$C$11&lt;I$2,IF((I$2-Início!$C$11)&lt;72,$D1341*I$1,6*$D1341),0)</f>
        <v>300</v>
      </c>
      <c r="J1341" s="189">
        <f>IF(Início!$C$11&lt;J$2,IF((J$2-Início!$C$11)&lt;72,$D1341*J$1,6*$D1341),0)</f>
        <v>360</v>
      </c>
      <c r="K1341" s="189">
        <f>IF(Início!$C$11&lt;K$2,IF((K$2-Início!$C$11)&lt;72,$D1341*K$1,6*$D1341),0)</f>
        <v>360</v>
      </c>
      <c r="L1341" s="189">
        <f>IF(Início!$C$11&lt;L$2,IF((L$2-Início!$C$11)&lt;72,$D1341*L$1,6*$D1341),0)</f>
        <v>360</v>
      </c>
      <c r="M1341" s="189">
        <f>IF(Início!$C$11&lt;M$2,IF((M$2-Início!$C$11)&lt;72,$D1341*M$1,6*$D1341),0)</f>
        <v>360</v>
      </c>
      <c r="N1341" s="189">
        <f>IF(Início!$C$11&lt;N$2,IF((N$2-Início!$C$11)&lt;72,$D1341*N$1,6*$D1341),0)</f>
        <v>360</v>
      </c>
      <c r="Q1341" s="165" t="s">
        <v>1408</v>
      </c>
    </row>
    <row r="1342" spans="2:17">
      <c r="B1342" s="165" t="str">
        <f t="shared" si="21"/>
        <v>Salvador das Missões/RS</v>
      </c>
      <c r="C1342" s="189" t="s">
        <v>2012</v>
      </c>
      <c r="D1342" s="189">
        <v>60</v>
      </c>
      <c r="E1342" s="189">
        <f>IF(Início!$C$11&lt;E$2,IF((E$2-Início!$C$11)&lt;72,$D1342*E$1,6*$D1342),0)</f>
        <v>60</v>
      </c>
      <c r="F1342" s="189">
        <f>IF(Início!$C$11&lt;F$2,IF((F$2-Início!$C$11)&lt;72,$D1342*F$1,6*$D1342),0)</f>
        <v>120</v>
      </c>
      <c r="G1342" s="189">
        <f>IF(Início!$C$11&lt;G$2,IF((G$2-Início!$C$11)&lt;72,$D1342*G$1,6*$D1342),0)</f>
        <v>180</v>
      </c>
      <c r="H1342" s="189">
        <f>IF(Início!$C$11&lt;H$2,IF((H$2-Início!$C$11)&lt;72,$D1342*H$1,6*$D1342),0)</f>
        <v>240</v>
      </c>
      <c r="I1342" s="189">
        <f>IF(Início!$C$11&lt;I$2,IF((I$2-Início!$C$11)&lt;72,$D1342*I$1,6*$D1342),0)</f>
        <v>300</v>
      </c>
      <c r="J1342" s="189">
        <f>IF(Início!$C$11&lt;J$2,IF((J$2-Início!$C$11)&lt;72,$D1342*J$1,6*$D1342),0)</f>
        <v>360</v>
      </c>
      <c r="K1342" s="189">
        <f>IF(Início!$C$11&lt;K$2,IF((K$2-Início!$C$11)&lt;72,$D1342*K$1,6*$D1342),0)</f>
        <v>360</v>
      </c>
      <c r="L1342" s="189">
        <f>IF(Início!$C$11&lt;L$2,IF((L$2-Início!$C$11)&lt;72,$D1342*L$1,6*$D1342),0)</f>
        <v>360</v>
      </c>
      <c r="M1342" s="189">
        <f>IF(Início!$C$11&lt;M$2,IF((M$2-Início!$C$11)&lt;72,$D1342*M$1,6*$D1342),0)</f>
        <v>360</v>
      </c>
      <c r="N1342" s="189">
        <f>IF(Início!$C$11&lt;N$2,IF((N$2-Início!$C$11)&lt;72,$D1342*N$1,6*$D1342),0)</f>
        <v>360</v>
      </c>
      <c r="Q1342" s="165" t="s">
        <v>1899</v>
      </c>
    </row>
    <row r="1343" spans="2:17">
      <c r="B1343" s="165" t="str">
        <f t="shared" si="21"/>
        <v>Sambaíba/MA</v>
      </c>
      <c r="C1343" s="189" t="s">
        <v>316</v>
      </c>
      <c r="D1343" s="189">
        <v>60</v>
      </c>
      <c r="E1343" s="189">
        <f>IF(Início!$C$11&lt;E$2,IF((E$2-Início!$C$11)&lt;72,$D1343*E$1,6*$D1343),0)</f>
        <v>60</v>
      </c>
      <c r="F1343" s="189">
        <f>IF(Início!$C$11&lt;F$2,IF((F$2-Início!$C$11)&lt;72,$D1343*F$1,6*$D1343),0)</f>
        <v>120</v>
      </c>
      <c r="G1343" s="189">
        <f>IF(Início!$C$11&lt;G$2,IF((G$2-Início!$C$11)&lt;72,$D1343*G$1,6*$D1343),0)</f>
        <v>180</v>
      </c>
      <c r="H1343" s="189">
        <f>IF(Início!$C$11&lt;H$2,IF((H$2-Início!$C$11)&lt;72,$D1343*H$1,6*$D1343),0)</f>
        <v>240</v>
      </c>
      <c r="I1343" s="189">
        <f>IF(Início!$C$11&lt;I$2,IF((I$2-Início!$C$11)&lt;72,$D1343*I$1,6*$D1343),0)</f>
        <v>300</v>
      </c>
      <c r="J1343" s="189">
        <f>IF(Início!$C$11&lt;J$2,IF((J$2-Início!$C$11)&lt;72,$D1343*J$1,6*$D1343),0)</f>
        <v>360</v>
      </c>
      <c r="K1343" s="189">
        <f>IF(Início!$C$11&lt;K$2,IF((K$2-Início!$C$11)&lt;72,$D1343*K$1,6*$D1343),0)</f>
        <v>360</v>
      </c>
      <c r="L1343" s="189">
        <f>IF(Início!$C$11&lt;L$2,IF((L$2-Início!$C$11)&lt;72,$D1343*L$1,6*$D1343),0)</f>
        <v>360</v>
      </c>
      <c r="M1343" s="189">
        <f>IF(Início!$C$11&lt;M$2,IF((M$2-Início!$C$11)&lt;72,$D1343*M$1,6*$D1343),0)</f>
        <v>360</v>
      </c>
      <c r="N1343" s="189">
        <f>IF(Início!$C$11&lt;N$2,IF((N$2-Início!$C$11)&lt;72,$D1343*N$1,6*$D1343),0)</f>
        <v>360</v>
      </c>
      <c r="Q1343" s="165" t="s">
        <v>1653</v>
      </c>
    </row>
    <row r="1344" spans="2:17">
      <c r="B1344" s="165" t="str">
        <f t="shared" si="21"/>
        <v>Sanharó/PE</v>
      </c>
      <c r="C1344" s="189" t="s">
        <v>319</v>
      </c>
      <c r="D1344" s="189">
        <v>60</v>
      </c>
      <c r="E1344" s="189">
        <f>IF(Início!$C$11&lt;E$2,IF((E$2-Início!$C$11)&lt;72,$D1344*E$1,6*$D1344),0)</f>
        <v>60</v>
      </c>
      <c r="F1344" s="189">
        <f>IF(Início!$C$11&lt;F$2,IF((F$2-Início!$C$11)&lt;72,$D1344*F$1,6*$D1344),0)</f>
        <v>120</v>
      </c>
      <c r="G1344" s="189">
        <f>IF(Início!$C$11&lt;G$2,IF((G$2-Início!$C$11)&lt;72,$D1344*G$1,6*$D1344),0)</f>
        <v>180</v>
      </c>
      <c r="H1344" s="189">
        <f>IF(Início!$C$11&lt;H$2,IF((H$2-Início!$C$11)&lt;72,$D1344*H$1,6*$D1344),0)</f>
        <v>240</v>
      </c>
      <c r="I1344" s="189">
        <f>IF(Início!$C$11&lt;I$2,IF((I$2-Início!$C$11)&lt;72,$D1344*I$1,6*$D1344),0)</f>
        <v>300</v>
      </c>
      <c r="J1344" s="189">
        <f>IF(Início!$C$11&lt;J$2,IF((J$2-Início!$C$11)&lt;72,$D1344*J$1,6*$D1344),0)</f>
        <v>360</v>
      </c>
      <c r="K1344" s="189">
        <f>IF(Início!$C$11&lt;K$2,IF((K$2-Início!$C$11)&lt;72,$D1344*K$1,6*$D1344),0)</f>
        <v>360</v>
      </c>
      <c r="L1344" s="189">
        <f>IF(Início!$C$11&lt;L$2,IF((L$2-Início!$C$11)&lt;72,$D1344*L$1,6*$D1344),0)</f>
        <v>360</v>
      </c>
      <c r="M1344" s="189">
        <f>IF(Início!$C$11&lt;M$2,IF((M$2-Início!$C$11)&lt;72,$D1344*M$1,6*$D1344),0)</f>
        <v>360</v>
      </c>
      <c r="N1344" s="189">
        <f>IF(Início!$C$11&lt;N$2,IF((N$2-Início!$C$11)&lt;72,$D1344*N$1,6*$D1344),0)</f>
        <v>360</v>
      </c>
      <c r="Q1344" s="165" t="s">
        <v>938</v>
      </c>
    </row>
    <row r="1345" spans="2:17">
      <c r="B1345" s="165" t="str">
        <f t="shared" si="21"/>
        <v>Santa Amélia/PR</v>
      </c>
      <c r="C1345" s="189" t="s">
        <v>2009</v>
      </c>
      <c r="D1345" s="189">
        <v>60</v>
      </c>
      <c r="E1345" s="189">
        <f>IF(Início!$C$11&lt;E$2,IF((E$2-Início!$C$11)&lt;72,$D1345*E$1,6*$D1345),0)</f>
        <v>60</v>
      </c>
      <c r="F1345" s="189">
        <f>IF(Início!$C$11&lt;F$2,IF((F$2-Início!$C$11)&lt;72,$D1345*F$1,6*$D1345),0)</f>
        <v>120</v>
      </c>
      <c r="G1345" s="189">
        <f>IF(Início!$C$11&lt;G$2,IF((G$2-Início!$C$11)&lt;72,$D1345*G$1,6*$D1345),0)</f>
        <v>180</v>
      </c>
      <c r="H1345" s="189">
        <f>IF(Início!$C$11&lt;H$2,IF((H$2-Início!$C$11)&lt;72,$D1345*H$1,6*$D1345),0)</f>
        <v>240</v>
      </c>
      <c r="I1345" s="189">
        <f>IF(Início!$C$11&lt;I$2,IF((I$2-Início!$C$11)&lt;72,$D1345*I$1,6*$D1345),0)</f>
        <v>300</v>
      </c>
      <c r="J1345" s="189">
        <f>IF(Início!$C$11&lt;J$2,IF((J$2-Início!$C$11)&lt;72,$D1345*J$1,6*$D1345),0)</f>
        <v>360</v>
      </c>
      <c r="K1345" s="189">
        <f>IF(Início!$C$11&lt;K$2,IF((K$2-Início!$C$11)&lt;72,$D1345*K$1,6*$D1345),0)</f>
        <v>360</v>
      </c>
      <c r="L1345" s="189">
        <f>IF(Início!$C$11&lt;L$2,IF((L$2-Início!$C$11)&lt;72,$D1345*L$1,6*$D1345),0)</f>
        <v>360</v>
      </c>
      <c r="M1345" s="189">
        <f>IF(Início!$C$11&lt;M$2,IF((M$2-Início!$C$11)&lt;72,$D1345*M$1,6*$D1345),0)</f>
        <v>360</v>
      </c>
      <c r="N1345" s="189">
        <f>IF(Início!$C$11&lt;N$2,IF((N$2-Início!$C$11)&lt;72,$D1345*N$1,6*$D1345),0)</f>
        <v>360</v>
      </c>
      <c r="Q1345" s="165" t="s">
        <v>1856</v>
      </c>
    </row>
    <row r="1346" spans="2:17">
      <c r="B1346" s="165" t="str">
        <f t="shared" si="21"/>
        <v>Santa Bárbara/BA</v>
      </c>
      <c r="C1346" s="189" t="s">
        <v>311</v>
      </c>
      <c r="D1346" s="189">
        <v>60</v>
      </c>
      <c r="E1346" s="189">
        <f>IF(Início!$C$11&lt;E$2,IF((E$2-Início!$C$11)&lt;72,$D1346*E$1,6*$D1346),0)</f>
        <v>60</v>
      </c>
      <c r="F1346" s="189">
        <f>IF(Início!$C$11&lt;F$2,IF((F$2-Início!$C$11)&lt;72,$D1346*F$1,6*$D1346),0)</f>
        <v>120</v>
      </c>
      <c r="G1346" s="189">
        <f>IF(Início!$C$11&lt;G$2,IF((G$2-Início!$C$11)&lt;72,$D1346*G$1,6*$D1346),0)</f>
        <v>180</v>
      </c>
      <c r="H1346" s="189">
        <f>IF(Início!$C$11&lt;H$2,IF((H$2-Início!$C$11)&lt;72,$D1346*H$1,6*$D1346),0)</f>
        <v>240</v>
      </c>
      <c r="I1346" s="189">
        <f>IF(Início!$C$11&lt;I$2,IF((I$2-Início!$C$11)&lt;72,$D1346*I$1,6*$D1346),0)</f>
        <v>300</v>
      </c>
      <c r="J1346" s="189">
        <f>IF(Início!$C$11&lt;J$2,IF((J$2-Início!$C$11)&lt;72,$D1346*J$1,6*$D1346),0)</f>
        <v>360</v>
      </c>
      <c r="K1346" s="189">
        <f>IF(Início!$C$11&lt;K$2,IF((K$2-Início!$C$11)&lt;72,$D1346*K$1,6*$D1346),0)</f>
        <v>360</v>
      </c>
      <c r="L1346" s="189">
        <f>IF(Início!$C$11&lt;L$2,IF((L$2-Início!$C$11)&lt;72,$D1346*L$1,6*$D1346),0)</f>
        <v>360</v>
      </c>
      <c r="M1346" s="189">
        <f>IF(Início!$C$11&lt;M$2,IF((M$2-Início!$C$11)&lt;72,$D1346*M$1,6*$D1346),0)</f>
        <v>360</v>
      </c>
      <c r="N1346" s="189">
        <f>IF(Início!$C$11&lt;N$2,IF((N$2-Início!$C$11)&lt;72,$D1346*N$1,6*$D1346),0)</f>
        <v>360</v>
      </c>
      <c r="Q1346" s="165" t="s">
        <v>873</v>
      </c>
    </row>
    <row r="1347" spans="2:17">
      <c r="B1347" s="165" t="str">
        <f t="shared" si="21"/>
        <v>Santa Bárbara do Pará/PA</v>
      </c>
      <c r="C1347" s="189" t="s">
        <v>302</v>
      </c>
      <c r="D1347" s="189">
        <v>60</v>
      </c>
      <c r="E1347" s="189">
        <f>IF(Início!$C$11&lt;E$2,IF((E$2-Início!$C$11)&lt;72,$D1347*E$1,6*$D1347),0)</f>
        <v>60</v>
      </c>
      <c r="F1347" s="189">
        <f>IF(Início!$C$11&lt;F$2,IF((F$2-Início!$C$11)&lt;72,$D1347*F$1,6*$D1347),0)</f>
        <v>120</v>
      </c>
      <c r="G1347" s="189">
        <f>IF(Início!$C$11&lt;G$2,IF((G$2-Início!$C$11)&lt;72,$D1347*G$1,6*$D1347),0)</f>
        <v>180</v>
      </c>
      <c r="H1347" s="189">
        <f>IF(Início!$C$11&lt;H$2,IF((H$2-Início!$C$11)&lt;72,$D1347*H$1,6*$D1347),0)</f>
        <v>240</v>
      </c>
      <c r="I1347" s="189">
        <f>IF(Início!$C$11&lt;I$2,IF((I$2-Início!$C$11)&lt;72,$D1347*I$1,6*$D1347),0)</f>
        <v>300</v>
      </c>
      <c r="J1347" s="189">
        <f>IF(Início!$C$11&lt;J$2,IF((J$2-Início!$C$11)&lt;72,$D1347*J$1,6*$D1347),0)</f>
        <v>360</v>
      </c>
      <c r="K1347" s="189">
        <f>IF(Início!$C$11&lt;K$2,IF((K$2-Início!$C$11)&lt;72,$D1347*K$1,6*$D1347),0)</f>
        <v>360</v>
      </c>
      <c r="L1347" s="189">
        <f>IF(Início!$C$11&lt;L$2,IF((L$2-Início!$C$11)&lt;72,$D1347*L$1,6*$D1347),0)</f>
        <v>360</v>
      </c>
      <c r="M1347" s="189">
        <f>IF(Início!$C$11&lt;M$2,IF((M$2-Início!$C$11)&lt;72,$D1347*M$1,6*$D1347),0)</f>
        <v>360</v>
      </c>
      <c r="N1347" s="189">
        <f>IF(Início!$C$11&lt;N$2,IF((N$2-Início!$C$11)&lt;72,$D1347*N$1,6*$D1347),0)</f>
        <v>360</v>
      </c>
      <c r="Q1347" s="165" t="s">
        <v>865</v>
      </c>
    </row>
    <row r="1348" spans="2:17">
      <c r="B1348" s="165" t="str">
        <f t="shared" si="21"/>
        <v>Santa Cecília do Pavão/PR</v>
      </c>
      <c r="C1348" s="189" t="s">
        <v>2009</v>
      </c>
      <c r="D1348" s="189">
        <v>60</v>
      </c>
      <c r="E1348" s="189">
        <f>IF(Início!$C$11&lt;E$2,IF((E$2-Início!$C$11)&lt;72,$D1348*E$1,6*$D1348),0)</f>
        <v>60</v>
      </c>
      <c r="F1348" s="189">
        <f>IF(Início!$C$11&lt;F$2,IF((F$2-Início!$C$11)&lt;72,$D1348*F$1,6*$D1348),0)</f>
        <v>120</v>
      </c>
      <c r="G1348" s="189">
        <f>IF(Início!$C$11&lt;G$2,IF((G$2-Início!$C$11)&lt;72,$D1348*G$1,6*$D1348),0)</f>
        <v>180</v>
      </c>
      <c r="H1348" s="189">
        <f>IF(Início!$C$11&lt;H$2,IF((H$2-Início!$C$11)&lt;72,$D1348*H$1,6*$D1348),0)</f>
        <v>240</v>
      </c>
      <c r="I1348" s="189">
        <f>IF(Início!$C$11&lt;I$2,IF((I$2-Início!$C$11)&lt;72,$D1348*I$1,6*$D1348),0)</f>
        <v>300</v>
      </c>
      <c r="J1348" s="189">
        <f>IF(Início!$C$11&lt;J$2,IF((J$2-Início!$C$11)&lt;72,$D1348*J$1,6*$D1348),0)</f>
        <v>360</v>
      </c>
      <c r="K1348" s="189">
        <f>IF(Início!$C$11&lt;K$2,IF((K$2-Início!$C$11)&lt;72,$D1348*K$1,6*$D1348),0)</f>
        <v>360</v>
      </c>
      <c r="L1348" s="189">
        <f>IF(Início!$C$11&lt;L$2,IF((L$2-Início!$C$11)&lt;72,$D1348*L$1,6*$D1348),0)</f>
        <v>360</v>
      </c>
      <c r="M1348" s="189">
        <f>IF(Início!$C$11&lt;M$2,IF((M$2-Início!$C$11)&lt;72,$D1348*M$1,6*$D1348),0)</f>
        <v>360</v>
      </c>
      <c r="N1348" s="189">
        <f>IF(Início!$C$11&lt;N$2,IF((N$2-Início!$C$11)&lt;72,$D1348*N$1,6*$D1348),0)</f>
        <v>360</v>
      </c>
      <c r="Q1348" s="165" t="s">
        <v>1859</v>
      </c>
    </row>
    <row r="1349" spans="2:17">
      <c r="B1349" s="165" t="str">
        <f t="shared" ref="B1349:B1412" si="22">CONCATENATE(Q1349,"/",C1349)</f>
        <v>Santa Cruz/PE</v>
      </c>
      <c r="C1349" s="189" t="s">
        <v>319</v>
      </c>
      <c r="D1349" s="189">
        <v>60</v>
      </c>
      <c r="E1349" s="189">
        <f>IF(Início!$C$11&lt;E$2,IF((E$2-Início!$C$11)&lt;72,$D1349*E$1,6*$D1349),0)</f>
        <v>60</v>
      </c>
      <c r="F1349" s="189">
        <f>IF(Início!$C$11&lt;F$2,IF((F$2-Início!$C$11)&lt;72,$D1349*F$1,6*$D1349),0)</f>
        <v>120</v>
      </c>
      <c r="G1349" s="189">
        <f>IF(Início!$C$11&lt;G$2,IF((G$2-Início!$C$11)&lt;72,$D1349*G$1,6*$D1349),0)</f>
        <v>180</v>
      </c>
      <c r="H1349" s="189">
        <f>IF(Início!$C$11&lt;H$2,IF((H$2-Início!$C$11)&lt;72,$D1349*H$1,6*$D1349),0)</f>
        <v>240</v>
      </c>
      <c r="I1349" s="189">
        <f>IF(Início!$C$11&lt;I$2,IF((I$2-Início!$C$11)&lt;72,$D1349*I$1,6*$D1349),0)</f>
        <v>300</v>
      </c>
      <c r="J1349" s="189">
        <f>IF(Início!$C$11&lt;J$2,IF((J$2-Início!$C$11)&lt;72,$D1349*J$1,6*$D1349),0)</f>
        <v>360</v>
      </c>
      <c r="K1349" s="189">
        <f>IF(Início!$C$11&lt;K$2,IF((K$2-Início!$C$11)&lt;72,$D1349*K$1,6*$D1349),0)</f>
        <v>360</v>
      </c>
      <c r="L1349" s="189">
        <f>IF(Início!$C$11&lt;L$2,IF((L$2-Início!$C$11)&lt;72,$D1349*L$1,6*$D1349),0)</f>
        <v>360</v>
      </c>
      <c r="M1349" s="189">
        <f>IF(Início!$C$11&lt;M$2,IF((M$2-Início!$C$11)&lt;72,$D1349*M$1,6*$D1349),0)</f>
        <v>360</v>
      </c>
      <c r="N1349" s="189">
        <f>IF(Início!$C$11&lt;N$2,IF((N$2-Início!$C$11)&lt;72,$D1349*N$1,6*$D1349),0)</f>
        <v>360</v>
      </c>
      <c r="Q1349" s="165" t="s">
        <v>1132</v>
      </c>
    </row>
    <row r="1350" spans="2:17">
      <c r="B1350" s="165" t="str">
        <f t="shared" si="22"/>
        <v>Santa Cruz da Baixa Verde/PE</v>
      </c>
      <c r="C1350" s="189" t="s">
        <v>319</v>
      </c>
      <c r="D1350" s="189">
        <v>60</v>
      </c>
      <c r="E1350" s="189">
        <f>IF(Início!$C$11&lt;E$2,IF((E$2-Início!$C$11)&lt;72,$D1350*E$1,6*$D1350),0)</f>
        <v>60</v>
      </c>
      <c r="F1350" s="189">
        <f>IF(Início!$C$11&lt;F$2,IF((F$2-Início!$C$11)&lt;72,$D1350*F$1,6*$D1350),0)</f>
        <v>120</v>
      </c>
      <c r="G1350" s="189">
        <f>IF(Início!$C$11&lt;G$2,IF((G$2-Início!$C$11)&lt;72,$D1350*G$1,6*$D1350),0)</f>
        <v>180</v>
      </c>
      <c r="H1350" s="189">
        <f>IF(Início!$C$11&lt;H$2,IF((H$2-Início!$C$11)&lt;72,$D1350*H$1,6*$D1350),0)</f>
        <v>240</v>
      </c>
      <c r="I1350" s="189">
        <f>IF(Início!$C$11&lt;I$2,IF((I$2-Início!$C$11)&lt;72,$D1350*I$1,6*$D1350),0)</f>
        <v>300</v>
      </c>
      <c r="J1350" s="189">
        <f>IF(Início!$C$11&lt;J$2,IF((J$2-Início!$C$11)&lt;72,$D1350*J$1,6*$D1350),0)</f>
        <v>360</v>
      </c>
      <c r="K1350" s="189">
        <f>IF(Início!$C$11&lt;K$2,IF((K$2-Início!$C$11)&lt;72,$D1350*K$1,6*$D1350),0)</f>
        <v>360</v>
      </c>
      <c r="L1350" s="189">
        <f>IF(Início!$C$11&lt;L$2,IF((L$2-Início!$C$11)&lt;72,$D1350*L$1,6*$D1350),0)</f>
        <v>360</v>
      </c>
      <c r="M1350" s="189">
        <f>IF(Início!$C$11&lt;M$2,IF((M$2-Início!$C$11)&lt;72,$D1350*M$1,6*$D1350),0)</f>
        <v>360</v>
      </c>
      <c r="N1350" s="189">
        <f>IF(Início!$C$11&lt;N$2,IF((N$2-Início!$C$11)&lt;72,$D1350*N$1,6*$D1350),0)</f>
        <v>360</v>
      </c>
      <c r="Q1350" s="165" t="s">
        <v>1249</v>
      </c>
    </row>
    <row r="1351" spans="2:17">
      <c r="B1351" s="165" t="str">
        <f t="shared" si="22"/>
        <v>Santa Cruz da Vitória/BA</v>
      </c>
      <c r="C1351" s="189" t="s">
        <v>311</v>
      </c>
      <c r="D1351" s="189">
        <v>60</v>
      </c>
      <c r="E1351" s="189">
        <f>IF(Início!$C$11&lt;E$2,IF((E$2-Início!$C$11)&lt;72,$D1351*E$1,6*$D1351),0)</f>
        <v>60</v>
      </c>
      <c r="F1351" s="189">
        <f>IF(Início!$C$11&lt;F$2,IF((F$2-Início!$C$11)&lt;72,$D1351*F$1,6*$D1351),0)</f>
        <v>120</v>
      </c>
      <c r="G1351" s="189">
        <f>IF(Início!$C$11&lt;G$2,IF((G$2-Início!$C$11)&lt;72,$D1351*G$1,6*$D1351),0)</f>
        <v>180</v>
      </c>
      <c r="H1351" s="189">
        <f>IF(Início!$C$11&lt;H$2,IF((H$2-Início!$C$11)&lt;72,$D1351*H$1,6*$D1351),0)</f>
        <v>240</v>
      </c>
      <c r="I1351" s="189">
        <f>IF(Início!$C$11&lt;I$2,IF((I$2-Início!$C$11)&lt;72,$D1351*I$1,6*$D1351),0)</f>
        <v>300</v>
      </c>
      <c r="J1351" s="189">
        <f>IF(Início!$C$11&lt;J$2,IF((J$2-Início!$C$11)&lt;72,$D1351*J$1,6*$D1351),0)</f>
        <v>360</v>
      </c>
      <c r="K1351" s="189">
        <f>IF(Início!$C$11&lt;K$2,IF((K$2-Início!$C$11)&lt;72,$D1351*K$1,6*$D1351),0)</f>
        <v>360</v>
      </c>
      <c r="L1351" s="189">
        <f>IF(Início!$C$11&lt;L$2,IF((L$2-Início!$C$11)&lt;72,$D1351*L$1,6*$D1351),0)</f>
        <v>360</v>
      </c>
      <c r="M1351" s="189">
        <f>IF(Início!$C$11&lt;M$2,IF((M$2-Início!$C$11)&lt;72,$D1351*M$1,6*$D1351),0)</f>
        <v>360</v>
      </c>
      <c r="N1351" s="189">
        <f>IF(Início!$C$11&lt;N$2,IF((N$2-Início!$C$11)&lt;72,$D1351*N$1,6*$D1351),0)</f>
        <v>360</v>
      </c>
      <c r="Q1351" s="165" t="s">
        <v>1727</v>
      </c>
    </row>
    <row r="1352" spans="2:17">
      <c r="B1352" s="165" t="str">
        <f t="shared" si="22"/>
        <v>Santa Cruz de Goiás/GO</v>
      </c>
      <c r="C1352" s="189" t="s">
        <v>2006</v>
      </c>
      <c r="D1352" s="189">
        <v>60</v>
      </c>
      <c r="E1352" s="189">
        <f>IF(Início!$C$11&lt;E$2,IF((E$2-Início!$C$11)&lt;72,$D1352*E$1,6*$D1352),0)</f>
        <v>60</v>
      </c>
      <c r="F1352" s="189">
        <f>IF(Início!$C$11&lt;F$2,IF((F$2-Início!$C$11)&lt;72,$D1352*F$1,6*$D1352),0)</f>
        <v>120</v>
      </c>
      <c r="G1352" s="189">
        <f>IF(Início!$C$11&lt;G$2,IF((G$2-Início!$C$11)&lt;72,$D1352*G$1,6*$D1352),0)</f>
        <v>180</v>
      </c>
      <c r="H1352" s="189">
        <f>IF(Início!$C$11&lt;H$2,IF((H$2-Início!$C$11)&lt;72,$D1352*H$1,6*$D1352),0)</f>
        <v>240</v>
      </c>
      <c r="I1352" s="189">
        <f>IF(Início!$C$11&lt;I$2,IF((I$2-Início!$C$11)&lt;72,$D1352*I$1,6*$D1352),0)</f>
        <v>300</v>
      </c>
      <c r="J1352" s="189">
        <f>IF(Início!$C$11&lt;J$2,IF((J$2-Início!$C$11)&lt;72,$D1352*J$1,6*$D1352),0)</f>
        <v>360</v>
      </c>
      <c r="K1352" s="189">
        <f>IF(Início!$C$11&lt;K$2,IF((K$2-Início!$C$11)&lt;72,$D1352*K$1,6*$D1352),0)</f>
        <v>360</v>
      </c>
      <c r="L1352" s="189">
        <f>IF(Início!$C$11&lt;L$2,IF((L$2-Início!$C$11)&lt;72,$D1352*L$1,6*$D1352),0)</f>
        <v>360</v>
      </c>
      <c r="M1352" s="189">
        <f>IF(Início!$C$11&lt;M$2,IF((M$2-Início!$C$11)&lt;72,$D1352*M$1,6*$D1352),0)</f>
        <v>360</v>
      </c>
      <c r="N1352" s="189">
        <f>IF(Início!$C$11&lt;N$2,IF((N$2-Início!$C$11)&lt;72,$D1352*N$1,6*$D1352),0)</f>
        <v>360</v>
      </c>
      <c r="Q1352" s="165" t="s">
        <v>1884</v>
      </c>
    </row>
    <row r="1353" spans="2:17">
      <c r="B1353" s="165" t="str">
        <f t="shared" si="22"/>
        <v>Santa Cruz de Monte Castelo/PR</v>
      </c>
      <c r="C1353" s="189" t="s">
        <v>2009</v>
      </c>
      <c r="D1353" s="189">
        <v>60</v>
      </c>
      <c r="E1353" s="189">
        <f>IF(Início!$C$11&lt;E$2,IF((E$2-Início!$C$11)&lt;72,$D1353*E$1,6*$D1353),0)</f>
        <v>60</v>
      </c>
      <c r="F1353" s="189">
        <f>IF(Início!$C$11&lt;F$2,IF((F$2-Início!$C$11)&lt;72,$D1353*F$1,6*$D1353),0)</f>
        <v>120</v>
      </c>
      <c r="G1353" s="189">
        <f>IF(Início!$C$11&lt;G$2,IF((G$2-Início!$C$11)&lt;72,$D1353*G$1,6*$D1353),0)</f>
        <v>180</v>
      </c>
      <c r="H1353" s="189">
        <f>IF(Início!$C$11&lt;H$2,IF((H$2-Início!$C$11)&lt;72,$D1353*H$1,6*$D1353),0)</f>
        <v>240</v>
      </c>
      <c r="I1353" s="189">
        <f>IF(Início!$C$11&lt;I$2,IF((I$2-Início!$C$11)&lt;72,$D1353*I$1,6*$D1353),0)</f>
        <v>300</v>
      </c>
      <c r="J1353" s="189">
        <f>IF(Início!$C$11&lt;J$2,IF((J$2-Início!$C$11)&lt;72,$D1353*J$1,6*$D1353),0)</f>
        <v>360</v>
      </c>
      <c r="K1353" s="189">
        <f>IF(Início!$C$11&lt;K$2,IF((K$2-Início!$C$11)&lt;72,$D1353*K$1,6*$D1353),0)</f>
        <v>360</v>
      </c>
      <c r="L1353" s="189">
        <f>IF(Início!$C$11&lt;L$2,IF((L$2-Início!$C$11)&lt;72,$D1353*L$1,6*$D1353),0)</f>
        <v>360</v>
      </c>
      <c r="M1353" s="189">
        <f>IF(Início!$C$11&lt;M$2,IF((M$2-Início!$C$11)&lt;72,$D1353*M$1,6*$D1353),0)</f>
        <v>360</v>
      </c>
      <c r="N1353" s="189">
        <f>IF(Início!$C$11&lt;N$2,IF((N$2-Início!$C$11)&lt;72,$D1353*N$1,6*$D1353),0)</f>
        <v>360</v>
      </c>
      <c r="Q1353" s="165" t="s">
        <v>1436</v>
      </c>
    </row>
    <row r="1354" spans="2:17">
      <c r="B1354" s="165" t="str">
        <f t="shared" si="22"/>
        <v>Santa Cruz do Capibaribe/PE</v>
      </c>
      <c r="C1354" s="189" t="s">
        <v>319</v>
      </c>
      <c r="D1354" s="189">
        <v>60</v>
      </c>
      <c r="E1354" s="189">
        <f>IF(Início!$C$11&lt;E$2,IF((E$2-Início!$C$11)&lt;72,$D1354*E$1,6*$D1354),0)</f>
        <v>60</v>
      </c>
      <c r="F1354" s="189">
        <f>IF(Início!$C$11&lt;F$2,IF((F$2-Início!$C$11)&lt;72,$D1354*F$1,6*$D1354),0)</f>
        <v>120</v>
      </c>
      <c r="G1354" s="189">
        <f>IF(Início!$C$11&lt;G$2,IF((G$2-Início!$C$11)&lt;72,$D1354*G$1,6*$D1354),0)</f>
        <v>180</v>
      </c>
      <c r="H1354" s="189">
        <f>IF(Início!$C$11&lt;H$2,IF((H$2-Início!$C$11)&lt;72,$D1354*H$1,6*$D1354),0)</f>
        <v>240</v>
      </c>
      <c r="I1354" s="189">
        <f>IF(Início!$C$11&lt;I$2,IF((I$2-Início!$C$11)&lt;72,$D1354*I$1,6*$D1354),0)</f>
        <v>300</v>
      </c>
      <c r="J1354" s="189">
        <f>IF(Início!$C$11&lt;J$2,IF((J$2-Início!$C$11)&lt;72,$D1354*J$1,6*$D1354),0)</f>
        <v>360</v>
      </c>
      <c r="K1354" s="189">
        <f>IF(Início!$C$11&lt;K$2,IF((K$2-Início!$C$11)&lt;72,$D1354*K$1,6*$D1354),0)</f>
        <v>360</v>
      </c>
      <c r="L1354" s="189">
        <f>IF(Início!$C$11&lt;L$2,IF((L$2-Início!$C$11)&lt;72,$D1354*L$1,6*$D1354),0)</f>
        <v>360</v>
      </c>
      <c r="M1354" s="189">
        <f>IF(Início!$C$11&lt;M$2,IF((M$2-Início!$C$11)&lt;72,$D1354*M$1,6*$D1354),0)</f>
        <v>360</v>
      </c>
      <c r="N1354" s="189">
        <f>IF(Início!$C$11&lt;N$2,IF((N$2-Início!$C$11)&lt;72,$D1354*N$1,6*$D1354),0)</f>
        <v>360</v>
      </c>
      <c r="Q1354" s="165" t="s">
        <v>405</v>
      </c>
    </row>
    <row r="1355" spans="2:17">
      <c r="B1355" s="165" t="str">
        <f t="shared" si="22"/>
        <v>Santa Cruz do Piauí/PI</v>
      </c>
      <c r="C1355" s="189" t="s">
        <v>2004</v>
      </c>
      <c r="D1355" s="189">
        <v>60</v>
      </c>
      <c r="E1355" s="189">
        <f>IF(Início!$C$11&lt;E$2,IF((E$2-Início!$C$11)&lt;72,$D1355*E$1,6*$D1355),0)</f>
        <v>60</v>
      </c>
      <c r="F1355" s="189">
        <f>IF(Início!$C$11&lt;F$2,IF((F$2-Início!$C$11)&lt;72,$D1355*F$1,6*$D1355),0)</f>
        <v>120</v>
      </c>
      <c r="G1355" s="189">
        <f>IF(Início!$C$11&lt;G$2,IF((G$2-Início!$C$11)&lt;72,$D1355*G$1,6*$D1355),0)</f>
        <v>180</v>
      </c>
      <c r="H1355" s="189">
        <f>IF(Início!$C$11&lt;H$2,IF((H$2-Início!$C$11)&lt;72,$D1355*H$1,6*$D1355),0)</f>
        <v>240</v>
      </c>
      <c r="I1355" s="189">
        <f>IF(Início!$C$11&lt;I$2,IF((I$2-Início!$C$11)&lt;72,$D1355*I$1,6*$D1355),0)</f>
        <v>300</v>
      </c>
      <c r="J1355" s="189">
        <f>IF(Início!$C$11&lt;J$2,IF((J$2-Início!$C$11)&lt;72,$D1355*J$1,6*$D1355),0)</f>
        <v>360</v>
      </c>
      <c r="K1355" s="189">
        <f>IF(Início!$C$11&lt;K$2,IF((K$2-Início!$C$11)&lt;72,$D1355*K$1,6*$D1355),0)</f>
        <v>360</v>
      </c>
      <c r="L1355" s="189">
        <f>IF(Início!$C$11&lt;L$2,IF((L$2-Início!$C$11)&lt;72,$D1355*L$1,6*$D1355),0)</f>
        <v>360</v>
      </c>
      <c r="M1355" s="189">
        <f>IF(Início!$C$11&lt;M$2,IF((M$2-Início!$C$11)&lt;72,$D1355*M$1,6*$D1355),0)</f>
        <v>360</v>
      </c>
      <c r="N1355" s="189">
        <f>IF(Início!$C$11&lt;N$2,IF((N$2-Início!$C$11)&lt;72,$D1355*N$1,6*$D1355),0)</f>
        <v>360</v>
      </c>
      <c r="Q1355" s="165" t="s">
        <v>1632</v>
      </c>
    </row>
    <row r="1356" spans="2:17">
      <c r="B1356" s="165" t="str">
        <f t="shared" si="22"/>
        <v>Santa Cruz do Rio Pardo/SP</v>
      </c>
      <c r="C1356" s="189" t="s">
        <v>2002</v>
      </c>
      <c r="D1356" s="189">
        <v>60</v>
      </c>
      <c r="E1356" s="189">
        <f>IF(Início!$C$11&lt;E$2,IF((E$2-Início!$C$11)&lt;72,$D1356*E$1,6*$D1356),0)</f>
        <v>60</v>
      </c>
      <c r="F1356" s="189">
        <f>IF(Início!$C$11&lt;F$2,IF((F$2-Início!$C$11)&lt;72,$D1356*F$1,6*$D1356),0)</f>
        <v>120</v>
      </c>
      <c r="G1356" s="189">
        <f>IF(Início!$C$11&lt;G$2,IF((G$2-Início!$C$11)&lt;72,$D1356*G$1,6*$D1356),0)</f>
        <v>180</v>
      </c>
      <c r="H1356" s="189">
        <f>IF(Início!$C$11&lt;H$2,IF((H$2-Início!$C$11)&lt;72,$D1356*H$1,6*$D1356),0)</f>
        <v>240</v>
      </c>
      <c r="I1356" s="189">
        <f>IF(Início!$C$11&lt;I$2,IF((I$2-Início!$C$11)&lt;72,$D1356*I$1,6*$D1356),0)</f>
        <v>300</v>
      </c>
      <c r="J1356" s="189">
        <f>IF(Início!$C$11&lt;J$2,IF((J$2-Início!$C$11)&lt;72,$D1356*J$1,6*$D1356),0)</f>
        <v>360</v>
      </c>
      <c r="K1356" s="189">
        <f>IF(Início!$C$11&lt;K$2,IF((K$2-Início!$C$11)&lt;72,$D1356*K$1,6*$D1356),0)</f>
        <v>360</v>
      </c>
      <c r="L1356" s="189">
        <f>IF(Início!$C$11&lt;L$2,IF((L$2-Início!$C$11)&lt;72,$D1356*L$1,6*$D1356),0)</f>
        <v>360</v>
      </c>
      <c r="M1356" s="189">
        <f>IF(Início!$C$11&lt;M$2,IF((M$2-Início!$C$11)&lt;72,$D1356*M$1,6*$D1356),0)</f>
        <v>360</v>
      </c>
      <c r="N1356" s="189">
        <f>IF(Início!$C$11&lt;N$2,IF((N$2-Início!$C$11)&lt;72,$D1356*N$1,6*$D1356),0)</f>
        <v>360</v>
      </c>
      <c r="Q1356" s="165" t="s">
        <v>533</v>
      </c>
    </row>
    <row r="1357" spans="2:17">
      <c r="B1357" s="165" t="str">
        <f t="shared" si="22"/>
        <v>Santa Filomena/PE</v>
      </c>
      <c r="C1357" s="189" t="s">
        <v>319</v>
      </c>
      <c r="D1357" s="189">
        <v>60</v>
      </c>
      <c r="E1357" s="189">
        <f>IF(Início!$C$11&lt;E$2,IF((E$2-Início!$C$11)&lt;72,$D1357*E$1,6*$D1357),0)</f>
        <v>60</v>
      </c>
      <c r="F1357" s="189">
        <f>IF(Início!$C$11&lt;F$2,IF((F$2-Início!$C$11)&lt;72,$D1357*F$1,6*$D1357),0)</f>
        <v>120</v>
      </c>
      <c r="G1357" s="189">
        <f>IF(Início!$C$11&lt;G$2,IF((G$2-Início!$C$11)&lt;72,$D1357*G$1,6*$D1357),0)</f>
        <v>180</v>
      </c>
      <c r="H1357" s="189">
        <f>IF(Início!$C$11&lt;H$2,IF((H$2-Início!$C$11)&lt;72,$D1357*H$1,6*$D1357),0)</f>
        <v>240</v>
      </c>
      <c r="I1357" s="189">
        <f>IF(Início!$C$11&lt;I$2,IF((I$2-Início!$C$11)&lt;72,$D1357*I$1,6*$D1357),0)</f>
        <v>300</v>
      </c>
      <c r="J1357" s="189">
        <f>IF(Início!$C$11&lt;J$2,IF((J$2-Início!$C$11)&lt;72,$D1357*J$1,6*$D1357),0)</f>
        <v>360</v>
      </c>
      <c r="K1357" s="189">
        <f>IF(Início!$C$11&lt;K$2,IF((K$2-Início!$C$11)&lt;72,$D1357*K$1,6*$D1357),0)</f>
        <v>360</v>
      </c>
      <c r="L1357" s="189">
        <f>IF(Início!$C$11&lt;L$2,IF((L$2-Início!$C$11)&lt;72,$D1357*L$1,6*$D1357),0)</f>
        <v>360</v>
      </c>
      <c r="M1357" s="189">
        <f>IF(Início!$C$11&lt;M$2,IF((M$2-Início!$C$11)&lt;72,$D1357*M$1,6*$D1357),0)</f>
        <v>360</v>
      </c>
      <c r="N1357" s="189">
        <f>IF(Início!$C$11&lt;N$2,IF((N$2-Início!$C$11)&lt;72,$D1357*N$1,6*$D1357),0)</f>
        <v>360</v>
      </c>
      <c r="Q1357" s="165" t="s">
        <v>1223</v>
      </c>
    </row>
    <row r="1358" spans="2:17">
      <c r="B1358" s="165" t="str">
        <f t="shared" si="22"/>
        <v>Santa Filomena do Maranhão/MA</v>
      </c>
      <c r="C1358" s="189" t="s">
        <v>316</v>
      </c>
      <c r="D1358" s="189">
        <v>60</v>
      </c>
      <c r="E1358" s="189">
        <f>IF(Início!$C$11&lt;E$2,IF((E$2-Início!$C$11)&lt;72,$D1358*E$1,6*$D1358),0)</f>
        <v>60</v>
      </c>
      <c r="F1358" s="189">
        <f>IF(Início!$C$11&lt;F$2,IF((F$2-Início!$C$11)&lt;72,$D1358*F$1,6*$D1358),0)</f>
        <v>120</v>
      </c>
      <c r="G1358" s="189">
        <f>IF(Início!$C$11&lt;G$2,IF((G$2-Início!$C$11)&lt;72,$D1358*G$1,6*$D1358),0)</f>
        <v>180</v>
      </c>
      <c r="H1358" s="189">
        <f>IF(Início!$C$11&lt;H$2,IF((H$2-Início!$C$11)&lt;72,$D1358*H$1,6*$D1358),0)</f>
        <v>240</v>
      </c>
      <c r="I1358" s="189">
        <f>IF(Início!$C$11&lt;I$2,IF((I$2-Início!$C$11)&lt;72,$D1358*I$1,6*$D1358),0)</f>
        <v>300</v>
      </c>
      <c r="J1358" s="189">
        <f>IF(Início!$C$11&lt;J$2,IF((J$2-Início!$C$11)&lt;72,$D1358*J$1,6*$D1358),0)</f>
        <v>360</v>
      </c>
      <c r="K1358" s="189">
        <f>IF(Início!$C$11&lt;K$2,IF((K$2-Início!$C$11)&lt;72,$D1358*K$1,6*$D1358),0)</f>
        <v>360</v>
      </c>
      <c r="L1358" s="189">
        <f>IF(Início!$C$11&lt;L$2,IF((L$2-Início!$C$11)&lt;72,$D1358*L$1,6*$D1358),0)</f>
        <v>360</v>
      </c>
      <c r="M1358" s="189">
        <f>IF(Início!$C$11&lt;M$2,IF((M$2-Início!$C$11)&lt;72,$D1358*M$1,6*$D1358),0)</f>
        <v>360</v>
      </c>
      <c r="N1358" s="189">
        <f>IF(Início!$C$11&lt;N$2,IF((N$2-Início!$C$11)&lt;72,$D1358*N$1,6*$D1358),0)</f>
        <v>360</v>
      </c>
      <c r="Q1358" s="165" t="s">
        <v>1553</v>
      </c>
    </row>
    <row r="1359" spans="2:17">
      <c r="B1359" s="165" t="str">
        <f t="shared" si="22"/>
        <v>Santa Helena/SC</v>
      </c>
      <c r="C1359" s="189" t="s">
        <v>2013</v>
      </c>
      <c r="D1359" s="189">
        <v>60</v>
      </c>
      <c r="E1359" s="189">
        <f>IF(Início!$C$11&lt;E$2,IF((E$2-Início!$C$11)&lt;72,$D1359*E$1,6*$D1359),0)</f>
        <v>60</v>
      </c>
      <c r="F1359" s="189">
        <f>IF(Início!$C$11&lt;F$2,IF((F$2-Início!$C$11)&lt;72,$D1359*F$1,6*$D1359),0)</f>
        <v>120</v>
      </c>
      <c r="G1359" s="189">
        <f>IF(Início!$C$11&lt;G$2,IF((G$2-Início!$C$11)&lt;72,$D1359*G$1,6*$D1359),0)</f>
        <v>180</v>
      </c>
      <c r="H1359" s="189">
        <f>IF(Início!$C$11&lt;H$2,IF((H$2-Início!$C$11)&lt;72,$D1359*H$1,6*$D1359),0)</f>
        <v>240</v>
      </c>
      <c r="I1359" s="189">
        <f>IF(Início!$C$11&lt;I$2,IF((I$2-Início!$C$11)&lt;72,$D1359*I$1,6*$D1359),0)</f>
        <v>300</v>
      </c>
      <c r="J1359" s="189">
        <f>IF(Início!$C$11&lt;J$2,IF((J$2-Início!$C$11)&lt;72,$D1359*J$1,6*$D1359),0)</f>
        <v>360</v>
      </c>
      <c r="K1359" s="189">
        <f>IF(Início!$C$11&lt;K$2,IF((K$2-Início!$C$11)&lt;72,$D1359*K$1,6*$D1359),0)</f>
        <v>360</v>
      </c>
      <c r="L1359" s="189">
        <f>IF(Início!$C$11&lt;L$2,IF((L$2-Início!$C$11)&lt;72,$D1359*L$1,6*$D1359),0)</f>
        <v>360</v>
      </c>
      <c r="M1359" s="189">
        <f>IF(Início!$C$11&lt;M$2,IF((M$2-Início!$C$11)&lt;72,$D1359*M$1,6*$D1359),0)</f>
        <v>360</v>
      </c>
      <c r="N1359" s="189">
        <f>IF(Início!$C$11&lt;N$2,IF((N$2-Início!$C$11)&lt;72,$D1359*N$1,6*$D1359),0)</f>
        <v>360</v>
      </c>
      <c r="Q1359" s="165" t="s">
        <v>1938</v>
      </c>
    </row>
    <row r="1360" spans="2:17">
      <c r="B1360" s="165" t="str">
        <f t="shared" si="22"/>
        <v>Santa Inês/MA</v>
      </c>
      <c r="C1360" s="189" t="s">
        <v>316</v>
      </c>
      <c r="D1360" s="189">
        <v>60</v>
      </c>
      <c r="E1360" s="189">
        <f>IF(Início!$C$11&lt;E$2,IF((E$2-Início!$C$11)&lt;72,$D1360*E$1,6*$D1360),0)</f>
        <v>60</v>
      </c>
      <c r="F1360" s="189">
        <f>IF(Início!$C$11&lt;F$2,IF((F$2-Início!$C$11)&lt;72,$D1360*F$1,6*$D1360),0)</f>
        <v>120</v>
      </c>
      <c r="G1360" s="189">
        <f>IF(Início!$C$11&lt;G$2,IF((G$2-Início!$C$11)&lt;72,$D1360*G$1,6*$D1360),0)</f>
        <v>180</v>
      </c>
      <c r="H1360" s="189">
        <f>IF(Início!$C$11&lt;H$2,IF((H$2-Início!$C$11)&lt;72,$D1360*H$1,6*$D1360),0)</f>
        <v>240</v>
      </c>
      <c r="I1360" s="189">
        <f>IF(Início!$C$11&lt;I$2,IF((I$2-Início!$C$11)&lt;72,$D1360*I$1,6*$D1360),0)</f>
        <v>300</v>
      </c>
      <c r="J1360" s="189">
        <f>IF(Início!$C$11&lt;J$2,IF((J$2-Início!$C$11)&lt;72,$D1360*J$1,6*$D1360),0)</f>
        <v>360</v>
      </c>
      <c r="K1360" s="189">
        <f>IF(Início!$C$11&lt;K$2,IF((K$2-Início!$C$11)&lt;72,$D1360*K$1,6*$D1360),0)</f>
        <v>360</v>
      </c>
      <c r="L1360" s="189">
        <f>IF(Início!$C$11&lt;L$2,IF((L$2-Início!$C$11)&lt;72,$D1360*L$1,6*$D1360),0)</f>
        <v>360</v>
      </c>
      <c r="M1360" s="189">
        <f>IF(Início!$C$11&lt;M$2,IF((M$2-Início!$C$11)&lt;72,$D1360*M$1,6*$D1360),0)</f>
        <v>360</v>
      </c>
      <c r="N1360" s="189">
        <f>IF(Início!$C$11&lt;N$2,IF((N$2-Início!$C$11)&lt;72,$D1360*N$1,6*$D1360),0)</f>
        <v>360</v>
      </c>
      <c r="Q1360" s="165" t="s">
        <v>317</v>
      </c>
    </row>
    <row r="1361" spans="2:17">
      <c r="B1361" s="165" t="str">
        <f t="shared" si="22"/>
        <v>Santa Inês/BA</v>
      </c>
      <c r="C1361" s="189" t="s">
        <v>311</v>
      </c>
      <c r="D1361" s="189">
        <v>60</v>
      </c>
      <c r="E1361" s="189">
        <f>IF(Início!$C$11&lt;E$2,IF((E$2-Início!$C$11)&lt;72,$D1361*E$1,6*$D1361),0)</f>
        <v>60</v>
      </c>
      <c r="F1361" s="189">
        <f>IF(Início!$C$11&lt;F$2,IF((F$2-Início!$C$11)&lt;72,$D1361*F$1,6*$D1361),0)</f>
        <v>120</v>
      </c>
      <c r="G1361" s="189">
        <f>IF(Início!$C$11&lt;G$2,IF((G$2-Início!$C$11)&lt;72,$D1361*G$1,6*$D1361),0)</f>
        <v>180</v>
      </c>
      <c r="H1361" s="189">
        <f>IF(Início!$C$11&lt;H$2,IF((H$2-Início!$C$11)&lt;72,$D1361*H$1,6*$D1361),0)</f>
        <v>240</v>
      </c>
      <c r="I1361" s="189">
        <f>IF(Início!$C$11&lt;I$2,IF((I$2-Início!$C$11)&lt;72,$D1361*I$1,6*$D1361),0)</f>
        <v>300</v>
      </c>
      <c r="J1361" s="189">
        <f>IF(Início!$C$11&lt;J$2,IF((J$2-Início!$C$11)&lt;72,$D1361*J$1,6*$D1361),0)</f>
        <v>360</v>
      </c>
      <c r="K1361" s="189">
        <f>IF(Início!$C$11&lt;K$2,IF((K$2-Início!$C$11)&lt;72,$D1361*K$1,6*$D1361),0)</f>
        <v>360</v>
      </c>
      <c r="L1361" s="189">
        <f>IF(Início!$C$11&lt;L$2,IF((L$2-Início!$C$11)&lt;72,$D1361*L$1,6*$D1361),0)</f>
        <v>360</v>
      </c>
      <c r="M1361" s="189">
        <f>IF(Início!$C$11&lt;M$2,IF((M$2-Início!$C$11)&lt;72,$D1361*M$1,6*$D1361),0)</f>
        <v>360</v>
      </c>
      <c r="N1361" s="189">
        <f>IF(Início!$C$11&lt;N$2,IF((N$2-Início!$C$11)&lt;72,$D1361*N$1,6*$D1361),0)</f>
        <v>360</v>
      </c>
      <c r="Q1361" s="165" t="s">
        <v>317</v>
      </c>
    </row>
    <row r="1362" spans="2:17">
      <c r="B1362" s="165" t="str">
        <f t="shared" si="22"/>
        <v>Santa Inês/PB</v>
      </c>
      <c r="C1362" s="189" t="s">
        <v>2015</v>
      </c>
      <c r="D1362" s="189">
        <v>60</v>
      </c>
      <c r="E1362" s="189">
        <f>IF(Início!$C$11&lt;E$2,IF((E$2-Início!$C$11)&lt;72,$D1362*E$1,6*$D1362),0)</f>
        <v>60</v>
      </c>
      <c r="F1362" s="189">
        <f>IF(Início!$C$11&lt;F$2,IF((F$2-Início!$C$11)&lt;72,$D1362*F$1,6*$D1362),0)</f>
        <v>120</v>
      </c>
      <c r="G1362" s="189">
        <f>IF(Início!$C$11&lt;G$2,IF((G$2-Início!$C$11)&lt;72,$D1362*G$1,6*$D1362),0)</f>
        <v>180</v>
      </c>
      <c r="H1362" s="189">
        <f>IF(Início!$C$11&lt;H$2,IF((H$2-Início!$C$11)&lt;72,$D1362*H$1,6*$D1362),0)</f>
        <v>240</v>
      </c>
      <c r="I1362" s="189">
        <f>IF(Início!$C$11&lt;I$2,IF((I$2-Início!$C$11)&lt;72,$D1362*I$1,6*$D1362),0)</f>
        <v>300</v>
      </c>
      <c r="J1362" s="189">
        <f>IF(Início!$C$11&lt;J$2,IF((J$2-Início!$C$11)&lt;72,$D1362*J$1,6*$D1362),0)</f>
        <v>360</v>
      </c>
      <c r="K1362" s="189">
        <f>IF(Início!$C$11&lt;K$2,IF((K$2-Início!$C$11)&lt;72,$D1362*K$1,6*$D1362),0)</f>
        <v>360</v>
      </c>
      <c r="L1362" s="189">
        <f>IF(Início!$C$11&lt;L$2,IF((L$2-Início!$C$11)&lt;72,$D1362*L$1,6*$D1362),0)</f>
        <v>360</v>
      </c>
      <c r="M1362" s="189">
        <f>IF(Início!$C$11&lt;M$2,IF((M$2-Início!$C$11)&lt;72,$D1362*M$1,6*$D1362),0)</f>
        <v>360</v>
      </c>
      <c r="N1362" s="189">
        <f>IF(Início!$C$11&lt;N$2,IF((N$2-Início!$C$11)&lt;72,$D1362*N$1,6*$D1362),0)</f>
        <v>360</v>
      </c>
      <c r="Q1362" s="165" t="s">
        <v>317</v>
      </c>
    </row>
    <row r="1363" spans="2:17">
      <c r="B1363" s="165" t="str">
        <f t="shared" si="22"/>
        <v>Santa Isabel/SP</v>
      </c>
      <c r="C1363" s="189" t="s">
        <v>2002</v>
      </c>
      <c r="D1363" s="189">
        <v>60</v>
      </c>
      <c r="E1363" s="189">
        <f>IF(Início!$C$11&lt;E$2,IF((E$2-Início!$C$11)&lt;72,$D1363*E$1,6*$D1363),0)</f>
        <v>60</v>
      </c>
      <c r="F1363" s="189">
        <f>IF(Início!$C$11&lt;F$2,IF((F$2-Início!$C$11)&lt;72,$D1363*F$1,6*$D1363),0)</f>
        <v>120</v>
      </c>
      <c r="G1363" s="189">
        <f>IF(Início!$C$11&lt;G$2,IF((G$2-Início!$C$11)&lt;72,$D1363*G$1,6*$D1363),0)</f>
        <v>180</v>
      </c>
      <c r="H1363" s="189">
        <f>IF(Início!$C$11&lt;H$2,IF((H$2-Início!$C$11)&lt;72,$D1363*H$1,6*$D1363),0)</f>
        <v>240</v>
      </c>
      <c r="I1363" s="189">
        <f>IF(Início!$C$11&lt;I$2,IF((I$2-Início!$C$11)&lt;72,$D1363*I$1,6*$D1363),0)</f>
        <v>300</v>
      </c>
      <c r="J1363" s="189">
        <f>IF(Início!$C$11&lt;J$2,IF((J$2-Início!$C$11)&lt;72,$D1363*J$1,6*$D1363),0)</f>
        <v>360</v>
      </c>
      <c r="K1363" s="189">
        <f>IF(Início!$C$11&lt;K$2,IF((K$2-Início!$C$11)&lt;72,$D1363*K$1,6*$D1363),0)</f>
        <v>360</v>
      </c>
      <c r="L1363" s="189">
        <f>IF(Início!$C$11&lt;L$2,IF((L$2-Início!$C$11)&lt;72,$D1363*L$1,6*$D1363),0)</f>
        <v>360</v>
      </c>
      <c r="M1363" s="189">
        <f>IF(Início!$C$11&lt;M$2,IF((M$2-Início!$C$11)&lt;72,$D1363*M$1,6*$D1363),0)</f>
        <v>360</v>
      </c>
      <c r="N1363" s="189">
        <f>IF(Início!$C$11&lt;N$2,IF((N$2-Início!$C$11)&lt;72,$D1363*N$1,6*$D1363),0)</f>
        <v>360</v>
      </c>
      <c r="Q1363" s="165" t="s">
        <v>503</v>
      </c>
    </row>
    <row r="1364" spans="2:17">
      <c r="B1364" s="165" t="str">
        <f t="shared" si="22"/>
        <v>Santa Isabel do Ivaí/PR</v>
      </c>
      <c r="C1364" s="189" t="s">
        <v>2009</v>
      </c>
      <c r="D1364" s="189">
        <v>60</v>
      </c>
      <c r="E1364" s="189">
        <f>IF(Início!$C$11&lt;E$2,IF((E$2-Início!$C$11)&lt;72,$D1364*E$1,6*$D1364),0)</f>
        <v>60</v>
      </c>
      <c r="F1364" s="189">
        <f>IF(Início!$C$11&lt;F$2,IF((F$2-Início!$C$11)&lt;72,$D1364*F$1,6*$D1364),0)</f>
        <v>120</v>
      </c>
      <c r="G1364" s="189">
        <f>IF(Início!$C$11&lt;G$2,IF((G$2-Início!$C$11)&lt;72,$D1364*G$1,6*$D1364),0)</f>
        <v>180</v>
      </c>
      <c r="H1364" s="189">
        <f>IF(Início!$C$11&lt;H$2,IF((H$2-Início!$C$11)&lt;72,$D1364*H$1,6*$D1364),0)</f>
        <v>240</v>
      </c>
      <c r="I1364" s="189">
        <f>IF(Início!$C$11&lt;I$2,IF((I$2-Início!$C$11)&lt;72,$D1364*I$1,6*$D1364),0)</f>
        <v>300</v>
      </c>
      <c r="J1364" s="189">
        <f>IF(Início!$C$11&lt;J$2,IF((J$2-Início!$C$11)&lt;72,$D1364*J$1,6*$D1364),0)</f>
        <v>360</v>
      </c>
      <c r="K1364" s="189">
        <f>IF(Início!$C$11&lt;K$2,IF((K$2-Início!$C$11)&lt;72,$D1364*K$1,6*$D1364),0)</f>
        <v>360</v>
      </c>
      <c r="L1364" s="189">
        <f>IF(Início!$C$11&lt;L$2,IF((L$2-Início!$C$11)&lt;72,$D1364*L$1,6*$D1364),0)</f>
        <v>360</v>
      </c>
      <c r="M1364" s="189">
        <f>IF(Início!$C$11&lt;M$2,IF((M$2-Início!$C$11)&lt;72,$D1364*M$1,6*$D1364),0)</f>
        <v>360</v>
      </c>
      <c r="N1364" s="189">
        <f>IF(Início!$C$11&lt;N$2,IF((N$2-Início!$C$11)&lt;72,$D1364*N$1,6*$D1364),0)</f>
        <v>360</v>
      </c>
      <c r="Q1364" s="165" t="s">
        <v>1411</v>
      </c>
    </row>
    <row r="1365" spans="2:17">
      <c r="B1365" s="165" t="str">
        <f t="shared" si="22"/>
        <v>Santa Isabel do Pará/PA</v>
      </c>
      <c r="C1365" s="189" t="s">
        <v>302</v>
      </c>
      <c r="D1365" s="189">
        <v>60</v>
      </c>
      <c r="E1365" s="189">
        <f>IF(Início!$C$11&lt;E$2,IF((E$2-Início!$C$11)&lt;72,$D1365*E$1,6*$D1365),0)</f>
        <v>60</v>
      </c>
      <c r="F1365" s="189">
        <f>IF(Início!$C$11&lt;F$2,IF((F$2-Início!$C$11)&lt;72,$D1365*F$1,6*$D1365),0)</f>
        <v>120</v>
      </c>
      <c r="G1365" s="189">
        <f>IF(Início!$C$11&lt;G$2,IF((G$2-Início!$C$11)&lt;72,$D1365*G$1,6*$D1365),0)</f>
        <v>180</v>
      </c>
      <c r="H1365" s="189">
        <f>IF(Início!$C$11&lt;H$2,IF((H$2-Início!$C$11)&lt;72,$D1365*H$1,6*$D1365),0)</f>
        <v>240</v>
      </c>
      <c r="I1365" s="189">
        <f>IF(Início!$C$11&lt;I$2,IF((I$2-Início!$C$11)&lt;72,$D1365*I$1,6*$D1365),0)</f>
        <v>300</v>
      </c>
      <c r="J1365" s="189">
        <f>IF(Início!$C$11&lt;J$2,IF((J$2-Início!$C$11)&lt;72,$D1365*J$1,6*$D1365),0)</f>
        <v>360</v>
      </c>
      <c r="K1365" s="189">
        <f>IF(Início!$C$11&lt;K$2,IF((K$2-Início!$C$11)&lt;72,$D1365*K$1,6*$D1365),0)</f>
        <v>360</v>
      </c>
      <c r="L1365" s="189">
        <f>IF(Início!$C$11&lt;L$2,IF((L$2-Início!$C$11)&lt;72,$D1365*L$1,6*$D1365),0)</f>
        <v>360</v>
      </c>
      <c r="M1365" s="189">
        <f>IF(Início!$C$11&lt;M$2,IF((M$2-Início!$C$11)&lt;72,$D1365*M$1,6*$D1365),0)</f>
        <v>360</v>
      </c>
      <c r="N1365" s="189">
        <f>IF(Início!$C$11&lt;N$2,IF((N$2-Início!$C$11)&lt;72,$D1365*N$1,6*$D1365),0)</f>
        <v>360</v>
      </c>
      <c r="Q1365" s="165" t="s">
        <v>445</v>
      </c>
    </row>
    <row r="1366" spans="2:17">
      <c r="B1366" s="165" t="str">
        <f t="shared" si="22"/>
        <v>Santa Isabel do Rio Negro/AM</v>
      </c>
      <c r="C1366" s="189" t="s">
        <v>300</v>
      </c>
      <c r="D1366" s="189">
        <v>60</v>
      </c>
      <c r="E1366" s="189">
        <f>IF(Início!$C$11&lt;E$2,IF((E$2-Início!$C$11)&lt;72,$D1366*E$1,6*$D1366),0)</f>
        <v>60</v>
      </c>
      <c r="F1366" s="189">
        <f>IF(Início!$C$11&lt;F$2,IF((F$2-Início!$C$11)&lt;72,$D1366*F$1,6*$D1366),0)</f>
        <v>120</v>
      </c>
      <c r="G1366" s="189">
        <f>IF(Início!$C$11&lt;G$2,IF((G$2-Início!$C$11)&lt;72,$D1366*G$1,6*$D1366),0)</f>
        <v>180</v>
      </c>
      <c r="H1366" s="189">
        <f>IF(Início!$C$11&lt;H$2,IF((H$2-Início!$C$11)&lt;72,$D1366*H$1,6*$D1366),0)</f>
        <v>240</v>
      </c>
      <c r="I1366" s="189">
        <f>IF(Início!$C$11&lt;I$2,IF((I$2-Início!$C$11)&lt;72,$D1366*I$1,6*$D1366),0)</f>
        <v>300</v>
      </c>
      <c r="J1366" s="189">
        <f>IF(Início!$C$11&lt;J$2,IF((J$2-Início!$C$11)&lt;72,$D1366*J$1,6*$D1366),0)</f>
        <v>360</v>
      </c>
      <c r="K1366" s="189">
        <f>IF(Início!$C$11&lt;K$2,IF((K$2-Início!$C$11)&lt;72,$D1366*K$1,6*$D1366),0)</f>
        <v>360</v>
      </c>
      <c r="L1366" s="189">
        <f>IF(Início!$C$11&lt;L$2,IF((L$2-Início!$C$11)&lt;72,$D1366*L$1,6*$D1366),0)</f>
        <v>360</v>
      </c>
      <c r="M1366" s="189">
        <f>IF(Início!$C$11&lt;M$2,IF((M$2-Início!$C$11)&lt;72,$D1366*M$1,6*$D1366),0)</f>
        <v>360</v>
      </c>
      <c r="N1366" s="189">
        <f>IF(Início!$C$11&lt;N$2,IF((N$2-Início!$C$11)&lt;72,$D1366*N$1,6*$D1366),0)</f>
        <v>360</v>
      </c>
      <c r="Q1366" s="165" t="s">
        <v>1101</v>
      </c>
    </row>
    <row r="1367" spans="2:17">
      <c r="B1367" s="165" t="str">
        <f t="shared" si="22"/>
        <v>Santa Izabel do Oeste/PR</v>
      </c>
      <c r="C1367" s="189" t="s">
        <v>2009</v>
      </c>
      <c r="D1367" s="189">
        <v>60</v>
      </c>
      <c r="E1367" s="189">
        <f>IF(Início!$C$11&lt;E$2,IF((E$2-Início!$C$11)&lt;72,$D1367*E$1,6*$D1367),0)</f>
        <v>60</v>
      </c>
      <c r="F1367" s="189">
        <f>IF(Início!$C$11&lt;F$2,IF((F$2-Início!$C$11)&lt;72,$D1367*F$1,6*$D1367),0)</f>
        <v>120</v>
      </c>
      <c r="G1367" s="189">
        <f>IF(Início!$C$11&lt;G$2,IF((G$2-Início!$C$11)&lt;72,$D1367*G$1,6*$D1367),0)</f>
        <v>180</v>
      </c>
      <c r="H1367" s="189">
        <f>IF(Início!$C$11&lt;H$2,IF((H$2-Início!$C$11)&lt;72,$D1367*H$1,6*$D1367),0)</f>
        <v>240</v>
      </c>
      <c r="I1367" s="189">
        <f>IF(Início!$C$11&lt;I$2,IF((I$2-Início!$C$11)&lt;72,$D1367*I$1,6*$D1367),0)</f>
        <v>300</v>
      </c>
      <c r="J1367" s="189">
        <f>IF(Início!$C$11&lt;J$2,IF((J$2-Início!$C$11)&lt;72,$D1367*J$1,6*$D1367),0)</f>
        <v>360</v>
      </c>
      <c r="K1367" s="189">
        <f>IF(Início!$C$11&lt;K$2,IF((K$2-Início!$C$11)&lt;72,$D1367*K$1,6*$D1367),0)</f>
        <v>360</v>
      </c>
      <c r="L1367" s="189">
        <f>IF(Início!$C$11&lt;L$2,IF((L$2-Início!$C$11)&lt;72,$D1367*L$1,6*$D1367),0)</f>
        <v>360</v>
      </c>
      <c r="M1367" s="189">
        <f>IF(Início!$C$11&lt;M$2,IF((M$2-Início!$C$11)&lt;72,$D1367*M$1,6*$D1367),0)</f>
        <v>360</v>
      </c>
      <c r="N1367" s="189">
        <f>IF(Início!$C$11&lt;N$2,IF((N$2-Início!$C$11)&lt;72,$D1367*N$1,6*$D1367),0)</f>
        <v>360</v>
      </c>
      <c r="Q1367" s="165" t="s">
        <v>1108</v>
      </c>
    </row>
    <row r="1368" spans="2:17">
      <c r="B1368" s="165" t="str">
        <f t="shared" si="22"/>
        <v>Santa Juliana/MG</v>
      </c>
      <c r="C1368" s="189" t="s">
        <v>2005</v>
      </c>
      <c r="D1368" s="189">
        <v>60</v>
      </c>
      <c r="E1368" s="189">
        <f>IF(Início!$C$11&lt;E$2,IF((E$2-Início!$C$11)&lt;72,$D1368*E$1,6*$D1368),0)</f>
        <v>60</v>
      </c>
      <c r="F1368" s="189">
        <f>IF(Início!$C$11&lt;F$2,IF((F$2-Início!$C$11)&lt;72,$D1368*F$1,6*$D1368),0)</f>
        <v>120</v>
      </c>
      <c r="G1368" s="189">
        <f>IF(Início!$C$11&lt;G$2,IF((G$2-Início!$C$11)&lt;72,$D1368*G$1,6*$D1368),0)</f>
        <v>180</v>
      </c>
      <c r="H1368" s="189">
        <f>IF(Início!$C$11&lt;H$2,IF((H$2-Início!$C$11)&lt;72,$D1368*H$1,6*$D1368),0)</f>
        <v>240</v>
      </c>
      <c r="I1368" s="189">
        <f>IF(Início!$C$11&lt;I$2,IF((I$2-Início!$C$11)&lt;72,$D1368*I$1,6*$D1368),0)</f>
        <v>300</v>
      </c>
      <c r="J1368" s="189">
        <f>IF(Início!$C$11&lt;J$2,IF((J$2-Início!$C$11)&lt;72,$D1368*J$1,6*$D1368),0)</f>
        <v>360</v>
      </c>
      <c r="K1368" s="189">
        <f>IF(Início!$C$11&lt;K$2,IF((K$2-Início!$C$11)&lt;72,$D1368*K$1,6*$D1368),0)</f>
        <v>360</v>
      </c>
      <c r="L1368" s="189">
        <f>IF(Início!$C$11&lt;L$2,IF((L$2-Início!$C$11)&lt;72,$D1368*L$1,6*$D1368),0)</f>
        <v>360</v>
      </c>
      <c r="M1368" s="189">
        <f>IF(Início!$C$11&lt;M$2,IF((M$2-Início!$C$11)&lt;72,$D1368*M$1,6*$D1368),0)</f>
        <v>360</v>
      </c>
      <c r="N1368" s="189">
        <f>IF(Início!$C$11&lt;N$2,IF((N$2-Início!$C$11)&lt;72,$D1368*N$1,6*$D1368),0)</f>
        <v>360</v>
      </c>
      <c r="Q1368" s="165" t="s">
        <v>1051</v>
      </c>
    </row>
    <row r="1369" spans="2:17">
      <c r="B1369" s="165" t="str">
        <f t="shared" si="22"/>
        <v>Santa Luzia/MA</v>
      </c>
      <c r="C1369" s="189" t="s">
        <v>316</v>
      </c>
      <c r="D1369" s="189">
        <v>60</v>
      </c>
      <c r="E1369" s="189">
        <f>IF(Início!$C$11&lt;E$2,IF((E$2-Início!$C$11)&lt;72,$D1369*E$1,6*$D1369),0)</f>
        <v>60</v>
      </c>
      <c r="F1369" s="189">
        <f>IF(Início!$C$11&lt;F$2,IF((F$2-Início!$C$11)&lt;72,$D1369*F$1,6*$D1369),0)</f>
        <v>120</v>
      </c>
      <c r="G1369" s="189">
        <f>IF(Início!$C$11&lt;G$2,IF((G$2-Início!$C$11)&lt;72,$D1369*G$1,6*$D1369),0)</f>
        <v>180</v>
      </c>
      <c r="H1369" s="189">
        <f>IF(Início!$C$11&lt;H$2,IF((H$2-Início!$C$11)&lt;72,$D1369*H$1,6*$D1369),0)</f>
        <v>240</v>
      </c>
      <c r="I1369" s="189">
        <f>IF(Início!$C$11&lt;I$2,IF((I$2-Início!$C$11)&lt;72,$D1369*I$1,6*$D1369),0)</f>
        <v>300</v>
      </c>
      <c r="J1369" s="189">
        <f>IF(Início!$C$11&lt;J$2,IF((J$2-Início!$C$11)&lt;72,$D1369*J$1,6*$D1369),0)</f>
        <v>360</v>
      </c>
      <c r="K1369" s="189">
        <f>IF(Início!$C$11&lt;K$2,IF((K$2-Início!$C$11)&lt;72,$D1369*K$1,6*$D1369),0)</f>
        <v>360</v>
      </c>
      <c r="L1369" s="189">
        <f>IF(Início!$C$11&lt;L$2,IF((L$2-Início!$C$11)&lt;72,$D1369*L$1,6*$D1369),0)</f>
        <v>360</v>
      </c>
      <c r="M1369" s="189">
        <f>IF(Início!$C$11&lt;M$2,IF((M$2-Início!$C$11)&lt;72,$D1369*M$1,6*$D1369),0)</f>
        <v>360</v>
      </c>
      <c r="N1369" s="189">
        <f>IF(Início!$C$11&lt;N$2,IF((N$2-Início!$C$11)&lt;72,$D1369*N$1,6*$D1369),0)</f>
        <v>360</v>
      </c>
      <c r="Q1369" s="165" t="s">
        <v>490</v>
      </c>
    </row>
    <row r="1370" spans="2:17">
      <c r="B1370" s="165" t="str">
        <f t="shared" si="22"/>
        <v>Santa Luzia/BA</v>
      </c>
      <c r="C1370" s="189" t="s">
        <v>311</v>
      </c>
      <c r="D1370" s="189">
        <v>60</v>
      </c>
      <c r="E1370" s="189">
        <f>IF(Início!$C$11&lt;E$2,IF((E$2-Início!$C$11)&lt;72,$D1370*E$1,6*$D1370),0)</f>
        <v>60</v>
      </c>
      <c r="F1370" s="189">
        <f>IF(Início!$C$11&lt;F$2,IF((F$2-Início!$C$11)&lt;72,$D1370*F$1,6*$D1370),0)</f>
        <v>120</v>
      </c>
      <c r="G1370" s="189">
        <f>IF(Início!$C$11&lt;G$2,IF((G$2-Início!$C$11)&lt;72,$D1370*G$1,6*$D1370),0)</f>
        <v>180</v>
      </c>
      <c r="H1370" s="189">
        <f>IF(Início!$C$11&lt;H$2,IF((H$2-Início!$C$11)&lt;72,$D1370*H$1,6*$D1370),0)</f>
        <v>240</v>
      </c>
      <c r="I1370" s="189">
        <f>IF(Início!$C$11&lt;I$2,IF((I$2-Início!$C$11)&lt;72,$D1370*I$1,6*$D1370),0)</f>
        <v>300</v>
      </c>
      <c r="J1370" s="189">
        <f>IF(Início!$C$11&lt;J$2,IF((J$2-Início!$C$11)&lt;72,$D1370*J$1,6*$D1370),0)</f>
        <v>360</v>
      </c>
      <c r="K1370" s="189">
        <f>IF(Início!$C$11&lt;K$2,IF((K$2-Início!$C$11)&lt;72,$D1370*K$1,6*$D1370),0)</f>
        <v>360</v>
      </c>
      <c r="L1370" s="189">
        <f>IF(Início!$C$11&lt;L$2,IF((L$2-Início!$C$11)&lt;72,$D1370*L$1,6*$D1370),0)</f>
        <v>360</v>
      </c>
      <c r="M1370" s="189">
        <f>IF(Início!$C$11&lt;M$2,IF((M$2-Início!$C$11)&lt;72,$D1370*M$1,6*$D1370),0)</f>
        <v>360</v>
      </c>
      <c r="N1370" s="189">
        <f>IF(Início!$C$11&lt;N$2,IF((N$2-Início!$C$11)&lt;72,$D1370*N$1,6*$D1370),0)</f>
        <v>360</v>
      </c>
      <c r="Q1370" s="165" t="s">
        <v>490</v>
      </c>
    </row>
    <row r="1371" spans="2:17">
      <c r="B1371" s="165" t="str">
        <f t="shared" si="22"/>
        <v>Santa Luzia do Pará/PA</v>
      </c>
      <c r="C1371" s="189" t="s">
        <v>302</v>
      </c>
      <c r="D1371" s="189">
        <v>60</v>
      </c>
      <c r="E1371" s="189">
        <f>IF(Início!$C$11&lt;E$2,IF((E$2-Início!$C$11)&lt;72,$D1371*E$1,6*$D1371),0)</f>
        <v>60</v>
      </c>
      <c r="F1371" s="189">
        <f>IF(Início!$C$11&lt;F$2,IF((F$2-Início!$C$11)&lt;72,$D1371*F$1,6*$D1371),0)</f>
        <v>120</v>
      </c>
      <c r="G1371" s="189">
        <f>IF(Início!$C$11&lt;G$2,IF((G$2-Início!$C$11)&lt;72,$D1371*G$1,6*$D1371),0)</f>
        <v>180</v>
      </c>
      <c r="H1371" s="189">
        <f>IF(Início!$C$11&lt;H$2,IF((H$2-Início!$C$11)&lt;72,$D1371*H$1,6*$D1371),0)</f>
        <v>240</v>
      </c>
      <c r="I1371" s="189">
        <f>IF(Início!$C$11&lt;I$2,IF((I$2-Início!$C$11)&lt;72,$D1371*I$1,6*$D1371),0)</f>
        <v>300</v>
      </c>
      <c r="J1371" s="189">
        <f>IF(Início!$C$11&lt;J$2,IF((J$2-Início!$C$11)&lt;72,$D1371*J$1,6*$D1371),0)</f>
        <v>360</v>
      </c>
      <c r="K1371" s="189">
        <f>IF(Início!$C$11&lt;K$2,IF((K$2-Início!$C$11)&lt;72,$D1371*K$1,6*$D1371),0)</f>
        <v>360</v>
      </c>
      <c r="L1371" s="189">
        <f>IF(Início!$C$11&lt;L$2,IF((L$2-Início!$C$11)&lt;72,$D1371*L$1,6*$D1371),0)</f>
        <v>360</v>
      </c>
      <c r="M1371" s="189">
        <f>IF(Início!$C$11&lt;M$2,IF((M$2-Início!$C$11)&lt;72,$D1371*M$1,6*$D1371),0)</f>
        <v>360</v>
      </c>
      <c r="N1371" s="189">
        <f>IF(Início!$C$11&lt;N$2,IF((N$2-Início!$C$11)&lt;72,$D1371*N$1,6*$D1371),0)</f>
        <v>360</v>
      </c>
      <c r="Q1371" s="165" t="s">
        <v>886</v>
      </c>
    </row>
    <row r="1372" spans="2:17">
      <c r="B1372" s="165" t="str">
        <f t="shared" si="22"/>
        <v>Santa Luzia do Paruá/MA</v>
      </c>
      <c r="C1372" s="189" t="s">
        <v>316</v>
      </c>
      <c r="D1372" s="189">
        <v>60</v>
      </c>
      <c r="E1372" s="189">
        <f>IF(Início!$C$11&lt;E$2,IF((E$2-Início!$C$11)&lt;72,$D1372*E$1,6*$D1372),0)</f>
        <v>60</v>
      </c>
      <c r="F1372" s="189">
        <f>IF(Início!$C$11&lt;F$2,IF((F$2-Início!$C$11)&lt;72,$D1372*F$1,6*$D1372),0)</f>
        <v>120</v>
      </c>
      <c r="G1372" s="189">
        <f>IF(Início!$C$11&lt;G$2,IF((G$2-Início!$C$11)&lt;72,$D1372*G$1,6*$D1372),0)</f>
        <v>180</v>
      </c>
      <c r="H1372" s="189">
        <f>IF(Início!$C$11&lt;H$2,IF((H$2-Início!$C$11)&lt;72,$D1372*H$1,6*$D1372),0)</f>
        <v>240</v>
      </c>
      <c r="I1372" s="189">
        <f>IF(Início!$C$11&lt;I$2,IF((I$2-Início!$C$11)&lt;72,$D1372*I$1,6*$D1372),0)</f>
        <v>300</v>
      </c>
      <c r="J1372" s="189">
        <f>IF(Início!$C$11&lt;J$2,IF((J$2-Início!$C$11)&lt;72,$D1372*J$1,6*$D1372),0)</f>
        <v>360</v>
      </c>
      <c r="K1372" s="189">
        <f>IF(Início!$C$11&lt;K$2,IF((K$2-Início!$C$11)&lt;72,$D1372*K$1,6*$D1372),0)</f>
        <v>360</v>
      </c>
      <c r="L1372" s="189">
        <f>IF(Início!$C$11&lt;L$2,IF((L$2-Início!$C$11)&lt;72,$D1372*L$1,6*$D1372),0)</f>
        <v>360</v>
      </c>
      <c r="M1372" s="189">
        <f>IF(Início!$C$11&lt;M$2,IF((M$2-Início!$C$11)&lt;72,$D1372*M$1,6*$D1372),0)</f>
        <v>360</v>
      </c>
      <c r="N1372" s="189">
        <f>IF(Início!$C$11&lt;N$2,IF((N$2-Início!$C$11)&lt;72,$D1372*N$1,6*$D1372),0)</f>
        <v>360</v>
      </c>
      <c r="Q1372" s="165" t="s">
        <v>784</v>
      </c>
    </row>
    <row r="1373" spans="2:17">
      <c r="B1373" s="165" t="str">
        <f t="shared" si="22"/>
        <v>Santa Margarida do Sul/RS</v>
      </c>
      <c r="C1373" s="189" t="s">
        <v>2012</v>
      </c>
      <c r="D1373" s="189">
        <v>60</v>
      </c>
      <c r="E1373" s="189">
        <f>IF(Início!$C$11&lt;E$2,IF((E$2-Início!$C$11)&lt;72,$D1373*E$1,6*$D1373),0)</f>
        <v>60</v>
      </c>
      <c r="F1373" s="189">
        <f>IF(Início!$C$11&lt;F$2,IF((F$2-Início!$C$11)&lt;72,$D1373*F$1,6*$D1373),0)</f>
        <v>120</v>
      </c>
      <c r="G1373" s="189">
        <f>IF(Início!$C$11&lt;G$2,IF((G$2-Início!$C$11)&lt;72,$D1373*G$1,6*$D1373),0)</f>
        <v>180</v>
      </c>
      <c r="H1373" s="189">
        <f>IF(Início!$C$11&lt;H$2,IF((H$2-Início!$C$11)&lt;72,$D1373*H$1,6*$D1373),0)</f>
        <v>240</v>
      </c>
      <c r="I1373" s="189">
        <f>IF(Início!$C$11&lt;I$2,IF((I$2-Início!$C$11)&lt;72,$D1373*I$1,6*$D1373),0)</f>
        <v>300</v>
      </c>
      <c r="J1373" s="189">
        <f>IF(Início!$C$11&lt;J$2,IF((J$2-Início!$C$11)&lt;72,$D1373*J$1,6*$D1373),0)</f>
        <v>360</v>
      </c>
      <c r="K1373" s="189">
        <f>IF(Início!$C$11&lt;K$2,IF((K$2-Início!$C$11)&lt;72,$D1373*K$1,6*$D1373),0)</f>
        <v>360</v>
      </c>
      <c r="L1373" s="189">
        <f>IF(Início!$C$11&lt;L$2,IF((L$2-Início!$C$11)&lt;72,$D1373*L$1,6*$D1373),0)</f>
        <v>360</v>
      </c>
      <c r="M1373" s="189">
        <f>IF(Início!$C$11&lt;M$2,IF((M$2-Início!$C$11)&lt;72,$D1373*M$1,6*$D1373),0)</f>
        <v>360</v>
      </c>
      <c r="N1373" s="189">
        <f>IF(Início!$C$11&lt;N$2,IF((N$2-Início!$C$11)&lt;72,$D1373*N$1,6*$D1373),0)</f>
        <v>360</v>
      </c>
      <c r="Q1373" s="165" t="s">
        <v>1925</v>
      </c>
    </row>
    <row r="1374" spans="2:17">
      <c r="B1374" s="165" t="str">
        <f t="shared" si="22"/>
        <v>Santa Maria da Vitória/BA</v>
      </c>
      <c r="C1374" s="189" t="s">
        <v>311</v>
      </c>
      <c r="D1374" s="189">
        <v>60</v>
      </c>
      <c r="E1374" s="189">
        <f>IF(Início!$C$11&lt;E$2,IF((E$2-Início!$C$11)&lt;72,$D1374*E$1,6*$D1374),0)</f>
        <v>60</v>
      </c>
      <c r="F1374" s="189">
        <f>IF(Início!$C$11&lt;F$2,IF((F$2-Início!$C$11)&lt;72,$D1374*F$1,6*$D1374),0)</f>
        <v>120</v>
      </c>
      <c r="G1374" s="189">
        <f>IF(Início!$C$11&lt;G$2,IF((G$2-Início!$C$11)&lt;72,$D1374*G$1,6*$D1374),0)</f>
        <v>180</v>
      </c>
      <c r="H1374" s="189">
        <f>IF(Início!$C$11&lt;H$2,IF((H$2-Início!$C$11)&lt;72,$D1374*H$1,6*$D1374),0)</f>
        <v>240</v>
      </c>
      <c r="I1374" s="189">
        <f>IF(Início!$C$11&lt;I$2,IF((I$2-Início!$C$11)&lt;72,$D1374*I$1,6*$D1374),0)</f>
        <v>300</v>
      </c>
      <c r="J1374" s="189">
        <f>IF(Início!$C$11&lt;J$2,IF((J$2-Início!$C$11)&lt;72,$D1374*J$1,6*$D1374),0)</f>
        <v>360</v>
      </c>
      <c r="K1374" s="189">
        <f>IF(Início!$C$11&lt;K$2,IF((K$2-Início!$C$11)&lt;72,$D1374*K$1,6*$D1374),0)</f>
        <v>360</v>
      </c>
      <c r="L1374" s="189">
        <f>IF(Início!$C$11&lt;L$2,IF((L$2-Início!$C$11)&lt;72,$D1374*L$1,6*$D1374),0)</f>
        <v>360</v>
      </c>
      <c r="M1374" s="189">
        <f>IF(Início!$C$11&lt;M$2,IF((M$2-Início!$C$11)&lt;72,$D1374*M$1,6*$D1374),0)</f>
        <v>360</v>
      </c>
      <c r="N1374" s="189">
        <f>IF(Início!$C$11&lt;N$2,IF((N$2-Início!$C$11)&lt;72,$D1374*N$1,6*$D1374),0)</f>
        <v>360</v>
      </c>
      <c r="Q1374" s="165" t="s">
        <v>584</v>
      </c>
    </row>
    <row r="1375" spans="2:17">
      <c r="B1375" s="165" t="str">
        <f t="shared" si="22"/>
        <v>Santa Maria das Barreiras/PA</v>
      </c>
      <c r="C1375" s="189" t="s">
        <v>302</v>
      </c>
      <c r="D1375" s="189">
        <v>60</v>
      </c>
      <c r="E1375" s="189">
        <f>IF(Início!$C$11&lt;E$2,IF((E$2-Início!$C$11)&lt;72,$D1375*E$1,6*$D1375),0)</f>
        <v>60</v>
      </c>
      <c r="F1375" s="189">
        <f>IF(Início!$C$11&lt;F$2,IF((F$2-Início!$C$11)&lt;72,$D1375*F$1,6*$D1375),0)</f>
        <v>120</v>
      </c>
      <c r="G1375" s="189">
        <f>IF(Início!$C$11&lt;G$2,IF((G$2-Início!$C$11)&lt;72,$D1375*G$1,6*$D1375),0)</f>
        <v>180</v>
      </c>
      <c r="H1375" s="189">
        <f>IF(Início!$C$11&lt;H$2,IF((H$2-Início!$C$11)&lt;72,$D1375*H$1,6*$D1375),0)</f>
        <v>240</v>
      </c>
      <c r="I1375" s="189">
        <f>IF(Início!$C$11&lt;I$2,IF((I$2-Início!$C$11)&lt;72,$D1375*I$1,6*$D1375),0)</f>
        <v>300</v>
      </c>
      <c r="J1375" s="189">
        <f>IF(Início!$C$11&lt;J$2,IF((J$2-Início!$C$11)&lt;72,$D1375*J$1,6*$D1375),0)</f>
        <v>360</v>
      </c>
      <c r="K1375" s="189">
        <f>IF(Início!$C$11&lt;K$2,IF((K$2-Início!$C$11)&lt;72,$D1375*K$1,6*$D1375),0)</f>
        <v>360</v>
      </c>
      <c r="L1375" s="189">
        <f>IF(Início!$C$11&lt;L$2,IF((L$2-Início!$C$11)&lt;72,$D1375*L$1,6*$D1375),0)</f>
        <v>360</v>
      </c>
      <c r="M1375" s="189">
        <f>IF(Início!$C$11&lt;M$2,IF((M$2-Início!$C$11)&lt;72,$D1375*M$1,6*$D1375),0)</f>
        <v>360</v>
      </c>
      <c r="N1375" s="189">
        <f>IF(Início!$C$11&lt;N$2,IF((N$2-Início!$C$11)&lt;72,$D1375*N$1,6*$D1375),0)</f>
        <v>360</v>
      </c>
      <c r="Q1375" s="165" t="s">
        <v>1030</v>
      </c>
    </row>
    <row r="1376" spans="2:17">
      <c r="B1376" s="165" t="str">
        <f t="shared" si="22"/>
        <v>Santa Maria do Cambucá/PE</v>
      </c>
      <c r="C1376" s="189" t="s">
        <v>319</v>
      </c>
      <c r="D1376" s="189">
        <v>60</v>
      </c>
      <c r="E1376" s="189">
        <f>IF(Início!$C$11&lt;E$2,IF((E$2-Início!$C$11)&lt;72,$D1376*E$1,6*$D1376),0)</f>
        <v>60</v>
      </c>
      <c r="F1376" s="189">
        <f>IF(Início!$C$11&lt;F$2,IF((F$2-Início!$C$11)&lt;72,$D1376*F$1,6*$D1376),0)</f>
        <v>120</v>
      </c>
      <c r="G1376" s="189">
        <f>IF(Início!$C$11&lt;G$2,IF((G$2-Início!$C$11)&lt;72,$D1376*G$1,6*$D1376),0)</f>
        <v>180</v>
      </c>
      <c r="H1376" s="189">
        <f>IF(Início!$C$11&lt;H$2,IF((H$2-Início!$C$11)&lt;72,$D1376*H$1,6*$D1376),0)</f>
        <v>240</v>
      </c>
      <c r="I1376" s="189">
        <f>IF(Início!$C$11&lt;I$2,IF((I$2-Início!$C$11)&lt;72,$D1376*I$1,6*$D1376),0)</f>
        <v>300</v>
      </c>
      <c r="J1376" s="189">
        <f>IF(Início!$C$11&lt;J$2,IF((J$2-Início!$C$11)&lt;72,$D1376*J$1,6*$D1376),0)</f>
        <v>360</v>
      </c>
      <c r="K1376" s="189">
        <f>IF(Início!$C$11&lt;K$2,IF((K$2-Início!$C$11)&lt;72,$D1376*K$1,6*$D1376),0)</f>
        <v>360</v>
      </c>
      <c r="L1376" s="189">
        <f>IF(Início!$C$11&lt;L$2,IF((L$2-Início!$C$11)&lt;72,$D1376*L$1,6*$D1376),0)</f>
        <v>360</v>
      </c>
      <c r="M1376" s="189">
        <f>IF(Início!$C$11&lt;M$2,IF((M$2-Início!$C$11)&lt;72,$D1376*M$1,6*$D1376),0)</f>
        <v>360</v>
      </c>
      <c r="N1376" s="189">
        <f>IF(Início!$C$11&lt;N$2,IF((N$2-Início!$C$11)&lt;72,$D1376*N$1,6*$D1376),0)</f>
        <v>360</v>
      </c>
      <c r="Q1376" s="165" t="s">
        <v>1112</v>
      </c>
    </row>
    <row r="1377" spans="2:17">
      <c r="B1377" s="165" t="str">
        <f t="shared" si="22"/>
        <v>Santa Maria do Oeste/PR</v>
      </c>
      <c r="C1377" s="189" t="s">
        <v>2009</v>
      </c>
      <c r="D1377" s="189">
        <v>60</v>
      </c>
      <c r="E1377" s="189">
        <f>IF(Início!$C$11&lt;E$2,IF((E$2-Início!$C$11)&lt;72,$D1377*E$1,6*$D1377),0)</f>
        <v>60</v>
      </c>
      <c r="F1377" s="189">
        <f>IF(Início!$C$11&lt;F$2,IF((F$2-Início!$C$11)&lt;72,$D1377*F$1,6*$D1377),0)</f>
        <v>120</v>
      </c>
      <c r="G1377" s="189">
        <f>IF(Início!$C$11&lt;G$2,IF((G$2-Início!$C$11)&lt;72,$D1377*G$1,6*$D1377),0)</f>
        <v>180</v>
      </c>
      <c r="H1377" s="189">
        <f>IF(Início!$C$11&lt;H$2,IF((H$2-Início!$C$11)&lt;72,$D1377*H$1,6*$D1377),0)</f>
        <v>240</v>
      </c>
      <c r="I1377" s="189">
        <f>IF(Início!$C$11&lt;I$2,IF((I$2-Início!$C$11)&lt;72,$D1377*I$1,6*$D1377),0)</f>
        <v>300</v>
      </c>
      <c r="J1377" s="189">
        <f>IF(Início!$C$11&lt;J$2,IF((J$2-Início!$C$11)&lt;72,$D1377*J$1,6*$D1377),0)</f>
        <v>360</v>
      </c>
      <c r="K1377" s="189">
        <f>IF(Início!$C$11&lt;K$2,IF((K$2-Início!$C$11)&lt;72,$D1377*K$1,6*$D1377),0)</f>
        <v>360</v>
      </c>
      <c r="L1377" s="189">
        <f>IF(Início!$C$11&lt;L$2,IF((L$2-Início!$C$11)&lt;72,$D1377*L$1,6*$D1377),0)</f>
        <v>360</v>
      </c>
      <c r="M1377" s="189">
        <f>IF(Início!$C$11&lt;M$2,IF((M$2-Início!$C$11)&lt;72,$D1377*M$1,6*$D1377),0)</f>
        <v>360</v>
      </c>
      <c r="N1377" s="189">
        <f>IF(Início!$C$11&lt;N$2,IF((N$2-Início!$C$11)&lt;72,$D1377*N$1,6*$D1377),0)</f>
        <v>360</v>
      </c>
      <c r="Q1377" s="165" t="s">
        <v>1371</v>
      </c>
    </row>
    <row r="1378" spans="2:17">
      <c r="B1378" s="165" t="str">
        <f t="shared" si="22"/>
        <v>Santa Maria do Pará/PA</v>
      </c>
      <c r="C1378" s="189" t="s">
        <v>302</v>
      </c>
      <c r="D1378" s="189">
        <v>60</v>
      </c>
      <c r="E1378" s="189">
        <f>IF(Início!$C$11&lt;E$2,IF((E$2-Início!$C$11)&lt;72,$D1378*E$1,6*$D1378),0)</f>
        <v>60</v>
      </c>
      <c r="F1378" s="189">
        <f>IF(Início!$C$11&lt;F$2,IF((F$2-Início!$C$11)&lt;72,$D1378*F$1,6*$D1378),0)</f>
        <v>120</v>
      </c>
      <c r="G1378" s="189">
        <f>IF(Início!$C$11&lt;G$2,IF((G$2-Início!$C$11)&lt;72,$D1378*G$1,6*$D1378),0)</f>
        <v>180</v>
      </c>
      <c r="H1378" s="189">
        <f>IF(Início!$C$11&lt;H$2,IF((H$2-Início!$C$11)&lt;72,$D1378*H$1,6*$D1378),0)</f>
        <v>240</v>
      </c>
      <c r="I1378" s="189">
        <f>IF(Início!$C$11&lt;I$2,IF((I$2-Início!$C$11)&lt;72,$D1378*I$1,6*$D1378),0)</f>
        <v>300</v>
      </c>
      <c r="J1378" s="189">
        <f>IF(Início!$C$11&lt;J$2,IF((J$2-Início!$C$11)&lt;72,$D1378*J$1,6*$D1378),0)</f>
        <v>360</v>
      </c>
      <c r="K1378" s="189">
        <f>IF(Início!$C$11&lt;K$2,IF((K$2-Início!$C$11)&lt;72,$D1378*K$1,6*$D1378),0)</f>
        <v>360</v>
      </c>
      <c r="L1378" s="189">
        <f>IF(Início!$C$11&lt;L$2,IF((L$2-Início!$C$11)&lt;72,$D1378*L$1,6*$D1378),0)</f>
        <v>360</v>
      </c>
      <c r="M1378" s="189">
        <f>IF(Início!$C$11&lt;M$2,IF((M$2-Início!$C$11)&lt;72,$D1378*M$1,6*$D1378),0)</f>
        <v>360</v>
      </c>
      <c r="N1378" s="189">
        <f>IF(Início!$C$11&lt;N$2,IF((N$2-Início!$C$11)&lt;72,$D1378*N$1,6*$D1378),0)</f>
        <v>360</v>
      </c>
      <c r="Q1378" s="165" t="s">
        <v>776</v>
      </c>
    </row>
    <row r="1379" spans="2:17">
      <c r="B1379" s="165" t="str">
        <f t="shared" si="22"/>
        <v>Santa Maria do Salto/MG</v>
      </c>
      <c r="C1379" s="189" t="s">
        <v>2005</v>
      </c>
      <c r="D1379" s="189">
        <v>60</v>
      </c>
      <c r="E1379" s="189">
        <f>IF(Início!$C$11&lt;E$2,IF((E$2-Início!$C$11)&lt;72,$D1379*E$1,6*$D1379),0)</f>
        <v>60</v>
      </c>
      <c r="F1379" s="189">
        <f>IF(Início!$C$11&lt;F$2,IF((F$2-Início!$C$11)&lt;72,$D1379*F$1,6*$D1379),0)</f>
        <v>120</v>
      </c>
      <c r="G1379" s="189">
        <f>IF(Início!$C$11&lt;G$2,IF((G$2-Início!$C$11)&lt;72,$D1379*G$1,6*$D1379),0)</f>
        <v>180</v>
      </c>
      <c r="H1379" s="189">
        <f>IF(Início!$C$11&lt;H$2,IF((H$2-Início!$C$11)&lt;72,$D1379*H$1,6*$D1379),0)</f>
        <v>240</v>
      </c>
      <c r="I1379" s="189">
        <f>IF(Início!$C$11&lt;I$2,IF((I$2-Início!$C$11)&lt;72,$D1379*I$1,6*$D1379),0)</f>
        <v>300</v>
      </c>
      <c r="J1379" s="189">
        <f>IF(Início!$C$11&lt;J$2,IF((J$2-Início!$C$11)&lt;72,$D1379*J$1,6*$D1379),0)</f>
        <v>360</v>
      </c>
      <c r="K1379" s="189">
        <f>IF(Início!$C$11&lt;K$2,IF((K$2-Início!$C$11)&lt;72,$D1379*K$1,6*$D1379),0)</f>
        <v>360</v>
      </c>
      <c r="L1379" s="189">
        <f>IF(Início!$C$11&lt;L$2,IF((L$2-Início!$C$11)&lt;72,$D1379*L$1,6*$D1379),0)</f>
        <v>360</v>
      </c>
      <c r="M1379" s="189">
        <f>IF(Início!$C$11&lt;M$2,IF((M$2-Início!$C$11)&lt;72,$D1379*M$1,6*$D1379),0)</f>
        <v>360</v>
      </c>
      <c r="N1379" s="189">
        <f>IF(Início!$C$11&lt;N$2,IF((N$2-Início!$C$11)&lt;72,$D1379*N$1,6*$D1379),0)</f>
        <v>360</v>
      </c>
      <c r="Q1379" s="165" t="s">
        <v>1716</v>
      </c>
    </row>
    <row r="1380" spans="2:17">
      <c r="B1380" s="165" t="str">
        <f t="shared" si="22"/>
        <v>Santa Mariana/PR</v>
      </c>
      <c r="C1380" s="189" t="s">
        <v>2009</v>
      </c>
      <c r="D1380" s="189">
        <v>60</v>
      </c>
      <c r="E1380" s="189">
        <f>IF(Início!$C$11&lt;E$2,IF((E$2-Início!$C$11)&lt;72,$D1380*E$1,6*$D1380),0)</f>
        <v>60</v>
      </c>
      <c r="F1380" s="189">
        <f>IF(Início!$C$11&lt;F$2,IF((F$2-Início!$C$11)&lt;72,$D1380*F$1,6*$D1380),0)</f>
        <v>120</v>
      </c>
      <c r="G1380" s="189">
        <f>IF(Início!$C$11&lt;G$2,IF((G$2-Início!$C$11)&lt;72,$D1380*G$1,6*$D1380),0)</f>
        <v>180</v>
      </c>
      <c r="H1380" s="189">
        <f>IF(Início!$C$11&lt;H$2,IF((H$2-Início!$C$11)&lt;72,$D1380*H$1,6*$D1380),0)</f>
        <v>240</v>
      </c>
      <c r="I1380" s="189">
        <f>IF(Início!$C$11&lt;I$2,IF((I$2-Início!$C$11)&lt;72,$D1380*I$1,6*$D1380),0)</f>
        <v>300</v>
      </c>
      <c r="J1380" s="189">
        <f>IF(Início!$C$11&lt;J$2,IF((J$2-Início!$C$11)&lt;72,$D1380*J$1,6*$D1380),0)</f>
        <v>360</v>
      </c>
      <c r="K1380" s="189">
        <f>IF(Início!$C$11&lt;K$2,IF((K$2-Início!$C$11)&lt;72,$D1380*K$1,6*$D1380),0)</f>
        <v>360</v>
      </c>
      <c r="L1380" s="189">
        <f>IF(Início!$C$11&lt;L$2,IF((L$2-Início!$C$11)&lt;72,$D1380*L$1,6*$D1380),0)</f>
        <v>360</v>
      </c>
      <c r="M1380" s="189">
        <f>IF(Início!$C$11&lt;M$2,IF((M$2-Início!$C$11)&lt;72,$D1380*M$1,6*$D1380),0)</f>
        <v>360</v>
      </c>
      <c r="N1380" s="189">
        <f>IF(Início!$C$11&lt;N$2,IF((N$2-Início!$C$11)&lt;72,$D1380*N$1,6*$D1380),0)</f>
        <v>360</v>
      </c>
      <c r="Q1380" s="165" t="s">
        <v>1276</v>
      </c>
    </row>
    <row r="1381" spans="2:17">
      <c r="B1381" s="165" t="str">
        <f t="shared" si="22"/>
        <v>Santa Mônica/PR</v>
      </c>
      <c r="C1381" s="189" t="s">
        <v>2009</v>
      </c>
      <c r="D1381" s="189">
        <v>60</v>
      </c>
      <c r="E1381" s="189">
        <f>IF(Início!$C$11&lt;E$2,IF((E$2-Início!$C$11)&lt;72,$D1381*E$1,6*$D1381),0)</f>
        <v>60</v>
      </c>
      <c r="F1381" s="189">
        <f>IF(Início!$C$11&lt;F$2,IF((F$2-Início!$C$11)&lt;72,$D1381*F$1,6*$D1381),0)</f>
        <v>120</v>
      </c>
      <c r="G1381" s="189">
        <f>IF(Início!$C$11&lt;G$2,IF((G$2-Início!$C$11)&lt;72,$D1381*G$1,6*$D1381),0)</f>
        <v>180</v>
      </c>
      <c r="H1381" s="189">
        <f>IF(Início!$C$11&lt;H$2,IF((H$2-Início!$C$11)&lt;72,$D1381*H$1,6*$D1381),0)</f>
        <v>240</v>
      </c>
      <c r="I1381" s="189">
        <f>IF(Início!$C$11&lt;I$2,IF((I$2-Início!$C$11)&lt;72,$D1381*I$1,6*$D1381),0)</f>
        <v>300</v>
      </c>
      <c r="J1381" s="189">
        <f>IF(Início!$C$11&lt;J$2,IF((J$2-Início!$C$11)&lt;72,$D1381*J$1,6*$D1381),0)</f>
        <v>360</v>
      </c>
      <c r="K1381" s="189">
        <f>IF(Início!$C$11&lt;K$2,IF((K$2-Início!$C$11)&lt;72,$D1381*K$1,6*$D1381),0)</f>
        <v>360</v>
      </c>
      <c r="L1381" s="189">
        <f>IF(Início!$C$11&lt;L$2,IF((L$2-Início!$C$11)&lt;72,$D1381*L$1,6*$D1381),0)</f>
        <v>360</v>
      </c>
      <c r="M1381" s="189">
        <f>IF(Início!$C$11&lt;M$2,IF((M$2-Início!$C$11)&lt;72,$D1381*M$1,6*$D1381),0)</f>
        <v>360</v>
      </c>
      <c r="N1381" s="189">
        <f>IF(Início!$C$11&lt;N$2,IF((N$2-Início!$C$11)&lt;72,$D1381*N$1,6*$D1381),0)</f>
        <v>360</v>
      </c>
      <c r="Q1381" s="165" t="s">
        <v>1860</v>
      </c>
    </row>
    <row r="1382" spans="2:17">
      <c r="B1382" s="165" t="str">
        <f t="shared" si="22"/>
        <v>Santa Quitéria do Maranhão/MA</v>
      </c>
      <c r="C1382" s="189" t="s">
        <v>316</v>
      </c>
      <c r="D1382" s="189">
        <v>60</v>
      </c>
      <c r="E1382" s="189">
        <f>IF(Início!$C$11&lt;E$2,IF((E$2-Início!$C$11)&lt;72,$D1382*E$1,6*$D1382),0)</f>
        <v>60</v>
      </c>
      <c r="F1382" s="189">
        <f>IF(Início!$C$11&lt;F$2,IF((F$2-Início!$C$11)&lt;72,$D1382*F$1,6*$D1382),0)</f>
        <v>120</v>
      </c>
      <c r="G1382" s="189">
        <f>IF(Início!$C$11&lt;G$2,IF((G$2-Início!$C$11)&lt;72,$D1382*G$1,6*$D1382),0)</f>
        <v>180</v>
      </c>
      <c r="H1382" s="189">
        <f>IF(Início!$C$11&lt;H$2,IF((H$2-Início!$C$11)&lt;72,$D1382*H$1,6*$D1382),0)</f>
        <v>240</v>
      </c>
      <c r="I1382" s="189">
        <f>IF(Início!$C$11&lt;I$2,IF((I$2-Início!$C$11)&lt;72,$D1382*I$1,6*$D1382),0)</f>
        <v>300</v>
      </c>
      <c r="J1382" s="189">
        <f>IF(Início!$C$11&lt;J$2,IF((J$2-Início!$C$11)&lt;72,$D1382*J$1,6*$D1382),0)</f>
        <v>360</v>
      </c>
      <c r="K1382" s="189">
        <f>IF(Início!$C$11&lt;K$2,IF((K$2-Início!$C$11)&lt;72,$D1382*K$1,6*$D1382),0)</f>
        <v>360</v>
      </c>
      <c r="L1382" s="189">
        <f>IF(Início!$C$11&lt;L$2,IF((L$2-Início!$C$11)&lt;72,$D1382*L$1,6*$D1382),0)</f>
        <v>360</v>
      </c>
      <c r="M1382" s="189">
        <f>IF(Início!$C$11&lt;M$2,IF((M$2-Início!$C$11)&lt;72,$D1382*M$1,6*$D1382),0)</f>
        <v>360</v>
      </c>
      <c r="N1382" s="189">
        <f>IF(Início!$C$11&lt;N$2,IF((N$2-Início!$C$11)&lt;72,$D1382*N$1,6*$D1382),0)</f>
        <v>360</v>
      </c>
      <c r="Q1382" s="165" t="s">
        <v>798</v>
      </c>
    </row>
    <row r="1383" spans="2:17">
      <c r="B1383" s="165" t="str">
        <f t="shared" si="22"/>
        <v>Santa Rita/MA</v>
      </c>
      <c r="C1383" s="189" t="s">
        <v>316</v>
      </c>
      <c r="D1383" s="189">
        <v>60</v>
      </c>
      <c r="E1383" s="189">
        <f>IF(Início!$C$11&lt;E$2,IF((E$2-Início!$C$11)&lt;72,$D1383*E$1,6*$D1383),0)</f>
        <v>60</v>
      </c>
      <c r="F1383" s="189">
        <f>IF(Início!$C$11&lt;F$2,IF((F$2-Início!$C$11)&lt;72,$D1383*F$1,6*$D1383),0)</f>
        <v>120</v>
      </c>
      <c r="G1383" s="189">
        <f>IF(Início!$C$11&lt;G$2,IF((G$2-Início!$C$11)&lt;72,$D1383*G$1,6*$D1383),0)</f>
        <v>180</v>
      </c>
      <c r="H1383" s="189">
        <f>IF(Início!$C$11&lt;H$2,IF((H$2-Início!$C$11)&lt;72,$D1383*H$1,6*$D1383),0)</f>
        <v>240</v>
      </c>
      <c r="I1383" s="189">
        <f>IF(Início!$C$11&lt;I$2,IF((I$2-Início!$C$11)&lt;72,$D1383*I$1,6*$D1383),0)</f>
        <v>300</v>
      </c>
      <c r="J1383" s="189">
        <f>IF(Início!$C$11&lt;J$2,IF((J$2-Início!$C$11)&lt;72,$D1383*J$1,6*$D1383),0)</f>
        <v>360</v>
      </c>
      <c r="K1383" s="189">
        <f>IF(Início!$C$11&lt;K$2,IF((K$2-Início!$C$11)&lt;72,$D1383*K$1,6*$D1383),0)</f>
        <v>360</v>
      </c>
      <c r="L1383" s="189">
        <f>IF(Início!$C$11&lt;L$2,IF((L$2-Início!$C$11)&lt;72,$D1383*L$1,6*$D1383),0)</f>
        <v>360</v>
      </c>
      <c r="M1383" s="189">
        <f>IF(Início!$C$11&lt;M$2,IF((M$2-Início!$C$11)&lt;72,$D1383*M$1,6*$D1383),0)</f>
        <v>360</v>
      </c>
      <c r="N1383" s="189">
        <f>IF(Início!$C$11&lt;N$2,IF((N$2-Início!$C$11)&lt;72,$D1383*N$1,6*$D1383),0)</f>
        <v>360</v>
      </c>
      <c r="Q1383" s="165" t="s">
        <v>602</v>
      </c>
    </row>
    <row r="1384" spans="2:17">
      <c r="B1384" s="165" t="str">
        <f t="shared" si="22"/>
        <v>Santa Rosa/RS</v>
      </c>
      <c r="C1384" s="189" t="s">
        <v>2012</v>
      </c>
      <c r="D1384" s="189">
        <v>60</v>
      </c>
      <c r="E1384" s="189">
        <f>IF(Início!$C$11&lt;E$2,IF((E$2-Início!$C$11)&lt;72,$D1384*E$1,6*$D1384),0)</f>
        <v>60</v>
      </c>
      <c r="F1384" s="189">
        <f>IF(Início!$C$11&lt;F$2,IF((F$2-Início!$C$11)&lt;72,$D1384*F$1,6*$D1384),0)</f>
        <v>120</v>
      </c>
      <c r="G1384" s="189">
        <f>IF(Início!$C$11&lt;G$2,IF((G$2-Início!$C$11)&lt;72,$D1384*G$1,6*$D1384),0)</f>
        <v>180</v>
      </c>
      <c r="H1384" s="189">
        <f>IF(Início!$C$11&lt;H$2,IF((H$2-Início!$C$11)&lt;72,$D1384*H$1,6*$D1384),0)</f>
        <v>240</v>
      </c>
      <c r="I1384" s="189">
        <f>IF(Início!$C$11&lt;I$2,IF((I$2-Início!$C$11)&lt;72,$D1384*I$1,6*$D1384),0)</f>
        <v>300</v>
      </c>
      <c r="J1384" s="189">
        <f>IF(Início!$C$11&lt;J$2,IF((J$2-Início!$C$11)&lt;72,$D1384*J$1,6*$D1384),0)</f>
        <v>360</v>
      </c>
      <c r="K1384" s="189">
        <f>IF(Início!$C$11&lt;K$2,IF((K$2-Início!$C$11)&lt;72,$D1384*K$1,6*$D1384),0)</f>
        <v>360</v>
      </c>
      <c r="L1384" s="189">
        <f>IF(Início!$C$11&lt;L$2,IF((L$2-Início!$C$11)&lt;72,$D1384*L$1,6*$D1384),0)</f>
        <v>360</v>
      </c>
      <c r="M1384" s="189">
        <f>IF(Início!$C$11&lt;M$2,IF((M$2-Início!$C$11)&lt;72,$D1384*M$1,6*$D1384),0)</f>
        <v>360</v>
      </c>
      <c r="N1384" s="189">
        <f>IF(Início!$C$11&lt;N$2,IF((N$2-Início!$C$11)&lt;72,$D1384*N$1,6*$D1384),0)</f>
        <v>360</v>
      </c>
      <c r="Q1384" s="165" t="s">
        <v>438</v>
      </c>
    </row>
    <row r="1385" spans="2:17">
      <c r="B1385" s="165" t="str">
        <f t="shared" si="22"/>
        <v>Santa Teresinha/BA</v>
      </c>
      <c r="C1385" s="189" t="s">
        <v>311</v>
      </c>
      <c r="D1385" s="189">
        <v>60</v>
      </c>
      <c r="E1385" s="189">
        <f>IF(Início!$C$11&lt;E$2,IF((E$2-Início!$C$11)&lt;72,$D1385*E$1,6*$D1385),0)</f>
        <v>60</v>
      </c>
      <c r="F1385" s="189">
        <f>IF(Início!$C$11&lt;F$2,IF((F$2-Início!$C$11)&lt;72,$D1385*F$1,6*$D1385),0)</f>
        <v>120</v>
      </c>
      <c r="G1385" s="189">
        <f>IF(Início!$C$11&lt;G$2,IF((G$2-Início!$C$11)&lt;72,$D1385*G$1,6*$D1385),0)</f>
        <v>180</v>
      </c>
      <c r="H1385" s="189">
        <f>IF(Início!$C$11&lt;H$2,IF((H$2-Início!$C$11)&lt;72,$D1385*H$1,6*$D1385),0)</f>
        <v>240</v>
      </c>
      <c r="I1385" s="189">
        <f>IF(Início!$C$11&lt;I$2,IF((I$2-Início!$C$11)&lt;72,$D1385*I$1,6*$D1385),0)</f>
        <v>300</v>
      </c>
      <c r="J1385" s="189">
        <f>IF(Início!$C$11&lt;J$2,IF((J$2-Início!$C$11)&lt;72,$D1385*J$1,6*$D1385),0)</f>
        <v>360</v>
      </c>
      <c r="K1385" s="189">
        <f>IF(Início!$C$11&lt;K$2,IF((K$2-Início!$C$11)&lt;72,$D1385*K$1,6*$D1385),0)</f>
        <v>360</v>
      </c>
      <c r="L1385" s="189">
        <f>IF(Início!$C$11&lt;L$2,IF((L$2-Início!$C$11)&lt;72,$D1385*L$1,6*$D1385),0)</f>
        <v>360</v>
      </c>
      <c r="M1385" s="189">
        <f>IF(Início!$C$11&lt;M$2,IF((M$2-Início!$C$11)&lt;72,$D1385*M$1,6*$D1385),0)</f>
        <v>360</v>
      </c>
      <c r="N1385" s="189">
        <f>IF(Início!$C$11&lt;N$2,IF((N$2-Início!$C$11)&lt;72,$D1385*N$1,6*$D1385),0)</f>
        <v>360</v>
      </c>
      <c r="Q1385" s="165" t="s">
        <v>1325</v>
      </c>
    </row>
    <row r="1386" spans="2:17">
      <c r="B1386" s="165" t="str">
        <f t="shared" si="22"/>
        <v>Santa Terezinha/PE</v>
      </c>
      <c r="C1386" s="189" t="s">
        <v>319</v>
      </c>
      <c r="D1386" s="189">
        <v>60</v>
      </c>
      <c r="E1386" s="189">
        <f>IF(Início!$C$11&lt;E$2,IF((E$2-Início!$C$11)&lt;72,$D1386*E$1,6*$D1386),0)</f>
        <v>60</v>
      </c>
      <c r="F1386" s="189">
        <f>IF(Início!$C$11&lt;F$2,IF((F$2-Início!$C$11)&lt;72,$D1386*F$1,6*$D1386),0)</f>
        <v>120</v>
      </c>
      <c r="G1386" s="189">
        <f>IF(Início!$C$11&lt;G$2,IF((G$2-Início!$C$11)&lt;72,$D1386*G$1,6*$D1386),0)</f>
        <v>180</v>
      </c>
      <c r="H1386" s="189">
        <f>IF(Início!$C$11&lt;H$2,IF((H$2-Início!$C$11)&lt;72,$D1386*H$1,6*$D1386),0)</f>
        <v>240</v>
      </c>
      <c r="I1386" s="189">
        <f>IF(Início!$C$11&lt;I$2,IF((I$2-Início!$C$11)&lt;72,$D1386*I$1,6*$D1386),0)</f>
        <v>300</v>
      </c>
      <c r="J1386" s="189">
        <f>IF(Início!$C$11&lt;J$2,IF((J$2-Início!$C$11)&lt;72,$D1386*J$1,6*$D1386),0)</f>
        <v>360</v>
      </c>
      <c r="K1386" s="189">
        <f>IF(Início!$C$11&lt;K$2,IF((K$2-Início!$C$11)&lt;72,$D1386*K$1,6*$D1386),0)</f>
        <v>360</v>
      </c>
      <c r="L1386" s="189">
        <f>IF(Início!$C$11&lt;L$2,IF((L$2-Início!$C$11)&lt;72,$D1386*L$1,6*$D1386),0)</f>
        <v>360</v>
      </c>
      <c r="M1386" s="189">
        <f>IF(Início!$C$11&lt;M$2,IF((M$2-Início!$C$11)&lt;72,$D1386*M$1,6*$D1386),0)</f>
        <v>360</v>
      </c>
      <c r="N1386" s="189">
        <f>IF(Início!$C$11&lt;N$2,IF((N$2-Início!$C$11)&lt;72,$D1386*N$1,6*$D1386),0)</f>
        <v>360</v>
      </c>
      <c r="Q1386" s="165" t="s">
        <v>1352</v>
      </c>
    </row>
    <row r="1387" spans="2:17">
      <c r="B1387" s="165" t="str">
        <f t="shared" si="22"/>
        <v>Santa Terezinha do Progresso/SC</v>
      </c>
      <c r="C1387" s="189" t="s">
        <v>2013</v>
      </c>
      <c r="D1387" s="189">
        <v>60</v>
      </c>
      <c r="E1387" s="189">
        <f>IF(Início!$C$11&lt;E$2,IF((E$2-Início!$C$11)&lt;72,$D1387*E$1,6*$D1387),0)</f>
        <v>60</v>
      </c>
      <c r="F1387" s="189">
        <f>IF(Início!$C$11&lt;F$2,IF((F$2-Início!$C$11)&lt;72,$D1387*F$1,6*$D1387),0)</f>
        <v>120</v>
      </c>
      <c r="G1387" s="189">
        <f>IF(Início!$C$11&lt;G$2,IF((G$2-Início!$C$11)&lt;72,$D1387*G$1,6*$D1387),0)</f>
        <v>180</v>
      </c>
      <c r="H1387" s="189">
        <f>IF(Início!$C$11&lt;H$2,IF((H$2-Início!$C$11)&lt;72,$D1387*H$1,6*$D1387),0)</f>
        <v>240</v>
      </c>
      <c r="I1387" s="189">
        <f>IF(Início!$C$11&lt;I$2,IF((I$2-Início!$C$11)&lt;72,$D1387*I$1,6*$D1387),0)</f>
        <v>300</v>
      </c>
      <c r="J1387" s="189">
        <f>IF(Início!$C$11&lt;J$2,IF((J$2-Início!$C$11)&lt;72,$D1387*J$1,6*$D1387),0)</f>
        <v>360</v>
      </c>
      <c r="K1387" s="189">
        <f>IF(Início!$C$11&lt;K$2,IF((K$2-Início!$C$11)&lt;72,$D1387*K$1,6*$D1387),0)</f>
        <v>360</v>
      </c>
      <c r="L1387" s="189">
        <f>IF(Início!$C$11&lt;L$2,IF((L$2-Início!$C$11)&lt;72,$D1387*L$1,6*$D1387),0)</f>
        <v>360</v>
      </c>
      <c r="M1387" s="189">
        <f>IF(Início!$C$11&lt;M$2,IF((M$2-Início!$C$11)&lt;72,$D1387*M$1,6*$D1387),0)</f>
        <v>360</v>
      </c>
      <c r="N1387" s="189">
        <f>IF(Início!$C$11&lt;N$2,IF((N$2-Início!$C$11)&lt;72,$D1387*N$1,6*$D1387),0)</f>
        <v>360</v>
      </c>
      <c r="Q1387" s="165" t="s">
        <v>1926</v>
      </c>
    </row>
    <row r="1388" spans="2:17">
      <c r="B1388" s="165" t="str">
        <f t="shared" si="22"/>
        <v>Santa Vitória/MG</v>
      </c>
      <c r="C1388" s="189" t="s">
        <v>2005</v>
      </c>
      <c r="D1388" s="189">
        <v>60</v>
      </c>
      <c r="E1388" s="189">
        <f>IF(Início!$C$11&lt;E$2,IF((E$2-Início!$C$11)&lt;72,$D1388*E$1,6*$D1388),0)</f>
        <v>60</v>
      </c>
      <c r="F1388" s="189">
        <f>IF(Início!$C$11&lt;F$2,IF((F$2-Início!$C$11)&lt;72,$D1388*F$1,6*$D1388),0)</f>
        <v>120</v>
      </c>
      <c r="G1388" s="189">
        <f>IF(Início!$C$11&lt;G$2,IF((G$2-Início!$C$11)&lt;72,$D1388*G$1,6*$D1388),0)</f>
        <v>180</v>
      </c>
      <c r="H1388" s="189">
        <f>IF(Início!$C$11&lt;H$2,IF((H$2-Início!$C$11)&lt;72,$D1388*H$1,6*$D1388),0)</f>
        <v>240</v>
      </c>
      <c r="I1388" s="189">
        <f>IF(Início!$C$11&lt;I$2,IF((I$2-Início!$C$11)&lt;72,$D1388*I$1,6*$D1388),0)</f>
        <v>300</v>
      </c>
      <c r="J1388" s="189">
        <f>IF(Início!$C$11&lt;J$2,IF((J$2-Início!$C$11)&lt;72,$D1388*J$1,6*$D1388),0)</f>
        <v>360</v>
      </c>
      <c r="K1388" s="189">
        <f>IF(Início!$C$11&lt;K$2,IF((K$2-Início!$C$11)&lt;72,$D1388*K$1,6*$D1388),0)</f>
        <v>360</v>
      </c>
      <c r="L1388" s="189">
        <f>IF(Início!$C$11&lt;L$2,IF((L$2-Início!$C$11)&lt;72,$D1388*L$1,6*$D1388),0)</f>
        <v>360</v>
      </c>
      <c r="M1388" s="189">
        <f>IF(Início!$C$11&lt;M$2,IF((M$2-Início!$C$11)&lt;72,$D1388*M$1,6*$D1388),0)</f>
        <v>360</v>
      </c>
      <c r="N1388" s="189">
        <f>IF(Início!$C$11&lt;N$2,IF((N$2-Início!$C$11)&lt;72,$D1388*N$1,6*$D1388),0)</f>
        <v>360</v>
      </c>
      <c r="Q1388" s="165" t="s">
        <v>872</v>
      </c>
    </row>
    <row r="1389" spans="2:17">
      <c r="B1389" s="165" t="str">
        <f t="shared" si="22"/>
        <v>Santana/BA</v>
      </c>
      <c r="C1389" s="189" t="s">
        <v>311</v>
      </c>
      <c r="D1389" s="189">
        <v>60</v>
      </c>
      <c r="E1389" s="189">
        <f>IF(Início!$C$11&lt;E$2,IF((E$2-Início!$C$11)&lt;72,$D1389*E$1,6*$D1389),0)</f>
        <v>60</v>
      </c>
      <c r="F1389" s="189">
        <f>IF(Início!$C$11&lt;F$2,IF((F$2-Início!$C$11)&lt;72,$D1389*F$1,6*$D1389),0)</f>
        <v>120</v>
      </c>
      <c r="G1389" s="189">
        <f>IF(Início!$C$11&lt;G$2,IF((G$2-Início!$C$11)&lt;72,$D1389*G$1,6*$D1389),0)</f>
        <v>180</v>
      </c>
      <c r="H1389" s="189">
        <f>IF(Início!$C$11&lt;H$2,IF((H$2-Início!$C$11)&lt;72,$D1389*H$1,6*$D1389),0)</f>
        <v>240</v>
      </c>
      <c r="I1389" s="189">
        <f>IF(Início!$C$11&lt;I$2,IF((I$2-Início!$C$11)&lt;72,$D1389*I$1,6*$D1389),0)</f>
        <v>300</v>
      </c>
      <c r="J1389" s="189">
        <f>IF(Início!$C$11&lt;J$2,IF((J$2-Início!$C$11)&lt;72,$D1389*J$1,6*$D1389),0)</f>
        <v>360</v>
      </c>
      <c r="K1389" s="189">
        <f>IF(Início!$C$11&lt;K$2,IF((K$2-Início!$C$11)&lt;72,$D1389*K$1,6*$D1389),0)</f>
        <v>360</v>
      </c>
      <c r="L1389" s="189">
        <f>IF(Início!$C$11&lt;L$2,IF((L$2-Início!$C$11)&lt;72,$D1389*L$1,6*$D1389),0)</f>
        <v>360</v>
      </c>
      <c r="M1389" s="189">
        <f>IF(Início!$C$11&lt;M$2,IF((M$2-Início!$C$11)&lt;72,$D1389*M$1,6*$D1389),0)</f>
        <v>360</v>
      </c>
      <c r="N1389" s="189">
        <f>IF(Início!$C$11&lt;N$2,IF((N$2-Início!$C$11)&lt;72,$D1389*N$1,6*$D1389),0)</f>
        <v>360</v>
      </c>
      <c r="Q1389" s="165" t="s">
        <v>771</v>
      </c>
    </row>
    <row r="1390" spans="2:17">
      <c r="B1390" s="165" t="str">
        <f t="shared" si="22"/>
        <v>Santana de Mangueira/PB</v>
      </c>
      <c r="C1390" s="189" t="s">
        <v>2015</v>
      </c>
      <c r="D1390" s="189">
        <v>60</v>
      </c>
      <c r="E1390" s="189">
        <f>IF(Início!$C$11&lt;E$2,IF((E$2-Início!$C$11)&lt;72,$D1390*E$1,6*$D1390),0)</f>
        <v>60</v>
      </c>
      <c r="F1390" s="189">
        <f>IF(Início!$C$11&lt;F$2,IF((F$2-Início!$C$11)&lt;72,$D1390*F$1,6*$D1390),0)</f>
        <v>120</v>
      </c>
      <c r="G1390" s="189">
        <f>IF(Início!$C$11&lt;G$2,IF((G$2-Início!$C$11)&lt;72,$D1390*G$1,6*$D1390),0)</f>
        <v>180</v>
      </c>
      <c r="H1390" s="189">
        <f>IF(Início!$C$11&lt;H$2,IF((H$2-Início!$C$11)&lt;72,$D1390*H$1,6*$D1390),0)</f>
        <v>240</v>
      </c>
      <c r="I1390" s="189">
        <f>IF(Início!$C$11&lt;I$2,IF((I$2-Início!$C$11)&lt;72,$D1390*I$1,6*$D1390),0)</f>
        <v>300</v>
      </c>
      <c r="J1390" s="189">
        <f>IF(Início!$C$11&lt;J$2,IF((J$2-Início!$C$11)&lt;72,$D1390*J$1,6*$D1390),0)</f>
        <v>360</v>
      </c>
      <c r="K1390" s="189">
        <f>IF(Início!$C$11&lt;K$2,IF((K$2-Início!$C$11)&lt;72,$D1390*K$1,6*$D1390),0)</f>
        <v>360</v>
      </c>
      <c r="L1390" s="189">
        <f>IF(Início!$C$11&lt;L$2,IF((L$2-Início!$C$11)&lt;72,$D1390*L$1,6*$D1390),0)</f>
        <v>360</v>
      </c>
      <c r="M1390" s="189">
        <f>IF(Início!$C$11&lt;M$2,IF((M$2-Início!$C$11)&lt;72,$D1390*M$1,6*$D1390),0)</f>
        <v>360</v>
      </c>
      <c r="N1390" s="189">
        <f>IF(Início!$C$11&lt;N$2,IF((N$2-Início!$C$11)&lt;72,$D1390*N$1,6*$D1390),0)</f>
        <v>360</v>
      </c>
      <c r="Q1390" s="165" t="s">
        <v>1693</v>
      </c>
    </row>
    <row r="1391" spans="2:17">
      <c r="B1391" s="165" t="str">
        <f t="shared" si="22"/>
        <v>Santana de Parnaíba/SP</v>
      </c>
      <c r="C1391" s="189" t="s">
        <v>2002</v>
      </c>
      <c r="D1391" s="189">
        <v>60</v>
      </c>
      <c r="E1391" s="189">
        <f>IF(Início!$C$11&lt;E$2,IF((E$2-Início!$C$11)&lt;72,$D1391*E$1,6*$D1391),0)</f>
        <v>60</v>
      </c>
      <c r="F1391" s="189">
        <f>IF(Início!$C$11&lt;F$2,IF((F$2-Início!$C$11)&lt;72,$D1391*F$1,6*$D1391),0)</f>
        <v>120</v>
      </c>
      <c r="G1391" s="189">
        <f>IF(Início!$C$11&lt;G$2,IF((G$2-Início!$C$11)&lt;72,$D1391*G$1,6*$D1391),0)</f>
        <v>180</v>
      </c>
      <c r="H1391" s="189">
        <f>IF(Início!$C$11&lt;H$2,IF((H$2-Início!$C$11)&lt;72,$D1391*H$1,6*$D1391),0)</f>
        <v>240</v>
      </c>
      <c r="I1391" s="189">
        <f>IF(Início!$C$11&lt;I$2,IF((I$2-Início!$C$11)&lt;72,$D1391*I$1,6*$D1391),0)</f>
        <v>300</v>
      </c>
      <c r="J1391" s="189">
        <f>IF(Início!$C$11&lt;J$2,IF((J$2-Início!$C$11)&lt;72,$D1391*J$1,6*$D1391),0)</f>
        <v>360</v>
      </c>
      <c r="K1391" s="189">
        <f>IF(Início!$C$11&lt;K$2,IF((K$2-Início!$C$11)&lt;72,$D1391*K$1,6*$D1391),0)</f>
        <v>360</v>
      </c>
      <c r="L1391" s="189">
        <f>IF(Início!$C$11&lt;L$2,IF((L$2-Início!$C$11)&lt;72,$D1391*L$1,6*$D1391),0)</f>
        <v>360</v>
      </c>
      <c r="M1391" s="189">
        <f>IF(Início!$C$11&lt;M$2,IF((M$2-Início!$C$11)&lt;72,$D1391*M$1,6*$D1391),0)</f>
        <v>360</v>
      </c>
      <c r="N1391" s="189">
        <f>IF(Início!$C$11&lt;N$2,IF((N$2-Início!$C$11)&lt;72,$D1391*N$1,6*$D1391),0)</f>
        <v>360</v>
      </c>
      <c r="Q1391" s="165" t="s">
        <v>373</v>
      </c>
    </row>
    <row r="1392" spans="2:17">
      <c r="B1392" s="165" t="str">
        <f t="shared" si="22"/>
        <v>Santana do Araguaia/PA</v>
      </c>
      <c r="C1392" s="189" t="s">
        <v>302</v>
      </c>
      <c r="D1392" s="189">
        <v>60</v>
      </c>
      <c r="E1392" s="189">
        <f>IF(Início!$C$11&lt;E$2,IF((E$2-Início!$C$11)&lt;72,$D1392*E$1,6*$D1392),0)</f>
        <v>60</v>
      </c>
      <c r="F1392" s="189">
        <f>IF(Início!$C$11&lt;F$2,IF((F$2-Início!$C$11)&lt;72,$D1392*F$1,6*$D1392),0)</f>
        <v>120</v>
      </c>
      <c r="G1392" s="189">
        <f>IF(Início!$C$11&lt;G$2,IF((G$2-Início!$C$11)&lt;72,$D1392*G$1,6*$D1392),0)</f>
        <v>180</v>
      </c>
      <c r="H1392" s="189">
        <f>IF(Início!$C$11&lt;H$2,IF((H$2-Início!$C$11)&lt;72,$D1392*H$1,6*$D1392),0)</f>
        <v>240</v>
      </c>
      <c r="I1392" s="189">
        <f>IF(Início!$C$11&lt;I$2,IF((I$2-Início!$C$11)&lt;72,$D1392*I$1,6*$D1392),0)</f>
        <v>300</v>
      </c>
      <c r="J1392" s="189">
        <f>IF(Início!$C$11&lt;J$2,IF((J$2-Início!$C$11)&lt;72,$D1392*J$1,6*$D1392),0)</f>
        <v>360</v>
      </c>
      <c r="K1392" s="189">
        <f>IF(Início!$C$11&lt;K$2,IF((K$2-Início!$C$11)&lt;72,$D1392*K$1,6*$D1392),0)</f>
        <v>360</v>
      </c>
      <c r="L1392" s="189">
        <f>IF(Início!$C$11&lt;L$2,IF((L$2-Início!$C$11)&lt;72,$D1392*L$1,6*$D1392),0)</f>
        <v>360</v>
      </c>
      <c r="M1392" s="189">
        <f>IF(Início!$C$11&lt;M$2,IF((M$2-Início!$C$11)&lt;72,$D1392*M$1,6*$D1392),0)</f>
        <v>360</v>
      </c>
      <c r="N1392" s="189">
        <f>IF(Início!$C$11&lt;N$2,IF((N$2-Início!$C$11)&lt;72,$D1392*N$1,6*$D1392),0)</f>
        <v>360</v>
      </c>
      <c r="Q1392" s="165" t="s">
        <v>652</v>
      </c>
    </row>
    <row r="1393" spans="2:17">
      <c r="B1393" s="165" t="str">
        <f t="shared" si="22"/>
        <v>Santana do Cariri/CE</v>
      </c>
      <c r="C1393" s="189" t="s">
        <v>314</v>
      </c>
      <c r="D1393" s="189">
        <v>60</v>
      </c>
      <c r="E1393" s="189">
        <f>IF(Início!$C$11&lt;E$2,IF((E$2-Início!$C$11)&lt;72,$D1393*E$1,6*$D1393),0)</f>
        <v>60</v>
      </c>
      <c r="F1393" s="189">
        <f>IF(Início!$C$11&lt;F$2,IF((F$2-Início!$C$11)&lt;72,$D1393*F$1,6*$D1393),0)</f>
        <v>120</v>
      </c>
      <c r="G1393" s="189">
        <f>IF(Início!$C$11&lt;G$2,IF((G$2-Início!$C$11)&lt;72,$D1393*G$1,6*$D1393),0)</f>
        <v>180</v>
      </c>
      <c r="H1393" s="189">
        <f>IF(Início!$C$11&lt;H$2,IF((H$2-Início!$C$11)&lt;72,$D1393*H$1,6*$D1393),0)</f>
        <v>240</v>
      </c>
      <c r="I1393" s="189">
        <f>IF(Início!$C$11&lt;I$2,IF((I$2-Início!$C$11)&lt;72,$D1393*I$1,6*$D1393),0)</f>
        <v>300</v>
      </c>
      <c r="J1393" s="189">
        <f>IF(Início!$C$11&lt;J$2,IF((J$2-Início!$C$11)&lt;72,$D1393*J$1,6*$D1393),0)</f>
        <v>360</v>
      </c>
      <c r="K1393" s="189">
        <f>IF(Início!$C$11&lt;K$2,IF((K$2-Início!$C$11)&lt;72,$D1393*K$1,6*$D1393),0)</f>
        <v>360</v>
      </c>
      <c r="L1393" s="189">
        <f>IF(Início!$C$11&lt;L$2,IF((L$2-Início!$C$11)&lt;72,$D1393*L$1,6*$D1393),0)</f>
        <v>360</v>
      </c>
      <c r="M1393" s="189">
        <f>IF(Início!$C$11&lt;M$2,IF((M$2-Início!$C$11)&lt;72,$D1393*M$1,6*$D1393),0)</f>
        <v>360</v>
      </c>
      <c r="N1393" s="189">
        <f>IF(Início!$C$11&lt;N$2,IF((N$2-Início!$C$11)&lt;72,$D1393*N$1,6*$D1393),0)</f>
        <v>360</v>
      </c>
      <c r="Q1393" s="165" t="s">
        <v>1018</v>
      </c>
    </row>
    <row r="1394" spans="2:17">
      <c r="B1394" s="165" t="str">
        <f t="shared" si="22"/>
        <v>Santana do Itararé/PR</v>
      </c>
      <c r="C1394" s="189" t="s">
        <v>2009</v>
      </c>
      <c r="D1394" s="189">
        <v>60</v>
      </c>
      <c r="E1394" s="189">
        <f>IF(Início!$C$11&lt;E$2,IF((E$2-Início!$C$11)&lt;72,$D1394*E$1,6*$D1394),0)</f>
        <v>60</v>
      </c>
      <c r="F1394" s="189">
        <f>IF(Início!$C$11&lt;F$2,IF((F$2-Início!$C$11)&lt;72,$D1394*F$1,6*$D1394),0)</f>
        <v>120</v>
      </c>
      <c r="G1394" s="189">
        <f>IF(Início!$C$11&lt;G$2,IF((G$2-Início!$C$11)&lt;72,$D1394*G$1,6*$D1394),0)</f>
        <v>180</v>
      </c>
      <c r="H1394" s="189">
        <f>IF(Início!$C$11&lt;H$2,IF((H$2-Início!$C$11)&lt;72,$D1394*H$1,6*$D1394),0)</f>
        <v>240</v>
      </c>
      <c r="I1394" s="189">
        <f>IF(Início!$C$11&lt;I$2,IF((I$2-Início!$C$11)&lt;72,$D1394*I$1,6*$D1394),0)</f>
        <v>300</v>
      </c>
      <c r="J1394" s="189">
        <f>IF(Início!$C$11&lt;J$2,IF((J$2-Início!$C$11)&lt;72,$D1394*J$1,6*$D1394),0)</f>
        <v>360</v>
      </c>
      <c r="K1394" s="189">
        <f>IF(Início!$C$11&lt;K$2,IF((K$2-Início!$C$11)&lt;72,$D1394*K$1,6*$D1394),0)</f>
        <v>360</v>
      </c>
      <c r="L1394" s="189">
        <f>IF(Início!$C$11&lt;L$2,IF((L$2-Início!$C$11)&lt;72,$D1394*L$1,6*$D1394),0)</f>
        <v>360</v>
      </c>
      <c r="M1394" s="189">
        <f>IF(Início!$C$11&lt;M$2,IF((M$2-Início!$C$11)&lt;72,$D1394*M$1,6*$D1394),0)</f>
        <v>360</v>
      </c>
      <c r="N1394" s="189">
        <f>IF(Início!$C$11&lt;N$2,IF((N$2-Início!$C$11)&lt;72,$D1394*N$1,6*$D1394),0)</f>
        <v>360</v>
      </c>
      <c r="Q1394" s="165" t="s">
        <v>1658</v>
      </c>
    </row>
    <row r="1395" spans="2:17">
      <c r="B1395" s="165" t="str">
        <f t="shared" si="22"/>
        <v>Sant'Ana do Livramento/RS</v>
      </c>
      <c r="C1395" s="189" t="s">
        <v>2012</v>
      </c>
      <c r="D1395" s="189">
        <v>60</v>
      </c>
      <c r="E1395" s="189">
        <f>IF(Início!$C$11&lt;E$2,IF((E$2-Início!$C$11)&lt;72,$D1395*E$1,6*$D1395),0)</f>
        <v>60</v>
      </c>
      <c r="F1395" s="189">
        <f>IF(Início!$C$11&lt;F$2,IF((F$2-Início!$C$11)&lt;72,$D1395*F$1,6*$D1395),0)</f>
        <v>120</v>
      </c>
      <c r="G1395" s="189">
        <f>IF(Início!$C$11&lt;G$2,IF((G$2-Início!$C$11)&lt;72,$D1395*G$1,6*$D1395),0)</f>
        <v>180</v>
      </c>
      <c r="H1395" s="189">
        <f>IF(Início!$C$11&lt;H$2,IF((H$2-Início!$C$11)&lt;72,$D1395*H$1,6*$D1395),0)</f>
        <v>240</v>
      </c>
      <c r="I1395" s="189">
        <f>IF(Início!$C$11&lt;I$2,IF((I$2-Início!$C$11)&lt;72,$D1395*I$1,6*$D1395),0)</f>
        <v>300</v>
      </c>
      <c r="J1395" s="189">
        <f>IF(Início!$C$11&lt;J$2,IF((J$2-Início!$C$11)&lt;72,$D1395*J$1,6*$D1395),0)</f>
        <v>360</v>
      </c>
      <c r="K1395" s="189">
        <f>IF(Início!$C$11&lt;K$2,IF((K$2-Início!$C$11)&lt;72,$D1395*K$1,6*$D1395),0)</f>
        <v>360</v>
      </c>
      <c r="L1395" s="189">
        <f>IF(Início!$C$11&lt;L$2,IF((L$2-Início!$C$11)&lt;72,$D1395*L$1,6*$D1395),0)</f>
        <v>360</v>
      </c>
      <c r="M1395" s="189">
        <f>IF(Início!$C$11&lt;M$2,IF((M$2-Início!$C$11)&lt;72,$D1395*M$1,6*$D1395),0)</f>
        <v>360</v>
      </c>
      <c r="N1395" s="189">
        <f>IF(Início!$C$11&lt;N$2,IF((N$2-Início!$C$11)&lt;72,$D1395*N$1,6*$D1395),0)</f>
        <v>360</v>
      </c>
      <c r="Q1395" s="165" t="s">
        <v>426</v>
      </c>
    </row>
    <row r="1396" spans="2:17">
      <c r="B1396" s="165" t="str">
        <f t="shared" si="22"/>
        <v>Santana do Maranhão/MA</v>
      </c>
      <c r="C1396" s="189" t="s">
        <v>316</v>
      </c>
      <c r="D1396" s="189">
        <v>60</v>
      </c>
      <c r="E1396" s="189">
        <f>IF(Início!$C$11&lt;E$2,IF((E$2-Início!$C$11)&lt;72,$D1396*E$1,6*$D1396),0)</f>
        <v>60</v>
      </c>
      <c r="F1396" s="189">
        <f>IF(Início!$C$11&lt;F$2,IF((F$2-Início!$C$11)&lt;72,$D1396*F$1,6*$D1396),0)</f>
        <v>120</v>
      </c>
      <c r="G1396" s="189">
        <f>IF(Início!$C$11&lt;G$2,IF((G$2-Início!$C$11)&lt;72,$D1396*G$1,6*$D1396),0)</f>
        <v>180</v>
      </c>
      <c r="H1396" s="189">
        <f>IF(Início!$C$11&lt;H$2,IF((H$2-Início!$C$11)&lt;72,$D1396*H$1,6*$D1396),0)</f>
        <v>240</v>
      </c>
      <c r="I1396" s="189">
        <f>IF(Início!$C$11&lt;I$2,IF((I$2-Início!$C$11)&lt;72,$D1396*I$1,6*$D1396),0)</f>
        <v>300</v>
      </c>
      <c r="J1396" s="189">
        <f>IF(Início!$C$11&lt;J$2,IF((J$2-Início!$C$11)&lt;72,$D1396*J$1,6*$D1396),0)</f>
        <v>360</v>
      </c>
      <c r="K1396" s="189">
        <f>IF(Início!$C$11&lt;K$2,IF((K$2-Início!$C$11)&lt;72,$D1396*K$1,6*$D1396),0)</f>
        <v>360</v>
      </c>
      <c r="L1396" s="189">
        <f>IF(Início!$C$11&lt;L$2,IF((L$2-Início!$C$11)&lt;72,$D1396*L$1,6*$D1396),0)</f>
        <v>360</v>
      </c>
      <c r="M1396" s="189">
        <f>IF(Início!$C$11&lt;M$2,IF((M$2-Início!$C$11)&lt;72,$D1396*M$1,6*$D1396),0)</f>
        <v>360</v>
      </c>
      <c r="N1396" s="189">
        <f>IF(Início!$C$11&lt;N$2,IF((N$2-Início!$C$11)&lt;72,$D1396*N$1,6*$D1396),0)</f>
        <v>360</v>
      </c>
      <c r="Q1396" s="165" t="s">
        <v>1319</v>
      </c>
    </row>
    <row r="1397" spans="2:17">
      <c r="B1397" s="165" t="str">
        <f t="shared" si="22"/>
        <v>Santana do Matos/RN</v>
      </c>
      <c r="C1397" s="189" t="s">
        <v>2014</v>
      </c>
      <c r="D1397" s="189">
        <v>60</v>
      </c>
      <c r="E1397" s="189">
        <f>IF(Início!$C$11&lt;E$2,IF((E$2-Início!$C$11)&lt;72,$D1397*E$1,6*$D1397),0)</f>
        <v>60</v>
      </c>
      <c r="F1397" s="189">
        <f>IF(Início!$C$11&lt;F$2,IF((F$2-Início!$C$11)&lt;72,$D1397*F$1,6*$D1397),0)</f>
        <v>120</v>
      </c>
      <c r="G1397" s="189">
        <f>IF(Início!$C$11&lt;G$2,IF((G$2-Início!$C$11)&lt;72,$D1397*G$1,6*$D1397),0)</f>
        <v>180</v>
      </c>
      <c r="H1397" s="189">
        <f>IF(Início!$C$11&lt;H$2,IF((H$2-Início!$C$11)&lt;72,$D1397*H$1,6*$D1397),0)</f>
        <v>240</v>
      </c>
      <c r="I1397" s="189">
        <f>IF(Início!$C$11&lt;I$2,IF((I$2-Início!$C$11)&lt;72,$D1397*I$1,6*$D1397),0)</f>
        <v>300</v>
      </c>
      <c r="J1397" s="189">
        <f>IF(Início!$C$11&lt;J$2,IF((J$2-Início!$C$11)&lt;72,$D1397*J$1,6*$D1397),0)</f>
        <v>360</v>
      </c>
      <c r="K1397" s="189">
        <f>IF(Início!$C$11&lt;K$2,IF((K$2-Início!$C$11)&lt;72,$D1397*K$1,6*$D1397),0)</f>
        <v>360</v>
      </c>
      <c r="L1397" s="189">
        <f>IF(Início!$C$11&lt;L$2,IF((L$2-Início!$C$11)&lt;72,$D1397*L$1,6*$D1397),0)</f>
        <v>360</v>
      </c>
      <c r="M1397" s="189">
        <f>IF(Início!$C$11&lt;M$2,IF((M$2-Início!$C$11)&lt;72,$D1397*M$1,6*$D1397),0)</f>
        <v>360</v>
      </c>
      <c r="N1397" s="189">
        <f>IF(Início!$C$11&lt;N$2,IF((N$2-Início!$C$11)&lt;72,$D1397*N$1,6*$D1397),0)</f>
        <v>360</v>
      </c>
      <c r="Q1397" s="165" t="s">
        <v>1207</v>
      </c>
    </row>
    <row r="1398" spans="2:17">
      <c r="B1398" s="165" t="str">
        <f t="shared" si="22"/>
        <v>Santana do Piauí/PI</v>
      </c>
      <c r="C1398" s="189" t="s">
        <v>2004</v>
      </c>
      <c r="D1398" s="189">
        <v>60</v>
      </c>
      <c r="E1398" s="189">
        <f>IF(Início!$C$11&lt;E$2,IF((E$2-Início!$C$11)&lt;72,$D1398*E$1,6*$D1398),0)</f>
        <v>60</v>
      </c>
      <c r="F1398" s="189">
        <f>IF(Início!$C$11&lt;F$2,IF((F$2-Início!$C$11)&lt;72,$D1398*F$1,6*$D1398),0)</f>
        <v>120</v>
      </c>
      <c r="G1398" s="189">
        <f>IF(Início!$C$11&lt;G$2,IF((G$2-Início!$C$11)&lt;72,$D1398*G$1,6*$D1398),0)</f>
        <v>180</v>
      </c>
      <c r="H1398" s="189">
        <f>IF(Início!$C$11&lt;H$2,IF((H$2-Início!$C$11)&lt;72,$D1398*H$1,6*$D1398),0)</f>
        <v>240</v>
      </c>
      <c r="I1398" s="189">
        <f>IF(Início!$C$11&lt;I$2,IF((I$2-Início!$C$11)&lt;72,$D1398*I$1,6*$D1398),0)</f>
        <v>300</v>
      </c>
      <c r="J1398" s="189">
        <f>IF(Início!$C$11&lt;J$2,IF((J$2-Início!$C$11)&lt;72,$D1398*J$1,6*$D1398),0)</f>
        <v>360</v>
      </c>
      <c r="K1398" s="189">
        <f>IF(Início!$C$11&lt;K$2,IF((K$2-Início!$C$11)&lt;72,$D1398*K$1,6*$D1398),0)</f>
        <v>360</v>
      </c>
      <c r="L1398" s="189">
        <f>IF(Início!$C$11&lt;L$2,IF((L$2-Início!$C$11)&lt;72,$D1398*L$1,6*$D1398),0)</f>
        <v>360</v>
      </c>
      <c r="M1398" s="189">
        <f>IF(Início!$C$11&lt;M$2,IF((M$2-Início!$C$11)&lt;72,$D1398*M$1,6*$D1398),0)</f>
        <v>360</v>
      </c>
      <c r="N1398" s="189">
        <f>IF(Início!$C$11&lt;N$2,IF((N$2-Início!$C$11)&lt;72,$D1398*N$1,6*$D1398),0)</f>
        <v>360</v>
      </c>
      <c r="Q1398" s="165" t="s">
        <v>1782</v>
      </c>
    </row>
    <row r="1399" spans="2:17">
      <c r="B1399" s="165" t="str">
        <f t="shared" si="22"/>
        <v>Santana do Seridó/RN</v>
      </c>
      <c r="C1399" s="189" t="s">
        <v>2014</v>
      </c>
      <c r="D1399" s="189">
        <v>60</v>
      </c>
      <c r="E1399" s="189">
        <f>IF(Início!$C$11&lt;E$2,IF((E$2-Início!$C$11)&lt;72,$D1399*E$1,6*$D1399),0)</f>
        <v>60</v>
      </c>
      <c r="F1399" s="189">
        <f>IF(Início!$C$11&lt;F$2,IF((F$2-Início!$C$11)&lt;72,$D1399*F$1,6*$D1399),0)</f>
        <v>120</v>
      </c>
      <c r="G1399" s="189">
        <f>IF(Início!$C$11&lt;G$2,IF((G$2-Início!$C$11)&lt;72,$D1399*G$1,6*$D1399),0)</f>
        <v>180</v>
      </c>
      <c r="H1399" s="189">
        <f>IF(Início!$C$11&lt;H$2,IF((H$2-Início!$C$11)&lt;72,$D1399*H$1,6*$D1399),0)</f>
        <v>240</v>
      </c>
      <c r="I1399" s="189">
        <f>IF(Início!$C$11&lt;I$2,IF((I$2-Início!$C$11)&lt;72,$D1399*I$1,6*$D1399),0)</f>
        <v>300</v>
      </c>
      <c r="J1399" s="189">
        <f>IF(Início!$C$11&lt;J$2,IF((J$2-Início!$C$11)&lt;72,$D1399*J$1,6*$D1399),0)</f>
        <v>360</v>
      </c>
      <c r="K1399" s="189">
        <f>IF(Início!$C$11&lt;K$2,IF((K$2-Início!$C$11)&lt;72,$D1399*K$1,6*$D1399),0)</f>
        <v>360</v>
      </c>
      <c r="L1399" s="189">
        <f>IF(Início!$C$11&lt;L$2,IF((L$2-Início!$C$11)&lt;72,$D1399*L$1,6*$D1399),0)</f>
        <v>360</v>
      </c>
      <c r="M1399" s="189">
        <f>IF(Início!$C$11&lt;M$2,IF((M$2-Início!$C$11)&lt;72,$D1399*M$1,6*$D1399),0)</f>
        <v>360</v>
      </c>
      <c r="N1399" s="189">
        <f>IF(Início!$C$11&lt;N$2,IF((N$2-Início!$C$11)&lt;72,$D1399*N$1,6*$D1399),0)</f>
        <v>360</v>
      </c>
      <c r="Q1399" s="165" t="s">
        <v>1913</v>
      </c>
    </row>
    <row r="1400" spans="2:17">
      <c r="B1400" s="165" t="str">
        <f t="shared" si="22"/>
        <v>Santana dos Garrotes/PB</v>
      </c>
      <c r="C1400" s="189" t="s">
        <v>2015</v>
      </c>
      <c r="D1400" s="189">
        <v>60</v>
      </c>
      <c r="E1400" s="189">
        <f>IF(Início!$C$11&lt;E$2,IF((E$2-Início!$C$11)&lt;72,$D1400*E$1,6*$D1400),0)</f>
        <v>60</v>
      </c>
      <c r="F1400" s="189">
        <f>IF(Início!$C$11&lt;F$2,IF((F$2-Início!$C$11)&lt;72,$D1400*F$1,6*$D1400),0)</f>
        <v>120</v>
      </c>
      <c r="G1400" s="189">
        <f>IF(Início!$C$11&lt;G$2,IF((G$2-Início!$C$11)&lt;72,$D1400*G$1,6*$D1400),0)</f>
        <v>180</v>
      </c>
      <c r="H1400" s="189">
        <f>IF(Início!$C$11&lt;H$2,IF((H$2-Início!$C$11)&lt;72,$D1400*H$1,6*$D1400),0)</f>
        <v>240</v>
      </c>
      <c r="I1400" s="189">
        <f>IF(Início!$C$11&lt;I$2,IF((I$2-Início!$C$11)&lt;72,$D1400*I$1,6*$D1400),0)</f>
        <v>300</v>
      </c>
      <c r="J1400" s="189">
        <f>IF(Início!$C$11&lt;J$2,IF((J$2-Início!$C$11)&lt;72,$D1400*J$1,6*$D1400),0)</f>
        <v>360</v>
      </c>
      <c r="K1400" s="189">
        <f>IF(Início!$C$11&lt;K$2,IF((K$2-Início!$C$11)&lt;72,$D1400*K$1,6*$D1400),0)</f>
        <v>360</v>
      </c>
      <c r="L1400" s="189">
        <f>IF(Início!$C$11&lt;L$2,IF((L$2-Início!$C$11)&lt;72,$D1400*L$1,6*$D1400),0)</f>
        <v>360</v>
      </c>
      <c r="M1400" s="189">
        <f>IF(Início!$C$11&lt;M$2,IF((M$2-Início!$C$11)&lt;72,$D1400*M$1,6*$D1400),0)</f>
        <v>360</v>
      </c>
      <c r="N1400" s="189">
        <f>IF(Início!$C$11&lt;N$2,IF((N$2-Início!$C$11)&lt;72,$D1400*N$1,6*$D1400),0)</f>
        <v>360</v>
      </c>
      <c r="Q1400" s="165" t="s">
        <v>1563</v>
      </c>
    </row>
    <row r="1401" spans="2:17">
      <c r="B1401" s="165" t="str">
        <f t="shared" si="22"/>
        <v>Santanópolis/BA</v>
      </c>
      <c r="C1401" s="189" t="s">
        <v>311</v>
      </c>
      <c r="D1401" s="189">
        <v>60</v>
      </c>
      <c r="E1401" s="189">
        <f>IF(Início!$C$11&lt;E$2,IF((E$2-Início!$C$11)&lt;72,$D1401*E$1,6*$D1401),0)</f>
        <v>60</v>
      </c>
      <c r="F1401" s="189">
        <f>IF(Início!$C$11&lt;F$2,IF((F$2-Início!$C$11)&lt;72,$D1401*F$1,6*$D1401),0)</f>
        <v>120</v>
      </c>
      <c r="G1401" s="189">
        <f>IF(Início!$C$11&lt;G$2,IF((G$2-Início!$C$11)&lt;72,$D1401*G$1,6*$D1401),0)</f>
        <v>180</v>
      </c>
      <c r="H1401" s="189">
        <f>IF(Início!$C$11&lt;H$2,IF((H$2-Início!$C$11)&lt;72,$D1401*H$1,6*$D1401),0)</f>
        <v>240</v>
      </c>
      <c r="I1401" s="189">
        <f>IF(Início!$C$11&lt;I$2,IF((I$2-Início!$C$11)&lt;72,$D1401*I$1,6*$D1401),0)</f>
        <v>300</v>
      </c>
      <c r="J1401" s="189">
        <f>IF(Início!$C$11&lt;J$2,IF((J$2-Início!$C$11)&lt;72,$D1401*J$1,6*$D1401),0)</f>
        <v>360</v>
      </c>
      <c r="K1401" s="189">
        <f>IF(Início!$C$11&lt;K$2,IF((K$2-Início!$C$11)&lt;72,$D1401*K$1,6*$D1401),0)</f>
        <v>360</v>
      </c>
      <c r="L1401" s="189">
        <f>IF(Início!$C$11&lt;L$2,IF((L$2-Início!$C$11)&lt;72,$D1401*L$1,6*$D1401),0)</f>
        <v>360</v>
      </c>
      <c r="M1401" s="189">
        <f>IF(Início!$C$11&lt;M$2,IF((M$2-Início!$C$11)&lt;72,$D1401*M$1,6*$D1401),0)</f>
        <v>360</v>
      </c>
      <c r="N1401" s="189">
        <f>IF(Início!$C$11&lt;N$2,IF((N$2-Início!$C$11)&lt;72,$D1401*N$1,6*$D1401),0)</f>
        <v>360</v>
      </c>
      <c r="Q1401" s="165" t="s">
        <v>1429</v>
      </c>
    </row>
    <row r="1402" spans="2:17">
      <c r="B1402" s="165" t="str">
        <f t="shared" si="22"/>
        <v>Santarém/PA</v>
      </c>
      <c r="C1402" s="189" t="s">
        <v>302</v>
      </c>
      <c r="D1402" s="189">
        <v>60</v>
      </c>
      <c r="E1402" s="189">
        <f>IF(Início!$C$11&lt;E$2,IF((E$2-Início!$C$11)&lt;72,$D1402*E$1,6*$D1402),0)</f>
        <v>60</v>
      </c>
      <c r="F1402" s="189">
        <f>IF(Início!$C$11&lt;F$2,IF((F$2-Início!$C$11)&lt;72,$D1402*F$1,6*$D1402),0)</f>
        <v>120</v>
      </c>
      <c r="G1402" s="189">
        <f>IF(Início!$C$11&lt;G$2,IF((G$2-Início!$C$11)&lt;72,$D1402*G$1,6*$D1402),0)</f>
        <v>180</v>
      </c>
      <c r="H1402" s="189">
        <f>IF(Início!$C$11&lt;H$2,IF((H$2-Início!$C$11)&lt;72,$D1402*H$1,6*$D1402),0)</f>
        <v>240</v>
      </c>
      <c r="I1402" s="189">
        <f>IF(Início!$C$11&lt;I$2,IF((I$2-Início!$C$11)&lt;72,$D1402*I$1,6*$D1402),0)</f>
        <v>300</v>
      </c>
      <c r="J1402" s="189">
        <f>IF(Início!$C$11&lt;J$2,IF((J$2-Início!$C$11)&lt;72,$D1402*J$1,6*$D1402),0)</f>
        <v>360</v>
      </c>
      <c r="K1402" s="189">
        <f>IF(Início!$C$11&lt;K$2,IF((K$2-Início!$C$11)&lt;72,$D1402*K$1,6*$D1402),0)</f>
        <v>360</v>
      </c>
      <c r="L1402" s="189">
        <f>IF(Início!$C$11&lt;L$2,IF((L$2-Início!$C$11)&lt;72,$D1402*L$1,6*$D1402),0)</f>
        <v>360</v>
      </c>
      <c r="M1402" s="189">
        <f>IF(Início!$C$11&lt;M$2,IF((M$2-Início!$C$11)&lt;72,$D1402*M$1,6*$D1402),0)</f>
        <v>360</v>
      </c>
      <c r="N1402" s="189">
        <f>IF(Início!$C$11&lt;N$2,IF((N$2-Início!$C$11)&lt;72,$D1402*N$1,6*$D1402),0)</f>
        <v>360</v>
      </c>
      <c r="Q1402" s="167" t="s">
        <v>344</v>
      </c>
    </row>
    <row r="1403" spans="2:17">
      <c r="B1403" s="165" t="str">
        <f t="shared" si="22"/>
        <v>Santarém Novo/PA</v>
      </c>
      <c r="C1403" s="189" t="s">
        <v>302</v>
      </c>
      <c r="D1403" s="189">
        <v>60</v>
      </c>
      <c r="E1403" s="189">
        <f>IF(Início!$C$11&lt;E$2,IF((E$2-Início!$C$11)&lt;72,$D1403*E$1,6*$D1403),0)</f>
        <v>60</v>
      </c>
      <c r="F1403" s="189">
        <f>IF(Início!$C$11&lt;F$2,IF((F$2-Início!$C$11)&lt;72,$D1403*F$1,6*$D1403),0)</f>
        <v>120</v>
      </c>
      <c r="G1403" s="189">
        <f>IF(Início!$C$11&lt;G$2,IF((G$2-Início!$C$11)&lt;72,$D1403*G$1,6*$D1403),0)</f>
        <v>180</v>
      </c>
      <c r="H1403" s="189">
        <f>IF(Início!$C$11&lt;H$2,IF((H$2-Início!$C$11)&lt;72,$D1403*H$1,6*$D1403),0)</f>
        <v>240</v>
      </c>
      <c r="I1403" s="189">
        <f>IF(Início!$C$11&lt;I$2,IF((I$2-Início!$C$11)&lt;72,$D1403*I$1,6*$D1403),0)</f>
        <v>300</v>
      </c>
      <c r="J1403" s="189">
        <f>IF(Início!$C$11&lt;J$2,IF((J$2-Início!$C$11)&lt;72,$D1403*J$1,6*$D1403),0)</f>
        <v>360</v>
      </c>
      <c r="K1403" s="189">
        <f>IF(Início!$C$11&lt;K$2,IF((K$2-Início!$C$11)&lt;72,$D1403*K$1,6*$D1403),0)</f>
        <v>360</v>
      </c>
      <c r="L1403" s="189">
        <f>IF(Início!$C$11&lt;L$2,IF((L$2-Início!$C$11)&lt;72,$D1403*L$1,6*$D1403),0)</f>
        <v>360</v>
      </c>
      <c r="M1403" s="189">
        <f>IF(Início!$C$11&lt;M$2,IF((M$2-Início!$C$11)&lt;72,$D1403*M$1,6*$D1403),0)</f>
        <v>360</v>
      </c>
      <c r="N1403" s="189">
        <f>IF(Início!$C$11&lt;N$2,IF((N$2-Início!$C$11)&lt;72,$D1403*N$1,6*$D1403),0)</f>
        <v>360</v>
      </c>
      <c r="Q1403" s="165" t="s">
        <v>1601</v>
      </c>
    </row>
    <row r="1404" spans="2:17">
      <c r="B1404" s="165" t="str">
        <f t="shared" si="22"/>
        <v>Santo Amaro do Maranhão/MA</v>
      </c>
      <c r="C1404" s="189" t="s">
        <v>316</v>
      </c>
      <c r="D1404" s="189">
        <v>60</v>
      </c>
      <c r="E1404" s="189">
        <f>IF(Início!$C$11&lt;E$2,IF((E$2-Início!$C$11)&lt;72,$D1404*E$1,6*$D1404),0)</f>
        <v>60</v>
      </c>
      <c r="F1404" s="189">
        <f>IF(Início!$C$11&lt;F$2,IF((F$2-Início!$C$11)&lt;72,$D1404*F$1,6*$D1404),0)</f>
        <v>120</v>
      </c>
      <c r="G1404" s="189">
        <f>IF(Início!$C$11&lt;G$2,IF((G$2-Início!$C$11)&lt;72,$D1404*G$1,6*$D1404),0)</f>
        <v>180</v>
      </c>
      <c r="H1404" s="189">
        <f>IF(Início!$C$11&lt;H$2,IF((H$2-Início!$C$11)&lt;72,$D1404*H$1,6*$D1404),0)</f>
        <v>240</v>
      </c>
      <c r="I1404" s="189">
        <f>IF(Início!$C$11&lt;I$2,IF((I$2-Início!$C$11)&lt;72,$D1404*I$1,6*$D1404),0)</f>
        <v>300</v>
      </c>
      <c r="J1404" s="189">
        <f>IF(Início!$C$11&lt;J$2,IF((J$2-Início!$C$11)&lt;72,$D1404*J$1,6*$D1404),0)</f>
        <v>360</v>
      </c>
      <c r="K1404" s="189">
        <f>IF(Início!$C$11&lt;K$2,IF((K$2-Início!$C$11)&lt;72,$D1404*K$1,6*$D1404),0)</f>
        <v>360</v>
      </c>
      <c r="L1404" s="189">
        <f>IF(Início!$C$11&lt;L$2,IF((L$2-Início!$C$11)&lt;72,$D1404*L$1,6*$D1404),0)</f>
        <v>360</v>
      </c>
      <c r="M1404" s="189">
        <f>IF(Início!$C$11&lt;M$2,IF((M$2-Início!$C$11)&lt;72,$D1404*M$1,6*$D1404),0)</f>
        <v>360</v>
      </c>
      <c r="N1404" s="189">
        <f>IF(Início!$C$11&lt;N$2,IF((N$2-Início!$C$11)&lt;72,$D1404*N$1,6*$D1404),0)</f>
        <v>360</v>
      </c>
      <c r="Q1404" s="165" t="s">
        <v>1152</v>
      </c>
    </row>
    <row r="1405" spans="2:17">
      <c r="B1405" s="165" t="str">
        <f t="shared" si="22"/>
        <v>Santo Ângelo/RS</v>
      </c>
      <c r="C1405" s="189" t="s">
        <v>2012</v>
      </c>
      <c r="D1405" s="189">
        <v>60</v>
      </c>
      <c r="E1405" s="189">
        <f>IF(Início!$C$11&lt;E$2,IF((E$2-Início!$C$11)&lt;72,$D1405*E$1,6*$D1405),0)</f>
        <v>60</v>
      </c>
      <c r="F1405" s="189">
        <f>IF(Início!$C$11&lt;F$2,IF((F$2-Início!$C$11)&lt;72,$D1405*F$1,6*$D1405),0)</f>
        <v>120</v>
      </c>
      <c r="G1405" s="189">
        <f>IF(Início!$C$11&lt;G$2,IF((G$2-Início!$C$11)&lt;72,$D1405*G$1,6*$D1405),0)</f>
        <v>180</v>
      </c>
      <c r="H1405" s="189">
        <f>IF(Início!$C$11&lt;H$2,IF((H$2-Início!$C$11)&lt;72,$D1405*H$1,6*$D1405),0)</f>
        <v>240</v>
      </c>
      <c r="I1405" s="189">
        <f>IF(Início!$C$11&lt;I$2,IF((I$2-Início!$C$11)&lt;72,$D1405*I$1,6*$D1405),0)</f>
        <v>300</v>
      </c>
      <c r="J1405" s="189">
        <f>IF(Início!$C$11&lt;J$2,IF((J$2-Início!$C$11)&lt;72,$D1405*J$1,6*$D1405),0)</f>
        <v>360</v>
      </c>
      <c r="K1405" s="189">
        <f>IF(Início!$C$11&lt;K$2,IF((K$2-Início!$C$11)&lt;72,$D1405*K$1,6*$D1405),0)</f>
        <v>360</v>
      </c>
      <c r="L1405" s="189">
        <f>IF(Início!$C$11&lt;L$2,IF((L$2-Início!$C$11)&lt;72,$D1405*L$1,6*$D1405),0)</f>
        <v>360</v>
      </c>
      <c r="M1405" s="189">
        <f>IF(Início!$C$11&lt;M$2,IF((M$2-Início!$C$11)&lt;72,$D1405*M$1,6*$D1405),0)</f>
        <v>360</v>
      </c>
      <c r="N1405" s="189">
        <f>IF(Início!$C$11&lt;N$2,IF((N$2-Início!$C$11)&lt;72,$D1405*N$1,6*$D1405),0)</f>
        <v>360</v>
      </c>
      <c r="Q1405" s="165" t="s">
        <v>439</v>
      </c>
    </row>
    <row r="1406" spans="2:17">
      <c r="B1406" s="165" t="str">
        <f t="shared" si="22"/>
        <v>Santo Antônio da Patrulha/RS</v>
      </c>
      <c r="C1406" s="189" t="s">
        <v>2012</v>
      </c>
      <c r="D1406" s="189">
        <v>60</v>
      </c>
      <c r="E1406" s="189">
        <f>IF(Início!$C$11&lt;E$2,IF((E$2-Início!$C$11)&lt;72,$D1406*E$1,6*$D1406),0)</f>
        <v>60</v>
      </c>
      <c r="F1406" s="189">
        <f>IF(Início!$C$11&lt;F$2,IF((F$2-Início!$C$11)&lt;72,$D1406*F$1,6*$D1406),0)</f>
        <v>120</v>
      </c>
      <c r="G1406" s="189">
        <f>IF(Início!$C$11&lt;G$2,IF((G$2-Início!$C$11)&lt;72,$D1406*G$1,6*$D1406),0)</f>
        <v>180</v>
      </c>
      <c r="H1406" s="189">
        <f>IF(Início!$C$11&lt;H$2,IF((H$2-Início!$C$11)&lt;72,$D1406*H$1,6*$D1406),0)</f>
        <v>240</v>
      </c>
      <c r="I1406" s="189">
        <f>IF(Início!$C$11&lt;I$2,IF((I$2-Início!$C$11)&lt;72,$D1406*I$1,6*$D1406),0)</f>
        <v>300</v>
      </c>
      <c r="J1406" s="189">
        <f>IF(Início!$C$11&lt;J$2,IF((J$2-Início!$C$11)&lt;72,$D1406*J$1,6*$D1406),0)</f>
        <v>360</v>
      </c>
      <c r="K1406" s="189">
        <f>IF(Início!$C$11&lt;K$2,IF((K$2-Início!$C$11)&lt;72,$D1406*K$1,6*$D1406),0)</f>
        <v>360</v>
      </c>
      <c r="L1406" s="189">
        <f>IF(Início!$C$11&lt;L$2,IF((L$2-Início!$C$11)&lt;72,$D1406*L$1,6*$D1406),0)</f>
        <v>360</v>
      </c>
      <c r="M1406" s="189">
        <f>IF(Início!$C$11&lt;M$2,IF((M$2-Início!$C$11)&lt;72,$D1406*M$1,6*$D1406),0)</f>
        <v>360</v>
      </c>
      <c r="N1406" s="189">
        <f>IF(Início!$C$11&lt;N$2,IF((N$2-Início!$C$11)&lt;72,$D1406*N$1,6*$D1406),0)</f>
        <v>360</v>
      </c>
      <c r="Q1406" s="165" t="s">
        <v>556</v>
      </c>
    </row>
    <row r="1407" spans="2:17">
      <c r="B1407" s="165" t="str">
        <f t="shared" si="22"/>
        <v>Santo Antônio da Platina/PR</v>
      </c>
      <c r="C1407" s="189" t="s">
        <v>2009</v>
      </c>
      <c r="D1407" s="189">
        <v>60</v>
      </c>
      <c r="E1407" s="189">
        <f>IF(Início!$C$11&lt;E$2,IF((E$2-Início!$C$11)&lt;72,$D1407*E$1,6*$D1407),0)</f>
        <v>60</v>
      </c>
      <c r="F1407" s="189">
        <f>IF(Início!$C$11&lt;F$2,IF((F$2-Início!$C$11)&lt;72,$D1407*F$1,6*$D1407),0)</f>
        <v>120</v>
      </c>
      <c r="G1407" s="189">
        <f>IF(Início!$C$11&lt;G$2,IF((G$2-Início!$C$11)&lt;72,$D1407*G$1,6*$D1407),0)</f>
        <v>180</v>
      </c>
      <c r="H1407" s="189">
        <f>IF(Início!$C$11&lt;H$2,IF((H$2-Início!$C$11)&lt;72,$D1407*H$1,6*$D1407),0)</f>
        <v>240</v>
      </c>
      <c r="I1407" s="189">
        <f>IF(Início!$C$11&lt;I$2,IF((I$2-Início!$C$11)&lt;72,$D1407*I$1,6*$D1407),0)</f>
        <v>300</v>
      </c>
      <c r="J1407" s="189">
        <f>IF(Início!$C$11&lt;J$2,IF((J$2-Início!$C$11)&lt;72,$D1407*J$1,6*$D1407),0)</f>
        <v>360</v>
      </c>
      <c r="K1407" s="189">
        <f>IF(Início!$C$11&lt;K$2,IF((K$2-Início!$C$11)&lt;72,$D1407*K$1,6*$D1407),0)</f>
        <v>360</v>
      </c>
      <c r="L1407" s="189">
        <f>IF(Início!$C$11&lt;L$2,IF((L$2-Início!$C$11)&lt;72,$D1407*L$1,6*$D1407),0)</f>
        <v>360</v>
      </c>
      <c r="M1407" s="189">
        <f>IF(Início!$C$11&lt;M$2,IF((M$2-Início!$C$11)&lt;72,$D1407*M$1,6*$D1407),0)</f>
        <v>360</v>
      </c>
      <c r="N1407" s="189">
        <f>IF(Início!$C$11&lt;N$2,IF((N$2-Início!$C$11)&lt;72,$D1407*N$1,6*$D1407),0)</f>
        <v>360</v>
      </c>
      <c r="Q1407" s="165" t="s">
        <v>552</v>
      </c>
    </row>
    <row r="1408" spans="2:17">
      <c r="B1408" s="165" t="str">
        <f t="shared" si="22"/>
        <v>Santo Antônio das Missões/RS</v>
      </c>
      <c r="C1408" s="189" t="s">
        <v>2012</v>
      </c>
      <c r="D1408" s="189">
        <v>60</v>
      </c>
      <c r="E1408" s="189">
        <f>IF(Início!$C$11&lt;E$2,IF((E$2-Início!$C$11)&lt;72,$D1408*E$1,6*$D1408),0)</f>
        <v>60</v>
      </c>
      <c r="F1408" s="189">
        <f>IF(Início!$C$11&lt;F$2,IF((F$2-Início!$C$11)&lt;72,$D1408*F$1,6*$D1408),0)</f>
        <v>120</v>
      </c>
      <c r="G1408" s="189">
        <f>IF(Início!$C$11&lt;G$2,IF((G$2-Início!$C$11)&lt;72,$D1408*G$1,6*$D1408),0)</f>
        <v>180</v>
      </c>
      <c r="H1408" s="189">
        <f>IF(Início!$C$11&lt;H$2,IF((H$2-Início!$C$11)&lt;72,$D1408*H$1,6*$D1408),0)</f>
        <v>240</v>
      </c>
      <c r="I1408" s="189">
        <f>IF(Início!$C$11&lt;I$2,IF((I$2-Início!$C$11)&lt;72,$D1408*I$1,6*$D1408),0)</f>
        <v>300</v>
      </c>
      <c r="J1408" s="189">
        <f>IF(Início!$C$11&lt;J$2,IF((J$2-Início!$C$11)&lt;72,$D1408*J$1,6*$D1408),0)</f>
        <v>360</v>
      </c>
      <c r="K1408" s="189">
        <f>IF(Início!$C$11&lt;K$2,IF((K$2-Início!$C$11)&lt;72,$D1408*K$1,6*$D1408),0)</f>
        <v>360</v>
      </c>
      <c r="L1408" s="189">
        <f>IF(Início!$C$11&lt;L$2,IF((L$2-Início!$C$11)&lt;72,$D1408*L$1,6*$D1408),0)</f>
        <v>360</v>
      </c>
      <c r="M1408" s="189">
        <f>IF(Início!$C$11&lt;M$2,IF((M$2-Início!$C$11)&lt;72,$D1408*M$1,6*$D1408),0)</f>
        <v>360</v>
      </c>
      <c r="N1408" s="189">
        <f>IF(Início!$C$11&lt;N$2,IF((N$2-Início!$C$11)&lt;72,$D1408*N$1,6*$D1408),0)</f>
        <v>360</v>
      </c>
      <c r="Q1408" s="165" t="s">
        <v>1342</v>
      </c>
    </row>
    <row r="1409" spans="2:17">
      <c r="B1409" s="165" t="str">
        <f t="shared" si="22"/>
        <v>Santo Antônio de Jesus/BA</v>
      </c>
      <c r="C1409" s="189" t="s">
        <v>311</v>
      </c>
      <c r="D1409" s="189">
        <v>60</v>
      </c>
      <c r="E1409" s="189">
        <f>IF(Início!$C$11&lt;E$2,IF((E$2-Início!$C$11)&lt;72,$D1409*E$1,6*$D1409),0)</f>
        <v>60</v>
      </c>
      <c r="F1409" s="189">
        <f>IF(Início!$C$11&lt;F$2,IF((F$2-Início!$C$11)&lt;72,$D1409*F$1,6*$D1409),0)</f>
        <v>120</v>
      </c>
      <c r="G1409" s="189">
        <f>IF(Início!$C$11&lt;G$2,IF((G$2-Início!$C$11)&lt;72,$D1409*G$1,6*$D1409),0)</f>
        <v>180</v>
      </c>
      <c r="H1409" s="189">
        <f>IF(Início!$C$11&lt;H$2,IF((H$2-Início!$C$11)&lt;72,$D1409*H$1,6*$D1409),0)</f>
        <v>240</v>
      </c>
      <c r="I1409" s="189">
        <f>IF(Início!$C$11&lt;I$2,IF((I$2-Início!$C$11)&lt;72,$D1409*I$1,6*$D1409),0)</f>
        <v>300</v>
      </c>
      <c r="J1409" s="189">
        <f>IF(Início!$C$11&lt;J$2,IF((J$2-Início!$C$11)&lt;72,$D1409*J$1,6*$D1409),0)</f>
        <v>360</v>
      </c>
      <c r="K1409" s="189">
        <f>IF(Início!$C$11&lt;K$2,IF((K$2-Início!$C$11)&lt;72,$D1409*K$1,6*$D1409),0)</f>
        <v>360</v>
      </c>
      <c r="L1409" s="189">
        <f>IF(Início!$C$11&lt;L$2,IF((L$2-Início!$C$11)&lt;72,$D1409*L$1,6*$D1409),0)</f>
        <v>360</v>
      </c>
      <c r="M1409" s="189">
        <f>IF(Início!$C$11&lt;M$2,IF((M$2-Início!$C$11)&lt;72,$D1409*M$1,6*$D1409),0)</f>
        <v>360</v>
      </c>
      <c r="N1409" s="189">
        <f>IF(Início!$C$11&lt;N$2,IF((N$2-Início!$C$11)&lt;72,$D1409*N$1,6*$D1409),0)</f>
        <v>360</v>
      </c>
      <c r="Q1409" s="165" t="s">
        <v>401</v>
      </c>
    </row>
    <row r="1410" spans="2:17">
      <c r="B1410" s="165" t="str">
        <f t="shared" si="22"/>
        <v>Santo Antônio de Lisboa/PI</v>
      </c>
      <c r="C1410" s="189" t="s">
        <v>2004</v>
      </c>
      <c r="D1410" s="189">
        <v>60</v>
      </c>
      <c r="E1410" s="189">
        <f>IF(Início!$C$11&lt;E$2,IF((E$2-Início!$C$11)&lt;72,$D1410*E$1,6*$D1410),0)</f>
        <v>60</v>
      </c>
      <c r="F1410" s="189">
        <f>IF(Início!$C$11&lt;F$2,IF((F$2-Início!$C$11)&lt;72,$D1410*F$1,6*$D1410),0)</f>
        <v>120</v>
      </c>
      <c r="G1410" s="189">
        <f>IF(Início!$C$11&lt;G$2,IF((G$2-Início!$C$11)&lt;72,$D1410*G$1,6*$D1410),0)</f>
        <v>180</v>
      </c>
      <c r="H1410" s="189">
        <f>IF(Início!$C$11&lt;H$2,IF((H$2-Início!$C$11)&lt;72,$D1410*H$1,6*$D1410),0)</f>
        <v>240</v>
      </c>
      <c r="I1410" s="189">
        <f>IF(Início!$C$11&lt;I$2,IF((I$2-Início!$C$11)&lt;72,$D1410*I$1,6*$D1410),0)</f>
        <v>300</v>
      </c>
      <c r="J1410" s="189">
        <f>IF(Início!$C$11&lt;J$2,IF((J$2-Início!$C$11)&lt;72,$D1410*J$1,6*$D1410),0)</f>
        <v>360</v>
      </c>
      <c r="K1410" s="189">
        <f>IF(Início!$C$11&lt;K$2,IF((K$2-Início!$C$11)&lt;72,$D1410*K$1,6*$D1410),0)</f>
        <v>360</v>
      </c>
      <c r="L1410" s="189">
        <f>IF(Início!$C$11&lt;L$2,IF((L$2-Início!$C$11)&lt;72,$D1410*L$1,6*$D1410),0)</f>
        <v>360</v>
      </c>
      <c r="M1410" s="189">
        <f>IF(Início!$C$11&lt;M$2,IF((M$2-Início!$C$11)&lt;72,$D1410*M$1,6*$D1410),0)</f>
        <v>360</v>
      </c>
      <c r="N1410" s="189">
        <f>IF(Início!$C$11&lt;N$2,IF((N$2-Início!$C$11)&lt;72,$D1410*N$1,6*$D1410),0)</f>
        <v>360</v>
      </c>
      <c r="Q1410" s="165" t="s">
        <v>1631</v>
      </c>
    </row>
    <row r="1411" spans="2:17">
      <c r="B1411" s="165" t="str">
        <f t="shared" si="22"/>
        <v>Santo Antônio do Caiuá/PR</v>
      </c>
      <c r="C1411" s="189" t="s">
        <v>2009</v>
      </c>
      <c r="D1411" s="189">
        <v>60</v>
      </c>
      <c r="E1411" s="189">
        <f>IF(Início!$C$11&lt;E$2,IF((E$2-Início!$C$11)&lt;72,$D1411*E$1,6*$D1411),0)</f>
        <v>60</v>
      </c>
      <c r="F1411" s="189">
        <f>IF(Início!$C$11&lt;F$2,IF((F$2-Início!$C$11)&lt;72,$D1411*F$1,6*$D1411),0)</f>
        <v>120</v>
      </c>
      <c r="G1411" s="189">
        <f>IF(Início!$C$11&lt;G$2,IF((G$2-Início!$C$11)&lt;72,$D1411*G$1,6*$D1411),0)</f>
        <v>180</v>
      </c>
      <c r="H1411" s="189">
        <f>IF(Início!$C$11&lt;H$2,IF((H$2-Início!$C$11)&lt;72,$D1411*H$1,6*$D1411),0)</f>
        <v>240</v>
      </c>
      <c r="I1411" s="189">
        <f>IF(Início!$C$11&lt;I$2,IF((I$2-Início!$C$11)&lt;72,$D1411*I$1,6*$D1411),0)</f>
        <v>300</v>
      </c>
      <c r="J1411" s="189">
        <f>IF(Início!$C$11&lt;J$2,IF((J$2-Início!$C$11)&lt;72,$D1411*J$1,6*$D1411),0)</f>
        <v>360</v>
      </c>
      <c r="K1411" s="189">
        <f>IF(Início!$C$11&lt;K$2,IF((K$2-Início!$C$11)&lt;72,$D1411*K$1,6*$D1411),0)</f>
        <v>360</v>
      </c>
      <c r="L1411" s="189">
        <f>IF(Início!$C$11&lt;L$2,IF((L$2-Início!$C$11)&lt;72,$D1411*L$1,6*$D1411),0)</f>
        <v>360</v>
      </c>
      <c r="M1411" s="189">
        <f>IF(Início!$C$11&lt;M$2,IF((M$2-Início!$C$11)&lt;72,$D1411*M$1,6*$D1411),0)</f>
        <v>360</v>
      </c>
      <c r="N1411" s="189">
        <f>IF(Início!$C$11&lt;N$2,IF((N$2-Início!$C$11)&lt;72,$D1411*N$1,6*$D1411),0)</f>
        <v>360</v>
      </c>
      <c r="Q1411" s="165" t="s">
        <v>1934</v>
      </c>
    </row>
    <row r="1412" spans="2:17">
      <c r="B1412" s="165" t="str">
        <f t="shared" si="22"/>
        <v>Santo Antônio do Jacinto/MG</v>
      </c>
      <c r="C1412" s="189" t="s">
        <v>2005</v>
      </c>
      <c r="D1412" s="189">
        <v>60</v>
      </c>
      <c r="E1412" s="189">
        <f>IF(Início!$C$11&lt;E$2,IF((E$2-Início!$C$11)&lt;72,$D1412*E$1,6*$D1412),0)</f>
        <v>60</v>
      </c>
      <c r="F1412" s="189">
        <f>IF(Início!$C$11&lt;F$2,IF((F$2-Início!$C$11)&lt;72,$D1412*F$1,6*$D1412),0)</f>
        <v>120</v>
      </c>
      <c r="G1412" s="189">
        <f>IF(Início!$C$11&lt;G$2,IF((G$2-Início!$C$11)&lt;72,$D1412*G$1,6*$D1412),0)</f>
        <v>180</v>
      </c>
      <c r="H1412" s="189">
        <f>IF(Início!$C$11&lt;H$2,IF((H$2-Início!$C$11)&lt;72,$D1412*H$1,6*$D1412),0)</f>
        <v>240</v>
      </c>
      <c r="I1412" s="189">
        <f>IF(Início!$C$11&lt;I$2,IF((I$2-Início!$C$11)&lt;72,$D1412*I$1,6*$D1412),0)</f>
        <v>300</v>
      </c>
      <c r="J1412" s="189">
        <f>IF(Início!$C$11&lt;J$2,IF((J$2-Início!$C$11)&lt;72,$D1412*J$1,6*$D1412),0)</f>
        <v>360</v>
      </c>
      <c r="K1412" s="189">
        <f>IF(Início!$C$11&lt;K$2,IF((K$2-Início!$C$11)&lt;72,$D1412*K$1,6*$D1412),0)</f>
        <v>360</v>
      </c>
      <c r="L1412" s="189">
        <f>IF(Início!$C$11&lt;L$2,IF((L$2-Início!$C$11)&lt;72,$D1412*L$1,6*$D1412),0)</f>
        <v>360</v>
      </c>
      <c r="M1412" s="189">
        <f>IF(Início!$C$11&lt;M$2,IF((M$2-Início!$C$11)&lt;72,$D1412*M$1,6*$D1412),0)</f>
        <v>360</v>
      </c>
      <c r="N1412" s="189">
        <f>IF(Início!$C$11&lt;N$2,IF((N$2-Início!$C$11)&lt;72,$D1412*N$1,6*$D1412),0)</f>
        <v>360</v>
      </c>
      <c r="Q1412" s="165" t="s">
        <v>1338</v>
      </c>
    </row>
    <row r="1413" spans="2:17">
      <c r="B1413" s="165" t="str">
        <f t="shared" ref="B1413:B1476" si="23">CONCATENATE(Q1413,"/",C1413)</f>
        <v>Santo Antônio do Leste/MT</v>
      </c>
      <c r="C1413" s="189" t="s">
        <v>309</v>
      </c>
      <c r="D1413" s="189">
        <v>60</v>
      </c>
      <c r="E1413" s="189">
        <f>IF(Início!$C$11&lt;E$2,IF((E$2-Início!$C$11)&lt;72,$D1413*E$1,6*$D1413),0)</f>
        <v>60</v>
      </c>
      <c r="F1413" s="189">
        <f>IF(Início!$C$11&lt;F$2,IF((F$2-Início!$C$11)&lt;72,$D1413*F$1,6*$D1413),0)</f>
        <v>120</v>
      </c>
      <c r="G1413" s="189">
        <f>IF(Início!$C$11&lt;G$2,IF((G$2-Início!$C$11)&lt;72,$D1413*G$1,6*$D1413),0)</f>
        <v>180</v>
      </c>
      <c r="H1413" s="189">
        <f>IF(Início!$C$11&lt;H$2,IF((H$2-Início!$C$11)&lt;72,$D1413*H$1,6*$D1413),0)</f>
        <v>240</v>
      </c>
      <c r="I1413" s="189">
        <f>IF(Início!$C$11&lt;I$2,IF((I$2-Início!$C$11)&lt;72,$D1413*I$1,6*$D1413),0)</f>
        <v>300</v>
      </c>
      <c r="J1413" s="189">
        <f>IF(Início!$C$11&lt;J$2,IF((J$2-Início!$C$11)&lt;72,$D1413*J$1,6*$D1413),0)</f>
        <v>360</v>
      </c>
      <c r="K1413" s="189">
        <f>IF(Início!$C$11&lt;K$2,IF((K$2-Início!$C$11)&lt;72,$D1413*K$1,6*$D1413),0)</f>
        <v>360</v>
      </c>
      <c r="L1413" s="189">
        <f>IF(Início!$C$11&lt;L$2,IF((L$2-Início!$C$11)&lt;72,$D1413*L$1,6*$D1413),0)</f>
        <v>360</v>
      </c>
      <c r="M1413" s="189">
        <f>IF(Início!$C$11&lt;M$2,IF((M$2-Início!$C$11)&lt;72,$D1413*M$1,6*$D1413),0)</f>
        <v>360</v>
      </c>
      <c r="N1413" s="189">
        <f>IF(Início!$C$11&lt;N$2,IF((N$2-Início!$C$11)&lt;72,$D1413*N$1,6*$D1413),0)</f>
        <v>360</v>
      </c>
      <c r="Q1413" s="165" t="s">
        <v>1786</v>
      </c>
    </row>
    <row r="1414" spans="2:17">
      <c r="B1414" s="165" t="str">
        <f t="shared" si="23"/>
        <v>Santo Antônio do Paraíso/PR</v>
      </c>
      <c r="C1414" s="189" t="s">
        <v>2009</v>
      </c>
      <c r="D1414" s="189">
        <v>60</v>
      </c>
      <c r="E1414" s="189">
        <f>IF(Início!$C$11&lt;E$2,IF((E$2-Início!$C$11)&lt;72,$D1414*E$1,6*$D1414),0)</f>
        <v>60</v>
      </c>
      <c r="F1414" s="189">
        <f>IF(Início!$C$11&lt;F$2,IF((F$2-Início!$C$11)&lt;72,$D1414*F$1,6*$D1414),0)</f>
        <v>120</v>
      </c>
      <c r="G1414" s="189">
        <f>IF(Início!$C$11&lt;G$2,IF((G$2-Início!$C$11)&lt;72,$D1414*G$1,6*$D1414),0)</f>
        <v>180</v>
      </c>
      <c r="H1414" s="189">
        <f>IF(Início!$C$11&lt;H$2,IF((H$2-Início!$C$11)&lt;72,$D1414*H$1,6*$D1414),0)</f>
        <v>240</v>
      </c>
      <c r="I1414" s="189">
        <f>IF(Início!$C$11&lt;I$2,IF((I$2-Início!$C$11)&lt;72,$D1414*I$1,6*$D1414),0)</f>
        <v>300</v>
      </c>
      <c r="J1414" s="189">
        <f>IF(Início!$C$11&lt;J$2,IF((J$2-Início!$C$11)&lt;72,$D1414*J$1,6*$D1414),0)</f>
        <v>360</v>
      </c>
      <c r="K1414" s="189">
        <f>IF(Início!$C$11&lt;K$2,IF((K$2-Início!$C$11)&lt;72,$D1414*K$1,6*$D1414),0)</f>
        <v>360</v>
      </c>
      <c r="L1414" s="189">
        <f>IF(Início!$C$11&lt;L$2,IF((L$2-Início!$C$11)&lt;72,$D1414*L$1,6*$D1414),0)</f>
        <v>360</v>
      </c>
      <c r="M1414" s="189">
        <f>IF(Início!$C$11&lt;M$2,IF((M$2-Início!$C$11)&lt;72,$D1414*M$1,6*$D1414),0)</f>
        <v>360</v>
      </c>
      <c r="N1414" s="189">
        <f>IF(Início!$C$11&lt;N$2,IF((N$2-Início!$C$11)&lt;72,$D1414*N$1,6*$D1414),0)</f>
        <v>360</v>
      </c>
      <c r="Q1414" s="165" t="s">
        <v>1966</v>
      </c>
    </row>
    <row r="1415" spans="2:17">
      <c r="B1415" s="165" t="str">
        <f t="shared" si="23"/>
        <v>Santo Antônio do Sudoeste/PR</v>
      </c>
      <c r="C1415" s="189" t="s">
        <v>2009</v>
      </c>
      <c r="D1415" s="189">
        <v>60</v>
      </c>
      <c r="E1415" s="189">
        <f>IF(Início!$C$11&lt;E$2,IF((E$2-Início!$C$11)&lt;72,$D1415*E$1,6*$D1415),0)</f>
        <v>60</v>
      </c>
      <c r="F1415" s="189">
        <f>IF(Início!$C$11&lt;F$2,IF((F$2-Início!$C$11)&lt;72,$D1415*F$1,6*$D1415),0)</f>
        <v>120</v>
      </c>
      <c r="G1415" s="189">
        <f>IF(Início!$C$11&lt;G$2,IF((G$2-Início!$C$11)&lt;72,$D1415*G$1,6*$D1415),0)</f>
        <v>180</v>
      </c>
      <c r="H1415" s="189">
        <f>IF(Início!$C$11&lt;H$2,IF((H$2-Início!$C$11)&lt;72,$D1415*H$1,6*$D1415),0)</f>
        <v>240</v>
      </c>
      <c r="I1415" s="189">
        <f>IF(Início!$C$11&lt;I$2,IF((I$2-Início!$C$11)&lt;72,$D1415*I$1,6*$D1415),0)</f>
        <v>300</v>
      </c>
      <c r="J1415" s="189">
        <f>IF(Início!$C$11&lt;J$2,IF((J$2-Início!$C$11)&lt;72,$D1415*J$1,6*$D1415),0)</f>
        <v>360</v>
      </c>
      <c r="K1415" s="189">
        <f>IF(Início!$C$11&lt;K$2,IF((K$2-Início!$C$11)&lt;72,$D1415*K$1,6*$D1415),0)</f>
        <v>360</v>
      </c>
      <c r="L1415" s="189">
        <f>IF(Início!$C$11&lt;L$2,IF((L$2-Início!$C$11)&lt;72,$D1415*L$1,6*$D1415),0)</f>
        <v>360</v>
      </c>
      <c r="M1415" s="189">
        <f>IF(Início!$C$11&lt;M$2,IF((M$2-Início!$C$11)&lt;72,$D1415*M$1,6*$D1415),0)</f>
        <v>360</v>
      </c>
      <c r="N1415" s="189">
        <f>IF(Início!$C$11&lt;N$2,IF((N$2-Início!$C$11)&lt;72,$D1415*N$1,6*$D1415),0)</f>
        <v>360</v>
      </c>
      <c r="Q1415" s="165" t="s">
        <v>811</v>
      </c>
    </row>
    <row r="1416" spans="2:17">
      <c r="B1416" s="165" t="str">
        <f t="shared" si="23"/>
        <v>Santo Antônio do Tauá/PA</v>
      </c>
      <c r="C1416" s="189" t="s">
        <v>302</v>
      </c>
      <c r="D1416" s="189">
        <v>60</v>
      </c>
      <c r="E1416" s="189">
        <f>IF(Início!$C$11&lt;E$2,IF((E$2-Início!$C$11)&lt;72,$D1416*E$1,6*$D1416),0)</f>
        <v>60</v>
      </c>
      <c r="F1416" s="189">
        <f>IF(Início!$C$11&lt;F$2,IF((F$2-Início!$C$11)&lt;72,$D1416*F$1,6*$D1416),0)</f>
        <v>120</v>
      </c>
      <c r="G1416" s="189">
        <f>IF(Início!$C$11&lt;G$2,IF((G$2-Início!$C$11)&lt;72,$D1416*G$1,6*$D1416),0)</f>
        <v>180</v>
      </c>
      <c r="H1416" s="189">
        <f>IF(Início!$C$11&lt;H$2,IF((H$2-Início!$C$11)&lt;72,$D1416*H$1,6*$D1416),0)</f>
        <v>240</v>
      </c>
      <c r="I1416" s="189">
        <f>IF(Início!$C$11&lt;I$2,IF((I$2-Início!$C$11)&lt;72,$D1416*I$1,6*$D1416),0)</f>
        <v>300</v>
      </c>
      <c r="J1416" s="189">
        <f>IF(Início!$C$11&lt;J$2,IF((J$2-Início!$C$11)&lt;72,$D1416*J$1,6*$D1416),0)</f>
        <v>360</v>
      </c>
      <c r="K1416" s="189">
        <f>IF(Início!$C$11&lt;K$2,IF((K$2-Início!$C$11)&lt;72,$D1416*K$1,6*$D1416),0)</f>
        <v>360</v>
      </c>
      <c r="L1416" s="189">
        <f>IF(Início!$C$11&lt;L$2,IF((L$2-Início!$C$11)&lt;72,$D1416*L$1,6*$D1416),0)</f>
        <v>360</v>
      </c>
      <c r="M1416" s="189">
        <f>IF(Início!$C$11&lt;M$2,IF((M$2-Início!$C$11)&lt;72,$D1416*M$1,6*$D1416),0)</f>
        <v>360</v>
      </c>
      <c r="N1416" s="189">
        <f>IF(Início!$C$11&lt;N$2,IF((N$2-Início!$C$11)&lt;72,$D1416*N$1,6*$D1416),0)</f>
        <v>360</v>
      </c>
      <c r="Q1416" s="165" t="s">
        <v>728</v>
      </c>
    </row>
    <row r="1417" spans="2:17">
      <c r="B1417" s="165" t="str">
        <f t="shared" si="23"/>
        <v>Santo Antônio dos Lopes/MA</v>
      </c>
      <c r="C1417" s="189" t="s">
        <v>316</v>
      </c>
      <c r="D1417" s="189">
        <v>60</v>
      </c>
      <c r="E1417" s="189">
        <f>IF(Início!$C$11&lt;E$2,IF((E$2-Início!$C$11)&lt;72,$D1417*E$1,6*$D1417),0)</f>
        <v>60</v>
      </c>
      <c r="F1417" s="189">
        <f>IF(Início!$C$11&lt;F$2,IF((F$2-Início!$C$11)&lt;72,$D1417*F$1,6*$D1417),0)</f>
        <v>120</v>
      </c>
      <c r="G1417" s="189">
        <f>IF(Início!$C$11&lt;G$2,IF((G$2-Início!$C$11)&lt;72,$D1417*G$1,6*$D1417),0)</f>
        <v>180</v>
      </c>
      <c r="H1417" s="189">
        <f>IF(Início!$C$11&lt;H$2,IF((H$2-Início!$C$11)&lt;72,$D1417*H$1,6*$D1417),0)</f>
        <v>240</v>
      </c>
      <c r="I1417" s="189">
        <f>IF(Início!$C$11&lt;I$2,IF((I$2-Início!$C$11)&lt;72,$D1417*I$1,6*$D1417),0)</f>
        <v>300</v>
      </c>
      <c r="J1417" s="189">
        <f>IF(Início!$C$11&lt;J$2,IF((J$2-Início!$C$11)&lt;72,$D1417*J$1,6*$D1417),0)</f>
        <v>360</v>
      </c>
      <c r="K1417" s="189">
        <f>IF(Início!$C$11&lt;K$2,IF((K$2-Início!$C$11)&lt;72,$D1417*K$1,6*$D1417),0)</f>
        <v>360</v>
      </c>
      <c r="L1417" s="189">
        <f>IF(Início!$C$11&lt;L$2,IF((L$2-Início!$C$11)&lt;72,$D1417*L$1,6*$D1417),0)</f>
        <v>360</v>
      </c>
      <c r="M1417" s="189">
        <f>IF(Início!$C$11&lt;M$2,IF((M$2-Início!$C$11)&lt;72,$D1417*M$1,6*$D1417),0)</f>
        <v>360</v>
      </c>
      <c r="N1417" s="189">
        <f>IF(Início!$C$11&lt;N$2,IF((N$2-Início!$C$11)&lt;72,$D1417*N$1,6*$D1417),0)</f>
        <v>360</v>
      </c>
      <c r="Q1417" s="165" t="s">
        <v>1095</v>
      </c>
    </row>
    <row r="1418" spans="2:17">
      <c r="B1418" s="165" t="str">
        <f t="shared" si="23"/>
        <v>Santo Antônio dos Milagres/PI</v>
      </c>
      <c r="C1418" s="189" t="s">
        <v>2004</v>
      </c>
      <c r="D1418" s="189">
        <v>60</v>
      </c>
      <c r="E1418" s="189">
        <f>IF(Início!$C$11&lt;E$2,IF((E$2-Início!$C$11)&lt;72,$D1418*E$1,6*$D1418),0)</f>
        <v>60</v>
      </c>
      <c r="F1418" s="189">
        <f>IF(Início!$C$11&lt;F$2,IF((F$2-Início!$C$11)&lt;72,$D1418*F$1,6*$D1418),0)</f>
        <v>120</v>
      </c>
      <c r="G1418" s="189">
        <f>IF(Início!$C$11&lt;G$2,IF((G$2-Início!$C$11)&lt;72,$D1418*G$1,6*$D1418),0)</f>
        <v>180</v>
      </c>
      <c r="H1418" s="189">
        <f>IF(Início!$C$11&lt;H$2,IF((H$2-Início!$C$11)&lt;72,$D1418*H$1,6*$D1418),0)</f>
        <v>240</v>
      </c>
      <c r="I1418" s="189">
        <f>IF(Início!$C$11&lt;I$2,IF((I$2-Início!$C$11)&lt;72,$D1418*I$1,6*$D1418),0)</f>
        <v>300</v>
      </c>
      <c r="J1418" s="189">
        <f>IF(Início!$C$11&lt;J$2,IF((J$2-Início!$C$11)&lt;72,$D1418*J$1,6*$D1418),0)</f>
        <v>360</v>
      </c>
      <c r="K1418" s="189">
        <f>IF(Início!$C$11&lt;K$2,IF((K$2-Início!$C$11)&lt;72,$D1418*K$1,6*$D1418),0)</f>
        <v>360</v>
      </c>
      <c r="L1418" s="189">
        <f>IF(Início!$C$11&lt;L$2,IF((L$2-Início!$C$11)&lt;72,$D1418*L$1,6*$D1418),0)</f>
        <v>360</v>
      </c>
      <c r="M1418" s="189">
        <f>IF(Início!$C$11&lt;M$2,IF((M$2-Início!$C$11)&lt;72,$D1418*M$1,6*$D1418),0)</f>
        <v>360</v>
      </c>
      <c r="N1418" s="189">
        <f>IF(Início!$C$11&lt;N$2,IF((N$2-Início!$C$11)&lt;72,$D1418*N$1,6*$D1418),0)</f>
        <v>360</v>
      </c>
      <c r="Q1418" s="165" t="s">
        <v>1965</v>
      </c>
    </row>
    <row r="1419" spans="2:17">
      <c r="B1419" s="165" t="str">
        <f t="shared" si="23"/>
        <v>Santo Augusto/RS</v>
      </c>
      <c r="C1419" s="189" t="s">
        <v>2012</v>
      </c>
      <c r="D1419" s="189">
        <v>60</v>
      </c>
      <c r="E1419" s="189">
        <f>IF(Início!$C$11&lt;E$2,IF((E$2-Início!$C$11)&lt;72,$D1419*E$1,6*$D1419),0)</f>
        <v>60</v>
      </c>
      <c r="F1419" s="189">
        <f>IF(Início!$C$11&lt;F$2,IF((F$2-Início!$C$11)&lt;72,$D1419*F$1,6*$D1419),0)</f>
        <v>120</v>
      </c>
      <c r="G1419" s="189">
        <f>IF(Início!$C$11&lt;G$2,IF((G$2-Início!$C$11)&lt;72,$D1419*G$1,6*$D1419),0)</f>
        <v>180</v>
      </c>
      <c r="H1419" s="189">
        <f>IF(Início!$C$11&lt;H$2,IF((H$2-Início!$C$11)&lt;72,$D1419*H$1,6*$D1419),0)</f>
        <v>240</v>
      </c>
      <c r="I1419" s="189">
        <f>IF(Início!$C$11&lt;I$2,IF((I$2-Início!$C$11)&lt;72,$D1419*I$1,6*$D1419),0)</f>
        <v>300</v>
      </c>
      <c r="J1419" s="189">
        <f>IF(Início!$C$11&lt;J$2,IF((J$2-Início!$C$11)&lt;72,$D1419*J$1,6*$D1419),0)</f>
        <v>360</v>
      </c>
      <c r="K1419" s="189">
        <f>IF(Início!$C$11&lt;K$2,IF((K$2-Início!$C$11)&lt;72,$D1419*K$1,6*$D1419),0)</f>
        <v>360</v>
      </c>
      <c r="L1419" s="189">
        <f>IF(Início!$C$11&lt;L$2,IF((L$2-Início!$C$11)&lt;72,$D1419*L$1,6*$D1419),0)</f>
        <v>360</v>
      </c>
      <c r="M1419" s="189">
        <f>IF(Início!$C$11&lt;M$2,IF((M$2-Início!$C$11)&lt;72,$D1419*M$1,6*$D1419),0)</f>
        <v>360</v>
      </c>
      <c r="N1419" s="189">
        <f>IF(Início!$C$11&lt;N$2,IF((N$2-Início!$C$11)&lt;72,$D1419*N$1,6*$D1419),0)</f>
        <v>360</v>
      </c>
      <c r="Q1419" s="165" t="s">
        <v>1123</v>
      </c>
    </row>
    <row r="1420" spans="2:17">
      <c r="B1420" s="165" t="str">
        <f t="shared" si="23"/>
        <v>Santo Cristo/RS</v>
      </c>
      <c r="C1420" s="189" t="s">
        <v>2012</v>
      </c>
      <c r="D1420" s="189">
        <v>60</v>
      </c>
      <c r="E1420" s="189">
        <f>IF(Início!$C$11&lt;E$2,IF((E$2-Início!$C$11)&lt;72,$D1420*E$1,6*$D1420),0)</f>
        <v>60</v>
      </c>
      <c r="F1420" s="189">
        <f>IF(Início!$C$11&lt;F$2,IF((F$2-Início!$C$11)&lt;72,$D1420*F$1,6*$D1420),0)</f>
        <v>120</v>
      </c>
      <c r="G1420" s="189">
        <f>IF(Início!$C$11&lt;G$2,IF((G$2-Início!$C$11)&lt;72,$D1420*G$1,6*$D1420),0)</f>
        <v>180</v>
      </c>
      <c r="H1420" s="189">
        <f>IF(Início!$C$11&lt;H$2,IF((H$2-Início!$C$11)&lt;72,$D1420*H$1,6*$D1420),0)</f>
        <v>240</v>
      </c>
      <c r="I1420" s="189">
        <f>IF(Início!$C$11&lt;I$2,IF((I$2-Início!$C$11)&lt;72,$D1420*I$1,6*$D1420),0)</f>
        <v>300</v>
      </c>
      <c r="J1420" s="189">
        <f>IF(Início!$C$11&lt;J$2,IF((J$2-Início!$C$11)&lt;72,$D1420*J$1,6*$D1420),0)</f>
        <v>360</v>
      </c>
      <c r="K1420" s="189">
        <f>IF(Início!$C$11&lt;K$2,IF((K$2-Início!$C$11)&lt;72,$D1420*K$1,6*$D1420),0)</f>
        <v>360</v>
      </c>
      <c r="L1420" s="189">
        <f>IF(Início!$C$11&lt;L$2,IF((L$2-Início!$C$11)&lt;72,$D1420*L$1,6*$D1420),0)</f>
        <v>360</v>
      </c>
      <c r="M1420" s="189">
        <f>IF(Início!$C$11&lt;M$2,IF((M$2-Início!$C$11)&lt;72,$D1420*M$1,6*$D1420),0)</f>
        <v>360</v>
      </c>
      <c r="N1420" s="189">
        <f>IF(Início!$C$11&lt;N$2,IF((N$2-Início!$C$11)&lt;72,$D1420*N$1,6*$D1420),0)</f>
        <v>360</v>
      </c>
      <c r="Q1420" s="165" t="s">
        <v>1060</v>
      </c>
    </row>
    <row r="1421" spans="2:17">
      <c r="B1421" s="165" t="str">
        <f t="shared" si="23"/>
        <v>Santo Estêvão/BA</v>
      </c>
      <c r="C1421" s="189" t="s">
        <v>311</v>
      </c>
      <c r="D1421" s="189">
        <v>60</v>
      </c>
      <c r="E1421" s="189">
        <f>IF(Início!$C$11&lt;E$2,IF((E$2-Início!$C$11)&lt;72,$D1421*E$1,6*$D1421),0)</f>
        <v>60</v>
      </c>
      <c r="F1421" s="189">
        <f>IF(Início!$C$11&lt;F$2,IF((F$2-Início!$C$11)&lt;72,$D1421*F$1,6*$D1421),0)</f>
        <v>120</v>
      </c>
      <c r="G1421" s="189">
        <f>IF(Início!$C$11&lt;G$2,IF((G$2-Início!$C$11)&lt;72,$D1421*G$1,6*$D1421),0)</f>
        <v>180</v>
      </c>
      <c r="H1421" s="189">
        <f>IF(Início!$C$11&lt;H$2,IF((H$2-Início!$C$11)&lt;72,$D1421*H$1,6*$D1421),0)</f>
        <v>240</v>
      </c>
      <c r="I1421" s="189">
        <f>IF(Início!$C$11&lt;I$2,IF((I$2-Início!$C$11)&lt;72,$D1421*I$1,6*$D1421),0)</f>
        <v>300</v>
      </c>
      <c r="J1421" s="189">
        <f>IF(Início!$C$11&lt;J$2,IF((J$2-Início!$C$11)&lt;72,$D1421*J$1,6*$D1421),0)</f>
        <v>360</v>
      </c>
      <c r="K1421" s="189">
        <f>IF(Início!$C$11&lt;K$2,IF((K$2-Início!$C$11)&lt;72,$D1421*K$1,6*$D1421),0)</f>
        <v>360</v>
      </c>
      <c r="L1421" s="189">
        <f>IF(Início!$C$11&lt;L$2,IF((L$2-Início!$C$11)&lt;72,$D1421*L$1,6*$D1421),0)</f>
        <v>360</v>
      </c>
      <c r="M1421" s="189">
        <f>IF(Início!$C$11&lt;M$2,IF((M$2-Início!$C$11)&lt;72,$D1421*M$1,6*$D1421),0)</f>
        <v>360</v>
      </c>
      <c r="N1421" s="189">
        <f>IF(Início!$C$11&lt;N$2,IF((N$2-Início!$C$11)&lt;72,$D1421*N$1,6*$D1421),0)</f>
        <v>360</v>
      </c>
      <c r="Q1421" s="165" t="s">
        <v>507</v>
      </c>
    </row>
    <row r="1422" spans="2:17">
      <c r="B1422" s="165" t="str">
        <f t="shared" si="23"/>
        <v>São Benedito/CE</v>
      </c>
      <c r="C1422" s="189" t="s">
        <v>314</v>
      </c>
      <c r="D1422" s="189">
        <v>60</v>
      </c>
      <c r="E1422" s="189">
        <f>IF(Início!$C$11&lt;E$2,IF((E$2-Início!$C$11)&lt;72,$D1422*E$1,6*$D1422),0)</f>
        <v>60</v>
      </c>
      <c r="F1422" s="189">
        <f>IF(Início!$C$11&lt;F$2,IF((F$2-Início!$C$11)&lt;72,$D1422*F$1,6*$D1422),0)</f>
        <v>120</v>
      </c>
      <c r="G1422" s="189">
        <f>IF(Início!$C$11&lt;G$2,IF((G$2-Início!$C$11)&lt;72,$D1422*G$1,6*$D1422),0)</f>
        <v>180</v>
      </c>
      <c r="H1422" s="189">
        <f>IF(Início!$C$11&lt;H$2,IF((H$2-Início!$C$11)&lt;72,$D1422*H$1,6*$D1422),0)</f>
        <v>240</v>
      </c>
      <c r="I1422" s="189">
        <f>IF(Início!$C$11&lt;I$2,IF((I$2-Início!$C$11)&lt;72,$D1422*I$1,6*$D1422),0)</f>
        <v>300</v>
      </c>
      <c r="J1422" s="189">
        <f>IF(Início!$C$11&lt;J$2,IF((J$2-Início!$C$11)&lt;72,$D1422*J$1,6*$D1422),0)</f>
        <v>360</v>
      </c>
      <c r="K1422" s="189">
        <f>IF(Início!$C$11&lt;K$2,IF((K$2-Início!$C$11)&lt;72,$D1422*K$1,6*$D1422),0)</f>
        <v>360</v>
      </c>
      <c r="L1422" s="189">
        <f>IF(Início!$C$11&lt;L$2,IF((L$2-Início!$C$11)&lt;72,$D1422*L$1,6*$D1422),0)</f>
        <v>360</v>
      </c>
      <c r="M1422" s="189">
        <f>IF(Início!$C$11&lt;M$2,IF((M$2-Início!$C$11)&lt;72,$D1422*M$1,6*$D1422),0)</f>
        <v>360</v>
      </c>
      <c r="N1422" s="189">
        <f>IF(Início!$C$11&lt;N$2,IF((N$2-Início!$C$11)&lt;72,$D1422*N$1,6*$D1422),0)</f>
        <v>360</v>
      </c>
      <c r="Q1422" s="165" t="s">
        <v>530</v>
      </c>
    </row>
    <row r="1423" spans="2:17">
      <c r="B1423" s="165" t="str">
        <f t="shared" si="23"/>
        <v>São Benedito do Sul/PE</v>
      </c>
      <c r="C1423" s="189" t="s">
        <v>319</v>
      </c>
      <c r="D1423" s="189">
        <v>60</v>
      </c>
      <c r="E1423" s="189">
        <f>IF(Início!$C$11&lt;E$2,IF((E$2-Início!$C$11)&lt;72,$D1423*E$1,6*$D1423),0)</f>
        <v>60</v>
      </c>
      <c r="F1423" s="189">
        <f>IF(Início!$C$11&lt;F$2,IF((F$2-Início!$C$11)&lt;72,$D1423*F$1,6*$D1423),0)</f>
        <v>120</v>
      </c>
      <c r="G1423" s="189">
        <f>IF(Início!$C$11&lt;G$2,IF((G$2-Início!$C$11)&lt;72,$D1423*G$1,6*$D1423),0)</f>
        <v>180</v>
      </c>
      <c r="H1423" s="189">
        <f>IF(Início!$C$11&lt;H$2,IF((H$2-Início!$C$11)&lt;72,$D1423*H$1,6*$D1423),0)</f>
        <v>240</v>
      </c>
      <c r="I1423" s="189">
        <f>IF(Início!$C$11&lt;I$2,IF((I$2-Início!$C$11)&lt;72,$D1423*I$1,6*$D1423),0)</f>
        <v>300</v>
      </c>
      <c r="J1423" s="189">
        <f>IF(Início!$C$11&lt;J$2,IF((J$2-Início!$C$11)&lt;72,$D1423*J$1,6*$D1423),0)</f>
        <v>360</v>
      </c>
      <c r="K1423" s="189">
        <f>IF(Início!$C$11&lt;K$2,IF((K$2-Início!$C$11)&lt;72,$D1423*K$1,6*$D1423),0)</f>
        <v>360</v>
      </c>
      <c r="L1423" s="189">
        <f>IF(Início!$C$11&lt;L$2,IF((L$2-Início!$C$11)&lt;72,$D1423*L$1,6*$D1423),0)</f>
        <v>360</v>
      </c>
      <c r="M1423" s="189">
        <f>IF(Início!$C$11&lt;M$2,IF((M$2-Início!$C$11)&lt;72,$D1423*M$1,6*$D1423),0)</f>
        <v>360</v>
      </c>
      <c r="N1423" s="189">
        <f>IF(Início!$C$11&lt;N$2,IF((N$2-Início!$C$11)&lt;72,$D1423*N$1,6*$D1423),0)</f>
        <v>360</v>
      </c>
      <c r="Q1423" s="165" t="s">
        <v>1180</v>
      </c>
    </row>
    <row r="1424" spans="2:17">
      <c r="B1424" s="165" t="str">
        <f t="shared" si="23"/>
        <v>São Bento do Una/PE</v>
      </c>
      <c r="C1424" s="189" t="s">
        <v>319</v>
      </c>
      <c r="D1424" s="189">
        <v>60</v>
      </c>
      <c r="E1424" s="189">
        <f>IF(Início!$C$11&lt;E$2,IF((E$2-Início!$C$11)&lt;72,$D1424*E$1,6*$D1424),0)</f>
        <v>60</v>
      </c>
      <c r="F1424" s="189">
        <f>IF(Início!$C$11&lt;F$2,IF((F$2-Início!$C$11)&lt;72,$D1424*F$1,6*$D1424),0)</f>
        <v>120</v>
      </c>
      <c r="G1424" s="189">
        <f>IF(Início!$C$11&lt;G$2,IF((G$2-Início!$C$11)&lt;72,$D1424*G$1,6*$D1424),0)</f>
        <v>180</v>
      </c>
      <c r="H1424" s="189">
        <f>IF(Início!$C$11&lt;H$2,IF((H$2-Início!$C$11)&lt;72,$D1424*H$1,6*$D1424),0)</f>
        <v>240</v>
      </c>
      <c r="I1424" s="189">
        <f>IF(Início!$C$11&lt;I$2,IF((I$2-Início!$C$11)&lt;72,$D1424*I$1,6*$D1424),0)</f>
        <v>300</v>
      </c>
      <c r="J1424" s="189">
        <f>IF(Início!$C$11&lt;J$2,IF((J$2-Início!$C$11)&lt;72,$D1424*J$1,6*$D1424),0)</f>
        <v>360</v>
      </c>
      <c r="K1424" s="189">
        <f>IF(Início!$C$11&lt;K$2,IF((K$2-Início!$C$11)&lt;72,$D1424*K$1,6*$D1424),0)</f>
        <v>360</v>
      </c>
      <c r="L1424" s="189">
        <f>IF(Início!$C$11&lt;L$2,IF((L$2-Início!$C$11)&lt;72,$D1424*L$1,6*$D1424),0)</f>
        <v>360</v>
      </c>
      <c r="M1424" s="189">
        <f>IF(Início!$C$11&lt;M$2,IF((M$2-Início!$C$11)&lt;72,$D1424*M$1,6*$D1424),0)</f>
        <v>360</v>
      </c>
      <c r="N1424" s="189">
        <f>IF(Início!$C$11&lt;N$2,IF((N$2-Início!$C$11)&lt;72,$D1424*N$1,6*$D1424),0)</f>
        <v>360</v>
      </c>
      <c r="Q1424" s="165" t="s">
        <v>524</v>
      </c>
    </row>
    <row r="1425" spans="2:17">
      <c r="B1425" s="165" t="str">
        <f t="shared" si="23"/>
        <v>São Bernardino/SC</v>
      </c>
      <c r="C1425" s="189" t="s">
        <v>2013</v>
      </c>
      <c r="D1425" s="189">
        <v>60</v>
      </c>
      <c r="E1425" s="189">
        <f>IF(Início!$C$11&lt;E$2,IF((E$2-Início!$C$11)&lt;72,$D1425*E$1,6*$D1425),0)</f>
        <v>60</v>
      </c>
      <c r="F1425" s="189">
        <f>IF(Início!$C$11&lt;F$2,IF((F$2-Início!$C$11)&lt;72,$D1425*F$1,6*$D1425),0)</f>
        <v>120</v>
      </c>
      <c r="G1425" s="189">
        <f>IF(Início!$C$11&lt;G$2,IF((G$2-Início!$C$11)&lt;72,$D1425*G$1,6*$D1425),0)</f>
        <v>180</v>
      </c>
      <c r="H1425" s="189">
        <f>IF(Início!$C$11&lt;H$2,IF((H$2-Início!$C$11)&lt;72,$D1425*H$1,6*$D1425),0)</f>
        <v>240</v>
      </c>
      <c r="I1425" s="189">
        <f>IF(Início!$C$11&lt;I$2,IF((I$2-Início!$C$11)&lt;72,$D1425*I$1,6*$D1425),0)</f>
        <v>300</v>
      </c>
      <c r="J1425" s="189">
        <f>IF(Início!$C$11&lt;J$2,IF((J$2-Início!$C$11)&lt;72,$D1425*J$1,6*$D1425),0)</f>
        <v>360</v>
      </c>
      <c r="K1425" s="189">
        <f>IF(Início!$C$11&lt;K$2,IF((K$2-Início!$C$11)&lt;72,$D1425*K$1,6*$D1425),0)</f>
        <v>360</v>
      </c>
      <c r="L1425" s="189">
        <f>IF(Início!$C$11&lt;L$2,IF((L$2-Início!$C$11)&lt;72,$D1425*L$1,6*$D1425),0)</f>
        <v>360</v>
      </c>
      <c r="M1425" s="189">
        <f>IF(Início!$C$11&lt;M$2,IF((M$2-Início!$C$11)&lt;72,$D1425*M$1,6*$D1425),0)</f>
        <v>360</v>
      </c>
      <c r="N1425" s="189">
        <f>IF(Início!$C$11&lt;N$2,IF((N$2-Início!$C$11)&lt;72,$D1425*N$1,6*$D1425),0)</f>
        <v>360</v>
      </c>
      <c r="Q1425" s="165" t="s">
        <v>1917</v>
      </c>
    </row>
    <row r="1426" spans="2:17">
      <c r="B1426" s="165" t="str">
        <f t="shared" si="23"/>
        <v>São Bernardo/MA</v>
      </c>
      <c r="C1426" s="189" t="s">
        <v>316</v>
      </c>
      <c r="D1426" s="189">
        <v>60</v>
      </c>
      <c r="E1426" s="189">
        <f>IF(Início!$C$11&lt;E$2,IF((E$2-Início!$C$11)&lt;72,$D1426*E$1,6*$D1426),0)</f>
        <v>60</v>
      </c>
      <c r="F1426" s="189">
        <f>IF(Início!$C$11&lt;F$2,IF((F$2-Início!$C$11)&lt;72,$D1426*F$1,6*$D1426),0)</f>
        <v>120</v>
      </c>
      <c r="G1426" s="189">
        <f>IF(Início!$C$11&lt;G$2,IF((G$2-Início!$C$11)&lt;72,$D1426*G$1,6*$D1426),0)</f>
        <v>180</v>
      </c>
      <c r="H1426" s="189">
        <f>IF(Início!$C$11&lt;H$2,IF((H$2-Início!$C$11)&lt;72,$D1426*H$1,6*$D1426),0)</f>
        <v>240</v>
      </c>
      <c r="I1426" s="189">
        <f>IF(Início!$C$11&lt;I$2,IF((I$2-Início!$C$11)&lt;72,$D1426*I$1,6*$D1426),0)</f>
        <v>300</v>
      </c>
      <c r="J1426" s="189">
        <f>IF(Início!$C$11&lt;J$2,IF((J$2-Início!$C$11)&lt;72,$D1426*J$1,6*$D1426),0)</f>
        <v>360</v>
      </c>
      <c r="K1426" s="189">
        <f>IF(Início!$C$11&lt;K$2,IF((K$2-Início!$C$11)&lt;72,$D1426*K$1,6*$D1426),0)</f>
        <v>360</v>
      </c>
      <c r="L1426" s="189">
        <f>IF(Início!$C$11&lt;L$2,IF((L$2-Início!$C$11)&lt;72,$D1426*L$1,6*$D1426),0)</f>
        <v>360</v>
      </c>
      <c r="M1426" s="189">
        <f>IF(Início!$C$11&lt;M$2,IF((M$2-Início!$C$11)&lt;72,$D1426*M$1,6*$D1426),0)</f>
        <v>360</v>
      </c>
      <c r="N1426" s="189">
        <f>IF(Início!$C$11&lt;N$2,IF((N$2-Início!$C$11)&lt;72,$D1426*N$1,6*$D1426),0)</f>
        <v>360</v>
      </c>
      <c r="Q1426" s="165" t="s">
        <v>734</v>
      </c>
    </row>
    <row r="1427" spans="2:17">
      <c r="B1427" s="165" t="str">
        <f t="shared" si="23"/>
        <v>São Borja/RS</v>
      </c>
      <c r="C1427" s="189" t="s">
        <v>2012</v>
      </c>
      <c r="D1427" s="189">
        <v>60</v>
      </c>
      <c r="E1427" s="189">
        <f>IF(Início!$C$11&lt;E$2,IF((E$2-Início!$C$11)&lt;72,$D1427*E$1,6*$D1427),0)</f>
        <v>60</v>
      </c>
      <c r="F1427" s="189">
        <f>IF(Início!$C$11&lt;F$2,IF((F$2-Início!$C$11)&lt;72,$D1427*F$1,6*$D1427),0)</f>
        <v>120</v>
      </c>
      <c r="G1427" s="189">
        <f>IF(Início!$C$11&lt;G$2,IF((G$2-Início!$C$11)&lt;72,$D1427*G$1,6*$D1427),0)</f>
        <v>180</v>
      </c>
      <c r="H1427" s="189">
        <f>IF(Início!$C$11&lt;H$2,IF((H$2-Início!$C$11)&lt;72,$D1427*H$1,6*$D1427),0)</f>
        <v>240</v>
      </c>
      <c r="I1427" s="189">
        <f>IF(Início!$C$11&lt;I$2,IF((I$2-Início!$C$11)&lt;72,$D1427*I$1,6*$D1427),0)</f>
        <v>300</v>
      </c>
      <c r="J1427" s="189">
        <f>IF(Início!$C$11&lt;J$2,IF((J$2-Início!$C$11)&lt;72,$D1427*J$1,6*$D1427),0)</f>
        <v>360</v>
      </c>
      <c r="K1427" s="189">
        <f>IF(Início!$C$11&lt;K$2,IF((K$2-Início!$C$11)&lt;72,$D1427*K$1,6*$D1427),0)</f>
        <v>360</v>
      </c>
      <c r="L1427" s="189">
        <f>IF(Início!$C$11&lt;L$2,IF((L$2-Início!$C$11)&lt;72,$D1427*L$1,6*$D1427),0)</f>
        <v>360</v>
      </c>
      <c r="M1427" s="189">
        <f>IF(Início!$C$11&lt;M$2,IF((M$2-Início!$C$11)&lt;72,$D1427*M$1,6*$D1427),0)</f>
        <v>360</v>
      </c>
      <c r="N1427" s="189">
        <f>IF(Início!$C$11&lt;N$2,IF((N$2-Início!$C$11)&lt;72,$D1427*N$1,6*$D1427),0)</f>
        <v>360</v>
      </c>
      <c r="Q1427" s="165" t="s">
        <v>483</v>
      </c>
    </row>
    <row r="1428" spans="2:17">
      <c r="B1428" s="165" t="str">
        <f t="shared" si="23"/>
        <v>São Brás/AL</v>
      </c>
      <c r="C1428" s="189" t="s">
        <v>2010</v>
      </c>
      <c r="D1428" s="189">
        <v>60</v>
      </c>
      <c r="E1428" s="189">
        <f>IF(Início!$C$11&lt;E$2,IF((E$2-Início!$C$11)&lt;72,$D1428*E$1,6*$D1428),0)</f>
        <v>60</v>
      </c>
      <c r="F1428" s="189">
        <f>IF(Início!$C$11&lt;F$2,IF((F$2-Início!$C$11)&lt;72,$D1428*F$1,6*$D1428),0)</f>
        <v>120</v>
      </c>
      <c r="G1428" s="189">
        <f>IF(Início!$C$11&lt;G$2,IF((G$2-Início!$C$11)&lt;72,$D1428*G$1,6*$D1428),0)</f>
        <v>180</v>
      </c>
      <c r="H1428" s="189">
        <f>IF(Início!$C$11&lt;H$2,IF((H$2-Início!$C$11)&lt;72,$D1428*H$1,6*$D1428),0)</f>
        <v>240</v>
      </c>
      <c r="I1428" s="189">
        <f>IF(Início!$C$11&lt;I$2,IF((I$2-Início!$C$11)&lt;72,$D1428*I$1,6*$D1428),0)</f>
        <v>300</v>
      </c>
      <c r="J1428" s="189">
        <f>IF(Início!$C$11&lt;J$2,IF((J$2-Início!$C$11)&lt;72,$D1428*J$1,6*$D1428),0)</f>
        <v>360</v>
      </c>
      <c r="K1428" s="189">
        <f>IF(Início!$C$11&lt;K$2,IF((K$2-Início!$C$11)&lt;72,$D1428*K$1,6*$D1428),0)</f>
        <v>360</v>
      </c>
      <c r="L1428" s="189">
        <f>IF(Início!$C$11&lt;L$2,IF((L$2-Início!$C$11)&lt;72,$D1428*L$1,6*$D1428),0)</f>
        <v>360</v>
      </c>
      <c r="M1428" s="189">
        <f>IF(Início!$C$11&lt;M$2,IF((M$2-Início!$C$11)&lt;72,$D1428*M$1,6*$D1428),0)</f>
        <v>360</v>
      </c>
      <c r="N1428" s="189">
        <f>IF(Início!$C$11&lt;N$2,IF((N$2-Início!$C$11)&lt;72,$D1428*N$1,6*$D1428),0)</f>
        <v>360</v>
      </c>
      <c r="Q1428" s="165" t="s">
        <v>1566</v>
      </c>
    </row>
    <row r="1429" spans="2:17">
      <c r="B1429" s="165" t="str">
        <f t="shared" si="23"/>
        <v>São Caetano de Odivelas/PA</v>
      </c>
      <c r="C1429" s="189" t="s">
        <v>302</v>
      </c>
      <c r="D1429" s="189">
        <v>60</v>
      </c>
      <c r="E1429" s="189">
        <f>IF(Início!$C$11&lt;E$2,IF((E$2-Início!$C$11)&lt;72,$D1429*E$1,6*$D1429),0)</f>
        <v>60</v>
      </c>
      <c r="F1429" s="189">
        <f>IF(Início!$C$11&lt;F$2,IF((F$2-Início!$C$11)&lt;72,$D1429*F$1,6*$D1429),0)</f>
        <v>120</v>
      </c>
      <c r="G1429" s="189">
        <f>IF(Início!$C$11&lt;G$2,IF((G$2-Início!$C$11)&lt;72,$D1429*G$1,6*$D1429),0)</f>
        <v>180</v>
      </c>
      <c r="H1429" s="189">
        <f>IF(Início!$C$11&lt;H$2,IF((H$2-Início!$C$11)&lt;72,$D1429*H$1,6*$D1429),0)</f>
        <v>240</v>
      </c>
      <c r="I1429" s="189">
        <f>IF(Início!$C$11&lt;I$2,IF((I$2-Início!$C$11)&lt;72,$D1429*I$1,6*$D1429),0)</f>
        <v>300</v>
      </c>
      <c r="J1429" s="189">
        <f>IF(Início!$C$11&lt;J$2,IF((J$2-Início!$C$11)&lt;72,$D1429*J$1,6*$D1429),0)</f>
        <v>360</v>
      </c>
      <c r="K1429" s="189">
        <f>IF(Início!$C$11&lt;K$2,IF((K$2-Início!$C$11)&lt;72,$D1429*K$1,6*$D1429),0)</f>
        <v>360</v>
      </c>
      <c r="L1429" s="189">
        <f>IF(Início!$C$11&lt;L$2,IF((L$2-Início!$C$11)&lt;72,$D1429*L$1,6*$D1429),0)</f>
        <v>360</v>
      </c>
      <c r="M1429" s="189">
        <f>IF(Início!$C$11&lt;M$2,IF((M$2-Início!$C$11)&lt;72,$D1429*M$1,6*$D1429),0)</f>
        <v>360</v>
      </c>
      <c r="N1429" s="189">
        <f>IF(Início!$C$11&lt;N$2,IF((N$2-Início!$C$11)&lt;72,$D1429*N$1,6*$D1429),0)</f>
        <v>360</v>
      </c>
      <c r="Q1429" s="165" t="s">
        <v>1022</v>
      </c>
    </row>
    <row r="1430" spans="2:17">
      <c r="B1430" s="165" t="str">
        <f t="shared" si="23"/>
        <v>São Caitano/PE</v>
      </c>
      <c r="C1430" s="189" t="s">
        <v>319</v>
      </c>
      <c r="D1430" s="189">
        <v>60</v>
      </c>
      <c r="E1430" s="189">
        <f>IF(Início!$C$11&lt;E$2,IF((E$2-Início!$C$11)&lt;72,$D1430*E$1,6*$D1430),0)</f>
        <v>60</v>
      </c>
      <c r="F1430" s="189">
        <f>IF(Início!$C$11&lt;F$2,IF((F$2-Início!$C$11)&lt;72,$D1430*F$1,6*$D1430),0)</f>
        <v>120</v>
      </c>
      <c r="G1430" s="189">
        <f>IF(Início!$C$11&lt;G$2,IF((G$2-Início!$C$11)&lt;72,$D1430*G$1,6*$D1430),0)</f>
        <v>180</v>
      </c>
      <c r="H1430" s="189">
        <f>IF(Início!$C$11&lt;H$2,IF((H$2-Início!$C$11)&lt;72,$D1430*H$1,6*$D1430),0)</f>
        <v>240</v>
      </c>
      <c r="I1430" s="189">
        <f>IF(Início!$C$11&lt;I$2,IF((I$2-Início!$C$11)&lt;72,$D1430*I$1,6*$D1430),0)</f>
        <v>300</v>
      </c>
      <c r="J1430" s="189">
        <f>IF(Início!$C$11&lt;J$2,IF((J$2-Início!$C$11)&lt;72,$D1430*J$1,6*$D1430),0)</f>
        <v>360</v>
      </c>
      <c r="K1430" s="189">
        <f>IF(Início!$C$11&lt;K$2,IF((K$2-Início!$C$11)&lt;72,$D1430*K$1,6*$D1430),0)</f>
        <v>360</v>
      </c>
      <c r="L1430" s="189">
        <f>IF(Início!$C$11&lt;L$2,IF((L$2-Início!$C$11)&lt;72,$D1430*L$1,6*$D1430),0)</f>
        <v>360</v>
      </c>
      <c r="M1430" s="189">
        <f>IF(Início!$C$11&lt;M$2,IF((M$2-Início!$C$11)&lt;72,$D1430*M$1,6*$D1430),0)</f>
        <v>360</v>
      </c>
      <c r="N1430" s="189">
        <f>IF(Início!$C$11&lt;N$2,IF((N$2-Início!$C$11)&lt;72,$D1430*N$1,6*$D1430),0)</f>
        <v>360</v>
      </c>
      <c r="Q1430" s="165" t="s">
        <v>600</v>
      </c>
    </row>
    <row r="1431" spans="2:17">
      <c r="B1431" s="165" t="str">
        <f t="shared" si="23"/>
        <v>São Carlos do Ivaí/PR</v>
      </c>
      <c r="C1431" s="189" t="s">
        <v>2009</v>
      </c>
      <c r="D1431" s="189">
        <v>60</v>
      </c>
      <c r="E1431" s="189">
        <f>IF(Início!$C$11&lt;E$2,IF((E$2-Início!$C$11)&lt;72,$D1431*E$1,6*$D1431),0)</f>
        <v>60</v>
      </c>
      <c r="F1431" s="189">
        <f>IF(Início!$C$11&lt;F$2,IF((F$2-Início!$C$11)&lt;72,$D1431*F$1,6*$D1431),0)</f>
        <v>120</v>
      </c>
      <c r="G1431" s="189">
        <f>IF(Início!$C$11&lt;G$2,IF((G$2-Início!$C$11)&lt;72,$D1431*G$1,6*$D1431),0)</f>
        <v>180</v>
      </c>
      <c r="H1431" s="189">
        <f>IF(Início!$C$11&lt;H$2,IF((H$2-Início!$C$11)&lt;72,$D1431*H$1,6*$D1431),0)</f>
        <v>240</v>
      </c>
      <c r="I1431" s="189">
        <f>IF(Início!$C$11&lt;I$2,IF((I$2-Início!$C$11)&lt;72,$D1431*I$1,6*$D1431),0)</f>
        <v>300</v>
      </c>
      <c r="J1431" s="189">
        <f>IF(Início!$C$11&lt;J$2,IF((J$2-Início!$C$11)&lt;72,$D1431*J$1,6*$D1431),0)</f>
        <v>360</v>
      </c>
      <c r="K1431" s="189">
        <f>IF(Início!$C$11&lt;K$2,IF((K$2-Início!$C$11)&lt;72,$D1431*K$1,6*$D1431),0)</f>
        <v>360</v>
      </c>
      <c r="L1431" s="189">
        <f>IF(Início!$C$11&lt;L$2,IF((L$2-Início!$C$11)&lt;72,$D1431*L$1,6*$D1431),0)</f>
        <v>360</v>
      </c>
      <c r="M1431" s="189">
        <f>IF(Início!$C$11&lt;M$2,IF((M$2-Início!$C$11)&lt;72,$D1431*M$1,6*$D1431),0)</f>
        <v>360</v>
      </c>
      <c r="N1431" s="189">
        <f>IF(Início!$C$11&lt;N$2,IF((N$2-Início!$C$11)&lt;72,$D1431*N$1,6*$D1431),0)</f>
        <v>360</v>
      </c>
      <c r="Q1431" s="165" t="s">
        <v>1559</v>
      </c>
    </row>
    <row r="1432" spans="2:17">
      <c r="B1432" s="165" t="str">
        <f t="shared" si="23"/>
        <v>São Domingos/SC</v>
      </c>
      <c r="C1432" s="189" t="s">
        <v>2013</v>
      </c>
      <c r="D1432" s="189">
        <v>60</v>
      </c>
      <c r="E1432" s="189">
        <f>IF(Início!$C$11&lt;E$2,IF((E$2-Início!$C$11)&lt;72,$D1432*E$1,6*$D1432),0)</f>
        <v>60</v>
      </c>
      <c r="F1432" s="189">
        <f>IF(Início!$C$11&lt;F$2,IF((F$2-Início!$C$11)&lt;72,$D1432*F$1,6*$D1432),0)</f>
        <v>120</v>
      </c>
      <c r="G1432" s="189">
        <f>IF(Início!$C$11&lt;G$2,IF((G$2-Início!$C$11)&lt;72,$D1432*G$1,6*$D1432),0)</f>
        <v>180</v>
      </c>
      <c r="H1432" s="189">
        <f>IF(Início!$C$11&lt;H$2,IF((H$2-Início!$C$11)&lt;72,$D1432*H$1,6*$D1432),0)</f>
        <v>240</v>
      </c>
      <c r="I1432" s="189">
        <f>IF(Início!$C$11&lt;I$2,IF((I$2-Início!$C$11)&lt;72,$D1432*I$1,6*$D1432),0)</f>
        <v>300</v>
      </c>
      <c r="J1432" s="189">
        <f>IF(Início!$C$11&lt;J$2,IF((J$2-Início!$C$11)&lt;72,$D1432*J$1,6*$D1432),0)</f>
        <v>360</v>
      </c>
      <c r="K1432" s="189">
        <f>IF(Início!$C$11&lt;K$2,IF((K$2-Início!$C$11)&lt;72,$D1432*K$1,6*$D1432),0)</f>
        <v>360</v>
      </c>
      <c r="L1432" s="189">
        <f>IF(Início!$C$11&lt;L$2,IF((L$2-Início!$C$11)&lt;72,$D1432*L$1,6*$D1432),0)</f>
        <v>360</v>
      </c>
      <c r="M1432" s="189">
        <f>IF(Início!$C$11&lt;M$2,IF((M$2-Início!$C$11)&lt;72,$D1432*M$1,6*$D1432),0)</f>
        <v>360</v>
      </c>
      <c r="N1432" s="189">
        <f>IF(Início!$C$11&lt;N$2,IF((N$2-Início!$C$11)&lt;72,$D1432*N$1,6*$D1432),0)</f>
        <v>360</v>
      </c>
      <c r="Q1432" s="165" t="s">
        <v>1400</v>
      </c>
    </row>
    <row r="1433" spans="2:17">
      <c r="B1433" s="165" t="str">
        <f t="shared" si="23"/>
        <v>São Domingos do Araguaia/PA</v>
      </c>
      <c r="C1433" s="189" t="s">
        <v>302</v>
      </c>
      <c r="D1433" s="189">
        <v>60</v>
      </c>
      <c r="E1433" s="189">
        <f>IF(Início!$C$11&lt;E$2,IF((E$2-Início!$C$11)&lt;72,$D1433*E$1,6*$D1433),0)</f>
        <v>60</v>
      </c>
      <c r="F1433" s="189">
        <f>IF(Início!$C$11&lt;F$2,IF((F$2-Início!$C$11)&lt;72,$D1433*F$1,6*$D1433),0)</f>
        <v>120</v>
      </c>
      <c r="G1433" s="189">
        <f>IF(Início!$C$11&lt;G$2,IF((G$2-Início!$C$11)&lt;72,$D1433*G$1,6*$D1433),0)</f>
        <v>180</v>
      </c>
      <c r="H1433" s="189">
        <f>IF(Início!$C$11&lt;H$2,IF((H$2-Início!$C$11)&lt;72,$D1433*H$1,6*$D1433),0)</f>
        <v>240</v>
      </c>
      <c r="I1433" s="189">
        <f>IF(Início!$C$11&lt;I$2,IF((I$2-Início!$C$11)&lt;72,$D1433*I$1,6*$D1433),0)</f>
        <v>300</v>
      </c>
      <c r="J1433" s="189">
        <f>IF(Início!$C$11&lt;J$2,IF((J$2-Início!$C$11)&lt;72,$D1433*J$1,6*$D1433),0)</f>
        <v>360</v>
      </c>
      <c r="K1433" s="189">
        <f>IF(Início!$C$11&lt;K$2,IF((K$2-Início!$C$11)&lt;72,$D1433*K$1,6*$D1433),0)</f>
        <v>360</v>
      </c>
      <c r="L1433" s="189">
        <f>IF(Início!$C$11&lt;L$2,IF((L$2-Início!$C$11)&lt;72,$D1433*L$1,6*$D1433),0)</f>
        <v>360</v>
      </c>
      <c r="M1433" s="189">
        <f>IF(Início!$C$11&lt;M$2,IF((M$2-Início!$C$11)&lt;72,$D1433*M$1,6*$D1433),0)</f>
        <v>360</v>
      </c>
      <c r="N1433" s="189">
        <f>IF(Início!$C$11&lt;N$2,IF((N$2-Início!$C$11)&lt;72,$D1433*N$1,6*$D1433),0)</f>
        <v>360</v>
      </c>
      <c r="Q1433" s="165" t="s">
        <v>864</v>
      </c>
    </row>
    <row r="1434" spans="2:17">
      <c r="B1434" s="165" t="str">
        <f t="shared" si="23"/>
        <v>São Domingos do Capim/PA</v>
      </c>
      <c r="C1434" s="189" t="s">
        <v>302</v>
      </c>
      <c r="D1434" s="189">
        <v>60</v>
      </c>
      <c r="E1434" s="189">
        <f>IF(Início!$C$11&lt;E$2,IF((E$2-Início!$C$11)&lt;72,$D1434*E$1,6*$D1434),0)</f>
        <v>60</v>
      </c>
      <c r="F1434" s="189">
        <f>IF(Início!$C$11&lt;F$2,IF((F$2-Início!$C$11)&lt;72,$D1434*F$1,6*$D1434),0)</f>
        <v>120</v>
      </c>
      <c r="G1434" s="189">
        <f>IF(Início!$C$11&lt;G$2,IF((G$2-Início!$C$11)&lt;72,$D1434*G$1,6*$D1434),0)</f>
        <v>180</v>
      </c>
      <c r="H1434" s="189">
        <f>IF(Início!$C$11&lt;H$2,IF((H$2-Início!$C$11)&lt;72,$D1434*H$1,6*$D1434),0)</f>
        <v>240</v>
      </c>
      <c r="I1434" s="189">
        <f>IF(Início!$C$11&lt;I$2,IF((I$2-Início!$C$11)&lt;72,$D1434*I$1,6*$D1434),0)</f>
        <v>300</v>
      </c>
      <c r="J1434" s="189">
        <f>IF(Início!$C$11&lt;J$2,IF((J$2-Início!$C$11)&lt;72,$D1434*J$1,6*$D1434),0)</f>
        <v>360</v>
      </c>
      <c r="K1434" s="189">
        <f>IF(Início!$C$11&lt;K$2,IF((K$2-Início!$C$11)&lt;72,$D1434*K$1,6*$D1434),0)</f>
        <v>360</v>
      </c>
      <c r="L1434" s="189">
        <f>IF(Início!$C$11&lt;L$2,IF((L$2-Início!$C$11)&lt;72,$D1434*L$1,6*$D1434),0)</f>
        <v>360</v>
      </c>
      <c r="M1434" s="189">
        <f>IF(Início!$C$11&lt;M$2,IF((M$2-Início!$C$11)&lt;72,$D1434*M$1,6*$D1434),0)</f>
        <v>360</v>
      </c>
      <c r="N1434" s="189">
        <f>IF(Início!$C$11&lt;N$2,IF((N$2-Início!$C$11)&lt;72,$D1434*N$1,6*$D1434),0)</f>
        <v>360</v>
      </c>
      <c r="Q1434" s="165" t="s">
        <v>686</v>
      </c>
    </row>
    <row r="1435" spans="2:17">
      <c r="B1435" s="165" t="str">
        <f t="shared" si="23"/>
        <v>São Domingos do Maranhão/MA</v>
      </c>
      <c r="C1435" s="189" t="s">
        <v>316</v>
      </c>
      <c r="D1435" s="189">
        <v>60</v>
      </c>
      <c r="E1435" s="189">
        <f>IF(Início!$C$11&lt;E$2,IF((E$2-Início!$C$11)&lt;72,$D1435*E$1,6*$D1435),0)</f>
        <v>60</v>
      </c>
      <c r="F1435" s="189">
        <f>IF(Início!$C$11&lt;F$2,IF((F$2-Início!$C$11)&lt;72,$D1435*F$1,6*$D1435),0)</f>
        <v>120</v>
      </c>
      <c r="G1435" s="189">
        <f>IF(Início!$C$11&lt;G$2,IF((G$2-Início!$C$11)&lt;72,$D1435*G$1,6*$D1435),0)</f>
        <v>180</v>
      </c>
      <c r="H1435" s="189">
        <f>IF(Início!$C$11&lt;H$2,IF((H$2-Início!$C$11)&lt;72,$D1435*H$1,6*$D1435),0)</f>
        <v>240</v>
      </c>
      <c r="I1435" s="189">
        <f>IF(Início!$C$11&lt;I$2,IF((I$2-Início!$C$11)&lt;72,$D1435*I$1,6*$D1435),0)</f>
        <v>300</v>
      </c>
      <c r="J1435" s="189">
        <f>IF(Início!$C$11&lt;J$2,IF((J$2-Início!$C$11)&lt;72,$D1435*J$1,6*$D1435),0)</f>
        <v>360</v>
      </c>
      <c r="K1435" s="189">
        <f>IF(Início!$C$11&lt;K$2,IF((K$2-Início!$C$11)&lt;72,$D1435*K$1,6*$D1435),0)</f>
        <v>360</v>
      </c>
      <c r="L1435" s="189">
        <f>IF(Início!$C$11&lt;L$2,IF((L$2-Início!$C$11)&lt;72,$D1435*L$1,6*$D1435),0)</f>
        <v>360</v>
      </c>
      <c r="M1435" s="189">
        <f>IF(Início!$C$11&lt;M$2,IF((M$2-Início!$C$11)&lt;72,$D1435*M$1,6*$D1435),0)</f>
        <v>360</v>
      </c>
      <c r="N1435" s="189">
        <f>IF(Início!$C$11&lt;N$2,IF((N$2-Início!$C$11)&lt;72,$D1435*N$1,6*$D1435),0)</f>
        <v>360</v>
      </c>
      <c r="Q1435" s="165" t="s">
        <v>631</v>
      </c>
    </row>
    <row r="1436" spans="2:17">
      <c r="B1436" s="165" t="str">
        <f t="shared" si="23"/>
        <v>São Domingos do Norte/ES</v>
      </c>
      <c r="C1436" s="189" t="s">
        <v>2011</v>
      </c>
      <c r="D1436" s="189">
        <v>60</v>
      </c>
      <c r="E1436" s="189">
        <f>IF(Início!$C$11&lt;E$2,IF((E$2-Início!$C$11)&lt;72,$D1436*E$1,6*$D1436),0)</f>
        <v>60</v>
      </c>
      <c r="F1436" s="189">
        <f>IF(Início!$C$11&lt;F$2,IF((F$2-Início!$C$11)&lt;72,$D1436*F$1,6*$D1436),0)</f>
        <v>120</v>
      </c>
      <c r="G1436" s="189">
        <f>IF(Início!$C$11&lt;G$2,IF((G$2-Início!$C$11)&lt;72,$D1436*G$1,6*$D1436),0)</f>
        <v>180</v>
      </c>
      <c r="H1436" s="189">
        <f>IF(Início!$C$11&lt;H$2,IF((H$2-Início!$C$11)&lt;72,$D1436*H$1,6*$D1436),0)</f>
        <v>240</v>
      </c>
      <c r="I1436" s="189">
        <f>IF(Início!$C$11&lt;I$2,IF((I$2-Início!$C$11)&lt;72,$D1436*I$1,6*$D1436),0)</f>
        <v>300</v>
      </c>
      <c r="J1436" s="189">
        <f>IF(Início!$C$11&lt;J$2,IF((J$2-Início!$C$11)&lt;72,$D1436*J$1,6*$D1436),0)</f>
        <v>360</v>
      </c>
      <c r="K1436" s="189">
        <f>IF(Início!$C$11&lt;K$2,IF((K$2-Início!$C$11)&lt;72,$D1436*K$1,6*$D1436),0)</f>
        <v>360</v>
      </c>
      <c r="L1436" s="189">
        <f>IF(Início!$C$11&lt;L$2,IF((L$2-Início!$C$11)&lt;72,$D1436*L$1,6*$D1436),0)</f>
        <v>360</v>
      </c>
      <c r="M1436" s="189">
        <f>IF(Início!$C$11&lt;M$2,IF((M$2-Início!$C$11)&lt;72,$D1436*M$1,6*$D1436),0)</f>
        <v>360</v>
      </c>
      <c r="N1436" s="189">
        <f>IF(Início!$C$11&lt;N$2,IF((N$2-Início!$C$11)&lt;72,$D1436*N$1,6*$D1436),0)</f>
        <v>360</v>
      </c>
      <c r="Q1436" s="165" t="s">
        <v>1437</v>
      </c>
    </row>
    <row r="1437" spans="2:17">
      <c r="B1437" s="165" t="str">
        <f t="shared" si="23"/>
        <v>São Felipe/BA</v>
      </c>
      <c r="C1437" s="189" t="s">
        <v>311</v>
      </c>
      <c r="D1437" s="189">
        <v>60</v>
      </c>
      <c r="E1437" s="189">
        <f>IF(Início!$C$11&lt;E$2,IF((E$2-Início!$C$11)&lt;72,$D1437*E$1,6*$D1437),0)</f>
        <v>60</v>
      </c>
      <c r="F1437" s="189">
        <f>IF(Início!$C$11&lt;F$2,IF((F$2-Início!$C$11)&lt;72,$D1437*F$1,6*$D1437),0)</f>
        <v>120</v>
      </c>
      <c r="G1437" s="189">
        <f>IF(Início!$C$11&lt;G$2,IF((G$2-Início!$C$11)&lt;72,$D1437*G$1,6*$D1437),0)</f>
        <v>180</v>
      </c>
      <c r="H1437" s="189">
        <f>IF(Início!$C$11&lt;H$2,IF((H$2-Início!$C$11)&lt;72,$D1437*H$1,6*$D1437),0)</f>
        <v>240</v>
      </c>
      <c r="I1437" s="189">
        <f>IF(Início!$C$11&lt;I$2,IF((I$2-Início!$C$11)&lt;72,$D1437*I$1,6*$D1437),0)</f>
        <v>300</v>
      </c>
      <c r="J1437" s="189">
        <f>IF(Início!$C$11&lt;J$2,IF((J$2-Início!$C$11)&lt;72,$D1437*J$1,6*$D1437),0)</f>
        <v>360</v>
      </c>
      <c r="K1437" s="189">
        <f>IF(Início!$C$11&lt;K$2,IF((K$2-Início!$C$11)&lt;72,$D1437*K$1,6*$D1437),0)</f>
        <v>360</v>
      </c>
      <c r="L1437" s="189">
        <f>IF(Início!$C$11&lt;L$2,IF((L$2-Início!$C$11)&lt;72,$D1437*L$1,6*$D1437),0)</f>
        <v>360</v>
      </c>
      <c r="M1437" s="189">
        <f>IF(Início!$C$11&lt;M$2,IF((M$2-Início!$C$11)&lt;72,$D1437*M$1,6*$D1437),0)</f>
        <v>360</v>
      </c>
      <c r="N1437" s="189">
        <f>IF(Início!$C$11&lt;N$2,IF((N$2-Início!$C$11)&lt;72,$D1437*N$1,6*$D1437),0)</f>
        <v>360</v>
      </c>
      <c r="Q1437" s="165" t="s">
        <v>890</v>
      </c>
    </row>
    <row r="1438" spans="2:17">
      <c r="B1438" s="165" t="str">
        <f t="shared" si="23"/>
        <v>São Félix/BA</v>
      </c>
      <c r="C1438" s="189" t="s">
        <v>311</v>
      </c>
      <c r="D1438" s="189">
        <v>60</v>
      </c>
      <c r="E1438" s="189">
        <f>IF(Início!$C$11&lt;E$2,IF((E$2-Início!$C$11)&lt;72,$D1438*E$1,6*$D1438),0)</f>
        <v>60</v>
      </c>
      <c r="F1438" s="189">
        <f>IF(Início!$C$11&lt;F$2,IF((F$2-Início!$C$11)&lt;72,$D1438*F$1,6*$D1438),0)</f>
        <v>120</v>
      </c>
      <c r="G1438" s="189">
        <f>IF(Início!$C$11&lt;G$2,IF((G$2-Início!$C$11)&lt;72,$D1438*G$1,6*$D1438),0)</f>
        <v>180</v>
      </c>
      <c r="H1438" s="189">
        <f>IF(Início!$C$11&lt;H$2,IF((H$2-Início!$C$11)&lt;72,$D1438*H$1,6*$D1438),0)</f>
        <v>240</v>
      </c>
      <c r="I1438" s="189">
        <f>IF(Início!$C$11&lt;I$2,IF((I$2-Início!$C$11)&lt;72,$D1438*I$1,6*$D1438),0)</f>
        <v>300</v>
      </c>
      <c r="J1438" s="189">
        <f>IF(Início!$C$11&lt;J$2,IF((J$2-Início!$C$11)&lt;72,$D1438*J$1,6*$D1438),0)</f>
        <v>360</v>
      </c>
      <c r="K1438" s="189">
        <f>IF(Início!$C$11&lt;K$2,IF((K$2-Início!$C$11)&lt;72,$D1438*K$1,6*$D1438),0)</f>
        <v>360</v>
      </c>
      <c r="L1438" s="189">
        <f>IF(Início!$C$11&lt;L$2,IF((L$2-Início!$C$11)&lt;72,$D1438*L$1,6*$D1438),0)</f>
        <v>360</v>
      </c>
      <c r="M1438" s="189">
        <f>IF(Início!$C$11&lt;M$2,IF((M$2-Início!$C$11)&lt;72,$D1438*M$1,6*$D1438),0)</f>
        <v>360</v>
      </c>
      <c r="N1438" s="189">
        <f>IF(Início!$C$11&lt;N$2,IF((N$2-Início!$C$11)&lt;72,$D1438*N$1,6*$D1438),0)</f>
        <v>360</v>
      </c>
      <c r="Q1438" s="165" t="s">
        <v>1280</v>
      </c>
    </row>
    <row r="1439" spans="2:17">
      <c r="B1439" s="165" t="str">
        <f t="shared" si="23"/>
        <v>São Félix de Balsas/MA</v>
      </c>
      <c r="C1439" s="189" t="s">
        <v>316</v>
      </c>
      <c r="D1439" s="189">
        <v>60</v>
      </c>
      <c r="E1439" s="189">
        <f>IF(Início!$C$11&lt;E$2,IF((E$2-Início!$C$11)&lt;72,$D1439*E$1,6*$D1439),0)</f>
        <v>60</v>
      </c>
      <c r="F1439" s="189">
        <f>IF(Início!$C$11&lt;F$2,IF((F$2-Início!$C$11)&lt;72,$D1439*F$1,6*$D1439),0)</f>
        <v>120</v>
      </c>
      <c r="G1439" s="189">
        <f>IF(Início!$C$11&lt;G$2,IF((G$2-Início!$C$11)&lt;72,$D1439*G$1,6*$D1439),0)</f>
        <v>180</v>
      </c>
      <c r="H1439" s="189">
        <f>IF(Início!$C$11&lt;H$2,IF((H$2-Início!$C$11)&lt;72,$D1439*H$1,6*$D1439),0)</f>
        <v>240</v>
      </c>
      <c r="I1439" s="189">
        <f>IF(Início!$C$11&lt;I$2,IF((I$2-Início!$C$11)&lt;72,$D1439*I$1,6*$D1439),0)</f>
        <v>300</v>
      </c>
      <c r="J1439" s="189">
        <f>IF(Início!$C$11&lt;J$2,IF((J$2-Início!$C$11)&lt;72,$D1439*J$1,6*$D1439),0)</f>
        <v>360</v>
      </c>
      <c r="K1439" s="189">
        <f>IF(Início!$C$11&lt;K$2,IF((K$2-Início!$C$11)&lt;72,$D1439*K$1,6*$D1439),0)</f>
        <v>360</v>
      </c>
      <c r="L1439" s="189">
        <f>IF(Início!$C$11&lt;L$2,IF((L$2-Início!$C$11)&lt;72,$D1439*L$1,6*$D1439),0)</f>
        <v>360</v>
      </c>
      <c r="M1439" s="189">
        <f>IF(Início!$C$11&lt;M$2,IF((M$2-Início!$C$11)&lt;72,$D1439*M$1,6*$D1439),0)</f>
        <v>360</v>
      </c>
      <c r="N1439" s="189">
        <f>IF(Início!$C$11&lt;N$2,IF((N$2-Início!$C$11)&lt;72,$D1439*N$1,6*$D1439),0)</f>
        <v>360</v>
      </c>
      <c r="Q1439" s="165" t="s">
        <v>1756</v>
      </c>
    </row>
    <row r="1440" spans="2:17">
      <c r="B1440" s="165" t="str">
        <f t="shared" si="23"/>
        <v>São Félix do Coribe/BA</v>
      </c>
      <c r="C1440" s="189" t="s">
        <v>311</v>
      </c>
      <c r="D1440" s="189">
        <v>60</v>
      </c>
      <c r="E1440" s="189">
        <f>IF(Início!$C$11&lt;E$2,IF((E$2-Início!$C$11)&lt;72,$D1440*E$1,6*$D1440),0)</f>
        <v>60</v>
      </c>
      <c r="F1440" s="189">
        <f>IF(Início!$C$11&lt;F$2,IF((F$2-Início!$C$11)&lt;72,$D1440*F$1,6*$D1440),0)</f>
        <v>120</v>
      </c>
      <c r="G1440" s="189">
        <f>IF(Início!$C$11&lt;G$2,IF((G$2-Início!$C$11)&lt;72,$D1440*G$1,6*$D1440),0)</f>
        <v>180</v>
      </c>
      <c r="H1440" s="189">
        <f>IF(Início!$C$11&lt;H$2,IF((H$2-Início!$C$11)&lt;72,$D1440*H$1,6*$D1440),0)</f>
        <v>240</v>
      </c>
      <c r="I1440" s="189">
        <f>IF(Início!$C$11&lt;I$2,IF((I$2-Início!$C$11)&lt;72,$D1440*I$1,6*$D1440),0)</f>
        <v>300</v>
      </c>
      <c r="J1440" s="189">
        <f>IF(Início!$C$11&lt;J$2,IF((J$2-Início!$C$11)&lt;72,$D1440*J$1,6*$D1440),0)</f>
        <v>360</v>
      </c>
      <c r="K1440" s="189">
        <f>IF(Início!$C$11&lt;K$2,IF((K$2-Início!$C$11)&lt;72,$D1440*K$1,6*$D1440),0)</f>
        <v>360</v>
      </c>
      <c r="L1440" s="189">
        <f>IF(Início!$C$11&lt;L$2,IF((L$2-Início!$C$11)&lt;72,$D1440*L$1,6*$D1440),0)</f>
        <v>360</v>
      </c>
      <c r="M1440" s="189">
        <f>IF(Início!$C$11&lt;M$2,IF((M$2-Início!$C$11)&lt;72,$D1440*M$1,6*$D1440),0)</f>
        <v>360</v>
      </c>
      <c r="N1440" s="189">
        <f>IF(Início!$C$11&lt;N$2,IF((N$2-Início!$C$11)&lt;72,$D1440*N$1,6*$D1440),0)</f>
        <v>360</v>
      </c>
      <c r="Q1440" s="165" t="s">
        <v>1068</v>
      </c>
    </row>
    <row r="1441" spans="2:17">
      <c r="B1441" s="165" t="str">
        <f t="shared" si="23"/>
        <v>São Félix do Xingu/PA</v>
      </c>
      <c r="C1441" s="189" t="s">
        <v>302</v>
      </c>
      <c r="D1441" s="189">
        <v>60</v>
      </c>
      <c r="E1441" s="189">
        <f>IF(Início!$C$11&lt;E$2,IF((E$2-Início!$C$11)&lt;72,$D1441*E$1,6*$D1441),0)</f>
        <v>60</v>
      </c>
      <c r="F1441" s="189">
        <f>IF(Início!$C$11&lt;F$2,IF((F$2-Início!$C$11)&lt;72,$D1441*F$1,6*$D1441),0)</f>
        <v>120</v>
      </c>
      <c r="G1441" s="189">
        <f>IF(Início!$C$11&lt;G$2,IF((G$2-Início!$C$11)&lt;72,$D1441*G$1,6*$D1441),0)</f>
        <v>180</v>
      </c>
      <c r="H1441" s="189">
        <f>IF(Início!$C$11&lt;H$2,IF((H$2-Início!$C$11)&lt;72,$D1441*H$1,6*$D1441),0)</f>
        <v>240</v>
      </c>
      <c r="I1441" s="189">
        <f>IF(Início!$C$11&lt;I$2,IF((I$2-Início!$C$11)&lt;72,$D1441*I$1,6*$D1441),0)</f>
        <v>300</v>
      </c>
      <c r="J1441" s="189">
        <f>IF(Início!$C$11&lt;J$2,IF((J$2-Início!$C$11)&lt;72,$D1441*J$1,6*$D1441),0)</f>
        <v>360</v>
      </c>
      <c r="K1441" s="189">
        <f>IF(Início!$C$11&lt;K$2,IF((K$2-Início!$C$11)&lt;72,$D1441*K$1,6*$D1441),0)</f>
        <v>360</v>
      </c>
      <c r="L1441" s="189">
        <f>IF(Início!$C$11&lt;L$2,IF((L$2-Início!$C$11)&lt;72,$D1441*L$1,6*$D1441),0)</f>
        <v>360</v>
      </c>
      <c r="M1441" s="189">
        <f>IF(Início!$C$11&lt;M$2,IF((M$2-Início!$C$11)&lt;72,$D1441*M$1,6*$D1441),0)</f>
        <v>360</v>
      </c>
      <c r="N1441" s="189">
        <f>IF(Início!$C$11&lt;N$2,IF((N$2-Início!$C$11)&lt;72,$D1441*N$1,6*$D1441),0)</f>
        <v>360</v>
      </c>
      <c r="Q1441" s="165" t="s">
        <v>461</v>
      </c>
    </row>
    <row r="1442" spans="2:17">
      <c r="B1442" s="165" t="str">
        <f t="shared" si="23"/>
        <v>São Fernando/RN</v>
      </c>
      <c r="C1442" s="189" t="s">
        <v>2014</v>
      </c>
      <c r="D1442" s="189">
        <v>60</v>
      </c>
      <c r="E1442" s="189">
        <f>IF(Início!$C$11&lt;E$2,IF((E$2-Início!$C$11)&lt;72,$D1442*E$1,6*$D1442),0)</f>
        <v>60</v>
      </c>
      <c r="F1442" s="189">
        <f>IF(Início!$C$11&lt;F$2,IF((F$2-Início!$C$11)&lt;72,$D1442*F$1,6*$D1442),0)</f>
        <v>120</v>
      </c>
      <c r="G1442" s="189">
        <f>IF(Início!$C$11&lt;G$2,IF((G$2-Início!$C$11)&lt;72,$D1442*G$1,6*$D1442),0)</f>
        <v>180</v>
      </c>
      <c r="H1442" s="189">
        <f>IF(Início!$C$11&lt;H$2,IF((H$2-Início!$C$11)&lt;72,$D1442*H$1,6*$D1442),0)</f>
        <v>240</v>
      </c>
      <c r="I1442" s="189">
        <f>IF(Início!$C$11&lt;I$2,IF((I$2-Início!$C$11)&lt;72,$D1442*I$1,6*$D1442),0)</f>
        <v>300</v>
      </c>
      <c r="J1442" s="189">
        <f>IF(Início!$C$11&lt;J$2,IF((J$2-Início!$C$11)&lt;72,$D1442*J$1,6*$D1442),0)</f>
        <v>360</v>
      </c>
      <c r="K1442" s="189">
        <f>IF(Início!$C$11&lt;K$2,IF((K$2-Início!$C$11)&lt;72,$D1442*K$1,6*$D1442),0)</f>
        <v>360</v>
      </c>
      <c r="L1442" s="189">
        <f>IF(Início!$C$11&lt;L$2,IF((L$2-Início!$C$11)&lt;72,$D1442*L$1,6*$D1442),0)</f>
        <v>360</v>
      </c>
      <c r="M1442" s="189">
        <f>IF(Início!$C$11&lt;M$2,IF((M$2-Início!$C$11)&lt;72,$D1442*M$1,6*$D1442),0)</f>
        <v>360</v>
      </c>
      <c r="N1442" s="189">
        <f>IF(Início!$C$11&lt;N$2,IF((N$2-Início!$C$11)&lt;72,$D1442*N$1,6*$D1442),0)</f>
        <v>360</v>
      </c>
      <c r="Q1442" s="165" t="s">
        <v>1849</v>
      </c>
    </row>
    <row r="1443" spans="2:17">
      <c r="B1443" s="165" t="str">
        <f t="shared" si="23"/>
        <v>São Francisco de Paula/RS</v>
      </c>
      <c r="C1443" s="189" t="s">
        <v>2012</v>
      </c>
      <c r="D1443" s="189">
        <v>60</v>
      </c>
      <c r="E1443" s="189">
        <f>IF(Início!$C$11&lt;E$2,IF((E$2-Início!$C$11)&lt;72,$D1443*E$1,6*$D1443),0)</f>
        <v>60</v>
      </c>
      <c r="F1443" s="189">
        <f>IF(Início!$C$11&lt;F$2,IF((F$2-Início!$C$11)&lt;72,$D1443*F$1,6*$D1443),0)</f>
        <v>120</v>
      </c>
      <c r="G1443" s="189">
        <f>IF(Início!$C$11&lt;G$2,IF((G$2-Início!$C$11)&lt;72,$D1443*G$1,6*$D1443),0)</f>
        <v>180</v>
      </c>
      <c r="H1443" s="189">
        <f>IF(Início!$C$11&lt;H$2,IF((H$2-Início!$C$11)&lt;72,$D1443*H$1,6*$D1443),0)</f>
        <v>240</v>
      </c>
      <c r="I1443" s="189">
        <f>IF(Início!$C$11&lt;I$2,IF((I$2-Início!$C$11)&lt;72,$D1443*I$1,6*$D1443),0)</f>
        <v>300</v>
      </c>
      <c r="J1443" s="189">
        <f>IF(Início!$C$11&lt;J$2,IF((J$2-Início!$C$11)&lt;72,$D1443*J$1,6*$D1443),0)</f>
        <v>360</v>
      </c>
      <c r="K1443" s="189">
        <f>IF(Início!$C$11&lt;K$2,IF((K$2-Início!$C$11)&lt;72,$D1443*K$1,6*$D1443),0)</f>
        <v>360</v>
      </c>
      <c r="L1443" s="189">
        <f>IF(Início!$C$11&lt;L$2,IF((L$2-Início!$C$11)&lt;72,$D1443*L$1,6*$D1443),0)</f>
        <v>360</v>
      </c>
      <c r="M1443" s="189">
        <f>IF(Início!$C$11&lt;M$2,IF((M$2-Início!$C$11)&lt;72,$D1443*M$1,6*$D1443),0)</f>
        <v>360</v>
      </c>
      <c r="N1443" s="189">
        <f>IF(Início!$C$11&lt;N$2,IF((N$2-Início!$C$11)&lt;72,$D1443*N$1,6*$D1443),0)</f>
        <v>360</v>
      </c>
      <c r="Q1443" s="165" t="s">
        <v>847</v>
      </c>
    </row>
    <row r="1444" spans="2:17">
      <c r="B1444" s="165" t="str">
        <f t="shared" si="23"/>
        <v>São Francisco do Oeste/RN</v>
      </c>
      <c r="C1444" s="189" t="s">
        <v>2014</v>
      </c>
      <c r="D1444" s="189">
        <v>60</v>
      </c>
      <c r="E1444" s="189">
        <f>IF(Início!$C$11&lt;E$2,IF((E$2-Início!$C$11)&lt;72,$D1444*E$1,6*$D1444),0)</f>
        <v>60</v>
      </c>
      <c r="F1444" s="189">
        <f>IF(Início!$C$11&lt;F$2,IF((F$2-Início!$C$11)&lt;72,$D1444*F$1,6*$D1444),0)</f>
        <v>120</v>
      </c>
      <c r="G1444" s="189">
        <f>IF(Início!$C$11&lt;G$2,IF((G$2-Início!$C$11)&lt;72,$D1444*G$1,6*$D1444),0)</f>
        <v>180</v>
      </c>
      <c r="H1444" s="189">
        <f>IF(Início!$C$11&lt;H$2,IF((H$2-Início!$C$11)&lt;72,$D1444*H$1,6*$D1444),0)</f>
        <v>240</v>
      </c>
      <c r="I1444" s="189">
        <f>IF(Início!$C$11&lt;I$2,IF((I$2-Início!$C$11)&lt;72,$D1444*I$1,6*$D1444),0)</f>
        <v>300</v>
      </c>
      <c r="J1444" s="189">
        <f>IF(Início!$C$11&lt;J$2,IF((J$2-Início!$C$11)&lt;72,$D1444*J$1,6*$D1444),0)</f>
        <v>360</v>
      </c>
      <c r="K1444" s="189">
        <f>IF(Início!$C$11&lt;K$2,IF((K$2-Início!$C$11)&lt;72,$D1444*K$1,6*$D1444),0)</f>
        <v>360</v>
      </c>
      <c r="L1444" s="189">
        <f>IF(Início!$C$11&lt;L$2,IF((L$2-Início!$C$11)&lt;72,$D1444*L$1,6*$D1444),0)</f>
        <v>360</v>
      </c>
      <c r="M1444" s="189">
        <f>IF(Início!$C$11&lt;M$2,IF((M$2-Início!$C$11)&lt;72,$D1444*M$1,6*$D1444),0)</f>
        <v>360</v>
      </c>
      <c r="N1444" s="189">
        <f>IF(Início!$C$11&lt;N$2,IF((N$2-Início!$C$11)&lt;72,$D1444*N$1,6*$D1444),0)</f>
        <v>360</v>
      </c>
      <c r="Q1444" s="165" t="s">
        <v>1776</v>
      </c>
    </row>
    <row r="1445" spans="2:17">
      <c r="B1445" s="165" t="str">
        <f t="shared" si="23"/>
        <v>São Francisco do Pará/PA</v>
      </c>
      <c r="C1445" s="189" t="s">
        <v>302</v>
      </c>
      <c r="D1445" s="189">
        <v>60</v>
      </c>
      <c r="E1445" s="189">
        <f>IF(Início!$C$11&lt;E$2,IF((E$2-Início!$C$11)&lt;72,$D1445*E$1,6*$D1445),0)</f>
        <v>60</v>
      </c>
      <c r="F1445" s="189">
        <f>IF(Início!$C$11&lt;F$2,IF((F$2-Início!$C$11)&lt;72,$D1445*F$1,6*$D1445),0)</f>
        <v>120</v>
      </c>
      <c r="G1445" s="189">
        <f>IF(Início!$C$11&lt;G$2,IF((G$2-Início!$C$11)&lt;72,$D1445*G$1,6*$D1445),0)</f>
        <v>180</v>
      </c>
      <c r="H1445" s="189">
        <f>IF(Início!$C$11&lt;H$2,IF((H$2-Início!$C$11)&lt;72,$D1445*H$1,6*$D1445),0)</f>
        <v>240</v>
      </c>
      <c r="I1445" s="189">
        <f>IF(Início!$C$11&lt;I$2,IF((I$2-Início!$C$11)&lt;72,$D1445*I$1,6*$D1445),0)</f>
        <v>300</v>
      </c>
      <c r="J1445" s="189">
        <f>IF(Início!$C$11&lt;J$2,IF((J$2-Início!$C$11)&lt;72,$D1445*J$1,6*$D1445),0)</f>
        <v>360</v>
      </c>
      <c r="K1445" s="189">
        <f>IF(Início!$C$11&lt;K$2,IF((K$2-Início!$C$11)&lt;72,$D1445*K$1,6*$D1445),0)</f>
        <v>360</v>
      </c>
      <c r="L1445" s="189">
        <f>IF(Início!$C$11&lt;L$2,IF((L$2-Início!$C$11)&lt;72,$D1445*L$1,6*$D1445),0)</f>
        <v>360</v>
      </c>
      <c r="M1445" s="189">
        <f>IF(Início!$C$11&lt;M$2,IF((M$2-Início!$C$11)&lt;72,$D1445*M$1,6*$D1445),0)</f>
        <v>360</v>
      </c>
      <c r="N1445" s="189">
        <f>IF(Início!$C$11&lt;N$2,IF((N$2-Início!$C$11)&lt;72,$D1445*N$1,6*$D1445),0)</f>
        <v>360</v>
      </c>
      <c r="Q1445" s="165" t="s">
        <v>1076</v>
      </c>
    </row>
    <row r="1446" spans="2:17">
      <c r="B1446" s="165" t="str">
        <f t="shared" si="23"/>
        <v>São Gabriel/RS</v>
      </c>
      <c r="C1446" s="189" t="s">
        <v>2012</v>
      </c>
      <c r="D1446" s="189">
        <v>60</v>
      </c>
      <c r="E1446" s="189">
        <f>IF(Início!$C$11&lt;E$2,IF((E$2-Início!$C$11)&lt;72,$D1446*E$1,6*$D1446),0)</f>
        <v>60</v>
      </c>
      <c r="F1446" s="189">
        <f>IF(Início!$C$11&lt;F$2,IF((F$2-Início!$C$11)&lt;72,$D1446*F$1,6*$D1446),0)</f>
        <v>120</v>
      </c>
      <c r="G1446" s="189">
        <f>IF(Início!$C$11&lt;G$2,IF((G$2-Início!$C$11)&lt;72,$D1446*G$1,6*$D1446),0)</f>
        <v>180</v>
      </c>
      <c r="H1446" s="189">
        <f>IF(Início!$C$11&lt;H$2,IF((H$2-Início!$C$11)&lt;72,$D1446*H$1,6*$D1446),0)</f>
        <v>240</v>
      </c>
      <c r="I1446" s="189">
        <f>IF(Início!$C$11&lt;I$2,IF((I$2-Início!$C$11)&lt;72,$D1446*I$1,6*$D1446),0)</f>
        <v>300</v>
      </c>
      <c r="J1446" s="189">
        <f>IF(Início!$C$11&lt;J$2,IF((J$2-Início!$C$11)&lt;72,$D1446*J$1,6*$D1446),0)</f>
        <v>360</v>
      </c>
      <c r="K1446" s="189">
        <f>IF(Início!$C$11&lt;K$2,IF((K$2-Início!$C$11)&lt;72,$D1446*K$1,6*$D1446),0)</f>
        <v>360</v>
      </c>
      <c r="L1446" s="189">
        <f>IF(Início!$C$11&lt;L$2,IF((L$2-Início!$C$11)&lt;72,$D1446*L$1,6*$D1446),0)</f>
        <v>360</v>
      </c>
      <c r="M1446" s="189">
        <f>IF(Início!$C$11&lt;M$2,IF((M$2-Início!$C$11)&lt;72,$D1446*M$1,6*$D1446),0)</f>
        <v>360</v>
      </c>
      <c r="N1446" s="189">
        <f>IF(Início!$C$11&lt;N$2,IF((N$2-Início!$C$11)&lt;72,$D1446*N$1,6*$D1446),0)</f>
        <v>360</v>
      </c>
      <c r="Q1446" s="165" t="s">
        <v>488</v>
      </c>
    </row>
    <row r="1447" spans="2:17">
      <c r="B1447" s="165" t="str">
        <f t="shared" si="23"/>
        <v>São Gabriel/BA</v>
      </c>
      <c r="C1447" s="189" t="s">
        <v>311</v>
      </c>
      <c r="D1447" s="189">
        <v>60</v>
      </c>
      <c r="E1447" s="189">
        <f>IF(Início!$C$11&lt;E$2,IF((E$2-Início!$C$11)&lt;72,$D1447*E$1,6*$D1447),0)</f>
        <v>60</v>
      </c>
      <c r="F1447" s="189">
        <f>IF(Início!$C$11&lt;F$2,IF((F$2-Início!$C$11)&lt;72,$D1447*F$1,6*$D1447),0)</f>
        <v>120</v>
      </c>
      <c r="G1447" s="189">
        <f>IF(Início!$C$11&lt;G$2,IF((G$2-Início!$C$11)&lt;72,$D1447*G$1,6*$D1447),0)</f>
        <v>180</v>
      </c>
      <c r="H1447" s="189">
        <f>IF(Início!$C$11&lt;H$2,IF((H$2-Início!$C$11)&lt;72,$D1447*H$1,6*$D1447),0)</f>
        <v>240</v>
      </c>
      <c r="I1447" s="189">
        <f>IF(Início!$C$11&lt;I$2,IF((I$2-Início!$C$11)&lt;72,$D1447*I$1,6*$D1447),0)</f>
        <v>300</v>
      </c>
      <c r="J1447" s="189">
        <f>IF(Início!$C$11&lt;J$2,IF((J$2-Início!$C$11)&lt;72,$D1447*J$1,6*$D1447),0)</f>
        <v>360</v>
      </c>
      <c r="K1447" s="189">
        <f>IF(Início!$C$11&lt;K$2,IF((K$2-Início!$C$11)&lt;72,$D1447*K$1,6*$D1447),0)</f>
        <v>360</v>
      </c>
      <c r="L1447" s="189">
        <f>IF(Início!$C$11&lt;L$2,IF((L$2-Início!$C$11)&lt;72,$D1447*L$1,6*$D1447),0)</f>
        <v>360</v>
      </c>
      <c r="M1447" s="189">
        <f>IF(Início!$C$11&lt;M$2,IF((M$2-Início!$C$11)&lt;72,$D1447*M$1,6*$D1447),0)</f>
        <v>360</v>
      </c>
      <c r="N1447" s="189">
        <f>IF(Início!$C$11&lt;N$2,IF((N$2-Início!$C$11)&lt;72,$D1447*N$1,6*$D1447),0)</f>
        <v>360</v>
      </c>
      <c r="Q1447" s="165" t="s">
        <v>488</v>
      </c>
    </row>
    <row r="1448" spans="2:17">
      <c r="B1448" s="165" t="str">
        <f t="shared" si="23"/>
        <v>São Gabriel da Cachoeira/AM</v>
      </c>
      <c r="C1448" s="189" t="s">
        <v>300</v>
      </c>
      <c r="D1448" s="189">
        <v>60</v>
      </c>
      <c r="E1448" s="189">
        <f>IF(Início!$C$11&lt;E$2,IF((E$2-Início!$C$11)&lt;72,$D1448*E$1,6*$D1448),0)</f>
        <v>60</v>
      </c>
      <c r="F1448" s="189">
        <f>IF(Início!$C$11&lt;F$2,IF((F$2-Início!$C$11)&lt;72,$D1448*F$1,6*$D1448),0)</f>
        <v>120</v>
      </c>
      <c r="G1448" s="189">
        <f>IF(Início!$C$11&lt;G$2,IF((G$2-Início!$C$11)&lt;72,$D1448*G$1,6*$D1448),0)</f>
        <v>180</v>
      </c>
      <c r="H1448" s="189">
        <f>IF(Início!$C$11&lt;H$2,IF((H$2-Início!$C$11)&lt;72,$D1448*H$1,6*$D1448),0)</f>
        <v>240</v>
      </c>
      <c r="I1448" s="189">
        <f>IF(Início!$C$11&lt;I$2,IF((I$2-Início!$C$11)&lt;72,$D1448*I$1,6*$D1448),0)</f>
        <v>300</v>
      </c>
      <c r="J1448" s="189">
        <f>IF(Início!$C$11&lt;J$2,IF((J$2-Início!$C$11)&lt;72,$D1448*J$1,6*$D1448),0)</f>
        <v>360</v>
      </c>
      <c r="K1448" s="189">
        <f>IF(Início!$C$11&lt;K$2,IF((K$2-Início!$C$11)&lt;72,$D1448*K$1,6*$D1448),0)</f>
        <v>360</v>
      </c>
      <c r="L1448" s="189">
        <f>IF(Início!$C$11&lt;L$2,IF((L$2-Início!$C$11)&lt;72,$D1448*L$1,6*$D1448),0)</f>
        <v>360</v>
      </c>
      <c r="M1448" s="189">
        <f>IF(Início!$C$11&lt;M$2,IF((M$2-Início!$C$11)&lt;72,$D1448*M$1,6*$D1448),0)</f>
        <v>360</v>
      </c>
      <c r="N1448" s="189">
        <f>IF(Início!$C$11&lt;N$2,IF((N$2-Início!$C$11)&lt;72,$D1448*N$1,6*$D1448),0)</f>
        <v>360</v>
      </c>
      <c r="Q1448" s="165" t="s">
        <v>514</v>
      </c>
    </row>
    <row r="1449" spans="2:17">
      <c r="B1449" s="165" t="str">
        <f t="shared" si="23"/>
        <v>São Gabriel da Palha/ES</v>
      </c>
      <c r="C1449" s="189" t="s">
        <v>2011</v>
      </c>
      <c r="D1449" s="189">
        <v>60</v>
      </c>
      <c r="E1449" s="189">
        <f>IF(Início!$C$11&lt;E$2,IF((E$2-Início!$C$11)&lt;72,$D1449*E$1,6*$D1449),0)</f>
        <v>60</v>
      </c>
      <c r="F1449" s="189">
        <f>IF(Início!$C$11&lt;F$2,IF((F$2-Início!$C$11)&lt;72,$D1449*F$1,6*$D1449),0)</f>
        <v>120</v>
      </c>
      <c r="G1449" s="189">
        <f>IF(Início!$C$11&lt;G$2,IF((G$2-Início!$C$11)&lt;72,$D1449*G$1,6*$D1449),0)</f>
        <v>180</v>
      </c>
      <c r="H1449" s="189">
        <f>IF(Início!$C$11&lt;H$2,IF((H$2-Início!$C$11)&lt;72,$D1449*H$1,6*$D1449),0)</f>
        <v>240</v>
      </c>
      <c r="I1449" s="189">
        <f>IF(Início!$C$11&lt;I$2,IF((I$2-Início!$C$11)&lt;72,$D1449*I$1,6*$D1449),0)</f>
        <v>300</v>
      </c>
      <c r="J1449" s="189">
        <f>IF(Início!$C$11&lt;J$2,IF((J$2-Início!$C$11)&lt;72,$D1449*J$1,6*$D1449),0)</f>
        <v>360</v>
      </c>
      <c r="K1449" s="189">
        <f>IF(Início!$C$11&lt;K$2,IF((K$2-Início!$C$11)&lt;72,$D1449*K$1,6*$D1449),0)</f>
        <v>360</v>
      </c>
      <c r="L1449" s="189">
        <f>IF(Início!$C$11&lt;L$2,IF((L$2-Início!$C$11)&lt;72,$D1449*L$1,6*$D1449),0)</f>
        <v>360</v>
      </c>
      <c r="M1449" s="189">
        <f>IF(Início!$C$11&lt;M$2,IF((M$2-Início!$C$11)&lt;72,$D1449*M$1,6*$D1449),0)</f>
        <v>360</v>
      </c>
      <c r="N1449" s="189">
        <f>IF(Início!$C$11&lt;N$2,IF((N$2-Início!$C$11)&lt;72,$D1449*N$1,6*$D1449),0)</f>
        <v>360</v>
      </c>
      <c r="Q1449" s="165" t="s">
        <v>654</v>
      </c>
    </row>
    <row r="1450" spans="2:17">
      <c r="B1450" s="165" t="str">
        <f t="shared" si="23"/>
        <v>São Geraldo do Araguaia/PA</v>
      </c>
      <c r="C1450" s="189" t="s">
        <v>302</v>
      </c>
      <c r="D1450" s="189">
        <v>60</v>
      </c>
      <c r="E1450" s="189">
        <f>IF(Início!$C$11&lt;E$2,IF((E$2-Início!$C$11)&lt;72,$D1450*E$1,6*$D1450),0)</f>
        <v>60</v>
      </c>
      <c r="F1450" s="189">
        <f>IF(Início!$C$11&lt;F$2,IF((F$2-Início!$C$11)&lt;72,$D1450*F$1,6*$D1450),0)</f>
        <v>120</v>
      </c>
      <c r="G1450" s="189">
        <f>IF(Início!$C$11&lt;G$2,IF((G$2-Início!$C$11)&lt;72,$D1450*G$1,6*$D1450),0)</f>
        <v>180</v>
      </c>
      <c r="H1450" s="189">
        <f>IF(Início!$C$11&lt;H$2,IF((H$2-Início!$C$11)&lt;72,$D1450*H$1,6*$D1450),0)</f>
        <v>240</v>
      </c>
      <c r="I1450" s="189">
        <f>IF(Início!$C$11&lt;I$2,IF((I$2-Início!$C$11)&lt;72,$D1450*I$1,6*$D1450),0)</f>
        <v>300</v>
      </c>
      <c r="J1450" s="189">
        <f>IF(Início!$C$11&lt;J$2,IF((J$2-Início!$C$11)&lt;72,$D1450*J$1,6*$D1450),0)</f>
        <v>360</v>
      </c>
      <c r="K1450" s="189">
        <f>IF(Início!$C$11&lt;K$2,IF((K$2-Início!$C$11)&lt;72,$D1450*K$1,6*$D1450),0)</f>
        <v>360</v>
      </c>
      <c r="L1450" s="189">
        <f>IF(Início!$C$11&lt;L$2,IF((L$2-Início!$C$11)&lt;72,$D1450*L$1,6*$D1450),0)</f>
        <v>360</v>
      </c>
      <c r="M1450" s="189">
        <f>IF(Início!$C$11&lt;M$2,IF((M$2-Início!$C$11)&lt;72,$D1450*M$1,6*$D1450),0)</f>
        <v>360</v>
      </c>
      <c r="N1450" s="189">
        <f>IF(Início!$C$11&lt;N$2,IF((N$2-Início!$C$11)&lt;72,$D1450*N$1,6*$D1450),0)</f>
        <v>360</v>
      </c>
      <c r="Q1450" s="165" t="s">
        <v>786</v>
      </c>
    </row>
    <row r="1451" spans="2:17">
      <c r="B1451" s="165" t="str">
        <f t="shared" si="23"/>
        <v>São Gonçalo/RJ</v>
      </c>
      <c r="C1451" s="189" t="s">
        <v>2003</v>
      </c>
      <c r="D1451" s="189">
        <v>60</v>
      </c>
      <c r="E1451" s="189">
        <f>IF(Início!$C$11&lt;E$2,IF((E$2-Início!$C$11)&lt;72,$D1451*E$1,6*$D1451),0)</f>
        <v>60</v>
      </c>
      <c r="F1451" s="189">
        <f>IF(Início!$C$11&lt;F$2,IF((F$2-Início!$C$11)&lt;72,$D1451*F$1,6*$D1451),0)</f>
        <v>120</v>
      </c>
      <c r="G1451" s="189">
        <f>IF(Início!$C$11&lt;G$2,IF((G$2-Início!$C$11)&lt;72,$D1451*G$1,6*$D1451),0)</f>
        <v>180</v>
      </c>
      <c r="H1451" s="189">
        <f>IF(Início!$C$11&lt;H$2,IF((H$2-Início!$C$11)&lt;72,$D1451*H$1,6*$D1451),0)</f>
        <v>240</v>
      </c>
      <c r="I1451" s="189">
        <f>IF(Início!$C$11&lt;I$2,IF((I$2-Início!$C$11)&lt;72,$D1451*I$1,6*$D1451),0)</f>
        <v>300</v>
      </c>
      <c r="J1451" s="189">
        <f>IF(Início!$C$11&lt;J$2,IF((J$2-Início!$C$11)&lt;72,$D1451*J$1,6*$D1451),0)</f>
        <v>360</v>
      </c>
      <c r="K1451" s="189">
        <f>IF(Início!$C$11&lt;K$2,IF((K$2-Início!$C$11)&lt;72,$D1451*K$1,6*$D1451),0)</f>
        <v>360</v>
      </c>
      <c r="L1451" s="189">
        <f>IF(Início!$C$11&lt;L$2,IF((L$2-Início!$C$11)&lt;72,$D1451*L$1,6*$D1451),0)</f>
        <v>360</v>
      </c>
      <c r="M1451" s="189">
        <f>IF(Início!$C$11&lt;M$2,IF((M$2-Início!$C$11)&lt;72,$D1451*M$1,6*$D1451),0)</f>
        <v>360</v>
      </c>
      <c r="N1451" s="189">
        <f>IF(Início!$C$11&lt;N$2,IF((N$2-Início!$C$11)&lt;72,$D1451*N$1,6*$D1451),0)</f>
        <v>360</v>
      </c>
      <c r="Q1451" s="167" t="s">
        <v>328</v>
      </c>
    </row>
    <row r="1452" spans="2:17">
      <c r="B1452" s="165" t="str">
        <f t="shared" si="23"/>
        <v>São Gonçalo do Amarante/CE</v>
      </c>
      <c r="C1452" s="189" t="s">
        <v>314</v>
      </c>
      <c r="D1452" s="189">
        <v>60</v>
      </c>
      <c r="E1452" s="189">
        <f>IF(Início!$C$11&lt;E$2,IF((E$2-Início!$C$11)&lt;72,$D1452*E$1,6*$D1452),0)</f>
        <v>60</v>
      </c>
      <c r="F1452" s="189">
        <f>IF(Início!$C$11&lt;F$2,IF((F$2-Início!$C$11)&lt;72,$D1452*F$1,6*$D1452),0)</f>
        <v>120</v>
      </c>
      <c r="G1452" s="189">
        <f>IF(Início!$C$11&lt;G$2,IF((G$2-Início!$C$11)&lt;72,$D1452*G$1,6*$D1452),0)</f>
        <v>180</v>
      </c>
      <c r="H1452" s="189">
        <f>IF(Início!$C$11&lt;H$2,IF((H$2-Início!$C$11)&lt;72,$D1452*H$1,6*$D1452),0)</f>
        <v>240</v>
      </c>
      <c r="I1452" s="189">
        <f>IF(Início!$C$11&lt;I$2,IF((I$2-Início!$C$11)&lt;72,$D1452*I$1,6*$D1452),0)</f>
        <v>300</v>
      </c>
      <c r="J1452" s="189">
        <f>IF(Início!$C$11&lt;J$2,IF((J$2-Início!$C$11)&lt;72,$D1452*J$1,6*$D1452),0)</f>
        <v>360</v>
      </c>
      <c r="K1452" s="189">
        <f>IF(Início!$C$11&lt;K$2,IF((K$2-Início!$C$11)&lt;72,$D1452*K$1,6*$D1452),0)</f>
        <v>360</v>
      </c>
      <c r="L1452" s="189">
        <f>IF(Início!$C$11&lt;L$2,IF((L$2-Início!$C$11)&lt;72,$D1452*L$1,6*$D1452),0)</f>
        <v>360</v>
      </c>
      <c r="M1452" s="189">
        <f>IF(Início!$C$11&lt;M$2,IF((M$2-Início!$C$11)&lt;72,$D1452*M$1,6*$D1452),0)</f>
        <v>360</v>
      </c>
      <c r="N1452" s="189">
        <f>IF(Início!$C$11&lt;N$2,IF((N$2-Início!$C$11)&lt;72,$D1452*N$1,6*$D1452),0)</f>
        <v>360</v>
      </c>
      <c r="Q1452" s="165" t="s">
        <v>499</v>
      </c>
    </row>
    <row r="1453" spans="2:17">
      <c r="B1453" s="165" t="str">
        <f t="shared" si="23"/>
        <v>São Gonçalo do Piauí/PI</v>
      </c>
      <c r="C1453" s="189" t="s">
        <v>2004</v>
      </c>
      <c r="D1453" s="189">
        <v>60</v>
      </c>
      <c r="E1453" s="189">
        <f>IF(Início!$C$11&lt;E$2,IF((E$2-Início!$C$11)&lt;72,$D1453*E$1,6*$D1453),0)</f>
        <v>60</v>
      </c>
      <c r="F1453" s="189">
        <f>IF(Início!$C$11&lt;F$2,IF((F$2-Início!$C$11)&lt;72,$D1453*F$1,6*$D1453),0)</f>
        <v>120</v>
      </c>
      <c r="G1453" s="189">
        <f>IF(Início!$C$11&lt;G$2,IF((G$2-Início!$C$11)&lt;72,$D1453*G$1,6*$D1453),0)</f>
        <v>180</v>
      </c>
      <c r="H1453" s="189">
        <f>IF(Início!$C$11&lt;H$2,IF((H$2-Início!$C$11)&lt;72,$D1453*H$1,6*$D1453),0)</f>
        <v>240</v>
      </c>
      <c r="I1453" s="189">
        <f>IF(Início!$C$11&lt;I$2,IF((I$2-Início!$C$11)&lt;72,$D1453*I$1,6*$D1453),0)</f>
        <v>300</v>
      </c>
      <c r="J1453" s="189">
        <f>IF(Início!$C$11&lt;J$2,IF((J$2-Início!$C$11)&lt;72,$D1453*J$1,6*$D1453),0)</f>
        <v>360</v>
      </c>
      <c r="K1453" s="189">
        <f>IF(Início!$C$11&lt;K$2,IF((K$2-Início!$C$11)&lt;72,$D1453*K$1,6*$D1453),0)</f>
        <v>360</v>
      </c>
      <c r="L1453" s="189">
        <f>IF(Início!$C$11&lt;L$2,IF((L$2-Início!$C$11)&lt;72,$D1453*L$1,6*$D1453),0)</f>
        <v>360</v>
      </c>
      <c r="M1453" s="189">
        <f>IF(Início!$C$11&lt;M$2,IF((M$2-Início!$C$11)&lt;72,$D1453*M$1,6*$D1453),0)</f>
        <v>360</v>
      </c>
      <c r="N1453" s="189">
        <f>IF(Início!$C$11&lt;N$2,IF((N$2-Início!$C$11)&lt;72,$D1453*N$1,6*$D1453),0)</f>
        <v>360</v>
      </c>
      <c r="Q1453" s="165" t="s">
        <v>1707</v>
      </c>
    </row>
    <row r="1454" spans="2:17">
      <c r="B1454" s="165" t="str">
        <f t="shared" si="23"/>
        <v>São Gonçalo dos Campos/BA</v>
      </c>
      <c r="C1454" s="189" t="s">
        <v>311</v>
      </c>
      <c r="D1454" s="189">
        <v>60</v>
      </c>
      <c r="E1454" s="189">
        <f>IF(Início!$C$11&lt;E$2,IF((E$2-Início!$C$11)&lt;72,$D1454*E$1,6*$D1454),0)</f>
        <v>60</v>
      </c>
      <c r="F1454" s="189">
        <f>IF(Início!$C$11&lt;F$2,IF((F$2-Início!$C$11)&lt;72,$D1454*F$1,6*$D1454),0)</f>
        <v>120</v>
      </c>
      <c r="G1454" s="189">
        <f>IF(Início!$C$11&lt;G$2,IF((G$2-Início!$C$11)&lt;72,$D1454*G$1,6*$D1454),0)</f>
        <v>180</v>
      </c>
      <c r="H1454" s="189">
        <f>IF(Início!$C$11&lt;H$2,IF((H$2-Início!$C$11)&lt;72,$D1454*H$1,6*$D1454),0)</f>
        <v>240</v>
      </c>
      <c r="I1454" s="189">
        <f>IF(Início!$C$11&lt;I$2,IF((I$2-Início!$C$11)&lt;72,$D1454*I$1,6*$D1454),0)</f>
        <v>300</v>
      </c>
      <c r="J1454" s="189">
        <f>IF(Início!$C$11&lt;J$2,IF((J$2-Início!$C$11)&lt;72,$D1454*J$1,6*$D1454),0)</f>
        <v>360</v>
      </c>
      <c r="K1454" s="189">
        <f>IF(Início!$C$11&lt;K$2,IF((K$2-Início!$C$11)&lt;72,$D1454*K$1,6*$D1454),0)</f>
        <v>360</v>
      </c>
      <c r="L1454" s="189">
        <f>IF(Início!$C$11&lt;L$2,IF((L$2-Início!$C$11)&lt;72,$D1454*L$1,6*$D1454),0)</f>
        <v>360</v>
      </c>
      <c r="M1454" s="189">
        <f>IF(Início!$C$11&lt;M$2,IF((M$2-Início!$C$11)&lt;72,$D1454*M$1,6*$D1454),0)</f>
        <v>360</v>
      </c>
      <c r="N1454" s="189">
        <f>IF(Início!$C$11&lt;N$2,IF((N$2-Início!$C$11)&lt;72,$D1454*N$1,6*$D1454),0)</f>
        <v>360</v>
      </c>
      <c r="Q1454" s="165" t="s">
        <v>578</v>
      </c>
    </row>
    <row r="1455" spans="2:17">
      <c r="B1455" s="165" t="str">
        <f t="shared" si="23"/>
        <v>São Jerônimo/RS</v>
      </c>
      <c r="C1455" s="189" t="s">
        <v>2012</v>
      </c>
      <c r="D1455" s="189">
        <v>60</v>
      </c>
      <c r="E1455" s="189">
        <f>IF(Início!$C$11&lt;E$2,IF((E$2-Início!$C$11)&lt;72,$D1455*E$1,6*$D1455),0)</f>
        <v>60</v>
      </c>
      <c r="F1455" s="189">
        <f>IF(Início!$C$11&lt;F$2,IF((F$2-Início!$C$11)&lt;72,$D1455*F$1,6*$D1455),0)</f>
        <v>120</v>
      </c>
      <c r="G1455" s="189">
        <f>IF(Início!$C$11&lt;G$2,IF((G$2-Início!$C$11)&lt;72,$D1455*G$1,6*$D1455),0)</f>
        <v>180</v>
      </c>
      <c r="H1455" s="189">
        <f>IF(Início!$C$11&lt;H$2,IF((H$2-Início!$C$11)&lt;72,$D1455*H$1,6*$D1455),0)</f>
        <v>240</v>
      </c>
      <c r="I1455" s="189">
        <f>IF(Início!$C$11&lt;I$2,IF((I$2-Início!$C$11)&lt;72,$D1455*I$1,6*$D1455),0)</f>
        <v>300</v>
      </c>
      <c r="J1455" s="189">
        <f>IF(Início!$C$11&lt;J$2,IF((J$2-Início!$C$11)&lt;72,$D1455*J$1,6*$D1455),0)</f>
        <v>360</v>
      </c>
      <c r="K1455" s="189">
        <f>IF(Início!$C$11&lt;K$2,IF((K$2-Início!$C$11)&lt;72,$D1455*K$1,6*$D1455),0)</f>
        <v>360</v>
      </c>
      <c r="L1455" s="189">
        <f>IF(Início!$C$11&lt;L$2,IF((L$2-Início!$C$11)&lt;72,$D1455*L$1,6*$D1455),0)</f>
        <v>360</v>
      </c>
      <c r="M1455" s="189">
        <f>IF(Início!$C$11&lt;M$2,IF((M$2-Início!$C$11)&lt;72,$D1455*M$1,6*$D1455),0)</f>
        <v>360</v>
      </c>
      <c r="N1455" s="189">
        <f>IF(Início!$C$11&lt;N$2,IF((N$2-Início!$C$11)&lt;72,$D1455*N$1,6*$D1455),0)</f>
        <v>360</v>
      </c>
      <c r="Q1455" s="165" t="s">
        <v>870</v>
      </c>
    </row>
    <row r="1456" spans="2:17">
      <c r="B1456" s="165" t="str">
        <f t="shared" si="23"/>
        <v>São Jerônimo da Serra/PR</v>
      </c>
      <c r="C1456" s="189" t="s">
        <v>2009</v>
      </c>
      <c r="D1456" s="189">
        <v>60</v>
      </c>
      <c r="E1456" s="189">
        <f>IF(Início!$C$11&lt;E$2,IF((E$2-Início!$C$11)&lt;72,$D1456*E$1,6*$D1456),0)</f>
        <v>60</v>
      </c>
      <c r="F1456" s="189">
        <f>IF(Início!$C$11&lt;F$2,IF((F$2-Início!$C$11)&lt;72,$D1456*F$1,6*$D1456),0)</f>
        <v>120</v>
      </c>
      <c r="G1456" s="189">
        <f>IF(Início!$C$11&lt;G$2,IF((G$2-Início!$C$11)&lt;72,$D1456*G$1,6*$D1456),0)</f>
        <v>180</v>
      </c>
      <c r="H1456" s="189">
        <f>IF(Início!$C$11&lt;H$2,IF((H$2-Início!$C$11)&lt;72,$D1456*H$1,6*$D1456),0)</f>
        <v>240</v>
      </c>
      <c r="I1456" s="189">
        <f>IF(Início!$C$11&lt;I$2,IF((I$2-Início!$C$11)&lt;72,$D1456*I$1,6*$D1456),0)</f>
        <v>300</v>
      </c>
      <c r="J1456" s="189">
        <f>IF(Início!$C$11&lt;J$2,IF((J$2-Início!$C$11)&lt;72,$D1456*J$1,6*$D1456),0)</f>
        <v>360</v>
      </c>
      <c r="K1456" s="189">
        <f>IF(Início!$C$11&lt;K$2,IF((K$2-Início!$C$11)&lt;72,$D1456*K$1,6*$D1456),0)</f>
        <v>360</v>
      </c>
      <c r="L1456" s="189">
        <f>IF(Início!$C$11&lt;L$2,IF((L$2-Início!$C$11)&lt;72,$D1456*L$1,6*$D1456),0)</f>
        <v>360</v>
      </c>
      <c r="M1456" s="189">
        <f>IF(Início!$C$11&lt;M$2,IF((M$2-Início!$C$11)&lt;72,$D1456*M$1,6*$D1456),0)</f>
        <v>360</v>
      </c>
      <c r="N1456" s="189">
        <f>IF(Início!$C$11&lt;N$2,IF((N$2-Início!$C$11)&lt;72,$D1456*N$1,6*$D1456),0)</f>
        <v>360</v>
      </c>
      <c r="Q1456" s="165" t="s">
        <v>1294</v>
      </c>
    </row>
    <row r="1457" spans="2:17">
      <c r="B1457" s="165" t="str">
        <f t="shared" si="23"/>
        <v>São João da Canabrava/PI</v>
      </c>
      <c r="C1457" s="189" t="s">
        <v>2004</v>
      </c>
      <c r="D1457" s="189">
        <v>60</v>
      </c>
      <c r="E1457" s="189">
        <f>IF(Início!$C$11&lt;E$2,IF((E$2-Início!$C$11)&lt;72,$D1457*E$1,6*$D1457),0)</f>
        <v>60</v>
      </c>
      <c r="F1457" s="189">
        <f>IF(Início!$C$11&lt;F$2,IF((F$2-Início!$C$11)&lt;72,$D1457*F$1,6*$D1457),0)</f>
        <v>120</v>
      </c>
      <c r="G1457" s="189">
        <f>IF(Início!$C$11&lt;G$2,IF((G$2-Início!$C$11)&lt;72,$D1457*G$1,6*$D1457),0)</f>
        <v>180</v>
      </c>
      <c r="H1457" s="189">
        <f>IF(Início!$C$11&lt;H$2,IF((H$2-Início!$C$11)&lt;72,$D1457*H$1,6*$D1457),0)</f>
        <v>240</v>
      </c>
      <c r="I1457" s="189">
        <f>IF(Início!$C$11&lt;I$2,IF((I$2-Início!$C$11)&lt;72,$D1457*I$1,6*$D1457),0)</f>
        <v>300</v>
      </c>
      <c r="J1457" s="189">
        <f>IF(Início!$C$11&lt;J$2,IF((J$2-Início!$C$11)&lt;72,$D1457*J$1,6*$D1457),0)</f>
        <v>360</v>
      </c>
      <c r="K1457" s="189">
        <f>IF(Início!$C$11&lt;K$2,IF((K$2-Início!$C$11)&lt;72,$D1457*K$1,6*$D1457),0)</f>
        <v>360</v>
      </c>
      <c r="L1457" s="189">
        <f>IF(Início!$C$11&lt;L$2,IF((L$2-Início!$C$11)&lt;72,$D1457*L$1,6*$D1457),0)</f>
        <v>360</v>
      </c>
      <c r="M1457" s="189">
        <f>IF(Início!$C$11&lt;M$2,IF((M$2-Início!$C$11)&lt;72,$D1457*M$1,6*$D1457),0)</f>
        <v>360</v>
      </c>
      <c r="N1457" s="189">
        <f>IF(Início!$C$11&lt;N$2,IF((N$2-Início!$C$11)&lt;72,$D1457*N$1,6*$D1457),0)</f>
        <v>360</v>
      </c>
      <c r="Q1457" s="165" t="s">
        <v>1768</v>
      </c>
    </row>
    <row r="1458" spans="2:17">
      <c r="B1458" s="165" t="str">
        <f t="shared" si="23"/>
        <v>São João da Fronteira/PI</v>
      </c>
      <c r="C1458" s="189" t="s">
        <v>2004</v>
      </c>
      <c r="D1458" s="189">
        <v>60</v>
      </c>
      <c r="E1458" s="189">
        <f>IF(Início!$C$11&lt;E$2,IF((E$2-Início!$C$11)&lt;72,$D1458*E$1,6*$D1458),0)</f>
        <v>60</v>
      </c>
      <c r="F1458" s="189">
        <f>IF(Início!$C$11&lt;F$2,IF((F$2-Início!$C$11)&lt;72,$D1458*F$1,6*$D1458),0)</f>
        <v>120</v>
      </c>
      <c r="G1458" s="189">
        <f>IF(Início!$C$11&lt;G$2,IF((G$2-Início!$C$11)&lt;72,$D1458*G$1,6*$D1458),0)</f>
        <v>180</v>
      </c>
      <c r="H1458" s="189">
        <f>IF(Início!$C$11&lt;H$2,IF((H$2-Início!$C$11)&lt;72,$D1458*H$1,6*$D1458),0)</f>
        <v>240</v>
      </c>
      <c r="I1458" s="189">
        <f>IF(Início!$C$11&lt;I$2,IF((I$2-Início!$C$11)&lt;72,$D1458*I$1,6*$D1458),0)</f>
        <v>300</v>
      </c>
      <c r="J1458" s="189">
        <f>IF(Início!$C$11&lt;J$2,IF((J$2-Início!$C$11)&lt;72,$D1458*J$1,6*$D1458),0)</f>
        <v>360</v>
      </c>
      <c r="K1458" s="189">
        <f>IF(Início!$C$11&lt;K$2,IF((K$2-Início!$C$11)&lt;72,$D1458*K$1,6*$D1458),0)</f>
        <v>360</v>
      </c>
      <c r="L1458" s="189">
        <f>IF(Início!$C$11&lt;L$2,IF((L$2-Início!$C$11)&lt;72,$D1458*L$1,6*$D1458),0)</f>
        <v>360</v>
      </c>
      <c r="M1458" s="189">
        <f>IF(Início!$C$11&lt;M$2,IF((M$2-Início!$C$11)&lt;72,$D1458*M$1,6*$D1458),0)</f>
        <v>360</v>
      </c>
      <c r="N1458" s="189">
        <f>IF(Início!$C$11&lt;N$2,IF((N$2-Início!$C$11)&lt;72,$D1458*N$1,6*$D1458),0)</f>
        <v>360</v>
      </c>
      <c r="Q1458" s="165" t="s">
        <v>1657</v>
      </c>
    </row>
    <row r="1459" spans="2:17">
      <c r="B1459" s="165" t="str">
        <f t="shared" si="23"/>
        <v>São João da Ponta/PA</v>
      </c>
      <c r="C1459" s="189" t="s">
        <v>302</v>
      </c>
      <c r="D1459" s="189">
        <v>60</v>
      </c>
      <c r="E1459" s="189">
        <f>IF(Início!$C$11&lt;E$2,IF((E$2-Início!$C$11)&lt;72,$D1459*E$1,6*$D1459),0)</f>
        <v>60</v>
      </c>
      <c r="F1459" s="189">
        <f>IF(Início!$C$11&lt;F$2,IF((F$2-Início!$C$11)&lt;72,$D1459*F$1,6*$D1459),0)</f>
        <v>120</v>
      </c>
      <c r="G1459" s="189">
        <f>IF(Início!$C$11&lt;G$2,IF((G$2-Início!$C$11)&lt;72,$D1459*G$1,6*$D1459),0)</f>
        <v>180</v>
      </c>
      <c r="H1459" s="189">
        <f>IF(Início!$C$11&lt;H$2,IF((H$2-Início!$C$11)&lt;72,$D1459*H$1,6*$D1459),0)</f>
        <v>240</v>
      </c>
      <c r="I1459" s="189">
        <f>IF(Início!$C$11&lt;I$2,IF((I$2-Início!$C$11)&lt;72,$D1459*I$1,6*$D1459),0)</f>
        <v>300</v>
      </c>
      <c r="J1459" s="189">
        <f>IF(Início!$C$11&lt;J$2,IF((J$2-Início!$C$11)&lt;72,$D1459*J$1,6*$D1459),0)</f>
        <v>360</v>
      </c>
      <c r="K1459" s="189">
        <f>IF(Início!$C$11&lt;K$2,IF((K$2-Início!$C$11)&lt;72,$D1459*K$1,6*$D1459),0)</f>
        <v>360</v>
      </c>
      <c r="L1459" s="189">
        <f>IF(Início!$C$11&lt;L$2,IF((L$2-Início!$C$11)&lt;72,$D1459*L$1,6*$D1459),0)</f>
        <v>360</v>
      </c>
      <c r="M1459" s="189">
        <f>IF(Início!$C$11&lt;M$2,IF((M$2-Início!$C$11)&lt;72,$D1459*M$1,6*$D1459),0)</f>
        <v>360</v>
      </c>
      <c r="N1459" s="189">
        <f>IF(Início!$C$11&lt;N$2,IF((N$2-Início!$C$11)&lt;72,$D1459*N$1,6*$D1459),0)</f>
        <v>360</v>
      </c>
      <c r="Q1459" s="165" t="s">
        <v>1749</v>
      </c>
    </row>
    <row r="1460" spans="2:17">
      <c r="B1460" s="165" t="str">
        <f t="shared" si="23"/>
        <v>São João de Pirabas/PA</v>
      </c>
      <c r="C1460" s="189" t="s">
        <v>302</v>
      </c>
      <c r="D1460" s="189">
        <v>60</v>
      </c>
      <c r="E1460" s="189">
        <f>IF(Início!$C$11&lt;E$2,IF((E$2-Início!$C$11)&lt;72,$D1460*E$1,6*$D1460),0)</f>
        <v>60</v>
      </c>
      <c r="F1460" s="189">
        <f>IF(Início!$C$11&lt;F$2,IF((F$2-Início!$C$11)&lt;72,$D1460*F$1,6*$D1460),0)</f>
        <v>120</v>
      </c>
      <c r="G1460" s="189">
        <f>IF(Início!$C$11&lt;G$2,IF((G$2-Início!$C$11)&lt;72,$D1460*G$1,6*$D1460),0)</f>
        <v>180</v>
      </c>
      <c r="H1460" s="189">
        <f>IF(Início!$C$11&lt;H$2,IF((H$2-Início!$C$11)&lt;72,$D1460*H$1,6*$D1460),0)</f>
        <v>240</v>
      </c>
      <c r="I1460" s="189">
        <f>IF(Início!$C$11&lt;I$2,IF((I$2-Início!$C$11)&lt;72,$D1460*I$1,6*$D1460),0)</f>
        <v>300</v>
      </c>
      <c r="J1460" s="189">
        <f>IF(Início!$C$11&lt;J$2,IF((J$2-Início!$C$11)&lt;72,$D1460*J$1,6*$D1460),0)</f>
        <v>360</v>
      </c>
      <c r="K1460" s="189">
        <f>IF(Início!$C$11&lt;K$2,IF((K$2-Início!$C$11)&lt;72,$D1460*K$1,6*$D1460),0)</f>
        <v>360</v>
      </c>
      <c r="L1460" s="189">
        <f>IF(Início!$C$11&lt;L$2,IF((L$2-Início!$C$11)&lt;72,$D1460*L$1,6*$D1460),0)</f>
        <v>360</v>
      </c>
      <c r="M1460" s="189">
        <f>IF(Início!$C$11&lt;M$2,IF((M$2-Início!$C$11)&lt;72,$D1460*M$1,6*$D1460),0)</f>
        <v>360</v>
      </c>
      <c r="N1460" s="189">
        <f>IF(Início!$C$11&lt;N$2,IF((N$2-Início!$C$11)&lt;72,$D1460*N$1,6*$D1460),0)</f>
        <v>360</v>
      </c>
      <c r="Q1460" s="165" t="s">
        <v>877</v>
      </c>
    </row>
    <row r="1461" spans="2:17">
      <c r="B1461" s="165" t="str">
        <f t="shared" si="23"/>
        <v>São João do Araguaia/PA</v>
      </c>
      <c r="C1461" s="189" t="s">
        <v>302</v>
      </c>
      <c r="D1461" s="189">
        <v>60</v>
      </c>
      <c r="E1461" s="189">
        <f>IF(Início!$C$11&lt;E$2,IF((E$2-Início!$C$11)&lt;72,$D1461*E$1,6*$D1461),0)</f>
        <v>60</v>
      </c>
      <c r="F1461" s="189">
        <f>IF(Início!$C$11&lt;F$2,IF((F$2-Início!$C$11)&lt;72,$D1461*F$1,6*$D1461),0)</f>
        <v>120</v>
      </c>
      <c r="G1461" s="189">
        <f>IF(Início!$C$11&lt;G$2,IF((G$2-Início!$C$11)&lt;72,$D1461*G$1,6*$D1461),0)</f>
        <v>180</v>
      </c>
      <c r="H1461" s="189">
        <f>IF(Início!$C$11&lt;H$2,IF((H$2-Início!$C$11)&lt;72,$D1461*H$1,6*$D1461),0)</f>
        <v>240</v>
      </c>
      <c r="I1461" s="189">
        <f>IF(Início!$C$11&lt;I$2,IF((I$2-Início!$C$11)&lt;72,$D1461*I$1,6*$D1461),0)</f>
        <v>300</v>
      </c>
      <c r="J1461" s="189">
        <f>IF(Início!$C$11&lt;J$2,IF((J$2-Início!$C$11)&lt;72,$D1461*J$1,6*$D1461),0)</f>
        <v>360</v>
      </c>
      <c r="K1461" s="189">
        <f>IF(Início!$C$11&lt;K$2,IF((K$2-Início!$C$11)&lt;72,$D1461*K$1,6*$D1461),0)</f>
        <v>360</v>
      </c>
      <c r="L1461" s="189">
        <f>IF(Início!$C$11&lt;L$2,IF((L$2-Início!$C$11)&lt;72,$D1461*L$1,6*$D1461),0)</f>
        <v>360</v>
      </c>
      <c r="M1461" s="189">
        <f>IF(Início!$C$11&lt;M$2,IF((M$2-Início!$C$11)&lt;72,$D1461*M$1,6*$D1461),0)</f>
        <v>360</v>
      </c>
      <c r="N1461" s="189">
        <f>IF(Início!$C$11&lt;N$2,IF((N$2-Início!$C$11)&lt;72,$D1461*N$1,6*$D1461),0)</f>
        <v>360</v>
      </c>
      <c r="Q1461" s="165" t="s">
        <v>1167</v>
      </c>
    </row>
    <row r="1462" spans="2:17">
      <c r="B1462" s="165" t="str">
        <f t="shared" si="23"/>
        <v>São João do Arraial/PI</v>
      </c>
      <c r="C1462" s="189" t="s">
        <v>2004</v>
      </c>
      <c r="D1462" s="189">
        <v>60</v>
      </c>
      <c r="E1462" s="189">
        <f>IF(Início!$C$11&lt;E$2,IF((E$2-Início!$C$11)&lt;72,$D1462*E$1,6*$D1462),0)</f>
        <v>60</v>
      </c>
      <c r="F1462" s="189">
        <f>IF(Início!$C$11&lt;F$2,IF((F$2-Início!$C$11)&lt;72,$D1462*F$1,6*$D1462),0)</f>
        <v>120</v>
      </c>
      <c r="G1462" s="189">
        <f>IF(Início!$C$11&lt;G$2,IF((G$2-Início!$C$11)&lt;72,$D1462*G$1,6*$D1462),0)</f>
        <v>180</v>
      </c>
      <c r="H1462" s="189">
        <f>IF(Início!$C$11&lt;H$2,IF((H$2-Início!$C$11)&lt;72,$D1462*H$1,6*$D1462),0)</f>
        <v>240</v>
      </c>
      <c r="I1462" s="189">
        <f>IF(Início!$C$11&lt;I$2,IF((I$2-Início!$C$11)&lt;72,$D1462*I$1,6*$D1462),0)</f>
        <v>300</v>
      </c>
      <c r="J1462" s="189">
        <f>IF(Início!$C$11&lt;J$2,IF((J$2-Início!$C$11)&lt;72,$D1462*J$1,6*$D1462),0)</f>
        <v>360</v>
      </c>
      <c r="K1462" s="189">
        <f>IF(Início!$C$11&lt;K$2,IF((K$2-Início!$C$11)&lt;72,$D1462*K$1,6*$D1462),0)</f>
        <v>360</v>
      </c>
      <c r="L1462" s="189">
        <f>IF(Início!$C$11&lt;L$2,IF((L$2-Início!$C$11)&lt;72,$D1462*L$1,6*$D1462),0)</f>
        <v>360</v>
      </c>
      <c r="M1462" s="189">
        <f>IF(Início!$C$11&lt;M$2,IF((M$2-Início!$C$11)&lt;72,$D1462*M$1,6*$D1462),0)</f>
        <v>360</v>
      </c>
      <c r="N1462" s="189">
        <f>IF(Início!$C$11&lt;N$2,IF((N$2-Início!$C$11)&lt;72,$D1462*N$1,6*$D1462),0)</f>
        <v>360</v>
      </c>
      <c r="Q1462" s="165" t="s">
        <v>1448</v>
      </c>
    </row>
    <row r="1463" spans="2:17">
      <c r="B1463" s="165" t="str">
        <f t="shared" si="23"/>
        <v>São João do Caiuá/PR</v>
      </c>
      <c r="C1463" s="189" t="s">
        <v>2009</v>
      </c>
      <c r="D1463" s="189">
        <v>60</v>
      </c>
      <c r="E1463" s="189">
        <f>IF(Início!$C$11&lt;E$2,IF((E$2-Início!$C$11)&lt;72,$D1463*E$1,6*$D1463),0)</f>
        <v>60</v>
      </c>
      <c r="F1463" s="189">
        <f>IF(Início!$C$11&lt;F$2,IF((F$2-Início!$C$11)&lt;72,$D1463*F$1,6*$D1463),0)</f>
        <v>120</v>
      </c>
      <c r="G1463" s="189">
        <f>IF(Início!$C$11&lt;G$2,IF((G$2-Início!$C$11)&lt;72,$D1463*G$1,6*$D1463),0)</f>
        <v>180</v>
      </c>
      <c r="H1463" s="189">
        <f>IF(Início!$C$11&lt;H$2,IF((H$2-Início!$C$11)&lt;72,$D1463*H$1,6*$D1463),0)</f>
        <v>240</v>
      </c>
      <c r="I1463" s="189">
        <f>IF(Início!$C$11&lt;I$2,IF((I$2-Início!$C$11)&lt;72,$D1463*I$1,6*$D1463),0)</f>
        <v>300</v>
      </c>
      <c r="J1463" s="189">
        <f>IF(Início!$C$11&lt;J$2,IF((J$2-Início!$C$11)&lt;72,$D1463*J$1,6*$D1463),0)</f>
        <v>360</v>
      </c>
      <c r="K1463" s="189">
        <f>IF(Início!$C$11&lt;K$2,IF((K$2-Início!$C$11)&lt;72,$D1463*K$1,6*$D1463),0)</f>
        <v>360</v>
      </c>
      <c r="L1463" s="189">
        <f>IF(Início!$C$11&lt;L$2,IF((L$2-Início!$C$11)&lt;72,$D1463*L$1,6*$D1463),0)</f>
        <v>360</v>
      </c>
      <c r="M1463" s="189">
        <f>IF(Início!$C$11&lt;M$2,IF((M$2-Início!$C$11)&lt;72,$D1463*M$1,6*$D1463),0)</f>
        <v>360</v>
      </c>
      <c r="N1463" s="189">
        <f>IF(Início!$C$11&lt;N$2,IF((N$2-Início!$C$11)&lt;72,$D1463*N$1,6*$D1463),0)</f>
        <v>360</v>
      </c>
      <c r="Q1463" s="165" t="s">
        <v>1650</v>
      </c>
    </row>
    <row r="1464" spans="2:17">
      <c r="B1464" s="165" t="str">
        <f t="shared" si="23"/>
        <v>São João do Carú/MA</v>
      </c>
      <c r="C1464" s="189" t="s">
        <v>316</v>
      </c>
      <c r="D1464" s="189">
        <v>60</v>
      </c>
      <c r="E1464" s="189">
        <f>IF(Início!$C$11&lt;E$2,IF((E$2-Início!$C$11)&lt;72,$D1464*E$1,6*$D1464),0)</f>
        <v>60</v>
      </c>
      <c r="F1464" s="189">
        <f>IF(Início!$C$11&lt;F$2,IF((F$2-Início!$C$11)&lt;72,$D1464*F$1,6*$D1464),0)</f>
        <v>120</v>
      </c>
      <c r="G1464" s="189">
        <f>IF(Início!$C$11&lt;G$2,IF((G$2-Início!$C$11)&lt;72,$D1464*G$1,6*$D1464),0)</f>
        <v>180</v>
      </c>
      <c r="H1464" s="189">
        <f>IF(Início!$C$11&lt;H$2,IF((H$2-Início!$C$11)&lt;72,$D1464*H$1,6*$D1464),0)</f>
        <v>240</v>
      </c>
      <c r="I1464" s="189">
        <f>IF(Início!$C$11&lt;I$2,IF((I$2-Início!$C$11)&lt;72,$D1464*I$1,6*$D1464),0)</f>
        <v>300</v>
      </c>
      <c r="J1464" s="189">
        <f>IF(Início!$C$11&lt;J$2,IF((J$2-Início!$C$11)&lt;72,$D1464*J$1,6*$D1464),0)</f>
        <v>360</v>
      </c>
      <c r="K1464" s="189">
        <f>IF(Início!$C$11&lt;K$2,IF((K$2-Início!$C$11)&lt;72,$D1464*K$1,6*$D1464),0)</f>
        <v>360</v>
      </c>
      <c r="L1464" s="189">
        <f>IF(Início!$C$11&lt;L$2,IF((L$2-Início!$C$11)&lt;72,$D1464*L$1,6*$D1464),0)</f>
        <v>360</v>
      </c>
      <c r="M1464" s="189">
        <f>IF(Início!$C$11&lt;M$2,IF((M$2-Início!$C$11)&lt;72,$D1464*M$1,6*$D1464),0)</f>
        <v>360</v>
      </c>
      <c r="N1464" s="189">
        <f>IF(Início!$C$11&lt;N$2,IF((N$2-Início!$C$11)&lt;72,$D1464*N$1,6*$D1464),0)</f>
        <v>360</v>
      </c>
      <c r="Q1464" s="165" t="s">
        <v>1214</v>
      </c>
    </row>
    <row r="1465" spans="2:17">
      <c r="B1465" s="165" t="str">
        <f t="shared" si="23"/>
        <v>São João do Ivaí/PR</v>
      </c>
      <c r="C1465" s="189" t="s">
        <v>2009</v>
      </c>
      <c r="D1465" s="189">
        <v>60</v>
      </c>
      <c r="E1465" s="189">
        <f>IF(Início!$C$11&lt;E$2,IF((E$2-Início!$C$11)&lt;72,$D1465*E$1,6*$D1465),0)</f>
        <v>60</v>
      </c>
      <c r="F1465" s="189">
        <f>IF(Início!$C$11&lt;F$2,IF((F$2-Início!$C$11)&lt;72,$D1465*F$1,6*$D1465),0)</f>
        <v>120</v>
      </c>
      <c r="G1465" s="189">
        <f>IF(Início!$C$11&lt;G$2,IF((G$2-Início!$C$11)&lt;72,$D1465*G$1,6*$D1465),0)</f>
        <v>180</v>
      </c>
      <c r="H1465" s="189">
        <f>IF(Início!$C$11&lt;H$2,IF((H$2-Início!$C$11)&lt;72,$D1465*H$1,6*$D1465),0)</f>
        <v>240</v>
      </c>
      <c r="I1465" s="189">
        <f>IF(Início!$C$11&lt;I$2,IF((I$2-Início!$C$11)&lt;72,$D1465*I$1,6*$D1465),0)</f>
        <v>300</v>
      </c>
      <c r="J1465" s="189">
        <f>IF(Início!$C$11&lt;J$2,IF((J$2-Início!$C$11)&lt;72,$D1465*J$1,6*$D1465),0)</f>
        <v>360</v>
      </c>
      <c r="K1465" s="189">
        <f>IF(Início!$C$11&lt;K$2,IF((K$2-Início!$C$11)&lt;72,$D1465*K$1,6*$D1465),0)</f>
        <v>360</v>
      </c>
      <c r="L1465" s="189">
        <f>IF(Início!$C$11&lt;L$2,IF((L$2-Início!$C$11)&lt;72,$D1465*L$1,6*$D1465),0)</f>
        <v>360</v>
      </c>
      <c r="M1465" s="189">
        <f>IF(Início!$C$11&lt;M$2,IF((M$2-Início!$C$11)&lt;72,$D1465*M$1,6*$D1465),0)</f>
        <v>360</v>
      </c>
      <c r="N1465" s="189">
        <f>IF(Início!$C$11&lt;N$2,IF((N$2-Início!$C$11)&lt;72,$D1465*N$1,6*$D1465),0)</f>
        <v>360</v>
      </c>
      <c r="Q1465" s="165" t="s">
        <v>1311</v>
      </c>
    </row>
    <row r="1466" spans="2:17">
      <c r="B1466" s="165" t="str">
        <f t="shared" si="23"/>
        <v>São João do Jaguaribe/CE</v>
      </c>
      <c r="C1466" s="189" t="s">
        <v>314</v>
      </c>
      <c r="D1466" s="189">
        <v>60</v>
      </c>
      <c r="E1466" s="189">
        <f>IF(Início!$C$11&lt;E$2,IF((E$2-Início!$C$11)&lt;72,$D1466*E$1,6*$D1466),0)</f>
        <v>60</v>
      </c>
      <c r="F1466" s="189">
        <f>IF(Início!$C$11&lt;F$2,IF((F$2-Início!$C$11)&lt;72,$D1466*F$1,6*$D1466),0)</f>
        <v>120</v>
      </c>
      <c r="G1466" s="189">
        <f>IF(Início!$C$11&lt;G$2,IF((G$2-Início!$C$11)&lt;72,$D1466*G$1,6*$D1466),0)</f>
        <v>180</v>
      </c>
      <c r="H1466" s="189">
        <f>IF(Início!$C$11&lt;H$2,IF((H$2-Início!$C$11)&lt;72,$D1466*H$1,6*$D1466),0)</f>
        <v>240</v>
      </c>
      <c r="I1466" s="189">
        <f>IF(Início!$C$11&lt;I$2,IF((I$2-Início!$C$11)&lt;72,$D1466*I$1,6*$D1466),0)</f>
        <v>300</v>
      </c>
      <c r="J1466" s="189">
        <f>IF(Início!$C$11&lt;J$2,IF((J$2-Início!$C$11)&lt;72,$D1466*J$1,6*$D1466),0)</f>
        <v>360</v>
      </c>
      <c r="K1466" s="189">
        <f>IF(Início!$C$11&lt;K$2,IF((K$2-Início!$C$11)&lt;72,$D1466*K$1,6*$D1466),0)</f>
        <v>360</v>
      </c>
      <c r="L1466" s="189">
        <f>IF(Início!$C$11&lt;L$2,IF((L$2-Início!$C$11)&lt;72,$D1466*L$1,6*$D1466),0)</f>
        <v>360</v>
      </c>
      <c r="M1466" s="189">
        <f>IF(Início!$C$11&lt;M$2,IF((M$2-Início!$C$11)&lt;72,$D1466*M$1,6*$D1466),0)</f>
        <v>360</v>
      </c>
      <c r="N1466" s="189">
        <f>IF(Início!$C$11&lt;N$2,IF((N$2-Início!$C$11)&lt;72,$D1466*N$1,6*$D1466),0)</f>
        <v>360</v>
      </c>
      <c r="Q1466" s="165" t="s">
        <v>1627</v>
      </c>
    </row>
    <row r="1467" spans="2:17">
      <c r="B1467" s="165" t="str">
        <f t="shared" si="23"/>
        <v>São João do Oeste/SC</v>
      </c>
      <c r="C1467" s="189" t="s">
        <v>2013</v>
      </c>
      <c r="D1467" s="189">
        <v>60</v>
      </c>
      <c r="E1467" s="189">
        <f>IF(Início!$C$11&lt;E$2,IF((E$2-Início!$C$11)&lt;72,$D1467*E$1,6*$D1467),0)</f>
        <v>60</v>
      </c>
      <c r="F1467" s="189">
        <f>IF(Início!$C$11&lt;F$2,IF((F$2-Início!$C$11)&lt;72,$D1467*F$1,6*$D1467),0)</f>
        <v>120</v>
      </c>
      <c r="G1467" s="189">
        <f>IF(Início!$C$11&lt;G$2,IF((G$2-Início!$C$11)&lt;72,$D1467*G$1,6*$D1467),0)</f>
        <v>180</v>
      </c>
      <c r="H1467" s="189">
        <f>IF(Início!$C$11&lt;H$2,IF((H$2-Início!$C$11)&lt;72,$D1467*H$1,6*$D1467),0)</f>
        <v>240</v>
      </c>
      <c r="I1467" s="189">
        <f>IF(Início!$C$11&lt;I$2,IF((I$2-Início!$C$11)&lt;72,$D1467*I$1,6*$D1467),0)</f>
        <v>300</v>
      </c>
      <c r="J1467" s="189">
        <f>IF(Início!$C$11&lt;J$2,IF((J$2-Início!$C$11)&lt;72,$D1467*J$1,6*$D1467),0)</f>
        <v>360</v>
      </c>
      <c r="K1467" s="189">
        <f>IF(Início!$C$11&lt;K$2,IF((K$2-Início!$C$11)&lt;72,$D1467*K$1,6*$D1467),0)</f>
        <v>360</v>
      </c>
      <c r="L1467" s="189">
        <f>IF(Início!$C$11&lt;L$2,IF((L$2-Início!$C$11)&lt;72,$D1467*L$1,6*$D1467),0)</f>
        <v>360</v>
      </c>
      <c r="M1467" s="189">
        <f>IF(Início!$C$11&lt;M$2,IF((M$2-Início!$C$11)&lt;72,$D1467*M$1,6*$D1467),0)</f>
        <v>360</v>
      </c>
      <c r="N1467" s="189">
        <f>IF(Início!$C$11&lt;N$2,IF((N$2-Início!$C$11)&lt;72,$D1467*N$1,6*$D1467),0)</f>
        <v>360</v>
      </c>
      <c r="Q1467" s="165" t="s">
        <v>1586</v>
      </c>
    </row>
    <row r="1468" spans="2:17">
      <c r="B1468" s="165" t="str">
        <f t="shared" si="23"/>
        <v>São João do Sabugi/RN</v>
      </c>
      <c r="C1468" s="189" t="s">
        <v>2014</v>
      </c>
      <c r="D1468" s="189">
        <v>60</v>
      </c>
      <c r="E1468" s="189">
        <f>IF(Início!$C$11&lt;E$2,IF((E$2-Início!$C$11)&lt;72,$D1468*E$1,6*$D1468),0)</f>
        <v>60</v>
      </c>
      <c r="F1468" s="189">
        <f>IF(Início!$C$11&lt;F$2,IF((F$2-Início!$C$11)&lt;72,$D1468*F$1,6*$D1468),0)</f>
        <v>120</v>
      </c>
      <c r="G1468" s="189">
        <f>IF(Início!$C$11&lt;G$2,IF((G$2-Início!$C$11)&lt;72,$D1468*G$1,6*$D1468),0)</f>
        <v>180</v>
      </c>
      <c r="H1468" s="189">
        <f>IF(Início!$C$11&lt;H$2,IF((H$2-Início!$C$11)&lt;72,$D1468*H$1,6*$D1468),0)</f>
        <v>240</v>
      </c>
      <c r="I1468" s="189">
        <f>IF(Início!$C$11&lt;I$2,IF((I$2-Início!$C$11)&lt;72,$D1468*I$1,6*$D1468),0)</f>
        <v>300</v>
      </c>
      <c r="J1468" s="189">
        <f>IF(Início!$C$11&lt;J$2,IF((J$2-Início!$C$11)&lt;72,$D1468*J$1,6*$D1468),0)</f>
        <v>360</v>
      </c>
      <c r="K1468" s="189">
        <f>IF(Início!$C$11&lt;K$2,IF((K$2-Início!$C$11)&lt;72,$D1468*K$1,6*$D1468),0)</f>
        <v>360</v>
      </c>
      <c r="L1468" s="189">
        <f>IF(Início!$C$11&lt;L$2,IF((L$2-Início!$C$11)&lt;72,$D1468*L$1,6*$D1468),0)</f>
        <v>360</v>
      </c>
      <c r="M1468" s="189">
        <f>IF(Início!$C$11&lt;M$2,IF((M$2-Início!$C$11)&lt;72,$D1468*M$1,6*$D1468),0)</f>
        <v>360</v>
      </c>
      <c r="N1468" s="189">
        <f>IF(Início!$C$11&lt;N$2,IF((N$2-Início!$C$11)&lt;72,$D1468*N$1,6*$D1468),0)</f>
        <v>360</v>
      </c>
      <c r="Q1468" s="165" t="s">
        <v>1617</v>
      </c>
    </row>
    <row r="1469" spans="2:17">
      <c r="B1469" s="165" t="str">
        <f t="shared" si="23"/>
        <v>São João do Soter/MA</v>
      </c>
      <c r="C1469" s="189" t="s">
        <v>316</v>
      </c>
      <c r="D1469" s="189">
        <v>60</v>
      </c>
      <c r="E1469" s="189">
        <f>IF(Início!$C$11&lt;E$2,IF((E$2-Início!$C$11)&lt;72,$D1469*E$1,6*$D1469),0)</f>
        <v>60</v>
      </c>
      <c r="F1469" s="189">
        <f>IF(Início!$C$11&lt;F$2,IF((F$2-Início!$C$11)&lt;72,$D1469*F$1,6*$D1469),0)</f>
        <v>120</v>
      </c>
      <c r="G1469" s="189">
        <f>IF(Início!$C$11&lt;G$2,IF((G$2-Início!$C$11)&lt;72,$D1469*G$1,6*$D1469),0)</f>
        <v>180</v>
      </c>
      <c r="H1469" s="189">
        <f>IF(Início!$C$11&lt;H$2,IF((H$2-Início!$C$11)&lt;72,$D1469*H$1,6*$D1469),0)</f>
        <v>240</v>
      </c>
      <c r="I1469" s="189">
        <f>IF(Início!$C$11&lt;I$2,IF((I$2-Início!$C$11)&lt;72,$D1469*I$1,6*$D1469),0)</f>
        <v>300</v>
      </c>
      <c r="J1469" s="189">
        <f>IF(Início!$C$11&lt;J$2,IF((J$2-Início!$C$11)&lt;72,$D1469*J$1,6*$D1469),0)</f>
        <v>360</v>
      </c>
      <c r="K1469" s="189">
        <f>IF(Início!$C$11&lt;K$2,IF((K$2-Início!$C$11)&lt;72,$D1469*K$1,6*$D1469),0)</f>
        <v>360</v>
      </c>
      <c r="L1469" s="189">
        <f>IF(Início!$C$11&lt;L$2,IF((L$2-Início!$C$11)&lt;72,$D1469*L$1,6*$D1469),0)</f>
        <v>360</v>
      </c>
      <c r="M1469" s="189">
        <f>IF(Início!$C$11&lt;M$2,IF((M$2-Início!$C$11)&lt;72,$D1469*M$1,6*$D1469),0)</f>
        <v>360</v>
      </c>
      <c r="N1469" s="189">
        <f>IF(Início!$C$11&lt;N$2,IF((N$2-Início!$C$11)&lt;72,$D1469*N$1,6*$D1469),0)</f>
        <v>360</v>
      </c>
      <c r="Q1469" s="165" t="s">
        <v>1020</v>
      </c>
    </row>
    <row r="1470" spans="2:17">
      <c r="B1470" s="165" t="str">
        <f t="shared" si="23"/>
        <v>São João do Triunfo/PR</v>
      </c>
      <c r="C1470" s="189" t="s">
        <v>2009</v>
      </c>
      <c r="D1470" s="189">
        <v>60</v>
      </c>
      <c r="E1470" s="189">
        <f>IF(Início!$C$11&lt;E$2,IF((E$2-Início!$C$11)&lt;72,$D1470*E$1,6*$D1470),0)</f>
        <v>60</v>
      </c>
      <c r="F1470" s="189">
        <f>IF(Início!$C$11&lt;F$2,IF((F$2-Início!$C$11)&lt;72,$D1470*F$1,6*$D1470),0)</f>
        <v>120</v>
      </c>
      <c r="G1470" s="189">
        <f>IF(Início!$C$11&lt;G$2,IF((G$2-Início!$C$11)&lt;72,$D1470*G$1,6*$D1470),0)</f>
        <v>180</v>
      </c>
      <c r="H1470" s="189">
        <f>IF(Início!$C$11&lt;H$2,IF((H$2-Início!$C$11)&lt;72,$D1470*H$1,6*$D1470),0)</f>
        <v>240</v>
      </c>
      <c r="I1470" s="189">
        <f>IF(Início!$C$11&lt;I$2,IF((I$2-Início!$C$11)&lt;72,$D1470*I$1,6*$D1470),0)</f>
        <v>300</v>
      </c>
      <c r="J1470" s="189">
        <f>IF(Início!$C$11&lt;J$2,IF((J$2-Início!$C$11)&lt;72,$D1470*J$1,6*$D1470),0)</f>
        <v>360</v>
      </c>
      <c r="K1470" s="189">
        <f>IF(Início!$C$11&lt;K$2,IF((K$2-Início!$C$11)&lt;72,$D1470*K$1,6*$D1470),0)</f>
        <v>360</v>
      </c>
      <c r="L1470" s="189">
        <f>IF(Início!$C$11&lt;L$2,IF((L$2-Início!$C$11)&lt;72,$D1470*L$1,6*$D1470),0)</f>
        <v>360</v>
      </c>
      <c r="M1470" s="189">
        <f>IF(Início!$C$11&lt;M$2,IF((M$2-Início!$C$11)&lt;72,$D1470*M$1,6*$D1470),0)</f>
        <v>360</v>
      </c>
      <c r="N1470" s="189">
        <f>IF(Início!$C$11&lt;N$2,IF((N$2-Início!$C$11)&lt;72,$D1470*N$1,6*$D1470),0)</f>
        <v>360</v>
      </c>
      <c r="Q1470" s="165" t="s">
        <v>1147</v>
      </c>
    </row>
    <row r="1471" spans="2:17">
      <c r="B1471" s="165" t="str">
        <f t="shared" si="23"/>
        <v>São Joaquim do Monte/PE</v>
      </c>
      <c r="C1471" s="189" t="s">
        <v>319</v>
      </c>
      <c r="D1471" s="189">
        <v>60</v>
      </c>
      <c r="E1471" s="189">
        <f>IF(Início!$C$11&lt;E$2,IF((E$2-Início!$C$11)&lt;72,$D1471*E$1,6*$D1471),0)</f>
        <v>60</v>
      </c>
      <c r="F1471" s="189">
        <f>IF(Início!$C$11&lt;F$2,IF((F$2-Início!$C$11)&lt;72,$D1471*F$1,6*$D1471),0)</f>
        <v>120</v>
      </c>
      <c r="G1471" s="189">
        <f>IF(Início!$C$11&lt;G$2,IF((G$2-Início!$C$11)&lt;72,$D1471*G$1,6*$D1471),0)</f>
        <v>180</v>
      </c>
      <c r="H1471" s="189">
        <f>IF(Início!$C$11&lt;H$2,IF((H$2-Início!$C$11)&lt;72,$D1471*H$1,6*$D1471),0)</f>
        <v>240</v>
      </c>
      <c r="I1471" s="189">
        <f>IF(Início!$C$11&lt;I$2,IF((I$2-Início!$C$11)&lt;72,$D1471*I$1,6*$D1471),0)</f>
        <v>300</v>
      </c>
      <c r="J1471" s="189">
        <f>IF(Início!$C$11&lt;J$2,IF((J$2-Início!$C$11)&lt;72,$D1471*J$1,6*$D1471),0)</f>
        <v>360</v>
      </c>
      <c r="K1471" s="189">
        <f>IF(Início!$C$11&lt;K$2,IF((K$2-Início!$C$11)&lt;72,$D1471*K$1,6*$D1471),0)</f>
        <v>360</v>
      </c>
      <c r="L1471" s="189">
        <f>IF(Início!$C$11&lt;L$2,IF((L$2-Início!$C$11)&lt;72,$D1471*L$1,6*$D1471),0)</f>
        <v>360</v>
      </c>
      <c r="M1471" s="189">
        <f>IF(Início!$C$11&lt;M$2,IF((M$2-Início!$C$11)&lt;72,$D1471*M$1,6*$D1471),0)</f>
        <v>360</v>
      </c>
      <c r="N1471" s="189">
        <f>IF(Início!$C$11&lt;N$2,IF((N$2-Início!$C$11)&lt;72,$D1471*N$1,6*$D1471),0)</f>
        <v>360</v>
      </c>
      <c r="Q1471" s="165" t="s">
        <v>897</v>
      </c>
    </row>
    <row r="1472" spans="2:17">
      <c r="B1472" s="165" t="str">
        <f t="shared" si="23"/>
        <v>São Jorge d'Oeste/PR</v>
      </c>
      <c r="C1472" s="189" t="s">
        <v>2009</v>
      </c>
      <c r="D1472" s="189">
        <v>60</v>
      </c>
      <c r="E1472" s="189">
        <f>IF(Início!$C$11&lt;E$2,IF((E$2-Início!$C$11)&lt;72,$D1472*E$1,6*$D1472),0)</f>
        <v>60</v>
      </c>
      <c r="F1472" s="189">
        <f>IF(Início!$C$11&lt;F$2,IF((F$2-Início!$C$11)&lt;72,$D1472*F$1,6*$D1472),0)</f>
        <v>120</v>
      </c>
      <c r="G1472" s="189">
        <f>IF(Início!$C$11&lt;G$2,IF((G$2-Início!$C$11)&lt;72,$D1472*G$1,6*$D1472),0)</f>
        <v>180</v>
      </c>
      <c r="H1472" s="189">
        <f>IF(Início!$C$11&lt;H$2,IF((H$2-Início!$C$11)&lt;72,$D1472*H$1,6*$D1472),0)</f>
        <v>240</v>
      </c>
      <c r="I1472" s="189">
        <f>IF(Início!$C$11&lt;I$2,IF((I$2-Início!$C$11)&lt;72,$D1472*I$1,6*$D1472),0)</f>
        <v>300</v>
      </c>
      <c r="J1472" s="189">
        <f>IF(Início!$C$11&lt;J$2,IF((J$2-Início!$C$11)&lt;72,$D1472*J$1,6*$D1472),0)</f>
        <v>360</v>
      </c>
      <c r="K1472" s="189">
        <f>IF(Início!$C$11&lt;K$2,IF((K$2-Início!$C$11)&lt;72,$D1472*K$1,6*$D1472),0)</f>
        <v>360</v>
      </c>
      <c r="L1472" s="189">
        <f>IF(Início!$C$11&lt;L$2,IF((L$2-Início!$C$11)&lt;72,$D1472*L$1,6*$D1472),0)</f>
        <v>360</v>
      </c>
      <c r="M1472" s="189">
        <f>IF(Início!$C$11&lt;M$2,IF((M$2-Início!$C$11)&lt;72,$D1472*M$1,6*$D1472),0)</f>
        <v>360</v>
      </c>
      <c r="N1472" s="189">
        <f>IF(Início!$C$11&lt;N$2,IF((N$2-Início!$C$11)&lt;72,$D1472*N$1,6*$D1472),0)</f>
        <v>360</v>
      </c>
      <c r="Q1472" s="165" t="s">
        <v>1390</v>
      </c>
    </row>
    <row r="1473" spans="2:17">
      <c r="B1473" s="165" t="str">
        <f t="shared" si="23"/>
        <v>São José da Boa Vista/PR</v>
      </c>
      <c r="C1473" s="189" t="s">
        <v>2009</v>
      </c>
      <c r="D1473" s="189">
        <v>60</v>
      </c>
      <c r="E1473" s="189">
        <f>IF(Início!$C$11&lt;E$2,IF((E$2-Início!$C$11)&lt;72,$D1473*E$1,6*$D1473),0)</f>
        <v>60</v>
      </c>
      <c r="F1473" s="189">
        <f>IF(Início!$C$11&lt;F$2,IF((F$2-Início!$C$11)&lt;72,$D1473*F$1,6*$D1473),0)</f>
        <v>120</v>
      </c>
      <c r="G1473" s="189">
        <f>IF(Início!$C$11&lt;G$2,IF((G$2-Início!$C$11)&lt;72,$D1473*G$1,6*$D1473),0)</f>
        <v>180</v>
      </c>
      <c r="H1473" s="189">
        <f>IF(Início!$C$11&lt;H$2,IF((H$2-Início!$C$11)&lt;72,$D1473*H$1,6*$D1473),0)</f>
        <v>240</v>
      </c>
      <c r="I1473" s="189">
        <f>IF(Início!$C$11&lt;I$2,IF((I$2-Início!$C$11)&lt;72,$D1473*I$1,6*$D1473),0)</f>
        <v>300</v>
      </c>
      <c r="J1473" s="189">
        <f>IF(Início!$C$11&lt;J$2,IF((J$2-Início!$C$11)&lt;72,$D1473*J$1,6*$D1473),0)</f>
        <v>360</v>
      </c>
      <c r="K1473" s="189">
        <f>IF(Início!$C$11&lt;K$2,IF((K$2-Início!$C$11)&lt;72,$D1473*K$1,6*$D1473),0)</f>
        <v>360</v>
      </c>
      <c r="L1473" s="189">
        <f>IF(Início!$C$11&lt;L$2,IF((L$2-Início!$C$11)&lt;72,$D1473*L$1,6*$D1473),0)</f>
        <v>360</v>
      </c>
      <c r="M1473" s="189">
        <f>IF(Início!$C$11&lt;M$2,IF((M$2-Início!$C$11)&lt;72,$D1473*M$1,6*$D1473),0)</f>
        <v>360</v>
      </c>
      <c r="N1473" s="189">
        <f>IF(Início!$C$11&lt;N$2,IF((N$2-Início!$C$11)&lt;72,$D1473*N$1,6*$D1473),0)</f>
        <v>360</v>
      </c>
      <c r="Q1473" s="165" t="s">
        <v>1605</v>
      </c>
    </row>
    <row r="1474" spans="2:17">
      <c r="B1474" s="165" t="str">
        <f t="shared" si="23"/>
        <v>São José da Coroa Grande/PE</v>
      </c>
      <c r="C1474" s="189" t="s">
        <v>319</v>
      </c>
      <c r="D1474" s="189">
        <v>60</v>
      </c>
      <c r="E1474" s="189">
        <f>IF(Início!$C$11&lt;E$2,IF((E$2-Início!$C$11)&lt;72,$D1474*E$1,6*$D1474),0)</f>
        <v>60</v>
      </c>
      <c r="F1474" s="189">
        <f>IF(Início!$C$11&lt;F$2,IF((F$2-Início!$C$11)&lt;72,$D1474*F$1,6*$D1474),0)</f>
        <v>120</v>
      </c>
      <c r="G1474" s="189">
        <f>IF(Início!$C$11&lt;G$2,IF((G$2-Início!$C$11)&lt;72,$D1474*G$1,6*$D1474),0)</f>
        <v>180</v>
      </c>
      <c r="H1474" s="189">
        <f>IF(Início!$C$11&lt;H$2,IF((H$2-Início!$C$11)&lt;72,$D1474*H$1,6*$D1474),0)</f>
        <v>240</v>
      </c>
      <c r="I1474" s="189">
        <f>IF(Início!$C$11&lt;I$2,IF((I$2-Início!$C$11)&lt;72,$D1474*I$1,6*$D1474),0)</f>
        <v>300</v>
      </c>
      <c r="J1474" s="189">
        <f>IF(Início!$C$11&lt;J$2,IF((J$2-Início!$C$11)&lt;72,$D1474*J$1,6*$D1474),0)</f>
        <v>360</v>
      </c>
      <c r="K1474" s="189">
        <f>IF(Início!$C$11&lt;K$2,IF((K$2-Início!$C$11)&lt;72,$D1474*K$1,6*$D1474),0)</f>
        <v>360</v>
      </c>
      <c r="L1474" s="189">
        <f>IF(Início!$C$11&lt;L$2,IF((L$2-Início!$C$11)&lt;72,$D1474*L$1,6*$D1474),0)</f>
        <v>360</v>
      </c>
      <c r="M1474" s="189">
        <f>IF(Início!$C$11&lt;M$2,IF((M$2-Início!$C$11)&lt;72,$D1474*M$1,6*$D1474),0)</f>
        <v>360</v>
      </c>
      <c r="N1474" s="189">
        <f>IF(Início!$C$11&lt;N$2,IF((N$2-Início!$C$11)&lt;72,$D1474*N$1,6*$D1474),0)</f>
        <v>360</v>
      </c>
      <c r="Q1474" s="165" t="s">
        <v>929</v>
      </c>
    </row>
    <row r="1475" spans="2:17">
      <c r="B1475" s="165" t="str">
        <f t="shared" si="23"/>
        <v>São José da Vitória/BA</v>
      </c>
      <c r="C1475" s="189" t="s">
        <v>311</v>
      </c>
      <c r="D1475" s="189">
        <v>60</v>
      </c>
      <c r="E1475" s="189">
        <f>IF(Início!$C$11&lt;E$2,IF((E$2-Início!$C$11)&lt;72,$D1475*E$1,6*$D1475),0)</f>
        <v>60</v>
      </c>
      <c r="F1475" s="189">
        <f>IF(Início!$C$11&lt;F$2,IF((F$2-Início!$C$11)&lt;72,$D1475*F$1,6*$D1475),0)</f>
        <v>120</v>
      </c>
      <c r="G1475" s="189">
        <f>IF(Início!$C$11&lt;G$2,IF((G$2-Início!$C$11)&lt;72,$D1475*G$1,6*$D1475),0)</f>
        <v>180</v>
      </c>
      <c r="H1475" s="189">
        <f>IF(Início!$C$11&lt;H$2,IF((H$2-Início!$C$11)&lt;72,$D1475*H$1,6*$D1475),0)</f>
        <v>240</v>
      </c>
      <c r="I1475" s="189">
        <f>IF(Início!$C$11&lt;I$2,IF((I$2-Início!$C$11)&lt;72,$D1475*I$1,6*$D1475),0)</f>
        <v>300</v>
      </c>
      <c r="J1475" s="189">
        <f>IF(Início!$C$11&lt;J$2,IF((J$2-Início!$C$11)&lt;72,$D1475*J$1,6*$D1475),0)</f>
        <v>360</v>
      </c>
      <c r="K1475" s="189">
        <f>IF(Início!$C$11&lt;K$2,IF((K$2-Início!$C$11)&lt;72,$D1475*K$1,6*$D1475),0)</f>
        <v>360</v>
      </c>
      <c r="L1475" s="189">
        <f>IF(Início!$C$11&lt;L$2,IF((L$2-Início!$C$11)&lt;72,$D1475*L$1,6*$D1475),0)</f>
        <v>360</v>
      </c>
      <c r="M1475" s="189">
        <f>IF(Início!$C$11&lt;M$2,IF((M$2-Início!$C$11)&lt;72,$D1475*M$1,6*$D1475),0)</f>
        <v>360</v>
      </c>
      <c r="N1475" s="189">
        <f>IF(Início!$C$11&lt;N$2,IF((N$2-Início!$C$11)&lt;72,$D1475*N$1,6*$D1475),0)</f>
        <v>360</v>
      </c>
      <c r="Q1475" s="165" t="s">
        <v>1672</v>
      </c>
    </row>
    <row r="1476" spans="2:17">
      <c r="B1476" s="165" t="str">
        <f t="shared" si="23"/>
        <v>São José das Missões/RS</v>
      </c>
      <c r="C1476" s="189" t="s">
        <v>2012</v>
      </c>
      <c r="D1476" s="189">
        <v>60</v>
      </c>
      <c r="E1476" s="189">
        <f>IF(Início!$C$11&lt;E$2,IF((E$2-Início!$C$11)&lt;72,$D1476*E$1,6*$D1476),0)</f>
        <v>60</v>
      </c>
      <c r="F1476" s="189">
        <f>IF(Início!$C$11&lt;F$2,IF((F$2-Início!$C$11)&lt;72,$D1476*F$1,6*$D1476),0)</f>
        <v>120</v>
      </c>
      <c r="G1476" s="189">
        <f>IF(Início!$C$11&lt;G$2,IF((G$2-Início!$C$11)&lt;72,$D1476*G$1,6*$D1476),0)</f>
        <v>180</v>
      </c>
      <c r="H1476" s="189">
        <f>IF(Início!$C$11&lt;H$2,IF((H$2-Início!$C$11)&lt;72,$D1476*H$1,6*$D1476),0)</f>
        <v>240</v>
      </c>
      <c r="I1476" s="189">
        <f>IF(Início!$C$11&lt;I$2,IF((I$2-Início!$C$11)&lt;72,$D1476*I$1,6*$D1476),0)</f>
        <v>300</v>
      </c>
      <c r="J1476" s="189">
        <f>IF(Início!$C$11&lt;J$2,IF((J$2-Início!$C$11)&lt;72,$D1476*J$1,6*$D1476),0)</f>
        <v>360</v>
      </c>
      <c r="K1476" s="189">
        <f>IF(Início!$C$11&lt;K$2,IF((K$2-Início!$C$11)&lt;72,$D1476*K$1,6*$D1476),0)</f>
        <v>360</v>
      </c>
      <c r="L1476" s="189">
        <f>IF(Início!$C$11&lt;L$2,IF((L$2-Início!$C$11)&lt;72,$D1476*L$1,6*$D1476),0)</f>
        <v>360</v>
      </c>
      <c r="M1476" s="189">
        <f>IF(Início!$C$11&lt;M$2,IF((M$2-Início!$C$11)&lt;72,$D1476*M$1,6*$D1476),0)</f>
        <v>360</v>
      </c>
      <c r="N1476" s="189">
        <f>IF(Início!$C$11&lt;N$2,IF((N$2-Início!$C$11)&lt;72,$D1476*N$1,6*$D1476),0)</f>
        <v>360</v>
      </c>
      <c r="Q1476" s="165" t="s">
        <v>1942</v>
      </c>
    </row>
    <row r="1477" spans="2:17">
      <c r="B1477" s="165" t="str">
        <f t="shared" ref="B1477:B1540" si="24">CONCATENATE(Q1477,"/",C1477)</f>
        <v>São José de Caiana/PB</v>
      </c>
      <c r="C1477" s="189" t="s">
        <v>2015</v>
      </c>
      <c r="D1477" s="189">
        <v>60</v>
      </c>
      <c r="E1477" s="189">
        <f>IF(Início!$C$11&lt;E$2,IF((E$2-Início!$C$11)&lt;72,$D1477*E$1,6*$D1477),0)</f>
        <v>60</v>
      </c>
      <c r="F1477" s="189">
        <f>IF(Início!$C$11&lt;F$2,IF((F$2-Início!$C$11)&lt;72,$D1477*F$1,6*$D1477),0)</f>
        <v>120</v>
      </c>
      <c r="G1477" s="189">
        <f>IF(Início!$C$11&lt;G$2,IF((G$2-Início!$C$11)&lt;72,$D1477*G$1,6*$D1477),0)</f>
        <v>180</v>
      </c>
      <c r="H1477" s="189">
        <f>IF(Início!$C$11&lt;H$2,IF((H$2-Início!$C$11)&lt;72,$D1477*H$1,6*$D1477),0)</f>
        <v>240</v>
      </c>
      <c r="I1477" s="189">
        <f>IF(Início!$C$11&lt;I$2,IF((I$2-Início!$C$11)&lt;72,$D1477*I$1,6*$D1477),0)</f>
        <v>300</v>
      </c>
      <c r="J1477" s="189">
        <f>IF(Início!$C$11&lt;J$2,IF((J$2-Início!$C$11)&lt;72,$D1477*J$1,6*$D1477),0)</f>
        <v>360</v>
      </c>
      <c r="K1477" s="189">
        <f>IF(Início!$C$11&lt;K$2,IF((K$2-Início!$C$11)&lt;72,$D1477*K$1,6*$D1477),0)</f>
        <v>360</v>
      </c>
      <c r="L1477" s="189">
        <f>IF(Início!$C$11&lt;L$2,IF((L$2-Início!$C$11)&lt;72,$D1477*L$1,6*$D1477),0)</f>
        <v>360</v>
      </c>
      <c r="M1477" s="189">
        <f>IF(Início!$C$11&lt;M$2,IF((M$2-Início!$C$11)&lt;72,$D1477*M$1,6*$D1477),0)</f>
        <v>360</v>
      </c>
      <c r="N1477" s="189">
        <f>IF(Início!$C$11&lt;N$2,IF((N$2-Início!$C$11)&lt;72,$D1477*N$1,6*$D1477),0)</f>
        <v>360</v>
      </c>
      <c r="Q1477" s="165" t="s">
        <v>1690</v>
      </c>
    </row>
    <row r="1478" spans="2:17">
      <c r="B1478" s="165" t="str">
        <f t="shared" si="24"/>
        <v>São José de Ribamar/MA</v>
      </c>
      <c r="C1478" s="189" t="s">
        <v>316</v>
      </c>
      <c r="D1478" s="189">
        <v>60</v>
      </c>
      <c r="E1478" s="189">
        <f>IF(Início!$C$11&lt;E$2,IF((E$2-Início!$C$11)&lt;72,$D1478*E$1,6*$D1478),0)</f>
        <v>60</v>
      </c>
      <c r="F1478" s="189">
        <f>IF(Início!$C$11&lt;F$2,IF((F$2-Início!$C$11)&lt;72,$D1478*F$1,6*$D1478),0)</f>
        <v>120</v>
      </c>
      <c r="G1478" s="189">
        <f>IF(Início!$C$11&lt;G$2,IF((G$2-Início!$C$11)&lt;72,$D1478*G$1,6*$D1478),0)</f>
        <v>180</v>
      </c>
      <c r="H1478" s="189">
        <f>IF(Início!$C$11&lt;H$2,IF((H$2-Início!$C$11)&lt;72,$D1478*H$1,6*$D1478),0)</f>
        <v>240</v>
      </c>
      <c r="I1478" s="189">
        <f>IF(Início!$C$11&lt;I$2,IF((I$2-Início!$C$11)&lt;72,$D1478*I$1,6*$D1478),0)</f>
        <v>300</v>
      </c>
      <c r="J1478" s="189">
        <f>IF(Início!$C$11&lt;J$2,IF((J$2-Início!$C$11)&lt;72,$D1478*J$1,6*$D1478),0)</f>
        <v>360</v>
      </c>
      <c r="K1478" s="189">
        <f>IF(Início!$C$11&lt;K$2,IF((K$2-Início!$C$11)&lt;72,$D1478*K$1,6*$D1478),0)</f>
        <v>360</v>
      </c>
      <c r="L1478" s="189">
        <f>IF(Início!$C$11&lt;L$2,IF((L$2-Início!$C$11)&lt;72,$D1478*L$1,6*$D1478),0)</f>
        <v>360</v>
      </c>
      <c r="M1478" s="189">
        <f>IF(Início!$C$11&lt;M$2,IF((M$2-Início!$C$11)&lt;72,$D1478*M$1,6*$D1478),0)</f>
        <v>360</v>
      </c>
      <c r="N1478" s="189">
        <f>IF(Início!$C$11&lt;N$2,IF((N$2-Início!$C$11)&lt;72,$D1478*N$1,6*$D1478),0)</f>
        <v>360</v>
      </c>
      <c r="Q1478" s="165" t="s">
        <v>354</v>
      </c>
    </row>
    <row r="1479" spans="2:17">
      <c r="B1479" s="165" t="str">
        <f t="shared" si="24"/>
        <v>São José do Barreiro/SP</v>
      </c>
      <c r="C1479" s="189" t="s">
        <v>2002</v>
      </c>
      <c r="D1479" s="189">
        <v>60</v>
      </c>
      <c r="E1479" s="189">
        <f>IF(Início!$C$11&lt;E$2,IF((E$2-Início!$C$11)&lt;72,$D1479*E$1,6*$D1479),0)</f>
        <v>60</v>
      </c>
      <c r="F1479" s="189">
        <f>IF(Início!$C$11&lt;F$2,IF((F$2-Início!$C$11)&lt;72,$D1479*F$1,6*$D1479),0)</f>
        <v>120</v>
      </c>
      <c r="G1479" s="189">
        <f>IF(Início!$C$11&lt;G$2,IF((G$2-Início!$C$11)&lt;72,$D1479*G$1,6*$D1479),0)</f>
        <v>180</v>
      </c>
      <c r="H1479" s="189">
        <f>IF(Início!$C$11&lt;H$2,IF((H$2-Início!$C$11)&lt;72,$D1479*H$1,6*$D1479),0)</f>
        <v>240</v>
      </c>
      <c r="I1479" s="189">
        <f>IF(Início!$C$11&lt;I$2,IF((I$2-Início!$C$11)&lt;72,$D1479*I$1,6*$D1479),0)</f>
        <v>300</v>
      </c>
      <c r="J1479" s="189">
        <f>IF(Início!$C$11&lt;J$2,IF((J$2-Início!$C$11)&lt;72,$D1479*J$1,6*$D1479),0)</f>
        <v>360</v>
      </c>
      <c r="K1479" s="189">
        <f>IF(Início!$C$11&lt;K$2,IF((K$2-Início!$C$11)&lt;72,$D1479*K$1,6*$D1479),0)</f>
        <v>360</v>
      </c>
      <c r="L1479" s="189">
        <f>IF(Início!$C$11&lt;L$2,IF((L$2-Início!$C$11)&lt;72,$D1479*L$1,6*$D1479),0)</f>
        <v>360</v>
      </c>
      <c r="M1479" s="189">
        <f>IF(Início!$C$11&lt;M$2,IF((M$2-Início!$C$11)&lt;72,$D1479*M$1,6*$D1479),0)</f>
        <v>360</v>
      </c>
      <c r="N1479" s="189">
        <f>IF(Início!$C$11&lt;N$2,IF((N$2-Início!$C$11)&lt;72,$D1479*N$1,6*$D1479),0)</f>
        <v>360</v>
      </c>
      <c r="Q1479" s="165" t="s">
        <v>1815</v>
      </c>
    </row>
    <row r="1480" spans="2:17">
      <c r="B1480" s="165" t="str">
        <f t="shared" si="24"/>
        <v>São José do Belmonte/PE</v>
      </c>
      <c r="C1480" s="189" t="s">
        <v>319</v>
      </c>
      <c r="D1480" s="189">
        <v>60</v>
      </c>
      <c r="E1480" s="189">
        <f>IF(Início!$C$11&lt;E$2,IF((E$2-Início!$C$11)&lt;72,$D1480*E$1,6*$D1480),0)</f>
        <v>60</v>
      </c>
      <c r="F1480" s="189">
        <f>IF(Início!$C$11&lt;F$2,IF((F$2-Início!$C$11)&lt;72,$D1480*F$1,6*$D1480),0)</f>
        <v>120</v>
      </c>
      <c r="G1480" s="189">
        <f>IF(Início!$C$11&lt;G$2,IF((G$2-Início!$C$11)&lt;72,$D1480*G$1,6*$D1480),0)</f>
        <v>180</v>
      </c>
      <c r="H1480" s="189">
        <f>IF(Início!$C$11&lt;H$2,IF((H$2-Início!$C$11)&lt;72,$D1480*H$1,6*$D1480),0)</f>
        <v>240</v>
      </c>
      <c r="I1480" s="189">
        <f>IF(Início!$C$11&lt;I$2,IF((I$2-Início!$C$11)&lt;72,$D1480*I$1,6*$D1480),0)</f>
        <v>300</v>
      </c>
      <c r="J1480" s="189">
        <f>IF(Início!$C$11&lt;J$2,IF((J$2-Início!$C$11)&lt;72,$D1480*J$1,6*$D1480),0)</f>
        <v>360</v>
      </c>
      <c r="K1480" s="189">
        <f>IF(Início!$C$11&lt;K$2,IF((K$2-Início!$C$11)&lt;72,$D1480*K$1,6*$D1480),0)</f>
        <v>360</v>
      </c>
      <c r="L1480" s="189">
        <f>IF(Início!$C$11&lt;L$2,IF((L$2-Início!$C$11)&lt;72,$D1480*L$1,6*$D1480),0)</f>
        <v>360</v>
      </c>
      <c r="M1480" s="189">
        <f>IF(Início!$C$11&lt;M$2,IF((M$2-Início!$C$11)&lt;72,$D1480*M$1,6*$D1480),0)</f>
        <v>360</v>
      </c>
      <c r="N1480" s="189">
        <f>IF(Início!$C$11&lt;N$2,IF((N$2-Início!$C$11)&lt;72,$D1480*N$1,6*$D1480),0)</f>
        <v>360</v>
      </c>
      <c r="Q1480" s="165" t="s">
        <v>620</v>
      </c>
    </row>
    <row r="1481" spans="2:17">
      <c r="B1481" s="165" t="str">
        <f t="shared" si="24"/>
        <v>São José do Cedro/SC</v>
      </c>
      <c r="C1481" s="189" t="s">
        <v>2013</v>
      </c>
      <c r="D1481" s="189">
        <v>60</v>
      </c>
      <c r="E1481" s="189">
        <f>IF(Início!$C$11&lt;E$2,IF((E$2-Início!$C$11)&lt;72,$D1481*E$1,6*$D1481),0)</f>
        <v>60</v>
      </c>
      <c r="F1481" s="189">
        <f>IF(Início!$C$11&lt;F$2,IF((F$2-Início!$C$11)&lt;72,$D1481*F$1,6*$D1481),0)</f>
        <v>120</v>
      </c>
      <c r="G1481" s="189">
        <f>IF(Início!$C$11&lt;G$2,IF((G$2-Início!$C$11)&lt;72,$D1481*G$1,6*$D1481),0)</f>
        <v>180</v>
      </c>
      <c r="H1481" s="189">
        <f>IF(Início!$C$11&lt;H$2,IF((H$2-Início!$C$11)&lt;72,$D1481*H$1,6*$D1481),0)</f>
        <v>240</v>
      </c>
      <c r="I1481" s="189">
        <f>IF(Início!$C$11&lt;I$2,IF((I$2-Início!$C$11)&lt;72,$D1481*I$1,6*$D1481),0)</f>
        <v>300</v>
      </c>
      <c r="J1481" s="189">
        <f>IF(Início!$C$11&lt;J$2,IF((J$2-Início!$C$11)&lt;72,$D1481*J$1,6*$D1481),0)</f>
        <v>360</v>
      </c>
      <c r="K1481" s="189">
        <f>IF(Início!$C$11&lt;K$2,IF((K$2-Início!$C$11)&lt;72,$D1481*K$1,6*$D1481),0)</f>
        <v>360</v>
      </c>
      <c r="L1481" s="189">
        <f>IF(Início!$C$11&lt;L$2,IF((L$2-Início!$C$11)&lt;72,$D1481*L$1,6*$D1481),0)</f>
        <v>360</v>
      </c>
      <c r="M1481" s="189">
        <f>IF(Início!$C$11&lt;M$2,IF((M$2-Início!$C$11)&lt;72,$D1481*M$1,6*$D1481),0)</f>
        <v>360</v>
      </c>
      <c r="N1481" s="189">
        <f>IF(Início!$C$11&lt;N$2,IF((N$2-Início!$C$11)&lt;72,$D1481*N$1,6*$D1481),0)</f>
        <v>360</v>
      </c>
      <c r="Q1481" s="165" t="s">
        <v>1100</v>
      </c>
    </row>
    <row r="1482" spans="2:17">
      <c r="B1482" s="165" t="str">
        <f t="shared" si="24"/>
        <v>São José do Divino/PI</v>
      </c>
      <c r="C1482" s="189" t="s">
        <v>2004</v>
      </c>
      <c r="D1482" s="189">
        <v>60</v>
      </c>
      <c r="E1482" s="189">
        <f>IF(Início!$C$11&lt;E$2,IF((E$2-Início!$C$11)&lt;72,$D1482*E$1,6*$D1482),0)</f>
        <v>60</v>
      </c>
      <c r="F1482" s="189">
        <f>IF(Início!$C$11&lt;F$2,IF((F$2-Início!$C$11)&lt;72,$D1482*F$1,6*$D1482),0)</f>
        <v>120</v>
      </c>
      <c r="G1482" s="189">
        <f>IF(Início!$C$11&lt;G$2,IF((G$2-Início!$C$11)&lt;72,$D1482*G$1,6*$D1482),0)</f>
        <v>180</v>
      </c>
      <c r="H1482" s="189">
        <f>IF(Início!$C$11&lt;H$2,IF((H$2-Início!$C$11)&lt;72,$D1482*H$1,6*$D1482),0)</f>
        <v>240</v>
      </c>
      <c r="I1482" s="189">
        <f>IF(Início!$C$11&lt;I$2,IF((I$2-Início!$C$11)&lt;72,$D1482*I$1,6*$D1482),0)</f>
        <v>300</v>
      </c>
      <c r="J1482" s="189">
        <f>IF(Início!$C$11&lt;J$2,IF((J$2-Início!$C$11)&lt;72,$D1482*J$1,6*$D1482),0)</f>
        <v>360</v>
      </c>
      <c r="K1482" s="189">
        <f>IF(Início!$C$11&lt;K$2,IF((K$2-Início!$C$11)&lt;72,$D1482*K$1,6*$D1482),0)</f>
        <v>360</v>
      </c>
      <c r="L1482" s="189">
        <f>IF(Início!$C$11&lt;L$2,IF((L$2-Início!$C$11)&lt;72,$D1482*L$1,6*$D1482),0)</f>
        <v>360</v>
      </c>
      <c r="M1482" s="189">
        <f>IF(Início!$C$11&lt;M$2,IF((M$2-Início!$C$11)&lt;72,$D1482*M$1,6*$D1482),0)</f>
        <v>360</v>
      </c>
      <c r="N1482" s="189">
        <f>IF(Início!$C$11&lt;N$2,IF((N$2-Início!$C$11)&lt;72,$D1482*N$1,6*$D1482),0)</f>
        <v>360</v>
      </c>
      <c r="Q1482" s="165" t="s">
        <v>1706</v>
      </c>
    </row>
    <row r="1483" spans="2:17">
      <c r="B1483" s="165" t="str">
        <f t="shared" si="24"/>
        <v>São José do Egito/PE</v>
      </c>
      <c r="C1483" s="189" t="s">
        <v>319</v>
      </c>
      <c r="D1483" s="189">
        <v>60</v>
      </c>
      <c r="E1483" s="189">
        <f>IF(Início!$C$11&lt;E$2,IF((E$2-Início!$C$11)&lt;72,$D1483*E$1,6*$D1483),0)</f>
        <v>60</v>
      </c>
      <c r="F1483" s="189">
        <f>IF(Início!$C$11&lt;F$2,IF((F$2-Início!$C$11)&lt;72,$D1483*F$1,6*$D1483),0)</f>
        <v>120</v>
      </c>
      <c r="G1483" s="189">
        <f>IF(Início!$C$11&lt;G$2,IF((G$2-Início!$C$11)&lt;72,$D1483*G$1,6*$D1483),0)</f>
        <v>180</v>
      </c>
      <c r="H1483" s="189">
        <f>IF(Início!$C$11&lt;H$2,IF((H$2-Início!$C$11)&lt;72,$D1483*H$1,6*$D1483),0)</f>
        <v>240</v>
      </c>
      <c r="I1483" s="189">
        <f>IF(Início!$C$11&lt;I$2,IF((I$2-Início!$C$11)&lt;72,$D1483*I$1,6*$D1483),0)</f>
        <v>300</v>
      </c>
      <c r="J1483" s="189">
        <f>IF(Início!$C$11&lt;J$2,IF((J$2-Início!$C$11)&lt;72,$D1483*J$1,6*$D1483),0)</f>
        <v>360</v>
      </c>
      <c r="K1483" s="189">
        <f>IF(Início!$C$11&lt;K$2,IF((K$2-Início!$C$11)&lt;72,$D1483*K$1,6*$D1483),0)</f>
        <v>360</v>
      </c>
      <c r="L1483" s="189">
        <f>IF(Início!$C$11&lt;L$2,IF((L$2-Início!$C$11)&lt;72,$D1483*L$1,6*$D1483),0)</f>
        <v>360</v>
      </c>
      <c r="M1483" s="189">
        <f>IF(Início!$C$11&lt;M$2,IF((M$2-Início!$C$11)&lt;72,$D1483*M$1,6*$D1483),0)</f>
        <v>360</v>
      </c>
      <c r="N1483" s="189">
        <f>IF(Início!$C$11&lt;N$2,IF((N$2-Início!$C$11)&lt;72,$D1483*N$1,6*$D1483),0)</f>
        <v>360</v>
      </c>
      <c r="Q1483" s="165" t="s">
        <v>671</v>
      </c>
    </row>
    <row r="1484" spans="2:17">
      <c r="B1484" s="165" t="str">
        <f t="shared" si="24"/>
        <v>São José do Inhacorá/RS</v>
      </c>
      <c r="C1484" s="189" t="s">
        <v>2012</v>
      </c>
      <c r="D1484" s="189">
        <v>60</v>
      </c>
      <c r="E1484" s="189">
        <f>IF(Início!$C$11&lt;E$2,IF((E$2-Início!$C$11)&lt;72,$D1484*E$1,6*$D1484),0)</f>
        <v>60</v>
      </c>
      <c r="F1484" s="189">
        <f>IF(Início!$C$11&lt;F$2,IF((F$2-Início!$C$11)&lt;72,$D1484*F$1,6*$D1484),0)</f>
        <v>120</v>
      </c>
      <c r="G1484" s="189">
        <f>IF(Início!$C$11&lt;G$2,IF((G$2-Início!$C$11)&lt;72,$D1484*G$1,6*$D1484),0)</f>
        <v>180</v>
      </c>
      <c r="H1484" s="189">
        <f>IF(Início!$C$11&lt;H$2,IF((H$2-Início!$C$11)&lt;72,$D1484*H$1,6*$D1484),0)</f>
        <v>240</v>
      </c>
      <c r="I1484" s="189">
        <f>IF(Início!$C$11&lt;I$2,IF((I$2-Início!$C$11)&lt;72,$D1484*I$1,6*$D1484),0)</f>
        <v>300</v>
      </c>
      <c r="J1484" s="189">
        <f>IF(Início!$C$11&lt;J$2,IF((J$2-Início!$C$11)&lt;72,$D1484*J$1,6*$D1484),0)</f>
        <v>360</v>
      </c>
      <c r="K1484" s="189">
        <f>IF(Início!$C$11&lt;K$2,IF((K$2-Início!$C$11)&lt;72,$D1484*K$1,6*$D1484),0)</f>
        <v>360</v>
      </c>
      <c r="L1484" s="189">
        <f>IF(Início!$C$11&lt;L$2,IF((L$2-Início!$C$11)&lt;72,$D1484*L$1,6*$D1484),0)</f>
        <v>360</v>
      </c>
      <c r="M1484" s="189">
        <f>IF(Início!$C$11&lt;M$2,IF((M$2-Início!$C$11)&lt;72,$D1484*M$1,6*$D1484),0)</f>
        <v>360</v>
      </c>
      <c r="N1484" s="189">
        <f>IF(Início!$C$11&lt;N$2,IF((N$2-Início!$C$11)&lt;72,$D1484*N$1,6*$D1484),0)</f>
        <v>360</v>
      </c>
      <c r="Q1484" s="165" t="s">
        <v>1939</v>
      </c>
    </row>
    <row r="1485" spans="2:17">
      <c r="B1485" s="165" t="str">
        <f t="shared" si="24"/>
        <v>São José do Piauí/PI</v>
      </c>
      <c r="C1485" s="189" t="s">
        <v>2004</v>
      </c>
      <c r="D1485" s="189">
        <v>60</v>
      </c>
      <c r="E1485" s="189">
        <f>IF(Início!$C$11&lt;E$2,IF((E$2-Início!$C$11)&lt;72,$D1485*E$1,6*$D1485),0)</f>
        <v>60</v>
      </c>
      <c r="F1485" s="189">
        <f>IF(Início!$C$11&lt;F$2,IF((F$2-Início!$C$11)&lt;72,$D1485*F$1,6*$D1485),0)</f>
        <v>120</v>
      </c>
      <c r="G1485" s="189">
        <f>IF(Início!$C$11&lt;G$2,IF((G$2-Início!$C$11)&lt;72,$D1485*G$1,6*$D1485),0)</f>
        <v>180</v>
      </c>
      <c r="H1485" s="189">
        <f>IF(Início!$C$11&lt;H$2,IF((H$2-Início!$C$11)&lt;72,$D1485*H$1,6*$D1485),0)</f>
        <v>240</v>
      </c>
      <c r="I1485" s="189">
        <f>IF(Início!$C$11&lt;I$2,IF((I$2-Início!$C$11)&lt;72,$D1485*I$1,6*$D1485),0)</f>
        <v>300</v>
      </c>
      <c r="J1485" s="189">
        <f>IF(Início!$C$11&lt;J$2,IF((J$2-Início!$C$11)&lt;72,$D1485*J$1,6*$D1485),0)</f>
        <v>360</v>
      </c>
      <c r="K1485" s="189">
        <f>IF(Início!$C$11&lt;K$2,IF((K$2-Início!$C$11)&lt;72,$D1485*K$1,6*$D1485),0)</f>
        <v>360</v>
      </c>
      <c r="L1485" s="189">
        <f>IF(Início!$C$11&lt;L$2,IF((L$2-Início!$C$11)&lt;72,$D1485*L$1,6*$D1485),0)</f>
        <v>360</v>
      </c>
      <c r="M1485" s="189">
        <f>IF(Início!$C$11&lt;M$2,IF((M$2-Início!$C$11)&lt;72,$D1485*M$1,6*$D1485),0)</f>
        <v>360</v>
      </c>
      <c r="N1485" s="189">
        <f>IF(Início!$C$11&lt;N$2,IF((N$2-Início!$C$11)&lt;72,$D1485*N$1,6*$D1485),0)</f>
        <v>360</v>
      </c>
      <c r="Q1485" s="165" t="s">
        <v>1558</v>
      </c>
    </row>
    <row r="1486" spans="2:17">
      <c r="B1486" s="165" t="str">
        <f t="shared" si="24"/>
        <v>São José do Povo/MT</v>
      </c>
      <c r="C1486" s="189" t="s">
        <v>309</v>
      </c>
      <c r="D1486" s="189">
        <v>60</v>
      </c>
      <c r="E1486" s="189">
        <f>IF(Início!$C$11&lt;E$2,IF((E$2-Início!$C$11)&lt;72,$D1486*E$1,6*$D1486),0)</f>
        <v>60</v>
      </c>
      <c r="F1486" s="189">
        <f>IF(Início!$C$11&lt;F$2,IF((F$2-Início!$C$11)&lt;72,$D1486*F$1,6*$D1486),0)</f>
        <v>120</v>
      </c>
      <c r="G1486" s="189">
        <f>IF(Início!$C$11&lt;G$2,IF((G$2-Início!$C$11)&lt;72,$D1486*G$1,6*$D1486),0)</f>
        <v>180</v>
      </c>
      <c r="H1486" s="189">
        <f>IF(Início!$C$11&lt;H$2,IF((H$2-Início!$C$11)&lt;72,$D1486*H$1,6*$D1486),0)</f>
        <v>240</v>
      </c>
      <c r="I1486" s="189">
        <f>IF(Início!$C$11&lt;I$2,IF((I$2-Início!$C$11)&lt;72,$D1486*I$1,6*$D1486),0)</f>
        <v>300</v>
      </c>
      <c r="J1486" s="189">
        <f>IF(Início!$C$11&lt;J$2,IF((J$2-Início!$C$11)&lt;72,$D1486*J$1,6*$D1486),0)</f>
        <v>360</v>
      </c>
      <c r="K1486" s="189">
        <f>IF(Início!$C$11&lt;K$2,IF((K$2-Início!$C$11)&lt;72,$D1486*K$1,6*$D1486),0)</f>
        <v>360</v>
      </c>
      <c r="L1486" s="189">
        <f>IF(Início!$C$11&lt;L$2,IF((L$2-Início!$C$11)&lt;72,$D1486*L$1,6*$D1486),0)</f>
        <v>360</v>
      </c>
      <c r="M1486" s="189">
        <f>IF(Início!$C$11&lt;M$2,IF((M$2-Início!$C$11)&lt;72,$D1486*M$1,6*$D1486),0)</f>
        <v>360</v>
      </c>
      <c r="N1486" s="189">
        <f>IF(Início!$C$11&lt;N$2,IF((N$2-Início!$C$11)&lt;72,$D1486*N$1,6*$D1486),0)</f>
        <v>360</v>
      </c>
      <c r="Q1486" s="165" t="s">
        <v>1900</v>
      </c>
    </row>
    <row r="1487" spans="2:17">
      <c r="B1487" s="165" t="str">
        <f t="shared" si="24"/>
        <v>São José do Rio Pardo/SP</v>
      </c>
      <c r="C1487" s="189" t="s">
        <v>2002</v>
      </c>
      <c r="D1487" s="189">
        <v>60</v>
      </c>
      <c r="E1487" s="189">
        <f>IF(Início!$C$11&lt;E$2,IF((E$2-Início!$C$11)&lt;72,$D1487*E$1,6*$D1487),0)</f>
        <v>60</v>
      </c>
      <c r="F1487" s="189">
        <f>IF(Início!$C$11&lt;F$2,IF((F$2-Início!$C$11)&lt;72,$D1487*F$1,6*$D1487),0)</f>
        <v>120</v>
      </c>
      <c r="G1487" s="189">
        <f>IF(Início!$C$11&lt;G$2,IF((G$2-Início!$C$11)&lt;72,$D1487*G$1,6*$D1487),0)</f>
        <v>180</v>
      </c>
      <c r="H1487" s="189">
        <f>IF(Início!$C$11&lt;H$2,IF((H$2-Início!$C$11)&lt;72,$D1487*H$1,6*$D1487),0)</f>
        <v>240</v>
      </c>
      <c r="I1487" s="189">
        <f>IF(Início!$C$11&lt;I$2,IF((I$2-Início!$C$11)&lt;72,$D1487*I$1,6*$D1487),0)</f>
        <v>300</v>
      </c>
      <c r="J1487" s="189">
        <f>IF(Início!$C$11&lt;J$2,IF((J$2-Início!$C$11)&lt;72,$D1487*J$1,6*$D1487),0)</f>
        <v>360</v>
      </c>
      <c r="K1487" s="189">
        <f>IF(Início!$C$11&lt;K$2,IF((K$2-Início!$C$11)&lt;72,$D1487*K$1,6*$D1487),0)</f>
        <v>360</v>
      </c>
      <c r="L1487" s="189">
        <f>IF(Início!$C$11&lt;L$2,IF((L$2-Início!$C$11)&lt;72,$D1487*L$1,6*$D1487),0)</f>
        <v>360</v>
      </c>
      <c r="M1487" s="189">
        <f>IF(Início!$C$11&lt;M$2,IF((M$2-Início!$C$11)&lt;72,$D1487*M$1,6*$D1487),0)</f>
        <v>360</v>
      </c>
      <c r="N1487" s="189">
        <f>IF(Início!$C$11&lt;N$2,IF((N$2-Início!$C$11)&lt;72,$D1487*N$1,6*$D1487),0)</f>
        <v>360</v>
      </c>
      <c r="Q1487" s="165" t="s">
        <v>509</v>
      </c>
    </row>
    <row r="1488" spans="2:17">
      <c r="B1488" s="165" t="str">
        <f t="shared" si="24"/>
        <v>São José do Seridó/RN</v>
      </c>
      <c r="C1488" s="189" t="s">
        <v>2014</v>
      </c>
      <c r="D1488" s="189">
        <v>60</v>
      </c>
      <c r="E1488" s="189">
        <f>IF(Início!$C$11&lt;E$2,IF((E$2-Início!$C$11)&lt;72,$D1488*E$1,6*$D1488),0)</f>
        <v>60</v>
      </c>
      <c r="F1488" s="189">
        <f>IF(Início!$C$11&lt;F$2,IF((F$2-Início!$C$11)&lt;72,$D1488*F$1,6*$D1488),0)</f>
        <v>120</v>
      </c>
      <c r="G1488" s="189">
        <f>IF(Início!$C$11&lt;G$2,IF((G$2-Início!$C$11)&lt;72,$D1488*G$1,6*$D1488),0)</f>
        <v>180</v>
      </c>
      <c r="H1488" s="189">
        <f>IF(Início!$C$11&lt;H$2,IF((H$2-Início!$C$11)&lt;72,$D1488*H$1,6*$D1488),0)</f>
        <v>240</v>
      </c>
      <c r="I1488" s="189">
        <f>IF(Início!$C$11&lt;I$2,IF((I$2-Início!$C$11)&lt;72,$D1488*I$1,6*$D1488),0)</f>
        <v>300</v>
      </c>
      <c r="J1488" s="189">
        <f>IF(Início!$C$11&lt;J$2,IF((J$2-Início!$C$11)&lt;72,$D1488*J$1,6*$D1488),0)</f>
        <v>360</v>
      </c>
      <c r="K1488" s="189">
        <f>IF(Início!$C$11&lt;K$2,IF((K$2-Início!$C$11)&lt;72,$D1488*K$1,6*$D1488),0)</f>
        <v>360</v>
      </c>
      <c r="L1488" s="189">
        <f>IF(Início!$C$11&lt;L$2,IF((L$2-Início!$C$11)&lt;72,$D1488*L$1,6*$D1488),0)</f>
        <v>360</v>
      </c>
      <c r="M1488" s="189">
        <f>IF(Início!$C$11&lt;M$2,IF((M$2-Início!$C$11)&lt;72,$D1488*M$1,6*$D1488),0)</f>
        <v>360</v>
      </c>
      <c r="N1488" s="189">
        <f>IF(Início!$C$11&lt;N$2,IF((N$2-Início!$C$11)&lt;72,$D1488*N$1,6*$D1488),0)</f>
        <v>360</v>
      </c>
      <c r="Q1488" s="165" t="s">
        <v>1739</v>
      </c>
    </row>
    <row r="1489" spans="2:17">
      <c r="B1489" s="165" t="str">
        <f t="shared" si="24"/>
        <v>São José dos Basílios/MA</v>
      </c>
      <c r="C1489" s="189" t="s">
        <v>316</v>
      </c>
      <c r="D1489" s="189">
        <v>60</v>
      </c>
      <c r="E1489" s="189">
        <f>IF(Início!$C$11&lt;E$2,IF((E$2-Início!$C$11)&lt;72,$D1489*E$1,6*$D1489),0)</f>
        <v>60</v>
      </c>
      <c r="F1489" s="189">
        <f>IF(Início!$C$11&lt;F$2,IF((F$2-Início!$C$11)&lt;72,$D1489*F$1,6*$D1489),0)</f>
        <v>120</v>
      </c>
      <c r="G1489" s="189">
        <f>IF(Início!$C$11&lt;G$2,IF((G$2-Início!$C$11)&lt;72,$D1489*G$1,6*$D1489),0)</f>
        <v>180</v>
      </c>
      <c r="H1489" s="189">
        <f>IF(Início!$C$11&lt;H$2,IF((H$2-Início!$C$11)&lt;72,$D1489*H$1,6*$D1489),0)</f>
        <v>240</v>
      </c>
      <c r="I1489" s="189">
        <f>IF(Início!$C$11&lt;I$2,IF((I$2-Início!$C$11)&lt;72,$D1489*I$1,6*$D1489),0)</f>
        <v>300</v>
      </c>
      <c r="J1489" s="189">
        <f>IF(Início!$C$11&lt;J$2,IF((J$2-Início!$C$11)&lt;72,$D1489*J$1,6*$D1489),0)</f>
        <v>360</v>
      </c>
      <c r="K1489" s="189">
        <f>IF(Início!$C$11&lt;K$2,IF((K$2-Início!$C$11)&lt;72,$D1489*K$1,6*$D1489),0)</f>
        <v>360</v>
      </c>
      <c r="L1489" s="189">
        <f>IF(Início!$C$11&lt;L$2,IF((L$2-Início!$C$11)&lt;72,$D1489*L$1,6*$D1489),0)</f>
        <v>360</v>
      </c>
      <c r="M1489" s="189">
        <f>IF(Início!$C$11&lt;M$2,IF((M$2-Início!$C$11)&lt;72,$D1489*M$1,6*$D1489),0)</f>
        <v>360</v>
      </c>
      <c r="N1489" s="189">
        <f>IF(Início!$C$11&lt;N$2,IF((N$2-Início!$C$11)&lt;72,$D1489*N$1,6*$D1489),0)</f>
        <v>360</v>
      </c>
      <c r="Q1489" s="165" t="s">
        <v>1532</v>
      </c>
    </row>
    <row r="1490" spans="2:17">
      <c r="B1490" s="165" t="str">
        <f t="shared" si="24"/>
        <v>São Julião/PI</v>
      </c>
      <c r="C1490" s="189" t="s">
        <v>2004</v>
      </c>
      <c r="D1490" s="189">
        <v>60</v>
      </c>
      <c r="E1490" s="189">
        <f>IF(Início!$C$11&lt;E$2,IF((E$2-Início!$C$11)&lt;72,$D1490*E$1,6*$D1490),0)</f>
        <v>60</v>
      </c>
      <c r="F1490" s="189">
        <f>IF(Início!$C$11&lt;F$2,IF((F$2-Início!$C$11)&lt;72,$D1490*F$1,6*$D1490),0)</f>
        <v>120</v>
      </c>
      <c r="G1490" s="189">
        <f>IF(Início!$C$11&lt;G$2,IF((G$2-Início!$C$11)&lt;72,$D1490*G$1,6*$D1490),0)</f>
        <v>180</v>
      </c>
      <c r="H1490" s="189">
        <f>IF(Início!$C$11&lt;H$2,IF((H$2-Início!$C$11)&lt;72,$D1490*H$1,6*$D1490),0)</f>
        <v>240</v>
      </c>
      <c r="I1490" s="189">
        <f>IF(Início!$C$11&lt;I$2,IF((I$2-Início!$C$11)&lt;72,$D1490*I$1,6*$D1490),0)</f>
        <v>300</v>
      </c>
      <c r="J1490" s="189">
        <f>IF(Início!$C$11&lt;J$2,IF((J$2-Início!$C$11)&lt;72,$D1490*J$1,6*$D1490),0)</f>
        <v>360</v>
      </c>
      <c r="K1490" s="189">
        <f>IF(Início!$C$11&lt;K$2,IF((K$2-Início!$C$11)&lt;72,$D1490*K$1,6*$D1490),0)</f>
        <v>360</v>
      </c>
      <c r="L1490" s="189">
        <f>IF(Início!$C$11&lt;L$2,IF((L$2-Início!$C$11)&lt;72,$D1490*L$1,6*$D1490),0)</f>
        <v>360</v>
      </c>
      <c r="M1490" s="189">
        <f>IF(Início!$C$11&lt;M$2,IF((M$2-Início!$C$11)&lt;72,$D1490*M$1,6*$D1490),0)</f>
        <v>360</v>
      </c>
      <c r="N1490" s="189">
        <f>IF(Início!$C$11&lt;N$2,IF((N$2-Início!$C$11)&lt;72,$D1490*N$1,6*$D1490),0)</f>
        <v>360</v>
      </c>
      <c r="Q1490" s="165" t="s">
        <v>1607</v>
      </c>
    </row>
    <row r="1491" spans="2:17">
      <c r="B1491" s="165" t="str">
        <f t="shared" si="24"/>
        <v>São Lourenço/MG</v>
      </c>
      <c r="C1491" s="189" t="s">
        <v>2005</v>
      </c>
      <c r="D1491" s="189">
        <v>60</v>
      </c>
      <c r="E1491" s="189">
        <f>IF(Início!$C$11&lt;E$2,IF((E$2-Início!$C$11)&lt;72,$D1491*E$1,6*$D1491),0)</f>
        <v>60</v>
      </c>
      <c r="F1491" s="189">
        <f>IF(Início!$C$11&lt;F$2,IF((F$2-Início!$C$11)&lt;72,$D1491*F$1,6*$D1491),0)</f>
        <v>120</v>
      </c>
      <c r="G1491" s="189">
        <f>IF(Início!$C$11&lt;G$2,IF((G$2-Início!$C$11)&lt;72,$D1491*G$1,6*$D1491),0)</f>
        <v>180</v>
      </c>
      <c r="H1491" s="189">
        <f>IF(Início!$C$11&lt;H$2,IF((H$2-Início!$C$11)&lt;72,$D1491*H$1,6*$D1491),0)</f>
        <v>240</v>
      </c>
      <c r="I1491" s="189">
        <f>IF(Início!$C$11&lt;I$2,IF((I$2-Início!$C$11)&lt;72,$D1491*I$1,6*$D1491),0)</f>
        <v>300</v>
      </c>
      <c r="J1491" s="189">
        <f>IF(Início!$C$11&lt;J$2,IF((J$2-Início!$C$11)&lt;72,$D1491*J$1,6*$D1491),0)</f>
        <v>360</v>
      </c>
      <c r="K1491" s="189">
        <f>IF(Início!$C$11&lt;K$2,IF((K$2-Início!$C$11)&lt;72,$D1491*K$1,6*$D1491),0)</f>
        <v>360</v>
      </c>
      <c r="L1491" s="189">
        <f>IF(Início!$C$11&lt;L$2,IF((L$2-Início!$C$11)&lt;72,$D1491*L$1,6*$D1491),0)</f>
        <v>360</v>
      </c>
      <c r="M1491" s="189">
        <f>IF(Início!$C$11&lt;M$2,IF((M$2-Início!$C$11)&lt;72,$D1491*M$1,6*$D1491),0)</f>
        <v>360</v>
      </c>
      <c r="N1491" s="189">
        <f>IF(Início!$C$11&lt;N$2,IF((N$2-Início!$C$11)&lt;72,$D1491*N$1,6*$D1491),0)</f>
        <v>360</v>
      </c>
      <c r="Q1491" s="165" t="s">
        <v>545</v>
      </c>
    </row>
    <row r="1492" spans="2:17">
      <c r="B1492" s="165" t="str">
        <f t="shared" si="24"/>
        <v>São Lourenço da Serra/SP</v>
      </c>
      <c r="C1492" s="189" t="s">
        <v>2002</v>
      </c>
      <c r="D1492" s="189">
        <v>60</v>
      </c>
      <c r="E1492" s="189">
        <f>IF(Início!$C$11&lt;E$2,IF((E$2-Início!$C$11)&lt;72,$D1492*E$1,6*$D1492),0)</f>
        <v>60</v>
      </c>
      <c r="F1492" s="189">
        <f>IF(Início!$C$11&lt;F$2,IF((F$2-Início!$C$11)&lt;72,$D1492*F$1,6*$D1492),0)</f>
        <v>120</v>
      </c>
      <c r="G1492" s="189">
        <f>IF(Início!$C$11&lt;G$2,IF((G$2-Início!$C$11)&lt;72,$D1492*G$1,6*$D1492),0)</f>
        <v>180</v>
      </c>
      <c r="H1492" s="189">
        <f>IF(Início!$C$11&lt;H$2,IF((H$2-Início!$C$11)&lt;72,$D1492*H$1,6*$D1492),0)</f>
        <v>240</v>
      </c>
      <c r="I1492" s="189">
        <f>IF(Início!$C$11&lt;I$2,IF((I$2-Início!$C$11)&lt;72,$D1492*I$1,6*$D1492),0)</f>
        <v>300</v>
      </c>
      <c r="J1492" s="189">
        <f>IF(Início!$C$11&lt;J$2,IF((J$2-Início!$C$11)&lt;72,$D1492*J$1,6*$D1492),0)</f>
        <v>360</v>
      </c>
      <c r="K1492" s="189">
        <f>IF(Início!$C$11&lt;K$2,IF((K$2-Início!$C$11)&lt;72,$D1492*K$1,6*$D1492),0)</f>
        <v>360</v>
      </c>
      <c r="L1492" s="189">
        <f>IF(Início!$C$11&lt;L$2,IF((L$2-Início!$C$11)&lt;72,$D1492*L$1,6*$D1492),0)</f>
        <v>360</v>
      </c>
      <c r="M1492" s="189">
        <f>IF(Início!$C$11&lt;M$2,IF((M$2-Início!$C$11)&lt;72,$D1492*M$1,6*$D1492),0)</f>
        <v>360</v>
      </c>
      <c r="N1492" s="189">
        <f>IF(Início!$C$11&lt;N$2,IF((N$2-Início!$C$11)&lt;72,$D1492*N$1,6*$D1492),0)</f>
        <v>360</v>
      </c>
      <c r="Q1492" s="165" t="s">
        <v>1042</v>
      </c>
    </row>
    <row r="1493" spans="2:17">
      <c r="B1493" s="165" t="str">
        <f t="shared" si="24"/>
        <v>São Lourenço do Oeste/SC</v>
      </c>
      <c r="C1493" s="189" t="s">
        <v>2013</v>
      </c>
      <c r="D1493" s="189">
        <v>60</v>
      </c>
      <c r="E1493" s="189">
        <f>IF(Início!$C$11&lt;E$2,IF((E$2-Início!$C$11)&lt;72,$D1493*E$1,6*$D1493),0)</f>
        <v>60</v>
      </c>
      <c r="F1493" s="189">
        <f>IF(Início!$C$11&lt;F$2,IF((F$2-Início!$C$11)&lt;72,$D1493*F$1,6*$D1493),0)</f>
        <v>120</v>
      </c>
      <c r="G1493" s="189">
        <f>IF(Início!$C$11&lt;G$2,IF((G$2-Início!$C$11)&lt;72,$D1493*G$1,6*$D1493),0)</f>
        <v>180</v>
      </c>
      <c r="H1493" s="189">
        <f>IF(Início!$C$11&lt;H$2,IF((H$2-Início!$C$11)&lt;72,$D1493*H$1,6*$D1493),0)</f>
        <v>240</v>
      </c>
      <c r="I1493" s="189">
        <f>IF(Início!$C$11&lt;I$2,IF((I$2-Início!$C$11)&lt;72,$D1493*I$1,6*$D1493),0)</f>
        <v>300</v>
      </c>
      <c r="J1493" s="189">
        <f>IF(Início!$C$11&lt;J$2,IF((J$2-Início!$C$11)&lt;72,$D1493*J$1,6*$D1493),0)</f>
        <v>360</v>
      </c>
      <c r="K1493" s="189">
        <f>IF(Início!$C$11&lt;K$2,IF((K$2-Início!$C$11)&lt;72,$D1493*K$1,6*$D1493),0)</f>
        <v>360</v>
      </c>
      <c r="L1493" s="189">
        <f>IF(Início!$C$11&lt;L$2,IF((L$2-Início!$C$11)&lt;72,$D1493*L$1,6*$D1493),0)</f>
        <v>360</v>
      </c>
      <c r="M1493" s="189">
        <f>IF(Início!$C$11&lt;M$2,IF((M$2-Início!$C$11)&lt;72,$D1493*M$1,6*$D1493),0)</f>
        <v>360</v>
      </c>
      <c r="N1493" s="189">
        <f>IF(Início!$C$11&lt;N$2,IF((N$2-Início!$C$11)&lt;72,$D1493*N$1,6*$D1493),0)</f>
        <v>360</v>
      </c>
      <c r="Q1493" s="165" t="s">
        <v>770</v>
      </c>
    </row>
    <row r="1494" spans="2:17">
      <c r="B1494" s="165" t="str">
        <f t="shared" si="24"/>
        <v>São Luís/MA</v>
      </c>
      <c r="C1494" s="189" t="s">
        <v>316</v>
      </c>
      <c r="D1494" s="189">
        <v>60</v>
      </c>
      <c r="E1494" s="189">
        <f>IF(Início!$C$11&lt;E$2,IF((E$2-Início!$C$11)&lt;72,$D1494*E$1,6*$D1494),0)</f>
        <v>60</v>
      </c>
      <c r="F1494" s="189">
        <f>IF(Início!$C$11&lt;F$2,IF((F$2-Início!$C$11)&lt;72,$D1494*F$1,6*$D1494),0)</f>
        <v>120</v>
      </c>
      <c r="G1494" s="189">
        <f>IF(Início!$C$11&lt;G$2,IF((G$2-Início!$C$11)&lt;72,$D1494*G$1,6*$D1494),0)</f>
        <v>180</v>
      </c>
      <c r="H1494" s="189">
        <f>IF(Início!$C$11&lt;H$2,IF((H$2-Início!$C$11)&lt;72,$D1494*H$1,6*$D1494),0)</f>
        <v>240</v>
      </c>
      <c r="I1494" s="189">
        <f>IF(Início!$C$11&lt;I$2,IF((I$2-Início!$C$11)&lt;72,$D1494*I$1,6*$D1494),0)</f>
        <v>300</v>
      </c>
      <c r="J1494" s="189">
        <f>IF(Início!$C$11&lt;J$2,IF((J$2-Início!$C$11)&lt;72,$D1494*J$1,6*$D1494),0)</f>
        <v>360</v>
      </c>
      <c r="K1494" s="189">
        <f>IF(Início!$C$11&lt;K$2,IF((K$2-Início!$C$11)&lt;72,$D1494*K$1,6*$D1494),0)</f>
        <v>360</v>
      </c>
      <c r="L1494" s="189">
        <f>IF(Início!$C$11&lt;L$2,IF((L$2-Início!$C$11)&lt;72,$D1494*L$1,6*$D1494),0)</f>
        <v>360</v>
      </c>
      <c r="M1494" s="189">
        <f>IF(Início!$C$11&lt;M$2,IF((M$2-Início!$C$11)&lt;72,$D1494*M$1,6*$D1494),0)</f>
        <v>360</v>
      </c>
      <c r="N1494" s="189">
        <f>IF(Início!$C$11&lt;N$2,IF((N$2-Início!$C$11)&lt;72,$D1494*N$1,6*$D1494),0)</f>
        <v>360</v>
      </c>
      <c r="Q1494" s="167" t="s">
        <v>327</v>
      </c>
    </row>
    <row r="1495" spans="2:17">
      <c r="B1495" s="165" t="str">
        <f t="shared" si="24"/>
        <v>São Luís do Curu/CE</v>
      </c>
      <c r="C1495" s="189" t="s">
        <v>314</v>
      </c>
      <c r="D1495" s="189">
        <v>60</v>
      </c>
      <c r="E1495" s="189">
        <f>IF(Início!$C$11&lt;E$2,IF((E$2-Início!$C$11)&lt;72,$D1495*E$1,6*$D1495),0)</f>
        <v>60</v>
      </c>
      <c r="F1495" s="189">
        <f>IF(Início!$C$11&lt;F$2,IF((F$2-Início!$C$11)&lt;72,$D1495*F$1,6*$D1495),0)</f>
        <v>120</v>
      </c>
      <c r="G1495" s="189">
        <f>IF(Início!$C$11&lt;G$2,IF((G$2-Início!$C$11)&lt;72,$D1495*G$1,6*$D1495),0)</f>
        <v>180</v>
      </c>
      <c r="H1495" s="189">
        <f>IF(Início!$C$11&lt;H$2,IF((H$2-Início!$C$11)&lt;72,$D1495*H$1,6*$D1495),0)</f>
        <v>240</v>
      </c>
      <c r="I1495" s="189">
        <f>IF(Início!$C$11&lt;I$2,IF((I$2-Início!$C$11)&lt;72,$D1495*I$1,6*$D1495),0)</f>
        <v>300</v>
      </c>
      <c r="J1495" s="189">
        <f>IF(Início!$C$11&lt;J$2,IF((J$2-Início!$C$11)&lt;72,$D1495*J$1,6*$D1495),0)</f>
        <v>360</v>
      </c>
      <c r="K1495" s="189">
        <f>IF(Início!$C$11&lt;K$2,IF((K$2-Início!$C$11)&lt;72,$D1495*K$1,6*$D1495),0)</f>
        <v>360</v>
      </c>
      <c r="L1495" s="189">
        <f>IF(Início!$C$11&lt;L$2,IF((L$2-Início!$C$11)&lt;72,$D1495*L$1,6*$D1495),0)</f>
        <v>360</v>
      </c>
      <c r="M1495" s="189">
        <f>IF(Início!$C$11&lt;M$2,IF((M$2-Início!$C$11)&lt;72,$D1495*M$1,6*$D1495),0)</f>
        <v>360</v>
      </c>
      <c r="N1495" s="189">
        <f>IF(Início!$C$11&lt;N$2,IF((N$2-Início!$C$11)&lt;72,$D1495*N$1,6*$D1495),0)</f>
        <v>360</v>
      </c>
      <c r="Q1495" s="165" t="s">
        <v>1295</v>
      </c>
    </row>
    <row r="1496" spans="2:17">
      <c r="B1496" s="165" t="str">
        <f t="shared" si="24"/>
        <v>São Luis do Piauí/PI</v>
      </c>
      <c r="C1496" s="189" t="s">
        <v>2004</v>
      </c>
      <c r="D1496" s="189">
        <v>60</v>
      </c>
      <c r="E1496" s="189">
        <f>IF(Início!$C$11&lt;E$2,IF((E$2-Início!$C$11)&lt;72,$D1496*E$1,6*$D1496),0)</f>
        <v>60</v>
      </c>
      <c r="F1496" s="189">
        <f>IF(Início!$C$11&lt;F$2,IF((F$2-Início!$C$11)&lt;72,$D1496*F$1,6*$D1496),0)</f>
        <v>120</v>
      </c>
      <c r="G1496" s="189">
        <f>IF(Início!$C$11&lt;G$2,IF((G$2-Início!$C$11)&lt;72,$D1496*G$1,6*$D1496),0)</f>
        <v>180</v>
      </c>
      <c r="H1496" s="189">
        <f>IF(Início!$C$11&lt;H$2,IF((H$2-Início!$C$11)&lt;72,$D1496*H$1,6*$D1496),0)</f>
        <v>240</v>
      </c>
      <c r="I1496" s="189">
        <f>IF(Início!$C$11&lt;I$2,IF((I$2-Início!$C$11)&lt;72,$D1496*I$1,6*$D1496),0)</f>
        <v>300</v>
      </c>
      <c r="J1496" s="189">
        <f>IF(Início!$C$11&lt;J$2,IF((J$2-Início!$C$11)&lt;72,$D1496*J$1,6*$D1496),0)</f>
        <v>360</v>
      </c>
      <c r="K1496" s="189">
        <f>IF(Início!$C$11&lt;K$2,IF((K$2-Início!$C$11)&lt;72,$D1496*K$1,6*$D1496),0)</f>
        <v>360</v>
      </c>
      <c r="L1496" s="189">
        <f>IF(Início!$C$11&lt;L$2,IF((L$2-Início!$C$11)&lt;72,$D1496*L$1,6*$D1496),0)</f>
        <v>360</v>
      </c>
      <c r="M1496" s="189">
        <f>IF(Início!$C$11&lt;M$2,IF((M$2-Início!$C$11)&lt;72,$D1496*M$1,6*$D1496),0)</f>
        <v>360</v>
      </c>
      <c r="N1496" s="189">
        <f>IF(Início!$C$11&lt;N$2,IF((N$2-Início!$C$11)&lt;72,$D1496*N$1,6*$D1496),0)</f>
        <v>360</v>
      </c>
      <c r="Q1496" s="165" t="s">
        <v>1949</v>
      </c>
    </row>
    <row r="1497" spans="2:17">
      <c r="B1497" s="165" t="str">
        <f t="shared" si="24"/>
        <v>São Luiz Gonzaga/RS</v>
      </c>
      <c r="C1497" s="189" t="s">
        <v>2012</v>
      </c>
      <c r="D1497" s="189">
        <v>60</v>
      </c>
      <c r="E1497" s="189">
        <f>IF(Início!$C$11&lt;E$2,IF((E$2-Início!$C$11)&lt;72,$D1497*E$1,6*$D1497),0)</f>
        <v>60</v>
      </c>
      <c r="F1497" s="189">
        <f>IF(Início!$C$11&lt;F$2,IF((F$2-Início!$C$11)&lt;72,$D1497*F$1,6*$D1497),0)</f>
        <v>120</v>
      </c>
      <c r="G1497" s="189">
        <f>IF(Início!$C$11&lt;G$2,IF((G$2-Início!$C$11)&lt;72,$D1497*G$1,6*$D1497),0)</f>
        <v>180</v>
      </c>
      <c r="H1497" s="189">
        <f>IF(Início!$C$11&lt;H$2,IF((H$2-Início!$C$11)&lt;72,$D1497*H$1,6*$D1497),0)</f>
        <v>240</v>
      </c>
      <c r="I1497" s="189">
        <f>IF(Início!$C$11&lt;I$2,IF((I$2-Início!$C$11)&lt;72,$D1497*I$1,6*$D1497),0)</f>
        <v>300</v>
      </c>
      <c r="J1497" s="189">
        <f>IF(Início!$C$11&lt;J$2,IF((J$2-Início!$C$11)&lt;72,$D1497*J$1,6*$D1497),0)</f>
        <v>360</v>
      </c>
      <c r="K1497" s="189">
        <f>IF(Início!$C$11&lt;K$2,IF((K$2-Início!$C$11)&lt;72,$D1497*K$1,6*$D1497),0)</f>
        <v>360</v>
      </c>
      <c r="L1497" s="189">
        <f>IF(Início!$C$11&lt;L$2,IF((L$2-Início!$C$11)&lt;72,$D1497*L$1,6*$D1497),0)</f>
        <v>360</v>
      </c>
      <c r="M1497" s="189">
        <f>IF(Início!$C$11&lt;M$2,IF((M$2-Início!$C$11)&lt;72,$D1497*M$1,6*$D1497),0)</f>
        <v>360</v>
      </c>
      <c r="N1497" s="189">
        <f>IF(Início!$C$11&lt;N$2,IF((N$2-Início!$C$11)&lt;72,$D1497*N$1,6*$D1497),0)</f>
        <v>360</v>
      </c>
      <c r="Q1497" s="165" t="s">
        <v>621</v>
      </c>
    </row>
    <row r="1498" spans="2:17">
      <c r="B1498" s="165" t="str">
        <f t="shared" si="24"/>
        <v>São Martinho/RS</v>
      </c>
      <c r="C1498" s="189" t="s">
        <v>2012</v>
      </c>
      <c r="D1498" s="189">
        <v>60</v>
      </c>
      <c r="E1498" s="189">
        <f>IF(Início!$C$11&lt;E$2,IF((E$2-Início!$C$11)&lt;72,$D1498*E$1,6*$D1498),0)</f>
        <v>60</v>
      </c>
      <c r="F1498" s="189">
        <f>IF(Início!$C$11&lt;F$2,IF((F$2-Início!$C$11)&lt;72,$D1498*F$1,6*$D1498),0)</f>
        <v>120</v>
      </c>
      <c r="G1498" s="189">
        <f>IF(Início!$C$11&lt;G$2,IF((G$2-Início!$C$11)&lt;72,$D1498*G$1,6*$D1498),0)</f>
        <v>180</v>
      </c>
      <c r="H1498" s="189">
        <f>IF(Início!$C$11&lt;H$2,IF((H$2-Início!$C$11)&lt;72,$D1498*H$1,6*$D1498),0)</f>
        <v>240</v>
      </c>
      <c r="I1498" s="189">
        <f>IF(Início!$C$11&lt;I$2,IF((I$2-Início!$C$11)&lt;72,$D1498*I$1,6*$D1498),0)</f>
        <v>300</v>
      </c>
      <c r="J1498" s="189">
        <f>IF(Início!$C$11&lt;J$2,IF((J$2-Início!$C$11)&lt;72,$D1498*J$1,6*$D1498),0)</f>
        <v>360</v>
      </c>
      <c r="K1498" s="189">
        <f>IF(Início!$C$11&lt;K$2,IF((K$2-Início!$C$11)&lt;72,$D1498*K$1,6*$D1498),0)</f>
        <v>360</v>
      </c>
      <c r="L1498" s="189">
        <f>IF(Início!$C$11&lt;L$2,IF((L$2-Início!$C$11)&lt;72,$D1498*L$1,6*$D1498),0)</f>
        <v>360</v>
      </c>
      <c r="M1498" s="189">
        <f>IF(Início!$C$11&lt;M$2,IF((M$2-Início!$C$11)&lt;72,$D1498*M$1,6*$D1498),0)</f>
        <v>360</v>
      </c>
      <c r="N1498" s="189">
        <f>IF(Início!$C$11&lt;N$2,IF((N$2-Início!$C$11)&lt;72,$D1498*N$1,6*$D1498),0)</f>
        <v>360</v>
      </c>
      <c r="Q1498" s="165" t="s">
        <v>1662</v>
      </c>
    </row>
    <row r="1499" spans="2:17">
      <c r="B1499" s="165" t="str">
        <f t="shared" si="24"/>
        <v>São Mateus/ES</v>
      </c>
      <c r="C1499" s="189" t="s">
        <v>2011</v>
      </c>
      <c r="D1499" s="189">
        <v>60</v>
      </c>
      <c r="E1499" s="189">
        <f>IF(Início!$C$11&lt;E$2,IF((E$2-Início!$C$11)&lt;72,$D1499*E$1,6*$D1499),0)</f>
        <v>60</v>
      </c>
      <c r="F1499" s="189">
        <f>IF(Início!$C$11&lt;F$2,IF((F$2-Início!$C$11)&lt;72,$D1499*F$1,6*$D1499),0)</f>
        <v>120</v>
      </c>
      <c r="G1499" s="189">
        <f>IF(Início!$C$11&lt;G$2,IF((G$2-Início!$C$11)&lt;72,$D1499*G$1,6*$D1499),0)</f>
        <v>180</v>
      </c>
      <c r="H1499" s="189">
        <f>IF(Início!$C$11&lt;H$2,IF((H$2-Início!$C$11)&lt;72,$D1499*H$1,6*$D1499),0)</f>
        <v>240</v>
      </c>
      <c r="I1499" s="189">
        <f>IF(Início!$C$11&lt;I$2,IF((I$2-Início!$C$11)&lt;72,$D1499*I$1,6*$D1499),0)</f>
        <v>300</v>
      </c>
      <c r="J1499" s="189">
        <f>IF(Início!$C$11&lt;J$2,IF((J$2-Início!$C$11)&lt;72,$D1499*J$1,6*$D1499),0)</f>
        <v>360</v>
      </c>
      <c r="K1499" s="189">
        <f>IF(Início!$C$11&lt;K$2,IF((K$2-Início!$C$11)&lt;72,$D1499*K$1,6*$D1499),0)</f>
        <v>360</v>
      </c>
      <c r="L1499" s="189">
        <f>IF(Início!$C$11&lt;L$2,IF((L$2-Início!$C$11)&lt;72,$D1499*L$1,6*$D1499),0)</f>
        <v>360</v>
      </c>
      <c r="M1499" s="189">
        <f>IF(Início!$C$11&lt;M$2,IF((M$2-Início!$C$11)&lt;72,$D1499*M$1,6*$D1499),0)</f>
        <v>360</v>
      </c>
      <c r="N1499" s="189">
        <f>IF(Início!$C$11&lt;N$2,IF((N$2-Início!$C$11)&lt;72,$D1499*N$1,6*$D1499),0)</f>
        <v>360</v>
      </c>
      <c r="Q1499" s="165" t="s">
        <v>383</v>
      </c>
    </row>
    <row r="1500" spans="2:17">
      <c r="B1500" s="165" t="str">
        <f t="shared" si="24"/>
        <v>São Miguel/RN</v>
      </c>
      <c r="C1500" s="189" t="s">
        <v>2014</v>
      </c>
      <c r="D1500" s="189">
        <v>60</v>
      </c>
      <c r="E1500" s="189">
        <f>IF(Início!$C$11&lt;E$2,IF((E$2-Início!$C$11)&lt;72,$D1500*E$1,6*$D1500),0)</f>
        <v>60</v>
      </c>
      <c r="F1500" s="189">
        <f>IF(Início!$C$11&lt;F$2,IF((F$2-Início!$C$11)&lt;72,$D1500*F$1,6*$D1500),0)</f>
        <v>120</v>
      </c>
      <c r="G1500" s="189">
        <f>IF(Início!$C$11&lt;G$2,IF((G$2-Início!$C$11)&lt;72,$D1500*G$1,6*$D1500),0)</f>
        <v>180</v>
      </c>
      <c r="H1500" s="189">
        <f>IF(Início!$C$11&lt;H$2,IF((H$2-Início!$C$11)&lt;72,$D1500*H$1,6*$D1500),0)</f>
        <v>240</v>
      </c>
      <c r="I1500" s="189">
        <f>IF(Início!$C$11&lt;I$2,IF((I$2-Início!$C$11)&lt;72,$D1500*I$1,6*$D1500),0)</f>
        <v>300</v>
      </c>
      <c r="J1500" s="189">
        <f>IF(Início!$C$11&lt;J$2,IF((J$2-Início!$C$11)&lt;72,$D1500*J$1,6*$D1500),0)</f>
        <v>360</v>
      </c>
      <c r="K1500" s="189">
        <f>IF(Início!$C$11&lt;K$2,IF((K$2-Início!$C$11)&lt;72,$D1500*K$1,6*$D1500),0)</f>
        <v>360</v>
      </c>
      <c r="L1500" s="189">
        <f>IF(Início!$C$11&lt;L$2,IF((L$2-Início!$C$11)&lt;72,$D1500*L$1,6*$D1500),0)</f>
        <v>360</v>
      </c>
      <c r="M1500" s="189">
        <f>IF(Início!$C$11&lt;M$2,IF((M$2-Início!$C$11)&lt;72,$D1500*M$1,6*$D1500),0)</f>
        <v>360</v>
      </c>
      <c r="N1500" s="189">
        <f>IF(Início!$C$11&lt;N$2,IF((N$2-Início!$C$11)&lt;72,$D1500*N$1,6*$D1500),0)</f>
        <v>360</v>
      </c>
      <c r="Q1500" s="165" t="s">
        <v>817</v>
      </c>
    </row>
    <row r="1501" spans="2:17">
      <c r="B1501" s="165" t="str">
        <f t="shared" si="24"/>
        <v>São Miguel da Boa Vista/SC</v>
      </c>
      <c r="C1501" s="189" t="s">
        <v>2013</v>
      </c>
      <c r="D1501" s="189">
        <v>60</v>
      </c>
      <c r="E1501" s="189">
        <f>IF(Início!$C$11&lt;E$2,IF((E$2-Início!$C$11)&lt;72,$D1501*E$1,6*$D1501),0)</f>
        <v>60</v>
      </c>
      <c r="F1501" s="189">
        <f>IF(Início!$C$11&lt;F$2,IF((F$2-Início!$C$11)&lt;72,$D1501*F$1,6*$D1501),0)</f>
        <v>120</v>
      </c>
      <c r="G1501" s="189">
        <f>IF(Início!$C$11&lt;G$2,IF((G$2-Início!$C$11)&lt;72,$D1501*G$1,6*$D1501),0)</f>
        <v>180</v>
      </c>
      <c r="H1501" s="189">
        <f>IF(Início!$C$11&lt;H$2,IF((H$2-Início!$C$11)&lt;72,$D1501*H$1,6*$D1501),0)</f>
        <v>240</v>
      </c>
      <c r="I1501" s="189">
        <f>IF(Início!$C$11&lt;I$2,IF((I$2-Início!$C$11)&lt;72,$D1501*I$1,6*$D1501),0)</f>
        <v>300</v>
      </c>
      <c r="J1501" s="189">
        <f>IF(Início!$C$11&lt;J$2,IF((J$2-Início!$C$11)&lt;72,$D1501*J$1,6*$D1501),0)</f>
        <v>360</v>
      </c>
      <c r="K1501" s="189">
        <f>IF(Início!$C$11&lt;K$2,IF((K$2-Início!$C$11)&lt;72,$D1501*K$1,6*$D1501),0)</f>
        <v>360</v>
      </c>
      <c r="L1501" s="189">
        <f>IF(Início!$C$11&lt;L$2,IF((L$2-Início!$C$11)&lt;72,$D1501*L$1,6*$D1501),0)</f>
        <v>360</v>
      </c>
      <c r="M1501" s="189">
        <f>IF(Início!$C$11&lt;M$2,IF((M$2-Início!$C$11)&lt;72,$D1501*M$1,6*$D1501),0)</f>
        <v>360</v>
      </c>
      <c r="N1501" s="189">
        <f>IF(Início!$C$11&lt;N$2,IF((N$2-Início!$C$11)&lt;72,$D1501*N$1,6*$D1501),0)</f>
        <v>360</v>
      </c>
      <c r="Q1501" s="165" t="s">
        <v>1988</v>
      </c>
    </row>
    <row r="1502" spans="2:17">
      <c r="B1502" s="165" t="str">
        <f t="shared" si="24"/>
        <v>São Miguel das Matas/BA</v>
      </c>
      <c r="C1502" s="189" t="s">
        <v>311</v>
      </c>
      <c r="D1502" s="189">
        <v>60</v>
      </c>
      <c r="E1502" s="189">
        <f>IF(Início!$C$11&lt;E$2,IF((E$2-Início!$C$11)&lt;72,$D1502*E$1,6*$D1502),0)</f>
        <v>60</v>
      </c>
      <c r="F1502" s="189">
        <f>IF(Início!$C$11&lt;F$2,IF((F$2-Início!$C$11)&lt;72,$D1502*F$1,6*$D1502),0)</f>
        <v>120</v>
      </c>
      <c r="G1502" s="189">
        <f>IF(Início!$C$11&lt;G$2,IF((G$2-Início!$C$11)&lt;72,$D1502*G$1,6*$D1502),0)</f>
        <v>180</v>
      </c>
      <c r="H1502" s="189">
        <f>IF(Início!$C$11&lt;H$2,IF((H$2-Início!$C$11)&lt;72,$D1502*H$1,6*$D1502),0)</f>
        <v>240</v>
      </c>
      <c r="I1502" s="189">
        <f>IF(Início!$C$11&lt;I$2,IF((I$2-Início!$C$11)&lt;72,$D1502*I$1,6*$D1502),0)</f>
        <v>300</v>
      </c>
      <c r="J1502" s="189">
        <f>IF(Início!$C$11&lt;J$2,IF((J$2-Início!$C$11)&lt;72,$D1502*J$1,6*$D1502),0)</f>
        <v>360</v>
      </c>
      <c r="K1502" s="189">
        <f>IF(Início!$C$11&lt;K$2,IF((K$2-Início!$C$11)&lt;72,$D1502*K$1,6*$D1502),0)</f>
        <v>360</v>
      </c>
      <c r="L1502" s="189">
        <f>IF(Início!$C$11&lt;L$2,IF((L$2-Início!$C$11)&lt;72,$D1502*L$1,6*$D1502),0)</f>
        <v>360</v>
      </c>
      <c r="M1502" s="189">
        <f>IF(Início!$C$11&lt;M$2,IF((M$2-Início!$C$11)&lt;72,$D1502*M$1,6*$D1502),0)</f>
        <v>360</v>
      </c>
      <c r="N1502" s="189">
        <f>IF(Início!$C$11&lt;N$2,IF((N$2-Início!$C$11)&lt;72,$D1502*N$1,6*$D1502),0)</f>
        <v>360</v>
      </c>
      <c r="Q1502" s="165" t="s">
        <v>1336</v>
      </c>
    </row>
    <row r="1503" spans="2:17">
      <c r="B1503" s="165" t="str">
        <f t="shared" si="24"/>
        <v>São Miguel das Missões/RS</v>
      </c>
      <c r="C1503" s="189" t="s">
        <v>2012</v>
      </c>
      <c r="D1503" s="189">
        <v>60</v>
      </c>
      <c r="E1503" s="189">
        <f>IF(Início!$C$11&lt;E$2,IF((E$2-Início!$C$11)&lt;72,$D1503*E$1,6*$D1503),0)</f>
        <v>60</v>
      </c>
      <c r="F1503" s="189">
        <f>IF(Início!$C$11&lt;F$2,IF((F$2-Início!$C$11)&lt;72,$D1503*F$1,6*$D1503),0)</f>
        <v>120</v>
      </c>
      <c r="G1503" s="189">
        <f>IF(Início!$C$11&lt;G$2,IF((G$2-Início!$C$11)&lt;72,$D1503*G$1,6*$D1503),0)</f>
        <v>180</v>
      </c>
      <c r="H1503" s="189">
        <f>IF(Início!$C$11&lt;H$2,IF((H$2-Início!$C$11)&lt;72,$D1503*H$1,6*$D1503),0)</f>
        <v>240</v>
      </c>
      <c r="I1503" s="189">
        <f>IF(Início!$C$11&lt;I$2,IF((I$2-Início!$C$11)&lt;72,$D1503*I$1,6*$D1503),0)</f>
        <v>300</v>
      </c>
      <c r="J1503" s="189">
        <f>IF(Início!$C$11&lt;J$2,IF((J$2-Início!$C$11)&lt;72,$D1503*J$1,6*$D1503),0)</f>
        <v>360</v>
      </c>
      <c r="K1503" s="189">
        <f>IF(Início!$C$11&lt;K$2,IF((K$2-Início!$C$11)&lt;72,$D1503*K$1,6*$D1503),0)</f>
        <v>360</v>
      </c>
      <c r="L1503" s="189">
        <f>IF(Início!$C$11&lt;L$2,IF((L$2-Início!$C$11)&lt;72,$D1503*L$1,6*$D1503),0)</f>
        <v>360</v>
      </c>
      <c r="M1503" s="189">
        <f>IF(Início!$C$11&lt;M$2,IF((M$2-Início!$C$11)&lt;72,$D1503*M$1,6*$D1503),0)</f>
        <v>360</v>
      </c>
      <c r="N1503" s="189">
        <f>IF(Início!$C$11&lt;N$2,IF((N$2-Início!$C$11)&lt;72,$D1503*N$1,6*$D1503),0)</f>
        <v>360</v>
      </c>
      <c r="Q1503" s="165" t="s">
        <v>1526</v>
      </c>
    </row>
    <row r="1504" spans="2:17">
      <c r="B1504" s="165" t="str">
        <f t="shared" si="24"/>
        <v>São Miguel do Guamá/PA</v>
      </c>
      <c r="C1504" s="189" t="s">
        <v>302</v>
      </c>
      <c r="D1504" s="189">
        <v>60</v>
      </c>
      <c r="E1504" s="189">
        <f>IF(Início!$C$11&lt;E$2,IF((E$2-Início!$C$11)&lt;72,$D1504*E$1,6*$D1504),0)</f>
        <v>60</v>
      </c>
      <c r="F1504" s="189">
        <f>IF(Início!$C$11&lt;F$2,IF((F$2-Início!$C$11)&lt;72,$D1504*F$1,6*$D1504),0)</f>
        <v>120</v>
      </c>
      <c r="G1504" s="189">
        <f>IF(Início!$C$11&lt;G$2,IF((G$2-Início!$C$11)&lt;72,$D1504*G$1,6*$D1504),0)</f>
        <v>180</v>
      </c>
      <c r="H1504" s="189">
        <f>IF(Início!$C$11&lt;H$2,IF((H$2-Início!$C$11)&lt;72,$D1504*H$1,6*$D1504),0)</f>
        <v>240</v>
      </c>
      <c r="I1504" s="189">
        <f>IF(Início!$C$11&lt;I$2,IF((I$2-Início!$C$11)&lt;72,$D1504*I$1,6*$D1504),0)</f>
        <v>300</v>
      </c>
      <c r="J1504" s="189">
        <f>IF(Início!$C$11&lt;J$2,IF((J$2-Início!$C$11)&lt;72,$D1504*J$1,6*$D1504),0)</f>
        <v>360</v>
      </c>
      <c r="K1504" s="189">
        <f>IF(Início!$C$11&lt;K$2,IF((K$2-Início!$C$11)&lt;72,$D1504*K$1,6*$D1504),0)</f>
        <v>360</v>
      </c>
      <c r="L1504" s="189">
        <f>IF(Início!$C$11&lt;L$2,IF((L$2-Início!$C$11)&lt;72,$D1504*L$1,6*$D1504),0)</f>
        <v>360</v>
      </c>
      <c r="M1504" s="189">
        <f>IF(Início!$C$11&lt;M$2,IF((M$2-Início!$C$11)&lt;72,$D1504*M$1,6*$D1504),0)</f>
        <v>360</v>
      </c>
      <c r="N1504" s="189">
        <f>IF(Início!$C$11&lt;N$2,IF((N$2-Início!$C$11)&lt;72,$D1504*N$1,6*$D1504),0)</f>
        <v>360</v>
      </c>
      <c r="Q1504" s="165" t="s">
        <v>505</v>
      </c>
    </row>
    <row r="1505" spans="2:17">
      <c r="B1505" s="165" t="str">
        <f t="shared" si="24"/>
        <v>São Miguel do Oeste/SC</v>
      </c>
      <c r="C1505" s="189" t="s">
        <v>2013</v>
      </c>
      <c r="D1505" s="189">
        <v>60</v>
      </c>
      <c r="E1505" s="189">
        <f>IF(Início!$C$11&lt;E$2,IF((E$2-Início!$C$11)&lt;72,$D1505*E$1,6*$D1505),0)</f>
        <v>60</v>
      </c>
      <c r="F1505" s="189">
        <f>IF(Início!$C$11&lt;F$2,IF((F$2-Início!$C$11)&lt;72,$D1505*F$1,6*$D1505),0)</f>
        <v>120</v>
      </c>
      <c r="G1505" s="189">
        <f>IF(Início!$C$11&lt;G$2,IF((G$2-Início!$C$11)&lt;72,$D1505*G$1,6*$D1505),0)</f>
        <v>180</v>
      </c>
      <c r="H1505" s="189">
        <f>IF(Início!$C$11&lt;H$2,IF((H$2-Início!$C$11)&lt;72,$D1505*H$1,6*$D1505),0)</f>
        <v>240</v>
      </c>
      <c r="I1505" s="189">
        <f>IF(Início!$C$11&lt;I$2,IF((I$2-Início!$C$11)&lt;72,$D1505*I$1,6*$D1505),0)</f>
        <v>300</v>
      </c>
      <c r="J1505" s="189">
        <f>IF(Início!$C$11&lt;J$2,IF((J$2-Início!$C$11)&lt;72,$D1505*J$1,6*$D1505),0)</f>
        <v>360</v>
      </c>
      <c r="K1505" s="189">
        <f>IF(Início!$C$11&lt;K$2,IF((K$2-Início!$C$11)&lt;72,$D1505*K$1,6*$D1505),0)</f>
        <v>360</v>
      </c>
      <c r="L1505" s="189">
        <f>IF(Início!$C$11&lt;L$2,IF((L$2-Início!$C$11)&lt;72,$D1505*L$1,6*$D1505),0)</f>
        <v>360</v>
      </c>
      <c r="M1505" s="189">
        <f>IF(Início!$C$11&lt;M$2,IF((M$2-Início!$C$11)&lt;72,$D1505*M$1,6*$D1505),0)</f>
        <v>360</v>
      </c>
      <c r="N1505" s="189">
        <f>IF(Início!$C$11&lt;N$2,IF((N$2-Início!$C$11)&lt;72,$D1505*N$1,6*$D1505),0)</f>
        <v>360</v>
      </c>
      <c r="Q1505" s="165" t="s">
        <v>553</v>
      </c>
    </row>
    <row r="1506" spans="2:17">
      <c r="B1506" s="165" t="str">
        <f t="shared" si="24"/>
        <v>São Miguel do Passa Quatro/GO</v>
      </c>
      <c r="C1506" s="189" t="s">
        <v>2006</v>
      </c>
      <c r="D1506" s="189">
        <v>60</v>
      </c>
      <c r="E1506" s="189">
        <f>IF(Início!$C$11&lt;E$2,IF((E$2-Início!$C$11)&lt;72,$D1506*E$1,6*$D1506),0)</f>
        <v>60</v>
      </c>
      <c r="F1506" s="189">
        <f>IF(Início!$C$11&lt;F$2,IF((F$2-Início!$C$11)&lt;72,$D1506*F$1,6*$D1506),0)</f>
        <v>120</v>
      </c>
      <c r="G1506" s="189">
        <f>IF(Início!$C$11&lt;G$2,IF((G$2-Início!$C$11)&lt;72,$D1506*G$1,6*$D1506),0)</f>
        <v>180</v>
      </c>
      <c r="H1506" s="189">
        <f>IF(Início!$C$11&lt;H$2,IF((H$2-Início!$C$11)&lt;72,$D1506*H$1,6*$D1506),0)</f>
        <v>240</v>
      </c>
      <c r="I1506" s="189">
        <f>IF(Início!$C$11&lt;I$2,IF((I$2-Início!$C$11)&lt;72,$D1506*I$1,6*$D1506),0)</f>
        <v>300</v>
      </c>
      <c r="J1506" s="189">
        <f>IF(Início!$C$11&lt;J$2,IF((J$2-Início!$C$11)&lt;72,$D1506*J$1,6*$D1506),0)</f>
        <v>360</v>
      </c>
      <c r="K1506" s="189">
        <f>IF(Início!$C$11&lt;K$2,IF((K$2-Início!$C$11)&lt;72,$D1506*K$1,6*$D1506),0)</f>
        <v>360</v>
      </c>
      <c r="L1506" s="189">
        <f>IF(Início!$C$11&lt;L$2,IF((L$2-Início!$C$11)&lt;72,$D1506*L$1,6*$D1506),0)</f>
        <v>360</v>
      </c>
      <c r="M1506" s="189">
        <f>IF(Início!$C$11&lt;M$2,IF((M$2-Início!$C$11)&lt;72,$D1506*M$1,6*$D1506),0)</f>
        <v>360</v>
      </c>
      <c r="N1506" s="189">
        <f>IF(Início!$C$11&lt;N$2,IF((N$2-Início!$C$11)&lt;72,$D1506*N$1,6*$D1506),0)</f>
        <v>360</v>
      </c>
      <c r="Q1506" s="165" t="s">
        <v>1746</v>
      </c>
    </row>
    <row r="1507" spans="2:17">
      <c r="B1507" s="165" t="str">
        <f t="shared" si="24"/>
        <v>São Miguel dos Campos/AL</v>
      </c>
      <c r="C1507" s="189" t="s">
        <v>2010</v>
      </c>
      <c r="D1507" s="189">
        <v>60</v>
      </c>
      <c r="E1507" s="189">
        <f>IF(Início!$C$11&lt;E$2,IF((E$2-Início!$C$11)&lt;72,$D1507*E$1,6*$D1507),0)</f>
        <v>60</v>
      </c>
      <c r="F1507" s="189">
        <f>IF(Início!$C$11&lt;F$2,IF((F$2-Início!$C$11)&lt;72,$D1507*F$1,6*$D1507),0)</f>
        <v>120</v>
      </c>
      <c r="G1507" s="189">
        <f>IF(Início!$C$11&lt;G$2,IF((G$2-Início!$C$11)&lt;72,$D1507*G$1,6*$D1507),0)</f>
        <v>180</v>
      </c>
      <c r="H1507" s="189">
        <f>IF(Início!$C$11&lt;H$2,IF((H$2-Início!$C$11)&lt;72,$D1507*H$1,6*$D1507),0)</f>
        <v>240</v>
      </c>
      <c r="I1507" s="189">
        <f>IF(Início!$C$11&lt;I$2,IF((I$2-Início!$C$11)&lt;72,$D1507*I$1,6*$D1507),0)</f>
        <v>300</v>
      </c>
      <c r="J1507" s="189">
        <f>IF(Início!$C$11&lt;J$2,IF((J$2-Início!$C$11)&lt;72,$D1507*J$1,6*$D1507),0)</f>
        <v>360</v>
      </c>
      <c r="K1507" s="189">
        <f>IF(Início!$C$11&lt;K$2,IF((K$2-Início!$C$11)&lt;72,$D1507*K$1,6*$D1507),0)</f>
        <v>360</v>
      </c>
      <c r="L1507" s="189">
        <f>IF(Início!$C$11&lt;L$2,IF((L$2-Início!$C$11)&lt;72,$D1507*L$1,6*$D1507),0)</f>
        <v>360</v>
      </c>
      <c r="M1507" s="189">
        <f>IF(Início!$C$11&lt;M$2,IF((M$2-Início!$C$11)&lt;72,$D1507*M$1,6*$D1507),0)</f>
        <v>360</v>
      </c>
      <c r="N1507" s="189">
        <f>IF(Início!$C$11&lt;N$2,IF((N$2-Início!$C$11)&lt;72,$D1507*N$1,6*$D1507),0)</f>
        <v>360</v>
      </c>
      <c r="Q1507" s="165" t="s">
        <v>513</v>
      </c>
    </row>
    <row r="1508" spans="2:17">
      <c r="B1508" s="165" t="str">
        <f t="shared" si="24"/>
        <v>São Nicolau/RS</v>
      </c>
      <c r="C1508" s="189" t="s">
        <v>2012</v>
      </c>
      <c r="D1508" s="189">
        <v>60</v>
      </c>
      <c r="E1508" s="189">
        <f>IF(Início!$C$11&lt;E$2,IF((E$2-Início!$C$11)&lt;72,$D1508*E$1,6*$D1508),0)</f>
        <v>60</v>
      </c>
      <c r="F1508" s="189">
        <f>IF(Início!$C$11&lt;F$2,IF((F$2-Início!$C$11)&lt;72,$D1508*F$1,6*$D1508),0)</f>
        <v>120</v>
      </c>
      <c r="G1508" s="189">
        <f>IF(Início!$C$11&lt;G$2,IF((G$2-Início!$C$11)&lt;72,$D1508*G$1,6*$D1508),0)</f>
        <v>180</v>
      </c>
      <c r="H1508" s="189">
        <f>IF(Início!$C$11&lt;H$2,IF((H$2-Início!$C$11)&lt;72,$D1508*H$1,6*$D1508),0)</f>
        <v>240</v>
      </c>
      <c r="I1508" s="189">
        <f>IF(Início!$C$11&lt;I$2,IF((I$2-Início!$C$11)&lt;72,$D1508*I$1,6*$D1508),0)</f>
        <v>300</v>
      </c>
      <c r="J1508" s="189">
        <f>IF(Início!$C$11&lt;J$2,IF((J$2-Início!$C$11)&lt;72,$D1508*J$1,6*$D1508),0)</f>
        <v>360</v>
      </c>
      <c r="K1508" s="189">
        <f>IF(Início!$C$11&lt;K$2,IF((K$2-Início!$C$11)&lt;72,$D1508*K$1,6*$D1508),0)</f>
        <v>360</v>
      </c>
      <c r="L1508" s="189">
        <f>IF(Início!$C$11&lt;L$2,IF((L$2-Início!$C$11)&lt;72,$D1508*L$1,6*$D1508),0)</f>
        <v>360</v>
      </c>
      <c r="M1508" s="189">
        <f>IF(Início!$C$11&lt;M$2,IF((M$2-Início!$C$11)&lt;72,$D1508*M$1,6*$D1508),0)</f>
        <v>360</v>
      </c>
      <c r="N1508" s="189">
        <f>IF(Início!$C$11&lt;N$2,IF((N$2-Início!$C$11)&lt;72,$D1508*N$1,6*$D1508),0)</f>
        <v>360</v>
      </c>
      <c r="Q1508" s="165" t="s">
        <v>1686</v>
      </c>
    </row>
    <row r="1509" spans="2:17">
      <c r="B1509" s="165" t="str">
        <f t="shared" si="24"/>
        <v>São Paulo das Missões/RS</v>
      </c>
      <c r="C1509" s="189" t="s">
        <v>2012</v>
      </c>
      <c r="D1509" s="189">
        <v>60</v>
      </c>
      <c r="E1509" s="189">
        <f>IF(Início!$C$11&lt;E$2,IF((E$2-Início!$C$11)&lt;72,$D1509*E$1,6*$D1509),0)</f>
        <v>60</v>
      </c>
      <c r="F1509" s="189">
        <f>IF(Início!$C$11&lt;F$2,IF((F$2-Início!$C$11)&lt;72,$D1509*F$1,6*$D1509),0)</f>
        <v>120</v>
      </c>
      <c r="G1509" s="189">
        <f>IF(Início!$C$11&lt;G$2,IF((G$2-Início!$C$11)&lt;72,$D1509*G$1,6*$D1509),0)</f>
        <v>180</v>
      </c>
      <c r="H1509" s="189">
        <f>IF(Início!$C$11&lt;H$2,IF((H$2-Início!$C$11)&lt;72,$D1509*H$1,6*$D1509),0)</f>
        <v>240</v>
      </c>
      <c r="I1509" s="189">
        <f>IF(Início!$C$11&lt;I$2,IF((I$2-Início!$C$11)&lt;72,$D1509*I$1,6*$D1509),0)</f>
        <v>300</v>
      </c>
      <c r="J1509" s="189">
        <f>IF(Início!$C$11&lt;J$2,IF((J$2-Início!$C$11)&lt;72,$D1509*J$1,6*$D1509),0)</f>
        <v>360</v>
      </c>
      <c r="K1509" s="189">
        <f>IF(Início!$C$11&lt;K$2,IF((K$2-Início!$C$11)&lt;72,$D1509*K$1,6*$D1509),0)</f>
        <v>360</v>
      </c>
      <c r="L1509" s="189">
        <f>IF(Início!$C$11&lt;L$2,IF((L$2-Início!$C$11)&lt;72,$D1509*L$1,6*$D1509),0)</f>
        <v>360</v>
      </c>
      <c r="M1509" s="189">
        <f>IF(Início!$C$11&lt;M$2,IF((M$2-Início!$C$11)&lt;72,$D1509*M$1,6*$D1509),0)</f>
        <v>360</v>
      </c>
      <c r="N1509" s="189">
        <f>IF(Início!$C$11&lt;N$2,IF((N$2-Início!$C$11)&lt;72,$D1509*N$1,6*$D1509),0)</f>
        <v>360</v>
      </c>
      <c r="Q1509" s="165" t="s">
        <v>1629</v>
      </c>
    </row>
    <row r="1510" spans="2:17">
      <c r="B1510" s="165" t="str">
        <f t="shared" si="24"/>
        <v>São Pedro da Aldeia/RJ</v>
      </c>
      <c r="C1510" s="189" t="s">
        <v>2003</v>
      </c>
      <c r="D1510" s="189">
        <v>60</v>
      </c>
      <c r="E1510" s="189">
        <f>IF(Início!$C$11&lt;E$2,IF((E$2-Início!$C$11)&lt;72,$D1510*E$1,6*$D1510),0)</f>
        <v>60</v>
      </c>
      <c r="F1510" s="189">
        <f>IF(Início!$C$11&lt;F$2,IF((F$2-Início!$C$11)&lt;72,$D1510*F$1,6*$D1510),0)</f>
        <v>120</v>
      </c>
      <c r="G1510" s="189">
        <f>IF(Início!$C$11&lt;G$2,IF((G$2-Início!$C$11)&lt;72,$D1510*G$1,6*$D1510),0)</f>
        <v>180</v>
      </c>
      <c r="H1510" s="189">
        <f>IF(Início!$C$11&lt;H$2,IF((H$2-Início!$C$11)&lt;72,$D1510*H$1,6*$D1510),0)</f>
        <v>240</v>
      </c>
      <c r="I1510" s="189">
        <f>IF(Início!$C$11&lt;I$2,IF((I$2-Início!$C$11)&lt;72,$D1510*I$1,6*$D1510),0)</f>
        <v>300</v>
      </c>
      <c r="J1510" s="189">
        <f>IF(Início!$C$11&lt;J$2,IF((J$2-Início!$C$11)&lt;72,$D1510*J$1,6*$D1510),0)</f>
        <v>360</v>
      </c>
      <c r="K1510" s="189">
        <f>IF(Início!$C$11&lt;K$2,IF((K$2-Início!$C$11)&lt;72,$D1510*K$1,6*$D1510),0)</f>
        <v>360</v>
      </c>
      <c r="L1510" s="189">
        <f>IF(Início!$C$11&lt;L$2,IF((L$2-Início!$C$11)&lt;72,$D1510*L$1,6*$D1510),0)</f>
        <v>360</v>
      </c>
      <c r="M1510" s="189">
        <f>IF(Início!$C$11&lt;M$2,IF((M$2-Início!$C$11)&lt;72,$D1510*M$1,6*$D1510),0)</f>
        <v>360</v>
      </c>
      <c r="N1510" s="189">
        <f>IF(Início!$C$11&lt;N$2,IF((N$2-Início!$C$11)&lt;72,$D1510*N$1,6*$D1510),0)</f>
        <v>360</v>
      </c>
      <c r="Q1510" s="165" t="s">
        <v>398</v>
      </c>
    </row>
    <row r="1511" spans="2:17">
      <c r="B1511" s="165" t="str">
        <f t="shared" si="24"/>
        <v>São Pedro da Cipa/MT</v>
      </c>
      <c r="C1511" s="189" t="s">
        <v>309</v>
      </c>
      <c r="D1511" s="189">
        <v>60</v>
      </c>
      <c r="E1511" s="189">
        <f>IF(Início!$C$11&lt;E$2,IF((E$2-Início!$C$11)&lt;72,$D1511*E$1,6*$D1511),0)</f>
        <v>60</v>
      </c>
      <c r="F1511" s="189">
        <f>IF(Início!$C$11&lt;F$2,IF((F$2-Início!$C$11)&lt;72,$D1511*F$1,6*$D1511),0)</f>
        <v>120</v>
      </c>
      <c r="G1511" s="189">
        <f>IF(Início!$C$11&lt;G$2,IF((G$2-Início!$C$11)&lt;72,$D1511*G$1,6*$D1511),0)</f>
        <v>180</v>
      </c>
      <c r="H1511" s="189">
        <f>IF(Início!$C$11&lt;H$2,IF((H$2-Início!$C$11)&lt;72,$D1511*H$1,6*$D1511),0)</f>
        <v>240</v>
      </c>
      <c r="I1511" s="189">
        <f>IF(Início!$C$11&lt;I$2,IF((I$2-Início!$C$11)&lt;72,$D1511*I$1,6*$D1511),0)</f>
        <v>300</v>
      </c>
      <c r="J1511" s="189">
        <f>IF(Início!$C$11&lt;J$2,IF((J$2-Início!$C$11)&lt;72,$D1511*J$1,6*$D1511),0)</f>
        <v>360</v>
      </c>
      <c r="K1511" s="189">
        <f>IF(Início!$C$11&lt;K$2,IF((K$2-Início!$C$11)&lt;72,$D1511*K$1,6*$D1511),0)</f>
        <v>360</v>
      </c>
      <c r="L1511" s="189">
        <f>IF(Início!$C$11&lt;L$2,IF((L$2-Início!$C$11)&lt;72,$D1511*L$1,6*$D1511),0)</f>
        <v>360</v>
      </c>
      <c r="M1511" s="189">
        <f>IF(Início!$C$11&lt;M$2,IF((M$2-Início!$C$11)&lt;72,$D1511*M$1,6*$D1511),0)</f>
        <v>360</v>
      </c>
      <c r="N1511" s="189">
        <f>IF(Início!$C$11&lt;N$2,IF((N$2-Início!$C$11)&lt;72,$D1511*N$1,6*$D1511),0)</f>
        <v>360</v>
      </c>
      <c r="Q1511" s="165" t="s">
        <v>1772</v>
      </c>
    </row>
    <row r="1512" spans="2:17">
      <c r="B1512" s="165" t="str">
        <f t="shared" si="24"/>
        <v>São Pedro das Missões/RS</v>
      </c>
      <c r="C1512" s="189" t="s">
        <v>2012</v>
      </c>
      <c r="D1512" s="189">
        <v>60</v>
      </c>
      <c r="E1512" s="189">
        <f>IF(Início!$C$11&lt;E$2,IF((E$2-Início!$C$11)&lt;72,$D1512*E$1,6*$D1512),0)</f>
        <v>60</v>
      </c>
      <c r="F1512" s="189">
        <f>IF(Início!$C$11&lt;F$2,IF((F$2-Início!$C$11)&lt;72,$D1512*F$1,6*$D1512),0)</f>
        <v>120</v>
      </c>
      <c r="G1512" s="189">
        <f>IF(Início!$C$11&lt;G$2,IF((G$2-Início!$C$11)&lt;72,$D1512*G$1,6*$D1512),0)</f>
        <v>180</v>
      </c>
      <c r="H1512" s="189">
        <f>IF(Início!$C$11&lt;H$2,IF((H$2-Início!$C$11)&lt;72,$D1512*H$1,6*$D1512),0)</f>
        <v>240</v>
      </c>
      <c r="I1512" s="189">
        <f>IF(Início!$C$11&lt;I$2,IF((I$2-Início!$C$11)&lt;72,$D1512*I$1,6*$D1512),0)</f>
        <v>300</v>
      </c>
      <c r="J1512" s="189">
        <f>IF(Início!$C$11&lt;J$2,IF((J$2-Início!$C$11)&lt;72,$D1512*J$1,6*$D1512),0)</f>
        <v>360</v>
      </c>
      <c r="K1512" s="189">
        <f>IF(Início!$C$11&lt;K$2,IF((K$2-Início!$C$11)&lt;72,$D1512*K$1,6*$D1512),0)</f>
        <v>360</v>
      </c>
      <c r="L1512" s="189">
        <f>IF(Início!$C$11&lt;L$2,IF((L$2-Início!$C$11)&lt;72,$D1512*L$1,6*$D1512),0)</f>
        <v>360</v>
      </c>
      <c r="M1512" s="189">
        <f>IF(Início!$C$11&lt;M$2,IF((M$2-Início!$C$11)&lt;72,$D1512*M$1,6*$D1512),0)</f>
        <v>360</v>
      </c>
      <c r="N1512" s="189">
        <f>IF(Início!$C$11&lt;N$2,IF((N$2-Início!$C$11)&lt;72,$D1512*N$1,6*$D1512),0)</f>
        <v>360</v>
      </c>
      <c r="Q1512" s="165" t="s">
        <v>1989</v>
      </c>
    </row>
    <row r="1513" spans="2:17">
      <c r="B1513" s="165" t="str">
        <f t="shared" si="24"/>
        <v>São Pedro do Butiá/RS</v>
      </c>
      <c r="C1513" s="189" t="s">
        <v>2012</v>
      </c>
      <c r="D1513" s="189">
        <v>60</v>
      </c>
      <c r="E1513" s="189">
        <f>IF(Início!$C$11&lt;E$2,IF((E$2-Início!$C$11)&lt;72,$D1513*E$1,6*$D1513),0)</f>
        <v>60</v>
      </c>
      <c r="F1513" s="189">
        <f>IF(Início!$C$11&lt;F$2,IF((F$2-Início!$C$11)&lt;72,$D1513*F$1,6*$D1513),0)</f>
        <v>120</v>
      </c>
      <c r="G1513" s="189">
        <f>IF(Início!$C$11&lt;G$2,IF((G$2-Início!$C$11)&lt;72,$D1513*G$1,6*$D1513),0)</f>
        <v>180</v>
      </c>
      <c r="H1513" s="189">
        <f>IF(Início!$C$11&lt;H$2,IF((H$2-Início!$C$11)&lt;72,$D1513*H$1,6*$D1513),0)</f>
        <v>240</v>
      </c>
      <c r="I1513" s="189">
        <f>IF(Início!$C$11&lt;I$2,IF((I$2-Início!$C$11)&lt;72,$D1513*I$1,6*$D1513),0)</f>
        <v>300</v>
      </c>
      <c r="J1513" s="189">
        <f>IF(Início!$C$11&lt;J$2,IF((J$2-Início!$C$11)&lt;72,$D1513*J$1,6*$D1513),0)</f>
        <v>360</v>
      </c>
      <c r="K1513" s="189">
        <f>IF(Início!$C$11&lt;K$2,IF((K$2-Início!$C$11)&lt;72,$D1513*K$1,6*$D1513),0)</f>
        <v>360</v>
      </c>
      <c r="L1513" s="189">
        <f>IF(Início!$C$11&lt;L$2,IF((L$2-Início!$C$11)&lt;72,$D1513*L$1,6*$D1513),0)</f>
        <v>360</v>
      </c>
      <c r="M1513" s="189">
        <f>IF(Início!$C$11&lt;M$2,IF((M$2-Início!$C$11)&lt;72,$D1513*M$1,6*$D1513),0)</f>
        <v>360</v>
      </c>
      <c r="N1513" s="189">
        <f>IF(Início!$C$11&lt;N$2,IF((N$2-Início!$C$11)&lt;72,$D1513*N$1,6*$D1513),0)</f>
        <v>360</v>
      </c>
      <c r="Q1513" s="165" t="s">
        <v>1880</v>
      </c>
    </row>
    <row r="1514" spans="2:17">
      <c r="B1514" s="165" t="str">
        <f t="shared" si="24"/>
        <v>São Pedro do Ivaí/PR</v>
      </c>
      <c r="C1514" s="189" t="s">
        <v>2009</v>
      </c>
      <c r="D1514" s="189">
        <v>60</v>
      </c>
      <c r="E1514" s="189">
        <f>IF(Início!$C$11&lt;E$2,IF((E$2-Início!$C$11)&lt;72,$D1514*E$1,6*$D1514),0)</f>
        <v>60</v>
      </c>
      <c r="F1514" s="189">
        <f>IF(Início!$C$11&lt;F$2,IF((F$2-Início!$C$11)&lt;72,$D1514*F$1,6*$D1514),0)</f>
        <v>120</v>
      </c>
      <c r="G1514" s="189">
        <f>IF(Início!$C$11&lt;G$2,IF((G$2-Início!$C$11)&lt;72,$D1514*G$1,6*$D1514),0)</f>
        <v>180</v>
      </c>
      <c r="H1514" s="189">
        <f>IF(Início!$C$11&lt;H$2,IF((H$2-Início!$C$11)&lt;72,$D1514*H$1,6*$D1514),0)</f>
        <v>240</v>
      </c>
      <c r="I1514" s="189">
        <f>IF(Início!$C$11&lt;I$2,IF((I$2-Início!$C$11)&lt;72,$D1514*I$1,6*$D1514),0)</f>
        <v>300</v>
      </c>
      <c r="J1514" s="189">
        <f>IF(Início!$C$11&lt;J$2,IF((J$2-Início!$C$11)&lt;72,$D1514*J$1,6*$D1514),0)</f>
        <v>360</v>
      </c>
      <c r="K1514" s="189">
        <f>IF(Início!$C$11&lt;K$2,IF((K$2-Início!$C$11)&lt;72,$D1514*K$1,6*$D1514),0)</f>
        <v>360</v>
      </c>
      <c r="L1514" s="189">
        <f>IF(Início!$C$11&lt;L$2,IF((L$2-Início!$C$11)&lt;72,$D1514*L$1,6*$D1514),0)</f>
        <v>360</v>
      </c>
      <c r="M1514" s="189">
        <f>IF(Início!$C$11&lt;M$2,IF((M$2-Início!$C$11)&lt;72,$D1514*M$1,6*$D1514),0)</f>
        <v>360</v>
      </c>
      <c r="N1514" s="189">
        <f>IF(Início!$C$11&lt;N$2,IF((N$2-Início!$C$11)&lt;72,$D1514*N$1,6*$D1514),0)</f>
        <v>360</v>
      </c>
      <c r="Q1514" s="165" t="s">
        <v>1431</v>
      </c>
    </row>
    <row r="1515" spans="2:17">
      <c r="B1515" s="165" t="str">
        <f t="shared" si="24"/>
        <v>São Pedro do Paraná/PR</v>
      </c>
      <c r="C1515" s="189" t="s">
        <v>2009</v>
      </c>
      <c r="D1515" s="189">
        <v>60</v>
      </c>
      <c r="E1515" s="189">
        <f>IF(Início!$C$11&lt;E$2,IF((E$2-Início!$C$11)&lt;72,$D1515*E$1,6*$D1515),0)</f>
        <v>60</v>
      </c>
      <c r="F1515" s="189">
        <f>IF(Início!$C$11&lt;F$2,IF((F$2-Início!$C$11)&lt;72,$D1515*F$1,6*$D1515),0)</f>
        <v>120</v>
      </c>
      <c r="G1515" s="189">
        <f>IF(Início!$C$11&lt;G$2,IF((G$2-Início!$C$11)&lt;72,$D1515*G$1,6*$D1515),0)</f>
        <v>180</v>
      </c>
      <c r="H1515" s="189">
        <f>IF(Início!$C$11&lt;H$2,IF((H$2-Início!$C$11)&lt;72,$D1515*H$1,6*$D1515),0)</f>
        <v>240</v>
      </c>
      <c r="I1515" s="189">
        <f>IF(Início!$C$11&lt;I$2,IF((I$2-Início!$C$11)&lt;72,$D1515*I$1,6*$D1515),0)</f>
        <v>300</v>
      </c>
      <c r="J1515" s="189">
        <f>IF(Início!$C$11&lt;J$2,IF((J$2-Início!$C$11)&lt;72,$D1515*J$1,6*$D1515),0)</f>
        <v>360</v>
      </c>
      <c r="K1515" s="189">
        <f>IF(Início!$C$11&lt;K$2,IF((K$2-Início!$C$11)&lt;72,$D1515*K$1,6*$D1515),0)</f>
        <v>360</v>
      </c>
      <c r="L1515" s="189">
        <f>IF(Início!$C$11&lt;L$2,IF((L$2-Início!$C$11)&lt;72,$D1515*L$1,6*$D1515),0)</f>
        <v>360</v>
      </c>
      <c r="M1515" s="189">
        <f>IF(Início!$C$11&lt;M$2,IF((M$2-Início!$C$11)&lt;72,$D1515*M$1,6*$D1515),0)</f>
        <v>360</v>
      </c>
      <c r="N1515" s="189">
        <f>IF(Início!$C$11&lt;N$2,IF((N$2-Início!$C$11)&lt;72,$D1515*N$1,6*$D1515),0)</f>
        <v>360</v>
      </c>
      <c r="Q1515" s="165" t="s">
        <v>1919</v>
      </c>
    </row>
    <row r="1516" spans="2:17">
      <c r="B1516" s="165" t="str">
        <f t="shared" si="24"/>
        <v>São Pedro do Piauí/PI</v>
      </c>
      <c r="C1516" s="189" t="s">
        <v>2004</v>
      </c>
      <c r="D1516" s="189">
        <v>60</v>
      </c>
      <c r="E1516" s="189">
        <f>IF(Início!$C$11&lt;E$2,IF((E$2-Início!$C$11)&lt;72,$D1516*E$1,6*$D1516),0)</f>
        <v>60</v>
      </c>
      <c r="F1516" s="189">
        <f>IF(Início!$C$11&lt;F$2,IF((F$2-Início!$C$11)&lt;72,$D1516*F$1,6*$D1516),0)</f>
        <v>120</v>
      </c>
      <c r="G1516" s="189">
        <f>IF(Início!$C$11&lt;G$2,IF((G$2-Início!$C$11)&lt;72,$D1516*G$1,6*$D1516),0)</f>
        <v>180</v>
      </c>
      <c r="H1516" s="189">
        <f>IF(Início!$C$11&lt;H$2,IF((H$2-Início!$C$11)&lt;72,$D1516*H$1,6*$D1516),0)</f>
        <v>240</v>
      </c>
      <c r="I1516" s="189">
        <f>IF(Início!$C$11&lt;I$2,IF((I$2-Início!$C$11)&lt;72,$D1516*I$1,6*$D1516),0)</f>
        <v>300</v>
      </c>
      <c r="J1516" s="189">
        <f>IF(Início!$C$11&lt;J$2,IF((J$2-Início!$C$11)&lt;72,$D1516*J$1,6*$D1516),0)</f>
        <v>360</v>
      </c>
      <c r="K1516" s="189">
        <f>IF(Início!$C$11&lt;K$2,IF((K$2-Início!$C$11)&lt;72,$D1516*K$1,6*$D1516),0)</f>
        <v>360</v>
      </c>
      <c r="L1516" s="189">
        <f>IF(Início!$C$11&lt;L$2,IF((L$2-Início!$C$11)&lt;72,$D1516*L$1,6*$D1516),0)</f>
        <v>360</v>
      </c>
      <c r="M1516" s="189">
        <f>IF(Início!$C$11&lt;M$2,IF((M$2-Início!$C$11)&lt;72,$D1516*M$1,6*$D1516),0)</f>
        <v>360</v>
      </c>
      <c r="N1516" s="189">
        <f>IF(Início!$C$11&lt;N$2,IF((N$2-Início!$C$11)&lt;72,$D1516*N$1,6*$D1516),0)</f>
        <v>360</v>
      </c>
      <c r="Q1516" s="165" t="s">
        <v>1143</v>
      </c>
    </row>
    <row r="1517" spans="2:17">
      <c r="B1517" s="165" t="str">
        <f t="shared" si="24"/>
        <v>São Pedro do Turvo/SP</v>
      </c>
      <c r="C1517" s="189" t="s">
        <v>2002</v>
      </c>
      <c r="D1517" s="189">
        <v>60</v>
      </c>
      <c r="E1517" s="189">
        <f>IF(Início!$C$11&lt;E$2,IF((E$2-Início!$C$11)&lt;72,$D1517*E$1,6*$D1517),0)</f>
        <v>60</v>
      </c>
      <c r="F1517" s="189">
        <f>IF(Início!$C$11&lt;F$2,IF((F$2-Início!$C$11)&lt;72,$D1517*F$1,6*$D1517),0)</f>
        <v>120</v>
      </c>
      <c r="G1517" s="189">
        <f>IF(Início!$C$11&lt;G$2,IF((G$2-Início!$C$11)&lt;72,$D1517*G$1,6*$D1517),0)</f>
        <v>180</v>
      </c>
      <c r="H1517" s="189">
        <f>IF(Início!$C$11&lt;H$2,IF((H$2-Início!$C$11)&lt;72,$D1517*H$1,6*$D1517),0)</f>
        <v>240</v>
      </c>
      <c r="I1517" s="189">
        <f>IF(Início!$C$11&lt;I$2,IF((I$2-Início!$C$11)&lt;72,$D1517*I$1,6*$D1517),0)</f>
        <v>300</v>
      </c>
      <c r="J1517" s="189">
        <f>IF(Início!$C$11&lt;J$2,IF((J$2-Início!$C$11)&lt;72,$D1517*J$1,6*$D1517),0)</f>
        <v>360</v>
      </c>
      <c r="K1517" s="189">
        <f>IF(Início!$C$11&lt;K$2,IF((K$2-Início!$C$11)&lt;72,$D1517*K$1,6*$D1517),0)</f>
        <v>360</v>
      </c>
      <c r="L1517" s="189">
        <f>IF(Início!$C$11&lt;L$2,IF((L$2-Início!$C$11)&lt;72,$D1517*L$1,6*$D1517),0)</f>
        <v>360</v>
      </c>
      <c r="M1517" s="189">
        <f>IF(Início!$C$11&lt;M$2,IF((M$2-Início!$C$11)&lt;72,$D1517*M$1,6*$D1517),0)</f>
        <v>360</v>
      </c>
      <c r="N1517" s="189">
        <f>IF(Início!$C$11&lt;N$2,IF((N$2-Início!$C$11)&lt;72,$D1517*N$1,6*$D1517),0)</f>
        <v>360</v>
      </c>
      <c r="Q1517" s="165" t="s">
        <v>1510</v>
      </c>
    </row>
    <row r="1518" spans="2:17">
      <c r="B1518" s="165" t="str">
        <f t="shared" si="24"/>
        <v>São Pedro dos Crentes/MA</v>
      </c>
      <c r="C1518" s="189" t="s">
        <v>316</v>
      </c>
      <c r="D1518" s="189">
        <v>60</v>
      </c>
      <c r="E1518" s="189">
        <f>IF(Início!$C$11&lt;E$2,IF((E$2-Início!$C$11)&lt;72,$D1518*E$1,6*$D1518),0)</f>
        <v>60</v>
      </c>
      <c r="F1518" s="189">
        <f>IF(Início!$C$11&lt;F$2,IF((F$2-Início!$C$11)&lt;72,$D1518*F$1,6*$D1518),0)</f>
        <v>120</v>
      </c>
      <c r="G1518" s="189">
        <f>IF(Início!$C$11&lt;G$2,IF((G$2-Início!$C$11)&lt;72,$D1518*G$1,6*$D1518),0)</f>
        <v>180</v>
      </c>
      <c r="H1518" s="189">
        <f>IF(Início!$C$11&lt;H$2,IF((H$2-Início!$C$11)&lt;72,$D1518*H$1,6*$D1518),0)</f>
        <v>240</v>
      </c>
      <c r="I1518" s="189">
        <f>IF(Início!$C$11&lt;I$2,IF((I$2-Início!$C$11)&lt;72,$D1518*I$1,6*$D1518),0)</f>
        <v>300</v>
      </c>
      <c r="J1518" s="189">
        <f>IF(Início!$C$11&lt;J$2,IF((J$2-Início!$C$11)&lt;72,$D1518*J$1,6*$D1518),0)</f>
        <v>360</v>
      </c>
      <c r="K1518" s="189">
        <f>IF(Início!$C$11&lt;K$2,IF((K$2-Início!$C$11)&lt;72,$D1518*K$1,6*$D1518),0)</f>
        <v>360</v>
      </c>
      <c r="L1518" s="189">
        <f>IF(Início!$C$11&lt;L$2,IF((L$2-Início!$C$11)&lt;72,$D1518*L$1,6*$D1518),0)</f>
        <v>360</v>
      </c>
      <c r="M1518" s="189">
        <f>IF(Início!$C$11&lt;M$2,IF((M$2-Início!$C$11)&lt;72,$D1518*M$1,6*$D1518),0)</f>
        <v>360</v>
      </c>
      <c r="N1518" s="189">
        <f>IF(Início!$C$11&lt;N$2,IF((N$2-Início!$C$11)&lt;72,$D1518*N$1,6*$D1518),0)</f>
        <v>360</v>
      </c>
      <c r="Q1518" s="165" t="s">
        <v>1634</v>
      </c>
    </row>
    <row r="1519" spans="2:17">
      <c r="B1519" s="165" t="str">
        <f t="shared" si="24"/>
        <v>São Raimundo das Mangabeiras/MA</v>
      </c>
      <c r="C1519" s="189" t="s">
        <v>316</v>
      </c>
      <c r="D1519" s="189">
        <v>60</v>
      </c>
      <c r="E1519" s="189">
        <f>IF(Início!$C$11&lt;E$2,IF((E$2-Início!$C$11)&lt;72,$D1519*E$1,6*$D1519),0)</f>
        <v>60</v>
      </c>
      <c r="F1519" s="189">
        <f>IF(Início!$C$11&lt;F$2,IF((F$2-Início!$C$11)&lt;72,$D1519*F$1,6*$D1519),0)</f>
        <v>120</v>
      </c>
      <c r="G1519" s="189">
        <f>IF(Início!$C$11&lt;G$2,IF((G$2-Início!$C$11)&lt;72,$D1519*G$1,6*$D1519),0)</f>
        <v>180</v>
      </c>
      <c r="H1519" s="189">
        <f>IF(Início!$C$11&lt;H$2,IF((H$2-Início!$C$11)&lt;72,$D1519*H$1,6*$D1519),0)</f>
        <v>240</v>
      </c>
      <c r="I1519" s="189">
        <f>IF(Início!$C$11&lt;I$2,IF((I$2-Início!$C$11)&lt;72,$D1519*I$1,6*$D1519),0)</f>
        <v>300</v>
      </c>
      <c r="J1519" s="189">
        <f>IF(Início!$C$11&lt;J$2,IF((J$2-Início!$C$11)&lt;72,$D1519*J$1,6*$D1519),0)</f>
        <v>360</v>
      </c>
      <c r="K1519" s="189">
        <f>IF(Início!$C$11&lt;K$2,IF((K$2-Início!$C$11)&lt;72,$D1519*K$1,6*$D1519),0)</f>
        <v>360</v>
      </c>
      <c r="L1519" s="189">
        <f>IF(Início!$C$11&lt;L$2,IF((L$2-Início!$C$11)&lt;72,$D1519*L$1,6*$D1519),0)</f>
        <v>360</v>
      </c>
      <c r="M1519" s="189">
        <f>IF(Início!$C$11&lt;M$2,IF((M$2-Início!$C$11)&lt;72,$D1519*M$1,6*$D1519),0)</f>
        <v>360</v>
      </c>
      <c r="N1519" s="189">
        <f>IF(Início!$C$11&lt;N$2,IF((N$2-Início!$C$11)&lt;72,$D1519*N$1,6*$D1519),0)</f>
        <v>360</v>
      </c>
      <c r="Q1519" s="165" t="s">
        <v>934</v>
      </c>
    </row>
    <row r="1520" spans="2:17">
      <c r="B1520" s="165" t="str">
        <f t="shared" si="24"/>
        <v>São Raimundo do Doca Bezerra/MA</v>
      </c>
      <c r="C1520" s="189" t="s">
        <v>316</v>
      </c>
      <c r="D1520" s="189">
        <v>60</v>
      </c>
      <c r="E1520" s="189">
        <f>IF(Início!$C$11&lt;E$2,IF((E$2-Início!$C$11)&lt;72,$D1520*E$1,6*$D1520),0)</f>
        <v>60</v>
      </c>
      <c r="F1520" s="189">
        <f>IF(Início!$C$11&lt;F$2,IF((F$2-Início!$C$11)&lt;72,$D1520*F$1,6*$D1520),0)</f>
        <v>120</v>
      </c>
      <c r="G1520" s="189">
        <f>IF(Início!$C$11&lt;G$2,IF((G$2-Início!$C$11)&lt;72,$D1520*G$1,6*$D1520),0)</f>
        <v>180</v>
      </c>
      <c r="H1520" s="189">
        <f>IF(Início!$C$11&lt;H$2,IF((H$2-Início!$C$11)&lt;72,$D1520*H$1,6*$D1520),0)</f>
        <v>240</v>
      </c>
      <c r="I1520" s="189">
        <f>IF(Início!$C$11&lt;I$2,IF((I$2-Início!$C$11)&lt;72,$D1520*I$1,6*$D1520),0)</f>
        <v>300</v>
      </c>
      <c r="J1520" s="189">
        <f>IF(Início!$C$11&lt;J$2,IF((J$2-Início!$C$11)&lt;72,$D1520*J$1,6*$D1520),0)</f>
        <v>360</v>
      </c>
      <c r="K1520" s="189">
        <f>IF(Início!$C$11&lt;K$2,IF((K$2-Início!$C$11)&lt;72,$D1520*K$1,6*$D1520),0)</f>
        <v>360</v>
      </c>
      <c r="L1520" s="189">
        <f>IF(Início!$C$11&lt;L$2,IF((L$2-Início!$C$11)&lt;72,$D1520*L$1,6*$D1520),0)</f>
        <v>360</v>
      </c>
      <c r="M1520" s="189">
        <f>IF(Início!$C$11&lt;M$2,IF((M$2-Início!$C$11)&lt;72,$D1520*M$1,6*$D1520),0)</f>
        <v>360</v>
      </c>
      <c r="N1520" s="189">
        <f>IF(Início!$C$11&lt;N$2,IF((N$2-Início!$C$11)&lt;72,$D1520*N$1,6*$D1520),0)</f>
        <v>360</v>
      </c>
      <c r="Q1520" s="165" t="s">
        <v>1640</v>
      </c>
    </row>
    <row r="1521" spans="2:17">
      <c r="B1521" s="165" t="str">
        <f t="shared" si="24"/>
        <v>São Roberto/MA</v>
      </c>
      <c r="C1521" s="189" t="s">
        <v>316</v>
      </c>
      <c r="D1521" s="189">
        <v>60</v>
      </c>
      <c r="E1521" s="189">
        <f>IF(Início!$C$11&lt;E$2,IF((E$2-Início!$C$11)&lt;72,$D1521*E$1,6*$D1521),0)</f>
        <v>60</v>
      </c>
      <c r="F1521" s="189">
        <f>IF(Início!$C$11&lt;F$2,IF((F$2-Início!$C$11)&lt;72,$D1521*F$1,6*$D1521),0)</f>
        <v>120</v>
      </c>
      <c r="G1521" s="189">
        <f>IF(Início!$C$11&lt;G$2,IF((G$2-Início!$C$11)&lt;72,$D1521*G$1,6*$D1521),0)</f>
        <v>180</v>
      </c>
      <c r="H1521" s="189">
        <f>IF(Início!$C$11&lt;H$2,IF((H$2-Início!$C$11)&lt;72,$D1521*H$1,6*$D1521),0)</f>
        <v>240</v>
      </c>
      <c r="I1521" s="189">
        <f>IF(Início!$C$11&lt;I$2,IF((I$2-Início!$C$11)&lt;72,$D1521*I$1,6*$D1521),0)</f>
        <v>300</v>
      </c>
      <c r="J1521" s="189">
        <f>IF(Início!$C$11&lt;J$2,IF((J$2-Início!$C$11)&lt;72,$D1521*J$1,6*$D1521),0)</f>
        <v>360</v>
      </c>
      <c r="K1521" s="189">
        <f>IF(Início!$C$11&lt;K$2,IF((K$2-Início!$C$11)&lt;72,$D1521*K$1,6*$D1521),0)</f>
        <v>360</v>
      </c>
      <c r="L1521" s="189">
        <f>IF(Início!$C$11&lt;L$2,IF((L$2-Início!$C$11)&lt;72,$D1521*L$1,6*$D1521),0)</f>
        <v>360</v>
      </c>
      <c r="M1521" s="189">
        <f>IF(Início!$C$11&lt;M$2,IF((M$2-Início!$C$11)&lt;72,$D1521*M$1,6*$D1521),0)</f>
        <v>360</v>
      </c>
      <c r="N1521" s="189">
        <f>IF(Início!$C$11&lt;N$2,IF((N$2-Início!$C$11)&lt;72,$D1521*N$1,6*$D1521),0)</f>
        <v>360</v>
      </c>
      <c r="Q1521" s="165" t="s">
        <v>1741</v>
      </c>
    </row>
    <row r="1522" spans="2:17">
      <c r="B1522" s="165" t="str">
        <f t="shared" si="24"/>
        <v>São Roque do Canaã/ES</v>
      </c>
      <c r="C1522" s="189" t="s">
        <v>2011</v>
      </c>
      <c r="D1522" s="189">
        <v>60</v>
      </c>
      <c r="E1522" s="189">
        <f>IF(Início!$C$11&lt;E$2,IF((E$2-Início!$C$11)&lt;72,$D1522*E$1,6*$D1522),0)</f>
        <v>60</v>
      </c>
      <c r="F1522" s="189">
        <f>IF(Início!$C$11&lt;F$2,IF((F$2-Início!$C$11)&lt;72,$D1522*F$1,6*$D1522),0)</f>
        <v>120</v>
      </c>
      <c r="G1522" s="189">
        <f>IF(Início!$C$11&lt;G$2,IF((G$2-Início!$C$11)&lt;72,$D1522*G$1,6*$D1522),0)</f>
        <v>180</v>
      </c>
      <c r="H1522" s="189">
        <f>IF(Início!$C$11&lt;H$2,IF((H$2-Início!$C$11)&lt;72,$D1522*H$1,6*$D1522),0)</f>
        <v>240</v>
      </c>
      <c r="I1522" s="189">
        <f>IF(Início!$C$11&lt;I$2,IF((I$2-Início!$C$11)&lt;72,$D1522*I$1,6*$D1522),0)</f>
        <v>300</v>
      </c>
      <c r="J1522" s="189">
        <f>IF(Início!$C$11&lt;J$2,IF((J$2-Início!$C$11)&lt;72,$D1522*J$1,6*$D1522),0)</f>
        <v>360</v>
      </c>
      <c r="K1522" s="189">
        <f>IF(Início!$C$11&lt;K$2,IF((K$2-Início!$C$11)&lt;72,$D1522*K$1,6*$D1522),0)</f>
        <v>360</v>
      </c>
      <c r="L1522" s="189">
        <f>IF(Início!$C$11&lt;L$2,IF((L$2-Início!$C$11)&lt;72,$D1522*L$1,6*$D1522),0)</f>
        <v>360</v>
      </c>
      <c r="M1522" s="189">
        <f>IF(Início!$C$11&lt;M$2,IF((M$2-Início!$C$11)&lt;72,$D1522*M$1,6*$D1522),0)</f>
        <v>360</v>
      </c>
      <c r="N1522" s="189">
        <f>IF(Início!$C$11&lt;N$2,IF((N$2-Início!$C$11)&lt;72,$D1522*N$1,6*$D1522),0)</f>
        <v>360</v>
      </c>
      <c r="Q1522" s="165" t="s">
        <v>1290</v>
      </c>
    </row>
    <row r="1523" spans="2:17">
      <c r="B1523" s="165" t="str">
        <f t="shared" si="24"/>
        <v>São Sebastião/AL</v>
      </c>
      <c r="C1523" s="189" t="s">
        <v>2010</v>
      </c>
      <c r="D1523" s="189">
        <v>60</v>
      </c>
      <c r="E1523" s="189">
        <f>IF(Início!$C$11&lt;E$2,IF((E$2-Início!$C$11)&lt;72,$D1523*E$1,6*$D1523),0)</f>
        <v>60</v>
      </c>
      <c r="F1523" s="189">
        <f>IF(Início!$C$11&lt;F$2,IF((F$2-Início!$C$11)&lt;72,$D1523*F$1,6*$D1523),0)</f>
        <v>120</v>
      </c>
      <c r="G1523" s="189">
        <f>IF(Início!$C$11&lt;G$2,IF((G$2-Início!$C$11)&lt;72,$D1523*G$1,6*$D1523),0)</f>
        <v>180</v>
      </c>
      <c r="H1523" s="189">
        <f>IF(Início!$C$11&lt;H$2,IF((H$2-Início!$C$11)&lt;72,$D1523*H$1,6*$D1523),0)</f>
        <v>240</v>
      </c>
      <c r="I1523" s="189">
        <f>IF(Início!$C$11&lt;I$2,IF((I$2-Início!$C$11)&lt;72,$D1523*I$1,6*$D1523),0)</f>
        <v>300</v>
      </c>
      <c r="J1523" s="189">
        <f>IF(Início!$C$11&lt;J$2,IF((J$2-Início!$C$11)&lt;72,$D1523*J$1,6*$D1523),0)</f>
        <v>360</v>
      </c>
      <c r="K1523" s="189">
        <f>IF(Início!$C$11&lt;K$2,IF((K$2-Início!$C$11)&lt;72,$D1523*K$1,6*$D1523),0)</f>
        <v>360</v>
      </c>
      <c r="L1523" s="189">
        <f>IF(Início!$C$11&lt;L$2,IF((L$2-Início!$C$11)&lt;72,$D1523*L$1,6*$D1523),0)</f>
        <v>360</v>
      </c>
      <c r="M1523" s="189">
        <f>IF(Início!$C$11&lt;M$2,IF((M$2-Início!$C$11)&lt;72,$D1523*M$1,6*$D1523),0)</f>
        <v>360</v>
      </c>
      <c r="N1523" s="189">
        <f>IF(Início!$C$11&lt;N$2,IF((N$2-Início!$C$11)&lt;72,$D1523*N$1,6*$D1523),0)</f>
        <v>360</v>
      </c>
      <c r="Q1523" s="165" t="s">
        <v>663</v>
      </c>
    </row>
    <row r="1524" spans="2:17">
      <c r="B1524" s="165" t="str">
        <f t="shared" si="24"/>
        <v>São Sebastião da Amoreira/PR</v>
      </c>
      <c r="C1524" s="189" t="s">
        <v>2009</v>
      </c>
      <c r="D1524" s="189">
        <v>60</v>
      </c>
      <c r="E1524" s="189">
        <f>IF(Início!$C$11&lt;E$2,IF((E$2-Início!$C$11)&lt;72,$D1524*E$1,6*$D1524),0)</f>
        <v>60</v>
      </c>
      <c r="F1524" s="189">
        <f>IF(Início!$C$11&lt;F$2,IF((F$2-Início!$C$11)&lt;72,$D1524*F$1,6*$D1524),0)</f>
        <v>120</v>
      </c>
      <c r="G1524" s="189">
        <f>IF(Início!$C$11&lt;G$2,IF((G$2-Início!$C$11)&lt;72,$D1524*G$1,6*$D1524),0)</f>
        <v>180</v>
      </c>
      <c r="H1524" s="189">
        <f>IF(Início!$C$11&lt;H$2,IF((H$2-Início!$C$11)&lt;72,$D1524*H$1,6*$D1524),0)</f>
        <v>240</v>
      </c>
      <c r="I1524" s="189">
        <f>IF(Início!$C$11&lt;I$2,IF((I$2-Início!$C$11)&lt;72,$D1524*I$1,6*$D1524),0)</f>
        <v>300</v>
      </c>
      <c r="J1524" s="189">
        <f>IF(Início!$C$11&lt;J$2,IF((J$2-Início!$C$11)&lt;72,$D1524*J$1,6*$D1524),0)</f>
        <v>360</v>
      </c>
      <c r="K1524" s="189">
        <f>IF(Início!$C$11&lt;K$2,IF((K$2-Início!$C$11)&lt;72,$D1524*K$1,6*$D1524),0)</f>
        <v>360</v>
      </c>
      <c r="L1524" s="189">
        <f>IF(Início!$C$11&lt;L$2,IF((L$2-Início!$C$11)&lt;72,$D1524*L$1,6*$D1524),0)</f>
        <v>360</v>
      </c>
      <c r="M1524" s="189">
        <f>IF(Início!$C$11&lt;M$2,IF((M$2-Início!$C$11)&lt;72,$D1524*M$1,6*$D1524),0)</f>
        <v>360</v>
      </c>
      <c r="N1524" s="189">
        <f>IF(Início!$C$11&lt;N$2,IF((N$2-Início!$C$11)&lt;72,$D1524*N$1,6*$D1524),0)</f>
        <v>360</v>
      </c>
      <c r="Q1524" s="165" t="s">
        <v>1456</v>
      </c>
    </row>
    <row r="1525" spans="2:17">
      <c r="B1525" s="165" t="str">
        <f t="shared" si="24"/>
        <v>São Sebastião da Grama/SP</v>
      </c>
      <c r="C1525" s="189" t="s">
        <v>2002</v>
      </c>
      <c r="D1525" s="189">
        <v>60</v>
      </c>
      <c r="E1525" s="189">
        <f>IF(Início!$C$11&lt;E$2,IF((E$2-Início!$C$11)&lt;72,$D1525*E$1,6*$D1525),0)</f>
        <v>60</v>
      </c>
      <c r="F1525" s="189">
        <f>IF(Início!$C$11&lt;F$2,IF((F$2-Início!$C$11)&lt;72,$D1525*F$1,6*$D1525),0)</f>
        <v>120</v>
      </c>
      <c r="G1525" s="189">
        <f>IF(Início!$C$11&lt;G$2,IF((G$2-Início!$C$11)&lt;72,$D1525*G$1,6*$D1525),0)</f>
        <v>180</v>
      </c>
      <c r="H1525" s="189">
        <f>IF(Início!$C$11&lt;H$2,IF((H$2-Início!$C$11)&lt;72,$D1525*H$1,6*$D1525),0)</f>
        <v>240</v>
      </c>
      <c r="I1525" s="189">
        <f>IF(Início!$C$11&lt;I$2,IF((I$2-Início!$C$11)&lt;72,$D1525*I$1,6*$D1525),0)</f>
        <v>300</v>
      </c>
      <c r="J1525" s="189">
        <f>IF(Início!$C$11&lt;J$2,IF((J$2-Início!$C$11)&lt;72,$D1525*J$1,6*$D1525),0)</f>
        <v>360</v>
      </c>
      <c r="K1525" s="189">
        <f>IF(Início!$C$11&lt;K$2,IF((K$2-Início!$C$11)&lt;72,$D1525*K$1,6*$D1525),0)</f>
        <v>360</v>
      </c>
      <c r="L1525" s="189">
        <f>IF(Início!$C$11&lt;L$2,IF((L$2-Início!$C$11)&lt;72,$D1525*L$1,6*$D1525),0)</f>
        <v>360</v>
      </c>
      <c r="M1525" s="189">
        <f>IF(Início!$C$11&lt;M$2,IF((M$2-Início!$C$11)&lt;72,$D1525*M$1,6*$D1525),0)</f>
        <v>360</v>
      </c>
      <c r="N1525" s="189">
        <f>IF(Início!$C$11&lt;N$2,IF((N$2-Início!$C$11)&lt;72,$D1525*N$1,6*$D1525),0)</f>
        <v>360</v>
      </c>
      <c r="Q1525" s="165" t="s">
        <v>1326</v>
      </c>
    </row>
    <row r="1526" spans="2:17">
      <c r="B1526" s="165" t="str">
        <f t="shared" si="24"/>
        <v>São Sebastião do Rio Verde/MG</v>
      </c>
      <c r="C1526" s="189" t="s">
        <v>2005</v>
      </c>
      <c r="D1526" s="189">
        <v>60</v>
      </c>
      <c r="E1526" s="189">
        <f>IF(Início!$C$11&lt;E$2,IF((E$2-Início!$C$11)&lt;72,$D1526*E$1,6*$D1526),0)</f>
        <v>60</v>
      </c>
      <c r="F1526" s="189">
        <f>IF(Início!$C$11&lt;F$2,IF((F$2-Início!$C$11)&lt;72,$D1526*F$1,6*$D1526),0)</f>
        <v>120</v>
      </c>
      <c r="G1526" s="189">
        <f>IF(Início!$C$11&lt;G$2,IF((G$2-Início!$C$11)&lt;72,$D1526*G$1,6*$D1526),0)</f>
        <v>180</v>
      </c>
      <c r="H1526" s="189">
        <f>IF(Início!$C$11&lt;H$2,IF((H$2-Início!$C$11)&lt;72,$D1526*H$1,6*$D1526),0)</f>
        <v>240</v>
      </c>
      <c r="I1526" s="189">
        <f>IF(Início!$C$11&lt;I$2,IF((I$2-Início!$C$11)&lt;72,$D1526*I$1,6*$D1526),0)</f>
        <v>300</v>
      </c>
      <c r="J1526" s="189">
        <f>IF(Início!$C$11&lt;J$2,IF((J$2-Início!$C$11)&lt;72,$D1526*J$1,6*$D1526),0)</f>
        <v>360</v>
      </c>
      <c r="K1526" s="189">
        <f>IF(Início!$C$11&lt;K$2,IF((K$2-Início!$C$11)&lt;72,$D1526*K$1,6*$D1526),0)</f>
        <v>360</v>
      </c>
      <c r="L1526" s="189">
        <f>IF(Início!$C$11&lt;L$2,IF((L$2-Início!$C$11)&lt;72,$D1526*L$1,6*$D1526),0)</f>
        <v>360</v>
      </c>
      <c r="M1526" s="189">
        <f>IF(Início!$C$11&lt;M$2,IF((M$2-Início!$C$11)&lt;72,$D1526*M$1,6*$D1526),0)</f>
        <v>360</v>
      </c>
      <c r="N1526" s="189">
        <f>IF(Início!$C$11&lt;N$2,IF((N$2-Início!$C$11)&lt;72,$D1526*N$1,6*$D1526),0)</f>
        <v>360</v>
      </c>
      <c r="Q1526" s="165" t="s">
        <v>1951</v>
      </c>
    </row>
    <row r="1527" spans="2:17">
      <c r="B1527" s="165" t="str">
        <f t="shared" si="24"/>
        <v>São Valério do Sul/RS</v>
      </c>
      <c r="C1527" s="189" t="s">
        <v>2012</v>
      </c>
      <c r="D1527" s="189">
        <v>60</v>
      </c>
      <c r="E1527" s="189">
        <f>IF(Início!$C$11&lt;E$2,IF((E$2-Início!$C$11)&lt;72,$D1527*E$1,6*$D1527),0)</f>
        <v>60</v>
      </c>
      <c r="F1527" s="189">
        <f>IF(Início!$C$11&lt;F$2,IF((F$2-Início!$C$11)&lt;72,$D1527*F$1,6*$D1527),0)</f>
        <v>120</v>
      </c>
      <c r="G1527" s="189">
        <f>IF(Início!$C$11&lt;G$2,IF((G$2-Início!$C$11)&lt;72,$D1527*G$1,6*$D1527),0)</f>
        <v>180</v>
      </c>
      <c r="H1527" s="189">
        <f>IF(Início!$C$11&lt;H$2,IF((H$2-Início!$C$11)&lt;72,$D1527*H$1,6*$D1527),0)</f>
        <v>240</v>
      </c>
      <c r="I1527" s="189">
        <f>IF(Início!$C$11&lt;I$2,IF((I$2-Início!$C$11)&lt;72,$D1527*I$1,6*$D1527),0)</f>
        <v>300</v>
      </c>
      <c r="J1527" s="189">
        <f>IF(Início!$C$11&lt;J$2,IF((J$2-Início!$C$11)&lt;72,$D1527*J$1,6*$D1527),0)</f>
        <v>360</v>
      </c>
      <c r="K1527" s="189">
        <f>IF(Início!$C$11&lt;K$2,IF((K$2-Início!$C$11)&lt;72,$D1527*K$1,6*$D1527),0)</f>
        <v>360</v>
      </c>
      <c r="L1527" s="189">
        <f>IF(Início!$C$11&lt;L$2,IF((L$2-Início!$C$11)&lt;72,$D1527*L$1,6*$D1527),0)</f>
        <v>360</v>
      </c>
      <c r="M1527" s="189">
        <f>IF(Início!$C$11&lt;M$2,IF((M$2-Início!$C$11)&lt;72,$D1527*M$1,6*$D1527),0)</f>
        <v>360</v>
      </c>
      <c r="N1527" s="189">
        <f>IF(Início!$C$11&lt;N$2,IF((N$2-Início!$C$11)&lt;72,$D1527*N$1,6*$D1527),0)</f>
        <v>360</v>
      </c>
      <c r="Q1527" s="165" t="s">
        <v>1930</v>
      </c>
    </row>
    <row r="1528" spans="2:17">
      <c r="B1528" s="165" t="str">
        <f t="shared" si="24"/>
        <v>São Vicente/RN</v>
      </c>
      <c r="C1528" s="189" t="s">
        <v>2014</v>
      </c>
      <c r="D1528" s="189">
        <v>60</v>
      </c>
      <c r="E1528" s="189">
        <f>IF(Início!$C$11&lt;E$2,IF((E$2-Início!$C$11)&lt;72,$D1528*E$1,6*$D1528),0)</f>
        <v>60</v>
      </c>
      <c r="F1528" s="189">
        <f>IF(Início!$C$11&lt;F$2,IF((F$2-Início!$C$11)&lt;72,$D1528*F$1,6*$D1528),0)</f>
        <v>120</v>
      </c>
      <c r="G1528" s="189">
        <f>IF(Início!$C$11&lt;G$2,IF((G$2-Início!$C$11)&lt;72,$D1528*G$1,6*$D1528),0)</f>
        <v>180</v>
      </c>
      <c r="H1528" s="189">
        <f>IF(Início!$C$11&lt;H$2,IF((H$2-Início!$C$11)&lt;72,$D1528*H$1,6*$D1528),0)</f>
        <v>240</v>
      </c>
      <c r="I1528" s="189">
        <f>IF(Início!$C$11&lt;I$2,IF((I$2-Início!$C$11)&lt;72,$D1528*I$1,6*$D1528),0)</f>
        <v>300</v>
      </c>
      <c r="J1528" s="189">
        <f>IF(Início!$C$11&lt;J$2,IF((J$2-Início!$C$11)&lt;72,$D1528*J$1,6*$D1528),0)</f>
        <v>360</v>
      </c>
      <c r="K1528" s="189">
        <f>IF(Início!$C$11&lt;K$2,IF((K$2-Início!$C$11)&lt;72,$D1528*K$1,6*$D1528),0)</f>
        <v>360</v>
      </c>
      <c r="L1528" s="189">
        <f>IF(Início!$C$11&lt;L$2,IF((L$2-Início!$C$11)&lt;72,$D1528*L$1,6*$D1528),0)</f>
        <v>360</v>
      </c>
      <c r="M1528" s="189">
        <f>IF(Início!$C$11&lt;M$2,IF((M$2-Início!$C$11)&lt;72,$D1528*M$1,6*$D1528),0)</f>
        <v>360</v>
      </c>
      <c r="N1528" s="189">
        <f>IF(Início!$C$11&lt;N$2,IF((N$2-Início!$C$11)&lt;72,$D1528*N$1,6*$D1528),0)</f>
        <v>360</v>
      </c>
      <c r="Q1528" s="165" t="s">
        <v>1583</v>
      </c>
    </row>
    <row r="1529" spans="2:17">
      <c r="B1529" s="165" t="str">
        <f t="shared" si="24"/>
        <v>Sapeaçu/BA</v>
      </c>
      <c r="C1529" s="189" t="s">
        <v>311</v>
      </c>
      <c r="D1529" s="189">
        <v>60</v>
      </c>
      <c r="E1529" s="189">
        <f>IF(Início!$C$11&lt;E$2,IF((E$2-Início!$C$11)&lt;72,$D1529*E$1,6*$D1529),0)</f>
        <v>60</v>
      </c>
      <c r="F1529" s="189">
        <f>IF(Início!$C$11&lt;F$2,IF((F$2-Início!$C$11)&lt;72,$D1529*F$1,6*$D1529),0)</f>
        <v>120</v>
      </c>
      <c r="G1529" s="189">
        <f>IF(Início!$C$11&lt;G$2,IF((G$2-Início!$C$11)&lt;72,$D1529*G$1,6*$D1529),0)</f>
        <v>180</v>
      </c>
      <c r="H1529" s="189">
        <f>IF(Início!$C$11&lt;H$2,IF((H$2-Início!$C$11)&lt;72,$D1529*H$1,6*$D1529),0)</f>
        <v>240</v>
      </c>
      <c r="I1529" s="189">
        <f>IF(Início!$C$11&lt;I$2,IF((I$2-Início!$C$11)&lt;72,$D1529*I$1,6*$D1529),0)</f>
        <v>300</v>
      </c>
      <c r="J1529" s="189">
        <f>IF(Início!$C$11&lt;J$2,IF((J$2-Início!$C$11)&lt;72,$D1529*J$1,6*$D1529),0)</f>
        <v>360</v>
      </c>
      <c r="K1529" s="189">
        <f>IF(Início!$C$11&lt;K$2,IF((K$2-Início!$C$11)&lt;72,$D1529*K$1,6*$D1529),0)</f>
        <v>360</v>
      </c>
      <c r="L1529" s="189">
        <f>IF(Início!$C$11&lt;L$2,IF((L$2-Início!$C$11)&lt;72,$D1529*L$1,6*$D1529),0)</f>
        <v>360</v>
      </c>
      <c r="M1529" s="189">
        <f>IF(Início!$C$11&lt;M$2,IF((M$2-Início!$C$11)&lt;72,$D1529*M$1,6*$D1529),0)</f>
        <v>360</v>
      </c>
      <c r="N1529" s="189">
        <f>IF(Início!$C$11&lt;N$2,IF((N$2-Início!$C$11)&lt;72,$D1529*N$1,6*$D1529),0)</f>
        <v>360</v>
      </c>
      <c r="Q1529" s="165" t="s">
        <v>966</v>
      </c>
    </row>
    <row r="1530" spans="2:17">
      <c r="B1530" s="165" t="str">
        <f t="shared" si="24"/>
        <v>Sapopema/PR</v>
      </c>
      <c r="C1530" s="189" t="s">
        <v>2009</v>
      </c>
      <c r="D1530" s="189">
        <v>60</v>
      </c>
      <c r="E1530" s="189">
        <f>IF(Início!$C$11&lt;E$2,IF((E$2-Início!$C$11)&lt;72,$D1530*E$1,6*$D1530),0)</f>
        <v>60</v>
      </c>
      <c r="F1530" s="189">
        <f>IF(Início!$C$11&lt;F$2,IF((F$2-Início!$C$11)&lt;72,$D1530*F$1,6*$D1530),0)</f>
        <v>120</v>
      </c>
      <c r="G1530" s="189">
        <f>IF(Início!$C$11&lt;G$2,IF((G$2-Início!$C$11)&lt;72,$D1530*G$1,6*$D1530),0)</f>
        <v>180</v>
      </c>
      <c r="H1530" s="189">
        <f>IF(Início!$C$11&lt;H$2,IF((H$2-Início!$C$11)&lt;72,$D1530*H$1,6*$D1530),0)</f>
        <v>240</v>
      </c>
      <c r="I1530" s="189">
        <f>IF(Início!$C$11&lt;I$2,IF((I$2-Início!$C$11)&lt;72,$D1530*I$1,6*$D1530),0)</f>
        <v>300</v>
      </c>
      <c r="J1530" s="189">
        <f>IF(Início!$C$11&lt;J$2,IF((J$2-Início!$C$11)&lt;72,$D1530*J$1,6*$D1530),0)</f>
        <v>360</v>
      </c>
      <c r="K1530" s="189">
        <f>IF(Início!$C$11&lt;K$2,IF((K$2-Início!$C$11)&lt;72,$D1530*K$1,6*$D1530),0)</f>
        <v>360</v>
      </c>
      <c r="L1530" s="189">
        <f>IF(Início!$C$11&lt;L$2,IF((L$2-Início!$C$11)&lt;72,$D1530*L$1,6*$D1530),0)</f>
        <v>360</v>
      </c>
      <c r="M1530" s="189">
        <f>IF(Início!$C$11&lt;M$2,IF((M$2-Início!$C$11)&lt;72,$D1530*M$1,6*$D1530),0)</f>
        <v>360</v>
      </c>
      <c r="N1530" s="189">
        <f>IF(Início!$C$11&lt;N$2,IF((N$2-Início!$C$11)&lt;72,$D1530*N$1,6*$D1530),0)</f>
        <v>360</v>
      </c>
      <c r="Q1530" s="165" t="s">
        <v>1554</v>
      </c>
    </row>
    <row r="1531" spans="2:17">
      <c r="B1531" s="165" t="str">
        <f t="shared" si="24"/>
        <v>Sapucaia/PA</v>
      </c>
      <c r="C1531" s="189" t="s">
        <v>302</v>
      </c>
      <c r="D1531" s="189">
        <v>60</v>
      </c>
      <c r="E1531" s="189">
        <f>IF(Início!$C$11&lt;E$2,IF((E$2-Início!$C$11)&lt;72,$D1531*E$1,6*$D1531),0)</f>
        <v>60</v>
      </c>
      <c r="F1531" s="189">
        <f>IF(Início!$C$11&lt;F$2,IF((F$2-Início!$C$11)&lt;72,$D1531*F$1,6*$D1531),0)</f>
        <v>120</v>
      </c>
      <c r="G1531" s="189">
        <f>IF(Início!$C$11&lt;G$2,IF((G$2-Início!$C$11)&lt;72,$D1531*G$1,6*$D1531),0)</f>
        <v>180</v>
      </c>
      <c r="H1531" s="189">
        <f>IF(Início!$C$11&lt;H$2,IF((H$2-Início!$C$11)&lt;72,$D1531*H$1,6*$D1531),0)</f>
        <v>240</v>
      </c>
      <c r="I1531" s="189">
        <f>IF(Início!$C$11&lt;I$2,IF((I$2-Início!$C$11)&lt;72,$D1531*I$1,6*$D1531),0)</f>
        <v>300</v>
      </c>
      <c r="J1531" s="189">
        <f>IF(Início!$C$11&lt;J$2,IF((J$2-Início!$C$11)&lt;72,$D1531*J$1,6*$D1531),0)</f>
        <v>360</v>
      </c>
      <c r="K1531" s="189">
        <f>IF(Início!$C$11&lt;K$2,IF((K$2-Início!$C$11)&lt;72,$D1531*K$1,6*$D1531),0)</f>
        <v>360</v>
      </c>
      <c r="L1531" s="189">
        <f>IF(Início!$C$11&lt;L$2,IF((L$2-Início!$C$11)&lt;72,$D1531*L$1,6*$D1531),0)</f>
        <v>360</v>
      </c>
      <c r="M1531" s="189">
        <f>IF(Início!$C$11&lt;M$2,IF((M$2-Início!$C$11)&lt;72,$D1531*M$1,6*$D1531),0)</f>
        <v>360</v>
      </c>
      <c r="N1531" s="189">
        <f>IF(Início!$C$11&lt;N$2,IF((N$2-Início!$C$11)&lt;72,$D1531*N$1,6*$D1531),0)</f>
        <v>360</v>
      </c>
      <c r="Q1531" s="165" t="s">
        <v>1628</v>
      </c>
    </row>
    <row r="1532" spans="2:17">
      <c r="B1532" s="165" t="str">
        <f t="shared" si="24"/>
        <v>Saquarema/RJ</v>
      </c>
      <c r="C1532" s="189" t="s">
        <v>2003</v>
      </c>
      <c r="D1532" s="189">
        <v>60</v>
      </c>
      <c r="E1532" s="189">
        <f>IF(Início!$C$11&lt;E$2,IF((E$2-Início!$C$11)&lt;72,$D1532*E$1,6*$D1532),0)</f>
        <v>60</v>
      </c>
      <c r="F1532" s="189">
        <f>IF(Início!$C$11&lt;F$2,IF((F$2-Início!$C$11)&lt;72,$D1532*F$1,6*$D1532),0)</f>
        <v>120</v>
      </c>
      <c r="G1532" s="189">
        <f>IF(Início!$C$11&lt;G$2,IF((G$2-Início!$C$11)&lt;72,$D1532*G$1,6*$D1532),0)</f>
        <v>180</v>
      </c>
      <c r="H1532" s="189">
        <f>IF(Início!$C$11&lt;H$2,IF((H$2-Início!$C$11)&lt;72,$D1532*H$1,6*$D1532),0)</f>
        <v>240</v>
      </c>
      <c r="I1532" s="189">
        <f>IF(Início!$C$11&lt;I$2,IF((I$2-Início!$C$11)&lt;72,$D1532*I$1,6*$D1532),0)</f>
        <v>300</v>
      </c>
      <c r="J1532" s="189">
        <f>IF(Início!$C$11&lt;J$2,IF((J$2-Início!$C$11)&lt;72,$D1532*J$1,6*$D1532),0)</f>
        <v>360</v>
      </c>
      <c r="K1532" s="189">
        <f>IF(Início!$C$11&lt;K$2,IF((K$2-Início!$C$11)&lt;72,$D1532*K$1,6*$D1532),0)</f>
        <v>360</v>
      </c>
      <c r="L1532" s="189">
        <f>IF(Início!$C$11&lt;L$2,IF((L$2-Início!$C$11)&lt;72,$D1532*L$1,6*$D1532),0)</f>
        <v>360</v>
      </c>
      <c r="M1532" s="189">
        <f>IF(Início!$C$11&lt;M$2,IF((M$2-Início!$C$11)&lt;72,$D1532*M$1,6*$D1532),0)</f>
        <v>360</v>
      </c>
      <c r="N1532" s="189">
        <f>IF(Início!$C$11&lt;N$2,IF((N$2-Início!$C$11)&lt;72,$D1532*N$1,6*$D1532),0)</f>
        <v>360</v>
      </c>
      <c r="Q1532" s="165" t="s">
        <v>418</v>
      </c>
    </row>
    <row r="1533" spans="2:17">
      <c r="B1533" s="165" t="str">
        <f t="shared" si="24"/>
        <v>Sarandi/RS</v>
      </c>
      <c r="C1533" s="189" t="s">
        <v>2012</v>
      </c>
      <c r="D1533" s="189">
        <v>60</v>
      </c>
      <c r="E1533" s="189">
        <f>IF(Início!$C$11&lt;E$2,IF((E$2-Início!$C$11)&lt;72,$D1533*E$1,6*$D1533),0)</f>
        <v>60</v>
      </c>
      <c r="F1533" s="189">
        <f>IF(Início!$C$11&lt;F$2,IF((F$2-Início!$C$11)&lt;72,$D1533*F$1,6*$D1533),0)</f>
        <v>120</v>
      </c>
      <c r="G1533" s="189">
        <f>IF(Início!$C$11&lt;G$2,IF((G$2-Início!$C$11)&lt;72,$D1533*G$1,6*$D1533),0)</f>
        <v>180</v>
      </c>
      <c r="H1533" s="189">
        <f>IF(Início!$C$11&lt;H$2,IF((H$2-Início!$C$11)&lt;72,$D1533*H$1,6*$D1533),0)</f>
        <v>240</v>
      </c>
      <c r="I1533" s="189">
        <f>IF(Início!$C$11&lt;I$2,IF((I$2-Início!$C$11)&lt;72,$D1533*I$1,6*$D1533),0)</f>
        <v>300</v>
      </c>
      <c r="J1533" s="189">
        <f>IF(Início!$C$11&lt;J$2,IF((J$2-Início!$C$11)&lt;72,$D1533*J$1,6*$D1533),0)</f>
        <v>360</v>
      </c>
      <c r="K1533" s="189">
        <f>IF(Início!$C$11&lt;K$2,IF((K$2-Início!$C$11)&lt;72,$D1533*K$1,6*$D1533),0)</f>
        <v>360</v>
      </c>
      <c r="L1533" s="189">
        <f>IF(Início!$C$11&lt;L$2,IF((L$2-Início!$C$11)&lt;72,$D1533*L$1,6*$D1533),0)</f>
        <v>360</v>
      </c>
      <c r="M1533" s="189">
        <f>IF(Início!$C$11&lt;M$2,IF((M$2-Início!$C$11)&lt;72,$D1533*M$1,6*$D1533),0)</f>
        <v>360</v>
      </c>
      <c r="N1533" s="189">
        <f>IF(Início!$C$11&lt;N$2,IF((N$2-Início!$C$11)&lt;72,$D1533*N$1,6*$D1533),0)</f>
        <v>360</v>
      </c>
      <c r="Q1533" s="165" t="s">
        <v>830</v>
      </c>
    </row>
    <row r="1534" spans="2:17">
      <c r="B1534" s="165" t="str">
        <f t="shared" si="24"/>
        <v>Sarutaiá/SP</v>
      </c>
      <c r="C1534" s="189" t="s">
        <v>2002</v>
      </c>
      <c r="D1534" s="189">
        <v>60</v>
      </c>
      <c r="E1534" s="189">
        <f>IF(Início!$C$11&lt;E$2,IF((E$2-Início!$C$11)&lt;72,$D1534*E$1,6*$D1534),0)</f>
        <v>60</v>
      </c>
      <c r="F1534" s="189">
        <f>IF(Início!$C$11&lt;F$2,IF((F$2-Início!$C$11)&lt;72,$D1534*F$1,6*$D1534),0)</f>
        <v>120</v>
      </c>
      <c r="G1534" s="189">
        <f>IF(Início!$C$11&lt;G$2,IF((G$2-Início!$C$11)&lt;72,$D1534*G$1,6*$D1534),0)</f>
        <v>180</v>
      </c>
      <c r="H1534" s="189">
        <f>IF(Início!$C$11&lt;H$2,IF((H$2-Início!$C$11)&lt;72,$D1534*H$1,6*$D1534),0)</f>
        <v>240</v>
      </c>
      <c r="I1534" s="189">
        <f>IF(Início!$C$11&lt;I$2,IF((I$2-Início!$C$11)&lt;72,$D1534*I$1,6*$D1534),0)</f>
        <v>300</v>
      </c>
      <c r="J1534" s="189">
        <f>IF(Início!$C$11&lt;J$2,IF((J$2-Início!$C$11)&lt;72,$D1534*J$1,6*$D1534),0)</f>
        <v>360</v>
      </c>
      <c r="K1534" s="189">
        <f>IF(Início!$C$11&lt;K$2,IF((K$2-Início!$C$11)&lt;72,$D1534*K$1,6*$D1534),0)</f>
        <v>360</v>
      </c>
      <c r="L1534" s="189">
        <f>IF(Início!$C$11&lt;L$2,IF((L$2-Início!$C$11)&lt;72,$D1534*L$1,6*$D1534),0)</f>
        <v>360</v>
      </c>
      <c r="M1534" s="189">
        <f>IF(Início!$C$11&lt;M$2,IF((M$2-Início!$C$11)&lt;72,$D1534*M$1,6*$D1534),0)</f>
        <v>360</v>
      </c>
      <c r="N1534" s="189">
        <f>IF(Início!$C$11&lt;N$2,IF((N$2-Início!$C$11)&lt;72,$D1534*N$1,6*$D1534),0)</f>
        <v>360</v>
      </c>
      <c r="Q1534" s="165" t="s">
        <v>1829</v>
      </c>
    </row>
    <row r="1535" spans="2:17">
      <c r="B1535" s="165" t="str">
        <f t="shared" si="24"/>
        <v>Sarzedo/MG</v>
      </c>
      <c r="C1535" s="189" t="s">
        <v>2005</v>
      </c>
      <c r="D1535" s="189">
        <v>60</v>
      </c>
      <c r="E1535" s="189">
        <f>IF(Início!$C$11&lt;E$2,IF((E$2-Início!$C$11)&lt;72,$D1535*E$1,6*$D1535),0)</f>
        <v>60</v>
      </c>
      <c r="F1535" s="189">
        <f>IF(Início!$C$11&lt;F$2,IF((F$2-Início!$C$11)&lt;72,$D1535*F$1,6*$D1535),0)</f>
        <v>120</v>
      </c>
      <c r="G1535" s="189">
        <f>IF(Início!$C$11&lt;G$2,IF((G$2-Início!$C$11)&lt;72,$D1535*G$1,6*$D1535),0)</f>
        <v>180</v>
      </c>
      <c r="H1535" s="189">
        <f>IF(Início!$C$11&lt;H$2,IF((H$2-Início!$C$11)&lt;72,$D1535*H$1,6*$D1535),0)</f>
        <v>240</v>
      </c>
      <c r="I1535" s="189">
        <f>IF(Início!$C$11&lt;I$2,IF((I$2-Início!$C$11)&lt;72,$D1535*I$1,6*$D1535),0)</f>
        <v>300</v>
      </c>
      <c r="J1535" s="189">
        <f>IF(Início!$C$11&lt;J$2,IF((J$2-Início!$C$11)&lt;72,$D1535*J$1,6*$D1535),0)</f>
        <v>360</v>
      </c>
      <c r="K1535" s="189">
        <f>IF(Início!$C$11&lt;K$2,IF((K$2-Início!$C$11)&lt;72,$D1535*K$1,6*$D1535),0)</f>
        <v>360</v>
      </c>
      <c r="L1535" s="189">
        <f>IF(Início!$C$11&lt;L$2,IF((L$2-Início!$C$11)&lt;72,$D1535*L$1,6*$D1535),0)</f>
        <v>360</v>
      </c>
      <c r="M1535" s="189">
        <f>IF(Início!$C$11&lt;M$2,IF((M$2-Início!$C$11)&lt;72,$D1535*M$1,6*$D1535),0)</f>
        <v>360</v>
      </c>
      <c r="N1535" s="189">
        <f>IF(Início!$C$11&lt;N$2,IF((N$2-Início!$C$11)&lt;72,$D1535*N$1,6*$D1535),0)</f>
        <v>360</v>
      </c>
      <c r="Q1535" s="165" t="s">
        <v>604</v>
      </c>
    </row>
    <row r="1536" spans="2:17">
      <c r="B1536" s="165" t="str">
        <f t="shared" si="24"/>
        <v>Satubinha/MA</v>
      </c>
      <c r="C1536" s="189" t="s">
        <v>316</v>
      </c>
      <c r="D1536" s="189">
        <v>60</v>
      </c>
      <c r="E1536" s="189">
        <f>IF(Início!$C$11&lt;E$2,IF((E$2-Início!$C$11)&lt;72,$D1536*E$1,6*$D1536),0)</f>
        <v>60</v>
      </c>
      <c r="F1536" s="189">
        <f>IF(Início!$C$11&lt;F$2,IF((F$2-Início!$C$11)&lt;72,$D1536*F$1,6*$D1536),0)</f>
        <v>120</v>
      </c>
      <c r="G1536" s="189">
        <f>IF(Início!$C$11&lt;G$2,IF((G$2-Início!$C$11)&lt;72,$D1536*G$1,6*$D1536),0)</f>
        <v>180</v>
      </c>
      <c r="H1536" s="189">
        <f>IF(Início!$C$11&lt;H$2,IF((H$2-Início!$C$11)&lt;72,$D1536*H$1,6*$D1536),0)</f>
        <v>240</v>
      </c>
      <c r="I1536" s="189">
        <f>IF(Início!$C$11&lt;I$2,IF((I$2-Início!$C$11)&lt;72,$D1536*I$1,6*$D1536),0)</f>
        <v>300</v>
      </c>
      <c r="J1536" s="189">
        <f>IF(Início!$C$11&lt;J$2,IF((J$2-Início!$C$11)&lt;72,$D1536*J$1,6*$D1536),0)</f>
        <v>360</v>
      </c>
      <c r="K1536" s="189">
        <f>IF(Início!$C$11&lt;K$2,IF((K$2-Início!$C$11)&lt;72,$D1536*K$1,6*$D1536),0)</f>
        <v>360</v>
      </c>
      <c r="L1536" s="189">
        <f>IF(Início!$C$11&lt;L$2,IF((L$2-Início!$C$11)&lt;72,$D1536*L$1,6*$D1536),0)</f>
        <v>360</v>
      </c>
      <c r="M1536" s="189">
        <f>IF(Início!$C$11&lt;M$2,IF((M$2-Início!$C$11)&lt;72,$D1536*M$1,6*$D1536),0)</f>
        <v>360</v>
      </c>
      <c r="N1536" s="189">
        <f>IF(Início!$C$11&lt;N$2,IF((N$2-Início!$C$11)&lt;72,$D1536*N$1,6*$D1536),0)</f>
        <v>360</v>
      </c>
      <c r="Q1536" s="165" t="s">
        <v>1422</v>
      </c>
    </row>
    <row r="1537" spans="2:17">
      <c r="B1537" s="165" t="str">
        <f t="shared" si="24"/>
        <v>Saudades/SC</v>
      </c>
      <c r="C1537" s="189" t="s">
        <v>2013</v>
      </c>
      <c r="D1537" s="189">
        <v>60</v>
      </c>
      <c r="E1537" s="189">
        <f>IF(Início!$C$11&lt;E$2,IF((E$2-Início!$C$11)&lt;72,$D1537*E$1,6*$D1537),0)</f>
        <v>60</v>
      </c>
      <c r="F1537" s="189">
        <f>IF(Início!$C$11&lt;F$2,IF((F$2-Início!$C$11)&lt;72,$D1537*F$1,6*$D1537),0)</f>
        <v>120</v>
      </c>
      <c r="G1537" s="189">
        <f>IF(Início!$C$11&lt;G$2,IF((G$2-Início!$C$11)&lt;72,$D1537*G$1,6*$D1537),0)</f>
        <v>180</v>
      </c>
      <c r="H1537" s="189">
        <f>IF(Início!$C$11&lt;H$2,IF((H$2-Início!$C$11)&lt;72,$D1537*H$1,6*$D1537),0)</f>
        <v>240</v>
      </c>
      <c r="I1537" s="189">
        <f>IF(Início!$C$11&lt;I$2,IF((I$2-Início!$C$11)&lt;72,$D1537*I$1,6*$D1537),0)</f>
        <v>300</v>
      </c>
      <c r="J1537" s="189">
        <f>IF(Início!$C$11&lt;J$2,IF((J$2-Início!$C$11)&lt;72,$D1537*J$1,6*$D1537),0)</f>
        <v>360</v>
      </c>
      <c r="K1537" s="189">
        <f>IF(Início!$C$11&lt;K$2,IF((K$2-Início!$C$11)&lt;72,$D1537*K$1,6*$D1537),0)</f>
        <v>360</v>
      </c>
      <c r="L1537" s="189">
        <f>IF(Início!$C$11&lt;L$2,IF((L$2-Início!$C$11)&lt;72,$D1537*L$1,6*$D1537),0)</f>
        <v>360</v>
      </c>
      <c r="M1537" s="189">
        <f>IF(Início!$C$11&lt;M$2,IF((M$2-Início!$C$11)&lt;72,$D1537*M$1,6*$D1537),0)</f>
        <v>360</v>
      </c>
      <c r="N1537" s="189">
        <f>IF(Início!$C$11&lt;N$2,IF((N$2-Início!$C$11)&lt;72,$D1537*N$1,6*$D1537),0)</f>
        <v>360</v>
      </c>
      <c r="Q1537" s="165" t="s">
        <v>1346</v>
      </c>
    </row>
    <row r="1538" spans="2:17">
      <c r="B1538" s="165" t="str">
        <f t="shared" si="24"/>
        <v>Seabra/BA</v>
      </c>
      <c r="C1538" s="189" t="s">
        <v>311</v>
      </c>
      <c r="D1538" s="189">
        <v>60</v>
      </c>
      <c r="E1538" s="189">
        <f>IF(Início!$C$11&lt;E$2,IF((E$2-Início!$C$11)&lt;72,$D1538*E$1,6*$D1538),0)</f>
        <v>60</v>
      </c>
      <c r="F1538" s="189">
        <f>IF(Início!$C$11&lt;F$2,IF((F$2-Início!$C$11)&lt;72,$D1538*F$1,6*$D1538),0)</f>
        <v>120</v>
      </c>
      <c r="G1538" s="189">
        <f>IF(Início!$C$11&lt;G$2,IF((G$2-Início!$C$11)&lt;72,$D1538*G$1,6*$D1538),0)</f>
        <v>180</v>
      </c>
      <c r="H1538" s="189">
        <f>IF(Início!$C$11&lt;H$2,IF((H$2-Início!$C$11)&lt;72,$D1538*H$1,6*$D1538),0)</f>
        <v>240</v>
      </c>
      <c r="I1538" s="189">
        <f>IF(Início!$C$11&lt;I$2,IF((I$2-Início!$C$11)&lt;72,$D1538*I$1,6*$D1538),0)</f>
        <v>300</v>
      </c>
      <c r="J1538" s="189">
        <f>IF(Início!$C$11&lt;J$2,IF((J$2-Início!$C$11)&lt;72,$D1538*J$1,6*$D1538),0)</f>
        <v>360</v>
      </c>
      <c r="K1538" s="189">
        <f>IF(Início!$C$11&lt;K$2,IF((K$2-Início!$C$11)&lt;72,$D1538*K$1,6*$D1538),0)</f>
        <v>360</v>
      </c>
      <c r="L1538" s="189">
        <f>IF(Início!$C$11&lt;L$2,IF((L$2-Início!$C$11)&lt;72,$D1538*L$1,6*$D1538),0)</f>
        <v>360</v>
      </c>
      <c r="M1538" s="189">
        <f>IF(Início!$C$11&lt;M$2,IF((M$2-Início!$C$11)&lt;72,$D1538*M$1,6*$D1538),0)</f>
        <v>360</v>
      </c>
      <c r="N1538" s="189">
        <f>IF(Início!$C$11&lt;N$2,IF((N$2-Início!$C$11)&lt;72,$D1538*N$1,6*$D1538),0)</f>
        <v>360</v>
      </c>
      <c r="Q1538" s="165" t="s">
        <v>535</v>
      </c>
    </row>
    <row r="1539" spans="2:17">
      <c r="B1539" s="165" t="str">
        <f t="shared" si="24"/>
        <v>Seara/SC</v>
      </c>
      <c r="C1539" s="189" t="s">
        <v>2013</v>
      </c>
      <c r="D1539" s="189">
        <v>60</v>
      </c>
      <c r="E1539" s="189">
        <f>IF(Início!$C$11&lt;E$2,IF((E$2-Início!$C$11)&lt;72,$D1539*E$1,6*$D1539),0)</f>
        <v>60</v>
      </c>
      <c r="F1539" s="189">
        <f>IF(Início!$C$11&lt;F$2,IF((F$2-Início!$C$11)&lt;72,$D1539*F$1,6*$D1539),0)</f>
        <v>120</v>
      </c>
      <c r="G1539" s="189">
        <f>IF(Início!$C$11&lt;G$2,IF((G$2-Início!$C$11)&lt;72,$D1539*G$1,6*$D1539),0)</f>
        <v>180</v>
      </c>
      <c r="H1539" s="189">
        <f>IF(Início!$C$11&lt;H$2,IF((H$2-Início!$C$11)&lt;72,$D1539*H$1,6*$D1539),0)</f>
        <v>240</v>
      </c>
      <c r="I1539" s="189">
        <f>IF(Início!$C$11&lt;I$2,IF((I$2-Início!$C$11)&lt;72,$D1539*I$1,6*$D1539),0)</f>
        <v>300</v>
      </c>
      <c r="J1539" s="189">
        <f>IF(Início!$C$11&lt;J$2,IF((J$2-Início!$C$11)&lt;72,$D1539*J$1,6*$D1539),0)</f>
        <v>360</v>
      </c>
      <c r="K1539" s="189">
        <f>IF(Início!$C$11&lt;K$2,IF((K$2-Início!$C$11)&lt;72,$D1539*K$1,6*$D1539),0)</f>
        <v>360</v>
      </c>
      <c r="L1539" s="189">
        <f>IF(Início!$C$11&lt;L$2,IF((L$2-Início!$C$11)&lt;72,$D1539*L$1,6*$D1539),0)</f>
        <v>360</v>
      </c>
      <c r="M1539" s="189">
        <f>IF(Início!$C$11&lt;M$2,IF((M$2-Início!$C$11)&lt;72,$D1539*M$1,6*$D1539),0)</f>
        <v>360</v>
      </c>
      <c r="N1539" s="189">
        <f>IF(Início!$C$11&lt;N$2,IF((N$2-Início!$C$11)&lt;72,$D1539*N$1,6*$D1539),0)</f>
        <v>360</v>
      </c>
      <c r="Q1539" s="165" t="s">
        <v>939</v>
      </c>
    </row>
    <row r="1540" spans="2:17">
      <c r="B1540" s="165" t="str">
        <f t="shared" si="24"/>
        <v>Sebastião Laranjeiras/BA</v>
      </c>
      <c r="C1540" s="189" t="s">
        <v>311</v>
      </c>
      <c r="D1540" s="189">
        <v>60</v>
      </c>
      <c r="E1540" s="189">
        <f>IF(Início!$C$11&lt;E$2,IF((E$2-Início!$C$11)&lt;72,$D1540*E$1,6*$D1540),0)</f>
        <v>60</v>
      </c>
      <c r="F1540" s="189">
        <f>IF(Início!$C$11&lt;F$2,IF((F$2-Início!$C$11)&lt;72,$D1540*F$1,6*$D1540),0)</f>
        <v>120</v>
      </c>
      <c r="G1540" s="189">
        <f>IF(Início!$C$11&lt;G$2,IF((G$2-Início!$C$11)&lt;72,$D1540*G$1,6*$D1540),0)</f>
        <v>180</v>
      </c>
      <c r="H1540" s="189">
        <f>IF(Início!$C$11&lt;H$2,IF((H$2-Início!$C$11)&lt;72,$D1540*H$1,6*$D1540),0)</f>
        <v>240</v>
      </c>
      <c r="I1540" s="189">
        <f>IF(Início!$C$11&lt;I$2,IF((I$2-Início!$C$11)&lt;72,$D1540*I$1,6*$D1540),0)</f>
        <v>300</v>
      </c>
      <c r="J1540" s="189">
        <f>IF(Início!$C$11&lt;J$2,IF((J$2-Início!$C$11)&lt;72,$D1540*J$1,6*$D1540),0)</f>
        <v>360</v>
      </c>
      <c r="K1540" s="189">
        <f>IF(Início!$C$11&lt;K$2,IF((K$2-Início!$C$11)&lt;72,$D1540*K$1,6*$D1540),0)</f>
        <v>360</v>
      </c>
      <c r="L1540" s="189">
        <f>IF(Início!$C$11&lt;L$2,IF((L$2-Início!$C$11)&lt;72,$D1540*L$1,6*$D1540),0)</f>
        <v>360</v>
      </c>
      <c r="M1540" s="189">
        <f>IF(Início!$C$11&lt;M$2,IF((M$2-Início!$C$11)&lt;72,$D1540*M$1,6*$D1540),0)</f>
        <v>360</v>
      </c>
      <c r="N1540" s="189">
        <f>IF(Início!$C$11&lt;N$2,IF((N$2-Início!$C$11)&lt;72,$D1540*N$1,6*$D1540),0)</f>
        <v>360</v>
      </c>
      <c r="Q1540" s="165" t="s">
        <v>1392</v>
      </c>
    </row>
    <row r="1541" spans="2:17">
      <c r="B1541" s="165" t="str">
        <f t="shared" ref="B1541:B1604" si="25">CONCATENATE(Q1541,"/",C1541)</f>
        <v>Seberi/RS</v>
      </c>
      <c r="C1541" s="189" t="s">
        <v>2012</v>
      </c>
      <c r="D1541" s="189">
        <v>60</v>
      </c>
      <c r="E1541" s="189">
        <f>IF(Início!$C$11&lt;E$2,IF((E$2-Início!$C$11)&lt;72,$D1541*E$1,6*$D1541),0)</f>
        <v>60</v>
      </c>
      <c r="F1541" s="189">
        <f>IF(Início!$C$11&lt;F$2,IF((F$2-Início!$C$11)&lt;72,$D1541*F$1,6*$D1541),0)</f>
        <v>120</v>
      </c>
      <c r="G1541" s="189">
        <f>IF(Início!$C$11&lt;G$2,IF((G$2-Início!$C$11)&lt;72,$D1541*G$1,6*$D1541),0)</f>
        <v>180</v>
      </c>
      <c r="H1541" s="189">
        <f>IF(Início!$C$11&lt;H$2,IF((H$2-Início!$C$11)&lt;72,$D1541*H$1,6*$D1541),0)</f>
        <v>240</v>
      </c>
      <c r="I1541" s="189">
        <f>IF(Início!$C$11&lt;I$2,IF((I$2-Início!$C$11)&lt;72,$D1541*I$1,6*$D1541),0)</f>
        <v>300</v>
      </c>
      <c r="J1541" s="189">
        <f>IF(Início!$C$11&lt;J$2,IF((J$2-Início!$C$11)&lt;72,$D1541*J$1,6*$D1541),0)</f>
        <v>360</v>
      </c>
      <c r="K1541" s="189">
        <f>IF(Início!$C$11&lt;K$2,IF((K$2-Início!$C$11)&lt;72,$D1541*K$1,6*$D1541),0)</f>
        <v>360</v>
      </c>
      <c r="L1541" s="189">
        <f>IF(Início!$C$11&lt;L$2,IF((L$2-Início!$C$11)&lt;72,$D1541*L$1,6*$D1541),0)</f>
        <v>360</v>
      </c>
      <c r="M1541" s="189">
        <f>IF(Início!$C$11&lt;M$2,IF((M$2-Início!$C$11)&lt;72,$D1541*M$1,6*$D1541),0)</f>
        <v>360</v>
      </c>
      <c r="N1541" s="189">
        <f>IF(Início!$C$11&lt;N$2,IF((N$2-Início!$C$11)&lt;72,$D1541*N$1,6*$D1541),0)</f>
        <v>360</v>
      </c>
      <c r="Q1541" s="165" t="s">
        <v>1234</v>
      </c>
    </row>
    <row r="1542" spans="2:17">
      <c r="B1542" s="165" t="str">
        <f t="shared" si="25"/>
        <v>Sede Nova/RS</v>
      </c>
      <c r="C1542" s="189" t="s">
        <v>2012</v>
      </c>
      <c r="D1542" s="189">
        <v>60</v>
      </c>
      <c r="E1542" s="189">
        <f>IF(Início!$C$11&lt;E$2,IF((E$2-Início!$C$11)&lt;72,$D1542*E$1,6*$D1542),0)</f>
        <v>60</v>
      </c>
      <c r="F1542" s="189">
        <f>IF(Início!$C$11&lt;F$2,IF((F$2-Início!$C$11)&lt;72,$D1542*F$1,6*$D1542),0)</f>
        <v>120</v>
      </c>
      <c r="G1542" s="189">
        <f>IF(Início!$C$11&lt;G$2,IF((G$2-Início!$C$11)&lt;72,$D1542*G$1,6*$D1542),0)</f>
        <v>180</v>
      </c>
      <c r="H1542" s="189">
        <f>IF(Início!$C$11&lt;H$2,IF((H$2-Início!$C$11)&lt;72,$D1542*H$1,6*$D1542),0)</f>
        <v>240</v>
      </c>
      <c r="I1542" s="189">
        <f>IF(Início!$C$11&lt;I$2,IF((I$2-Início!$C$11)&lt;72,$D1542*I$1,6*$D1542),0)</f>
        <v>300</v>
      </c>
      <c r="J1542" s="189">
        <f>IF(Início!$C$11&lt;J$2,IF((J$2-Início!$C$11)&lt;72,$D1542*J$1,6*$D1542),0)</f>
        <v>360</v>
      </c>
      <c r="K1542" s="189">
        <f>IF(Início!$C$11&lt;K$2,IF((K$2-Início!$C$11)&lt;72,$D1542*K$1,6*$D1542),0)</f>
        <v>360</v>
      </c>
      <c r="L1542" s="189">
        <f>IF(Início!$C$11&lt;L$2,IF((L$2-Início!$C$11)&lt;72,$D1542*L$1,6*$D1542),0)</f>
        <v>360</v>
      </c>
      <c r="M1542" s="189">
        <f>IF(Início!$C$11&lt;M$2,IF((M$2-Início!$C$11)&lt;72,$D1542*M$1,6*$D1542),0)</f>
        <v>360</v>
      </c>
      <c r="N1542" s="189">
        <f>IF(Início!$C$11&lt;N$2,IF((N$2-Início!$C$11)&lt;72,$D1542*N$1,6*$D1542),0)</f>
        <v>360</v>
      </c>
      <c r="Q1542" s="165" t="s">
        <v>1910</v>
      </c>
    </row>
    <row r="1543" spans="2:17">
      <c r="B1543" s="165" t="str">
        <f t="shared" si="25"/>
        <v>Segredo/RS</v>
      </c>
      <c r="C1543" s="189" t="s">
        <v>2012</v>
      </c>
      <c r="D1543" s="189">
        <v>60</v>
      </c>
      <c r="E1543" s="189">
        <f>IF(Início!$C$11&lt;E$2,IF((E$2-Início!$C$11)&lt;72,$D1543*E$1,6*$D1543),0)</f>
        <v>60</v>
      </c>
      <c r="F1543" s="189">
        <f>IF(Início!$C$11&lt;F$2,IF((F$2-Início!$C$11)&lt;72,$D1543*F$1,6*$D1543),0)</f>
        <v>120</v>
      </c>
      <c r="G1543" s="189">
        <f>IF(Início!$C$11&lt;G$2,IF((G$2-Início!$C$11)&lt;72,$D1543*G$1,6*$D1543),0)</f>
        <v>180</v>
      </c>
      <c r="H1543" s="189">
        <f>IF(Início!$C$11&lt;H$2,IF((H$2-Início!$C$11)&lt;72,$D1543*H$1,6*$D1543),0)</f>
        <v>240</v>
      </c>
      <c r="I1543" s="189">
        <f>IF(Início!$C$11&lt;I$2,IF((I$2-Início!$C$11)&lt;72,$D1543*I$1,6*$D1543),0)</f>
        <v>300</v>
      </c>
      <c r="J1543" s="189">
        <f>IF(Início!$C$11&lt;J$2,IF((J$2-Início!$C$11)&lt;72,$D1543*J$1,6*$D1543),0)</f>
        <v>360</v>
      </c>
      <c r="K1543" s="189">
        <f>IF(Início!$C$11&lt;K$2,IF((K$2-Início!$C$11)&lt;72,$D1543*K$1,6*$D1543),0)</f>
        <v>360</v>
      </c>
      <c r="L1543" s="189">
        <f>IF(Início!$C$11&lt;L$2,IF((L$2-Início!$C$11)&lt;72,$D1543*L$1,6*$D1543),0)</f>
        <v>360</v>
      </c>
      <c r="M1543" s="189">
        <f>IF(Início!$C$11&lt;M$2,IF((M$2-Início!$C$11)&lt;72,$D1543*M$1,6*$D1543),0)</f>
        <v>360</v>
      </c>
      <c r="N1543" s="189">
        <f>IF(Início!$C$11&lt;N$2,IF((N$2-Início!$C$11)&lt;72,$D1543*N$1,6*$D1543),0)</f>
        <v>360</v>
      </c>
      <c r="Q1543" s="165" t="s">
        <v>1611</v>
      </c>
    </row>
    <row r="1544" spans="2:17">
      <c r="B1544" s="165" t="str">
        <f t="shared" si="25"/>
        <v>Senador Alexandre Costa/MA</v>
      </c>
      <c r="C1544" s="189" t="s">
        <v>316</v>
      </c>
      <c r="D1544" s="189">
        <v>60</v>
      </c>
      <c r="E1544" s="189">
        <f>IF(Início!$C$11&lt;E$2,IF((E$2-Início!$C$11)&lt;72,$D1544*E$1,6*$D1544),0)</f>
        <v>60</v>
      </c>
      <c r="F1544" s="189">
        <f>IF(Início!$C$11&lt;F$2,IF((F$2-Início!$C$11)&lt;72,$D1544*F$1,6*$D1544),0)</f>
        <v>120</v>
      </c>
      <c r="G1544" s="189">
        <f>IF(Início!$C$11&lt;G$2,IF((G$2-Início!$C$11)&lt;72,$D1544*G$1,6*$D1544),0)</f>
        <v>180</v>
      </c>
      <c r="H1544" s="189">
        <f>IF(Início!$C$11&lt;H$2,IF((H$2-Início!$C$11)&lt;72,$D1544*H$1,6*$D1544),0)</f>
        <v>240</v>
      </c>
      <c r="I1544" s="189">
        <f>IF(Início!$C$11&lt;I$2,IF((I$2-Início!$C$11)&lt;72,$D1544*I$1,6*$D1544),0)</f>
        <v>300</v>
      </c>
      <c r="J1544" s="189">
        <f>IF(Início!$C$11&lt;J$2,IF((J$2-Início!$C$11)&lt;72,$D1544*J$1,6*$D1544),0)</f>
        <v>360</v>
      </c>
      <c r="K1544" s="189">
        <f>IF(Início!$C$11&lt;K$2,IF((K$2-Início!$C$11)&lt;72,$D1544*K$1,6*$D1544),0)</f>
        <v>360</v>
      </c>
      <c r="L1544" s="189">
        <f>IF(Início!$C$11&lt;L$2,IF((L$2-Início!$C$11)&lt;72,$D1544*L$1,6*$D1544),0)</f>
        <v>360</v>
      </c>
      <c r="M1544" s="189">
        <f>IF(Início!$C$11&lt;M$2,IF((M$2-Início!$C$11)&lt;72,$D1544*M$1,6*$D1544),0)</f>
        <v>360</v>
      </c>
      <c r="N1544" s="189">
        <f>IF(Início!$C$11&lt;N$2,IF((N$2-Início!$C$11)&lt;72,$D1544*N$1,6*$D1544),0)</f>
        <v>360</v>
      </c>
      <c r="Q1544" s="165" t="s">
        <v>1359</v>
      </c>
    </row>
    <row r="1545" spans="2:17">
      <c r="B1545" s="165" t="str">
        <f t="shared" si="25"/>
        <v>Senador Canedo/GO</v>
      </c>
      <c r="C1545" s="189" t="s">
        <v>2006</v>
      </c>
      <c r="D1545" s="189">
        <v>60</v>
      </c>
      <c r="E1545" s="189">
        <f>IF(Início!$C$11&lt;E$2,IF((E$2-Início!$C$11)&lt;72,$D1545*E$1,6*$D1545),0)</f>
        <v>60</v>
      </c>
      <c r="F1545" s="189">
        <f>IF(Início!$C$11&lt;F$2,IF((F$2-Início!$C$11)&lt;72,$D1545*F$1,6*$D1545),0)</f>
        <v>120</v>
      </c>
      <c r="G1545" s="189">
        <f>IF(Início!$C$11&lt;G$2,IF((G$2-Início!$C$11)&lt;72,$D1545*G$1,6*$D1545),0)</f>
        <v>180</v>
      </c>
      <c r="H1545" s="189">
        <f>IF(Início!$C$11&lt;H$2,IF((H$2-Início!$C$11)&lt;72,$D1545*H$1,6*$D1545),0)</f>
        <v>240</v>
      </c>
      <c r="I1545" s="189">
        <f>IF(Início!$C$11&lt;I$2,IF((I$2-Início!$C$11)&lt;72,$D1545*I$1,6*$D1545),0)</f>
        <v>300</v>
      </c>
      <c r="J1545" s="189">
        <f>IF(Início!$C$11&lt;J$2,IF((J$2-Início!$C$11)&lt;72,$D1545*J$1,6*$D1545),0)</f>
        <v>360</v>
      </c>
      <c r="K1545" s="189">
        <f>IF(Início!$C$11&lt;K$2,IF((K$2-Início!$C$11)&lt;72,$D1545*K$1,6*$D1545),0)</f>
        <v>360</v>
      </c>
      <c r="L1545" s="189">
        <f>IF(Início!$C$11&lt;L$2,IF((L$2-Início!$C$11)&lt;72,$D1545*L$1,6*$D1545),0)</f>
        <v>360</v>
      </c>
      <c r="M1545" s="189">
        <f>IF(Início!$C$11&lt;M$2,IF((M$2-Início!$C$11)&lt;72,$D1545*M$1,6*$D1545),0)</f>
        <v>360</v>
      </c>
      <c r="N1545" s="189">
        <f>IF(Início!$C$11&lt;N$2,IF((N$2-Início!$C$11)&lt;72,$D1545*N$1,6*$D1545),0)</f>
        <v>360</v>
      </c>
      <c r="Q1545" s="165" t="s">
        <v>372</v>
      </c>
    </row>
    <row r="1546" spans="2:17">
      <c r="B1546" s="165" t="str">
        <f t="shared" si="25"/>
        <v>Senador Pompeu/CE</v>
      </c>
      <c r="C1546" s="189" t="s">
        <v>314</v>
      </c>
      <c r="D1546" s="189">
        <v>60</v>
      </c>
      <c r="E1546" s="189">
        <f>IF(Início!$C$11&lt;E$2,IF((E$2-Início!$C$11)&lt;72,$D1546*E$1,6*$D1546),0)</f>
        <v>60</v>
      </c>
      <c r="F1546" s="189">
        <f>IF(Início!$C$11&lt;F$2,IF((F$2-Início!$C$11)&lt;72,$D1546*F$1,6*$D1546),0)</f>
        <v>120</v>
      </c>
      <c r="G1546" s="189">
        <f>IF(Início!$C$11&lt;G$2,IF((G$2-Início!$C$11)&lt;72,$D1546*G$1,6*$D1546),0)</f>
        <v>180</v>
      </c>
      <c r="H1546" s="189">
        <f>IF(Início!$C$11&lt;H$2,IF((H$2-Início!$C$11)&lt;72,$D1546*H$1,6*$D1546),0)</f>
        <v>240</v>
      </c>
      <c r="I1546" s="189">
        <f>IF(Início!$C$11&lt;I$2,IF((I$2-Início!$C$11)&lt;72,$D1546*I$1,6*$D1546),0)</f>
        <v>300</v>
      </c>
      <c r="J1546" s="189">
        <f>IF(Início!$C$11&lt;J$2,IF((J$2-Início!$C$11)&lt;72,$D1546*J$1,6*$D1546),0)</f>
        <v>360</v>
      </c>
      <c r="K1546" s="189">
        <f>IF(Início!$C$11&lt;K$2,IF((K$2-Início!$C$11)&lt;72,$D1546*K$1,6*$D1546),0)</f>
        <v>360</v>
      </c>
      <c r="L1546" s="189">
        <f>IF(Início!$C$11&lt;L$2,IF((L$2-Início!$C$11)&lt;72,$D1546*L$1,6*$D1546),0)</f>
        <v>360</v>
      </c>
      <c r="M1546" s="189">
        <f>IF(Início!$C$11&lt;M$2,IF((M$2-Início!$C$11)&lt;72,$D1546*M$1,6*$D1546),0)</f>
        <v>360</v>
      </c>
      <c r="N1546" s="189">
        <f>IF(Início!$C$11&lt;N$2,IF((N$2-Início!$C$11)&lt;72,$D1546*N$1,6*$D1546),0)</f>
        <v>360</v>
      </c>
      <c r="Q1546" s="165" t="s">
        <v>785</v>
      </c>
    </row>
    <row r="1547" spans="2:17">
      <c r="B1547" s="165" t="str">
        <f t="shared" si="25"/>
        <v>Senador Salgado Filho/RS</v>
      </c>
      <c r="C1547" s="189" t="s">
        <v>2012</v>
      </c>
      <c r="D1547" s="189">
        <v>60</v>
      </c>
      <c r="E1547" s="189">
        <f>IF(Início!$C$11&lt;E$2,IF((E$2-Início!$C$11)&lt;72,$D1547*E$1,6*$D1547),0)</f>
        <v>60</v>
      </c>
      <c r="F1547" s="189">
        <f>IF(Início!$C$11&lt;F$2,IF((F$2-Início!$C$11)&lt;72,$D1547*F$1,6*$D1547),0)</f>
        <v>120</v>
      </c>
      <c r="G1547" s="189">
        <f>IF(Início!$C$11&lt;G$2,IF((G$2-Início!$C$11)&lt;72,$D1547*G$1,6*$D1547),0)</f>
        <v>180</v>
      </c>
      <c r="H1547" s="189">
        <f>IF(Início!$C$11&lt;H$2,IF((H$2-Início!$C$11)&lt;72,$D1547*H$1,6*$D1547),0)</f>
        <v>240</v>
      </c>
      <c r="I1547" s="189">
        <f>IF(Início!$C$11&lt;I$2,IF((I$2-Início!$C$11)&lt;72,$D1547*I$1,6*$D1547),0)</f>
        <v>300</v>
      </c>
      <c r="J1547" s="189">
        <f>IF(Início!$C$11&lt;J$2,IF((J$2-Início!$C$11)&lt;72,$D1547*J$1,6*$D1547),0)</f>
        <v>360</v>
      </c>
      <c r="K1547" s="189">
        <f>IF(Início!$C$11&lt;K$2,IF((K$2-Início!$C$11)&lt;72,$D1547*K$1,6*$D1547),0)</f>
        <v>360</v>
      </c>
      <c r="L1547" s="189">
        <f>IF(Início!$C$11&lt;L$2,IF((L$2-Início!$C$11)&lt;72,$D1547*L$1,6*$D1547),0)</f>
        <v>360</v>
      </c>
      <c r="M1547" s="189">
        <f>IF(Início!$C$11&lt;M$2,IF((M$2-Início!$C$11)&lt;72,$D1547*M$1,6*$D1547),0)</f>
        <v>360</v>
      </c>
      <c r="N1547" s="189">
        <f>IF(Início!$C$11&lt;N$2,IF((N$2-Início!$C$11)&lt;72,$D1547*N$1,6*$D1547),0)</f>
        <v>360</v>
      </c>
      <c r="Q1547" s="165" t="s">
        <v>1918</v>
      </c>
    </row>
    <row r="1548" spans="2:17">
      <c r="B1548" s="165" t="str">
        <f t="shared" si="25"/>
        <v>Sengés/PR</v>
      </c>
      <c r="C1548" s="189" t="s">
        <v>2009</v>
      </c>
      <c r="D1548" s="189">
        <v>60</v>
      </c>
      <c r="E1548" s="189">
        <f>IF(Início!$C$11&lt;E$2,IF((E$2-Início!$C$11)&lt;72,$D1548*E$1,6*$D1548),0)</f>
        <v>60</v>
      </c>
      <c r="F1548" s="189">
        <f>IF(Início!$C$11&lt;F$2,IF((F$2-Início!$C$11)&lt;72,$D1548*F$1,6*$D1548),0)</f>
        <v>120</v>
      </c>
      <c r="G1548" s="189">
        <f>IF(Início!$C$11&lt;G$2,IF((G$2-Início!$C$11)&lt;72,$D1548*G$1,6*$D1548),0)</f>
        <v>180</v>
      </c>
      <c r="H1548" s="189">
        <f>IF(Início!$C$11&lt;H$2,IF((H$2-Início!$C$11)&lt;72,$D1548*H$1,6*$D1548),0)</f>
        <v>240</v>
      </c>
      <c r="I1548" s="189">
        <f>IF(Início!$C$11&lt;I$2,IF((I$2-Início!$C$11)&lt;72,$D1548*I$1,6*$D1548),0)</f>
        <v>300</v>
      </c>
      <c r="J1548" s="189">
        <f>IF(Início!$C$11&lt;J$2,IF((J$2-Início!$C$11)&lt;72,$D1548*J$1,6*$D1548),0)</f>
        <v>360</v>
      </c>
      <c r="K1548" s="189">
        <f>IF(Início!$C$11&lt;K$2,IF((K$2-Início!$C$11)&lt;72,$D1548*K$1,6*$D1548),0)</f>
        <v>360</v>
      </c>
      <c r="L1548" s="189">
        <f>IF(Início!$C$11&lt;L$2,IF((L$2-Início!$C$11)&lt;72,$D1548*L$1,6*$D1548),0)</f>
        <v>360</v>
      </c>
      <c r="M1548" s="189">
        <f>IF(Início!$C$11&lt;M$2,IF((M$2-Início!$C$11)&lt;72,$D1548*M$1,6*$D1548),0)</f>
        <v>360</v>
      </c>
      <c r="N1548" s="189">
        <f>IF(Início!$C$11&lt;N$2,IF((N$2-Início!$C$11)&lt;72,$D1548*N$1,6*$D1548),0)</f>
        <v>360</v>
      </c>
      <c r="Q1548" s="165" t="s">
        <v>989</v>
      </c>
    </row>
    <row r="1549" spans="2:17">
      <c r="B1549" s="165" t="str">
        <f t="shared" si="25"/>
        <v>Senhor do Bonfim/BA</v>
      </c>
      <c r="C1549" s="189" t="s">
        <v>311</v>
      </c>
      <c r="D1549" s="189">
        <v>60</v>
      </c>
      <c r="E1549" s="189">
        <f>IF(Início!$C$11&lt;E$2,IF((E$2-Início!$C$11)&lt;72,$D1549*E$1,6*$D1549),0)</f>
        <v>60</v>
      </c>
      <c r="F1549" s="189">
        <f>IF(Início!$C$11&lt;F$2,IF((F$2-Início!$C$11)&lt;72,$D1549*F$1,6*$D1549),0)</f>
        <v>120</v>
      </c>
      <c r="G1549" s="189">
        <f>IF(Início!$C$11&lt;G$2,IF((G$2-Início!$C$11)&lt;72,$D1549*G$1,6*$D1549),0)</f>
        <v>180</v>
      </c>
      <c r="H1549" s="189">
        <f>IF(Início!$C$11&lt;H$2,IF((H$2-Início!$C$11)&lt;72,$D1549*H$1,6*$D1549),0)</f>
        <v>240</v>
      </c>
      <c r="I1549" s="189">
        <f>IF(Início!$C$11&lt;I$2,IF((I$2-Início!$C$11)&lt;72,$D1549*I$1,6*$D1549),0)</f>
        <v>300</v>
      </c>
      <c r="J1549" s="189">
        <f>IF(Início!$C$11&lt;J$2,IF((J$2-Início!$C$11)&lt;72,$D1549*J$1,6*$D1549),0)</f>
        <v>360</v>
      </c>
      <c r="K1549" s="189">
        <f>IF(Início!$C$11&lt;K$2,IF((K$2-Início!$C$11)&lt;72,$D1549*K$1,6*$D1549),0)</f>
        <v>360</v>
      </c>
      <c r="L1549" s="189">
        <f>IF(Início!$C$11&lt;L$2,IF((L$2-Início!$C$11)&lt;72,$D1549*L$1,6*$D1549),0)</f>
        <v>360</v>
      </c>
      <c r="M1549" s="189">
        <f>IF(Início!$C$11&lt;M$2,IF((M$2-Início!$C$11)&lt;72,$D1549*M$1,6*$D1549),0)</f>
        <v>360</v>
      </c>
      <c r="N1549" s="189">
        <f>IF(Início!$C$11&lt;N$2,IF((N$2-Início!$C$11)&lt;72,$D1549*N$1,6*$D1549),0)</f>
        <v>360</v>
      </c>
      <c r="Q1549" s="165" t="s">
        <v>443</v>
      </c>
    </row>
    <row r="1550" spans="2:17">
      <c r="B1550" s="165" t="str">
        <f t="shared" si="25"/>
        <v>Sentinela do Sul/RS</v>
      </c>
      <c r="C1550" s="189" t="s">
        <v>2012</v>
      </c>
      <c r="D1550" s="189">
        <v>60</v>
      </c>
      <c r="E1550" s="189">
        <f>IF(Início!$C$11&lt;E$2,IF((E$2-Início!$C$11)&lt;72,$D1550*E$1,6*$D1550),0)</f>
        <v>60</v>
      </c>
      <c r="F1550" s="189">
        <f>IF(Início!$C$11&lt;F$2,IF((F$2-Início!$C$11)&lt;72,$D1550*F$1,6*$D1550),0)</f>
        <v>120</v>
      </c>
      <c r="G1550" s="189">
        <f>IF(Início!$C$11&lt;G$2,IF((G$2-Início!$C$11)&lt;72,$D1550*G$1,6*$D1550),0)</f>
        <v>180</v>
      </c>
      <c r="H1550" s="189">
        <f>IF(Início!$C$11&lt;H$2,IF((H$2-Início!$C$11)&lt;72,$D1550*H$1,6*$D1550),0)</f>
        <v>240</v>
      </c>
      <c r="I1550" s="189">
        <f>IF(Início!$C$11&lt;I$2,IF((I$2-Início!$C$11)&lt;72,$D1550*I$1,6*$D1550),0)</f>
        <v>300</v>
      </c>
      <c r="J1550" s="189">
        <f>IF(Início!$C$11&lt;J$2,IF((J$2-Início!$C$11)&lt;72,$D1550*J$1,6*$D1550),0)</f>
        <v>360</v>
      </c>
      <c r="K1550" s="189">
        <f>IF(Início!$C$11&lt;K$2,IF((K$2-Início!$C$11)&lt;72,$D1550*K$1,6*$D1550),0)</f>
        <v>360</v>
      </c>
      <c r="L1550" s="189">
        <f>IF(Início!$C$11&lt;L$2,IF((L$2-Início!$C$11)&lt;72,$D1550*L$1,6*$D1550),0)</f>
        <v>360</v>
      </c>
      <c r="M1550" s="189">
        <f>IF(Início!$C$11&lt;M$2,IF((M$2-Início!$C$11)&lt;72,$D1550*M$1,6*$D1550),0)</f>
        <v>360</v>
      </c>
      <c r="N1550" s="189">
        <f>IF(Início!$C$11&lt;N$2,IF((N$2-Início!$C$11)&lt;72,$D1550*N$1,6*$D1550),0)</f>
        <v>360</v>
      </c>
      <c r="Q1550" s="165" t="s">
        <v>1673</v>
      </c>
    </row>
    <row r="1551" spans="2:17">
      <c r="B1551" s="165" t="str">
        <f t="shared" si="25"/>
        <v>Seritinga/MG</v>
      </c>
      <c r="C1551" s="189" t="s">
        <v>2005</v>
      </c>
      <c r="D1551" s="189">
        <v>60</v>
      </c>
      <c r="E1551" s="189">
        <f>IF(Início!$C$11&lt;E$2,IF((E$2-Início!$C$11)&lt;72,$D1551*E$1,6*$D1551),0)</f>
        <v>60</v>
      </c>
      <c r="F1551" s="189">
        <f>IF(Início!$C$11&lt;F$2,IF((F$2-Início!$C$11)&lt;72,$D1551*F$1,6*$D1551),0)</f>
        <v>120</v>
      </c>
      <c r="G1551" s="189">
        <f>IF(Início!$C$11&lt;G$2,IF((G$2-Início!$C$11)&lt;72,$D1551*G$1,6*$D1551),0)</f>
        <v>180</v>
      </c>
      <c r="H1551" s="189">
        <f>IF(Início!$C$11&lt;H$2,IF((H$2-Início!$C$11)&lt;72,$D1551*H$1,6*$D1551),0)</f>
        <v>240</v>
      </c>
      <c r="I1551" s="189">
        <f>IF(Início!$C$11&lt;I$2,IF((I$2-Início!$C$11)&lt;72,$D1551*I$1,6*$D1551),0)</f>
        <v>300</v>
      </c>
      <c r="J1551" s="189">
        <f>IF(Início!$C$11&lt;J$2,IF((J$2-Início!$C$11)&lt;72,$D1551*J$1,6*$D1551),0)</f>
        <v>360</v>
      </c>
      <c r="K1551" s="189">
        <f>IF(Início!$C$11&lt;K$2,IF((K$2-Início!$C$11)&lt;72,$D1551*K$1,6*$D1551),0)</f>
        <v>360</v>
      </c>
      <c r="L1551" s="189">
        <f>IF(Início!$C$11&lt;L$2,IF((L$2-Início!$C$11)&lt;72,$D1551*L$1,6*$D1551),0)</f>
        <v>360</v>
      </c>
      <c r="M1551" s="189">
        <f>IF(Início!$C$11&lt;M$2,IF((M$2-Início!$C$11)&lt;72,$D1551*M$1,6*$D1551),0)</f>
        <v>360</v>
      </c>
      <c r="N1551" s="189">
        <f>IF(Início!$C$11&lt;N$2,IF((N$2-Início!$C$11)&lt;72,$D1551*N$1,6*$D1551),0)</f>
        <v>360</v>
      </c>
      <c r="Q1551" s="165" t="s">
        <v>1985</v>
      </c>
    </row>
    <row r="1552" spans="2:17">
      <c r="B1552" s="165" t="str">
        <f t="shared" si="25"/>
        <v>Serra do Navio/AP</v>
      </c>
      <c r="C1552" s="189" t="s">
        <v>2007</v>
      </c>
      <c r="D1552" s="189">
        <v>60</v>
      </c>
      <c r="E1552" s="189">
        <f>IF(Início!$C$11&lt;E$2,IF((E$2-Início!$C$11)&lt;72,$D1552*E$1,6*$D1552),0)</f>
        <v>60</v>
      </c>
      <c r="F1552" s="189">
        <f>IF(Início!$C$11&lt;F$2,IF((F$2-Início!$C$11)&lt;72,$D1552*F$1,6*$D1552),0)</f>
        <v>120</v>
      </c>
      <c r="G1552" s="189">
        <f>IF(Início!$C$11&lt;G$2,IF((G$2-Início!$C$11)&lt;72,$D1552*G$1,6*$D1552),0)</f>
        <v>180</v>
      </c>
      <c r="H1552" s="189">
        <f>IF(Início!$C$11&lt;H$2,IF((H$2-Início!$C$11)&lt;72,$D1552*H$1,6*$D1552),0)</f>
        <v>240</v>
      </c>
      <c r="I1552" s="189">
        <f>IF(Início!$C$11&lt;I$2,IF((I$2-Início!$C$11)&lt;72,$D1552*I$1,6*$D1552),0)</f>
        <v>300</v>
      </c>
      <c r="J1552" s="189">
        <f>IF(Início!$C$11&lt;J$2,IF((J$2-Início!$C$11)&lt;72,$D1552*J$1,6*$D1552),0)</f>
        <v>360</v>
      </c>
      <c r="K1552" s="189">
        <f>IF(Início!$C$11&lt;K$2,IF((K$2-Início!$C$11)&lt;72,$D1552*K$1,6*$D1552),0)</f>
        <v>360</v>
      </c>
      <c r="L1552" s="189">
        <f>IF(Início!$C$11&lt;L$2,IF((L$2-Início!$C$11)&lt;72,$D1552*L$1,6*$D1552),0)</f>
        <v>360</v>
      </c>
      <c r="M1552" s="189">
        <f>IF(Início!$C$11&lt;M$2,IF((M$2-Início!$C$11)&lt;72,$D1552*M$1,6*$D1552),0)</f>
        <v>360</v>
      </c>
      <c r="N1552" s="189">
        <f>IF(Início!$C$11&lt;N$2,IF((N$2-Início!$C$11)&lt;72,$D1552*N$1,6*$D1552),0)</f>
        <v>360</v>
      </c>
      <c r="Q1552" s="165" t="s">
        <v>1729</v>
      </c>
    </row>
    <row r="1553" spans="2:17">
      <c r="B1553" s="165" t="str">
        <f t="shared" si="25"/>
        <v>Serra do Ramalho/BA</v>
      </c>
      <c r="C1553" s="189" t="s">
        <v>311</v>
      </c>
      <c r="D1553" s="189">
        <v>60</v>
      </c>
      <c r="E1553" s="189">
        <f>IF(Início!$C$11&lt;E$2,IF((E$2-Início!$C$11)&lt;72,$D1553*E$1,6*$D1553),0)</f>
        <v>60</v>
      </c>
      <c r="F1553" s="189">
        <f>IF(Início!$C$11&lt;F$2,IF((F$2-Início!$C$11)&lt;72,$D1553*F$1,6*$D1553),0)</f>
        <v>120</v>
      </c>
      <c r="G1553" s="189">
        <f>IF(Início!$C$11&lt;G$2,IF((G$2-Início!$C$11)&lt;72,$D1553*G$1,6*$D1553),0)</f>
        <v>180</v>
      </c>
      <c r="H1553" s="189">
        <f>IF(Início!$C$11&lt;H$2,IF((H$2-Início!$C$11)&lt;72,$D1553*H$1,6*$D1553),0)</f>
        <v>240</v>
      </c>
      <c r="I1553" s="189">
        <f>IF(Início!$C$11&lt;I$2,IF((I$2-Início!$C$11)&lt;72,$D1553*I$1,6*$D1553),0)</f>
        <v>300</v>
      </c>
      <c r="J1553" s="189">
        <f>IF(Início!$C$11&lt;J$2,IF((J$2-Início!$C$11)&lt;72,$D1553*J$1,6*$D1553),0)</f>
        <v>360</v>
      </c>
      <c r="K1553" s="189">
        <f>IF(Início!$C$11&lt;K$2,IF((K$2-Início!$C$11)&lt;72,$D1553*K$1,6*$D1553),0)</f>
        <v>360</v>
      </c>
      <c r="L1553" s="189">
        <f>IF(Início!$C$11&lt;L$2,IF((L$2-Início!$C$11)&lt;72,$D1553*L$1,6*$D1553),0)</f>
        <v>360</v>
      </c>
      <c r="M1553" s="189">
        <f>IF(Início!$C$11&lt;M$2,IF((M$2-Início!$C$11)&lt;72,$D1553*M$1,6*$D1553),0)</f>
        <v>360</v>
      </c>
      <c r="N1553" s="189">
        <f>IF(Início!$C$11&lt;N$2,IF((N$2-Início!$C$11)&lt;72,$D1553*N$1,6*$D1553),0)</f>
        <v>360</v>
      </c>
      <c r="Q1553" s="165" t="s">
        <v>628</v>
      </c>
    </row>
    <row r="1554" spans="2:17">
      <c r="B1554" s="165" t="str">
        <f t="shared" si="25"/>
        <v>Serra Dourada/BA</v>
      </c>
      <c r="C1554" s="189" t="s">
        <v>311</v>
      </c>
      <c r="D1554" s="189">
        <v>60</v>
      </c>
      <c r="E1554" s="189">
        <f>IF(Início!$C$11&lt;E$2,IF((E$2-Início!$C$11)&lt;72,$D1554*E$1,6*$D1554),0)</f>
        <v>60</v>
      </c>
      <c r="F1554" s="189">
        <f>IF(Início!$C$11&lt;F$2,IF((F$2-Início!$C$11)&lt;72,$D1554*F$1,6*$D1554),0)</f>
        <v>120</v>
      </c>
      <c r="G1554" s="189">
        <f>IF(Início!$C$11&lt;G$2,IF((G$2-Início!$C$11)&lt;72,$D1554*G$1,6*$D1554),0)</f>
        <v>180</v>
      </c>
      <c r="H1554" s="189">
        <f>IF(Início!$C$11&lt;H$2,IF((H$2-Início!$C$11)&lt;72,$D1554*H$1,6*$D1554),0)</f>
        <v>240</v>
      </c>
      <c r="I1554" s="189">
        <f>IF(Início!$C$11&lt;I$2,IF((I$2-Início!$C$11)&lt;72,$D1554*I$1,6*$D1554),0)</f>
        <v>300</v>
      </c>
      <c r="J1554" s="189">
        <f>IF(Início!$C$11&lt;J$2,IF((J$2-Início!$C$11)&lt;72,$D1554*J$1,6*$D1554),0)</f>
        <v>360</v>
      </c>
      <c r="K1554" s="189">
        <f>IF(Início!$C$11&lt;K$2,IF((K$2-Início!$C$11)&lt;72,$D1554*K$1,6*$D1554),0)</f>
        <v>360</v>
      </c>
      <c r="L1554" s="189">
        <f>IF(Início!$C$11&lt;L$2,IF((L$2-Início!$C$11)&lt;72,$D1554*L$1,6*$D1554),0)</f>
        <v>360</v>
      </c>
      <c r="M1554" s="189">
        <f>IF(Início!$C$11&lt;M$2,IF((M$2-Início!$C$11)&lt;72,$D1554*M$1,6*$D1554),0)</f>
        <v>360</v>
      </c>
      <c r="N1554" s="189">
        <f>IF(Início!$C$11&lt;N$2,IF((N$2-Início!$C$11)&lt;72,$D1554*N$1,6*$D1554),0)</f>
        <v>360</v>
      </c>
      <c r="Q1554" s="165" t="s">
        <v>1008</v>
      </c>
    </row>
    <row r="1555" spans="2:17">
      <c r="B1555" s="165" t="str">
        <f t="shared" si="25"/>
        <v>Serra Grande/PB</v>
      </c>
      <c r="C1555" s="189" t="s">
        <v>2015</v>
      </c>
      <c r="D1555" s="189">
        <v>60</v>
      </c>
      <c r="E1555" s="189">
        <f>IF(Início!$C$11&lt;E$2,IF((E$2-Início!$C$11)&lt;72,$D1555*E$1,6*$D1555),0)</f>
        <v>60</v>
      </c>
      <c r="F1555" s="189">
        <f>IF(Início!$C$11&lt;F$2,IF((F$2-Início!$C$11)&lt;72,$D1555*F$1,6*$D1555),0)</f>
        <v>120</v>
      </c>
      <c r="G1555" s="189">
        <f>IF(Início!$C$11&lt;G$2,IF((G$2-Início!$C$11)&lt;72,$D1555*G$1,6*$D1555),0)</f>
        <v>180</v>
      </c>
      <c r="H1555" s="189">
        <f>IF(Início!$C$11&lt;H$2,IF((H$2-Início!$C$11)&lt;72,$D1555*H$1,6*$D1555),0)</f>
        <v>240</v>
      </c>
      <c r="I1555" s="189">
        <f>IF(Início!$C$11&lt;I$2,IF((I$2-Início!$C$11)&lt;72,$D1555*I$1,6*$D1555),0)</f>
        <v>300</v>
      </c>
      <c r="J1555" s="189">
        <f>IF(Início!$C$11&lt;J$2,IF((J$2-Início!$C$11)&lt;72,$D1555*J$1,6*$D1555),0)</f>
        <v>360</v>
      </c>
      <c r="K1555" s="189">
        <f>IF(Início!$C$11&lt;K$2,IF((K$2-Início!$C$11)&lt;72,$D1555*K$1,6*$D1555),0)</f>
        <v>360</v>
      </c>
      <c r="L1555" s="189">
        <f>IF(Início!$C$11&lt;L$2,IF((L$2-Início!$C$11)&lt;72,$D1555*L$1,6*$D1555),0)</f>
        <v>360</v>
      </c>
      <c r="M1555" s="189">
        <f>IF(Início!$C$11&lt;M$2,IF((M$2-Início!$C$11)&lt;72,$D1555*M$1,6*$D1555),0)</f>
        <v>360</v>
      </c>
      <c r="N1555" s="189">
        <f>IF(Início!$C$11&lt;N$2,IF((N$2-Início!$C$11)&lt;72,$D1555*N$1,6*$D1555),0)</f>
        <v>360</v>
      </c>
      <c r="Q1555" s="165" t="s">
        <v>1891</v>
      </c>
    </row>
    <row r="1556" spans="2:17">
      <c r="B1556" s="165" t="str">
        <f t="shared" si="25"/>
        <v>Serra Negra do Norte/RN</v>
      </c>
      <c r="C1556" s="189" t="s">
        <v>2014</v>
      </c>
      <c r="D1556" s="189">
        <v>60</v>
      </c>
      <c r="E1556" s="189">
        <f>IF(Início!$C$11&lt;E$2,IF((E$2-Início!$C$11)&lt;72,$D1556*E$1,6*$D1556),0)</f>
        <v>60</v>
      </c>
      <c r="F1556" s="189">
        <f>IF(Início!$C$11&lt;F$2,IF((F$2-Início!$C$11)&lt;72,$D1556*F$1,6*$D1556),0)</f>
        <v>120</v>
      </c>
      <c r="G1556" s="189">
        <f>IF(Início!$C$11&lt;G$2,IF((G$2-Início!$C$11)&lt;72,$D1556*G$1,6*$D1556),0)</f>
        <v>180</v>
      </c>
      <c r="H1556" s="189">
        <f>IF(Início!$C$11&lt;H$2,IF((H$2-Início!$C$11)&lt;72,$D1556*H$1,6*$D1556),0)</f>
        <v>240</v>
      </c>
      <c r="I1556" s="189">
        <f>IF(Início!$C$11&lt;I$2,IF((I$2-Início!$C$11)&lt;72,$D1556*I$1,6*$D1556),0)</f>
        <v>300</v>
      </c>
      <c r="J1556" s="189">
        <f>IF(Início!$C$11&lt;J$2,IF((J$2-Início!$C$11)&lt;72,$D1556*J$1,6*$D1556),0)</f>
        <v>360</v>
      </c>
      <c r="K1556" s="189">
        <f>IF(Início!$C$11&lt;K$2,IF((K$2-Início!$C$11)&lt;72,$D1556*K$1,6*$D1556),0)</f>
        <v>360</v>
      </c>
      <c r="L1556" s="189">
        <f>IF(Início!$C$11&lt;L$2,IF((L$2-Início!$C$11)&lt;72,$D1556*L$1,6*$D1556),0)</f>
        <v>360</v>
      </c>
      <c r="M1556" s="189">
        <f>IF(Início!$C$11&lt;M$2,IF((M$2-Início!$C$11)&lt;72,$D1556*M$1,6*$D1556),0)</f>
        <v>360</v>
      </c>
      <c r="N1556" s="189">
        <f>IF(Início!$C$11&lt;N$2,IF((N$2-Início!$C$11)&lt;72,$D1556*N$1,6*$D1556),0)</f>
        <v>360</v>
      </c>
      <c r="Q1556" s="165" t="s">
        <v>1486</v>
      </c>
    </row>
    <row r="1557" spans="2:17">
      <c r="B1557" s="165" t="str">
        <f t="shared" si="25"/>
        <v>Serra Preta/BA</v>
      </c>
      <c r="C1557" s="189" t="s">
        <v>311</v>
      </c>
      <c r="D1557" s="189">
        <v>60</v>
      </c>
      <c r="E1557" s="189">
        <f>IF(Início!$C$11&lt;E$2,IF((E$2-Início!$C$11)&lt;72,$D1557*E$1,6*$D1557),0)</f>
        <v>60</v>
      </c>
      <c r="F1557" s="189">
        <f>IF(Início!$C$11&lt;F$2,IF((F$2-Início!$C$11)&lt;72,$D1557*F$1,6*$D1557),0)</f>
        <v>120</v>
      </c>
      <c r="G1557" s="189">
        <f>IF(Início!$C$11&lt;G$2,IF((G$2-Início!$C$11)&lt;72,$D1557*G$1,6*$D1557),0)</f>
        <v>180</v>
      </c>
      <c r="H1557" s="189">
        <f>IF(Início!$C$11&lt;H$2,IF((H$2-Início!$C$11)&lt;72,$D1557*H$1,6*$D1557),0)</f>
        <v>240</v>
      </c>
      <c r="I1557" s="189">
        <f>IF(Início!$C$11&lt;I$2,IF((I$2-Início!$C$11)&lt;72,$D1557*I$1,6*$D1557),0)</f>
        <v>300</v>
      </c>
      <c r="J1557" s="189">
        <f>IF(Início!$C$11&lt;J$2,IF((J$2-Início!$C$11)&lt;72,$D1557*J$1,6*$D1557),0)</f>
        <v>360</v>
      </c>
      <c r="K1557" s="189">
        <f>IF(Início!$C$11&lt;K$2,IF((K$2-Início!$C$11)&lt;72,$D1557*K$1,6*$D1557),0)</f>
        <v>360</v>
      </c>
      <c r="L1557" s="189">
        <f>IF(Início!$C$11&lt;L$2,IF((L$2-Início!$C$11)&lt;72,$D1557*L$1,6*$D1557),0)</f>
        <v>360</v>
      </c>
      <c r="M1557" s="189">
        <f>IF(Início!$C$11&lt;M$2,IF((M$2-Início!$C$11)&lt;72,$D1557*M$1,6*$D1557),0)</f>
        <v>360</v>
      </c>
      <c r="N1557" s="189">
        <f>IF(Início!$C$11&lt;N$2,IF((N$2-Início!$C$11)&lt;72,$D1557*N$1,6*$D1557),0)</f>
        <v>360</v>
      </c>
      <c r="Q1557" s="165" t="s">
        <v>964</v>
      </c>
    </row>
    <row r="1558" spans="2:17">
      <c r="B1558" s="165" t="str">
        <f t="shared" si="25"/>
        <v>Serra Talhada/PE</v>
      </c>
      <c r="C1558" s="189" t="s">
        <v>319</v>
      </c>
      <c r="D1558" s="189">
        <v>60</v>
      </c>
      <c r="E1558" s="189">
        <f>IF(Início!$C$11&lt;E$2,IF((E$2-Início!$C$11)&lt;72,$D1558*E$1,6*$D1558),0)</f>
        <v>60</v>
      </c>
      <c r="F1558" s="189">
        <f>IF(Início!$C$11&lt;F$2,IF((F$2-Início!$C$11)&lt;72,$D1558*F$1,6*$D1558),0)</f>
        <v>120</v>
      </c>
      <c r="G1558" s="189">
        <f>IF(Início!$C$11&lt;G$2,IF((G$2-Início!$C$11)&lt;72,$D1558*G$1,6*$D1558),0)</f>
        <v>180</v>
      </c>
      <c r="H1558" s="189">
        <f>IF(Início!$C$11&lt;H$2,IF((H$2-Início!$C$11)&lt;72,$D1558*H$1,6*$D1558),0)</f>
        <v>240</v>
      </c>
      <c r="I1558" s="189">
        <f>IF(Início!$C$11&lt;I$2,IF((I$2-Início!$C$11)&lt;72,$D1558*I$1,6*$D1558),0)</f>
        <v>300</v>
      </c>
      <c r="J1558" s="189">
        <f>IF(Início!$C$11&lt;J$2,IF((J$2-Início!$C$11)&lt;72,$D1558*J$1,6*$D1558),0)</f>
        <v>360</v>
      </c>
      <c r="K1558" s="189">
        <f>IF(Início!$C$11&lt;K$2,IF((K$2-Início!$C$11)&lt;72,$D1558*K$1,6*$D1558),0)</f>
        <v>360</v>
      </c>
      <c r="L1558" s="189">
        <f>IF(Início!$C$11&lt;L$2,IF((L$2-Início!$C$11)&lt;72,$D1558*L$1,6*$D1558),0)</f>
        <v>360</v>
      </c>
      <c r="M1558" s="189">
        <f>IF(Início!$C$11&lt;M$2,IF((M$2-Início!$C$11)&lt;72,$D1558*M$1,6*$D1558),0)</f>
        <v>360</v>
      </c>
      <c r="N1558" s="189">
        <f>IF(Início!$C$11&lt;N$2,IF((N$2-Início!$C$11)&lt;72,$D1558*N$1,6*$D1558),0)</f>
        <v>360</v>
      </c>
      <c r="Q1558" s="165" t="s">
        <v>414</v>
      </c>
    </row>
    <row r="1559" spans="2:17">
      <c r="B1559" s="165" t="str">
        <f t="shared" si="25"/>
        <v>Serranópolis de Minas/MG</v>
      </c>
      <c r="C1559" s="189" t="s">
        <v>2005</v>
      </c>
      <c r="D1559" s="189">
        <v>60</v>
      </c>
      <c r="E1559" s="189">
        <f>IF(Início!$C$11&lt;E$2,IF((E$2-Início!$C$11)&lt;72,$D1559*E$1,6*$D1559),0)</f>
        <v>60</v>
      </c>
      <c r="F1559" s="189">
        <f>IF(Início!$C$11&lt;F$2,IF((F$2-Início!$C$11)&lt;72,$D1559*F$1,6*$D1559),0)</f>
        <v>120</v>
      </c>
      <c r="G1559" s="189">
        <f>IF(Início!$C$11&lt;G$2,IF((G$2-Início!$C$11)&lt;72,$D1559*G$1,6*$D1559),0)</f>
        <v>180</v>
      </c>
      <c r="H1559" s="189">
        <f>IF(Início!$C$11&lt;H$2,IF((H$2-Início!$C$11)&lt;72,$D1559*H$1,6*$D1559),0)</f>
        <v>240</v>
      </c>
      <c r="I1559" s="189">
        <f>IF(Início!$C$11&lt;I$2,IF((I$2-Início!$C$11)&lt;72,$D1559*I$1,6*$D1559),0)</f>
        <v>300</v>
      </c>
      <c r="J1559" s="189">
        <f>IF(Início!$C$11&lt;J$2,IF((J$2-Início!$C$11)&lt;72,$D1559*J$1,6*$D1559),0)</f>
        <v>360</v>
      </c>
      <c r="K1559" s="189">
        <f>IF(Início!$C$11&lt;K$2,IF((K$2-Início!$C$11)&lt;72,$D1559*K$1,6*$D1559),0)</f>
        <v>360</v>
      </c>
      <c r="L1559" s="189">
        <f>IF(Início!$C$11&lt;L$2,IF((L$2-Início!$C$11)&lt;72,$D1559*L$1,6*$D1559),0)</f>
        <v>360</v>
      </c>
      <c r="M1559" s="189">
        <f>IF(Início!$C$11&lt;M$2,IF((M$2-Início!$C$11)&lt;72,$D1559*M$1,6*$D1559),0)</f>
        <v>360</v>
      </c>
      <c r="N1559" s="189">
        <f>IF(Início!$C$11&lt;N$2,IF((N$2-Início!$C$11)&lt;72,$D1559*N$1,6*$D1559),0)</f>
        <v>360</v>
      </c>
      <c r="Q1559" s="165" t="s">
        <v>1757</v>
      </c>
    </row>
    <row r="1560" spans="2:17">
      <c r="B1560" s="165" t="str">
        <f t="shared" si="25"/>
        <v>Serranos/MG</v>
      </c>
      <c r="C1560" s="189" t="s">
        <v>2005</v>
      </c>
      <c r="D1560" s="189">
        <v>60</v>
      </c>
      <c r="E1560" s="189">
        <f>IF(Início!$C$11&lt;E$2,IF((E$2-Início!$C$11)&lt;72,$D1560*E$1,6*$D1560),0)</f>
        <v>60</v>
      </c>
      <c r="F1560" s="189">
        <f>IF(Início!$C$11&lt;F$2,IF((F$2-Início!$C$11)&lt;72,$D1560*F$1,6*$D1560),0)</f>
        <v>120</v>
      </c>
      <c r="G1560" s="189">
        <f>IF(Início!$C$11&lt;G$2,IF((G$2-Início!$C$11)&lt;72,$D1560*G$1,6*$D1560),0)</f>
        <v>180</v>
      </c>
      <c r="H1560" s="189">
        <f>IF(Início!$C$11&lt;H$2,IF((H$2-Início!$C$11)&lt;72,$D1560*H$1,6*$D1560),0)</f>
        <v>240</v>
      </c>
      <c r="I1560" s="189">
        <f>IF(Início!$C$11&lt;I$2,IF((I$2-Início!$C$11)&lt;72,$D1560*I$1,6*$D1560),0)</f>
        <v>300</v>
      </c>
      <c r="J1560" s="189">
        <f>IF(Início!$C$11&lt;J$2,IF((J$2-Início!$C$11)&lt;72,$D1560*J$1,6*$D1560),0)</f>
        <v>360</v>
      </c>
      <c r="K1560" s="189">
        <f>IF(Início!$C$11&lt;K$2,IF((K$2-Início!$C$11)&lt;72,$D1560*K$1,6*$D1560),0)</f>
        <v>360</v>
      </c>
      <c r="L1560" s="189">
        <f>IF(Início!$C$11&lt;L$2,IF((L$2-Início!$C$11)&lt;72,$D1560*L$1,6*$D1560),0)</f>
        <v>360</v>
      </c>
      <c r="M1560" s="189">
        <f>IF(Início!$C$11&lt;M$2,IF((M$2-Início!$C$11)&lt;72,$D1560*M$1,6*$D1560),0)</f>
        <v>360</v>
      </c>
      <c r="N1560" s="189">
        <f>IF(Início!$C$11&lt;N$2,IF((N$2-Início!$C$11)&lt;72,$D1560*N$1,6*$D1560),0)</f>
        <v>360</v>
      </c>
      <c r="Q1560" s="165" t="s">
        <v>1978</v>
      </c>
    </row>
    <row r="1561" spans="2:17">
      <c r="B1561" s="165" t="str">
        <f t="shared" si="25"/>
        <v>Serrinha dos Pintos/RN</v>
      </c>
      <c r="C1561" s="189" t="s">
        <v>2014</v>
      </c>
      <c r="D1561" s="189">
        <v>60</v>
      </c>
      <c r="E1561" s="189">
        <f>IF(Início!$C$11&lt;E$2,IF((E$2-Início!$C$11)&lt;72,$D1561*E$1,6*$D1561),0)</f>
        <v>60</v>
      </c>
      <c r="F1561" s="189">
        <f>IF(Início!$C$11&lt;F$2,IF((F$2-Início!$C$11)&lt;72,$D1561*F$1,6*$D1561),0)</f>
        <v>120</v>
      </c>
      <c r="G1561" s="189">
        <f>IF(Início!$C$11&lt;G$2,IF((G$2-Início!$C$11)&lt;72,$D1561*G$1,6*$D1561),0)</f>
        <v>180</v>
      </c>
      <c r="H1561" s="189">
        <f>IF(Início!$C$11&lt;H$2,IF((H$2-Início!$C$11)&lt;72,$D1561*H$1,6*$D1561),0)</f>
        <v>240</v>
      </c>
      <c r="I1561" s="189">
        <f>IF(Início!$C$11&lt;I$2,IF((I$2-Início!$C$11)&lt;72,$D1561*I$1,6*$D1561),0)</f>
        <v>300</v>
      </c>
      <c r="J1561" s="189">
        <f>IF(Início!$C$11&lt;J$2,IF((J$2-Início!$C$11)&lt;72,$D1561*J$1,6*$D1561),0)</f>
        <v>360</v>
      </c>
      <c r="K1561" s="189">
        <f>IF(Início!$C$11&lt;K$2,IF((K$2-Início!$C$11)&lt;72,$D1561*K$1,6*$D1561),0)</f>
        <v>360</v>
      </c>
      <c r="L1561" s="189">
        <f>IF(Início!$C$11&lt;L$2,IF((L$2-Início!$C$11)&lt;72,$D1561*L$1,6*$D1561),0)</f>
        <v>360</v>
      </c>
      <c r="M1561" s="189">
        <f>IF(Início!$C$11&lt;M$2,IF((M$2-Início!$C$11)&lt;72,$D1561*M$1,6*$D1561),0)</f>
        <v>360</v>
      </c>
      <c r="N1561" s="189">
        <f>IF(Início!$C$11&lt;N$2,IF((N$2-Início!$C$11)&lt;72,$D1561*N$1,6*$D1561),0)</f>
        <v>360</v>
      </c>
      <c r="Q1561" s="165" t="s">
        <v>1731</v>
      </c>
    </row>
    <row r="1562" spans="2:17">
      <c r="B1562" s="165" t="str">
        <f t="shared" si="25"/>
        <v>Sertaneja/PR</v>
      </c>
      <c r="C1562" s="189" t="s">
        <v>2009</v>
      </c>
      <c r="D1562" s="189">
        <v>60</v>
      </c>
      <c r="E1562" s="189">
        <f>IF(Início!$C$11&lt;E$2,IF((E$2-Início!$C$11)&lt;72,$D1562*E$1,6*$D1562),0)</f>
        <v>60</v>
      </c>
      <c r="F1562" s="189">
        <f>IF(Início!$C$11&lt;F$2,IF((F$2-Início!$C$11)&lt;72,$D1562*F$1,6*$D1562),0)</f>
        <v>120</v>
      </c>
      <c r="G1562" s="189">
        <f>IF(Início!$C$11&lt;G$2,IF((G$2-Início!$C$11)&lt;72,$D1562*G$1,6*$D1562),0)</f>
        <v>180</v>
      </c>
      <c r="H1562" s="189">
        <f>IF(Início!$C$11&lt;H$2,IF((H$2-Início!$C$11)&lt;72,$D1562*H$1,6*$D1562),0)</f>
        <v>240</v>
      </c>
      <c r="I1562" s="189">
        <f>IF(Início!$C$11&lt;I$2,IF((I$2-Início!$C$11)&lt;72,$D1562*I$1,6*$D1562),0)</f>
        <v>300</v>
      </c>
      <c r="J1562" s="189">
        <f>IF(Início!$C$11&lt;J$2,IF((J$2-Início!$C$11)&lt;72,$D1562*J$1,6*$D1562),0)</f>
        <v>360</v>
      </c>
      <c r="K1562" s="189">
        <f>IF(Início!$C$11&lt;K$2,IF((K$2-Início!$C$11)&lt;72,$D1562*K$1,6*$D1562),0)</f>
        <v>360</v>
      </c>
      <c r="L1562" s="189">
        <f>IF(Início!$C$11&lt;L$2,IF((L$2-Início!$C$11)&lt;72,$D1562*L$1,6*$D1562),0)</f>
        <v>360</v>
      </c>
      <c r="M1562" s="189">
        <f>IF(Início!$C$11&lt;M$2,IF((M$2-Início!$C$11)&lt;72,$D1562*M$1,6*$D1562),0)</f>
        <v>360</v>
      </c>
      <c r="N1562" s="189">
        <f>IF(Início!$C$11&lt;N$2,IF((N$2-Início!$C$11)&lt;72,$D1562*N$1,6*$D1562),0)</f>
        <v>360</v>
      </c>
      <c r="Q1562" s="165" t="s">
        <v>1645</v>
      </c>
    </row>
    <row r="1563" spans="2:17">
      <c r="B1563" s="165" t="str">
        <f t="shared" si="25"/>
        <v>Sertânia/PE</v>
      </c>
      <c r="C1563" s="189" t="s">
        <v>319</v>
      </c>
      <c r="D1563" s="189">
        <v>60</v>
      </c>
      <c r="E1563" s="189">
        <f>IF(Início!$C$11&lt;E$2,IF((E$2-Início!$C$11)&lt;72,$D1563*E$1,6*$D1563),0)</f>
        <v>60</v>
      </c>
      <c r="F1563" s="189">
        <f>IF(Início!$C$11&lt;F$2,IF((F$2-Início!$C$11)&lt;72,$D1563*F$1,6*$D1563),0)</f>
        <v>120</v>
      </c>
      <c r="G1563" s="189">
        <f>IF(Início!$C$11&lt;G$2,IF((G$2-Início!$C$11)&lt;72,$D1563*G$1,6*$D1563),0)</f>
        <v>180</v>
      </c>
      <c r="H1563" s="189">
        <f>IF(Início!$C$11&lt;H$2,IF((H$2-Início!$C$11)&lt;72,$D1563*H$1,6*$D1563),0)</f>
        <v>240</v>
      </c>
      <c r="I1563" s="189">
        <f>IF(Início!$C$11&lt;I$2,IF((I$2-Início!$C$11)&lt;72,$D1563*I$1,6*$D1563),0)</f>
        <v>300</v>
      </c>
      <c r="J1563" s="189">
        <f>IF(Início!$C$11&lt;J$2,IF((J$2-Início!$C$11)&lt;72,$D1563*J$1,6*$D1563),0)</f>
        <v>360</v>
      </c>
      <c r="K1563" s="189">
        <f>IF(Início!$C$11&lt;K$2,IF((K$2-Início!$C$11)&lt;72,$D1563*K$1,6*$D1563),0)</f>
        <v>360</v>
      </c>
      <c r="L1563" s="189">
        <f>IF(Início!$C$11&lt;L$2,IF((L$2-Início!$C$11)&lt;72,$D1563*L$1,6*$D1563),0)</f>
        <v>360</v>
      </c>
      <c r="M1563" s="189">
        <f>IF(Início!$C$11&lt;M$2,IF((M$2-Início!$C$11)&lt;72,$D1563*M$1,6*$D1563),0)</f>
        <v>360</v>
      </c>
      <c r="N1563" s="189">
        <f>IF(Início!$C$11&lt;N$2,IF((N$2-Início!$C$11)&lt;72,$D1563*N$1,6*$D1563),0)</f>
        <v>360</v>
      </c>
      <c r="Q1563" s="165" t="s">
        <v>641</v>
      </c>
    </row>
    <row r="1564" spans="2:17">
      <c r="B1564" s="165" t="str">
        <f t="shared" si="25"/>
        <v>Sertão Santana/RS</v>
      </c>
      <c r="C1564" s="189" t="s">
        <v>2012</v>
      </c>
      <c r="D1564" s="189">
        <v>60</v>
      </c>
      <c r="E1564" s="189">
        <f>IF(Início!$C$11&lt;E$2,IF((E$2-Início!$C$11)&lt;72,$D1564*E$1,6*$D1564),0)</f>
        <v>60</v>
      </c>
      <c r="F1564" s="189">
        <f>IF(Início!$C$11&lt;F$2,IF((F$2-Início!$C$11)&lt;72,$D1564*F$1,6*$D1564),0)</f>
        <v>120</v>
      </c>
      <c r="G1564" s="189">
        <f>IF(Início!$C$11&lt;G$2,IF((G$2-Início!$C$11)&lt;72,$D1564*G$1,6*$D1564),0)</f>
        <v>180</v>
      </c>
      <c r="H1564" s="189">
        <f>IF(Início!$C$11&lt;H$2,IF((H$2-Início!$C$11)&lt;72,$D1564*H$1,6*$D1564),0)</f>
        <v>240</v>
      </c>
      <c r="I1564" s="189">
        <f>IF(Início!$C$11&lt;I$2,IF((I$2-Início!$C$11)&lt;72,$D1564*I$1,6*$D1564),0)</f>
        <v>300</v>
      </c>
      <c r="J1564" s="189">
        <f>IF(Início!$C$11&lt;J$2,IF((J$2-Início!$C$11)&lt;72,$D1564*J$1,6*$D1564),0)</f>
        <v>360</v>
      </c>
      <c r="K1564" s="189">
        <f>IF(Início!$C$11&lt;K$2,IF((K$2-Início!$C$11)&lt;72,$D1564*K$1,6*$D1564),0)</f>
        <v>360</v>
      </c>
      <c r="L1564" s="189">
        <f>IF(Início!$C$11&lt;L$2,IF((L$2-Início!$C$11)&lt;72,$D1564*L$1,6*$D1564),0)</f>
        <v>360</v>
      </c>
      <c r="M1564" s="189">
        <f>IF(Início!$C$11&lt;M$2,IF((M$2-Início!$C$11)&lt;72,$D1564*M$1,6*$D1564),0)</f>
        <v>360</v>
      </c>
      <c r="N1564" s="189">
        <f>IF(Início!$C$11&lt;N$2,IF((N$2-Início!$C$11)&lt;72,$D1564*N$1,6*$D1564),0)</f>
        <v>360</v>
      </c>
      <c r="Q1564" s="165" t="s">
        <v>1626</v>
      </c>
    </row>
    <row r="1565" spans="2:17">
      <c r="B1565" s="165" t="str">
        <f t="shared" si="25"/>
        <v>Sete Barras/SP</v>
      </c>
      <c r="C1565" s="189" t="s">
        <v>2002</v>
      </c>
      <c r="D1565" s="189">
        <v>60</v>
      </c>
      <c r="E1565" s="189">
        <f>IF(Início!$C$11&lt;E$2,IF((E$2-Início!$C$11)&lt;72,$D1565*E$1,6*$D1565),0)</f>
        <v>60</v>
      </c>
      <c r="F1565" s="189">
        <f>IF(Início!$C$11&lt;F$2,IF((F$2-Início!$C$11)&lt;72,$D1565*F$1,6*$D1565),0)</f>
        <v>120</v>
      </c>
      <c r="G1565" s="189">
        <f>IF(Início!$C$11&lt;G$2,IF((G$2-Início!$C$11)&lt;72,$D1565*G$1,6*$D1565),0)</f>
        <v>180</v>
      </c>
      <c r="H1565" s="189">
        <f>IF(Início!$C$11&lt;H$2,IF((H$2-Início!$C$11)&lt;72,$D1565*H$1,6*$D1565),0)</f>
        <v>240</v>
      </c>
      <c r="I1565" s="189">
        <f>IF(Início!$C$11&lt;I$2,IF((I$2-Início!$C$11)&lt;72,$D1565*I$1,6*$D1565),0)</f>
        <v>300</v>
      </c>
      <c r="J1565" s="189">
        <f>IF(Início!$C$11&lt;J$2,IF((J$2-Início!$C$11)&lt;72,$D1565*J$1,6*$D1565),0)</f>
        <v>360</v>
      </c>
      <c r="K1565" s="189">
        <f>IF(Início!$C$11&lt;K$2,IF((K$2-Início!$C$11)&lt;72,$D1565*K$1,6*$D1565),0)</f>
        <v>360</v>
      </c>
      <c r="L1565" s="189">
        <f>IF(Início!$C$11&lt;L$2,IF((L$2-Início!$C$11)&lt;72,$D1565*L$1,6*$D1565),0)</f>
        <v>360</v>
      </c>
      <c r="M1565" s="189">
        <f>IF(Início!$C$11&lt;M$2,IF((M$2-Início!$C$11)&lt;72,$D1565*M$1,6*$D1565),0)</f>
        <v>360</v>
      </c>
      <c r="N1565" s="189">
        <f>IF(Início!$C$11&lt;N$2,IF((N$2-Início!$C$11)&lt;72,$D1565*N$1,6*$D1565),0)</f>
        <v>360</v>
      </c>
      <c r="Q1565" s="165" t="s">
        <v>1201</v>
      </c>
    </row>
    <row r="1566" spans="2:17">
      <c r="B1566" s="165" t="str">
        <f t="shared" si="25"/>
        <v>Sete de Setembro/RS</v>
      </c>
      <c r="C1566" s="189" t="s">
        <v>2012</v>
      </c>
      <c r="D1566" s="189">
        <v>60</v>
      </c>
      <c r="E1566" s="189">
        <f>IF(Início!$C$11&lt;E$2,IF((E$2-Início!$C$11)&lt;72,$D1566*E$1,6*$D1566),0)</f>
        <v>60</v>
      </c>
      <c r="F1566" s="189">
        <f>IF(Início!$C$11&lt;F$2,IF((F$2-Início!$C$11)&lt;72,$D1566*F$1,6*$D1566),0)</f>
        <v>120</v>
      </c>
      <c r="G1566" s="189">
        <f>IF(Início!$C$11&lt;G$2,IF((G$2-Início!$C$11)&lt;72,$D1566*G$1,6*$D1566),0)</f>
        <v>180</v>
      </c>
      <c r="H1566" s="189">
        <f>IF(Início!$C$11&lt;H$2,IF((H$2-Início!$C$11)&lt;72,$D1566*H$1,6*$D1566),0)</f>
        <v>240</v>
      </c>
      <c r="I1566" s="189">
        <f>IF(Início!$C$11&lt;I$2,IF((I$2-Início!$C$11)&lt;72,$D1566*I$1,6*$D1566),0)</f>
        <v>300</v>
      </c>
      <c r="J1566" s="189">
        <f>IF(Início!$C$11&lt;J$2,IF((J$2-Início!$C$11)&lt;72,$D1566*J$1,6*$D1566),0)</f>
        <v>360</v>
      </c>
      <c r="K1566" s="189">
        <f>IF(Início!$C$11&lt;K$2,IF((K$2-Início!$C$11)&lt;72,$D1566*K$1,6*$D1566),0)</f>
        <v>360</v>
      </c>
      <c r="L1566" s="189">
        <f>IF(Início!$C$11&lt;L$2,IF((L$2-Início!$C$11)&lt;72,$D1566*L$1,6*$D1566),0)</f>
        <v>360</v>
      </c>
      <c r="M1566" s="189">
        <f>IF(Início!$C$11&lt;M$2,IF((M$2-Início!$C$11)&lt;72,$D1566*M$1,6*$D1566),0)</f>
        <v>360</v>
      </c>
      <c r="N1566" s="189">
        <f>IF(Início!$C$11&lt;N$2,IF((N$2-Início!$C$11)&lt;72,$D1566*N$1,6*$D1566),0)</f>
        <v>360</v>
      </c>
      <c r="Q1566" s="165" t="s">
        <v>1982</v>
      </c>
    </row>
    <row r="1567" spans="2:17">
      <c r="B1567" s="165" t="str">
        <f t="shared" si="25"/>
        <v>Sete Quedas/MS</v>
      </c>
      <c r="C1567" s="189" t="s">
        <v>308</v>
      </c>
      <c r="D1567" s="189">
        <v>60</v>
      </c>
      <c r="E1567" s="189">
        <f>IF(Início!$C$11&lt;E$2,IF((E$2-Início!$C$11)&lt;72,$D1567*E$1,6*$D1567),0)</f>
        <v>60</v>
      </c>
      <c r="F1567" s="189">
        <f>IF(Início!$C$11&lt;F$2,IF((F$2-Início!$C$11)&lt;72,$D1567*F$1,6*$D1567),0)</f>
        <v>120</v>
      </c>
      <c r="G1567" s="189">
        <f>IF(Início!$C$11&lt;G$2,IF((G$2-Início!$C$11)&lt;72,$D1567*G$1,6*$D1567),0)</f>
        <v>180</v>
      </c>
      <c r="H1567" s="189">
        <f>IF(Início!$C$11&lt;H$2,IF((H$2-Início!$C$11)&lt;72,$D1567*H$1,6*$D1567),0)</f>
        <v>240</v>
      </c>
      <c r="I1567" s="189">
        <f>IF(Início!$C$11&lt;I$2,IF((I$2-Início!$C$11)&lt;72,$D1567*I$1,6*$D1567),0)</f>
        <v>300</v>
      </c>
      <c r="J1567" s="189">
        <f>IF(Início!$C$11&lt;J$2,IF((J$2-Início!$C$11)&lt;72,$D1567*J$1,6*$D1567),0)</f>
        <v>360</v>
      </c>
      <c r="K1567" s="189">
        <f>IF(Início!$C$11&lt;K$2,IF((K$2-Início!$C$11)&lt;72,$D1567*K$1,6*$D1567),0)</f>
        <v>360</v>
      </c>
      <c r="L1567" s="189">
        <f>IF(Início!$C$11&lt;L$2,IF((L$2-Início!$C$11)&lt;72,$D1567*L$1,6*$D1567),0)</f>
        <v>360</v>
      </c>
      <c r="M1567" s="189">
        <f>IF(Início!$C$11&lt;M$2,IF((M$2-Início!$C$11)&lt;72,$D1567*M$1,6*$D1567),0)</f>
        <v>360</v>
      </c>
      <c r="N1567" s="189">
        <f>IF(Início!$C$11&lt;N$2,IF((N$2-Início!$C$11)&lt;72,$D1567*N$1,6*$D1567),0)</f>
        <v>360</v>
      </c>
      <c r="Q1567" s="165" t="s">
        <v>1286</v>
      </c>
    </row>
    <row r="1568" spans="2:17">
      <c r="B1568" s="165" t="str">
        <f t="shared" si="25"/>
        <v>Severiano Melo/RN</v>
      </c>
      <c r="C1568" s="189" t="s">
        <v>2014</v>
      </c>
      <c r="D1568" s="189">
        <v>60</v>
      </c>
      <c r="E1568" s="189">
        <f>IF(Início!$C$11&lt;E$2,IF((E$2-Início!$C$11)&lt;72,$D1568*E$1,6*$D1568),0)</f>
        <v>60</v>
      </c>
      <c r="F1568" s="189">
        <f>IF(Início!$C$11&lt;F$2,IF((F$2-Início!$C$11)&lt;72,$D1568*F$1,6*$D1568),0)</f>
        <v>120</v>
      </c>
      <c r="G1568" s="189">
        <f>IF(Início!$C$11&lt;G$2,IF((G$2-Início!$C$11)&lt;72,$D1568*G$1,6*$D1568),0)</f>
        <v>180</v>
      </c>
      <c r="H1568" s="189">
        <f>IF(Início!$C$11&lt;H$2,IF((H$2-Início!$C$11)&lt;72,$D1568*H$1,6*$D1568),0)</f>
        <v>240</v>
      </c>
      <c r="I1568" s="189">
        <f>IF(Início!$C$11&lt;I$2,IF((I$2-Início!$C$11)&lt;72,$D1568*I$1,6*$D1568),0)</f>
        <v>300</v>
      </c>
      <c r="J1568" s="189">
        <f>IF(Início!$C$11&lt;J$2,IF((J$2-Início!$C$11)&lt;72,$D1568*J$1,6*$D1568),0)</f>
        <v>360</v>
      </c>
      <c r="K1568" s="189">
        <f>IF(Início!$C$11&lt;K$2,IF((K$2-Início!$C$11)&lt;72,$D1568*K$1,6*$D1568),0)</f>
        <v>360</v>
      </c>
      <c r="L1568" s="189">
        <f>IF(Início!$C$11&lt;L$2,IF((L$2-Início!$C$11)&lt;72,$D1568*L$1,6*$D1568),0)</f>
        <v>360</v>
      </c>
      <c r="M1568" s="189">
        <f>IF(Início!$C$11&lt;M$2,IF((M$2-Início!$C$11)&lt;72,$D1568*M$1,6*$D1568),0)</f>
        <v>360</v>
      </c>
      <c r="N1568" s="189">
        <f>IF(Início!$C$11&lt;N$2,IF((N$2-Início!$C$11)&lt;72,$D1568*N$1,6*$D1568),0)</f>
        <v>360</v>
      </c>
      <c r="Q1568" s="165" t="s">
        <v>1661</v>
      </c>
    </row>
    <row r="1569" spans="2:17">
      <c r="B1569" s="165" t="str">
        <f t="shared" si="25"/>
        <v>Silva Jardim/RJ</v>
      </c>
      <c r="C1569" s="189" t="s">
        <v>2003</v>
      </c>
      <c r="D1569" s="189">
        <v>60</v>
      </c>
      <c r="E1569" s="189">
        <f>IF(Início!$C$11&lt;E$2,IF((E$2-Início!$C$11)&lt;72,$D1569*E$1,6*$D1569),0)</f>
        <v>60</v>
      </c>
      <c r="F1569" s="189">
        <f>IF(Início!$C$11&lt;F$2,IF((F$2-Início!$C$11)&lt;72,$D1569*F$1,6*$D1569),0)</f>
        <v>120</v>
      </c>
      <c r="G1569" s="189">
        <f>IF(Início!$C$11&lt;G$2,IF((G$2-Início!$C$11)&lt;72,$D1569*G$1,6*$D1569),0)</f>
        <v>180</v>
      </c>
      <c r="H1569" s="189">
        <f>IF(Início!$C$11&lt;H$2,IF((H$2-Início!$C$11)&lt;72,$D1569*H$1,6*$D1569),0)</f>
        <v>240</v>
      </c>
      <c r="I1569" s="189">
        <f>IF(Início!$C$11&lt;I$2,IF((I$2-Início!$C$11)&lt;72,$D1569*I$1,6*$D1569),0)</f>
        <v>300</v>
      </c>
      <c r="J1569" s="189">
        <f>IF(Início!$C$11&lt;J$2,IF((J$2-Início!$C$11)&lt;72,$D1569*J$1,6*$D1569),0)</f>
        <v>360</v>
      </c>
      <c r="K1569" s="189">
        <f>IF(Início!$C$11&lt;K$2,IF((K$2-Início!$C$11)&lt;72,$D1569*K$1,6*$D1569),0)</f>
        <v>360</v>
      </c>
      <c r="L1569" s="189">
        <f>IF(Início!$C$11&lt;L$2,IF((L$2-Início!$C$11)&lt;72,$D1569*L$1,6*$D1569),0)</f>
        <v>360</v>
      </c>
      <c r="M1569" s="189">
        <f>IF(Início!$C$11&lt;M$2,IF((M$2-Início!$C$11)&lt;72,$D1569*M$1,6*$D1569),0)</f>
        <v>360</v>
      </c>
      <c r="N1569" s="189">
        <f>IF(Início!$C$11&lt;N$2,IF((N$2-Início!$C$11)&lt;72,$D1569*N$1,6*$D1569),0)</f>
        <v>360</v>
      </c>
      <c r="Q1569" s="165" t="s">
        <v>860</v>
      </c>
    </row>
    <row r="1570" spans="2:17">
      <c r="B1570" s="165" t="str">
        <f t="shared" si="25"/>
        <v>Silvânia/GO</v>
      </c>
      <c r="C1570" s="189" t="s">
        <v>2006</v>
      </c>
      <c r="D1570" s="189">
        <v>60</v>
      </c>
      <c r="E1570" s="189">
        <f>IF(Início!$C$11&lt;E$2,IF((E$2-Início!$C$11)&lt;72,$D1570*E$1,6*$D1570),0)</f>
        <v>60</v>
      </c>
      <c r="F1570" s="189">
        <f>IF(Início!$C$11&lt;F$2,IF((F$2-Início!$C$11)&lt;72,$D1570*F$1,6*$D1570),0)</f>
        <v>120</v>
      </c>
      <c r="G1570" s="189">
        <f>IF(Início!$C$11&lt;G$2,IF((G$2-Início!$C$11)&lt;72,$D1570*G$1,6*$D1570),0)</f>
        <v>180</v>
      </c>
      <c r="H1570" s="189">
        <f>IF(Início!$C$11&lt;H$2,IF((H$2-Início!$C$11)&lt;72,$D1570*H$1,6*$D1570),0)</f>
        <v>240</v>
      </c>
      <c r="I1570" s="189">
        <f>IF(Início!$C$11&lt;I$2,IF((I$2-Início!$C$11)&lt;72,$D1570*I$1,6*$D1570),0)</f>
        <v>300</v>
      </c>
      <c r="J1570" s="189">
        <f>IF(Início!$C$11&lt;J$2,IF((J$2-Início!$C$11)&lt;72,$D1570*J$1,6*$D1570),0)</f>
        <v>360</v>
      </c>
      <c r="K1570" s="189">
        <f>IF(Início!$C$11&lt;K$2,IF((K$2-Início!$C$11)&lt;72,$D1570*K$1,6*$D1570),0)</f>
        <v>360</v>
      </c>
      <c r="L1570" s="189">
        <f>IF(Início!$C$11&lt;L$2,IF((L$2-Início!$C$11)&lt;72,$D1570*L$1,6*$D1570),0)</f>
        <v>360</v>
      </c>
      <c r="M1570" s="189">
        <f>IF(Início!$C$11&lt;M$2,IF((M$2-Início!$C$11)&lt;72,$D1570*M$1,6*$D1570),0)</f>
        <v>360</v>
      </c>
      <c r="N1570" s="189">
        <f>IF(Início!$C$11&lt;N$2,IF((N$2-Início!$C$11)&lt;72,$D1570*N$1,6*$D1570),0)</f>
        <v>360</v>
      </c>
      <c r="Q1570" s="165" t="s">
        <v>840</v>
      </c>
    </row>
    <row r="1571" spans="2:17">
      <c r="B1571" s="165" t="str">
        <f t="shared" si="25"/>
        <v>Silveiras/SP</v>
      </c>
      <c r="C1571" s="189" t="s">
        <v>2002</v>
      </c>
      <c r="D1571" s="189">
        <v>60</v>
      </c>
      <c r="E1571" s="189">
        <f>IF(Início!$C$11&lt;E$2,IF((E$2-Início!$C$11)&lt;72,$D1571*E$1,6*$D1571),0)</f>
        <v>60</v>
      </c>
      <c r="F1571" s="189">
        <f>IF(Início!$C$11&lt;F$2,IF((F$2-Início!$C$11)&lt;72,$D1571*F$1,6*$D1571),0)</f>
        <v>120</v>
      </c>
      <c r="G1571" s="189">
        <f>IF(Início!$C$11&lt;G$2,IF((G$2-Início!$C$11)&lt;72,$D1571*G$1,6*$D1571),0)</f>
        <v>180</v>
      </c>
      <c r="H1571" s="189">
        <f>IF(Início!$C$11&lt;H$2,IF((H$2-Início!$C$11)&lt;72,$D1571*H$1,6*$D1571),0)</f>
        <v>240</v>
      </c>
      <c r="I1571" s="189">
        <f>IF(Início!$C$11&lt;I$2,IF((I$2-Início!$C$11)&lt;72,$D1571*I$1,6*$D1571),0)</f>
        <v>300</v>
      </c>
      <c r="J1571" s="189">
        <f>IF(Início!$C$11&lt;J$2,IF((J$2-Início!$C$11)&lt;72,$D1571*J$1,6*$D1571),0)</f>
        <v>360</v>
      </c>
      <c r="K1571" s="189">
        <f>IF(Início!$C$11&lt;K$2,IF((K$2-Início!$C$11)&lt;72,$D1571*K$1,6*$D1571),0)</f>
        <v>360</v>
      </c>
      <c r="L1571" s="189">
        <f>IF(Início!$C$11&lt;L$2,IF((L$2-Início!$C$11)&lt;72,$D1571*L$1,6*$D1571),0)</f>
        <v>360</v>
      </c>
      <c r="M1571" s="189">
        <f>IF(Início!$C$11&lt;M$2,IF((M$2-Início!$C$11)&lt;72,$D1571*M$1,6*$D1571),0)</f>
        <v>360</v>
      </c>
      <c r="N1571" s="189">
        <f>IF(Início!$C$11&lt;N$2,IF((N$2-Início!$C$11)&lt;72,$D1571*N$1,6*$D1571),0)</f>
        <v>360</v>
      </c>
      <c r="Q1571" s="165" t="s">
        <v>1596</v>
      </c>
    </row>
    <row r="1572" spans="2:17">
      <c r="B1572" s="165" t="str">
        <f t="shared" si="25"/>
        <v>Simões/PI</v>
      </c>
      <c r="C1572" s="189" t="s">
        <v>2004</v>
      </c>
      <c r="D1572" s="189">
        <v>60</v>
      </c>
      <c r="E1572" s="189">
        <f>IF(Início!$C$11&lt;E$2,IF((E$2-Início!$C$11)&lt;72,$D1572*E$1,6*$D1572),0)</f>
        <v>60</v>
      </c>
      <c r="F1572" s="189">
        <f>IF(Início!$C$11&lt;F$2,IF((F$2-Início!$C$11)&lt;72,$D1572*F$1,6*$D1572),0)</f>
        <v>120</v>
      </c>
      <c r="G1572" s="189">
        <f>IF(Início!$C$11&lt;G$2,IF((G$2-Início!$C$11)&lt;72,$D1572*G$1,6*$D1572),0)</f>
        <v>180</v>
      </c>
      <c r="H1572" s="189">
        <f>IF(Início!$C$11&lt;H$2,IF((H$2-Início!$C$11)&lt;72,$D1572*H$1,6*$D1572),0)</f>
        <v>240</v>
      </c>
      <c r="I1572" s="189">
        <f>IF(Início!$C$11&lt;I$2,IF((I$2-Início!$C$11)&lt;72,$D1572*I$1,6*$D1572),0)</f>
        <v>300</v>
      </c>
      <c r="J1572" s="189">
        <f>IF(Início!$C$11&lt;J$2,IF((J$2-Início!$C$11)&lt;72,$D1572*J$1,6*$D1572),0)</f>
        <v>360</v>
      </c>
      <c r="K1572" s="189">
        <f>IF(Início!$C$11&lt;K$2,IF((K$2-Início!$C$11)&lt;72,$D1572*K$1,6*$D1572),0)</f>
        <v>360</v>
      </c>
      <c r="L1572" s="189">
        <f>IF(Início!$C$11&lt;L$2,IF((L$2-Início!$C$11)&lt;72,$D1572*L$1,6*$D1572),0)</f>
        <v>360</v>
      </c>
      <c r="M1572" s="189">
        <f>IF(Início!$C$11&lt;M$2,IF((M$2-Início!$C$11)&lt;72,$D1572*M$1,6*$D1572),0)</f>
        <v>360</v>
      </c>
      <c r="N1572" s="189">
        <f>IF(Início!$C$11&lt;N$2,IF((N$2-Início!$C$11)&lt;72,$D1572*N$1,6*$D1572),0)</f>
        <v>360</v>
      </c>
      <c r="Q1572" s="165" t="s">
        <v>1093</v>
      </c>
    </row>
    <row r="1573" spans="2:17">
      <c r="B1573" s="165" t="str">
        <f t="shared" si="25"/>
        <v>Simões Filho/BA</v>
      </c>
      <c r="C1573" s="189" t="s">
        <v>311</v>
      </c>
      <c r="D1573" s="189">
        <v>60</v>
      </c>
      <c r="E1573" s="189">
        <f>IF(Início!$C$11&lt;E$2,IF((E$2-Início!$C$11)&lt;72,$D1573*E$1,6*$D1573),0)</f>
        <v>60</v>
      </c>
      <c r="F1573" s="189">
        <f>IF(Início!$C$11&lt;F$2,IF((F$2-Início!$C$11)&lt;72,$D1573*F$1,6*$D1573),0)</f>
        <v>120</v>
      </c>
      <c r="G1573" s="189">
        <f>IF(Início!$C$11&lt;G$2,IF((G$2-Início!$C$11)&lt;72,$D1573*G$1,6*$D1573),0)</f>
        <v>180</v>
      </c>
      <c r="H1573" s="189">
        <f>IF(Início!$C$11&lt;H$2,IF((H$2-Início!$C$11)&lt;72,$D1573*H$1,6*$D1573),0)</f>
        <v>240</v>
      </c>
      <c r="I1573" s="189">
        <f>IF(Início!$C$11&lt;I$2,IF((I$2-Início!$C$11)&lt;72,$D1573*I$1,6*$D1573),0)</f>
        <v>300</v>
      </c>
      <c r="J1573" s="189">
        <f>IF(Início!$C$11&lt;J$2,IF((J$2-Início!$C$11)&lt;72,$D1573*J$1,6*$D1573),0)</f>
        <v>360</v>
      </c>
      <c r="K1573" s="189">
        <f>IF(Início!$C$11&lt;K$2,IF((K$2-Início!$C$11)&lt;72,$D1573*K$1,6*$D1573),0)</f>
        <v>360</v>
      </c>
      <c r="L1573" s="189">
        <f>IF(Início!$C$11&lt;L$2,IF((L$2-Início!$C$11)&lt;72,$D1573*L$1,6*$D1573),0)</f>
        <v>360</v>
      </c>
      <c r="M1573" s="189">
        <f>IF(Início!$C$11&lt;M$2,IF((M$2-Início!$C$11)&lt;72,$D1573*M$1,6*$D1573),0)</f>
        <v>360</v>
      </c>
      <c r="N1573" s="189">
        <f>IF(Início!$C$11&lt;N$2,IF((N$2-Início!$C$11)&lt;72,$D1573*N$1,6*$D1573),0)</f>
        <v>360</v>
      </c>
      <c r="Q1573" s="165" t="s">
        <v>391</v>
      </c>
    </row>
    <row r="1574" spans="2:17">
      <c r="B1574" s="165" t="str">
        <f t="shared" si="25"/>
        <v>Siqueira Campos/PR</v>
      </c>
      <c r="C1574" s="189" t="s">
        <v>2009</v>
      </c>
      <c r="D1574" s="189">
        <v>60</v>
      </c>
      <c r="E1574" s="189">
        <f>IF(Início!$C$11&lt;E$2,IF((E$2-Início!$C$11)&lt;72,$D1574*E$1,6*$D1574),0)</f>
        <v>60</v>
      </c>
      <c r="F1574" s="189">
        <f>IF(Início!$C$11&lt;F$2,IF((F$2-Início!$C$11)&lt;72,$D1574*F$1,6*$D1574),0)</f>
        <v>120</v>
      </c>
      <c r="G1574" s="189">
        <f>IF(Início!$C$11&lt;G$2,IF((G$2-Início!$C$11)&lt;72,$D1574*G$1,6*$D1574),0)</f>
        <v>180</v>
      </c>
      <c r="H1574" s="189">
        <f>IF(Início!$C$11&lt;H$2,IF((H$2-Início!$C$11)&lt;72,$D1574*H$1,6*$D1574),0)</f>
        <v>240</v>
      </c>
      <c r="I1574" s="189">
        <f>IF(Início!$C$11&lt;I$2,IF((I$2-Início!$C$11)&lt;72,$D1574*I$1,6*$D1574),0)</f>
        <v>300</v>
      </c>
      <c r="J1574" s="189">
        <f>IF(Início!$C$11&lt;J$2,IF((J$2-Início!$C$11)&lt;72,$D1574*J$1,6*$D1574),0)</f>
        <v>360</v>
      </c>
      <c r="K1574" s="189">
        <f>IF(Início!$C$11&lt;K$2,IF((K$2-Início!$C$11)&lt;72,$D1574*K$1,6*$D1574),0)</f>
        <v>360</v>
      </c>
      <c r="L1574" s="189">
        <f>IF(Início!$C$11&lt;L$2,IF((L$2-Início!$C$11)&lt;72,$D1574*L$1,6*$D1574),0)</f>
        <v>360</v>
      </c>
      <c r="M1574" s="189">
        <f>IF(Início!$C$11&lt;M$2,IF((M$2-Início!$C$11)&lt;72,$D1574*M$1,6*$D1574),0)</f>
        <v>360</v>
      </c>
      <c r="N1574" s="189">
        <f>IF(Início!$C$11&lt;N$2,IF((N$2-Início!$C$11)&lt;72,$D1574*N$1,6*$D1574),0)</f>
        <v>360</v>
      </c>
      <c r="Q1574" s="165" t="s">
        <v>831</v>
      </c>
    </row>
    <row r="1575" spans="2:17">
      <c r="B1575" s="165" t="str">
        <f t="shared" si="25"/>
        <v>Sirinhaém/PE</v>
      </c>
      <c r="C1575" s="189" t="s">
        <v>319</v>
      </c>
      <c r="D1575" s="189">
        <v>60</v>
      </c>
      <c r="E1575" s="189">
        <f>IF(Início!$C$11&lt;E$2,IF((E$2-Início!$C$11)&lt;72,$D1575*E$1,6*$D1575),0)</f>
        <v>60</v>
      </c>
      <c r="F1575" s="189">
        <f>IF(Início!$C$11&lt;F$2,IF((F$2-Início!$C$11)&lt;72,$D1575*F$1,6*$D1575),0)</f>
        <v>120</v>
      </c>
      <c r="G1575" s="189">
        <f>IF(Início!$C$11&lt;G$2,IF((G$2-Início!$C$11)&lt;72,$D1575*G$1,6*$D1575),0)</f>
        <v>180</v>
      </c>
      <c r="H1575" s="189">
        <f>IF(Início!$C$11&lt;H$2,IF((H$2-Início!$C$11)&lt;72,$D1575*H$1,6*$D1575),0)</f>
        <v>240</v>
      </c>
      <c r="I1575" s="189">
        <f>IF(Início!$C$11&lt;I$2,IF((I$2-Início!$C$11)&lt;72,$D1575*I$1,6*$D1575),0)</f>
        <v>300</v>
      </c>
      <c r="J1575" s="189">
        <f>IF(Início!$C$11&lt;J$2,IF((J$2-Início!$C$11)&lt;72,$D1575*J$1,6*$D1575),0)</f>
        <v>360</v>
      </c>
      <c r="K1575" s="189">
        <f>IF(Início!$C$11&lt;K$2,IF((K$2-Início!$C$11)&lt;72,$D1575*K$1,6*$D1575),0)</f>
        <v>360</v>
      </c>
      <c r="L1575" s="189">
        <f>IF(Início!$C$11&lt;L$2,IF((L$2-Início!$C$11)&lt;72,$D1575*L$1,6*$D1575),0)</f>
        <v>360</v>
      </c>
      <c r="M1575" s="189">
        <f>IF(Início!$C$11&lt;M$2,IF((M$2-Início!$C$11)&lt;72,$D1575*M$1,6*$D1575),0)</f>
        <v>360</v>
      </c>
      <c r="N1575" s="189">
        <f>IF(Início!$C$11&lt;N$2,IF((N$2-Início!$C$11)&lt;72,$D1575*N$1,6*$D1575),0)</f>
        <v>360</v>
      </c>
      <c r="Q1575" s="165" t="s">
        <v>597</v>
      </c>
    </row>
    <row r="1576" spans="2:17">
      <c r="B1576" s="165" t="str">
        <f t="shared" si="25"/>
        <v>Sítio do Mato/BA</v>
      </c>
      <c r="C1576" s="189" t="s">
        <v>311</v>
      </c>
      <c r="D1576" s="189">
        <v>60</v>
      </c>
      <c r="E1576" s="189">
        <f>IF(Início!$C$11&lt;E$2,IF((E$2-Início!$C$11)&lt;72,$D1576*E$1,6*$D1576),0)</f>
        <v>60</v>
      </c>
      <c r="F1576" s="189">
        <f>IF(Início!$C$11&lt;F$2,IF((F$2-Início!$C$11)&lt;72,$D1576*F$1,6*$D1576),0)</f>
        <v>120</v>
      </c>
      <c r="G1576" s="189">
        <f>IF(Início!$C$11&lt;G$2,IF((G$2-Início!$C$11)&lt;72,$D1576*G$1,6*$D1576),0)</f>
        <v>180</v>
      </c>
      <c r="H1576" s="189">
        <f>IF(Início!$C$11&lt;H$2,IF((H$2-Início!$C$11)&lt;72,$D1576*H$1,6*$D1576),0)</f>
        <v>240</v>
      </c>
      <c r="I1576" s="189">
        <f>IF(Início!$C$11&lt;I$2,IF((I$2-Início!$C$11)&lt;72,$D1576*I$1,6*$D1576),0)</f>
        <v>300</v>
      </c>
      <c r="J1576" s="189">
        <f>IF(Início!$C$11&lt;J$2,IF((J$2-Início!$C$11)&lt;72,$D1576*J$1,6*$D1576),0)</f>
        <v>360</v>
      </c>
      <c r="K1576" s="189">
        <f>IF(Início!$C$11&lt;K$2,IF((K$2-Início!$C$11)&lt;72,$D1576*K$1,6*$D1576),0)</f>
        <v>360</v>
      </c>
      <c r="L1576" s="189">
        <f>IF(Início!$C$11&lt;L$2,IF((L$2-Início!$C$11)&lt;72,$D1576*L$1,6*$D1576),0)</f>
        <v>360</v>
      </c>
      <c r="M1576" s="189">
        <f>IF(Início!$C$11&lt;M$2,IF((M$2-Início!$C$11)&lt;72,$D1576*M$1,6*$D1576),0)</f>
        <v>360</v>
      </c>
      <c r="N1576" s="189">
        <f>IF(Início!$C$11&lt;N$2,IF((N$2-Início!$C$11)&lt;72,$D1576*N$1,6*$D1576),0)</f>
        <v>360</v>
      </c>
      <c r="Q1576" s="165" t="s">
        <v>1171</v>
      </c>
    </row>
    <row r="1577" spans="2:17">
      <c r="B1577" s="165" t="str">
        <f t="shared" si="25"/>
        <v>Sítio do Quinto/BA</v>
      </c>
      <c r="C1577" s="189" t="s">
        <v>311</v>
      </c>
      <c r="D1577" s="189">
        <v>60</v>
      </c>
      <c r="E1577" s="189">
        <f>IF(Início!$C$11&lt;E$2,IF((E$2-Início!$C$11)&lt;72,$D1577*E$1,6*$D1577),0)</f>
        <v>60</v>
      </c>
      <c r="F1577" s="189">
        <f>IF(Início!$C$11&lt;F$2,IF((F$2-Início!$C$11)&lt;72,$D1577*F$1,6*$D1577),0)</f>
        <v>120</v>
      </c>
      <c r="G1577" s="189">
        <f>IF(Início!$C$11&lt;G$2,IF((G$2-Início!$C$11)&lt;72,$D1577*G$1,6*$D1577),0)</f>
        <v>180</v>
      </c>
      <c r="H1577" s="189">
        <f>IF(Início!$C$11&lt;H$2,IF((H$2-Início!$C$11)&lt;72,$D1577*H$1,6*$D1577),0)</f>
        <v>240</v>
      </c>
      <c r="I1577" s="189">
        <f>IF(Início!$C$11&lt;I$2,IF((I$2-Início!$C$11)&lt;72,$D1577*I$1,6*$D1577),0)</f>
        <v>300</v>
      </c>
      <c r="J1577" s="189">
        <f>IF(Início!$C$11&lt;J$2,IF((J$2-Início!$C$11)&lt;72,$D1577*J$1,6*$D1577),0)</f>
        <v>360</v>
      </c>
      <c r="K1577" s="189">
        <f>IF(Início!$C$11&lt;K$2,IF((K$2-Início!$C$11)&lt;72,$D1577*K$1,6*$D1577),0)</f>
        <v>360</v>
      </c>
      <c r="L1577" s="189">
        <f>IF(Início!$C$11&lt;L$2,IF((L$2-Início!$C$11)&lt;72,$D1577*L$1,6*$D1577),0)</f>
        <v>360</v>
      </c>
      <c r="M1577" s="189">
        <f>IF(Início!$C$11&lt;M$2,IF((M$2-Início!$C$11)&lt;72,$D1577*M$1,6*$D1577),0)</f>
        <v>360</v>
      </c>
      <c r="N1577" s="189">
        <f>IF(Início!$C$11&lt;N$2,IF((N$2-Início!$C$11)&lt;72,$D1577*N$1,6*$D1577),0)</f>
        <v>360</v>
      </c>
      <c r="Q1577" s="165" t="s">
        <v>1081</v>
      </c>
    </row>
    <row r="1578" spans="2:17">
      <c r="B1578" s="165" t="str">
        <f t="shared" si="25"/>
        <v>Sobradinho/RS</v>
      </c>
      <c r="C1578" s="189" t="s">
        <v>2012</v>
      </c>
      <c r="D1578" s="189">
        <v>60</v>
      </c>
      <c r="E1578" s="189">
        <f>IF(Início!$C$11&lt;E$2,IF((E$2-Início!$C$11)&lt;72,$D1578*E$1,6*$D1578),0)</f>
        <v>60</v>
      </c>
      <c r="F1578" s="189">
        <f>IF(Início!$C$11&lt;F$2,IF((F$2-Início!$C$11)&lt;72,$D1578*F$1,6*$D1578),0)</f>
        <v>120</v>
      </c>
      <c r="G1578" s="189">
        <f>IF(Início!$C$11&lt;G$2,IF((G$2-Início!$C$11)&lt;72,$D1578*G$1,6*$D1578),0)</f>
        <v>180</v>
      </c>
      <c r="H1578" s="189">
        <f>IF(Início!$C$11&lt;H$2,IF((H$2-Início!$C$11)&lt;72,$D1578*H$1,6*$D1578),0)</f>
        <v>240</v>
      </c>
      <c r="I1578" s="189">
        <f>IF(Início!$C$11&lt;I$2,IF((I$2-Início!$C$11)&lt;72,$D1578*I$1,6*$D1578),0)</f>
        <v>300</v>
      </c>
      <c r="J1578" s="189">
        <f>IF(Início!$C$11&lt;J$2,IF((J$2-Início!$C$11)&lt;72,$D1578*J$1,6*$D1578),0)</f>
        <v>360</v>
      </c>
      <c r="K1578" s="189">
        <f>IF(Início!$C$11&lt;K$2,IF((K$2-Início!$C$11)&lt;72,$D1578*K$1,6*$D1578),0)</f>
        <v>360</v>
      </c>
      <c r="L1578" s="189">
        <f>IF(Início!$C$11&lt;L$2,IF((L$2-Início!$C$11)&lt;72,$D1578*L$1,6*$D1578),0)</f>
        <v>360</v>
      </c>
      <c r="M1578" s="189">
        <f>IF(Início!$C$11&lt;M$2,IF((M$2-Início!$C$11)&lt;72,$D1578*M$1,6*$D1578),0)</f>
        <v>360</v>
      </c>
      <c r="N1578" s="189">
        <f>IF(Início!$C$11&lt;N$2,IF((N$2-Início!$C$11)&lt;72,$D1578*N$1,6*$D1578),0)</f>
        <v>360</v>
      </c>
      <c r="Q1578" s="165" t="s">
        <v>1097</v>
      </c>
    </row>
    <row r="1579" spans="2:17">
      <c r="B1579" s="165" t="str">
        <f t="shared" si="25"/>
        <v>Soledade de Minas/MG</v>
      </c>
      <c r="C1579" s="189" t="s">
        <v>2005</v>
      </c>
      <c r="D1579" s="189">
        <v>60</v>
      </c>
      <c r="E1579" s="189">
        <f>IF(Início!$C$11&lt;E$2,IF((E$2-Início!$C$11)&lt;72,$D1579*E$1,6*$D1579),0)</f>
        <v>60</v>
      </c>
      <c r="F1579" s="189">
        <f>IF(Início!$C$11&lt;F$2,IF((F$2-Início!$C$11)&lt;72,$D1579*F$1,6*$D1579),0)</f>
        <v>120</v>
      </c>
      <c r="G1579" s="189">
        <f>IF(Início!$C$11&lt;G$2,IF((G$2-Início!$C$11)&lt;72,$D1579*G$1,6*$D1579),0)</f>
        <v>180</v>
      </c>
      <c r="H1579" s="189">
        <f>IF(Início!$C$11&lt;H$2,IF((H$2-Início!$C$11)&lt;72,$D1579*H$1,6*$D1579),0)</f>
        <v>240</v>
      </c>
      <c r="I1579" s="189">
        <f>IF(Início!$C$11&lt;I$2,IF((I$2-Início!$C$11)&lt;72,$D1579*I$1,6*$D1579),0)</f>
        <v>300</v>
      </c>
      <c r="J1579" s="189">
        <f>IF(Início!$C$11&lt;J$2,IF((J$2-Início!$C$11)&lt;72,$D1579*J$1,6*$D1579),0)</f>
        <v>360</v>
      </c>
      <c r="K1579" s="189">
        <f>IF(Início!$C$11&lt;K$2,IF((K$2-Início!$C$11)&lt;72,$D1579*K$1,6*$D1579),0)</f>
        <v>360</v>
      </c>
      <c r="L1579" s="189">
        <f>IF(Início!$C$11&lt;L$2,IF((L$2-Início!$C$11)&lt;72,$D1579*L$1,6*$D1579),0)</f>
        <v>360</v>
      </c>
      <c r="M1579" s="189">
        <f>IF(Início!$C$11&lt;M$2,IF((M$2-Início!$C$11)&lt;72,$D1579*M$1,6*$D1579),0)</f>
        <v>360</v>
      </c>
      <c r="N1579" s="189">
        <f>IF(Início!$C$11&lt;N$2,IF((N$2-Início!$C$11)&lt;72,$D1579*N$1,6*$D1579),0)</f>
        <v>360</v>
      </c>
      <c r="Q1579" s="165" t="s">
        <v>1647</v>
      </c>
    </row>
    <row r="1580" spans="2:17">
      <c r="B1580" s="165" t="str">
        <f t="shared" si="25"/>
        <v>Solidão/PE</v>
      </c>
      <c r="C1580" s="189" t="s">
        <v>319</v>
      </c>
      <c r="D1580" s="189">
        <v>60</v>
      </c>
      <c r="E1580" s="189">
        <f>IF(Início!$C$11&lt;E$2,IF((E$2-Início!$C$11)&lt;72,$D1580*E$1,6*$D1580),0)</f>
        <v>60</v>
      </c>
      <c r="F1580" s="189">
        <f>IF(Início!$C$11&lt;F$2,IF((F$2-Início!$C$11)&lt;72,$D1580*F$1,6*$D1580),0)</f>
        <v>120</v>
      </c>
      <c r="G1580" s="189">
        <f>IF(Início!$C$11&lt;G$2,IF((G$2-Início!$C$11)&lt;72,$D1580*G$1,6*$D1580),0)</f>
        <v>180</v>
      </c>
      <c r="H1580" s="189">
        <f>IF(Início!$C$11&lt;H$2,IF((H$2-Início!$C$11)&lt;72,$D1580*H$1,6*$D1580),0)</f>
        <v>240</v>
      </c>
      <c r="I1580" s="189">
        <f>IF(Início!$C$11&lt;I$2,IF((I$2-Início!$C$11)&lt;72,$D1580*I$1,6*$D1580),0)</f>
        <v>300</v>
      </c>
      <c r="J1580" s="189">
        <f>IF(Início!$C$11&lt;J$2,IF((J$2-Início!$C$11)&lt;72,$D1580*J$1,6*$D1580),0)</f>
        <v>360</v>
      </c>
      <c r="K1580" s="189">
        <f>IF(Início!$C$11&lt;K$2,IF((K$2-Início!$C$11)&lt;72,$D1580*K$1,6*$D1580),0)</f>
        <v>360</v>
      </c>
      <c r="L1580" s="189">
        <f>IF(Início!$C$11&lt;L$2,IF((L$2-Início!$C$11)&lt;72,$D1580*L$1,6*$D1580),0)</f>
        <v>360</v>
      </c>
      <c r="M1580" s="189">
        <f>IF(Início!$C$11&lt;M$2,IF((M$2-Início!$C$11)&lt;72,$D1580*M$1,6*$D1580),0)</f>
        <v>360</v>
      </c>
      <c r="N1580" s="189">
        <f>IF(Início!$C$11&lt;N$2,IF((N$2-Início!$C$11)&lt;72,$D1580*N$1,6*$D1580),0)</f>
        <v>360</v>
      </c>
      <c r="Q1580" s="165" t="s">
        <v>1678</v>
      </c>
    </row>
    <row r="1581" spans="2:17">
      <c r="B1581" s="165" t="str">
        <f t="shared" si="25"/>
        <v>Solonópole/CE</v>
      </c>
      <c r="C1581" s="189" t="s">
        <v>314</v>
      </c>
      <c r="D1581" s="189">
        <v>60</v>
      </c>
      <c r="E1581" s="189">
        <f>IF(Início!$C$11&lt;E$2,IF((E$2-Início!$C$11)&lt;72,$D1581*E$1,6*$D1581),0)</f>
        <v>60</v>
      </c>
      <c r="F1581" s="189">
        <f>IF(Início!$C$11&lt;F$2,IF((F$2-Início!$C$11)&lt;72,$D1581*F$1,6*$D1581),0)</f>
        <v>120</v>
      </c>
      <c r="G1581" s="189">
        <f>IF(Início!$C$11&lt;G$2,IF((G$2-Início!$C$11)&lt;72,$D1581*G$1,6*$D1581),0)</f>
        <v>180</v>
      </c>
      <c r="H1581" s="189">
        <f>IF(Início!$C$11&lt;H$2,IF((H$2-Início!$C$11)&lt;72,$D1581*H$1,6*$D1581),0)</f>
        <v>240</v>
      </c>
      <c r="I1581" s="189">
        <f>IF(Início!$C$11&lt;I$2,IF((I$2-Início!$C$11)&lt;72,$D1581*I$1,6*$D1581),0)</f>
        <v>300</v>
      </c>
      <c r="J1581" s="189">
        <f>IF(Início!$C$11&lt;J$2,IF((J$2-Início!$C$11)&lt;72,$D1581*J$1,6*$D1581),0)</f>
        <v>360</v>
      </c>
      <c r="K1581" s="189">
        <f>IF(Início!$C$11&lt;K$2,IF((K$2-Início!$C$11)&lt;72,$D1581*K$1,6*$D1581),0)</f>
        <v>360</v>
      </c>
      <c r="L1581" s="189">
        <f>IF(Início!$C$11&lt;L$2,IF((L$2-Início!$C$11)&lt;72,$D1581*L$1,6*$D1581),0)</f>
        <v>360</v>
      </c>
      <c r="M1581" s="189">
        <f>IF(Início!$C$11&lt;M$2,IF((M$2-Início!$C$11)&lt;72,$D1581*M$1,6*$D1581),0)</f>
        <v>360</v>
      </c>
      <c r="N1581" s="189">
        <f>IF(Início!$C$11&lt;N$2,IF((N$2-Início!$C$11)&lt;72,$D1581*N$1,6*$D1581),0)</f>
        <v>360</v>
      </c>
      <c r="Q1581" s="165" t="s">
        <v>956</v>
      </c>
    </row>
    <row r="1582" spans="2:17">
      <c r="B1582" s="165" t="str">
        <f t="shared" si="25"/>
        <v>Sooretama/ES</v>
      </c>
      <c r="C1582" s="189" t="s">
        <v>2011</v>
      </c>
      <c r="D1582" s="189">
        <v>60</v>
      </c>
      <c r="E1582" s="189">
        <f>IF(Início!$C$11&lt;E$2,IF((E$2-Início!$C$11)&lt;72,$D1582*E$1,6*$D1582),0)</f>
        <v>60</v>
      </c>
      <c r="F1582" s="189">
        <f>IF(Início!$C$11&lt;F$2,IF((F$2-Início!$C$11)&lt;72,$D1582*F$1,6*$D1582),0)</f>
        <v>120</v>
      </c>
      <c r="G1582" s="189">
        <f>IF(Início!$C$11&lt;G$2,IF((G$2-Início!$C$11)&lt;72,$D1582*G$1,6*$D1582),0)</f>
        <v>180</v>
      </c>
      <c r="H1582" s="189">
        <f>IF(Início!$C$11&lt;H$2,IF((H$2-Início!$C$11)&lt;72,$D1582*H$1,6*$D1582),0)</f>
        <v>240</v>
      </c>
      <c r="I1582" s="189">
        <f>IF(Início!$C$11&lt;I$2,IF((I$2-Início!$C$11)&lt;72,$D1582*I$1,6*$D1582),0)</f>
        <v>300</v>
      </c>
      <c r="J1582" s="189">
        <f>IF(Início!$C$11&lt;J$2,IF((J$2-Início!$C$11)&lt;72,$D1582*J$1,6*$D1582),0)</f>
        <v>360</v>
      </c>
      <c r="K1582" s="189">
        <f>IF(Início!$C$11&lt;K$2,IF((K$2-Início!$C$11)&lt;72,$D1582*K$1,6*$D1582),0)</f>
        <v>360</v>
      </c>
      <c r="L1582" s="189">
        <f>IF(Início!$C$11&lt;L$2,IF((L$2-Início!$C$11)&lt;72,$D1582*L$1,6*$D1582),0)</f>
        <v>360</v>
      </c>
      <c r="M1582" s="189">
        <f>IF(Início!$C$11&lt;M$2,IF((M$2-Início!$C$11)&lt;72,$D1582*M$1,6*$D1582),0)</f>
        <v>360</v>
      </c>
      <c r="N1582" s="189">
        <f>IF(Início!$C$11&lt;N$2,IF((N$2-Início!$C$11)&lt;72,$D1582*N$1,6*$D1582),0)</f>
        <v>360</v>
      </c>
      <c r="Q1582" s="165" t="s">
        <v>741</v>
      </c>
    </row>
    <row r="1583" spans="2:17">
      <c r="B1583" s="165" t="str">
        <f t="shared" si="25"/>
        <v>Souto Soares/BA</v>
      </c>
      <c r="C1583" s="189" t="s">
        <v>311</v>
      </c>
      <c r="D1583" s="189">
        <v>60</v>
      </c>
      <c r="E1583" s="189">
        <f>IF(Início!$C$11&lt;E$2,IF((E$2-Início!$C$11)&lt;72,$D1583*E$1,6*$D1583),0)</f>
        <v>60</v>
      </c>
      <c r="F1583" s="189">
        <f>IF(Início!$C$11&lt;F$2,IF((F$2-Início!$C$11)&lt;72,$D1583*F$1,6*$D1583),0)</f>
        <v>120</v>
      </c>
      <c r="G1583" s="189">
        <f>IF(Início!$C$11&lt;G$2,IF((G$2-Início!$C$11)&lt;72,$D1583*G$1,6*$D1583),0)</f>
        <v>180</v>
      </c>
      <c r="H1583" s="189">
        <f>IF(Início!$C$11&lt;H$2,IF((H$2-Início!$C$11)&lt;72,$D1583*H$1,6*$D1583),0)</f>
        <v>240</v>
      </c>
      <c r="I1583" s="189">
        <f>IF(Início!$C$11&lt;I$2,IF((I$2-Início!$C$11)&lt;72,$D1583*I$1,6*$D1583),0)</f>
        <v>300</v>
      </c>
      <c r="J1583" s="189">
        <f>IF(Início!$C$11&lt;J$2,IF((J$2-Início!$C$11)&lt;72,$D1583*J$1,6*$D1583),0)</f>
        <v>360</v>
      </c>
      <c r="K1583" s="189">
        <f>IF(Início!$C$11&lt;K$2,IF((K$2-Início!$C$11)&lt;72,$D1583*K$1,6*$D1583),0)</f>
        <v>360</v>
      </c>
      <c r="L1583" s="189">
        <f>IF(Início!$C$11&lt;L$2,IF((L$2-Início!$C$11)&lt;72,$D1583*L$1,6*$D1583),0)</f>
        <v>360</v>
      </c>
      <c r="M1583" s="189">
        <f>IF(Início!$C$11&lt;M$2,IF((M$2-Início!$C$11)&lt;72,$D1583*M$1,6*$D1583),0)</f>
        <v>360</v>
      </c>
      <c r="N1583" s="189">
        <f>IF(Início!$C$11&lt;N$2,IF((N$2-Início!$C$11)&lt;72,$D1583*N$1,6*$D1583),0)</f>
        <v>360</v>
      </c>
      <c r="Q1583" s="165" t="s">
        <v>1010</v>
      </c>
    </row>
    <row r="1584" spans="2:17">
      <c r="B1584" s="165" t="str">
        <f t="shared" si="25"/>
        <v>Sud Mennucci/SP</v>
      </c>
      <c r="C1584" s="189" t="s">
        <v>2002</v>
      </c>
      <c r="D1584" s="189">
        <v>60</v>
      </c>
      <c r="E1584" s="189">
        <f>IF(Início!$C$11&lt;E$2,IF((E$2-Início!$C$11)&lt;72,$D1584*E$1,6*$D1584),0)</f>
        <v>60</v>
      </c>
      <c r="F1584" s="189">
        <f>IF(Início!$C$11&lt;F$2,IF((F$2-Início!$C$11)&lt;72,$D1584*F$1,6*$D1584),0)</f>
        <v>120</v>
      </c>
      <c r="G1584" s="189">
        <f>IF(Início!$C$11&lt;G$2,IF((G$2-Início!$C$11)&lt;72,$D1584*G$1,6*$D1584),0)</f>
        <v>180</v>
      </c>
      <c r="H1584" s="189">
        <f>IF(Início!$C$11&lt;H$2,IF((H$2-Início!$C$11)&lt;72,$D1584*H$1,6*$D1584),0)</f>
        <v>240</v>
      </c>
      <c r="I1584" s="189">
        <f>IF(Início!$C$11&lt;I$2,IF((I$2-Início!$C$11)&lt;72,$D1584*I$1,6*$D1584),0)</f>
        <v>300</v>
      </c>
      <c r="J1584" s="189">
        <f>IF(Início!$C$11&lt;J$2,IF((J$2-Início!$C$11)&lt;72,$D1584*J$1,6*$D1584),0)</f>
        <v>360</v>
      </c>
      <c r="K1584" s="189">
        <f>IF(Início!$C$11&lt;K$2,IF((K$2-Início!$C$11)&lt;72,$D1584*K$1,6*$D1584),0)</f>
        <v>360</v>
      </c>
      <c r="L1584" s="189">
        <f>IF(Início!$C$11&lt;L$2,IF((L$2-Início!$C$11)&lt;72,$D1584*L$1,6*$D1584),0)</f>
        <v>360</v>
      </c>
      <c r="M1584" s="189">
        <f>IF(Início!$C$11&lt;M$2,IF((M$2-Início!$C$11)&lt;72,$D1584*M$1,6*$D1584),0)</f>
        <v>360</v>
      </c>
      <c r="N1584" s="189">
        <f>IF(Início!$C$11&lt;N$2,IF((N$2-Início!$C$11)&lt;72,$D1584*N$1,6*$D1584),0)</f>
        <v>360</v>
      </c>
      <c r="Q1584" s="165" t="s">
        <v>1504</v>
      </c>
    </row>
    <row r="1585" spans="2:17">
      <c r="B1585" s="165" t="str">
        <f t="shared" si="25"/>
        <v>Surubim/PE</v>
      </c>
      <c r="C1585" s="189" t="s">
        <v>319</v>
      </c>
      <c r="D1585" s="189">
        <v>60</v>
      </c>
      <c r="E1585" s="189">
        <f>IF(Início!$C$11&lt;E$2,IF((E$2-Início!$C$11)&lt;72,$D1585*E$1,6*$D1585),0)</f>
        <v>60</v>
      </c>
      <c r="F1585" s="189">
        <f>IF(Início!$C$11&lt;F$2,IF((F$2-Início!$C$11)&lt;72,$D1585*F$1,6*$D1585),0)</f>
        <v>120</v>
      </c>
      <c r="G1585" s="189">
        <f>IF(Início!$C$11&lt;G$2,IF((G$2-Início!$C$11)&lt;72,$D1585*G$1,6*$D1585),0)</f>
        <v>180</v>
      </c>
      <c r="H1585" s="189">
        <f>IF(Início!$C$11&lt;H$2,IF((H$2-Início!$C$11)&lt;72,$D1585*H$1,6*$D1585),0)</f>
        <v>240</v>
      </c>
      <c r="I1585" s="189">
        <f>IF(Início!$C$11&lt;I$2,IF((I$2-Início!$C$11)&lt;72,$D1585*I$1,6*$D1585),0)</f>
        <v>300</v>
      </c>
      <c r="J1585" s="189">
        <f>IF(Início!$C$11&lt;J$2,IF((J$2-Início!$C$11)&lt;72,$D1585*J$1,6*$D1585),0)</f>
        <v>360</v>
      </c>
      <c r="K1585" s="189">
        <f>IF(Início!$C$11&lt;K$2,IF((K$2-Início!$C$11)&lt;72,$D1585*K$1,6*$D1585),0)</f>
        <v>360</v>
      </c>
      <c r="L1585" s="189">
        <f>IF(Início!$C$11&lt;L$2,IF((L$2-Início!$C$11)&lt;72,$D1585*L$1,6*$D1585),0)</f>
        <v>360</v>
      </c>
      <c r="M1585" s="189">
        <f>IF(Início!$C$11&lt;M$2,IF((M$2-Início!$C$11)&lt;72,$D1585*M$1,6*$D1585),0)</f>
        <v>360</v>
      </c>
      <c r="N1585" s="189">
        <f>IF(Início!$C$11&lt;N$2,IF((N$2-Início!$C$11)&lt;72,$D1585*N$1,6*$D1585),0)</f>
        <v>360</v>
      </c>
      <c r="Q1585" s="165" t="s">
        <v>465</v>
      </c>
    </row>
    <row r="1586" spans="2:17">
      <c r="B1586" s="165" t="str">
        <f t="shared" si="25"/>
        <v>Sussuapara/PI</v>
      </c>
      <c r="C1586" s="189" t="s">
        <v>2004</v>
      </c>
      <c r="D1586" s="189">
        <v>60</v>
      </c>
      <c r="E1586" s="189">
        <f>IF(Início!$C$11&lt;E$2,IF((E$2-Início!$C$11)&lt;72,$D1586*E$1,6*$D1586),0)</f>
        <v>60</v>
      </c>
      <c r="F1586" s="189">
        <f>IF(Início!$C$11&lt;F$2,IF((F$2-Início!$C$11)&lt;72,$D1586*F$1,6*$D1586),0)</f>
        <v>120</v>
      </c>
      <c r="G1586" s="189">
        <f>IF(Início!$C$11&lt;G$2,IF((G$2-Início!$C$11)&lt;72,$D1586*G$1,6*$D1586),0)</f>
        <v>180</v>
      </c>
      <c r="H1586" s="189">
        <f>IF(Início!$C$11&lt;H$2,IF((H$2-Início!$C$11)&lt;72,$D1586*H$1,6*$D1586),0)</f>
        <v>240</v>
      </c>
      <c r="I1586" s="189">
        <f>IF(Início!$C$11&lt;I$2,IF((I$2-Início!$C$11)&lt;72,$D1586*I$1,6*$D1586),0)</f>
        <v>300</v>
      </c>
      <c r="J1586" s="189">
        <f>IF(Início!$C$11&lt;J$2,IF((J$2-Início!$C$11)&lt;72,$D1586*J$1,6*$D1586),0)</f>
        <v>360</v>
      </c>
      <c r="K1586" s="189">
        <f>IF(Início!$C$11&lt;K$2,IF((K$2-Início!$C$11)&lt;72,$D1586*K$1,6*$D1586),0)</f>
        <v>360</v>
      </c>
      <c r="L1586" s="189">
        <f>IF(Início!$C$11&lt;L$2,IF((L$2-Início!$C$11)&lt;72,$D1586*L$1,6*$D1586),0)</f>
        <v>360</v>
      </c>
      <c r="M1586" s="189">
        <f>IF(Início!$C$11&lt;M$2,IF((M$2-Início!$C$11)&lt;72,$D1586*M$1,6*$D1586),0)</f>
        <v>360</v>
      </c>
      <c r="N1586" s="189">
        <f>IF(Início!$C$11&lt;N$2,IF((N$2-Início!$C$11)&lt;72,$D1586*N$1,6*$D1586),0)</f>
        <v>360</v>
      </c>
      <c r="Q1586" s="165" t="s">
        <v>1594</v>
      </c>
    </row>
    <row r="1587" spans="2:17">
      <c r="B1587" s="165" t="str">
        <f t="shared" si="25"/>
        <v>Suzanápolis/SP</v>
      </c>
      <c r="C1587" s="189" t="s">
        <v>2002</v>
      </c>
      <c r="D1587" s="189">
        <v>60</v>
      </c>
      <c r="E1587" s="189">
        <f>IF(Início!$C$11&lt;E$2,IF((E$2-Início!$C$11)&lt;72,$D1587*E$1,6*$D1587),0)</f>
        <v>60</v>
      </c>
      <c r="F1587" s="189">
        <f>IF(Início!$C$11&lt;F$2,IF((F$2-Início!$C$11)&lt;72,$D1587*F$1,6*$D1587),0)</f>
        <v>120</v>
      </c>
      <c r="G1587" s="189">
        <f>IF(Início!$C$11&lt;G$2,IF((G$2-Início!$C$11)&lt;72,$D1587*G$1,6*$D1587),0)</f>
        <v>180</v>
      </c>
      <c r="H1587" s="189">
        <f>IF(Início!$C$11&lt;H$2,IF((H$2-Início!$C$11)&lt;72,$D1587*H$1,6*$D1587),0)</f>
        <v>240</v>
      </c>
      <c r="I1587" s="189">
        <f>IF(Início!$C$11&lt;I$2,IF((I$2-Início!$C$11)&lt;72,$D1587*I$1,6*$D1587),0)</f>
        <v>300</v>
      </c>
      <c r="J1587" s="189">
        <f>IF(Início!$C$11&lt;J$2,IF((J$2-Início!$C$11)&lt;72,$D1587*J$1,6*$D1587),0)</f>
        <v>360</v>
      </c>
      <c r="K1587" s="189">
        <f>IF(Início!$C$11&lt;K$2,IF((K$2-Início!$C$11)&lt;72,$D1587*K$1,6*$D1587),0)</f>
        <v>360</v>
      </c>
      <c r="L1587" s="189">
        <f>IF(Início!$C$11&lt;L$2,IF((L$2-Início!$C$11)&lt;72,$D1587*L$1,6*$D1587),0)</f>
        <v>360</v>
      </c>
      <c r="M1587" s="189">
        <f>IF(Início!$C$11&lt;M$2,IF((M$2-Início!$C$11)&lt;72,$D1587*M$1,6*$D1587),0)</f>
        <v>360</v>
      </c>
      <c r="N1587" s="189">
        <f>IF(Início!$C$11&lt;N$2,IF((N$2-Início!$C$11)&lt;72,$D1587*N$1,6*$D1587),0)</f>
        <v>360</v>
      </c>
      <c r="Q1587" s="165" t="s">
        <v>1858</v>
      </c>
    </row>
    <row r="1588" spans="2:17">
      <c r="B1588" s="165" t="str">
        <f t="shared" si="25"/>
        <v>Suzano/SP</v>
      </c>
      <c r="C1588" s="189" t="s">
        <v>2002</v>
      </c>
      <c r="D1588" s="189">
        <v>60</v>
      </c>
      <c r="E1588" s="189">
        <f>IF(Início!$C$11&lt;E$2,IF((E$2-Início!$C$11)&lt;72,$D1588*E$1,6*$D1588),0)</f>
        <v>60</v>
      </c>
      <c r="F1588" s="189">
        <f>IF(Início!$C$11&lt;F$2,IF((F$2-Início!$C$11)&lt;72,$D1588*F$1,6*$D1588),0)</f>
        <v>120</v>
      </c>
      <c r="G1588" s="189">
        <f>IF(Início!$C$11&lt;G$2,IF((G$2-Início!$C$11)&lt;72,$D1588*G$1,6*$D1588),0)</f>
        <v>180</v>
      </c>
      <c r="H1588" s="189">
        <f>IF(Início!$C$11&lt;H$2,IF((H$2-Início!$C$11)&lt;72,$D1588*H$1,6*$D1588),0)</f>
        <v>240</v>
      </c>
      <c r="I1588" s="189">
        <f>IF(Início!$C$11&lt;I$2,IF((I$2-Início!$C$11)&lt;72,$D1588*I$1,6*$D1588),0)</f>
        <v>300</v>
      </c>
      <c r="J1588" s="189">
        <f>IF(Início!$C$11&lt;J$2,IF((J$2-Início!$C$11)&lt;72,$D1588*J$1,6*$D1588),0)</f>
        <v>360</v>
      </c>
      <c r="K1588" s="189">
        <f>IF(Início!$C$11&lt;K$2,IF((K$2-Início!$C$11)&lt;72,$D1588*K$1,6*$D1588),0)</f>
        <v>360</v>
      </c>
      <c r="L1588" s="189">
        <f>IF(Início!$C$11&lt;L$2,IF((L$2-Início!$C$11)&lt;72,$D1588*L$1,6*$D1588),0)</f>
        <v>360</v>
      </c>
      <c r="M1588" s="189">
        <f>IF(Início!$C$11&lt;M$2,IF((M$2-Início!$C$11)&lt;72,$D1588*M$1,6*$D1588),0)</f>
        <v>360</v>
      </c>
      <c r="N1588" s="189">
        <f>IF(Início!$C$11&lt;N$2,IF((N$2-Início!$C$11)&lt;72,$D1588*N$1,6*$D1588),0)</f>
        <v>360</v>
      </c>
      <c r="Q1588" s="167" t="s">
        <v>346</v>
      </c>
    </row>
    <row r="1589" spans="2:17">
      <c r="B1589" s="165" t="str">
        <f t="shared" si="25"/>
        <v>Tabira/PE</v>
      </c>
      <c r="C1589" s="189" t="s">
        <v>319</v>
      </c>
      <c r="D1589" s="189">
        <v>60</v>
      </c>
      <c r="E1589" s="189">
        <f>IF(Início!$C$11&lt;E$2,IF((E$2-Início!$C$11)&lt;72,$D1589*E$1,6*$D1589),0)</f>
        <v>60</v>
      </c>
      <c r="F1589" s="189">
        <f>IF(Início!$C$11&lt;F$2,IF((F$2-Início!$C$11)&lt;72,$D1589*F$1,6*$D1589),0)</f>
        <v>120</v>
      </c>
      <c r="G1589" s="189">
        <f>IF(Início!$C$11&lt;G$2,IF((G$2-Início!$C$11)&lt;72,$D1589*G$1,6*$D1589),0)</f>
        <v>180</v>
      </c>
      <c r="H1589" s="189">
        <f>IF(Início!$C$11&lt;H$2,IF((H$2-Início!$C$11)&lt;72,$D1589*H$1,6*$D1589),0)</f>
        <v>240</v>
      </c>
      <c r="I1589" s="189">
        <f>IF(Início!$C$11&lt;I$2,IF((I$2-Início!$C$11)&lt;72,$D1589*I$1,6*$D1589),0)</f>
        <v>300</v>
      </c>
      <c r="J1589" s="189">
        <f>IF(Início!$C$11&lt;J$2,IF((J$2-Início!$C$11)&lt;72,$D1589*J$1,6*$D1589),0)</f>
        <v>360</v>
      </c>
      <c r="K1589" s="189">
        <f>IF(Início!$C$11&lt;K$2,IF((K$2-Início!$C$11)&lt;72,$D1589*K$1,6*$D1589),0)</f>
        <v>360</v>
      </c>
      <c r="L1589" s="189">
        <f>IF(Início!$C$11&lt;L$2,IF((L$2-Início!$C$11)&lt;72,$D1589*L$1,6*$D1589),0)</f>
        <v>360</v>
      </c>
      <c r="M1589" s="189">
        <f>IF(Início!$C$11&lt;M$2,IF((M$2-Início!$C$11)&lt;72,$D1589*M$1,6*$D1589),0)</f>
        <v>360</v>
      </c>
      <c r="N1589" s="189">
        <f>IF(Início!$C$11&lt;N$2,IF((N$2-Início!$C$11)&lt;72,$D1589*N$1,6*$D1589),0)</f>
        <v>360</v>
      </c>
      <c r="Q1589" s="165" t="s">
        <v>725</v>
      </c>
    </row>
    <row r="1590" spans="2:17">
      <c r="B1590" s="165" t="str">
        <f t="shared" si="25"/>
        <v>Taboão da Serra/SP</v>
      </c>
      <c r="C1590" s="189" t="s">
        <v>2002</v>
      </c>
      <c r="D1590" s="189">
        <v>60</v>
      </c>
      <c r="E1590" s="189">
        <f>IF(Início!$C$11&lt;E$2,IF((E$2-Início!$C$11)&lt;72,$D1590*E$1,6*$D1590),0)</f>
        <v>60</v>
      </c>
      <c r="F1590" s="189">
        <f>IF(Início!$C$11&lt;F$2,IF((F$2-Início!$C$11)&lt;72,$D1590*F$1,6*$D1590),0)</f>
        <v>120</v>
      </c>
      <c r="G1590" s="189">
        <f>IF(Início!$C$11&lt;G$2,IF((G$2-Início!$C$11)&lt;72,$D1590*G$1,6*$D1590),0)</f>
        <v>180</v>
      </c>
      <c r="H1590" s="189">
        <f>IF(Início!$C$11&lt;H$2,IF((H$2-Início!$C$11)&lt;72,$D1590*H$1,6*$D1590),0)</f>
        <v>240</v>
      </c>
      <c r="I1590" s="189">
        <f>IF(Início!$C$11&lt;I$2,IF((I$2-Início!$C$11)&lt;72,$D1590*I$1,6*$D1590),0)</f>
        <v>300</v>
      </c>
      <c r="J1590" s="189">
        <f>IF(Início!$C$11&lt;J$2,IF((J$2-Início!$C$11)&lt;72,$D1590*J$1,6*$D1590),0)</f>
        <v>360</v>
      </c>
      <c r="K1590" s="189">
        <f>IF(Início!$C$11&lt;K$2,IF((K$2-Início!$C$11)&lt;72,$D1590*K$1,6*$D1590),0)</f>
        <v>360</v>
      </c>
      <c r="L1590" s="189">
        <f>IF(Início!$C$11&lt;L$2,IF((L$2-Início!$C$11)&lt;72,$D1590*L$1,6*$D1590),0)</f>
        <v>360</v>
      </c>
      <c r="M1590" s="189">
        <f>IF(Início!$C$11&lt;M$2,IF((M$2-Início!$C$11)&lt;72,$D1590*M$1,6*$D1590),0)</f>
        <v>360</v>
      </c>
      <c r="N1590" s="189">
        <f>IF(Início!$C$11&lt;N$2,IF((N$2-Início!$C$11)&lt;72,$D1590*N$1,6*$D1590),0)</f>
        <v>360</v>
      </c>
      <c r="Q1590" s="167" t="s">
        <v>349</v>
      </c>
    </row>
    <row r="1591" spans="2:17">
      <c r="B1591" s="165" t="str">
        <f t="shared" si="25"/>
        <v>Taboleiro Grande/RN</v>
      </c>
      <c r="C1591" s="189" t="s">
        <v>2014</v>
      </c>
      <c r="D1591" s="189">
        <v>60</v>
      </c>
      <c r="E1591" s="189">
        <f>IF(Início!$C$11&lt;E$2,IF((E$2-Início!$C$11)&lt;72,$D1591*E$1,6*$D1591),0)</f>
        <v>60</v>
      </c>
      <c r="F1591" s="189">
        <f>IF(Início!$C$11&lt;F$2,IF((F$2-Início!$C$11)&lt;72,$D1591*F$1,6*$D1591),0)</f>
        <v>120</v>
      </c>
      <c r="G1591" s="189">
        <f>IF(Início!$C$11&lt;G$2,IF((G$2-Início!$C$11)&lt;72,$D1591*G$1,6*$D1591),0)</f>
        <v>180</v>
      </c>
      <c r="H1591" s="189">
        <f>IF(Início!$C$11&lt;H$2,IF((H$2-Início!$C$11)&lt;72,$D1591*H$1,6*$D1591),0)</f>
        <v>240</v>
      </c>
      <c r="I1591" s="189">
        <f>IF(Início!$C$11&lt;I$2,IF((I$2-Início!$C$11)&lt;72,$D1591*I$1,6*$D1591),0)</f>
        <v>300</v>
      </c>
      <c r="J1591" s="189">
        <f>IF(Início!$C$11&lt;J$2,IF((J$2-Início!$C$11)&lt;72,$D1591*J$1,6*$D1591),0)</f>
        <v>360</v>
      </c>
      <c r="K1591" s="189">
        <f>IF(Início!$C$11&lt;K$2,IF((K$2-Início!$C$11)&lt;72,$D1591*K$1,6*$D1591),0)</f>
        <v>360</v>
      </c>
      <c r="L1591" s="189">
        <f>IF(Início!$C$11&lt;L$2,IF((L$2-Início!$C$11)&lt;72,$D1591*L$1,6*$D1591),0)</f>
        <v>360</v>
      </c>
      <c r="M1591" s="189">
        <f>IF(Início!$C$11&lt;M$2,IF((M$2-Início!$C$11)&lt;72,$D1591*M$1,6*$D1591),0)</f>
        <v>360</v>
      </c>
      <c r="N1591" s="189">
        <f>IF(Início!$C$11&lt;N$2,IF((N$2-Início!$C$11)&lt;72,$D1591*N$1,6*$D1591),0)</f>
        <v>360</v>
      </c>
      <c r="Q1591" s="165" t="s">
        <v>1944</v>
      </c>
    </row>
    <row r="1592" spans="2:17">
      <c r="B1592" s="165" t="str">
        <f t="shared" si="25"/>
        <v>Tabuleiro do Norte/CE</v>
      </c>
      <c r="C1592" s="189" t="s">
        <v>314</v>
      </c>
      <c r="D1592" s="189">
        <v>60</v>
      </c>
      <c r="E1592" s="189">
        <f>IF(Início!$C$11&lt;E$2,IF((E$2-Início!$C$11)&lt;72,$D1592*E$1,6*$D1592),0)</f>
        <v>60</v>
      </c>
      <c r="F1592" s="189">
        <f>IF(Início!$C$11&lt;F$2,IF((F$2-Início!$C$11)&lt;72,$D1592*F$1,6*$D1592),0)</f>
        <v>120</v>
      </c>
      <c r="G1592" s="189">
        <f>IF(Início!$C$11&lt;G$2,IF((G$2-Início!$C$11)&lt;72,$D1592*G$1,6*$D1592),0)</f>
        <v>180</v>
      </c>
      <c r="H1592" s="189">
        <f>IF(Início!$C$11&lt;H$2,IF((H$2-Início!$C$11)&lt;72,$D1592*H$1,6*$D1592),0)</f>
        <v>240</v>
      </c>
      <c r="I1592" s="189">
        <f>IF(Início!$C$11&lt;I$2,IF((I$2-Início!$C$11)&lt;72,$D1592*I$1,6*$D1592),0)</f>
        <v>300</v>
      </c>
      <c r="J1592" s="189">
        <f>IF(Início!$C$11&lt;J$2,IF((J$2-Início!$C$11)&lt;72,$D1592*J$1,6*$D1592),0)</f>
        <v>360</v>
      </c>
      <c r="K1592" s="189">
        <f>IF(Início!$C$11&lt;K$2,IF((K$2-Início!$C$11)&lt;72,$D1592*K$1,6*$D1592),0)</f>
        <v>360</v>
      </c>
      <c r="L1592" s="189">
        <f>IF(Início!$C$11&lt;L$2,IF((L$2-Início!$C$11)&lt;72,$D1592*L$1,6*$D1592),0)</f>
        <v>360</v>
      </c>
      <c r="M1592" s="189">
        <f>IF(Início!$C$11&lt;M$2,IF((M$2-Início!$C$11)&lt;72,$D1592*M$1,6*$D1592),0)</f>
        <v>360</v>
      </c>
      <c r="N1592" s="189">
        <f>IF(Início!$C$11&lt;N$2,IF((N$2-Início!$C$11)&lt;72,$D1592*N$1,6*$D1592),0)</f>
        <v>360</v>
      </c>
      <c r="Q1592" s="165" t="s">
        <v>683</v>
      </c>
    </row>
    <row r="1593" spans="2:17">
      <c r="B1593" s="165" t="str">
        <f t="shared" si="25"/>
        <v>Tacaimbó/PE</v>
      </c>
      <c r="C1593" s="189" t="s">
        <v>319</v>
      </c>
      <c r="D1593" s="189">
        <v>60</v>
      </c>
      <c r="E1593" s="189">
        <f>IF(Início!$C$11&lt;E$2,IF((E$2-Início!$C$11)&lt;72,$D1593*E$1,6*$D1593),0)</f>
        <v>60</v>
      </c>
      <c r="F1593" s="189">
        <f>IF(Início!$C$11&lt;F$2,IF((F$2-Início!$C$11)&lt;72,$D1593*F$1,6*$D1593),0)</f>
        <v>120</v>
      </c>
      <c r="G1593" s="189">
        <f>IF(Início!$C$11&lt;G$2,IF((G$2-Início!$C$11)&lt;72,$D1593*G$1,6*$D1593),0)</f>
        <v>180</v>
      </c>
      <c r="H1593" s="189">
        <f>IF(Início!$C$11&lt;H$2,IF((H$2-Início!$C$11)&lt;72,$D1593*H$1,6*$D1593),0)</f>
        <v>240</v>
      </c>
      <c r="I1593" s="189">
        <f>IF(Início!$C$11&lt;I$2,IF((I$2-Início!$C$11)&lt;72,$D1593*I$1,6*$D1593),0)</f>
        <v>300</v>
      </c>
      <c r="J1593" s="189">
        <f>IF(Início!$C$11&lt;J$2,IF((J$2-Início!$C$11)&lt;72,$D1593*J$1,6*$D1593),0)</f>
        <v>360</v>
      </c>
      <c r="K1593" s="189">
        <f>IF(Início!$C$11&lt;K$2,IF((K$2-Início!$C$11)&lt;72,$D1593*K$1,6*$D1593),0)</f>
        <v>360</v>
      </c>
      <c r="L1593" s="189">
        <f>IF(Início!$C$11&lt;L$2,IF((L$2-Início!$C$11)&lt;72,$D1593*L$1,6*$D1593),0)</f>
        <v>360</v>
      </c>
      <c r="M1593" s="189">
        <f>IF(Início!$C$11&lt;M$2,IF((M$2-Início!$C$11)&lt;72,$D1593*M$1,6*$D1593),0)</f>
        <v>360</v>
      </c>
      <c r="N1593" s="189">
        <f>IF(Início!$C$11&lt;N$2,IF((N$2-Início!$C$11)&lt;72,$D1593*N$1,6*$D1593),0)</f>
        <v>360</v>
      </c>
      <c r="Q1593" s="165" t="s">
        <v>1145</v>
      </c>
    </row>
    <row r="1594" spans="2:17">
      <c r="B1594" s="165" t="str">
        <f t="shared" si="25"/>
        <v>Tacaratu/PE</v>
      </c>
      <c r="C1594" s="189" t="s">
        <v>319</v>
      </c>
      <c r="D1594" s="189">
        <v>60</v>
      </c>
      <c r="E1594" s="189">
        <f>IF(Início!$C$11&lt;E$2,IF((E$2-Início!$C$11)&lt;72,$D1594*E$1,6*$D1594),0)</f>
        <v>60</v>
      </c>
      <c r="F1594" s="189">
        <f>IF(Início!$C$11&lt;F$2,IF((F$2-Início!$C$11)&lt;72,$D1594*F$1,6*$D1594),0)</f>
        <v>120</v>
      </c>
      <c r="G1594" s="189">
        <f>IF(Início!$C$11&lt;G$2,IF((G$2-Início!$C$11)&lt;72,$D1594*G$1,6*$D1594),0)</f>
        <v>180</v>
      </c>
      <c r="H1594" s="189">
        <f>IF(Início!$C$11&lt;H$2,IF((H$2-Início!$C$11)&lt;72,$D1594*H$1,6*$D1594),0)</f>
        <v>240</v>
      </c>
      <c r="I1594" s="189">
        <f>IF(Início!$C$11&lt;I$2,IF((I$2-Início!$C$11)&lt;72,$D1594*I$1,6*$D1594),0)</f>
        <v>300</v>
      </c>
      <c r="J1594" s="189">
        <f>IF(Início!$C$11&lt;J$2,IF((J$2-Início!$C$11)&lt;72,$D1594*J$1,6*$D1594),0)</f>
        <v>360</v>
      </c>
      <c r="K1594" s="189">
        <f>IF(Início!$C$11&lt;K$2,IF((K$2-Início!$C$11)&lt;72,$D1594*K$1,6*$D1594),0)</f>
        <v>360</v>
      </c>
      <c r="L1594" s="189">
        <f>IF(Início!$C$11&lt;L$2,IF((L$2-Início!$C$11)&lt;72,$D1594*L$1,6*$D1594),0)</f>
        <v>360</v>
      </c>
      <c r="M1594" s="189">
        <f>IF(Início!$C$11&lt;M$2,IF((M$2-Início!$C$11)&lt;72,$D1594*M$1,6*$D1594),0)</f>
        <v>360</v>
      </c>
      <c r="N1594" s="189">
        <f>IF(Início!$C$11&lt;N$2,IF((N$2-Início!$C$11)&lt;72,$D1594*N$1,6*$D1594),0)</f>
        <v>360</v>
      </c>
      <c r="Q1594" s="165" t="s">
        <v>803</v>
      </c>
    </row>
    <row r="1595" spans="2:17">
      <c r="B1595" s="165" t="str">
        <f t="shared" si="25"/>
        <v>Tacuru/MS</v>
      </c>
      <c r="C1595" s="189" t="s">
        <v>308</v>
      </c>
      <c r="D1595" s="189">
        <v>60</v>
      </c>
      <c r="E1595" s="189">
        <f>IF(Início!$C$11&lt;E$2,IF((E$2-Início!$C$11)&lt;72,$D1595*E$1,6*$D1595),0)</f>
        <v>60</v>
      </c>
      <c r="F1595" s="189">
        <f>IF(Início!$C$11&lt;F$2,IF((F$2-Início!$C$11)&lt;72,$D1595*F$1,6*$D1595),0)</f>
        <v>120</v>
      </c>
      <c r="G1595" s="189">
        <f>IF(Início!$C$11&lt;G$2,IF((G$2-Início!$C$11)&lt;72,$D1595*G$1,6*$D1595),0)</f>
        <v>180</v>
      </c>
      <c r="H1595" s="189">
        <f>IF(Início!$C$11&lt;H$2,IF((H$2-Início!$C$11)&lt;72,$D1595*H$1,6*$D1595),0)</f>
        <v>240</v>
      </c>
      <c r="I1595" s="189">
        <f>IF(Início!$C$11&lt;I$2,IF((I$2-Início!$C$11)&lt;72,$D1595*I$1,6*$D1595),0)</f>
        <v>300</v>
      </c>
      <c r="J1595" s="189">
        <f>IF(Início!$C$11&lt;J$2,IF((J$2-Início!$C$11)&lt;72,$D1595*J$1,6*$D1595),0)</f>
        <v>360</v>
      </c>
      <c r="K1595" s="189">
        <f>IF(Início!$C$11&lt;K$2,IF((K$2-Início!$C$11)&lt;72,$D1595*K$1,6*$D1595),0)</f>
        <v>360</v>
      </c>
      <c r="L1595" s="189">
        <f>IF(Início!$C$11&lt;L$2,IF((L$2-Início!$C$11)&lt;72,$D1595*L$1,6*$D1595),0)</f>
        <v>360</v>
      </c>
      <c r="M1595" s="189">
        <f>IF(Início!$C$11&lt;M$2,IF((M$2-Início!$C$11)&lt;72,$D1595*M$1,6*$D1595),0)</f>
        <v>360</v>
      </c>
      <c r="N1595" s="189">
        <f>IF(Início!$C$11&lt;N$2,IF((N$2-Início!$C$11)&lt;72,$D1595*N$1,6*$D1595),0)</f>
        <v>360</v>
      </c>
      <c r="Q1595" s="165" t="s">
        <v>1298</v>
      </c>
    </row>
    <row r="1596" spans="2:17">
      <c r="B1596" s="165" t="str">
        <f t="shared" si="25"/>
        <v>Taguaí/SP</v>
      </c>
      <c r="C1596" s="189" t="s">
        <v>2002</v>
      </c>
      <c r="D1596" s="189">
        <v>60</v>
      </c>
      <c r="E1596" s="189">
        <f>IF(Início!$C$11&lt;E$2,IF((E$2-Início!$C$11)&lt;72,$D1596*E$1,6*$D1596),0)</f>
        <v>60</v>
      </c>
      <c r="F1596" s="189">
        <f>IF(Início!$C$11&lt;F$2,IF((F$2-Início!$C$11)&lt;72,$D1596*F$1,6*$D1596),0)</f>
        <v>120</v>
      </c>
      <c r="G1596" s="189">
        <f>IF(Início!$C$11&lt;G$2,IF((G$2-Início!$C$11)&lt;72,$D1596*G$1,6*$D1596),0)</f>
        <v>180</v>
      </c>
      <c r="H1596" s="189">
        <f>IF(Início!$C$11&lt;H$2,IF((H$2-Início!$C$11)&lt;72,$D1596*H$1,6*$D1596),0)</f>
        <v>240</v>
      </c>
      <c r="I1596" s="189">
        <f>IF(Início!$C$11&lt;I$2,IF((I$2-Início!$C$11)&lt;72,$D1596*I$1,6*$D1596),0)</f>
        <v>300</v>
      </c>
      <c r="J1596" s="189">
        <f>IF(Início!$C$11&lt;J$2,IF((J$2-Início!$C$11)&lt;72,$D1596*J$1,6*$D1596),0)</f>
        <v>360</v>
      </c>
      <c r="K1596" s="189">
        <f>IF(Início!$C$11&lt;K$2,IF((K$2-Início!$C$11)&lt;72,$D1596*K$1,6*$D1596),0)</f>
        <v>360</v>
      </c>
      <c r="L1596" s="189">
        <f>IF(Início!$C$11&lt;L$2,IF((L$2-Início!$C$11)&lt;72,$D1596*L$1,6*$D1596),0)</f>
        <v>360</v>
      </c>
      <c r="M1596" s="189">
        <f>IF(Início!$C$11&lt;M$2,IF((M$2-Início!$C$11)&lt;72,$D1596*M$1,6*$D1596),0)</f>
        <v>360</v>
      </c>
      <c r="N1596" s="189">
        <f>IF(Início!$C$11&lt;N$2,IF((N$2-Início!$C$11)&lt;72,$D1596*N$1,6*$D1596),0)</f>
        <v>360</v>
      </c>
      <c r="Q1596" s="165" t="s">
        <v>1203</v>
      </c>
    </row>
    <row r="1597" spans="2:17">
      <c r="B1597" s="165" t="str">
        <f t="shared" si="25"/>
        <v>Tailândia/PA</v>
      </c>
      <c r="C1597" s="189" t="s">
        <v>302</v>
      </c>
      <c r="D1597" s="189">
        <v>60</v>
      </c>
      <c r="E1597" s="189">
        <f>IF(Início!$C$11&lt;E$2,IF((E$2-Início!$C$11)&lt;72,$D1597*E$1,6*$D1597),0)</f>
        <v>60</v>
      </c>
      <c r="F1597" s="189">
        <f>IF(Início!$C$11&lt;F$2,IF((F$2-Início!$C$11)&lt;72,$D1597*F$1,6*$D1597),0)</f>
        <v>120</v>
      </c>
      <c r="G1597" s="189">
        <f>IF(Início!$C$11&lt;G$2,IF((G$2-Início!$C$11)&lt;72,$D1597*G$1,6*$D1597),0)</f>
        <v>180</v>
      </c>
      <c r="H1597" s="189">
        <f>IF(Início!$C$11&lt;H$2,IF((H$2-Início!$C$11)&lt;72,$D1597*H$1,6*$D1597),0)</f>
        <v>240</v>
      </c>
      <c r="I1597" s="189">
        <f>IF(Início!$C$11&lt;I$2,IF((I$2-Início!$C$11)&lt;72,$D1597*I$1,6*$D1597),0)</f>
        <v>300</v>
      </c>
      <c r="J1597" s="189">
        <f>IF(Início!$C$11&lt;J$2,IF((J$2-Início!$C$11)&lt;72,$D1597*J$1,6*$D1597),0)</f>
        <v>360</v>
      </c>
      <c r="K1597" s="189">
        <f>IF(Início!$C$11&lt;K$2,IF((K$2-Início!$C$11)&lt;72,$D1597*K$1,6*$D1597),0)</f>
        <v>360</v>
      </c>
      <c r="L1597" s="189">
        <f>IF(Início!$C$11&lt;L$2,IF((L$2-Início!$C$11)&lt;72,$D1597*L$1,6*$D1597),0)</f>
        <v>360</v>
      </c>
      <c r="M1597" s="189">
        <f>IF(Início!$C$11&lt;M$2,IF((M$2-Início!$C$11)&lt;72,$D1597*M$1,6*$D1597),0)</f>
        <v>360</v>
      </c>
      <c r="N1597" s="189">
        <f>IF(Início!$C$11&lt;N$2,IF((N$2-Início!$C$11)&lt;72,$D1597*N$1,6*$D1597),0)</f>
        <v>360</v>
      </c>
      <c r="Q1597" s="165" t="s">
        <v>446</v>
      </c>
    </row>
    <row r="1598" spans="2:17">
      <c r="B1598" s="165" t="str">
        <f t="shared" si="25"/>
        <v>Tamandaré/PE</v>
      </c>
      <c r="C1598" s="189" t="s">
        <v>319</v>
      </c>
      <c r="D1598" s="189">
        <v>60</v>
      </c>
      <c r="E1598" s="189">
        <f>IF(Início!$C$11&lt;E$2,IF((E$2-Início!$C$11)&lt;72,$D1598*E$1,6*$D1598),0)</f>
        <v>60</v>
      </c>
      <c r="F1598" s="189">
        <f>IF(Início!$C$11&lt;F$2,IF((F$2-Início!$C$11)&lt;72,$D1598*F$1,6*$D1598),0)</f>
        <v>120</v>
      </c>
      <c r="G1598" s="189">
        <f>IF(Início!$C$11&lt;G$2,IF((G$2-Início!$C$11)&lt;72,$D1598*G$1,6*$D1598),0)</f>
        <v>180</v>
      </c>
      <c r="H1598" s="189">
        <f>IF(Início!$C$11&lt;H$2,IF((H$2-Início!$C$11)&lt;72,$D1598*H$1,6*$D1598),0)</f>
        <v>240</v>
      </c>
      <c r="I1598" s="189">
        <f>IF(Início!$C$11&lt;I$2,IF((I$2-Início!$C$11)&lt;72,$D1598*I$1,6*$D1598),0)</f>
        <v>300</v>
      </c>
      <c r="J1598" s="189">
        <f>IF(Início!$C$11&lt;J$2,IF((J$2-Início!$C$11)&lt;72,$D1598*J$1,6*$D1598),0)</f>
        <v>360</v>
      </c>
      <c r="K1598" s="189">
        <f>IF(Início!$C$11&lt;K$2,IF((K$2-Início!$C$11)&lt;72,$D1598*K$1,6*$D1598),0)</f>
        <v>360</v>
      </c>
      <c r="L1598" s="189">
        <f>IF(Início!$C$11&lt;L$2,IF((L$2-Início!$C$11)&lt;72,$D1598*L$1,6*$D1598),0)</f>
        <v>360</v>
      </c>
      <c r="M1598" s="189">
        <f>IF(Início!$C$11&lt;M$2,IF((M$2-Início!$C$11)&lt;72,$D1598*M$1,6*$D1598),0)</f>
        <v>360</v>
      </c>
      <c r="N1598" s="189">
        <f>IF(Início!$C$11&lt;N$2,IF((N$2-Início!$C$11)&lt;72,$D1598*N$1,6*$D1598),0)</f>
        <v>360</v>
      </c>
      <c r="Q1598" s="165" t="s">
        <v>816</v>
      </c>
    </row>
    <row r="1599" spans="2:17">
      <c r="B1599" s="165" t="str">
        <f t="shared" si="25"/>
        <v>Tamboara/PR</v>
      </c>
      <c r="C1599" s="189" t="s">
        <v>2009</v>
      </c>
      <c r="D1599" s="189">
        <v>60</v>
      </c>
      <c r="E1599" s="189">
        <f>IF(Início!$C$11&lt;E$2,IF((E$2-Início!$C$11)&lt;72,$D1599*E$1,6*$D1599),0)</f>
        <v>60</v>
      </c>
      <c r="F1599" s="189">
        <f>IF(Início!$C$11&lt;F$2,IF((F$2-Início!$C$11)&lt;72,$D1599*F$1,6*$D1599),0)</f>
        <v>120</v>
      </c>
      <c r="G1599" s="189">
        <f>IF(Início!$C$11&lt;G$2,IF((G$2-Início!$C$11)&lt;72,$D1599*G$1,6*$D1599),0)</f>
        <v>180</v>
      </c>
      <c r="H1599" s="189">
        <f>IF(Início!$C$11&lt;H$2,IF((H$2-Início!$C$11)&lt;72,$D1599*H$1,6*$D1599),0)</f>
        <v>240</v>
      </c>
      <c r="I1599" s="189">
        <f>IF(Início!$C$11&lt;I$2,IF((I$2-Início!$C$11)&lt;72,$D1599*I$1,6*$D1599),0)</f>
        <v>300</v>
      </c>
      <c r="J1599" s="189">
        <f>IF(Início!$C$11&lt;J$2,IF((J$2-Início!$C$11)&lt;72,$D1599*J$1,6*$D1599),0)</f>
        <v>360</v>
      </c>
      <c r="K1599" s="189">
        <f>IF(Início!$C$11&lt;K$2,IF((K$2-Início!$C$11)&lt;72,$D1599*K$1,6*$D1599),0)</f>
        <v>360</v>
      </c>
      <c r="L1599" s="189">
        <f>IF(Início!$C$11&lt;L$2,IF((L$2-Início!$C$11)&lt;72,$D1599*L$1,6*$D1599),0)</f>
        <v>360</v>
      </c>
      <c r="M1599" s="189">
        <f>IF(Início!$C$11&lt;M$2,IF((M$2-Início!$C$11)&lt;72,$D1599*M$1,6*$D1599),0)</f>
        <v>360</v>
      </c>
      <c r="N1599" s="189">
        <f>IF(Início!$C$11&lt;N$2,IF((N$2-Início!$C$11)&lt;72,$D1599*N$1,6*$D1599),0)</f>
        <v>360</v>
      </c>
      <c r="Q1599" s="165" t="s">
        <v>1704</v>
      </c>
    </row>
    <row r="1600" spans="2:17">
      <c r="B1600" s="165" t="str">
        <f t="shared" si="25"/>
        <v>Tamboril/CE</v>
      </c>
      <c r="C1600" s="189" t="s">
        <v>314</v>
      </c>
      <c r="D1600" s="189">
        <v>60</v>
      </c>
      <c r="E1600" s="189">
        <f>IF(Início!$C$11&lt;E$2,IF((E$2-Início!$C$11)&lt;72,$D1600*E$1,6*$D1600),0)</f>
        <v>60</v>
      </c>
      <c r="F1600" s="189">
        <f>IF(Início!$C$11&lt;F$2,IF((F$2-Início!$C$11)&lt;72,$D1600*F$1,6*$D1600),0)</f>
        <v>120</v>
      </c>
      <c r="G1600" s="189">
        <f>IF(Início!$C$11&lt;G$2,IF((G$2-Início!$C$11)&lt;72,$D1600*G$1,6*$D1600),0)</f>
        <v>180</v>
      </c>
      <c r="H1600" s="189">
        <f>IF(Início!$C$11&lt;H$2,IF((H$2-Início!$C$11)&lt;72,$D1600*H$1,6*$D1600),0)</f>
        <v>240</v>
      </c>
      <c r="I1600" s="189">
        <f>IF(Início!$C$11&lt;I$2,IF((I$2-Início!$C$11)&lt;72,$D1600*I$1,6*$D1600),0)</f>
        <v>300</v>
      </c>
      <c r="J1600" s="189">
        <f>IF(Início!$C$11&lt;J$2,IF((J$2-Início!$C$11)&lt;72,$D1600*J$1,6*$D1600),0)</f>
        <v>360</v>
      </c>
      <c r="K1600" s="189">
        <f>IF(Início!$C$11&lt;K$2,IF((K$2-Início!$C$11)&lt;72,$D1600*K$1,6*$D1600),0)</f>
        <v>360</v>
      </c>
      <c r="L1600" s="189">
        <f>IF(Início!$C$11&lt;L$2,IF((L$2-Início!$C$11)&lt;72,$D1600*L$1,6*$D1600),0)</f>
        <v>360</v>
      </c>
      <c r="M1600" s="189">
        <f>IF(Início!$C$11&lt;M$2,IF((M$2-Início!$C$11)&lt;72,$D1600*M$1,6*$D1600),0)</f>
        <v>360</v>
      </c>
      <c r="N1600" s="189">
        <f>IF(Início!$C$11&lt;N$2,IF((N$2-Início!$C$11)&lt;72,$D1600*N$1,6*$D1600),0)</f>
        <v>360</v>
      </c>
      <c r="Q1600" s="165" t="s">
        <v>768</v>
      </c>
    </row>
    <row r="1601" spans="2:17">
      <c r="B1601" s="165" t="str">
        <f t="shared" si="25"/>
        <v>Tanguá/RJ</v>
      </c>
      <c r="C1601" s="189" t="s">
        <v>2003</v>
      </c>
      <c r="D1601" s="189">
        <v>60</v>
      </c>
      <c r="E1601" s="189">
        <f>IF(Início!$C$11&lt;E$2,IF((E$2-Início!$C$11)&lt;72,$D1601*E$1,6*$D1601),0)</f>
        <v>60</v>
      </c>
      <c r="F1601" s="189">
        <f>IF(Início!$C$11&lt;F$2,IF((F$2-Início!$C$11)&lt;72,$D1601*F$1,6*$D1601),0)</f>
        <v>120</v>
      </c>
      <c r="G1601" s="189">
        <f>IF(Início!$C$11&lt;G$2,IF((G$2-Início!$C$11)&lt;72,$D1601*G$1,6*$D1601),0)</f>
        <v>180</v>
      </c>
      <c r="H1601" s="189">
        <f>IF(Início!$C$11&lt;H$2,IF((H$2-Início!$C$11)&lt;72,$D1601*H$1,6*$D1601),0)</f>
        <v>240</v>
      </c>
      <c r="I1601" s="189">
        <f>IF(Início!$C$11&lt;I$2,IF((I$2-Início!$C$11)&lt;72,$D1601*I$1,6*$D1601),0)</f>
        <v>300</v>
      </c>
      <c r="J1601" s="189">
        <f>IF(Início!$C$11&lt;J$2,IF((J$2-Início!$C$11)&lt;72,$D1601*J$1,6*$D1601),0)</f>
        <v>360</v>
      </c>
      <c r="K1601" s="189">
        <f>IF(Início!$C$11&lt;K$2,IF((K$2-Início!$C$11)&lt;72,$D1601*K$1,6*$D1601),0)</f>
        <v>360</v>
      </c>
      <c r="L1601" s="189">
        <f>IF(Início!$C$11&lt;L$2,IF((L$2-Início!$C$11)&lt;72,$D1601*L$1,6*$D1601),0)</f>
        <v>360</v>
      </c>
      <c r="M1601" s="189">
        <f>IF(Início!$C$11&lt;M$2,IF((M$2-Início!$C$11)&lt;72,$D1601*M$1,6*$D1601),0)</f>
        <v>360</v>
      </c>
      <c r="N1601" s="189">
        <f>IF(Início!$C$11&lt;N$2,IF((N$2-Início!$C$11)&lt;72,$D1601*N$1,6*$D1601),0)</f>
        <v>360</v>
      </c>
      <c r="Q1601" s="165" t="s">
        <v>669</v>
      </c>
    </row>
    <row r="1602" spans="2:17">
      <c r="B1602" s="165" t="str">
        <f t="shared" si="25"/>
        <v>Tanhaçu/BA</v>
      </c>
      <c r="C1602" s="189" t="s">
        <v>311</v>
      </c>
      <c r="D1602" s="189">
        <v>60</v>
      </c>
      <c r="E1602" s="189">
        <f>IF(Início!$C$11&lt;E$2,IF((E$2-Início!$C$11)&lt;72,$D1602*E$1,6*$D1602),0)</f>
        <v>60</v>
      </c>
      <c r="F1602" s="189">
        <f>IF(Início!$C$11&lt;F$2,IF((F$2-Início!$C$11)&lt;72,$D1602*F$1,6*$D1602),0)</f>
        <v>120</v>
      </c>
      <c r="G1602" s="189">
        <f>IF(Início!$C$11&lt;G$2,IF((G$2-Início!$C$11)&lt;72,$D1602*G$1,6*$D1602),0)</f>
        <v>180</v>
      </c>
      <c r="H1602" s="189">
        <f>IF(Início!$C$11&lt;H$2,IF((H$2-Início!$C$11)&lt;72,$D1602*H$1,6*$D1602),0)</f>
        <v>240</v>
      </c>
      <c r="I1602" s="189">
        <f>IF(Início!$C$11&lt;I$2,IF((I$2-Início!$C$11)&lt;72,$D1602*I$1,6*$D1602),0)</f>
        <v>300</v>
      </c>
      <c r="J1602" s="189">
        <f>IF(Início!$C$11&lt;J$2,IF((J$2-Início!$C$11)&lt;72,$D1602*J$1,6*$D1602),0)</f>
        <v>360</v>
      </c>
      <c r="K1602" s="189">
        <f>IF(Início!$C$11&lt;K$2,IF((K$2-Início!$C$11)&lt;72,$D1602*K$1,6*$D1602),0)</f>
        <v>360</v>
      </c>
      <c r="L1602" s="189">
        <f>IF(Início!$C$11&lt;L$2,IF((L$2-Início!$C$11)&lt;72,$D1602*L$1,6*$D1602),0)</f>
        <v>360</v>
      </c>
      <c r="M1602" s="189">
        <f>IF(Início!$C$11&lt;M$2,IF((M$2-Início!$C$11)&lt;72,$D1602*M$1,6*$D1602),0)</f>
        <v>360</v>
      </c>
      <c r="N1602" s="189">
        <f>IF(Início!$C$11&lt;N$2,IF((N$2-Início!$C$11)&lt;72,$D1602*N$1,6*$D1602),0)</f>
        <v>360</v>
      </c>
      <c r="Q1602" s="165" t="s">
        <v>871</v>
      </c>
    </row>
    <row r="1603" spans="2:17">
      <c r="B1603" s="165" t="str">
        <f t="shared" si="25"/>
        <v>Tanque Novo/BA</v>
      </c>
      <c r="C1603" s="189" t="s">
        <v>311</v>
      </c>
      <c r="D1603" s="189">
        <v>60</v>
      </c>
      <c r="E1603" s="189">
        <f>IF(Início!$C$11&lt;E$2,IF((E$2-Início!$C$11)&lt;72,$D1603*E$1,6*$D1603),0)</f>
        <v>60</v>
      </c>
      <c r="F1603" s="189">
        <f>IF(Início!$C$11&lt;F$2,IF((F$2-Início!$C$11)&lt;72,$D1603*F$1,6*$D1603),0)</f>
        <v>120</v>
      </c>
      <c r="G1603" s="189">
        <f>IF(Início!$C$11&lt;G$2,IF((G$2-Início!$C$11)&lt;72,$D1603*G$1,6*$D1603),0)</f>
        <v>180</v>
      </c>
      <c r="H1603" s="189">
        <f>IF(Início!$C$11&lt;H$2,IF((H$2-Início!$C$11)&lt;72,$D1603*H$1,6*$D1603),0)</f>
        <v>240</v>
      </c>
      <c r="I1603" s="189">
        <f>IF(Início!$C$11&lt;I$2,IF((I$2-Início!$C$11)&lt;72,$D1603*I$1,6*$D1603),0)</f>
        <v>300</v>
      </c>
      <c r="J1603" s="189">
        <f>IF(Início!$C$11&lt;J$2,IF((J$2-Início!$C$11)&lt;72,$D1603*J$1,6*$D1603),0)</f>
        <v>360</v>
      </c>
      <c r="K1603" s="189">
        <f>IF(Início!$C$11&lt;K$2,IF((K$2-Início!$C$11)&lt;72,$D1603*K$1,6*$D1603),0)</f>
        <v>360</v>
      </c>
      <c r="L1603" s="189">
        <f>IF(Início!$C$11&lt;L$2,IF((L$2-Início!$C$11)&lt;72,$D1603*L$1,6*$D1603),0)</f>
        <v>360</v>
      </c>
      <c r="M1603" s="189">
        <f>IF(Início!$C$11&lt;M$2,IF((M$2-Início!$C$11)&lt;72,$D1603*M$1,6*$D1603),0)</f>
        <v>360</v>
      </c>
      <c r="N1603" s="189">
        <f>IF(Início!$C$11&lt;N$2,IF((N$2-Início!$C$11)&lt;72,$D1603*N$1,6*$D1603),0)</f>
        <v>360</v>
      </c>
      <c r="Q1603" s="165" t="s">
        <v>998</v>
      </c>
    </row>
    <row r="1604" spans="2:17">
      <c r="B1604" s="165" t="str">
        <f t="shared" si="25"/>
        <v>Tanquinho/BA</v>
      </c>
      <c r="C1604" s="189" t="s">
        <v>311</v>
      </c>
      <c r="D1604" s="189">
        <v>60</v>
      </c>
      <c r="E1604" s="189">
        <f>IF(Início!$C$11&lt;E$2,IF((E$2-Início!$C$11)&lt;72,$D1604*E$1,6*$D1604),0)</f>
        <v>60</v>
      </c>
      <c r="F1604" s="189">
        <f>IF(Início!$C$11&lt;F$2,IF((F$2-Início!$C$11)&lt;72,$D1604*F$1,6*$D1604),0)</f>
        <v>120</v>
      </c>
      <c r="G1604" s="189">
        <f>IF(Início!$C$11&lt;G$2,IF((G$2-Início!$C$11)&lt;72,$D1604*G$1,6*$D1604),0)</f>
        <v>180</v>
      </c>
      <c r="H1604" s="189">
        <f>IF(Início!$C$11&lt;H$2,IF((H$2-Início!$C$11)&lt;72,$D1604*H$1,6*$D1604),0)</f>
        <v>240</v>
      </c>
      <c r="I1604" s="189">
        <f>IF(Início!$C$11&lt;I$2,IF((I$2-Início!$C$11)&lt;72,$D1604*I$1,6*$D1604),0)</f>
        <v>300</v>
      </c>
      <c r="J1604" s="189">
        <f>IF(Início!$C$11&lt;J$2,IF((J$2-Início!$C$11)&lt;72,$D1604*J$1,6*$D1604),0)</f>
        <v>360</v>
      </c>
      <c r="K1604" s="189">
        <f>IF(Início!$C$11&lt;K$2,IF((K$2-Início!$C$11)&lt;72,$D1604*K$1,6*$D1604),0)</f>
        <v>360</v>
      </c>
      <c r="L1604" s="189">
        <f>IF(Início!$C$11&lt;L$2,IF((L$2-Início!$C$11)&lt;72,$D1604*L$1,6*$D1604),0)</f>
        <v>360</v>
      </c>
      <c r="M1604" s="189">
        <f>IF(Início!$C$11&lt;M$2,IF((M$2-Início!$C$11)&lt;72,$D1604*M$1,6*$D1604),0)</f>
        <v>360</v>
      </c>
      <c r="N1604" s="189">
        <f>IF(Início!$C$11&lt;N$2,IF((N$2-Início!$C$11)&lt;72,$D1604*N$1,6*$D1604),0)</f>
        <v>360</v>
      </c>
      <c r="Q1604" s="165" t="s">
        <v>1479</v>
      </c>
    </row>
    <row r="1605" spans="2:17">
      <c r="B1605" s="165" t="str">
        <f t="shared" ref="B1605:B1668" si="26">CONCATENATE(Q1605,"/",C1605)</f>
        <v>Tapes/RS</v>
      </c>
      <c r="C1605" s="189" t="s">
        <v>2012</v>
      </c>
      <c r="D1605" s="189">
        <v>60</v>
      </c>
      <c r="E1605" s="189">
        <f>IF(Início!$C$11&lt;E$2,IF((E$2-Início!$C$11)&lt;72,$D1605*E$1,6*$D1605),0)</f>
        <v>60</v>
      </c>
      <c r="F1605" s="189">
        <f>IF(Início!$C$11&lt;F$2,IF((F$2-Início!$C$11)&lt;72,$D1605*F$1,6*$D1605),0)</f>
        <v>120</v>
      </c>
      <c r="G1605" s="189">
        <f>IF(Início!$C$11&lt;G$2,IF((G$2-Início!$C$11)&lt;72,$D1605*G$1,6*$D1605),0)</f>
        <v>180</v>
      </c>
      <c r="H1605" s="189">
        <f>IF(Início!$C$11&lt;H$2,IF((H$2-Início!$C$11)&lt;72,$D1605*H$1,6*$D1605),0)</f>
        <v>240</v>
      </c>
      <c r="I1605" s="189">
        <f>IF(Início!$C$11&lt;I$2,IF((I$2-Início!$C$11)&lt;72,$D1605*I$1,6*$D1605),0)</f>
        <v>300</v>
      </c>
      <c r="J1605" s="189">
        <f>IF(Início!$C$11&lt;J$2,IF((J$2-Início!$C$11)&lt;72,$D1605*J$1,6*$D1605),0)</f>
        <v>360</v>
      </c>
      <c r="K1605" s="189">
        <f>IF(Início!$C$11&lt;K$2,IF((K$2-Início!$C$11)&lt;72,$D1605*K$1,6*$D1605),0)</f>
        <v>360</v>
      </c>
      <c r="L1605" s="189">
        <f>IF(Início!$C$11&lt;L$2,IF((L$2-Início!$C$11)&lt;72,$D1605*L$1,6*$D1605),0)</f>
        <v>360</v>
      </c>
      <c r="M1605" s="189">
        <f>IF(Início!$C$11&lt;M$2,IF((M$2-Início!$C$11)&lt;72,$D1605*M$1,6*$D1605),0)</f>
        <v>360</v>
      </c>
      <c r="N1605" s="189">
        <f>IF(Início!$C$11&lt;N$2,IF((N$2-Início!$C$11)&lt;72,$D1605*N$1,6*$D1605),0)</f>
        <v>360</v>
      </c>
      <c r="Q1605" s="165" t="s">
        <v>1085</v>
      </c>
    </row>
    <row r="1606" spans="2:17">
      <c r="B1606" s="165" t="str">
        <f t="shared" si="26"/>
        <v>Tapira/MG</v>
      </c>
      <c r="C1606" s="189" t="s">
        <v>2005</v>
      </c>
      <c r="D1606" s="189">
        <v>60</v>
      </c>
      <c r="E1606" s="189">
        <f>IF(Início!$C$11&lt;E$2,IF((E$2-Início!$C$11)&lt;72,$D1606*E$1,6*$D1606),0)</f>
        <v>60</v>
      </c>
      <c r="F1606" s="189">
        <f>IF(Início!$C$11&lt;F$2,IF((F$2-Início!$C$11)&lt;72,$D1606*F$1,6*$D1606),0)</f>
        <v>120</v>
      </c>
      <c r="G1606" s="189">
        <f>IF(Início!$C$11&lt;G$2,IF((G$2-Início!$C$11)&lt;72,$D1606*G$1,6*$D1606),0)</f>
        <v>180</v>
      </c>
      <c r="H1606" s="189">
        <f>IF(Início!$C$11&lt;H$2,IF((H$2-Início!$C$11)&lt;72,$D1606*H$1,6*$D1606),0)</f>
        <v>240</v>
      </c>
      <c r="I1606" s="189">
        <f>IF(Início!$C$11&lt;I$2,IF((I$2-Início!$C$11)&lt;72,$D1606*I$1,6*$D1606),0)</f>
        <v>300</v>
      </c>
      <c r="J1606" s="189">
        <f>IF(Início!$C$11&lt;J$2,IF((J$2-Início!$C$11)&lt;72,$D1606*J$1,6*$D1606),0)</f>
        <v>360</v>
      </c>
      <c r="K1606" s="189">
        <f>IF(Início!$C$11&lt;K$2,IF((K$2-Início!$C$11)&lt;72,$D1606*K$1,6*$D1606),0)</f>
        <v>360</v>
      </c>
      <c r="L1606" s="189">
        <f>IF(Início!$C$11&lt;L$2,IF((L$2-Início!$C$11)&lt;72,$D1606*L$1,6*$D1606),0)</f>
        <v>360</v>
      </c>
      <c r="M1606" s="189">
        <f>IF(Início!$C$11&lt;M$2,IF((M$2-Início!$C$11)&lt;72,$D1606*M$1,6*$D1606),0)</f>
        <v>360</v>
      </c>
      <c r="N1606" s="189">
        <f>IF(Início!$C$11&lt;N$2,IF((N$2-Início!$C$11)&lt;72,$D1606*N$1,6*$D1606),0)</f>
        <v>360</v>
      </c>
      <c r="Q1606" s="165" t="s">
        <v>1784</v>
      </c>
    </row>
    <row r="1607" spans="2:17">
      <c r="B1607" s="165" t="str">
        <f t="shared" si="26"/>
        <v>Tapiratiba/SP</v>
      </c>
      <c r="C1607" s="189" t="s">
        <v>2002</v>
      </c>
      <c r="D1607" s="189">
        <v>60</v>
      </c>
      <c r="E1607" s="189">
        <f>IF(Início!$C$11&lt;E$2,IF((E$2-Início!$C$11)&lt;72,$D1607*E$1,6*$D1607),0)</f>
        <v>60</v>
      </c>
      <c r="F1607" s="189">
        <f>IF(Início!$C$11&lt;F$2,IF((F$2-Início!$C$11)&lt;72,$D1607*F$1,6*$D1607),0)</f>
        <v>120</v>
      </c>
      <c r="G1607" s="189">
        <f>IF(Início!$C$11&lt;G$2,IF((G$2-Início!$C$11)&lt;72,$D1607*G$1,6*$D1607),0)</f>
        <v>180</v>
      </c>
      <c r="H1607" s="189">
        <f>IF(Início!$C$11&lt;H$2,IF((H$2-Início!$C$11)&lt;72,$D1607*H$1,6*$D1607),0)</f>
        <v>240</v>
      </c>
      <c r="I1607" s="189">
        <f>IF(Início!$C$11&lt;I$2,IF((I$2-Início!$C$11)&lt;72,$D1607*I$1,6*$D1607),0)</f>
        <v>300</v>
      </c>
      <c r="J1607" s="189">
        <f>IF(Início!$C$11&lt;J$2,IF((J$2-Início!$C$11)&lt;72,$D1607*J$1,6*$D1607),0)</f>
        <v>360</v>
      </c>
      <c r="K1607" s="189">
        <f>IF(Início!$C$11&lt;K$2,IF((K$2-Início!$C$11)&lt;72,$D1607*K$1,6*$D1607),0)</f>
        <v>360</v>
      </c>
      <c r="L1607" s="189">
        <f>IF(Início!$C$11&lt;L$2,IF((L$2-Início!$C$11)&lt;72,$D1607*L$1,6*$D1607),0)</f>
        <v>360</v>
      </c>
      <c r="M1607" s="189">
        <f>IF(Início!$C$11&lt;M$2,IF((M$2-Início!$C$11)&lt;72,$D1607*M$1,6*$D1607),0)</f>
        <v>360</v>
      </c>
      <c r="N1607" s="189">
        <f>IF(Início!$C$11&lt;N$2,IF((N$2-Início!$C$11)&lt;72,$D1607*N$1,6*$D1607),0)</f>
        <v>360</v>
      </c>
      <c r="Q1607" s="165" t="s">
        <v>1239</v>
      </c>
    </row>
    <row r="1608" spans="2:17">
      <c r="B1608" s="165" t="str">
        <f t="shared" si="26"/>
        <v>Taquara/RS</v>
      </c>
      <c r="C1608" s="189" t="s">
        <v>2012</v>
      </c>
      <c r="D1608" s="189">
        <v>60</v>
      </c>
      <c r="E1608" s="189">
        <f>IF(Início!$C$11&lt;E$2,IF((E$2-Início!$C$11)&lt;72,$D1608*E$1,6*$D1608),0)</f>
        <v>60</v>
      </c>
      <c r="F1608" s="189">
        <f>IF(Início!$C$11&lt;F$2,IF((F$2-Início!$C$11)&lt;72,$D1608*F$1,6*$D1608),0)</f>
        <v>120</v>
      </c>
      <c r="G1608" s="189">
        <f>IF(Início!$C$11&lt;G$2,IF((G$2-Início!$C$11)&lt;72,$D1608*G$1,6*$D1608),0)</f>
        <v>180</v>
      </c>
      <c r="H1608" s="189">
        <f>IF(Início!$C$11&lt;H$2,IF((H$2-Início!$C$11)&lt;72,$D1608*H$1,6*$D1608),0)</f>
        <v>240</v>
      </c>
      <c r="I1608" s="189">
        <f>IF(Início!$C$11&lt;I$2,IF((I$2-Início!$C$11)&lt;72,$D1608*I$1,6*$D1608),0)</f>
        <v>300</v>
      </c>
      <c r="J1608" s="189">
        <f>IF(Início!$C$11&lt;J$2,IF((J$2-Início!$C$11)&lt;72,$D1608*J$1,6*$D1608),0)</f>
        <v>360</v>
      </c>
      <c r="K1608" s="189">
        <f>IF(Início!$C$11&lt;K$2,IF((K$2-Início!$C$11)&lt;72,$D1608*K$1,6*$D1608),0)</f>
        <v>360</v>
      </c>
      <c r="L1608" s="189">
        <f>IF(Início!$C$11&lt;L$2,IF((L$2-Início!$C$11)&lt;72,$D1608*L$1,6*$D1608),0)</f>
        <v>360</v>
      </c>
      <c r="M1608" s="189">
        <f>IF(Início!$C$11&lt;M$2,IF((M$2-Início!$C$11)&lt;72,$D1608*M$1,6*$D1608),0)</f>
        <v>360</v>
      </c>
      <c r="N1608" s="189">
        <f>IF(Início!$C$11&lt;N$2,IF((N$2-Início!$C$11)&lt;72,$D1608*N$1,6*$D1608),0)</f>
        <v>360</v>
      </c>
      <c r="Q1608" s="165" t="s">
        <v>502</v>
      </c>
    </row>
    <row r="1609" spans="2:17">
      <c r="B1609" s="165" t="str">
        <f t="shared" si="26"/>
        <v>Taquarana/AL</v>
      </c>
      <c r="C1609" s="189" t="s">
        <v>2010</v>
      </c>
      <c r="D1609" s="189">
        <v>60</v>
      </c>
      <c r="E1609" s="189">
        <f>IF(Início!$C$11&lt;E$2,IF((E$2-Início!$C$11)&lt;72,$D1609*E$1,6*$D1609),0)</f>
        <v>60</v>
      </c>
      <c r="F1609" s="189">
        <f>IF(Início!$C$11&lt;F$2,IF((F$2-Início!$C$11)&lt;72,$D1609*F$1,6*$D1609),0)</f>
        <v>120</v>
      </c>
      <c r="G1609" s="189">
        <f>IF(Início!$C$11&lt;G$2,IF((G$2-Início!$C$11)&lt;72,$D1609*G$1,6*$D1609),0)</f>
        <v>180</v>
      </c>
      <c r="H1609" s="189">
        <f>IF(Início!$C$11&lt;H$2,IF((H$2-Início!$C$11)&lt;72,$D1609*H$1,6*$D1609),0)</f>
        <v>240</v>
      </c>
      <c r="I1609" s="189">
        <f>IF(Início!$C$11&lt;I$2,IF((I$2-Início!$C$11)&lt;72,$D1609*I$1,6*$D1609),0)</f>
        <v>300</v>
      </c>
      <c r="J1609" s="189">
        <f>IF(Início!$C$11&lt;J$2,IF((J$2-Início!$C$11)&lt;72,$D1609*J$1,6*$D1609),0)</f>
        <v>360</v>
      </c>
      <c r="K1609" s="189">
        <f>IF(Início!$C$11&lt;K$2,IF((K$2-Início!$C$11)&lt;72,$D1609*K$1,6*$D1609),0)</f>
        <v>360</v>
      </c>
      <c r="L1609" s="189">
        <f>IF(Início!$C$11&lt;L$2,IF((L$2-Início!$C$11)&lt;72,$D1609*L$1,6*$D1609),0)</f>
        <v>360</v>
      </c>
      <c r="M1609" s="189">
        <f>IF(Início!$C$11&lt;M$2,IF((M$2-Início!$C$11)&lt;72,$D1609*M$1,6*$D1609),0)</f>
        <v>360</v>
      </c>
      <c r="N1609" s="189">
        <f>IF(Início!$C$11&lt;N$2,IF((N$2-Início!$C$11)&lt;72,$D1609*N$1,6*$D1609),0)</f>
        <v>360</v>
      </c>
      <c r="Q1609" s="165" t="s">
        <v>923</v>
      </c>
    </row>
    <row r="1610" spans="2:17">
      <c r="B1610" s="165" t="str">
        <f t="shared" si="26"/>
        <v>Taquaritinga do Norte/PE</v>
      </c>
      <c r="C1610" s="189" t="s">
        <v>319</v>
      </c>
      <c r="D1610" s="189">
        <v>60</v>
      </c>
      <c r="E1610" s="189">
        <f>IF(Início!$C$11&lt;E$2,IF((E$2-Início!$C$11)&lt;72,$D1610*E$1,6*$D1610),0)</f>
        <v>60</v>
      </c>
      <c r="F1610" s="189">
        <f>IF(Início!$C$11&lt;F$2,IF((F$2-Início!$C$11)&lt;72,$D1610*F$1,6*$D1610),0)</f>
        <v>120</v>
      </c>
      <c r="G1610" s="189">
        <f>IF(Início!$C$11&lt;G$2,IF((G$2-Início!$C$11)&lt;72,$D1610*G$1,6*$D1610),0)</f>
        <v>180</v>
      </c>
      <c r="H1610" s="189">
        <f>IF(Início!$C$11&lt;H$2,IF((H$2-Início!$C$11)&lt;72,$D1610*H$1,6*$D1610),0)</f>
        <v>240</v>
      </c>
      <c r="I1610" s="189">
        <f>IF(Início!$C$11&lt;I$2,IF((I$2-Início!$C$11)&lt;72,$D1610*I$1,6*$D1610),0)</f>
        <v>300</v>
      </c>
      <c r="J1610" s="189">
        <f>IF(Início!$C$11&lt;J$2,IF((J$2-Início!$C$11)&lt;72,$D1610*J$1,6*$D1610),0)</f>
        <v>360</v>
      </c>
      <c r="K1610" s="189">
        <f>IF(Início!$C$11&lt;K$2,IF((K$2-Início!$C$11)&lt;72,$D1610*K$1,6*$D1610),0)</f>
        <v>360</v>
      </c>
      <c r="L1610" s="189">
        <f>IF(Início!$C$11&lt;L$2,IF((L$2-Início!$C$11)&lt;72,$D1610*L$1,6*$D1610),0)</f>
        <v>360</v>
      </c>
      <c r="M1610" s="189">
        <f>IF(Início!$C$11&lt;M$2,IF((M$2-Início!$C$11)&lt;72,$D1610*M$1,6*$D1610),0)</f>
        <v>360</v>
      </c>
      <c r="N1610" s="189">
        <f>IF(Início!$C$11&lt;N$2,IF((N$2-Início!$C$11)&lt;72,$D1610*N$1,6*$D1610),0)</f>
        <v>360</v>
      </c>
      <c r="Q1610" s="165" t="s">
        <v>773</v>
      </c>
    </row>
    <row r="1611" spans="2:17">
      <c r="B1611" s="165" t="str">
        <f t="shared" si="26"/>
        <v>Taquarituba/SP</v>
      </c>
      <c r="C1611" s="189" t="s">
        <v>2002</v>
      </c>
      <c r="D1611" s="189">
        <v>60</v>
      </c>
      <c r="E1611" s="189">
        <f>IF(Início!$C$11&lt;E$2,IF((E$2-Início!$C$11)&lt;72,$D1611*E$1,6*$D1611),0)</f>
        <v>60</v>
      </c>
      <c r="F1611" s="189">
        <f>IF(Início!$C$11&lt;F$2,IF((F$2-Início!$C$11)&lt;72,$D1611*F$1,6*$D1611),0)</f>
        <v>120</v>
      </c>
      <c r="G1611" s="189">
        <f>IF(Início!$C$11&lt;G$2,IF((G$2-Início!$C$11)&lt;72,$D1611*G$1,6*$D1611),0)</f>
        <v>180</v>
      </c>
      <c r="H1611" s="189">
        <f>IF(Início!$C$11&lt;H$2,IF((H$2-Início!$C$11)&lt;72,$D1611*H$1,6*$D1611),0)</f>
        <v>240</v>
      </c>
      <c r="I1611" s="189">
        <f>IF(Início!$C$11&lt;I$2,IF((I$2-Início!$C$11)&lt;72,$D1611*I$1,6*$D1611),0)</f>
        <v>300</v>
      </c>
      <c r="J1611" s="189">
        <f>IF(Início!$C$11&lt;J$2,IF((J$2-Início!$C$11)&lt;72,$D1611*J$1,6*$D1611),0)</f>
        <v>360</v>
      </c>
      <c r="K1611" s="189">
        <f>IF(Início!$C$11&lt;K$2,IF((K$2-Início!$C$11)&lt;72,$D1611*K$1,6*$D1611),0)</f>
        <v>360</v>
      </c>
      <c r="L1611" s="189">
        <f>IF(Início!$C$11&lt;L$2,IF((L$2-Início!$C$11)&lt;72,$D1611*L$1,6*$D1611),0)</f>
        <v>360</v>
      </c>
      <c r="M1611" s="189">
        <f>IF(Início!$C$11&lt;M$2,IF((M$2-Início!$C$11)&lt;72,$D1611*M$1,6*$D1611),0)</f>
        <v>360</v>
      </c>
      <c r="N1611" s="189">
        <f>IF(Início!$C$11&lt;N$2,IF((N$2-Início!$C$11)&lt;72,$D1611*N$1,6*$D1611),0)</f>
        <v>360</v>
      </c>
      <c r="Q1611" s="165" t="s">
        <v>783</v>
      </c>
    </row>
    <row r="1612" spans="2:17">
      <c r="B1612" s="165" t="str">
        <f t="shared" si="26"/>
        <v>Taquaruçu do Sul/RS</v>
      </c>
      <c r="C1612" s="189" t="s">
        <v>2012</v>
      </c>
      <c r="D1612" s="189">
        <v>60</v>
      </c>
      <c r="E1612" s="189">
        <f>IF(Início!$C$11&lt;E$2,IF((E$2-Início!$C$11)&lt;72,$D1612*E$1,6*$D1612),0)</f>
        <v>60</v>
      </c>
      <c r="F1612" s="189">
        <f>IF(Início!$C$11&lt;F$2,IF((F$2-Início!$C$11)&lt;72,$D1612*F$1,6*$D1612),0)</f>
        <v>120</v>
      </c>
      <c r="G1612" s="189">
        <f>IF(Início!$C$11&lt;G$2,IF((G$2-Início!$C$11)&lt;72,$D1612*G$1,6*$D1612),0)</f>
        <v>180</v>
      </c>
      <c r="H1612" s="189">
        <f>IF(Início!$C$11&lt;H$2,IF((H$2-Início!$C$11)&lt;72,$D1612*H$1,6*$D1612),0)</f>
        <v>240</v>
      </c>
      <c r="I1612" s="189">
        <f>IF(Início!$C$11&lt;I$2,IF((I$2-Início!$C$11)&lt;72,$D1612*I$1,6*$D1612),0)</f>
        <v>300</v>
      </c>
      <c r="J1612" s="189">
        <f>IF(Início!$C$11&lt;J$2,IF((J$2-Início!$C$11)&lt;72,$D1612*J$1,6*$D1612),0)</f>
        <v>360</v>
      </c>
      <c r="K1612" s="189">
        <f>IF(Início!$C$11&lt;K$2,IF((K$2-Início!$C$11)&lt;72,$D1612*K$1,6*$D1612),0)</f>
        <v>360</v>
      </c>
      <c r="L1612" s="189">
        <f>IF(Início!$C$11&lt;L$2,IF((L$2-Início!$C$11)&lt;72,$D1612*L$1,6*$D1612),0)</f>
        <v>360</v>
      </c>
      <c r="M1612" s="189">
        <f>IF(Início!$C$11&lt;M$2,IF((M$2-Início!$C$11)&lt;72,$D1612*M$1,6*$D1612),0)</f>
        <v>360</v>
      </c>
      <c r="N1612" s="189">
        <f>IF(Início!$C$11&lt;N$2,IF((N$2-Início!$C$11)&lt;72,$D1612*N$1,6*$D1612),0)</f>
        <v>360</v>
      </c>
      <c r="Q1612" s="165" t="s">
        <v>1877</v>
      </c>
    </row>
    <row r="1613" spans="2:17">
      <c r="B1613" s="165" t="str">
        <f t="shared" si="26"/>
        <v>Taquarussu/MS</v>
      </c>
      <c r="C1613" s="189" t="s">
        <v>308</v>
      </c>
      <c r="D1613" s="189">
        <v>60</v>
      </c>
      <c r="E1613" s="189">
        <f>IF(Início!$C$11&lt;E$2,IF((E$2-Início!$C$11)&lt;72,$D1613*E$1,6*$D1613),0)</f>
        <v>60</v>
      </c>
      <c r="F1613" s="189">
        <f>IF(Início!$C$11&lt;F$2,IF((F$2-Início!$C$11)&lt;72,$D1613*F$1,6*$D1613),0)</f>
        <v>120</v>
      </c>
      <c r="G1613" s="189">
        <f>IF(Início!$C$11&lt;G$2,IF((G$2-Início!$C$11)&lt;72,$D1613*G$1,6*$D1613),0)</f>
        <v>180</v>
      </c>
      <c r="H1613" s="189">
        <f>IF(Início!$C$11&lt;H$2,IF((H$2-Início!$C$11)&lt;72,$D1613*H$1,6*$D1613),0)</f>
        <v>240</v>
      </c>
      <c r="I1613" s="189">
        <f>IF(Início!$C$11&lt;I$2,IF((I$2-Início!$C$11)&lt;72,$D1613*I$1,6*$D1613),0)</f>
        <v>300</v>
      </c>
      <c r="J1613" s="189">
        <f>IF(Início!$C$11&lt;J$2,IF((J$2-Início!$C$11)&lt;72,$D1613*J$1,6*$D1613),0)</f>
        <v>360</v>
      </c>
      <c r="K1613" s="189">
        <f>IF(Início!$C$11&lt;K$2,IF((K$2-Início!$C$11)&lt;72,$D1613*K$1,6*$D1613),0)</f>
        <v>360</v>
      </c>
      <c r="L1613" s="189">
        <f>IF(Início!$C$11&lt;L$2,IF((L$2-Início!$C$11)&lt;72,$D1613*L$1,6*$D1613),0)</f>
        <v>360</v>
      </c>
      <c r="M1613" s="189">
        <f>IF(Início!$C$11&lt;M$2,IF((M$2-Início!$C$11)&lt;72,$D1613*M$1,6*$D1613),0)</f>
        <v>360</v>
      </c>
      <c r="N1613" s="189">
        <f>IF(Início!$C$11&lt;N$2,IF((N$2-Início!$C$11)&lt;72,$D1613*N$1,6*$D1613),0)</f>
        <v>360</v>
      </c>
      <c r="Q1613" s="165" t="s">
        <v>1835</v>
      </c>
    </row>
    <row r="1614" spans="2:17">
      <c r="B1614" s="165" t="str">
        <f t="shared" si="26"/>
        <v>Tarrafas/CE</v>
      </c>
      <c r="C1614" s="189" t="s">
        <v>314</v>
      </c>
      <c r="D1614" s="189">
        <v>60</v>
      </c>
      <c r="E1614" s="189">
        <f>IF(Início!$C$11&lt;E$2,IF((E$2-Início!$C$11)&lt;72,$D1614*E$1,6*$D1614),0)</f>
        <v>60</v>
      </c>
      <c r="F1614" s="189">
        <f>IF(Início!$C$11&lt;F$2,IF((F$2-Início!$C$11)&lt;72,$D1614*F$1,6*$D1614),0)</f>
        <v>120</v>
      </c>
      <c r="G1614" s="189">
        <f>IF(Início!$C$11&lt;G$2,IF((G$2-Início!$C$11)&lt;72,$D1614*G$1,6*$D1614),0)</f>
        <v>180</v>
      </c>
      <c r="H1614" s="189">
        <f>IF(Início!$C$11&lt;H$2,IF((H$2-Início!$C$11)&lt;72,$D1614*H$1,6*$D1614),0)</f>
        <v>240</v>
      </c>
      <c r="I1614" s="189">
        <f>IF(Início!$C$11&lt;I$2,IF((I$2-Início!$C$11)&lt;72,$D1614*I$1,6*$D1614),0)</f>
        <v>300</v>
      </c>
      <c r="J1614" s="189">
        <f>IF(Início!$C$11&lt;J$2,IF((J$2-Início!$C$11)&lt;72,$D1614*J$1,6*$D1614),0)</f>
        <v>360</v>
      </c>
      <c r="K1614" s="189">
        <f>IF(Início!$C$11&lt;K$2,IF((K$2-Início!$C$11)&lt;72,$D1614*K$1,6*$D1614),0)</f>
        <v>360</v>
      </c>
      <c r="L1614" s="189">
        <f>IF(Início!$C$11&lt;L$2,IF((L$2-Início!$C$11)&lt;72,$D1614*L$1,6*$D1614),0)</f>
        <v>360</v>
      </c>
      <c r="M1614" s="189">
        <f>IF(Início!$C$11&lt;M$2,IF((M$2-Início!$C$11)&lt;72,$D1614*M$1,6*$D1614),0)</f>
        <v>360</v>
      </c>
      <c r="N1614" s="189">
        <f>IF(Início!$C$11&lt;N$2,IF((N$2-Início!$C$11)&lt;72,$D1614*N$1,6*$D1614),0)</f>
        <v>360</v>
      </c>
      <c r="Q1614" s="165" t="s">
        <v>1492</v>
      </c>
    </row>
    <row r="1615" spans="2:17">
      <c r="B1615" s="165" t="str">
        <f t="shared" si="26"/>
        <v>Tasso Fragoso/MA</v>
      </c>
      <c r="C1615" s="189" t="s">
        <v>316</v>
      </c>
      <c r="D1615" s="189">
        <v>60</v>
      </c>
      <c r="E1615" s="189">
        <f>IF(Início!$C$11&lt;E$2,IF((E$2-Início!$C$11)&lt;72,$D1615*E$1,6*$D1615),0)</f>
        <v>60</v>
      </c>
      <c r="F1615" s="189">
        <f>IF(Início!$C$11&lt;F$2,IF((F$2-Início!$C$11)&lt;72,$D1615*F$1,6*$D1615),0)</f>
        <v>120</v>
      </c>
      <c r="G1615" s="189">
        <f>IF(Início!$C$11&lt;G$2,IF((G$2-Início!$C$11)&lt;72,$D1615*G$1,6*$D1615),0)</f>
        <v>180</v>
      </c>
      <c r="H1615" s="189">
        <f>IF(Início!$C$11&lt;H$2,IF((H$2-Início!$C$11)&lt;72,$D1615*H$1,6*$D1615),0)</f>
        <v>240</v>
      </c>
      <c r="I1615" s="189">
        <f>IF(Início!$C$11&lt;I$2,IF((I$2-Início!$C$11)&lt;72,$D1615*I$1,6*$D1615),0)</f>
        <v>300</v>
      </c>
      <c r="J1615" s="189">
        <f>IF(Início!$C$11&lt;J$2,IF((J$2-Início!$C$11)&lt;72,$D1615*J$1,6*$D1615),0)</f>
        <v>360</v>
      </c>
      <c r="K1615" s="189">
        <f>IF(Início!$C$11&lt;K$2,IF((K$2-Início!$C$11)&lt;72,$D1615*K$1,6*$D1615),0)</f>
        <v>360</v>
      </c>
      <c r="L1615" s="189">
        <f>IF(Início!$C$11&lt;L$2,IF((L$2-Início!$C$11)&lt;72,$D1615*L$1,6*$D1615),0)</f>
        <v>360</v>
      </c>
      <c r="M1615" s="189">
        <f>IF(Início!$C$11&lt;M$2,IF((M$2-Início!$C$11)&lt;72,$D1615*M$1,6*$D1615),0)</f>
        <v>360</v>
      </c>
      <c r="N1615" s="189">
        <f>IF(Início!$C$11&lt;N$2,IF((N$2-Início!$C$11)&lt;72,$D1615*N$1,6*$D1615),0)</f>
        <v>360</v>
      </c>
      <c r="Q1615" s="165" t="s">
        <v>1416</v>
      </c>
    </row>
    <row r="1616" spans="2:17">
      <c r="B1616" s="165" t="str">
        <f t="shared" si="26"/>
        <v>Tavares/RS</v>
      </c>
      <c r="C1616" s="189" t="s">
        <v>2012</v>
      </c>
      <c r="D1616" s="189">
        <v>60</v>
      </c>
      <c r="E1616" s="189">
        <f>IF(Início!$C$11&lt;E$2,IF((E$2-Início!$C$11)&lt;72,$D1616*E$1,6*$D1616),0)</f>
        <v>60</v>
      </c>
      <c r="F1616" s="189">
        <f>IF(Início!$C$11&lt;F$2,IF((F$2-Início!$C$11)&lt;72,$D1616*F$1,6*$D1616),0)</f>
        <v>120</v>
      </c>
      <c r="G1616" s="189">
        <f>IF(Início!$C$11&lt;G$2,IF((G$2-Início!$C$11)&lt;72,$D1616*G$1,6*$D1616),0)</f>
        <v>180</v>
      </c>
      <c r="H1616" s="189">
        <f>IF(Início!$C$11&lt;H$2,IF((H$2-Início!$C$11)&lt;72,$D1616*H$1,6*$D1616),0)</f>
        <v>240</v>
      </c>
      <c r="I1616" s="189">
        <f>IF(Início!$C$11&lt;I$2,IF((I$2-Início!$C$11)&lt;72,$D1616*I$1,6*$D1616),0)</f>
        <v>300</v>
      </c>
      <c r="J1616" s="189">
        <f>IF(Início!$C$11&lt;J$2,IF((J$2-Início!$C$11)&lt;72,$D1616*J$1,6*$D1616),0)</f>
        <v>360</v>
      </c>
      <c r="K1616" s="189">
        <f>IF(Início!$C$11&lt;K$2,IF((K$2-Início!$C$11)&lt;72,$D1616*K$1,6*$D1616),0)</f>
        <v>360</v>
      </c>
      <c r="L1616" s="189">
        <f>IF(Início!$C$11&lt;L$2,IF((L$2-Início!$C$11)&lt;72,$D1616*L$1,6*$D1616),0)</f>
        <v>360</v>
      </c>
      <c r="M1616" s="189">
        <f>IF(Início!$C$11&lt;M$2,IF((M$2-Início!$C$11)&lt;72,$D1616*M$1,6*$D1616),0)</f>
        <v>360</v>
      </c>
      <c r="N1616" s="189">
        <f>IF(Início!$C$11&lt;N$2,IF((N$2-Início!$C$11)&lt;72,$D1616*N$1,6*$D1616),0)</f>
        <v>360</v>
      </c>
      <c r="Q1616" s="165" t="s">
        <v>1677</v>
      </c>
    </row>
    <row r="1617" spans="2:17">
      <c r="B1617" s="165" t="str">
        <f t="shared" si="26"/>
        <v>Teixeira de Freitas/BA</v>
      </c>
      <c r="C1617" s="189" t="s">
        <v>311</v>
      </c>
      <c r="D1617" s="189">
        <v>60</v>
      </c>
      <c r="E1617" s="189">
        <f>IF(Início!$C$11&lt;E$2,IF((E$2-Início!$C$11)&lt;72,$D1617*E$1,6*$D1617),0)</f>
        <v>60</v>
      </c>
      <c r="F1617" s="189">
        <f>IF(Início!$C$11&lt;F$2,IF((F$2-Início!$C$11)&lt;72,$D1617*F$1,6*$D1617),0)</f>
        <v>120</v>
      </c>
      <c r="G1617" s="189">
        <f>IF(Início!$C$11&lt;G$2,IF((G$2-Início!$C$11)&lt;72,$D1617*G$1,6*$D1617),0)</f>
        <v>180</v>
      </c>
      <c r="H1617" s="189">
        <f>IF(Início!$C$11&lt;H$2,IF((H$2-Início!$C$11)&lt;72,$D1617*H$1,6*$D1617),0)</f>
        <v>240</v>
      </c>
      <c r="I1617" s="189">
        <f>IF(Início!$C$11&lt;I$2,IF((I$2-Início!$C$11)&lt;72,$D1617*I$1,6*$D1617),0)</f>
        <v>300</v>
      </c>
      <c r="J1617" s="189">
        <f>IF(Início!$C$11&lt;J$2,IF((J$2-Início!$C$11)&lt;72,$D1617*J$1,6*$D1617),0)</f>
        <v>360</v>
      </c>
      <c r="K1617" s="189">
        <f>IF(Início!$C$11&lt;K$2,IF((K$2-Início!$C$11)&lt;72,$D1617*K$1,6*$D1617),0)</f>
        <v>360</v>
      </c>
      <c r="L1617" s="189">
        <f>IF(Início!$C$11&lt;L$2,IF((L$2-Início!$C$11)&lt;72,$D1617*L$1,6*$D1617),0)</f>
        <v>360</v>
      </c>
      <c r="M1617" s="189">
        <f>IF(Início!$C$11&lt;M$2,IF((M$2-Início!$C$11)&lt;72,$D1617*M$1,6*$D1617),0)</f>
        <v>360</v>
      </c>
      <c r="N1617" s="189">
        <f>IF(Início!$C$11&lt;N$2,IF((N$2-Início!$C$11)&lt;72,$D1617*N$1,6*$D1617),0)</f>
        <v>360</v>
      </c>
      <c r="Q1617" s="165" t="s">
        <v>376</v>
      </c>
    </row>
    <row r="1618" spans="2:17">
      <c r="B1618" s="165" t="str">
        <f t="shared" si="26"/>
        <v>Tejuçuoca/CE</v>
      </c>
      <c r="C1618" s="189" t="s">
        <v>314</v>
      </c>
      <c r="D1618" s="189">
        <v>60</v>
      </c>
      <c r="E1618" s="189">
        <f>IF(Início!$C$11&lt;E$2,IF((E$2-Início!$C$11)&lt;72,$D1618*E$1,6*$D1618),0)</f>
        <v>60</v>
      </c>
      <c r="F1618" s="189">
        <f>IF(Início!$C$11&lt;F$2,IF((F$2-Início!$C$11)&lt;72,$D1618*F$1,6*$D1618),0)</f>
        <v>120</v>
      </c>
      <c r="G1618" s="189">
        <f>IF(Início!$C$11&lt;G$2,IF((G$2-Início!$C$11)&lt;72,$D1618*G$1,6*$D1618),0)</f>
        <v>180</v>
      </c>
      <c r="H1618" s="189">
        <f>IF(Início!$C$11&lt;H$2,IF((H$2-Início!$C$11)&lt;72,$D1618*H$1,6*$D1618),0)</f>
        <v>240</v>
      </c>
      <c r="I1618" s="189">
        <f>IF(Início!$C$11&lt;I$2,IF((I$2-Início!$C$11)&lt;72,$D1618*I$1,6*$D1618),0)</f>
        <v>300</v>
      </c>
      <c r="J1618" s="189">
        <f>IF(Início!$C$11&lt;J$2,IF((J$2-Início!$C$11)&lt;72,$D1618*J$1,6*$D1618),0)</f>
        <v>360</v>
      </c>
      <c r="K1618" s="189">
        <f>IF(Início!$C$11&lt;K$2,IF((K$2-Início!$C$11)&lt;72,$D1618*K$1,6*$D1618),0)</f>
        <v>360</v>
      </c>
      <c r="L1618" s="189">
        <f>IF(Início!$C$11&lt;L$2,IF((L$2-Início!$C$11)&lt;72,$D1618*L$1,6*$D1618),0)</f>
        <v>360</v>
      </c>
      <c r="M1618" s="189">
        <f>IF(Início!$C$11&lt;M$2,IF((M$2-Início!$C$11)&lt;72,$D1618*M$1,6*$D1618),0)</f>
        <v>360</v>
      </c>
      <c r="N1618" s="189">
        <f>IF(Início!$C$11&lt;N$2,IF((N$2-Início!$C$11)&lt;72,$D1618*N$1,6*$D1618),0)</f>
        <v>360</v>
      </c>
      <c r="Q1618" s="165" t="s">
        <v>1000</v>
      </c>
    </row>
    <row r="1619" spans="2:17">
      <c r="B1619" s="165" t="str">
        <f t="shared" si="26"/>
        <v>Tejupá/SP</v>
      </c>
      <c r="C1619" s="189" t="s">
        <v>2002</v>
      </c>
      <c r="D1619" s="189">
        <v>60</v>
      </c>
      <c r="E1619" s="189">
        <f>IF(Início!$C$11&lt;E$2,IF((E$2-Início!$C$11)&lt;72,$D1619*E$1,6*$D1619),0)</f>
        <v>60</v>
      </c>
      <c r="F1619" s="189">
        <f>IF(Início!$C$11&lt;F$2,IF((F$2-Início!$C$11)&lt;72,$D1619*F$1,6*$D1619),0)</f>
        <v>120</v>
      </c>
      <c r="G1619" s="189">
        <f>IF(Início!$C$11&lt;G$2,IF((G$2-Início!$C$11)&lt;72,$D1619*G$1,6*$D1619),0)</f>
        <v>180</v>
      </c>
      <c r="H1619" s="189">
        <f>IF(Início!$C$11&lt;H$2,IF((H$2-Início!$C$11)&lt;72,$D1619*H$1,6*$D1619),0)</f>
        <v>240</v>
      </c>
      <c r="I1619" s="189">
        <f>IF(Início!$C$11&lt;I$2,IF((I$2-Início!$C$11)&lt;72,$D1619*I$1,6*$D1619),0)</f>
        <v>300</v>
      </c>
      <c r="J1619" s="189">
        <f>IF(Início!$C$11&lt;J$2,IF((J$2-Início!$C$11)&lt;72,$D1619*J$1,6*$D1619),0)</f>
        <v>360</v>
      </c>
      <c r="K1619" s="189">
        <f>IF(Início!$C$11&lt;K$2,IF((K$2-Início!$C$11)&lt;72,$D1619*K$1,6*$D1619),0)</f>
        <v>360</v>
      </c>
      <c r="L1619" s="189">
        <f>IF(Início!$C$11&lt;L$2,IF((L$2-Início!$C$11)&lt;72,$D1619*L$1,6*$D1619),0)</f>
        <v>360</v>
      </c>
      <c r="M1619" s="189">
        <f>IF(Início!$C$11&lt;M$2,IF((M$2-Início!$C$11)&lt;72,$D1619*M$1,6*$D1619),0)</f>
        <v>360</v>
      </c>
      <c r="N1619" s="189">
        <f>IF(Início!$C$11&lt;N$2,IF((N$2-Início!$C$11)&lt;72,$D1619*N$1,6*$D1619),0)</f>
        <v>360</v>
      </c>
      <c r="Q1619" s="165" t="s">
        <v>1781</v>
      </c>
    </row>
    <row r="1620" spans="2:17">
      <c r="B1620" s="165" t="str">
        <f t="shared" si="26"/>
        <v>Tenente Ananias/RN</v>
      </c>
      <c r="C1620" s="189" t="s">
        <v>2014</v>
      </c>
      <c r="D1620" s="189">
        <v>60</v>
      </c>
      <c r="E1620" s="189">
        <f>IF(Início!$C$11&lt;E$2,IF((E$2-Início!$C$11)&lt;72,$D1620*E$1,6*$D1620),0)</f>
        <v>60</v>
      </c>
      <c r="F1620" s="189">
        <f>IF(Início!$C$11&lt;F$2,IF((F$2-Início!$C$11)&lt;72,$D1620*F$1,6*$D1620),0)</f>
        <v>120</v>
      </c>
      <c r="G1620" s="189">
        <f>IF(Início!$C$11&lt;G$2,IF((G$2-Início!$C$11)&lt;72,$D1620*G$1,6*$D1620),0)</f>
        <v>180</v>
      </c>
      <c r="H1620" s="189">
        <f>IF(Início!$C$11&lt;H$2,IF((H$2-Início!$C$11)&lt;72,$D1620*H$1,6*$D1620),0)</f>
        <v>240</v>
      </c>
      <c r="I1620" s="189">
        <f>IF(Início!$C$11&lt;I$2,IF((I$2-Início!$C$11)&lt;72,$D1620*I$1,6*$D1620),0)</f>
        <v>300</v>
      </c>
      <c r="J1620" s="189">
        <f>IF(Início!$C$11&lt;J$2,IF((J$2-Início!$C$11)&lt;72,$D1620*J$1,6*$D1620),0)</f>
        <v>360</v>
      </c>
      <c r="K1620" s="189">
        <f>IF(Início!$C$11&lt;K$2,IF((K$2-Início!$C$11)&lt;72,$D1620*K$1,6*$D1620),0)</f>
        <v>360</v>
      </c>
      <c r="L1620" s="189">
        <f>IF(Início!$C$11&lt;L$2,IF((L$2-Início!$C$11)&lt;72,$D1620*L$1,6*$D1620),0)</f>
        <v>360</v>
      </c>
      <c r="M1620" s="189">
        <f>IF(Início!$C$11&lt;M$2,IF((M$2-Início!$C$11)&lt;72,$D1620*M$1,6*$D1620),0)</f>
        <v>360</v>
      </c>
      <c r="N1620" s="189">
        <f>IF(Início!$C$11&lt;N$2,IF((N$2-Início!$C$11)&lt;72,$D1620*N$1,6*$D1620),0)</f>
        <v>360</v>
      </c>
      <c r="Q1620" s="165" t="s">
        <v>1348</v>
      </c>
    </row>
    <row r="1621" spans="2:17">
      <c r="B1621" s="165" t="str">
        <f t="shared" si="26"/>
        <v>Tenente Laurentino Cruz/RN</v>
      </c>
      <c r="C1621" s="189" t="s">
        <v>2014</v>
      </c>
      <c r="D1621" s="189">
        <v>60</v>
      </c>
      <c r="E1621" s="189">
        <f>IF(Início!$C$11&lt;E$2,IF((E$2-Início!$C$11)&lt;72,$D1621*E$1,6*$D1621),0)</f>
        <v>60</v>
      </c>
      <c r="F1621" s="189">
        <f>IF(Início!$C$11&lt;F$2,IF((F$2-Início!$C$11)&lt;72,$D1621*F$1,6*$D1621),0)</f>
        <v>120</v>
      </c>
      <c r="G1621" s="189">
        <f>IF(Início!$C$11&lt;G$2,IF((G$2-Início!$C$11)&lt;72,$D1621*G$1,6*$D1621),0)</f>
        <v>180</v>
      </c>
      <c r="H1621" s="189">
        <f>IF(Início!$C$11&lt;H$2,IF((H$2-Início!$C$11)&lt;72,$D1621*H$1,6*$D1621),0)</f>
        <v>240</v>
      </c>
      <c r="I1621" s="189">
        <f>IF(Início!$C$11&lt;I$2,IF((I$2-Início!$C$11)&lt;72,$D1621*I$1,6*$D1621),0)</f>
        <v>300</v>
      </c>
      <c r="J1621" s="189">
        <f>IF(Início!$C$11&lt;J$2,IF((J$2-Início!$C$11)&lt;72,$D1621*J$1,6*$D1621),0)</f>
        <v>360</v>
      </c>
      <c r="K1621" s="189">
        <f>IF(Início!$C$11&lt;K$2,IF((K$2-Início!$C$11)&lt;72,$D1621*K$1,6*$D1621),0)</f>
        <v>360</v>
      </c>
      <c r="L1621" s="189">
        <f>IF(Início!$C$11&lt;L$2,IF((L$2-Início!$C$11)&lt;72,$D1621*L$1,6*$D1621),0)</f>
        <v>360</v>
      </c>
      <c r="M1621" s="189">
        <f>IF(Início!$C$11&lt;M$2,IF((M$2-Início!$C$11)&lt;72,$D1621*M$1,6*$D1621),0)</f>
        <v>360</v>
      </c>
      <c r="N1621" s="189">
        <f>IF(Início!$C$11&lt;N$2,IF((N$2-Início!$C$11)&lt;72,$D1621*N$1,6*$D1621),0)</f>
        <v>360</v>
      </c>
      <c r="Q1621" s="165" t="s">
        <v>1621</v>
      </c>
    </row>
    <row r="1622" spans="2:17">
      <c r="B1622" s="165" t="str">
        <f t="shared" si="26"/>
        <v>Tenente Portela/RS</v>
      </c>
      <c r="C1622" s="189" t="s">
        <v>2012</v>
      </c>
      <c r="D1622" s="189">
        <v>60</v>
      </c>
      <c r="E1622" s="189">
        <f>IF(Início!$C$11&lt;E$2,IF((E$2-Início!$C$11)&lt;72,$D1622*E$1,6*$D1622),0)</f>
        <v>60</v>
      </c>
      <c r="F1622" s="189">
        <f>IF(Início!$C$11&lt;F$2,IF((F$2-Início!$C$11)&lt;72,$D1622*F$1,6*$D1622),0)</f>
        <v>120</v>
      </c>
      <c r="G1622" s="189">
        <f>IF(Início!$C$11&lt;G$2,IF((G$2-Início!$C$11)&lt;72,$D1622*G$1,6*$D1622),0)</f>
        <v>180</v>
      </c>
      <c r="H1622" s="189">
        <f>IF(Início!$C$11&lt;H$2,IF((H$2-Início!$C$11)&lt;72,$D1622*H$1,6*$D1622),0)</f>
        <v>240</v>
      </c>
      <c r="I1622" s="189">
        <f>IF(Início!$C$11&lt;I$2,IF((I$2-Início!$C$11)&lt;72,$D1622*I$1,6*$D1622),0)</f>
        <v>300</v>
      </c>
      <c r="J1622" s="189">
        <f>IF(Início!$C$11&lt;J$2,IF((J$2-Início!$C$11)&lt;72,$D1622*J$1,6*$D1622),0)</f>
        <v>360</v>
      </c>
      <c r="K1622" s="189">
        <f>IF(Início!$C$11&lt;K$2,IF((K$2-Início!$C$11)&lt;72,$D1622*K$1,6*$D1622),0)</f>
        <v>360</v>
      </c>
      <c r="L1622" s="189">
        <f>IF(Início!$C$11&lt;L$2,IF((L$2-Início!$C$11)&lt;72,$D1622*L$1,6*$D1622),0)</f>
        <v>360</v>
      </c>
      <c r="M1622" s="189">
        <f>IF(Início!$C$11&lt;M$2,IF((M$2-Início!$C$11)&lt;72,$D1622*M$1,6*$D1622),0)</f>
        <v>360</v>
      </c>
      <c r="N1622" s="189">
        <f>IF(Início!$C$11&lt;N$2,IF((N$2-Início!$C$11)&lt;72,$D1622*N$1,6*$D1622),0)</f>
        <v>360</v>
      </c>
      <c r="Q1622" s="165" t="s">
        <v>1089</v>
      </c>
    </row>
    <row r="1623" spans="2:17">
      <c r="B1623" s="165" t="str">
        <f t="shared" si="26"/>
        <v>Teodoro Sampaio/BA</v>
      </c>
      <c r="C1623" s="189" t="s">
        <v>311</v>
      </c>
      <c r="D1623" s="189">
        <v>60</v>
      </c>
      <c r="E1623" s="189">
        <f>IF(Início!$C$11&lt;E$2,IF((E$2-Início!$C$11)&lt;72,$D1623*E$1,6*$D1623),0)</f>
        <v>60</v>
      </c>
      <c r="F1623" s="189">
        <f>IF(Início!$C$11&lt;F$2,IF((F$2-Início!$C$11)&lt;72,$D1623*F$1,6*$D1623),0)</f>
        <v>120</v>
      </c>
      <c r="G1623" s="189">
        <f>IF(Início!$C$11&lt;G$2,IF((G$2-Início!$C$11)&lt;72,$D1623*G$1,6*$D1623),0)</f>
        <v>180</v>
      </c>
      <c r="H1623" s="189">
        <f>IF(Início!$C$11&lt;H$2,IF((H$2-Início!$C$11)&lt;72,$D1623*H$1,6*$D1623),0)</f>
        <v>240</v>
      </c>
      <c r="I1623" s="189">
        <f>IF(Início!$C$11&lt;I$2,IF((I$2-Início!$C$11)&lt;72,$D1623*I$1,6*$D1623),0)</f>
        <v>300</v>
      </c>
      <c r="J1623" s="189">
        <f>IF(Início!$C$11&lt;J$2,IF((J$2-Início!$C$11)&lt;72,$D1623*J$1,6*$D1623),0)</f>
        <v>360</v>
      </c>
      <c r="K1623" s="189">
        <f>IF(Início!$C$11&lt;K$2,IF((K$2-Início!$C$11)&lt;72,$D1623*K$1,6*$D1623),0)</f>
        <v>360</v>
      </c>
      <c r="L1623" s="189">
        <f>IF(Início!$C$11&lt;L$2,IF((L$2-Início!$C$11)&lt;72,$D1623*L$1,6*$D1623),0)</f>
        <v>360</v>
      </c>
      <c r="M1623" s="189">
        <f>IF(Início!$C$11&lt;M$2,IF((M$2-Início!$C$11)&lt;72,$D1623*M$1,6*$D1623),0)</f>
        <v>360</v>
      </c>
      <c r="N1623" s="189">
        <f>IF(Início!$C$11&lt;N$2,IF((N$2-Início!$C$11)&lt;72,$D1623*N$1,6*$D1623),0)</f>
        <v>360</v>
      </c>
      <c r="Q1623" s="165" t="s">
        <v>1523</v>
      </c>
    </row>
    <row r="1624" spans="2:17">
      <c r="B1624" s="165" t="str">
        <f t="shared" si="26"/>
        <v>Teotônio Vilela/AL</v>
      </c>
      <c r="C1624" s="189" t="s">
        <v>2010</v>
      </c>
      <c r="D1624" s="189">
        <v>60</v>
      </c>
      <c r="E1624" s="189">
        <f>IF(Início!$C$11&lt;E$2,IF((E$2-Início!$C$11)&lt;72,$D1624*E$1,6*$D1624),0)</f>
        <v>60</v>
      </c>
      <c r="F1624" s="189">
        <f>IF(Início!$C$11&lt;F$2,IF((F$2-Início!$C$11)&lt;72,$D1624*F$1,6*$D1624),0)</f>
        <v>120</v>
      </c>
      <c r="G1624" s="189">
        <f>IF(Início!$C$11&lt;G$2,IF((G$2-Início!$C$11)&lt;72,$D1624*G$1,6*$D1624),0)</f>
        <v>180</v>
      </c>
      <c r="H1624" s="189">
        <f>IF(Início!$C$11&lt;H$2,IF((H$2-Início!$C$11)&lt;72,$D1624*H$1,6*$D1624),0)</f>
        <v>240</v>
      </c>
      <c r="I1624" s="189">
        <f>IF(Início!$C$11&lt;I$2,IF((I$2-Início!$C$11)&lt;72,$D1624*I$1,6*$D1624),0)</f>
        <v>300</v>
      </c>
      <c r="J1624" s="189">
        <f>IF(Início!$C$11&lt;J$2,IF((J$2-Início!$C$11)&lt;72,$D1624*J$1,6*$D1624),0)</f>
        <v>360</v>
      </c>
      <c r="K1624" s="189">
        <f>IF(Início!$C$11&lt;K$2,IF((K$2-Início!$C$11)&lt;72,$D1624*K$1,6*$D1624),0)</f>
        <v>360</v>
      </c>
      <c r="L1624" s="189">
        <f>IF(Início!$C$11&lt;L$2,IF((L$2-Início!$C$11)&lt;72,$D1624*L$1,6*$D1624),0)</f>
        <v>360</v>
      </c>
      <c r="M1624" s="189">
        <f>IF(Início!$C$11&lt;M$2,IF((M$2-Início!$C$11)&lt;72,$D1624*M$1,6*$D1624),0)</f>
        <v>360</v>
      </c>
      <c r="N1624" s="189">
        <f>IF(Início!$C$11&lt;N$2,IF((N$2-Início!$C$11)&lt;72,$D1624*N$1,6*$D1624),0)</f>
        <v>360</v>
      </c>
      <c r="Q1624" s="165" t="s">
        <v>586</v>
      </c>
    </row>
    <row r="1625" spans="2:17">
      <c r="B1625" s="165" t="str">
        <f t="shared" si="26"/>
        <v>Teresina/PI</v>
      </c>
      <c r="C1625" s="189" t="s">
        <v>2004</v>
      </c>
      <c r="D1625" s="189">
        <v>60</v>
      </c>
      <c r="E1625" s="189">
        <f>IF(Início!$C$11&lt;E$2,IF((E$2-Início!$C$11)&lt;72,$D1625*E$1,6*$D1625),0)</f>
        <v>60</v>
      </c>
      <c r="F1625" s="189">
        <f>IF(Início!$C$11&lt;F$2,IF((F$2-Início!$C$11)&lt;72,$D1625*F$1,6*$D1625),0)</f>
        <v>120</v>
      </c>
      <c r="G1625" s="189">
        <f>IF(Início!$C$11&lt;G$2,IF((G$2-Início!$C$11)&lt;72,$D1625*G$1,6*$D1625),0)</f>
        <v>180</v>
      </c>
      <c r="H1625" s="189">
        <f>IF(Início!$C$11&lt;H$2,IF((H$2-Início!$C$11)&lt;72,$D1625*H$1,6*$D1625),0)</f>
        <v>240</v>
      </c>
      <c r="I1625" s="189">
        <f>IF(Início!$C$11&lt;I$2,IF((I$2-Início!$C$11)&lt;72,$D1625*I$1,6*$D1625),0)</f>
        <v>300</v>
      </c>
      <c r="J1625" s="189">
        <f>IF(Início!$C$11&lt;J$2,IF((J$2-Início!$C$11)&lt;72,$D1625*J$1,6*$D1625),0)</f>
        <v>360</v>
      </c>
      <c r="K1625" s="189">
        <f>IF(Início!$C$11&lt;K$2,IF((K$2-Início!$C$11)&lt;72,$D1625*K$1,6*$D1625),0)</f>
        <v>360</v>
      </c>
      <c r="L1625" s="189">
        <f>IF(Início!$C$11&lt;L$2,IF((L$2-Início!$C$11)&lt;72,$D1625*L$1,6*$D1625),0)</f>
        <v>360</v>
      </c>
      <c r="M1625" s="189">
        <f>IF(Início!$C$11&lt;M$2,IF((M$2-Início!$C$11)&lt;72,$D1625*M$1,6*$D1625),0)</f>
        <v>360</v>
      </c>
      <c r="N1625" s="189">
        <f>IF(Início!$C$11&lt;N$2,IF((N$2-Início!$C$11)&lt;72,$D1625*N$1,6*$D1625),0)</f>
        <v>360</v>
      </c>
      <c r="Q1625" s="167" t="s">
        <v>329</v>
      </c>
    </row>
    <row r="1626" spans="2:17">
      <c r="B1626" s="165" t="str">
        <f t="shared" si="26"/>
        <v>Terra Alta/PA</v>
      </c>
      <c r="C1626" s="189" t="s">
        <v>302</v>
      </c>
      <c r="D1626" s="189">
        <v>60</v>
      </c>
      <c r="E1626" s="189">
        <f>IF(Início!$C$11&lt;E$2,IF((E$2-Início!$C$11)&lt;72,$D1626*E$1,6*$D1626),0)</f>
        <v>60</v>
      </c>
      <c r="F1626" s="189">
        <f>IF(Início!$C$11&lt;F$2,IF((F$2-Início!$C$11)&lt;72,$D1626*F$1,6*$D1626),0)</f>
        <v>120</v>
      </c>
      <c r="G1626" s="189">
        <f>IF(Início!$C$11&lt;G$2,IF((G$2-Início!$C$11)&lt;72,$D1626*G$1,6*$D1626),0)</f>
        <v>180</v>
      </c>
      <c r="H1626" s="189">
        <f>IF(Início!$C$11&lt;H$2,IF((H$2-Início!$C$11)&lt;72,$D1626*H$1,6*$D1626),0)</f>
        <v>240</v>
      </c>
      <c r="I1626" s="189">
        <f>IF(Início!$C$11&lt;I$2,IF((I$2-Início!$C$11)&lt;72,$D1626*I$1,6*$D1626),0)</f>
        <v>300</v>
      </c>
      <c r="J1626" s="189">
        <f>IF(Início!$C$11&lt;J$2,IF((J$2-Início!$C$11)&lt;72,$D1626*J$1,6*$D1626),0)</f>
        <v>360</v>
      </c>
      <c r="K1626" s="189">
        <f>IF(Início!$C$11&lt;K$2,IF((K$2-Início!$C$11)&lt;72,$D1626*K$1,6*$D1626),0)</f>
        <v>360</v>
      </c>
      <c r="L1626" s="189">
        <f>IF(Início!$C$11&lt;L$2,IF((L$2-Início!$C$11)&lt;72,$D1626*L$1,6*$D1626),0)</f>
        <v>360</v>
      </c>
      <c r="M1626" s="189">
        <f>IF(Início!$C$11&lt;M$2,IF((M$2-Início!$C$11)&lt;72,$D1626*M$1,6*$D1626),0)</f>
        <v>360</v>
      </c>
      <c r="N1626" s="189">
        <f>IF(Início!$C$11&lt;N$2,IF((N$2-Início!$C$11)&lt;72,$D1626*N$1,6*$D1626),0)</f>
        <v>360</v>
      </c>
      <c r="Q1626" s="165" t="s">
        <v>1329</v>
      </c>
    </row>
    <row r="1627" spans="2:17">
      <c r="B1627" s="165" t="str">
        <f t="shared" si="26"/>
        <v>Terra Nova/BA</v>
      </c>
      <c r="C1627" s="189" t="s">
        <v>311</v>
      </c>
      <c r="D1627" s="189">
        <v>60</v>
      </c>
      <c r="E1627" s="189">
        <f>IF(Início!$C$11&lt;E$2,IF((E$2-Início!$C$11)&lt;72,$D1627*E$1,6*$D1627),0)</f>
        <v>60</v>
      </c>
      <c r="F1627" s="189">
        <f>IF(Início!$C$11&lt;F$2,IF((F$2-Início!$C$11)&lt;72,$D1627*F$1,6*$D1627),0)</f>
        <v>120</v>
      </c>
      <c r="G1627" s="189">
        <f>IF(Início!$C$11&lt;G$2,IF((G$2-Início!$C$11)&lt;72,$D1627*G$1,6*$D1627),0)</f>
        <v>180</v>
      </c>
      <c r="H1627" s="189">
        <f>IF(Início!$C$11&lt;H$2,IF((H$2-Início!$C$11)&lt;72,$D1627*H$1,6*$D1627),0)</f>
        <v>240</v>
      </c>
      <c r="I1627" s="189">
        <f>IF(Início!$C$11&lt;I$2,IF((I$2-Início!$C$11)&lt;72,$D1627*I$1,6*$D1627),0)</f>
        <v>300</v>
      </c>
      <c r="J1627" s="189">
        <f>IF(Início!$C$11&lt;J$2,IF((J$2-Início!$C$11)&lt;72,$D1627*J$1,6*$D1627),0)</f>
        <v>360</v>
      </c>
      <c r="K1627" s="189">
        <f>IF(Início!$C$11&lt;K$2,IF((K$2-Início!$C$11)&lt;72,$D1627*K$1,6*$D1627),0)</f>
        <v>360</v>
      </c>
      <c r="L1627" s="189">
        <f>IF(Início!$C$11&lt;L$2,IF((L$2-Início!$C$11)&lt;72,$D1627*L$1,6*$D1627),0)</f>
        <v>360</v>
      </c>
      <c r="M1627" s="189">
        <f>IF(Início!$C$11&lt;M$2,IF((M$2-Início!$C$11)&lt;72,$D1627*M$1,6*$D1627),0)</f>
        <v>360</v>
      </c>
      <c r="N1627" s="189">
        <f>IF(Início!$C$11&lt;N$2,IF((N$2-Início!$C$11)&lt;72,$D1627*N$1,6*$D1627),0)</f>
        <v>360</v>
      </c>
      <c r="Q1627" s="165" t="s">
        <v>1299</v>
      </c>
    </row>
    <row r="1628" spans="2:17">
      <c r="B1628" s="165" t="str">
        <f t="shared" si="26"/>
        <v>Terra Rica/PR</v>
      </c>
      <c r="C1628" s="189" t="s">
        <v>2009</v>
      </c>
      <c r="D1628" s="189">
        <v>60</v>
      </c>
      <c r="E1628" s="189">
        <f>IF(Início!$C$11&lt;E$2,IF((E$2-Início!$C$11)&lt;72,$D1628*E$1,6*$D1628),0)</f>
        <v>60</v>
      </c>
      <c r="F1628" s="189">
        <f>IF(Início!$C$11&lt;F$2,IF((F$2-Início!$C$11)&lt;72,$D1628*F$1,6*$D1628),0)</f>
        <v>120</v>
      </c>
      <c r="G1628" s="189">
        <f>IF(Início!$C$11&lt;G$2,IF((G$2-Início!$C$11)&lt;72,$D1628*G$1,6*$D1628),0)</f>
        <v>180</v>
      </c>
      <c r="H1628" s="189">
        <f>IF(Início!$C$11&lt;H$2,IF((H$2-Início!$C$11)&lt;72,$D1628*H$1,6*$D1628),0)</f>
        <v>240</v>
      </c>
      <c r="I1628" s="189">
        <f>IF(Início!$C$11&lt;I$2,IF((I$2-Início!$C$11)&lt;72,$D1628*I$1,6*$D1628),0)</f>
        <v>300</v>
      </c>
      <c r="J1628" s="189">
        <f>IF(Início!$C$11&lt;J$2,IF((J$2-Início!$C$11)&lt;72,$D1628*J$1,6*$D1628),0)</f>
        <v>360</v>
      </c>
      <c r="K1628" s="189">
        <f>IF(Início!$C$11&lt;K$2,IF((K$2-Início!$C$11)&lt;72,$D1628*K$1,6*$D1628),0)</f>
        <v>360</v>
      </c>
      <c r="L1628" s="189">
        <f>IF(Início!$C$11&lt;L$2,IF((L$2-Início!$C$11)&lt;72,$D1628*L$1,6*$D1628),0)</f>
        <v>360</v>
      </c>
      <c r="M1628" s="189">
        <f>IF(Início!$C$11&lt;M$2,IF((M$2-Início!$C$11)&lt;72,$D1628*M$1,6*$D1628),0)</f>
        <v>360</v>
      </c>
      <c r="N1628" s="189">
        <f>IF(Início!$C$11&lt;N$2,IF((N$2-Início!$C$11)&lt;72,$D1628*N$1,6*$D1628),0)</f>
        <v>360</v>
      </c>
      <c r="Q1628" s="165" t="s">
        <v>1078</v>
      </c>
    </row>
    <row r="1629" spans="2:17">
      <c r="B1629" s="165" t="str">
        <f t="shared" si="26"/>
        <v>Terra Santa/PA</v>
      </c>
      <c r="C1629" s="189" t="s">
        <v>302</v>
      </c>
      <c r="D1629" s="189">
        <v>60</v>
      </c>
      <c r="E1629" s="189">
        <f>IF(Início!$C$11&lt;E$2,IF((E$2-Início!$C$11)&lt;72,$D1629*E$1,6*$D1629),0)</f>
        <v>60</v>
      </c>
      <c r="F1629" s="189">
        <f>IF(Início!$C$11&lt;F$2,IF((F$2-Início!$C$11)&lt;72,$D1629*F$1,6*$D1629),0)</f>
        <v>120</v>
      </c>
      <c r="G1629" s="189">
        <f>IF(Início!$C$11&lt;G$2,IF((G$2-Início!$C$11)&lt;72,$D1629*G$1,6*$D1629),0)</f>
        <v>180</v>
      </c>
      <c r="H1629" s="189">
        <f>IF(Início!$C$11&lt;H$2,IF((H$2-Início!$C$11)&lt;72,$D1629*H$1,6*$D1629),0)</f>
        <v>240</v>
      </c>
      <c r="I1629" s="189">
        <f>IF(Início!$C$11&lt;I$2,IF((I$2-Início!$C$11)&lt;72,$D1629*I$1,6*$D1629),0)</f>
        <v>300</v>
      </c>
      <c r="J1629" s="189">
        <f>IF(Início!$C$11&lt;J$2,IF((J$2-Início!$C$11)&lt;72,$D1629*J$1,6*$D1629),0)</f>
        <v>360</v>
      </c>
      <c r="K1629" s="189">
        <f>IF(Início!$C$11&lt;K$2,IF((K$2-Início!$C$11)&lt;72,$D1629*K$1,6*$D1629),0)</f>
        <v>360</v>
      </c>
      <c r="L1629" s="189">
        <f>IF(Início!$C$11&lt;L$2,IF((L$2-Início!$C$11)&lt;72,$D1629*L$1,6*$D1629),0)</f>
        <v>360</v>
      </c>
      <c r="M1629" s="189">
        <f>IF(Início!$C$11&lt;M$2,IF((M$2-Início!$C$11)&lt;72,$D1629*M$1,6*$D1629),0)</f>
        <v>360</v>
      </c>
      <c r="N1629" s="189">
        <f>IF(Início!$C$11&lt;N$2,IF((N$2-Início!$C$11)&lt;72,$D1629*N$1,6*$D1629),0)</f>
        <v>360</v>
      </c>
      <c r="Q1629" s="165" t="s">
        <v>931</v>
      </c>
    </row>
    <row r="1630" spans="2:17">
      <c r="B1630" s="165" t="str">
        <f t="shared" si="26"/>
        <v>Tesouro/MT</v>
      </c>
      <c r="C1630" s="189" t="s">
        <v>309</v>
      </c>
      <c r="D1630" s="189">
        <v>60</v>
      </c>
      <c r="E1630" s="189">
        <f>IF(Início!$C$11&lt;E$2,IF((E$2-Início!$C$11)&lt;72,$D1630*E$1,6*$D1630),0)</f>
        <v>60</v>
      </c>
      <c r="F1630" s="189">
        <f>IF(Início!$C$11&lt;F$2,IF((F$2-Início!$C$11)&lt;72,$D1630*F$1,6*$D1630),0)</f>
        <v>120</v>
      </c>
      <c r="G1630" s="189">
        <f>IF(Início!$C$11&lt;G$2,IF((G$2-Início!$C$11)&lt;72,$D1630*G$1,6*$D1630),0)</f>
        <v>180</v>
      </c>
      <c r="H1630" s="189">
        <f>IF(Início!$C$11&lt;H$2,IF((H$2-Início!$C$11)&lt;72,$D1630*H$1,6*$D1630),0)</f>
        <v>240</v>
      </c>
      <c r="I1630" s="189">
        <f>IF(Início!$C$11&lt;I$2,IF((I$2-Início!$C$11)&lt;72,$D1630*I$1,6*$D1630),0)</f>
        <v>300</v>
      </c>
      <c r="J1630" s="189">
        <f>IF(Início!$C$11&lt;J$2,IF((J$2-Início!$C$11)&lt;72,$D1630*J$1,6*$D1630),0)</f>
        <v>360</v>
      </c>
      <c r="K1630" s="189">
        <f>IF(Início!$C$11&lt;K$2,IF((K$2-Início!$C$11)&lt;72,$D1630*K$1,6*$D1630),0)</f>
        <v>360</v>
      </c>
      <c r="L1630" s="189">
        <f>IF(Início!$C$11&lt;L$2,IF((L$2-Início!$C$11)&lt;72,$D1630*L$1,6*$D1630),0)</f>
        <v>360</v>
      </c>
      <c r="M1630" s="189">
        <f>IF(Início!$C$11&lt;M$2,IF((M$2-Início!$C$11)&lt;72,$D1630*M$1,6*$D1630),0)</f>
        <v>360</v>
      </c>
      <c r="N1630" s="189">
        <f>IF(Início!$C$11&lt;N$2,IF((N$2-Início!$C$11)&lt;72,$D1630*N$1,6*$D1630),0)</f>
        <v>360</v>
      </c>
      <c r="Q1630" s="165" t="s">
        <v>1882</v>
      </c>
    </row>
    <row r="1631" spans="2:17">
      <c r="B1631" s="165" t="str">
        <f t="shared" si="26"/>
        <v>Tianguá/CE</v>
      </c>
      <c r="C1631" s="189" t="s">
        <v>314</v>
      </c>
      <c r="D1631" s="189">
        <v>60</v>
      </c>
      <c r="E1631" s="189">
        <f>IF(Início!$C$11&lt;E$2,IF((E$2-Início!$C$11)&lt;72,$D1631*E$1,6*$D1631),0)</f>
        <v>60</v>
      </c>
      <c r="F1631" s="189">
        <f>IF(Início!$C$11&lt;F$2,IF((F$2-Início!$C$11)&lt;72,$D1631*F$1,6*$D1631),0)</f>
        <v>120</v>
      </c>
      <c r="G1631" s="189">
        <f>IF(Início!$C$11&lt;G$2,IF((G$2-Início!$C$11)&lt;72,$D1631*G$1,6*$D1631),0)</f>
        <v>180</v>
      </c>
      <c r="H1631" s="189">
        <f>IF(Início!$C$11&lt;H$2,IF((H$2-Início!$C$11)&lt;72,$D1631*H$1,6*$D1631),0)</f>
        <v>240</v>
      </c>
      <c r="I1631" s="189">
        <f>IF(Início!$C$11&lt;I$2,IF((I$2-Início!$C$11)&lt;72,$D1631*I$1,6*$D1631),0)</f>
        <v>300</v>
      </c>
      <c r="J1631" s="189">
        <f>IF(Início!$C$11&lt;J$2,IF((J$2-Início!$C$11)&lt;72,$D1631*J$1,6*$D1631),0)</f>
        <v>360</v>
      </c>
      <c r="K1631" s="189">
        <f>IF(Início!$C$11&lt;K$2,IF((K$2-Início!$C$11)&lt;72,$D1631*K$1,6*$D1631),0)</f>
        <v>360</v>
      </c>
      <c r="L1631" s="189">
        <f>IF(Início!$C$11&lt;L$2,IF((L$2-Início!$C$11)&lt;72,$D1631*L$1,6*$D1631),0)</f>
        <v>360</v>
      </c>
      <c r="M1631" s="189">
        <f>IF(Início!$C$11&lt;M$2,IF((M$2-Início!$C$11)&lt;72,$D1631*M$1,6*$D1631),0)</f>
        <v>360</v>
      </c>
      <c r="N1631" s="189">
        <f>IF(Início!$C$11&lt;N$2,IF((N$2-Início!$C$11)&lt;72,$D1631*N$1,6*$D1631),0)</f>
        <v>360</v>
      </c>
      <c r="Q1631" s="165" t="s">
        <v>431</v>
      </c>
    </row>
    <row r="1632" spans="2:17">
      <c r="B1632" s="165" t="str">
        <f t="shared" si="26"/>
        <v>Tigrinhos/SC</v>
      </c>
      <c r="C1632" s="189" t="s">
        <v>2013</v>
      </c>
      <c r="D1632" s="189">
        <v>60</v>
      </c>
      <c r="E1632" s="189">
        <f>IF(Início!$C$11&lt;E$2,IF((E$2-Início!$C$11)&lt;72,$D1632*E$1,6*$D1632),0)</f>
        <v>60</v>
      </c>
      <c r="F1632" s="189">
        <f>IF(Início!$C$11&lt;F$2,IF((F$2-Início!$C$11)&lt;72,$D1632*F$1,6*$D1632),0)</f>
        <v>120</v>
      </c>
      <c r="G1632" s="189">
        <f>IF(Início!$C$11&lt;G$2,IF((G$2-Início!$C$11)&lt;72,$D1632*G$1,6*$D1632),0)</f>
        <v>180</v>
      </c>
      <c r="H1632" s="189">
        <f>IF(Início!$C$11&lt;H$2,IF((H$2-Início!$C$11)&lt;72,$D1632*H$1,6*$D1632),0)</f>
        <v>240</v>
      </c>
      <c r="I1632" s="189">
        <f>IF(Início!$C$11&lt;I$2,IF((I$2-Início!$C$11)&lt;72,$D1632*I$1,6*$D1632),0)</f>
        <v>300</v>
      </c>
      <c r="J1632" s="189">
        <f>IF(Início!$C$11&lt;J$2,IF((J$2-Início!$C$11)&lt;72,$D1632*J$1,6*$D1632),0)</f>
        <v>360</v>
      </c>
      <c r="K1632" s="189">
        <f>IF(Início!$C$11&lt;K$2,IF((K$2-Início!$C$11)&lt;72,$D1632*K$1,6*$D1632),0)</f>
        <v>360</v>
      </c>
      <c r="L1632" s="189">
        <f>IF(Início!$C$11&lt;L$2,IF((L$2-Início!$C$11)&lt;72,$D1632*L$1,6*$D1632),0)</f>
        <v>360</v>
      </c>
      <c r="M1632" s="189">
        <f>IF(Início!$C$11&lt;M$2,IF((M$2-Início!$C$11)&lt;72,$D1632*M$1,6*$D1632),0)</f>
        <v>360</v>
      </c>
      <c r="N1632" s="189">
        <f>IF(Início!$C$11&lt;N$2,IF((N$2-Início!$C$11)&lt;72,$D1632*N$1,6*$D1632),0)</f>
        <v>360</v>
      </c>
      <c r="Q1632" s="165" t="s">
        <v>1946</v>
      </c>
    </row>
    <row r="1633" spans="2:17">
      <c r="B1633" s="165" t="str">
        <f t="shared" si="26"/>
        <v>Timbaúba dos Batistas/RN</v>
      </c>
      <c r="C1633" s="189" t="s">
        <v>2014</v>
      </c>
      <c r="D1633" s="189">
        <v>60</v>
      </c>
      <c r="E1633" s="189">
        <f>IF(Início!$C$11&lt;E$2,IF((E$2-Início!$C$11)&lt;72,$D1633*E$1,6*$D1633),0)</f>
        <v>60</v>
      </c>
      <c r="F1633" s="189">
        <f>IF(Início!$C$11&lt;F$2,IF((F$2-Início!$C$11)&lt;72,$D1633*F$1,6*$D1633),0)</f>
        <v>120</v>
      </c>
      <c r="G1633" s="189">
        <f>IF(Início!$C$11&lt;G$2,IF((G$2-Início!$C$11)&lt;72,$D1633*G$1,6*$D1633),0)</f>
        <v>180</v>
      </c>
      <c r="H1633" s="189">
        <f>IF(Início!$C$11&lt;H$2,IF((H$2-Início!$C$11)&lt;72,$D1633*H$1,6*$D1633),0)</f>
        <v>240</v>
      </c>
      <c r="I1633" s="189">
        <f>IF(Início!$C$11&lt;I$2,IF((I$2-Início!$C$11)&lt;72,$D1633*I$1,6*$D1633),0)</f>
        <v>300</v>
      </c>
      <c r="J1633" s="189">
        <f>IF(Início!$C$11&lt;J$2,IF((J$2-Início!$C$11)&lt;72,$D1633*J$1,6*$D1633),0)</f>
        <v>360</v>
      </c>
      <c r="K1633" s="189">
        <f>IF(Início!$C$11&lt;K$2,IF((K$2-Início!$C$11)&lt;72,$D1633*K$1,6*$D1633),0)</f>
        <v>360</v>
      </c>
      <c r="L1633" s="189">
        <f>IF(Início!$C$11&lt;L$2,IF((L$2-Início!$C$11)&lt;72,$D1633*L$1,6*$D1633),0)</f>
        <v>360</v>
      </c>
      <c r="M1633" s="189">
        <f>IF(Início!$C$11&lt;M$2,IF((M$2-Início!$C$11)&lt;72,$D1633*M$1,6*$D1633),0)</f>
        <v>360</v>
      </c>
      <c r="N1633" s="189">
        <f>IF(Início!$C$11&lt;N$2,IF((N$2-Início!$C$11)&lt;72,$D1633*N$1,6*$D1633),0)</f>
        <v>360</v>
      </c>
      <c r="Q1633" s="165" t="s">
        <v>1943</v>
      </c>
    </row>
    <row r="1634" spans="2:17">
      <c r="B1634" s="165" t="str">
        <f t="shared" si="26"/>
        <v>Timburi/SP</v>
      </c>
      <c r="C1634" s="189" t="s">
        <v>2002</v>
      </c>
      <c r="D1634" s="189">
        <v>60</v>
      </c>
      <c r="E1634" s="189">
        <f>IF(Início!$C$11&lt;E$2,IF((E$2-Início!$C$11)&lt;72,$D1634*E$1,6*$D1634),0)</f>
        <v>60</v>
      </c>
      <c r="F1634" s="189">
        <f>IF(Início!$C$11&lt;F$2,IF((F$2-Início!$C$11)&lt;72,$D1634*F$1,6*$D1634),0)</f>
        <v>120</v>
      </c>
      <c r="G1634" s="189">
        <f>IF(Início!$C$11&lt;G$2,IF((G$2-Início!$C$11)&lt;72,$D1634*G$1,6*$D1634),0)</f>
        <v>180</v>
      </c>
      <c r="H1634" s="189">
        <f>IF(Início!$C$11&lt;H$2,IF((H$2-Início!$C$11)&lt;72,$D1634*H$1,6*$D1634),0)</f>
        <v>240</v>
      </c>
      <c r="I1634" s="189">
        <f>IF(Início!$C$11&lt;I$2,IF((I$2-Início!$C$11)&lt;72,$D1634*I$1,6*$D1634),0)</f>
        <v>300</v>
      </c>
      <c r="J1634" s="189">
        <f>IF(Início!$C$11&lt;J$2,IF((J$2-Início!$C$11)&lt;72,$D1634*J$1,6*$D1634),0)</f>
        <v>360</v>
      </c>
      <c r="K1634" s="189">
        <f>IF(Início!$C$11&lt;K$2,IF((K$2-Início!$C$11)&lt;72,$D1634*K$1,6*$D1634),0)</f>
        <v>360</v>
      </c>
      <c r="L1634" s="189">
        <f>IF(Início!$C$11&lt;L$2,IF((L$2-Início!$C$11)&lt;72,$D1634*L$1,6*$D1634),0)</f>
        <v>360</v>
      </c>
      <c r="M1634" s="189">
        <f>IF(Início!$C$11&lt;M$2,IF((M$2-Início!$C$11)&lt;72,$D1634*M$1,6*$D1634),0)</f>
        <v>360</v>
      </c>
      <c r="N1634" s="189">
        <f>IF(Início!$C$11&lt;N$2,IF((N$2-Início!$C$11)&lt;72,$D1634*N$1,6*$D1634),0)</f>
        <v>360</v>
      </c>
      <c r="Q1634" s="165" t="s">
        <v>1936</v>
      </c>
    </row>
    <row r="1635" spans="2:17">
      <c r="B1635" s="165" t="str">
        <f t="shared" si="26"/>
        <v>Tiradentes do Sul/RS</v>
      </c>
      <c r="C1635" s="189" t="s">
        <v>2012</v>
      </c>
      <c r="D1635" s="189">
        <v>60</v>
      </c>
      <c r="E1635" s="189">
        <f>IF(Início!$C$11&lt;E$2,IF((E$2-Início!$C$11)&lt;72,$D1635*E$1,6*$D1635),0)</f>
        <v>60</v>
      </c>
      <c r="F1635" s="189">
        <f>IF(Início!$C$11&lt;F$2,IF((F$2-Início!$C$11)&lt;72,$D1635*F$1,6*$D1635),0)</f>
        <v>120</v>
      </c>
      <c r="G1635" s="189">
        <f>IF(Início!$C$11&lt;G$2,IF((G$2-Início!$C$11)&lt;72,$D1635*G$1,6*$D1635),0)</f>
        <v>180</v>
      </c>
      <c r="H1635" s="189">
        <f>IF(Início!$C$11&lt;H$2,IF((H$2-Início!$C$11)&lt;72,$D1635*H$1,6*$D1635),0)</f>
        <v>240</v>
      </c>
      <c r="I1635" s="189">
        <f>IF(Início!$C$11&lt;I$2,IF((I$2-Início!$C$11)&lt;72,$D1635*I$1,6*$D1635),0)</f>
        <v>300</v>
      </c>
      <c r="J1635" s="189">
        <f>IF(Início!$C$11&lt;J$2,IF((J$2-Início!$C$11)&lt;72,$D1635*J$1,6*$D1635),0)</f>
        <v>360</v>
      </c>
      <c r="K1635" s="189">
        <f>IF(Início!$C$11&lt;K$2,IF((K$2-Início!$C$11)&lt;72,$D1635*K$1,6*$D1635),0)</f>
        <v>360</v>
      </c>
      <c r="L1635" s="189">
        <f>IF(Início!$C$11&lt;L$2,IF((L$2-Início!$C$11)&lt;72,$D1635*L$1,6*$D1635),0)</f>
        <v>360</v>
      </c>
      <c r="M1635" s="189">
        <f>IF(Início!$C$11&lt;M$2,IF((M$2-Início!$C$11)&lt;72,$D1635*M$1,6*$D1635),0)</f>
        <v>360</v>
      </c>
      <c r="N1635" s="189">
        <f>IF(Início!$C$11&lt;N$2,IF((N$2-Início!$C$11)&lt;72,$D1635*N$1,6*$D1635),0)</f>
        <v>360</v>
      </c>
      <c r="Q1635" s="165" t="s">
        <v>1685</v>
      </c>
    </row>
    <row r="1636" spans="2:17">
      <c r="B1636" s="165" t="str">
        <f t="shared" si="26"/>
        <v>Tomazina/PR</v>
      </c>
      <c r="C1636" s="189" t="s">
        <v>2009</v>
      </c>
      <c r="D1636" s="189">
        <v>60</v>
      </c>
      <c r="E1636" s="189">
        <f>IF(Início!$C$11&lt;E$2,IF((E$2-Início!$C$11)&lt;72,$D1636*E$1,6*$D1636),0)</f>
        <v>60</v>
      </c>
      <c r="F1636" s="189">
        <f>IF(Início!$C$11&lt;F$2,IF((F$2-Início!$C$11)&lt;72,$D1636*F$1,6*$D1636),0)</f>
        <v>120</v>
      </c>
      <c r="G1636" s="189">
        <f>IF(Início!$C$11&lt;G$2,IF((G$2-Início!$C$11)&lt;72,$D1636*G$1,6*$D1636),0)</f>
        <v>180</v>
      </c>
      <c r="H1636" s="189">
        <f>IF(Início!$C$11&lt;H$2,IF((H$2-Início!$C$11)&lt;72,$D1636*H$1,6*$D1636),0)</f>
        <v>240</v>
      </c>
      <c r="I1636" s="189">
        <f>IF(Início!$C$11&lt;I$2,IF((I$2-Início!$C$11)&lt;72,$D1636*I$1,6*$D1636),0)</f>
        <v>300</v>
      </c>
      <c r="J1636" s="189">
        <f>IF(Início!$C$11&lt;J$2,IF((J$2-Início!$C$11)&lt;72,$D1636*J$1,6*$D1636),0)</f>
        <v>360</v>
      </c>
      <c r="K1636" s="189">
        <f>IF(Início!$C$11&lt;K$2,IF((K$2-Início!$C$11)&lt;72,$D1636*K$1,6*$D1636),0)</f>
        <v>360</v>
      </c>
      <c r="L1636" s="189">
        <f>IF(Início!$C$11&lt;L$2,IF((L$2-Início!$C$11)&lt;72,$D1636*L$1,6*$D1636),0)</f>
        <v>360</v>
      </c>
      <c r="M1636" s="189">
        <f>IF(Início!$C$11&lt;M$2,IF((M$2-Início!$C$11)&lt;72,$D1636*M$1,6*$D1636),0)</f>
        <v>360</v>
      </c>
      <c r="N1636" s="189">
        <f>IF(Início!$C$11&lt;N$2,IF((N$2-Início!$C$11)&lt;72,$D1636*N$1,6*$D1636),0)</f>
        <v>360</v>
      </c>
      <c r="Q1636" s="165" t="s">
        <v>1442</v>
      </c>
    </row>
    <row r="1637" spans="2:17">
      <c r="B1637" s="165" t="str">
        <f t="shared" si="26"/>
        <v>Tomé-Açu/PA</v>
      </c>
      <c r="C1637" s="189" t="s">
        <v>302</v>
      </c>
      <c r="D1637" s="189">
        <v>60</v>
      </c>
      <c r="E1637" s="189">
        <f>IF(Início!$C$11&lt;E$2,IF((E$2-Início!$C$11)&lt;72,$D1637*E$1,6*$D1637),0)</f>
        <v>60</v>
      </c>
      <c r="F1637" s="189">
        <f>IF(Início!$C$11&lt;F$2,IF((F$2-Início!$C$11)&lt;72,$D1637*F$1,6*$D1637),0)</f>
        <v>120</v>
      </c>
      <c r="G1637" s="189">
        <f>IF(Início!$C$11&lt;G$2,IF((G$2-Início!$C$11)&lt;72,$D1637*G$1,6*$D1637),0)</f>
        <v>180</v>
      </c>
      <c r="H1637" s="189">
        <f>IF(Início!$C$11&lt;H$2,IF((H$2-Início!$C$11)&lt;72,$D1637*H$1,6*$D1637),0)</f>
        <v>240</v>
      </c>
      <c r="I1637" s="189">
        <f>IF(Início!$C$11&lt;I$2,IF((I$2-Início!$C$11)&lt;72,$D1637*I$1,6*$D1637),0)</f>
        <v>300</v>
      </c>
      <c r="J1637" s="189">
        <f>IF(Início!$C$11&lt;J$2,IF((J$2-Início!$C$11)&lt;72,$D1637*J$1,6*$D1637),0)</f>
        <v>360</v>
      </c>
      <c r="K1637" s="189">
        <f>IF(Início!$C$11&lt;K$2,IF((K$2-Início!$C$11)&lt;72,$D1637*K$1,6*$D1637),0)</f>
        <v>360</v>
      </c>
      <c r="L1637" s="189">
        <f>IF(Início!$C$11&lt;L$2,IF((L$2-Início!$C$11)&lt;72,$D1637*L$1,6*$D1637),0)</f>
        <v>360</v>
      </c>
      <c r="M1637" s="189">
        <f>IF(Início!$C$11&lt;M$2,IF((M$2-Início!$C$11)&lt;72,$D1637*M$1,6*$D1637),0)</f>
        <v>360</v>
      </c>
      <c r="N1637" s="189">
        <f>IF(Início!$C$11&lt;N$2,IF((N$2-Início!$C$11)&lt;72,$D1637*N$1,6*$D1637),0)</f>
        <v>360</v>
      </c>
      <c r="Q1637" s="165" t="s">
        <v>456</v>
      </c>
    </row>
    <row r="1638" spans="2:17">
      <c r="B1638" s="165" t="str">
        <f t="shared" si="26"/>
        <v>Toritama/PE</v>
      </c>
      <c r="C1638" s="189" t="s">
        <v>319</v>
      </c>
      <c r="D1638" s="189">
        <v>60</v>
      </c>
      <c r="E1638" s="189">
        <f>IF(Início!$C$11&lt;E$2,IF((E$2-Início!$C$11)&lt;72,$D1638*E$1,6*$D1638),0)</f>
        <v>60</v>
      </c>
      <c r="F1638" s="189">
        <f>IF(Início!$C$11&lt;F$2,IF((F$2-Início!$C$11)&lt;72,$D1638*F$1,6*$D1638),0)</f>
        <v>120</v>
      </c>
      <c r="G1638" s="189">
        <f>IF(Início!$C$11&lt;G$2,IF((G$2-Início!$C$11)&lt;72,$D1638*G$1,6*$D1638),0)</f>
        <v>180</v>
      </c>
      <c r="H1638" s="189">
        <f>IF(Início!$C$11&lt;H$2,IF((H$2-Início!$C$11)&lt;72,$D1638*H$1,6*$D1638),0)</f>
        <v>240</v>
      </c>
      <c r="I1638" s="189">
        <f>IF(Início!$C$11&lt;I$2,IF((I$2-Início!$C$11)&lt;72,$D1638*I$1,6*$D1638),0)</f>
        <v>300</v>
      </c>
      <c r="J1638" s="189">
        <f>IF(Início!$C$11&lt;J$2,IF((J$2-Início!$C$11)&lt;72,$D1638*J$1,6*$D1638),0)</f>
        <v>360</v>
      </c>
      <c r="K1638" s="189">
        <f>IF(Início!$C$11&lt;K$2,IF((K$2-Início!$C$11)&lt;72,$D1638*K$1,6*$D1638),0)</f>
        <v>360</v>
      </c>
      <c r="L1638" s="189">
        <f>IF(Início!$C$11&lt;L$2,IF((L$2-Início!$C$11)&lt;72,$D1638*L$1,6*$D1638),0)</f>
        <v>360</v>
      </c>
      <c r="M1638" s="189">
        <f>IF(Início!$C$11&lt;M$2,IF((M$2-Início!$C$11)&lt;72,$D1638*M$1,6*$D1638),0)</f>
        <v>360</v>
      </c>
      <c r="N1638" s="189">
        <f>IF(Início!$C$11&lt;N$2,IF((N$2-Início!$C$11)&lt;72,$D1638*N$1,6*$D1638),0)</f>
        <v>360</v>
      </c>
      <c r="Q1638" s="165" t="s">
        <v>565</v>
      </c>
    </row>
    <row r="1639" spans="2:17">
      <c r="B1639" s="165" t="str">
        <f t="shared" si="26"/>
        <v>Torrinha/SP</v>
      </c>
      <c r="C1639" s="189" t="s">
        <v>2002</v>
      </c>
      <c r="D1639" s="189">
        <v>60</v>
      </c>
      <c r="E1639" s="189">
        <f>IF(Início!$C$11&lt;E$2,IF((E$2-Início!$C$11)&lt;72,$D1639*E$1,6*$D1639),0)</f>
        <v>60</v>
      </c>
      <c r="F1639" s="189">
        <f>IF(Início!$C$11&lt;F$2,IF((F$2-Início!$C$11)&lt;72,$D1639*F$1,6*$D1639),0)</f>
        <v>120</v>
      </c>
      <c r="G1639" s="189">
        <f>IF(Início!$C$11&lt;G$2,IF((G$2-Início!$C$11)&lt;72,$D1639*G$1,6*$D1639),0)</f>
        <v>180</v>
      </c>
      <c r="H1639" s="189">
        <f>IF(Início!$C$11&lt;H$2,IF((H$2-Início!$C$11)&lt;72,$D1639*H$1,6*$D1639),0)</f>
        <v>240</v>
      </c>
      <c r="I1639" s="189">
        <f>IF(Início!$C$11&lt;I$2,IF((I$2-Início!$C$11)&lt;72,$D1639*I$1,6*$D1639),0)</f>
        <v>300</v>
      </c>
      <c r="J1639" s="189">
        <f>IF(Início!$C$11&lt;J$2,IF((J$2-Início!$C$11)&lt;72,$D1639*J$1,6*$D1639),0)</f>
        <v>360</v>
      </c>
      <c r="K1639" s="189">
        <f>IF(Início!$C$11&lt;K$2,IF((K$2-Início!$C$11)&lt;72,$D1639*K$1,6*$D1639),0)</f>
        <v>360</v>
      </c>
      <c r="L1639" s="189">
        <f>IF(Início!$C$11&lt;L$2,IF((L$2-Início!$C$11)&lt;72,$D1639*L$1,6*$D1639),0)</f>
        <v>360</v>
      </c>
      <c r="M1639" s="189">
        <f>IF(Início!$C$11&lt;M$2,IF((M$2-Início!$C$11)&lt;72,$D1639*M$1,6*$D1639),0)</f>
        <v>360</v>
      </c>
      <c r="N1639" s="189">
        <f>IF(Início!$C$11&lt;N$2,IF((N$2-Início!$C$11)&lt;72,$D1639*N$1,6*$D1639),0)</f>
        <v>360</v>
      </c>
      <c r="Q1639" s="165" t="s">
        <v>1394</v>
      </c>
    </row>
    <row r="1640" spans="2:17">
      <c r="B1640" s="165" t="str">
        <f t="shared" si="26"/>
        <v>Tracuateua/PA</v>
      </c>
      <c r="C1640" s="189" t="s">
        <v>302</v>
      </c>
      <c r="D1640" s="189">
        <v>60</v>
      </c>
      <c r="E1640" s="189">
        <f>IF(Início!$C$11&lt;E$2,IF((E$2-Início!$C$11)&lt;72,$D1640*E$1,6*$D1640),0)</f>
        <v>60</v>
      </c>
      <c r="F1640" s="189">
        <f>IF(Início!$C$11&lt;F$2,IF((F$2-Início!$C$11)&lt;72,$D1640*F$1,6*$D1640),0)</f>
        <v>120</v>
      </c>
      <c r="G1640" s="189">
        <f>IF(Início!$C$11&lt;G$2,IF((G$2-Início!$C$11)&lt;72,$D1640*G$1,6*$D1640),0)</f>
        <v>180</v>
      </c>
      <c r="H1640" s="189">
        <f>IF(Início!$C$11&lt;H$2,IF((H$2-Início!$C$11)&lt;72,$D1640*H$1,6*$D1640),0)</f>
        <v>240</v>
      </c>
      <c r="I1640" s="189">
        <f>IF(Início!$C$11&lt;I$2,IF((I$2-Início!$C$11)&lt;72,$D1640*I$1,6*$D1640),0)</f>
        <v>300</v>
      </c>
      <c r="J1640" s="189">
        <f>IF(Início!$C$11&lt;J$2,IF((J$2-Início!$C$11)&lt;72,$D1640*J$1,6*$D1640),0)</f>
        <v>360</v>
      </c>
      <c r="K1640" s="189">
        <f>IF(Início!$C$11&lt;K$2,IF((K$2-Início!$C$11)&lt;72,$D1640*K$1,6*$D1640),0)</f>
        <v>360</v>
      </c>
      <c r="L1640" s="189">
        <f>IF(Início!$C$11&lt;L$2,IF((L$2-Início!$C$11)&lt;72,$D1640*L$1,6*$D1640),0)</f>
        <v>360</v>
      </c>
      <c r="M1640" s="189">
        <f>IF(Início!$C$11&lt;M$2,IF((M$2-Início!$C$11)&lt;72,$D1640*M$1,6*$D1640),0)</f>
        <v>360</v>
      </c>
      <c r="N1640" s="189">
        <f>IF(Início!$C$11&lt;N$2,IF((N$2-Início!$C$11)&lt;72,$D1640*N$1,6*$D1640),0)</f>
        <v>360</v>
      </c>
      <c r="Q1640" s="165" t="s">
        <v>704</v>
      </c>
    </row>
    <row r="1641" spans="2:17">
      <c r="B1641" s="165" t="str">
        <f t="shared" si="26"/>
        <v>Tracunhaém/PE</v>
      </c>
      <c r="C1641" s="189" t="s">
        <v>319</v>
      </c>
      <c r="D1641" s="189">
        <v>60</v>
      </c>
      <c r="E1641" s="189">
        <f>IF(Início!$C$11&lt;E$2,IF((E$2-Início!$C$11)&lt;72,$D1641*E$1,6*$D1641),0)</f>
        <v>60</v>
      </c>
      <c r="F1641" s="189">
        <f>IF(Início!$C$11&lt;F$2,IF((F$2-Início!$C$11)&lt;72,$D1641*F$1,6*$D1641),0)</f>
        <v>120</v>
      </c>
      <c r="G1641" s="189">
        <f>IF(Início!$C$11&lt;G$2,IF((G$2-Início!$C$11)&lt;72,$D1641*G$1,6*$D1641),0)</f>
        <v>180</v>
      </c>
      <c r="H1641" s="189">
        <f>IF(Início!$C$11&lt;H$2,IF((H$2-Início!$C$11)&lt;72,$D1641*H$1,6*$D1641),0)</f>
        <v>240</v>
      </c>
      <c r="I1641" s="189">
        <f>IF(Início!$C$11&lt;I$2,IF((I$2-Início!$C$11)&lt;72,$D1641*I$1,6*$D1641),0)</f>
        <v>300</v>
      </c>
      <c r="J1641" s="189">
        <f>IF(Início!$C$11&lt;J$2,IF((J$2-Início!$C$11)&lt;72,$D1641*J$1,6*$D1641),0)</f>
        <v>360</v>
      </c>
      <c r="K1641" s="189">
        <f>IF(Início!$C$11&lt;K$2,IF((K$2-Início!$C$11)&lt;72,$D1641*K$1,6*$D1641),0)</f>
        <v>360</v>
      </c>
      <c r="L1641" s="189">
        <f>IF(Início!$C$11&lt;L$2,IF((L$2-Início!$C$11)&lt;72,$D1641*L$1,6*$D1641),0)</f>
        <v>360</v>
      </c>
      <c r="M1641" s="189">
        <f>IF(Início!$C$11&lt;M$2,IF((M$2-Início!$C$11)&lt;72,$D1641*M$1,6*$D1641),0)</f>
        <v>360</v>
      </c>
      <c r="N1641" s="189">
        <f>IF(Início!$C$11&lt;N$2,IF((N$2-Início!$C$11)&lt;72,$D1641*N$1,6*$D1641),0)</f>
        <v>360</v>
      </c>
      <c r="Q1641" s="165" t="s">
        <v>1127</v>
      </c>
    </row>
    <row r="1642" spans="2:17">
      <c r="B1642" s="165" t="str">
        <f t="shared" si="26"/>
        <v>Traipu/AL</v>
      </c>
      <c r="C1642" s="189" t="s">
        <v>2010</v>
      </c>
      <c r="D1642" s="189">
        <v>60</v>
      </c>
      <c r="E1642" s="189">
        <f>IF(Início!$C$11&lt;E$2,IF((E$2-Início!$C$11)&lt;72,$D1642*E$1,6*$D1642),0)</f>
        <v>60</v>
      </c>
      <c r="F1642" s="189">
        <f>IF(Início!$C$11&lt;F$2,IF((F$2-Início!$C$11)&lt;72,$D1642*F$1,6*$D1642),0)</f>
        <v>120</v>
      </c>
      <c r="G1642" s="189">
        <f>IF(Início!$C$11&lt;G$2,IF((G$2-Início!$C$11)&lt;72,$D1642*G$1,6*$D1642),0)</f>
        <v>180</v>
      </c>
      <c r="H1642" s="189">
        <f>IF(Início!$C$11&lt;H$2,IF((H$2-Início!$C$11)&lt;72,$D1642*H$1,6*$D1642),0)</f>
        <v>240</v>
      </c>
      <c r="I1642" s="189">
        <f>IF(Início!$C$11&lt;I$2,IF((I$2-Início!$C$11)&lt;72,$D1642*I$1,6*$D1642),0)</f>
        <v>300</v>
      </c>
      <c r="J1642" s="189">
        <f>IF(Início!$C$11&lt;J$2,IF((J$2-Início!$C$11)&lt;72,$D1642*J$1,6*$D1642),0)</f>
        <v>360</v>
      </c>
      <c r="K1642" s="189">
        <f>IF(Início!$C$11&lt;K$2,IF((K$2-Início!$C$11)&lt;72,$D1642*K$1,6*$D1642),0)</f>
        <v>360</v>
      </c>
      <c r="L1642" s="189">
        <f>IF(Início!$C$11&lt;L$2,IF((L$2-Início!$C$11)&lt;72,$D1642*L$1,6*$D1642),0)</f>
        <v>360</v>
      </c>
      <c r="M1642" s="189">
        <f>IF(Início!$C$11&lt;M$2,IF((M$2-Início!$C$11)&lt;72,$D1642*M$1,6*$D1642),0)</f>
        <v>360</v>
      </c>
      <c r="N1642" s="189">
        <f>IF(Início!$C$11&lt;N$2,IF((N$2-Início!$C$11)&lt;72,$D1642*N$1,6*$D1642),0)</f>
        <v>360</v>
      </c>
      <c r="Q1642" s="165" t="s">
        <v>815</v>
      </c>
    </row>
    <row r="1643" spans="2:17">
      <c r="B1643" s="165" t="str">
        <f t="shared" si="26"/>
        <v>Trairão/PA</v>
      </c>
      <c r="C1643" s="189" t="s">
        <v>302</v>
      </c>
      <c r="D1643" s="189">
        <v>60</v>
      </c>
      <c r="E1643" s="189">
        <f>IF(Início!$C$11&lt;E$2,IF((E$2-Início!$C$11)&lt;72,$D1643*E$1,6*$D1643),0)</f>
        <v>60</v>
      </c>
      <c r="F1643" s="189">
        <f>IF(Início!$C$11&lt;F$2,IF((F$2-Início!$C$11)&lt;72,$D1643*F$1,6*$D1643),0)</f>
        <v>120</v>
      </c>
      <c r="G1643" s="189">
        <f>IF(Início!$C$11&lt;G$2,IF((G$2-Início!$C$11)&lt;72,$D1643*G$1,6*$D1643),0)</f>
        <v>180</v>
      </c>
      <c r="H1643" s="189">
        <f>IF(Início!$C$11&lt;H$2,IF((H$2-Início!$C$11)&lt;72,$D1643*H$1,6*$D1643),0)</f>
        <v>240</v>
      </c>
      <c r="I1643" s="189">
        <f>IF(Início!$C$11&lt;I$2,IF((I$2-Início!$C$11)&lt;72,$D1643*I$1,6*$D1643),0)</f>
        <v>300</v>
      </c>
      <c r="J1643" s="189">
        <f>IF(Início!$C$11&lt;J$2,IF((J$2-Início!$C$11)&lt;72,$D1643*J$1,6*$D1643),0)</f>
        <v>360</v>
      </c>
      <c r="K1643" s="189">
        <f>IF(Início!$C$11&lt;K$2,IF((K$2-Início!$C$11)&lt;72,$D1643*K$1,6*$D1643),0)</f>
        <v>360</v>
      </c>
      <c r="L1643" s="189">
        <f>IF(Início!$C$11&lt;L$2,IF((L$2-Início!$C$11)&lt;72,$D1643*L$1,6*$D1643),0)</f>
        <v>360</v>
      </c>
      <c r="M1643" s="189">
        <f>IF(Início!$C$11&lt;M$2,IF((M$2-Início!$C$11)&lt;72,$D1643*M$1,6*$D1643),0)</f>
        <v>360</v>
      </c>
      <c r="N1643" s="189">
        <f>IF(Início!$C$11&lt;N$2,IF((N$2-Início!$C$11)&lt;72,$D1643*N$1,6*$D1643),0)</f>
        <v>360</v>
      </c>
      <c r="Q1643" s="165" t="s">
        <v>1064</v>
      </c>
    </row>
    <row r="1644" spans="2:17">
      <c r="B1644" s="165" t="str">
        <f t="shared" si="26"/>
        <v>Tramandaí/RS</v>
      </c>
      <c r="C1644" s="189" t="s">
        <v>2012</v>
      </c>
      <c r="D1644" s="189">
        <v>60</v>
      </c>
      <c r="E1644" s="189">
        <f>IF(Início!$C$11&lt;E$2,IF((E$2-Início!$C$11)&lt;72,$D1644*E$1,6*$D1644),0)</f>
        <v>60</v>
      </c>
      <c r="F1644" s="189">
        <f>IF(Início!$C$11&lt;F$2,IF((F$2-Início!$C$11)&lt;72,$D1644*F$1,6*$D1644),0)</f>
        <v>120</v>
      </c>
      <c r="G1644" s="189">
        <f>IF(Início!$C$11&lt;G$2,IF((G$2-Início!$C$11)&lt;72,$D1644*G$1,6*$D1644),0)</f>
        <v>180</v>
      </c>
      <c r="H1644" s="189">
        <f>IF(Início!$C$11&lt;H$2,IF((H$2-Início!$C$11)&lt;72,$D1644*H$1,6*$D1644),0)</f>
        <v>240</v>
      </c>
      <c r="I1644" s="189">
        <f>IF(Início!$C$11&lt;I$2,IF((I$2-Início!$C$11)&lt;72,$D1644*I$1,6*$D1644),0)</f>
        <v>300</v>
      </c>
      <c r="J1644" s="189">
        <f>IF(Início!$C$11&lt;J$2,IF((J$2-Início!$C$11)&lt;72,$D1644*J$1,6*$D1644),0)</f>
        <v>360</v>
      </c>
      <c r="K1644" s="189">
        <f>IF(Início!$C$11&lt;K$2,IF((K$2-Início!$C$11)&lt;72,$D1644*K$1,6*$D1644),0)</f>
        <v>360</v>
      </c>
      <c r="L1644" s="189">
        <f>IF(Início!$C$11&lt;L$2,IF((L$2-Início!$C$11)&lt;72,$D1644*L$1,6*$D1644),0)</f>
        <v>360</v>
      </c>
      <c r="M1644" s="189">
        <f>IF(Início!$C$11&lt;M$2,IF((M$2-Início!$C$11)&lt;72,$D1644*M$1,6*$D1644),0)</f>
        <v>360</v>
      </c>
      <c r="N1644" s="189">
        <f>IF(Início!$C$11&lt;N$2,IF((N$2-Início!$C$11)&lt;72,$D1644*N$1,6*$D1644),0)</f>
        <v>360</v>
      </c>
      <c r="Q1644" s="165" t="s">
        <v>498</v>
      </c>
    </row>
    <row r="1645" spans="2:17">
      <c r="B1645" s="165" t="str">
        <f t="shared" si="26"/>
        <v>Três Coroas/RS</v>
      </c>
      <c r="C1645" s="189" t="s">
        <v>2012</v>
      </c>
      <c r="D1645" s="189">
        <v>60</v>
      </c>
      <c r="E1645" s="189">
        <f>IF(Início!$C$11&lt;E$2,IF((E$2-Início!$C$11)&lt;72,$D1645*E$1,6*$D1645),0)</f>
        <v>60</v>
      </c>
      <c r="F1645" s="189">
        <f>IF(Início!$C$11&lt;F$2,IF((F$2-Início!$C$11)&lt;72,$D1645*F$1,6*$D1645),0)</f>
        <v>120</v>
      </c>
      <c r="G1645" s="189">
        <f>IF(Início!$C$11&lt;G$2,IF((G$2-Início!$C$11)&lt;72,$D1645*G$1,6*$D1645),0)</f>
        <v>180</v>
      </c>
      <c r="H1645" s="189">
        <f>IF(Início!$C$11&lt;H$2,IF((H$2-Início!$C$11)&lt;72,$D1645*H$1,6*$D1645),0)</f>
        <v>240</v>
      </c>
      <c r="I1645" s="189">
        <f>IF(Início!$C$11&lt;I$2,IF((I$2-Início!$C$11)&lt;72,$D1645*I$1,6*$D1645),0)</f>
        <v>300</v>
      </c>
      <c r="J1645" s="189">
        <f>IF(Início!$C$11&lt;J$2,IF((J$2-Início!$C$11)&lt;72,$D1645*J$1,6*$D1645),0)</f>
        <v>360</v>
      </c>
      <c r="K1645" s="189">
        <f>IF(Início!$C$11&lt;K$2,IF((K$2-Início!$C$11)&lt;72,$D1645*K$1,6*$D1645),0)</f>
        <v>360</v>
      </c>
      <c r="L1645" s="189">
        <f>IF(Início!$C$11&lt;L$2,IF((L$2-Início!$C$11)&lt;72,$D1645*L$1,6*$D1645),0)</f>
        <v>360</v>
      </c>
      <c r="M1645" s="189">
        <f>IF(Início!$C$11&lt;M$2,IF((M$2-Início!$C$11)&lt;72,$D1645*M$1,6*$D1645),0)</f>
        <v>360</v>
      </c>
      <c r="N1645" s="189">
        <f>IF(Início!$C$11&lt;N$2,IF((N$2-Início!$C$11)&lt;72,$D1645*N$1,6*$D1645),0)</f>
        <v>360</v>
      </c>
      <c r="Q1645" s="165" t="s">
        <v>781</v>
      </c>
    </row>
    <row r="1646" spans="2:17">
      <c r="B1646" s="165" t="str">
        <f t="shared" si="26"/>
        <v>Três de Maio/RS</v>
      </c>
      <c r="C1646" s="189" t="s">
        <v>2012</v>
      </c>
      <c r="D1646" s="189">
        <v>60</v>
      </c>
      <c r="E1646" s="189">
        <f>IF(Início!$C$11&lt;E$2,IF((E$2-Início!$C$11)&lt;72,$D1646*E$1,6*$D1646),0)</f>
        <v>60</v>
      </c>
      <c r="F1646" s="189">
        <f>IF(Início!$C$11&lt;F$2,IF((F$2-Início!$C$11)&lt;72,$D1646*F$1,6*$D1646),0)</f>
        <v>120</v>
      </c>
      <c r="G1646" s="189">
        <f>IF(Início!$C$11&lt;G$2,IF((G$2-Início!$C$11)&lt;72,$D1646*G$1,6*$D1646),0)</f>
        <v>180</v>
      </c>
      <c r="H1646" s="189">
        <f>IF(Início!$C$11&lt;H$2,IF((H$2-Início!$C$11)&lt;72,$D1646*H$1,6*$D1646),0)</f>
        <v>240</v>
      </c>
      <c r="I1646" s="189">
        <f>IF(Início!$C$11&lt;I$2,IF((I$2-Início!$C$11)&lt;72,$D1646*I$1,6*$D1646),0)</f>
        <v>300</v>
      </c>
      <c r="J1646" s="189">
        <f>IF(Início!$C$11&lt;J$2,IF((J$2-Início!$C$11)&lt;72,$D1646*J$1,6*$D1646),0)</f>
        <v>360</v>
      </c>
      <c r="K1646" s="189">
        <f>IF(Início!$C$11&lt;K$2,IF((K$2-Início!$C$11)&lt;72,$D1646*K$1,6*$D1646),0)</f>
        <v>360</v>
      </c>
      <c r="L1646" s="189">
        <f>IF(Início!$C$11&lt;L$2,IF((L$2-Início!$C$11)&lt;72,$D1646*L$1,6*$D1646),0)</f>
        <v>360</v>
      </c>
      <c r="M1646" s="189">
        <f>IF(Início!$C$11&lt;M$2,IF((M$2-Início!$C$11)&lt;72,$D1646*M$1,6*$D1646),0)</f>
        <v>360</v>
      </c>
      <c r="N1646" s="189">
        <f>IF(Início!$C$11&lt;N$2,IF((N$2-Início!$C$11)&lt;72,$D1646*N$1,6*$D1646),0)</f>
        <v>360</v>
      </c>
      <c r="Q1646" s="165" t="s">
        <v>765</v>
      </c>
    </row>
    <row r="1647" spans="2:17">
      <c r="B1647" s="165" t="str">
        <f t="shared" si="26"/>
        <v>Três Palmeiras/RS</v>
      </c>
      <c r="C1647" s="189" t="s">
        <v>2012</v>
      </c>
      <c r="D1647" s="189">
        <v>60</v>
      </c>
      <c r="E1647" s="189">
        <f>IF(Início!$C$11&lt;E$2,IF((E$2-Início!$C$11)&lt;72,$D1647*E$1,6*$D1647),0)</f>
        <v>60</v>
      </c>
      <c r="F1647" s="189">
        <f>IF(Início!$C$11&lt;F$2,IF((F$2-Início!$C$11)&lt;72,$D1647*F$1,6*$D1647),0)</f>
        <v>120</v>
      </c>
      <c r="G1647" s="189">
        <f>IF(Início!$C$11&lt;G$2,IF((G$2-Início!$C$11)&lt;72,$D1647*G$1,6*$D1647),0)</f>
        <v>180</v>
      </c>
      <c r="H1647" s="189">
        <f>IF(Início!$C$11&lt;H$2,IF((H$2-Início!$C$11)&lt;72,$D1647*H$1,6*$D1647),0)</f>
        <v>240</v>
      </c>
      <c r="I1647" s="189">
        <f>IF(Início!$C$11&lt;I$2,IF((I$2-Início!$C$11)&lt;72,$D1647*I$1,6*$D1647),0)</f>
        <v>300</v>
      </c>
      <c r="J1647" s="189">
        <f>IF(Início!$C$11&lt;J$2,IF((J$2-Início!$C$11)&lt;72,$D1647*J$1,6*$D1647),0)</f>
        <v>360</v>
      </c>
      <c r="K1647" s="189">
        <f>IF(Início!$C$11&lt;K$2,IF((K$2-Início!$C$11)&lt;72,$D1647*K$1,6*$D1647),0)</f>
        <v>360</v>
      </c>
      <c r="L1647" s="189">
        <f>IF(Início!$C$11&lt;L$2,IF((L$2-Início!$C$11)&lt;72,$D1647*L$1,6*$D1647),0)</f>
        <v>360</v>
      </c>
      <c r="M1647" s="189">
        <f>IF(Início!$C$11&lt;M$2,IF((M$2-Início!$C$11)&lt;72,$D1647*M$1,6*$D1647),0)</f>
        <v>360</v>
      </c>
      <c r="N1647" s="189">
        <f>IF(Início!$C$11&lt;N$2,IF((N$2-Início!$C$11)&lt;72,$D1647*N$1,6*$D1647),0)</f>
        <v>360</v>
      </c>
      <c r="Q1647" s="165" t="s">
        <v>1720</v>
      </c>
    </row>
    <row r="1648" spans="2:17">
      <c r="B1648" s="165" t="str">
        <f t="shared" si="26"/>
        <v>Três Passos/RS</v>
      </c>
      <c r="C1648" s="189" t="s">
        <v>2012</v>
      </c>
      <c r="D1648" s="189">
        <v>60</v>
      </c>
      <c r="E1648" s="189">
        <f>IF(Início!$C$11&lt;E$2,IF((E$2-Início!$C$11)&lt;72,$D1648*E$1,6*$D1648),0)</f>
        <v>60</v>
      </c>
      <c r="F1648" s="189">
        <f>IF(Início!$C$11&lt;F$2,IF((F$2-Início!$C$11)&lt;72,$D1648*F$1,6*$D1648),0)</f>
        <v>120</v>
      </c>
      <c r="G1648" s="189">
        <f>IF(Início!$C$11&lt;G$2,IF((G$2-Início!$C$11)&lt;72,$D1648*G$1,6*$D1648),0)</f>
        <v>180</v>
      </c>
      <c r="H1648" s="189">
        <f>IF(Início!$C$11&lt;H$2,IF((H$2-Início!$C$11)&lt;72,$D1648*H$1,6*$D1648),0)</f>
        <v>240</v>
      </c>
      <c r="I1648" s="189">
        <f>IF(Início!$C$11&lt;I$2,IF((I$2-Início!$C$11)&lt;72,$D1648*I$1,6*$D1648),0)</f>
        <v>300</v>
      </c>
      <c r="J1648" s="189">
        <f>IF(Início!$C$11&lt;J$2,IF((J$2-Início!$C$11)&lt;72,$D1648*J$1,6*$D1648),0)</f>
        <v>360</v>
      </c>
      <c r="K1648" s="189">
        <f>IF(Início!$C$11&lt;K$2,IF((K$2-Início!$C$11)&lt;72,$D1648*K$1,6*$D1648),0)</f>
        <v>360</v>
      </c>
      <c r="L1648" s="189">
        <f>IF(Início!$C$11&lt;L$2,IF((L$2-Início!$C$11)&lt;72,$D1648*L$1,6*$D1648),0)</f>
        <v>360</v>
      </c>
      <c r="M1648" s="189">
        <f>IF(Início!$C$11&lt;M$2,IF((M$2-Início!$C$11)&lt;72,$D1648*M$1,6*$D1648),0)</f>
        <v>360</v>
      </c>
      <c r="N1648" s="189">
        <f>IF(Início!$C$11&lt;N$2,IF((N$2-Início!$C$11)&lt;72,$D1648*N$1,6*$D1648),0)</f>
        <v>360</v>
      </c>
      <c r="Q1648" s="165" t="s">
        <v>758</v>
      </c>
    </row>
    <row r="1649" spans="2:17">
      <c r="B1649" s="165" t="str">
        <f t="shared" si="26"/>
        <v>Três Ranchos/GO</v>
      </c>
      <c r="C1649" s="189" t="s">
        <v>2006</v>
      </c>
      <c r="D1649" s="189">
        <v>60</v>
      </c>
      <c r="E1649" s="189">
        <f>IF(Início!$C$11&lt;E$2,IF((E$2-Início!$C$11)&lt;72,$D1649*E$1,6*$D1649),0)</f>
        <v>60</v>
      </c>
      <c r="F1649" s="189">
        <f>IF(Início!$C$11&lt;F$2,IF((F$2-Início!$C$11)&lt;72,$D1649*F$1,6*$D1649),0)</f>
        <v>120</v>
      </c>
      <c r="G1649" s="189">
        <f>IF(Início!$C$11&lt;G$2,IF((G$2-Início!$C$11)&lt;72,$D1649*G$1,6*$D1649),0)</f>
        <v>180</v>
      </c>
      <c r="H1649" s="189">
        <f>IF(Início!$C$11&lt;H$2,IF((H$2-Início!$C$11)&lt;72,$D1649*H$1,6*$D1649),0)</f>
        <v>240</v>
      </c>
      <c r="I1649" s="189">
        <f>IF(Início!$C$11&lt;I$2,IF((I$2-Início!$C$11)&lt;72,$D1649*I$1,6*$D1649),0)</f>
        <v>300</v>
      </c>
      <c r="J1649" s="189">
        <f>IF(Início!$C$11&lt;J$2,IF((J$2-Início!$C$11)&lt;72,$D1649*J$1,6*$D1649),0)</f>
        <v>360</v>
      </c>
      <c r="K1649" s="189">
        <f>IF(Início!$C$11&lt;K$2,IF((K$2-Início!$C$11)&lt;72,$D1649*K$1,6*$D1649),0)</f>
        <v>360</v>
      </c>
      <c r="L1649" s="189">
        <f>IF(Início!$C$11&lt;L$2,IF((L$2-Início!$C$11)&lt;72,$D1649*L$1,6*$D1649),0)</f>
        <v>360</v>
      </c>
      <c r="M1649" s="189">
        <f>IF(Início!$C$11&lt;M$2,IF((M$2-Início!$C$11)&lt;72,$D1649*M$1,6*$D1649),0)</f>
        <v>360</v>
      </c>
      <c r="N1649" s="189">
        <f>IF(Início!$C$11&lt;N$2,IF((N$2-Início!$C$11)&lt;72,$D1649*N$1,6*$D1649),0)</f>
        <v>360</v>
      </c>
      <c r="Q1649" s="165" t="s">
        <v>1897</v>
      </c>
    </row>
    <row r="1650" spans="2:17">
      <c r="B1650" s="165" t="str">
        <f t="shared" si="26"/>
        <v>Trindade/PE</v>
      </c>
      <c r="C1650" s="189" t="s">
        <v>319</v>
      </c>
      <c r="D1650" s="189">
        <v>60</v>
      </c>
      <c r="E1650" s="189">
        <f>IF(Início!$C$11&lt;E$2,IF((E$2-Início!$C$11)&lt;72,$D1650*E$1,6*$D1650),0)</f>
        <v>60</v>
      </c>
      <c r="F1650" s="189">
        <f>IF(Início!$C$11&lt;F$2,IF((F$2-Início!$C$11)&lt;72,$D1650*F$1,6*$D1650),0)</f>
        <v>120</v>
      </c>
      <c r="G1650" s="189">
        <f>IF(Início!$C$11&lt;G$2,IF((G$2-Início!$C$11)&lt;72,$D1650*G$1,6*$D1650),0)</f>
        <v>180</v>
      </c>
      <c r="H1650" s="189">
        <f>IF(Início!$C$11&lt;H$2,IF((H$2-Início!$C$11)&lt;72,$D1650*H$1,6*$D1650),0)</f>
        <v>240</v>
      </c>
      <c r="I1650" s="189">
        <f>IF(Início!$C$11&lt;I$2,IF((I$2-Início!$C$11)&lt;72,$D1650*I$1,6*$D1650),0)</f>
        <v>300</v>
      </c>
      <c r="J1650" s="189">
        <f>IF(Início!$C$11&lt;J$2,IF((J$2-Início!$C$11)&lt;72,$D1650*J$1,6*$D1650),0)</f>
        <v>360</v>
      </c>
      <c r="K1650" s="189">
        <f>IF(Início!$C$11&lt;K$2,IF((K$2-Início!$C$11)&lt;72,$D1650*K$1,6*$D1650),0)</f>
        <v>360</v>
      </c>
      <c r="L1650" s="189">
        <f>IF(Início!$C$11&lt;L$2,IF((L$2-Início!$C$11)&lt;72,$D1650*L$1,6*$D1650),0)</f>
        <v>360</v>
      </c>
      <c r="M1650" s="189">
        <f>IF(Início!$C$11&lt;M$2,IF((M$2-Início!$C$11)&lt;72,$D1650*M$1,6*$D1650),0)</f>
        <v>360</v>
      </c>
      <c r="N1650" s="189">
        <f>IF(Início!$C$11&lt;N$2,IF((N$2-Início!$C$11)&lt;72,$D1650*N$1,6*$D1650),0)</f>
        <v>360</v>
      </c>
      <c r="Q1650" s="165" t="s">
        <v>690</v>
      </c>
    </row>
    <row r="1651" spans="2:17">
      <c r="B1651" s="165" t="str">
        <f t="shared" si="26"/>
        <v>Trindade do Sul/RS</v>
      </c>
      <c r="C1651" s="189" t="s">
        <v>2012</v>
      </c>
      <c r="D1651" s="189">
        <v>60</v>
      </c>
      <c r="E1651" s="189">
        <f>IF(Início!$C$11&lt;E$2,IF((E$2-Início!$C$11)&lt;72,$D1651*E$1,6*$D1651),0)</f>
        <v>60</v>
      </c>
      <c r="F1651" s="189">
        <f>IF(Início!$C$11&lt;F$2,IF((F$2-Início!$C$11)&lt;72,$D1651*F$1,6*$D1651),0)</f>
        <v>120</v>
      </c>
      <c r="G1651" s="189">
        <f>IF(Início!$C$11&lt;G$2,IF((G$2-Início!$C$11)&lt;72,$D1651*G$1,6*$D1651),0)</f>
        <v>180</v>
      </c>
      <c r="H1651" s="189">
        <f>IF(Início!$C$11&lt;H$2,IF((H$2-Início!$C$11)&lt;72,$D1651*H$1,6*$D1651),0)</f>
        <v>240</v>
      </c>
      <c r="I1651" s="189">
        <f>IF(Início!$C$11&lt;I$2,IF((I$2-Início!$C$11)&lt;72,$D1651*I$1,6*$D1651),0)</f>
        <v>300</v>
      </c>
      <c r="J1651" s="189">
        <f>IF(Início!$C$11&lt;J$2,IF((J$2-Início!$C$11)&lt;72,$D1651*J$1,6*$D1651),0)</f>
        <v>360</v>
      </c>
      <c r="K1651" s="189">
        <f>IF(Início!$C$11&lt;K$2,IF((K$2-Início!$C$11)&lt;72,$D1651*K$1,6*$D1651),0)</f>
        <v>360</v>
      </c>
      <c r="L1651" s="189">
        <f>IF(Início!$C$11&lt;L$2,IF((L$2-Início!$C$11)&lt;72,$D1651*L$1,6*$D1651),0)</f>
        <v>360</v>
      </c>
      <c r="M1651" s="189">
        <f>IF(Início!$C$11&lt;M$2,IF((M$2-Início!$C$11)&lt;72,$D1651*M$1,6*$D1651),0)</f>
        <v>360</v>
      </c>
      <c r="N1651" s="189">
        <f>IF(Início!$C$11&lt;N$2,IF((N$2-Início!$C$11)&lt;72,$D1651*N$1,6*$D1651),0)</f>
        <v>360</v>
      </c>
      <c r="Q1651" s="165" t="s">
        <v>1490</v>
      </c>
    </row>
    <row r="1652" spans="2:17">
      <c r="B1652" s="165" t="str">
        <f t="shared" si="26"/>
        <v>Triunfo/PE</v>
      </c>
      <c r="C1652" s="189" t="s">
        <v>319</v>
      </c>
      <c r="D1652" s="189">
        <v>60</v>
      </c>
      <c r="E1652" s="189">
        <f>IF(Início!$C$11&lt;E$2,IF((E$2-Início!$C$11)&lt;72,$D1652*E$1,6*$D1652),0)</f>
        <v>60</v>
      </c>
      <c r="F1652" s="189">
        <f>IF(Início!$C$11&lt;F$2,IF((F$2-Início!$C$11)&lt;72,$D1652*F$1,6*$D1652),0)</f>
        <v>120</v>
      </c>
      <c r="G1652" s="189">
        <f>IF(Início!$C$11&lt;G$2,IF((G$2-Início!$C$11)&lt;72,$D1652*G$1,6*$D1652),0)</f>
        <v>180</v>
      </c>
      <c r="H1652" s="189">
        <f>IF(Início!$C$11&lt;H$2,IF((H$2-Início!$C$11)&lt;72,$D1652*H$1,6*$D1652),0)</f>
        <v>240</v>
      </c>
      <c r="I1652" s="189">
        <f>IF(Início!$C$11&lt;I$2,IF((I$2-Início!$C$11)&lt;72,$D1652*I$1,6*$D1652),0)</f>
        <v>300</v>
      </c>
      <c r="J1652" s="189">
        <f>IF(Início!$C$11&lt;J$2,IF((J$2-Início!$C$11)&lt;72,$D1652*J$1,6*$D1652),0)</f>
        <v>360</v>
      </c>
      <c r="K1652" s="189">
        <f>IF(Início!$C$11&lt;K$2,IF((K$2-Início!$C$11)&lt;72,$D1652*K$1,6*$D1652),0)</f>
        <v>360</v>
      </c>
      <c r="L1652" s="189">
        <f>IF(Início!$C$11&lt;L$2,IF((L$2-Início!$C$11)&lt;72,$D1652*L$1,6*$D1652),0)</f>
        <v>360</v>
      </c>
      <c r="M1652" s="189">
        <f>IF(Início!$C$11&lt;M$2,IF((M$2-Início!$C$11)&lt;72,$D1652*M$1,6*$D1652),0)</f>
        <v>360</v>
      </c>
      <c r="N1652" s="189">
        <f>IF(Início!$C$11&lt;N$2,IF((N$2-Início!$C$11)&lt;72,$D1652*N$1,6*$D1652),0)</f>
        <v>360</v>
      </c>
      <c r="Q1652" s="165" t="s">
        <v>1083</v>
      </c>
    </row>
    <row r="1653" spans="2:17">
      <c r="B1653" s="165" t="str">
        <f t="shared" si="26"/>
        <v>Trizidela do Vale/MA</v>
      </c>
      <c r="C1653" s="189" t="s">
        <v>316</v>
      </c>
      <c r="D1653" s="189">
        <v>60</v>
      </c>
      <c r="E1653" s="189">
        <f>IF(Início!$C$11&lt;E$2,IF((E$2-Início!$C$11)&lt;72,$D1653*E$1,6*$D1653),0)</f>
        <v>60</v>
      </c>
      <c r="F1653" s="189">
        <f>IF(Início!$C$11&lt;F$2,IF((F$2-Início!$C$11)&lt;72,$D1653*F$1,6*$D1653),0)</f>
        <v>120</v>
      </c>
      <c r="G1653" s="189">
        <f>IF(Início!$C$11&lt;G$2,IF((G$2-Início!$C$11)&lt;72,$D1653*G$1,6*$D1653),0)</f>
        <v>180</v>
      </c>
      <c r="H1653" s="189">
        <f>IF(Início!$C$11&lt;H$2,IF((H$2-Início!$C$11)&lt;72,$D1653*H$1,6*$D1653),0)</f>
        <v>240</v>
      </c>
      <c r="I1653" s="189">
        <f>IF(Início!$C$11&lt;I$2,IF((I$2-Início!$C$11)&lt;72,$D1653*I$1,6*$D1653),0)</f>
        <v>300</v>
      </c>
      <c r="J1653" s="189">
        <f>IF(Início!$C$11&lt;J$2,IF((J$2-Início!$C$11)&lt;72,$D1653*J$1,6*$D1653),0)</f>
        <v>360</v>
      </c>
      <c r="K1653" s="189">
        <f>IF(Início!$C$11&lt;K$2,IF((K$2-Início!$C$11)&lt;72,$D1653*K$1,6*$D1653),0)</f>
        <v>360</v>
      </c>
      <c r="L1653" s="189">
        <f>IF(Início!$C$11&lt;L$2,IF((L$2-Início!$C$11)&lt;72,$D1653*L$1,6*$D1653),0)</f>
        <v>360</v>
      </c>
      <c r="M1653" s="189">
        <f>IF(Início!$C$11&lt;M$2,IF((M$2-Início!$C$11)&lt;72,$D1653*M$1,6*$D1653),0)</f>
        <v>360</v>
      </c>
      <c r="N1653" s="189">
        <f>IF(Início!$C$11&lt;N$2,IF((N$2-Início!$C$11)&lt;72,$D1653*N$1,6*$D1653),0)</f>
        <v>360</v>
      </c>
      <c r="Q1653" s="165" t="s">
        <v>836</v>
      </c>
    </row>
    <row r="1654" spans="2:17">
      <c r="B1654" s="165" t="str">
        <f t="shared" si="26"/>
        <v>Tucumã/PA</v>
      </c>
      <c r="C1654" s="189" t="s">
        <v>302</v>
      </c>
      <c r="D1654" s="189">
        <v>60</v>
      </c>
      <c r="E1654" s="189">
        <f>IF(Início!$C$11&lt;E$2,IF((E$2-Início!$C$11)&lt;72,$D1654*E$1,6*$D1654),0)</f>
        <v>60</v>
      </c>
      <c r="F1654" s="189">
        <f>IF(Início!$C$11&lt;F$2,IF((F$2-Início!$C$11)&lt;72,$D1654*F$1,6*$D1654),0)</f>
        <v>120</v>
      </c>
      <c r="G1654" s="189">
        <f>IF(Início!$C$11&lt;G$2,IF((G$2-Início!$C$11)&lt;72,$D1654*G$1,6*$D1654),0)</f>
        <v>180</v>
      </c>
      <c r="H1654" s="189">
        <f>IF(Início!$C$11&lt;H$2,IF((H$2-Início!$C$11)&lt;72,$D1654*H$1,6*$D1654),0)</f>
        <v>240</v>
      </c>
      <c r="I1654" s="189">
        <f>IF(Início!$C$11&lt;I$2,IF((I$2-Início!$C$11)&lt;72,$D1654*I$1,6*$D1654),0)</f>
        <v>300</v>
      </c>
      <c r="J1654" s="189">
        <f>IF(Início!$C$11&lt;J$2,IF((J$2-Início!$C$11)&lt;72,$D1654*J$1,6*$D1654),0)</f>
        <v>360</v>
      </c>
      <c r="K1654" s="189">
        <f>IF(Início!$C$11&lt;K$2,IF((K$2-Início!$C$11)&lt;72,$D1654*K$1,6*$D1654),0)</f>
        <v>360</v>
      </c>
      <c r="L1654" s="189">
        <f>IF(Início!$C$11&lt;L$2,IF((L$2-Início!$C$11)&lt;72,$D1654*L$1,6*$D1654),0)</f>
        <v>360</v>
      </c>
      <c r="M1654" s="189">
        <f>IF(Início!$C$11&lt;M$2,IF((M$2-Início!$C$11)&lt;72,$D1654*M$1,6*$D1654),0)</f>
        <v>360</v>
      </c>
      <c r="N1654" s="189">
        <f>IF(Início!$C$11&lt;N$2,IF((N$2-Início!$C$11)&lt;72,$D1654*N$1,6*$D1654),0)</f>
        <v>360</v>
      </c>
      <c r="Q1654" s="165" t="s">
        <v>577</v>
      </c>
    </row>
    <row r="1655" spans="2:17">
      <c r="B1655" s="165" t="str">
        <f t="shared" si="26"/>
        <v>Tucunduva/RS</v>
      </c>
      <c r="C1655" s="189" t="s">
        <v>2012</v>
      </c>
      <c r="D1655" s="189">
        <v>60</v>
      </c>
      <c r="E1655" s="189">
        <f>IF(Início!$C$11&lt;E$2,IF((E$2-Início!$C$11)&lt;72,$D1655*E$1,6*$D1655),0)</f>
        <v>60</v>
      </c>
      <c r="F1655" s="189">
        <f>IF(Início!$C$11&lt;F$2,IF((F$2-Início!$C$11)&lt;72,$D1655*F$1,6*$D1655),0)</f>
        <v>120</v>
      </c>
      <c r="G1655" s="189">
        <f>IF(Início!$C$11&lt;G$2,IF((G$2-Início!$C$11)&lt;72,$D1655*G$1,6*$D1655),0)</f>
        <v>180</v>
      </c>
      <c r="H1655" s="189">
        <f>IF(Início!$C$11&lt;H$2,IF((H$2-Início!$C$11)&lt;72,$D1655*H$1,6*$D1655),0)</f>
        <v>240</v>
      </c>
      <c r="I1655" s="189">
        <f>IF(Início!$C$11&lt;I$2,IF((I$2-Início!$C$11)&lt;72,$D1655*I$1,6*$D1655),0)</f>
        <v>300</v>
      </c>
      <c r="J1655" s="189">
        <f>IF(Início!$C$11&lt;J$2,IF((J$2-Início!$C$11)&lt;72,$D1655*J$1,6*$D1655),0)</f>
        <v>360</v>
      </c>
      <c r="K1655" s="189">
        <f>IF(Início!$C$11&lt;K$2,IF((K$2-Início!$C$11)&lt;72,$D1655*K$1,6*$D1655),0)</f>
        <v>360</v>
      </c>
      <c r="L1655" s="189">
        <f>IF(Início!$C$11&lt;L$2,IF((L$2-Início!$C$11)&lt;72,$D1655*L$1,6*$D1655),0)</f>
        <v>360</v>
      </c>
      <c r="M1655" s="189">
        <f>IF(Início!$C$11&lt;M$2,IF((M$2-Início!$C$11)&lt;72,$D1655*M$1,6*$D1655),0)</f>
        <v>360</v>
      </c>
      <c r="N1655" s="189">
        <f>IF(Início!$C$11&lt;N$2,IF((N$2-Início!$C$11)&lt;72,$D1655*N$1,6*$D1655),0)</f>
        <v>360</v>
      </c>
      <c r="Q1655" s="165" t="s">
        <v>1656</v>
      </c>
    </row>
    <row r="1656" spans="2:17">
      <c r="B1656" s="165" t="str">
        <f t="shared" si="26"/>
        <v>Tucuruí/PA</v>
      </c>
      <c r="C1656" s="189" t="s">
        <v>302</v>
      </c>
      <c r="D1656" s="189">
        <v>60</v>
      </c>
      <c r="E1656" s="189">
        <f>IF(Início!$C$11&lt;E$2,IF((E$2-Início!$C$11)&lt;72,$D1656*E$1,6*$D1656),0)</f>
        <v>60</v>
      </c>
      <c r="F1656" s="189">
        <f>IF(Início!$C$11&lt;F$2,IF((F$2-Início!$C$11)&lt;72,$D1656*F$1,6*$D1656),0)</f>
        <v>120</v>
      </c>
      <c r="G1656" s="189">
        <f>IF(Início!$C$11&lt;G$2,IF((G$2-Início!$C$11)&lt;72,$D1656*G$1,6*$D1656),0)</f>
        <v>180</v>
      </c>
      <c r="H1656" s="189">
        <f>IF(Início!$C$11&lt;H$2,IF((H$2-Início!$C$11)&lt;72,$D1656*H$1,6*$D1656),0)</f>
        <v>240</v>
      </c>
      <c r="I1656" s="189">
        <f>IF(Início!$C$11&lt;I$2,IF((I$2-Início!$C$11)&lt;72,$D1656*I$1,6*$D1656),0)</f>
        <v>300</v>
      </c>
      <c r="J1656" s="189">
        <f>IF(Início!$C$11&lt;J$2,IF((J$2-Início!$C$11)&lt;72,$D1656*J$1,6*$D1656),0)</f>
        <v>360</v>
      </c>
      <c r="K1656" s="189">
        <f>IF(Início!$C$11&lt;K$2,IF((K$2-Início!$C$11)&lt;72,$D1656*K$1,6*$D1656),0)</f>
        <v>360</v>
      </c>
      <c r="L1656" s="189">
        <f>IF(Início!$C$11&lt;L$2,IF((L$2-Início!$C$11)&lt;72,$D1656*L$1,6*$D1656),0)</f>
        <v>360</v>
      </c>
      <c r="M1656" s="189">
        <f>IF(Início!$C$11&lt;M$2,IF((M$2-Início!$C$11)&lt;72,$D1656*M$1,6*$D1656),0)</f>
        <v>360</v>
      </c>
      <c r="N1656" s="189">
        <f>IF(Início!$C$11&lt;N$2,IF((N$2-Início!$C$11)&lt;72,$D1656*N$1,6*$D1656),0)</f>
        <v>360</v>
      </c>
      <c r="Q1656" s="165" t="s">
        <v>416</v>
      </c>
    </row>
    <row r="1657" spans="2:17">
      <c r="B1657" s="165" t="str">
        <f t="shared" si="26"/>
        <v>Tufilândia/MA</v>
      </c>
      <c r="C1657" s="189" t="s">
        <v>316</v>
      </c>
      <c r="D1657" s="189">
        <v>60</v>
      </c>
      <c r="E1657" s="189">
        <f>IF(Início!$C$11&lt;E$2,IF((E$2-Início!$C$11)&lt;72,$D1657*E$1,6*$D1657),0)</f>
        <v>60</v>
      </c>
      <c r="F1657" s="189">
        <f>IF(Início!$C$11&lt;F$2,IF((F$2-Início!$C$11)&lt;72,$D1657*F$1,6*$D1657),0)</f>
        <v>120</v>
      </c>
      <c r="G1657" s="189">
        <f>IF(Início!$C$11&lt;G$2,IF((G$2-Início!$C$11)&lt;72,$D1657*G$1,6*$D1657),0)</f>
        <v>180</v>
      </c>
      <c r="H1657" s="189">
        <f>IF(Início!$C$11&lt;H$2,IF((H$2-Início!$C$11)&lt;72,$D1657*H$1,6*$D1657),0)</f>
        <v>240</v>
      </c>
      <c r="I1657" s="189">
        <f>IF(Início!$C$11&lt;I$2,IF((I$2-Início!$C$11)&lt;72,$D1657*I$1,6*$D1657),0)</f>
        <v>300</v>
      </c>
      <c r="J1657" s="189">
        <f>IF(Início!$C$11&lt;J$2,IF((J$2-Início!$C$11)&lt;72,$D1657*J$1,6*$D1657),0)</f>
        <v>360</v>
      </c>
      <c r="K1657" s="189">
        <f>IF(Início!$C$11&lt;K$2,IF((K$2-Início!$C$11)&lt;72,$D1657*K$1,6*$D1657),0)</f>
        <v>360</v>
      </c>
      <c r="L1657" s="189">
        <f>IF(Início!$C$11&lt;L$2,IF((L$2-Início!$C$11)&lt;72,$D1657*L$1,6*$D1657),0)</f>
        <v>360</v>
      </c>
      <c r="M1657" s="189">
        <f>IF(Início!$C$11&lt;M$2,IF((M$2-Início!$C$11)&lt;72,$D1657*M$1,6*$D1657),0)</f>
        <v>360</v>
      </c>
      <c r="N1657" s="189">
        <f>IF(Início!$C$11&lt;N$2,IF((N$2-Início!$C$11)&lt;72,$D1657*N$1,6*$D1657),0)</f>
        <v>360</v>
      </c>
      <c r="Q1657" s="165" t="s">
        <v>1659</v>
      </c>
    </row>
    <row r="1658" spans="2:17">
      <c r="B1658" s="165" t="str">
        <f t="shared" si="26"/>
        <v>Tunápolis/SC</v>
      </c>
      <c r="C1658" s="189" t="s">
        <v>2013</v>
      </c>
      <c r="D1658" s="189">
        <v>60</v>
      </c>
      <c r="E1658" s="189">
        <f>IF(Início!$C$11&lt;E$2,IF((E$2-Início!$C$11)&lt;72,$D1658*E$1,6*$D1658),0)</f>
        <v>60</v>
      </c>
      <c r="F1658" s="189">
        <f>IF(Início!$C$11&lt;F$2,IF((F$2-Início!$C$11)&lt;72,$D1658*F$1,6*$D1658),0)</f>
        <v>120</v>
      </c>
      <c r="G1658" s="189">
        <f>IF(Início!$C$11&lt;G$2,IF((G$2-Início!$C$11)&lt;72,$D1658*G$1,6*$D1658),0)</f>
        <v>180</v>
      </c>
      <c r="H1658" s="189">
        <f>IF(Início!$C$11&lt;H$2,IF((H$2-Início!$C$11)&lt;72,$D1658*H$1,6*$D1658),0)</f>
        <v>240</v>
      </c>
      <c r="I1658" s="189">
        <f>IF(Início!$C$11&lt;I$2,IF((I$2-Início!$C$11)&lt;72,$D1658*I$1,6*$D1658),0)</f>
        <v>300</v>
      </c>
      <c r="J1658" s="189">
        <f>IF(Início!$C$11&lt;J$2,IF((J$2-Início!$C$11)&lt;72,$D1658*J$1,6*$D1658),0)</f>
        <v>360</v>
      </c>
      <c r="K1658" s="189">
        <f>IF(Início!$C$11&lt;K$2,IF((K$2-Início!$C$11)&lt;72,$D1658*K$1,6*$D1658),0)</f>
        <v>360</v>
      </c>
      <c r="L1658" s="189">
        <f>IF(Início!$C$11&lt;L$2,IF((L$2-Início!$C$11)&lt;72,$D1658*L$1,6*$D1658),0)</f>
        <v>360</v>
      </c>
      <c r="M1658" s="189">
        <f>IF(Início!$C$11&lt;M$2,IF((M$2-Início!$C$11)&lt;72,$D1658*M$1,6*$D1658),0)</f>
        <v>360</v>
      </c>
      <c r="N1658" s="189">
        <f>IF(Início!$C$11&lt;N$2,IF((N$2-Início!$C$11)&lt;72,$D1658*N$1,6*$D1658),0)</f>
        <v>360</v>
      </c>
      <c r="Q1658" s="165" t="s">
        <v>1702</v>
      </c>
    </row>
    <row r="1659" spans="2:17">
      <c r="B1659" s="165" t="str">
        <f t="shared" si="26"/>
        <v>Tuntum/MA</v>
      </c>
      <c r="C1659" s="189" t="s">
        <v>316</v>
      </c>
      <c r="D1659" s="189">
        <v>60</v>
      </c>
      <c r="E1659" s="189">
        <f>IF(Início!$C$11&lt;E$2,IF((E$2-Início!$C$11)&lt;72,$D1659*E$1,6*$D1659),0)</f>
        <v>60</v>
      </c>
      <c r="F1659" s="189">
        <f>IF(Início!$C$11&lt;F$2,IF((F$2-Início!$C$11)&lt;72,$D1659*F$1,6*$D1659),0)</f>
        <v>120</v>
      </c>
      <c r="G1659" s="189">
        <f>IF(Início!$C$11&lt;G$2,IF((G$2-Início!$C$11)&lt;72,$D1659*G$1,6*$D1659),0)</f>
        <v>180</v>
      </c>
      <c r="H1659" s="189">
        <f>IF(Início!$C$11&lt;H$2,IF((H$2-Início!$C$11)&lt;72,$D1659*H$1,6*$D1659),0)</f>
        <v>240</v>
      </c>
      <c r="I1659" s="189">
        <f>IF(Início!$C$11&lt;I$2,IF((I$2-Início!$C$11)&lt;72,$D1659*I$1,6*$D1659),0)</f>
        <v>300</v>
      </c>
      <c r="J1659" s="189">
        <f>IF(Início!$C$11&lt;J$2,IF((J$2-Início!$C$11)&lt;72,$D1659*J$1,6*$D1659),0)</f>
        <v>360</v>
      </c>
      <c r="K1659" s="189">
        <f>IF(Início!$C$11&lt;K$2,IF((K$2-Início!$C$11)&lt;72,$D1659*K$1,6*$D1659),0)</f>
        <v>360</v>
      </c>
      <c r="L1659" s="189">
        <f>IF(Início!$C$11&lt;L$2,IF((L$2-Início!$C$11)&lt;72,$D1659*L$1,6*$D1659),0)</f>
        <v>360</v>
      </c>
      <c r="M1659" s="189">
        <f>IF(Início!$C$11&lt;M$2,IF((M$2-Início!$C$11)&lt;72,$D1659*M$1,6*$D1659),0)</f>
        <v>360</v>
      </c>
      <c r="N1659" s="189">
        <f>IF(Início!$C$11&lt;N$2,IF((N$2-Início!$C$11)&lt;72,$D1659*N$1,6*$D1659),0)</f>
        <v>360</v>
      </c>
      <c r="Q1659" s="165" t="s">
        <v>608</v>
      </c>
    </row>
    <row r="1660" spans="2:17">
      <c r="B1660" s="165" t="str">
        <f t="shared" si="26"/>
        <v>Tupã/SP</v>
      </c>
      <c r="C1660" s="189" t="s">
        <v>2002</v>
      </c>
      <c r="D1660" s="189">
        <v>60</v>
      </c>
      <c r="E1660" s="189">
        <f>IF(Início!$C$11&lt;E$2,IF((E$2-Início!$C$11)&lt;72,$D1660*E$1,6*$D1660),0)</f>
        <v>60</v>
      </c>
      <c r="F1660" s="189">
        <f>IF(Início!$C$11&lt;F$2,IF((F$2-Início!$C$11)&lt;72,$D1660*F$1,6*$D1660),0)</f>
        <v>120</v>
      </c>
      <c r="G1660" s="189">
        <f>IF(Início!$C$11&lt;G$2,IF((G$2-Início!$C$11)&lt;72,$D1660*G$1,6*$D1660),0)</f>
        <v>180</v>
      </c>
      <c r="H1660" s="189">
        <f>IF(Início!$C$11&lt;H$2,IF((H$2-Início!$C$11)&lt;72,$D1660*H$1,6*$D1660),0)</f>
        <v>240</v>
      </c>
      <c r="I1660" s="189">
        <f>IF(Início!$C$11&lt;I$2,IF((I$2-Início!$C$11)&lt;72,$D1660*I$1,6*$D1660),0)</f>
        <v>300</v>
      </c>
      <c r="J1660" s="189">
        <f>IF(Início!$C$11&lt;J$2,IF((J$2-Início!$C$11)&lt;72,$D1660*J$1,6*$D1660),0)</f>
        <v>360</v>
      </c>
      <c r="K1660" s="189">
        <f>IF(Início!$C$11&lt;K$2,IF((K$2-Início!$C$11)&lt;72,$D1660*K$1,6*$D1660),0)</f>
        <v>360</v>
      </c>
      <c r="L1660" s="189">
        <f>IF(Início!$C$11&lt;L$2,IF((L$2-Início!$C$11)&lt;72,$D1660*L$1,6*$D1660),0)</f>
        <v>360</v>
      </c>
      <c r="M1660" s="189">
        <f>IF(Início!$C$11&lt;M$2,IF((M$2-Início!$C$11)&lt;72,$D1660*M$1,6*$D1660),0)</f>
        <v>360</v>
      </c>
      <c r="N1660" s="189">
        <f>IF(Início!$C$11&lt;N$2,IF((N$2-Início!$C$11)&lt;72,$D1660*N$1,6*$D1660),0)</f>
        <v>360</v>
      </c>
      <c r="Q1660" s="165" t="s">
        <v>466</v>
      </c>
    </row>
    <row r="1661" spans="2:17">
      <c r="B1661" s="165" t="str">
        <f t="shared" si="26"/>
        <v>Tupanatinga/PE</v>
      </c>
      <c r="C1661" s="189" t="s">
        <v>319</v>
      </c>
      <c r="D1661" s="189">
        <v>60</v>
      </c>
      <c r="E1661" s="189">
        <f>IF(Início!$C$11&lt;E$2,IF((E$2-Início!$C$11)&lt;72,$D1661*E$1,6*$D1661),0)</f>
        <v>60</v>
      </c>
      <c r="F1661" s="189">
        <f>IF(Início!$C$11&lt;F$2,IF((F$2-Início!$C$11)&lt;72,$D1661*F$1,6*$D1661),0)</f>
        <v>120</v>
      </c>
      <c r="G1661" s="189">
        <f>IF(Início!$C$11&lt;G$2,IF((G$2-Início!$C$11)&lt;72,$D1661*G$1,6*$D1661),0)</f>
        <v>180</v>
      </c>
      <c r="H1661" s="189">
        <f>IF(Início!$C$11&lt;H$2,IF((H$2-Início!$C$11)&lt;72,$D1661*H$1,6*$D1661),0)</f>
        <v>240</v>
      </c>
      <c r="I1661" s="189">
        <f>IF(Início!$C$11&lt;I$2,IF((I$2-Início!$C$11)&lt;72,$D1661*I$1,6*$D1661),0)</f>
        <v>300</v>
      </c>
      <c r="J1661" s="189">
        <f>IF(Início!$C$11&lt;J$2,IF((J$2-Início!$C$11)&lt;72,$D1661*J$1,6*$D1661),0)</f>
        <v>360</v>
      </c>
      <c r="K1661" s="189">
        <f>IF(Início!$C$11&lt;K$2,IF((K$2-Início!$C$11)&lt;72,$D1661*K$1,6*$D1661),0)</f>
        <v>360</v>
      </c>
      <c r="L1661" s="189">
        <f>IF(Início!$C$11&lt;L$2,IF((L$2-Início!$C$11)&lt;72,$D1661*L$1,6*$D1661),0)</f>
        <v>360</v>
      </c>
      <c r="M1661" s="189">
        <f>IF(Início!$C$11&lt;M$2,IF((M$2-Início!$C$11)&lt;72,$D1661*M$1,6*$D1661),0)</f>
        <v>360</v>
      </c>
      <c r="N1661" s="189">
        <f>IF(Início!$C$11&lt;N$2,IF((N$2-Início!$C$11)&lt;72,$D1661*N$1,6*$D1661),0)</f>
        <v>360</v>
      </c>
      <c r="Q1661" s="165" t="s">
        <v>735</v>
      </c>
    </row>
    <row r="1662" spans="2:17">
      <c r="B1662" s="165" t="str">
        <f t="shared" si="26"/>
        <v>Tuparendi/RS</v>
      </c>
      <c r="C1662" s="189" t="s">
        <v>2012</v>
      </c>
      <c r="D1662" s="189">
        <v>60</v>
      </c>
      <c r="E1662" s="189">
        <f>IF(Início!$C$11&lt;E$2,IF((E$2-Início!$C$11)&lt;72,$D1662*E$1,6*$D1662),0)</f>
        <v>60</v>
      </c>
      <c r="F1662" s="189">
        <f>IF(Início!$C$11&lt;F$2,IF((F$2-Início!$C$11)&lt;72,$D1662*F$1,6*$D1662),0)</f>
        <v>120</v>
      </c>
      <c r="G1662" s="189">
        <f>IF(Início!$C$11&lt;G$2,IF((G$2-Início!$C$11)&lt;72,$D1662*G$1,6*$D1662),0)</f>
        <v>180</v>
      </c>
      <c r="H1662" s="189">
        <f>IF(Início!$C$11&lt;H$2,IF((H$2-Início!$C$11)&lt;72,$D1662*H$1,6*$D1662),0)</f>
        <v>240</v>
      </c>
      <c r="I1662" s="189">
        <f>IF(Início!$C$11&lt;I$2,IF((I$2-Início!$C$11)&lt;72,$D1662*I$1,6*$D1662),0)</f>
        <v>300</v>
      </c>
      <c r="J1662" s="189">
        <f>IF(Início!$C$11&lt;J$2,IF((J$2-Início!$C$11)&lt;72,$D1662*J$1,6*$D1662),0)</f>
        <v>360</v>
      </c>
      <c r="K1662" s="189">
        <f>IF(Início!$C$11&lt;K$2,IF((K$2-Início!$C$11)&lt;72,$D1662*K$1,6*$D1662),0)</f>
        <v>360</v>
      </c>
      <c r="L1662" s="189">
        <f>IF(Início!$C$11&lt;L$2,IF((L$2-Início!$C$11)&lt;72,$D1662*L$1,6*$D1662),0)</f>
        <v>360</v>
      </c>
      <c r="M1662" s="189">
        <f>IF(Início!$C$11&lt;M$2,IF((M$2-Início!$C$11)&lt;72,$D1662*M$1,6*$D1662),0)</f>
        <v>360</v>
      </c>
      <c r="N1662" s="189">
        <f>IF(Início!$C$11&lt;N$2,IF((N$2-Início!$C$11)&lt;72,$D1662*N$1,6*$D1662),0)</f>
        <v>360</v>
      </c>
      <c r="Q1662" s="165" t="s">
        <v>1443</v>
      </c>
    </row>
    <row r="1663" spans="2:17">
      <c r="B1663" s="165" t="str">
        <f t="shared" si="26"/>
        <v>Tuparetama/PE</v>
      </c>
      <c r="C1663" s="189" t="s">
        <v>319</v>
      </c>
      <c r="D1663" s="189">
        <v>60</v>
      </c>
      <c r="E1663" s="189">
        <f>IF(Início!$C$11&lt;E$2,IF((E$2-Início!$C$11)&lt;72,$D1663*E$1,6*$D1663),0)</f>
        <v>60</v>
      </c>
      <c r="F1663" s="189">
        <f>IF(Início!$C$11&lt;F$2,IF((F$2-Início!$C$11)&lt;72,$D1663*F$1,6*$D1663),0)</f>
        <v>120</v>
      </c>
      <c r="G1663" s="189">
        <f>IF(Início!$C$11&lt;G$2,IF((G$2-Início!$C$11)&lt;72,$D1663*G$1,6*$D1663),0)</f>
        <v>180</v>
      </c>
      <c r="H1663" s="189">
        <f>IF(Início!$C$11&lt;H$2,IF((H$2-Início!$C$11)&lt;72,$D1663*H$1,6*$D1663),0)</f>
        <v>240</v>
      </c>
      <c r="I1663" s="189">
        <f>IF(Início!$C$11&lt;I$2,IF((I$2-Início!$C$11)&lt;72,$D1663*I$1,6*$D1663),0)</f>
        <v>300</v>
      </c>
      <c r="J1663" s="189">
        <f>IF(Início!$C$11&lt;J$2,IF((J$2-Início!$C$11)&lt;72,$D1663*J$1,6*$D1663),0)</f>
        <v>360</v>
      </c>
      <c r="K1663" s="189">
        <f>IF(Início!$C$11&lt;K$2,IF((K$2-Início!$C$11)&lt;72,$D1663*K$1,6*$D1663),0)</f>
        <v>360</v>
      </c>
      <c r="L1663" s="189">
        <f>IF(Início!$C$11&lt;L$2,IF((L$2-Início!$C$11)&lt;72,$D1663*L$1,6*$D1663),0)</f>
        <v>360</v>
      </c>
      <c r="M1663" s="189">
        <f>IF(Início!$C$11&lt;M$2,IF((M$2-Início!$C$11)&lt;72,$D1663*M$1,6*$D1663),0)</f>
        <v>360</v>
      </c>
      <c r="N1663" s="189">
        <f>IF(Início!$C$11&lt;N$2,IF((N$2-Início!$C$11)&lt;72,$D1663*N$1,6*$D1663),0)</f>
        <v>360</v>
      </c>
      <c r="Q1663" s="165" t="s">
        <v>1464</v>
      </c>
    </row>
    <row r="1664" spans="2:17">
      <c r="B1664" s="165" t="str">
        <f t="shared" si="26"/>
        <v>Tutóia/MA</v>
      </c>
      <c r="C1664" s="189" t="s">
        <v>316</v>
      </c>
      <c r="D1664" s="189">
        <v>60</v>
      </c>
      <c r="E1664" s="189">
        <f>IF(Início!$C$11&lt;E$2,IF((E$2-Início!$C$11)&lt;72,$D1664*E$1,6*$D1664),0)</f>
        <v>60</v>
      </c>
      <c r="F1664" s="189">
        <f>IF(Início!$C$11&lt;F$2,IF((F$2-Início!$C$11)&lt;72,$D1664*F$1,6*$D1664),0)</f>
        <v>120</v>
      </c>
      <c r="G1664" s="189">
        <f>IF(Início!$C$11&lt;G$2,IF((G$2-Início!$C$11)&lt;72,$D1664*G$1,6*$D1664),0)</f>
        <v>180</v>
      </c>
      <c r="H1664" s="189">
        <f>IF(Início!$C$11&lt;H$2,IF((H$2-Início!$C$11)&lt;72,$D1664*H$1,6*$D1664),0)</f>
        <v>240</v>
      </c>
      <c r="I1664" s="189">
        <f>IF(Início!$C$11&lt;I$2,IF((I$2-Início!$C$11)&lt;72,$D1664*I$1,6*$D1664),0)</f>
        <v>300</v>
      </c>
      <c r="J1664" s="189">
        <f>IF(Início!$C$11&lt;J$2,IF((J$2-Início!$C$11)&lt;72,$D1664*J$1,6*$D1664),0)</f>
        <v>360</v>
      </c>
      <c r="K1664" s="189">
        <f>IF(Início!$C$11&lt;K$2,IF((K$2-Início!$C$11)&lt;72,$D1664*K$1,6*$D1664),0)</f>
        <v>360</v>
      </c>
      <c r="L1664" s="189">
        <f>IF(Início!$C$11&lt;L$2,IF((L$2-Início!$C$11)&lt;72,$D1664*L$1,6*$D1664),0)</f>
        <v>360</v>
      </c>
      <c r="M1664" s="189">
        <f>IF(Início!$C$11&lt;M$2,IF((M$2-Início!$C$11)&lt;72,$D1664*M$1,6*$D1664),0)</f>
        <v>360</v>
      </c>
      <c r="N1664" s="189">
        <f>IF(Início!$C$11&lt;N$2,IF((N$2-Início!$C$11)&lt;72,$D1664*N$1,6*$D1664),0)</f>
        <v>360</v>
      </c>
      <c r="Q1664" s="165" t="s">
        <v>501</v>
      </c>
    </row>
    <row r="1665" spans="2:17">
      <c r="B1665" s="165" t="str">
        <f t="shared" si="26"/>
        <v>Ubaíra/BA</v>
      </c>
      <c r="C1665" s="189" t="s">
        <v>311</v>
      </c>
      <c r="D1665" s="189">
        <v>60</v>
      </c>
      <c r="E1665" s="189">
        <f>IF(Início!$C$11&lt;E$2,IF((E$2-Início!$C$11)&lt;72,$D1665*E$1,6*$D1665),0)</f>
        <v>60</v>
      </c>
      <c r="F1665" s="189">
        <f>IF(Início!$C$11&lt;F$2,IF((F$2-Início!$C$11)&lt;72,$D1665*F$1,6*$D1665),0)</f>
        <v>120</v>
      </c>
      <c r="G1665" s="189">
        <f>IF(Início!$C$11&lt;G$2,IF((G$2-Início!$C$11)&lt;72,$D1665*G$1,6*$D1665),0)</f>
        <v>180</v>
      </c>
      <c r="H1665" s="189">
        <f>IF(Início!$C$11&lt;H$2,IF((H$2-Início!$C$11)&lt;72,$D1665*H$1,6*$D1665),0)</f>
        <v>240</v>
      </c>
      <c r="I1665" s="189">
        <f>IF(Início!$C$11&lt;I$2,IF((I$2-Início!$C$11)&lt;72,$D1665*I$1,6*$D1665),0)</f>
        <v>300</v>
      </c>
      <c r="J1665" s="189">
        <f>IF(Início!$C$11&lt;J$2,IF((J$2-Início!$C$11)&lt;72,$D1665*J$1,6*$D1665),0)</f>
        <v>360</v>
      </c>
      <c r="K1665" s="189">
        <f>IF(Início!$C$11&lt;K$2,IF((K$2-Início!$C$11)&lt;72,$D1665*K$1,6*$D1665),0)</f>
        <v>360</v>
      </c>
      <c r="L1665" s="189">
        <f>IF(Início!$C$11&lt;L$2,IF((L$2-Início!$C$11)&lt;72,$D1665*L$1,6*$D1665),0)</f>
        <v>360</v>
      </c>
      <c r="M1665" s="189">
        <f>IF(Início!$C$11&lt;M$2,IF((M$2-Início!$C$11)&lt;72,$D1665*M$1,6*$D1665),0)</f>
        <v>360</v>
      </c>
      <c r="N1665" s="189">
        <f>IF(Início!$C$11&lt;N$2,IF((N$2-Início!$C$11)&lt;72,$D1665*N$1,6*$D1665),0)</f>
        <v>360</v>
      </c>
      <c r="Q1665" s="165" t="s">
        <v>937</v>
      </c>
    </row>
    <row r="1666" spans="2:17">
      <c r="B1666" s="165" t="str">
        <f t="shared" si="26"/>
        <v>Ubaitaba/BA</v>
      </c>
      <c r="C1666" s="189" t="s">
        <v>311</v>
      </c>
      <c r="D1666" s="189">
        <v>60</v>
      </c>
      <c r="E1666" s="189">
        <f>IF(Início!$C$11&lt;E$2,IF((E$2-Início!$C$11)&lt;72,$D1666*E$1,6*$D1666),0)</f>
        <v>60</v>
      </c>
      <c r="F1666" s="189">
        <f>IF(Início!$C$11&lt;F$2,IF((F$2-Início!$C$11)&lt;72,$D1666*F$1,6*$D1666),0)</f>
        <v>120</v>
      </c>
      <c r="G1666" s="189">
        <f>IF(Início!$C$11&lt;G$2,IF((G$2-Início!$C$11)&lt;72,$D1666*G$1,6*$D1666),0)</f>
        <v>180</v>
      </c>
      <c r="H1666" s="189">
        <f>IF(Início!$C$11&lt;H$2,IF((H$2-Início!$C$11)&lt;72,$D1666*H$1,6*$D1666),0)</f>
        <v>240</v>
      </c>
      <c r="I1666" s="189">
        <f>IF(Início!$C$11&lt;I$2,IF((I$2-Início!$C$11)&lt;72,$D1666*I$1,6*$D1666),0)</f>
        <v>300</v>
      </c>
      <c r="J1666" s="189">
        <f>IF(Início!$C$11&lt;J$2,IF((J$2-Início!$C$11)&lt;72,$D1666*J$1,6*$D1666),0)</f>
        <v>360</v>
      </c>
      <c r="K1666" s="189">
        <f>IF(Início!$C$11&lt;K$2,IF((K$2-Início!$C$11)&lt;72,$D1666*K$1,6*$D1666),0)</f>
        <v>360</v>
      </c>
      <c r="L1666" s="189">
        <f>IF(Início!$C$11&lt;L$2,IF((L$2-Início!$C$11)&lt;72,$D1666*L$1,6*$D1666),0)</f>
        <v>360</v>
      </c>
      <c r="M1666" s="189">
        <f>IF(Início!$C$11&lt;M$2,IF((M$2-Início!$C$11)&lt;72,$D1666*M$1,6*$D1666),0)</f>
        <v>360</v>
      </c>
      <c r="N1666" s="189">
        <f>IF(Início!$C$11&lt;N$2,IF((N$2-Início!$C$11)&lt;72,$D1666*N$1,6*$D1666),0)</f>
        <v>360</v>
      </c>
      <c r="Q1666" s="165" t="s">
        <v>981</v>
      </c>
    </row>
    <row r="1667" spans="2:17">
      <c r="B1667" s="165" t="str">
        <f t="shared" si="26"/>
        <v>Ubajara/CE</v>
      </c>
      <c r="C1667" s="189" t="s">
        <v>314</v>
      </c>
      <c r="D1667" s="189">
        <v>60</v>
      </c>
      <c r="E1667" s="189">
        <f>IF(Início!$C$11&lt;E$2,IF((E$2-Início!$C$11)&lt;72,$D1667*E$1,6*$D1667),0)</f>
        <v>60</v>
      </c>
      <c r="F1667" s="189">
        <f>IF(Início!$C$11&lt;F$2,IF((F$2-Início!$C$11)&lt;72,$D1667*F$1,6*$D1667),0)</f>
        <v>120</v>
      </c>
      <c r="G1667" s="189">
        <f>IF(Início!$C$11&lt;G$2,IF((G$2-Início!$C$11)&lt;72,$D1667*G$1,6*$D1667),0)</f>
        <v>180</v>
      </c>
      <c r="H1667" s="189">
        <f>IF(Início!$C$11&lt;H$2,IF((H$2-Início!$C$11)&lt;72,$D1667*H$1,6*$D1667),0)</f>
        <v>240</v>
      </c>
      <c r="I1667" s="189">
        <f>IF(Início!$C$11&lt;I$2,IF((I$2-Início!$C$11)&lt;72,$D1667*I$1,6*$D1667),0)</f>
        <v>300</v>
      </c>
      <c r="J1667" s="189">
        <f>IF(Início!$C$11&lt;J$2,IF((J$2-Início!$C$11)&lt;72,$D1667*J$1,6*$D1667),0)</f>
        <v>360</v>
      </c>
      <c r="K1667" s="189">
        <f>IF(Início!$C$11&lt;K$2,IF((K$2-Início!$C$11)&lt;72,$D1667*K$1,6*$D1667),0)</f>
        <v>360</v>
      </c>
      <c r="L1667" s="189">
        <f>IF(Início!$C$11&lt;L$2,IF((L$2-Início!$C$11)&lt;72,$D1667*L$1,6*$D1667),0)</f>
        <v>360</v>
      </c>
      <c r="M1667" s="189">
        <f>IF(Início!$C$11&lt;M$2,IF((M$2-Início!$C$11)&lt;72,$D1667*M$1,6*$D1667),0)</f>
        <v>360</v>
      </c>
      <c r="N1667" s="189">
        <f>IF(Início!$C$11&lt;N$2,IF((N$2-Início!$C$11)&lt;72,$D1667*N$1,6*$D1667),0)</f>
        <v>360</v>
      </c>
      <c r="Q1667" s="165" t="s">
        <v>643</v>
      </c>
    </row>
    <row r="1668" spans="2:17">
      <c r="B1668" s="165" t="str">
        <f t="shared" si="26"/>
        <v>Ubatã/BA</v>
      </c>
      <c r="C1668" s="189" t="s">
        <v>311</v>
      </c>
      <c r="D1668" s="189">
        <v>60</v>
      </c>
      <c r="E1668" s="189">
        <f>IF(Início!$C$11&lt;E$2,IF((E$2-Início!$C$11)&lt;72,$D1668*E$1,6*$D1668),0)</f>
        <v>60</v>
      </c>
      <c r="F1668" s="189">
        <f>IF(Início!$C$11&lt;F$2,IF((F$2-Início!$C$11)&lt;72,$D1668*F$1,6*$D1668),0)</f>
        <v>120</v>
      </c>
      <c r="G1668" s="189">
        <f>IF(Início!$C$11&lt;G$2,IF((G$2-Início!$C$11)&lt;72,$D1668*G$1,6*$D1668),0)</f>
        <v>180</v>
      </c>
      <c r="H1668" s="189">
        <f>IF(Início!$C$11&lt;H$2,IF((H$2-Início!$C$11)&lt;72,$D1668*H$1,6*$D1668),0)</f>
        <v>240</v>
      </c>
      <c r="I1668" s="189">
        <f>IF(Início!$C$11&lt;I$2,IF((I$2-Início!$C$11)&lt;72,$D1668*I$1,6*$D1668),0)</f>
        <v>300</v>
      </c>
      <c r="J1668" s="189">
        <f>IF(Início!$C$11&lt;J$2,IF((J$2-Início!$C$11)&lt;72,$D1668*J$1,6*$D1668),0)</f>
        <v>360</v>
      </c>
      <c r="K1668" s="189">
        <f>IF(Início!$C$11&lt;K$2,IF((K$2-Início!$C$11)&lt;72,$D1668*K$1,6*$D1668),0)</f>
        <v>360</v>
      </c>
      <c r="L1668" s="189">
        <f>IF(Início!$C$11&lt;L$2,IF((L$2-Início!$C$11)&lt;72,$D1668*L$1,6*$D1668),0)</f>
        <v>360</v>
      </c>
      <c r="M1668" s="189">
        <f>IF(Início!$C$11&lt;M$2,IF((M$2-Início!$C$11)&lt;72,$D1668*M$1,6*$D1668),0)</f>
        <v>360</v>
      </c>
      <c r="N1668" s="189">
        <f>IF(Início!$C$11&lt;N$2,IF((N$2-Início!$C$11)&lt;72,$D1668*N$1,6*$D1668),0)</f>
        <v>360</v>
      </c>
      <c r="Q1668" s="165" t="s">
        <v>1040</v>
      </c>
    </row>
    <row r="1669" spans="2:17">
      <c r="B1669" s="165" t="str">
        <f t="shared" ref="B1669:B1722" si="27">CONCATENATE(Q1669,"/",C1669)</f>
        <v>Ubiretama/RS</v>
      </c>
      <c r="C1669" s="189" t="s">
        <v>2012</v>
      </c>
      <c r="D1669" s="189">
        <v>60</v>
      </c>
      <c r="E1669" s="189">
        <f>IF(Início!$C$11&lt;E$2,IF((E$2-Início!$C$11)&lt;72,$D1669*E$1,6*$D1669),0)</f>
        <v>60</v>
      </c>
      <c r="F1669" s="189">
        <f>IF(Início!$C$11&lt;F$2,IF((F$2-Início!$C$11)&lt;72,$D1669*F$1,6*$D1669),0)</f>
        <v>120</v>
      </c>
      <c r="G1669" s="189">
        <f>IF(Início!$C$11&lt;G$2,IF((G$2-Início!$C$11)&lt;72,$D1669*G$1,6*$D1669),0)</f>
        <v>180</v>
      </c>
      <c r="H1669" s="189">
        <f>IF(Início!$C$11&lt;H$2,IF((H$2-Início!$C$11)&lt;72,$D1669*H$1,6*$D1669),0)</f>
        <v>240</v>
      </c>
      <c r="I1669" s="189">
        <f>IF(Início!$C$11&lt;I$2,IF((I$2-Início!$C$11)&lt;72,$D1669*I$1,6*$D1669),0)</f>
        <v>300</v>
      </c>
      <c r="J1669" s="189">
        <f>IF(Início!$C$11&lt;J$2,IF((J$2-Início!$C$11)&lt;72,$D1669*J$1,6*$D1669),0)</f>
        <v>360</v>
      </c>
      <c r="K1669" s="189">
        <f>IF(Início!$C$11&lt;K$2,IF((K$2-Início!$C$11)&lt;72,$D1669*K$1,6*$D1669),0)</f>
        <v>360</v>
      </c>
      <c r="L1669" s="189">
        <f>IF(Início!$C$11&lt;L$2,IF((L$2-Início!$C$11)&lt;72,$D1669*L$1,6*$D1669),0)</f>
        <v>360</v>
      </c>
      <c r="M1669" s="189">
        <f>IF(Início!$C$11&lt;M$2,IF((M$2-Início!$C$11)&lt;72,$D1669*M$1,6*$D1669),0)</f>
        <v>360</v>
      </c>
      <c r="N1669" s="189">
        <f>IF(Início!$C$11&lt;N$2,IF((N$2-Início!$C$11)&lt;72,$D1669*N$1,6*$D1669),0)</f>
        <v>360</v>
      </c>
      <c r="Q1669" s="165" t="s">
        <v>1977</v>
      </c>
    </row>
    <row r="1670" spans="2:17">
      <c r="B1670" s="165" t="str">
        <f t="shared" si="27"/>
        <v>Uibaí/BA</v>
      </c>
      <c r="C1670" s="189" t="s">
        <v>311</v>
      </c>
      <c r="D1670" s="189">
        <v>60</v>
      </c>
      <c r="E1670" s="189">
        <f>IF(Início!$C$11&lt;E$2,IF((E$2-Início!$C$11)&lt;72,$D1670*E$1,6*$D1670),0)</f>
        <v>60</v>
      </c>
      <c r="F1670" s="189">
        <f>IF(Início!$C$11&lt;F$2,IF((F$2-Início!$C$11)&lt;72,$D1670*F$1,6*$D1670),0)</f>
        <v>120</v>
      </c>
      <c r="G1670" s="189">
        <f>IF(Início!$C$11&lt;G$2,IF((G$2-Início!$C$11)&lt;72,$D1670*G$1,6*$D1670),0)</f>
        <v>180</v>
      </c>
      <c r="H1670" s="189">
        <f>IF(Início!$C$11&lt;H$2,IF((H$2-Início!$C$11)&lt;72,$D1670*H$1,6*$D1670),0)</f>
        <v>240</v>
      </c>
      <c r="I1670" s="189">
        <f>IF(Início!$C$11&lt;I$2,IF((I$2-Início!$C$11)&lt;72,$D1670*I$1,6*$D1670),0)</f>
        <v>300</v>
      </c>
      <c r="J1670" s="189">
        <f>IF(Início!$C$11&lt;J$2,IF((J$2-Início!$C$11)&lt;72,$D1670*J$1,6*$D1670),0)</f>
        <v>360</v>
      </c>
      <c r="K1670" s="189">
        <f>IF(Início!$C$11&lt;K$2,IF((K$2-Início!$C$11)&lt;72,$D1670*K$1,6*$D1670),0)</f>
        <v>360</v>
      </c>
      <c r="L1670" s="189">
        <f>IF(Início!$C$11&lt;L$2,IF((L$2-Início!$C$11)&lt;72,$D1670*L$1,6*$D1670),0)</f>
        <v>360</v>
      </c>
      <c r="M1670" s="189">
        <f>IF(Início!$C$11&lt;M$2,IF((M$2-Início!$C$11)&lt;72,$D1670*M$1,6*$D1670),0)</f>
        <v>360</v>
      </c>
      <c r="N1670" s="189">
        <f>IF(Início!$C$11&lt;N$2,IF((N$2-Início!$C$11)&lt;72,$D1670*N$1,6*$D1670),0)</f>
        <v>360</v>
      </c>
      <c r="Q1670" s="165" t="s">
        <v>1169</v>
      </c>
    </row>
    <row r="1671" spans="2:17">
      <c r="B1671" s="165" t="str">
        <f t="shared" si="27"/>
        <v>Uiramutã/RR</v>
      </c>
      <c r="C1671" s="189" t="s">
        <v>2008</v>
      </c>
      <c r="D1671" s="189">
        <v>60</v>
      </c>
      <c r="E1671" s="189">
        <f>IF(Início!$C$11&lt;E$2,IF((E$2-Início!$C$11)&lt;72,$D1671*E$1,6*$D1671),0)</f>
        <v>60</v>
      </c>
      <c r="F1671" s="189">
        <f>IF(Início!$C$11&lt;F$2,IF((F$2-Início!$C$11)&lt;72,$D1671*F$1,6*$D1671),0)</f>
        <v>120</v>
      </c>
      <c r="G1671" s="189">
        <f>IF(Início!$C$11&lt;G$2,IF((G$2-Início!$C$11)&lt;72,$D1671*G$1,6*$D1671),0)</f>
        <v>180</v>
      </c>
      <c r="H1671" s="189">
        <f>IF(Início!$C$11&lt;H$2,IF((H$2-Início!$C$11)&lt;72,$D1671*H$1,6*$D1671),0)</f>
        <v>240</v>
      </c>
      <c r="I1671" s="189">
        <f>IF(Início!$C$11&lt;I$2,IF((I$2-Início!$C$11)&lt;72,$D1671*I$1,6*$D1671),0)</f>
        <v>300</v>
      </c>
      <c r="J1671" s="189">
        <f>IF(Início!$C$11&lt;J$2,IF((J$2-Início!$C$11)&lt;72,$D1671*J$1,6*$D1671),0)</f>
        <v>360</v>
      </c>
      <c r="K1671" s="189">
        <f>IF(Início!$C$11&lt;K$2,IF((K$2-Início!$C$11)&lt;72,$D1671*K$1,6*$D1671),0)</f>
        <v>360</v>
      </c>
      <c r="L1671" s="189">
        <f>IF(Início!$C$11&lt;L$2,IF((L$2-Início!$C$11)&lt;72,$D1671*L$1,6*$D1671),0)</f>
        <v>360</v>
      </c>
      <c r="M1671" s="189">
        <f>IF(Início!$C$11&lt;M$2,IF((M$2-Início!$C$11)&lt;72,$D1671*M$1,6*$D1671),0)</f>
        <v>360</v>
      </c>
      <c r="N1671" s="189">
        <f>IF(Início!$C$11&lt;N$2,IF((N$2-Início!$C$11)&lt;72,$D1671*N$1,6*$D1671),0)</f>
        <v>360</v>
      </c>
      <c r="Q1671" s="165" t="s">
        <v>1144</v>
      </c>
    </row>
    <row r="1672" spans="2:17">
      <c r="B1672" s="165" t="str">
        <f t="shared" si="27"/>
        <v>Ulianópolis/PA</v>
      </c>
      <c r="C1672" s="189" t="s">
        <v>302</v>
      </c>
      <c r="D1672" s="189">
        <v>60</v>
      </c>
      <c r="E1672" s="189">
        <f>IF(Início!$C$11&lt;E$2,IF((E$2-Início!$C$11)&lt;72,$D1672*E$1,6*$D1672),0)</f>
        <v>60</v>
      </c>
      <c r="F1672" s="189">
        <f>IF(Início!$C$11&lt;F$2,IF((F$2-Início!$C$11)&lt;72,$D1672*F$1,6*$D1672),0)</f>
        <v>120</v>
      </c>
      <c r="G1672" s="189">
        <f>IF(Início!$C$11&lt;G$2,IF((G$2-Início!$C$11)&lt;72,$D1672*G$1,6*$D1672),0)</f>
        <v>180</v>
      </c>
      <c r="H1672" s="189">
        <f>IF(Início!$C$11&lt;H$2,IF((H$2-Início!$C$11)&lt;72,$D1672*H$1,6*$D1672),0)</f>
        <v>240</v>
      </c>
      <c r="I1672" s="189">
        <f>IF(Início!$C$11&lt;I$2,IF((I$2-Início!$C$11)&lt;72,$D1672*I$1,6*$D1672),0)</f>
        <v>300</v>
      </c>
      <c r="J1672" s="189">
        <f>IF(Início!$C$11&lt;J$2,IF((J$2-Início!$C$11)&lt;72,$D1672*J$1,6*$D1672),0)</f>
        <v>360</v>
      </c>
      <c r="K1672" s="189">
        <f>IF(Início!$C$11&lt;K$2,IF((K$2-Início!$C$11)&lt;72,$D1672*K$1,6*$D1672),0)</f>
        <v>360</v>
      </c>
      <c r="L1672" s="189">
        <f>IF(Início!$C$11&lt;L$2,IF((L$2-Início!$C$11)&lt;72,$D1672*L$1,6*$D1672),0)</f>
        <v>360</v>
      </c>
      <c r="M1672" s="189">
        <f>IF(Início!$C$11&lt;M$2,IF((M$2-Início!$C$11)&lt;72,$D1672*M$1,6*$D1672),0)</f>
        <v>360</v>
      </c>
      <c r="N1672" s="189">
        <f>IF(Início!$C$11&lt;N$2,IF((N$2-Início!$C$11)&lt;72,$D1672*N$1,6*$D1672),0)</f>
        <v>360</v>
      </c>
      <c r="Q1672" s="165" t="s">
        <v>588</v>
      </c>
    </row>
    <row r="1673" spans="2:17">
      <c r="B1673" s="165" t="str">
        <f t="shared" si="27"/>
        <v>Umari/CE</v>
      </c>
      <c r="C1673" s="189" t="s">
        <v>314</v>
      </c>
      <c r="D1673" s="189">
        <v>60</v>
      </c>
      <c r="E1673" s="189">
        <f>IF(Início!$C$11&lt;E$2,IF((E$2-Início!$C$11)&lt;72,$D1673*E$1,6*$D1673),0)</f>
        <v>60</v>
      </c>
      <c r="F1673" s="189">
        <f>IF(Início!$C$11&lt;F$2,IF((F$2-Início!$C$11)&lt;72,$D1673*F$1,6*$D1673),0)</f>
        <v>120</v>
      </c>
      <c r="G1673" s="189">
        <f>IF(Início!$C$11&lt;G$2,IF((G$2-Início!$C$11)&lt;72,$D1673*G$1,6*$D1673),0)</f>
        <v>180</v>
      </c>
      <c r="H1673" s="189">
        <f>IF(Início!$C$11&lt;H$2,IF((H$2-Início!$C$11)&lt;72,$D1673*H$1,6*$D1673),0)</f>
        <v>240</v>
      </c>
      <c r="I1673" s="189">
        <f>IF(Início!$C$11&lt;I$2,IF((I$2-Início!$C$11)&lt;72,$D1673*I$1,6*$D1673),0)</f>
        <v>300</v>
      </c>
      <c r="J1673" s="189">
        <f>IF(Início!$C$11&lt;J$2,IF((J$2-Início!$C$11)&lt;72,$D1673*J$1,6*$D1673),0)</f>
        <v>360</v>
      </c>
      <c r="K1673" s="189">
        <f>IF(Início!$C$11&lt;K$2,IF((K$2-Início!$C$11)&lt;72,$D1673*K$1,6*$D1673),0)</f>
        <v>360</v>
      </c>
      <c r="L1673" s="189">
        <f>IF(Início!$C$11&lt;L$2,IF((L$2-Início!$C$11)&lt;72,$D1673*L$1,6*$D1673),0)</f>
        <v>360</v>
      </c>
      <c r="M1673" s="189">
        <f>IF(Início!$C$11&lt;M$2,IF((M$2-Início!$C$11)&lt;72,$D1673*M$1,6*$D1673),0)</f>
        <v>360</v>
      </c>
      <c r="N1673" s="189">
        <f>IF(Início!$C$11&lt;N$2,IF((N$2-Início!$C$11)&lt;72,$D1673*N$1,6*$D1673),0)</f>
        <v>360</v>
      </c>
      <c r="Q1673" s="165" t="s">
        <v>1538</v>
      </c>
    </row>
    <row r="1674" spans="2:17">
      <c r="B1674" s="165" t="str">
        <f t="shared" si="27"/>
        <v>Umarizal/RN</v>
      </c>
      <c r="C1674" s="189" t="s">
        <v>2014</v>
      </c>
      <c r="D1674" s="189">
        <v>60</v>
      </c>
      <c r="E1674" s="189">
        <f>IF(Início!$C$11&lt;E$2,IF((E$2-Início!$C$11)&lt;72,$D1674*E$1,6*$D1674),0)</f>
        <v>60</v>
      </c>
      <c r="F1674" s="189">
        <f>IF(Início!$C$11&lt;F$2,IF((F$2-Início!$C$11)&lt;72,$D1674*F$1,6*$D1674),0)</f>
        <v>120</v>
      </c>
      <c r="G1674" s="189">
        <f>IF(Início!$C$11&lt;G$2,IF((G$2-Início!$C$11)&lt;72,$D1674*G$1,6*$D1674),0)</f>
        <v>180</v>
      </c>
      <c r="H1674" s="189">
        <f>IF(Início!$C$11&lt;H$2,IF((H$2-Início!$C$11)&lt;72,$D1674*H$1,6*$D1674),0)</f>
        <v>240</v>
      </c>
      <c r="I1674" s="189">
        <f>IF(Início!$C$11&lt;I$2,IF((I$2-Início!$C$11)&lt;72,$D1674*I$1,6*$D1674),0)</f>
        <v>300</v>
      </c>
      <c r="J1674" s="189">
        <f>IF(Início!$C$11&lt;J$2,IF((J$2-Início!$C$11)&lt;72,$D1674*J$1,6*$D1674),0)</f>
        <v>360</v>
      </c>
      <c r="K1674" s="189">
        <f>IF(Início!$C$11&lt;K$2,IF((K$2-Início!$C$11)&lt;72,$D1674*K$1,6*$D1674),0)</f>
        <v>360</v>
      </c>
      <c r="L1674" s="189">
        <f>IF(Início!$C$11&lt;L$2,IF((L$2-Início!$C$11)&lt;72,$D1674*L$1,6*$D1674),0)</f>
        <v>360</v>
      </c>
      <c r="M1674" s="189">
        <f>IF(Início!$C$11&lt;M$2,IF((M$2-Início!$C$11)&lt;72,$D1674*M$1,6*$D1674),0)</f>
        <v>360</v>
      </c>
      <c r="N1674" s="189">
        <f>IF(Início!$C$11&lt;N$2,IF((N$2-Início!$C$11)&lt;72,$D1674*N$1,6*$D1674),0)</f>
        <v>360</v>
      </c>
      <c r="Q1674" s="165" t="s">
        <v>1366</v>
      </c>
    </row>
    <row r="1675" spans="2:17">
      <c r="B1675" s="165" t="str">
        <f t="shared" si="27"/>
        <v>Una/BA</v>
      </c>
      <c r="C1675" s="189" t="s">
        <v>311</v>
      </c>
      <c r="D1675" s="189">
        <v>60</v>
      </c>
      <c r="E1675" s="189">
        <f>IF(Início!$C$11&lt;E$2,IF((E$2-Início!$C$11)&lt;72,$D1675*E$1,6*$D1675),0)</f>
        <v>60</v>
      </c>
      <c r="F1675" s="189">
        <f>IF(Início!$C$11&lt;F$2,IF((F$2-Início!$C$11)&lt;72,$D1675*F$1,6*$D1675),0)</f>
        <v>120</v>
      </c>
      <c r="G1675" s="189">
        <f>IF(Início!$C$11&lt;G$2,IF((G$2-Início!$C$11)&lt;72,$D1675*G$1,6*$D1675),0)</f>
        <v>180</v>
      </c>
      <c r="H1675" s="189">
        <f>IF(Início!$C$11&lt;H$2,IF((H$2-Início!$C$11)&lt;72,$D1675*H$1,6*$D1675),0)</f>
        <v>240</v>
      </c>
      <c r="I1675" s="189">
        <f>IF(Início!$C$11&lt;I$2,IF((I$2-Início!$C$11)&lt;72,$D1675*I$1,6*$D1675),0)</f>
        <v>300</v>
      </c>
      <c r="J1675" s="189">
        <f>IF(Início!$C$11&lt;J$2,IF((J$2-Início!$C$11)&lt;72,$D1675*J$1,6*$D1675),0)</f>
        <v>360</v>
      </c>
      <c r="K1675" s="189">
        <f>IF(Início!$C$11&lt;K$2,IF((K$2-Início!$C$11)&lt;72,$D1675*K$1,6*$D1675),0)</f>
        <v>360</v>
      </c>
      <c r="L1675" s="189">
        <f>IF(Início!$C$11&lt;L$2,IF((L$2-Início!$C$11)&lt;72,$D1675*L$1,6*$D1675),0)</f>
        <v>360</v>
      </c>
      <c r="M1675" s="189">
        <f>IF(Início!$C$11&lt;M$2,IF((M$2-Início!$C$11)&lt;72,$D1675*M$1,6*$D1675),0)</f>
        <v>360</v>
      </c>
      <c r="N1675" s="189">
        <f>IF(Início!$C$11&lt;N$2,IF((N$2-Início!$C$11)&lt;72,$D1675*N$1,6*$D1675),0)</f>
        <v>360</v>
      </c>
      <c r="Q1675" s="165" t="s">
        <v>957</v>
      </c>
    </row>
    <row r="1676" spans="2:17">
      <c r="B1676" s="165" t="str">
        <f t="shared" si="27"/>
        <v>União/PI</v>
      </c>
      <c r="C1676" s="189" t="s">
        <v>2004</v>
      </c>
      <c r="D1676" s="189">
        <v>60</v>
      </c>
      <c r="E1676" s="189">
        <f>IF(Início!$C$11&lt;E$2,IF((E$2-Início!$C$11)&lt;72,$D1676*E$1,6*$D1676),0)</f>
        <v>60</v>
      </c>
      <c r="F1676" s="189">
        <f>IF(Início!$C$11&lt;F$2,IF((F$2-Início!$C$11)&lt;72,$D1676*F$1,6*$D1676),0)</f>
        <v>120</v>
      </c>
      <c r="G1676" s="189">
        <f>IF(Início!$C$11&lt;G$2,IF((G$2-Início!$C$11)&lt;72,$D1676*G$1,6*$D1676),0)</f>
        <v>180</v>
      </c>
      <c r="H1676" s="189">
        <f>IF(Início!$C$11&lt;H$2,IF((H$2-Início!$C$11)&lt;72,$D1676*H$1,6*$D1676),0)</f>
        <v>240</v>
      </c>
      <c r="I1676" s="189">
        <f>IF(Início!$C$11&lt;I$2,IF((I$2-Início!$C$11)&lt;72,$D1676*I$1,6*$D1676),0)</f>
        <v>300</v>
      </c>
      <c r="J1676" s="189">
        <f>IF(Início!$C$11&lt;J$2,IF((J$2-Início!$C$11)&lt;72,$D1676*J$1,6*$D1676),0)</f>
        <v>360</v>
      </c>
      <c r="K1676" s="189">
        <f>IF(Início!$C$11&lt;K$2,IF((K$2-Início!$C$11)&lt;72,$D1676*K$1,6*$D1676),0)</f>
        <v>360</v>
      </c>
      <c r="L1676" s="189">
        <f>IF(Início!$C$11&lt;L$2,IF((L$2-Início!$C$11)&lt;72,$D1676*L$1,6*$D1676),0)</f>
        <v>360</v>
      </c>
      <c r="M1676" s="189">
        <f>IF(Início!$C$11&lt;M$2,IF((M$2-Início!$C$11)&lt;72,$D1676*M$1,6*$D1676),0)</f>
        <v>360</v>
      </c>
      <c r="N1676" s="189">
        <f>IF(Início!$C$11&lt;N$2,IF((N$2-Início!$C$11)&lt;72,$D1676*N$1,6*$D1676),0)</f>
        <v>360</v>
      </c>
      <c r="Q1676" s="165" t="s">
        <v>536</v>
      </c>
    </row>
    <row r="1677" spans="2:17">
      <c r="B1677" s="165" t="str">
        <f t="shared" si="27"/>
        <v>Uraí/PR</v>
      </c>
      <c r="C1677" s="189" t="s">
        <v>2009</v>
      </c>
      <c r="D1677" s="189">
        <v>60</v>
      </c>
      <c r="E1677" s="189">
        <f>IF(Início!$C$11&lt;E$2,IF((E$2-Início!$C$11)&lt;72,$D1677*E$1,6*$D1677),0)</f>
        <v>60</v>
      </c>
      <c r="F1677" s="189">
        <f>IF(Início!$C$11&lt;F$2,IF((F$2-Início!$C$11)&lt;72,$D1677*F$1,6*$D1677),0)</f>
        <v>120</v>
      </c>
      <c r="G1677" s="189">
        <f>IF(Início!$C$11&lt;G$2,IF((G$2-Início!$C$11)&lt;72,$D1677*G$1,6*$D1677),0)</f>
        <v>180</v>
      </c>
      <c r="H1677" s="189">
        <f>IF(Início!$C$11&lt;H$2,IF((H$2-Início!$C$11)&lt;72,$D1677*H$1,6*$D1677),0)</f>
        <v>240</v>
      </c>
      <c r="I1677" s="189">
        <f>IF(Início!$C$11&lt;I$2,IF((I$2-Início!$C$11)&lt;72,$D1677*I$1,6*$D1677),0)</f>
        <v>300</v>
      </c>
      <c r="J1677" s="189">
        <f>IF(Início!$C$11&lt;J$2,IF((J$2-Início!$C$11)&lt;72,$D1677*J$1,6*$D1677),0)</f>
        <v>360</v>
      </c>
      <c r="K1677" s="189">
        <f>IF(Início!$C$11&lt;K$2,IF((K$2-Início!$C$11)&lt;72,$D1677*K$1,6*$D1677),0)</f>
        <v>360</v>
      </c>
      <c r="L1677" s="189">
        <f>IF(Início!$C$11&lt;L$2,IF((L$2-Início!$C$11)&lt;72,$D1677*L$1,6*$D1677),0)</f>
        <v>360</v>
      </c>
      <c r="M1677" s="189">
        <f>IF(Início!$C$11&lt;M$2,IF((M$2-Início!$C$11)&lt;72,$D1677*M$1,6*$D1677),0)</f>
        <v>360</v>
      </c>
      <c r="N1677" s="189">
        <f>IF(Início!$C$11&lt;N$2,IF((N$2-Início!$C$11)&lt;72,$D1677*N$1,6*$D1677),0)</f>
        <v>360</v>
      </c>
      <c r="Q1677" s="165" t="s">
        <v>1328</v>
      </c>
    </row>
    <row r="1678" spans="2:17">
      <c r="B1678" s="165" t="str">
        <f t="shared" si="27"/>
        <v>Urandi/BA</v>
      </c>
      <c r="C1678" s="189" t="s">
        <v>311</v>
      </c>
      <c r="D1678" s="189">
        <v>60</v>
      </c>
      <c r="E1678" s="189">
        <f>IF(Início!$C$11&lt;E$2,IF((E$2-Início!$C$11)&lt;72,$D1678*E$1,6*$D1678),0)</f>
        <v>60</v>
      </c>
      <c r="F1678" s="189">
        <f>IF(Início!$C$11&lt;F$2,IF((F$2-Início!$C$11)&lt;72,$D1678*F$1,6*$D1678),0)</f>
        <v>120</v>
      </c>
      <c r="G1678" s="189">
        <f>IF(Início!$C$11&lt;G$2,IF((G$2-Início!$C$11)&lt;72,$D1678*G$1,6*$D1678),0)</f>
        <v>180</v>
      </c>
      <c r="H1678" s="189">
        <f>IF(Início!$C$11&lt;H$2,IF((H$2-Início!$C$11)&lt;72,$D1678*H$1,6*$D1678),0)</f>
        <v>240</v>
      </c>
      <c r="I1678" s="189">
        <f>IF(Início!$C$11&lt;I$2,IF((I$2-Início!$C$11)&lt;72,$D1678*I$1,6*$D1678),0)</f>
        <v>300</v>
      </c>
      <c r="J1678" s="189">
        <f>IF(Início!$C$11&lt;J$2,IF((J$2-Início!$C$11)&lt;72,$D1678*J$1,6*$D1678),0)</f>
        <v>360</v>
      </c>
      <c r="K1678" s="189">
        <f>IF(Início!$C$11&lt;K$2,IF((K$2-Início!$C$11)&lt;72,$D1678*K$1,6*$D1678),0)</f>
        <v>360</v>
      </c>
      <c r="L1678" s="189">
        <f>IF(Início!$C$11&lt;L$2,IF((L$2-Início!$C$11)&lt;72,$D1678*L$1,6*$D1678),0)</f>
        <v>360</v>
      </c>
      <c r="M1678" s="189">
        <f>IF(Início!$C$11&lt;M$2,IF((M$2-Início!$C$11)&lt;72,$D1678*M$1,6*$D1678),0)</f>
        <v>360</v>
      </c>
      <c r="N1678" s="189">
        <f>IF(Início!$C$11&lt;N$2,IF((N$2-Início!$C$11)&lt;72,$D1678*N$1,6*$D1678),0)</f>
        <v>360</v>
      </c>
      <c r="Q1678" s="165" t="s">
        <v>1059</v>
      </c>
    </row>
    <row r="1679" spans="2:17">
      <c r="B1679" s="165" t="str">
        <f t="shared" si="27"/>
        <v>Uru/SP</v>
      </c>
      <c r="C1679" s="189" t="s">
        <v>2002</v>
      </c>
      <c r="D1679" s="189">
        <v>60</v>
      </c>
      <c r="E1679" s="189">
        <f>IF(Início!$C$11&lt;E$2,IF((E$2-Início!$C$11)&lt;72,$D1679*E$1,6*$D1679),0)</f>
        <v>60</v>
      </c>
      <c r="F1679" s="189">
        <f>IF(Início!$C$11&lt;F$2,IF((F$2-Início!$C$11)&lt;72,$D1679*F$1,6*$D1679),0)</f>
        <v>120</v>
      </c>
      <c r="G1679" s="189">
        <f>IF(Início!$C$11&lt;G$2,IF((G$2-Início!$C$11)&lt;72,$D1679*G$1,6*$D1679),0)</f>
        <v>180</v>
      </c>
      <c r="H1679" s="189">
        <f>IF(Início!$C$11&lt;H$2,IF((H$2-Início!$C$11)&lt;72,$D1679*H$1,6*$D1679),0)</f>
        <v>240</v>
      </c>
      <c r="I1679" s="189">
        <f>IF(Início!$C$11&lt;I$2,IF((I$2-Início!$C$11)&lt;72,$D1679*I$1,6*$D1679),0)</f>
        <v>300</v>
      </c>
      <c r="J1679" s="189">
        <f>IF(Início!$C$11&lt;J$2,IF((J$2-Início!$C$11)&lt;72,$D1679*J$1,6*$D1679),0)</f>
        <v>360</v>
      </c>
      <c r="K1679" s="189">
        <f>IF(Início!$C$11&lt;K$2,IF((K$2-Início!$C$11)&lt;72,$D1679*K$1,6*$D1679),0)</f>
        <v>360</v>
      </c>
      <c r="L1679" s="189">
        <f>IF(Início!$C$11&lt;L$2,IF((L$2-Início!$C$11)&lt;72,$D1679*L$1,6*$D1679),0)</f>
        <v>360</v>
      </c>
      <c r="M1679" s="189">
        <f>IF(Início!$C$11&lt;M$2,IF((M$2-Início!$C$11)&lt;72,$D1679*M$1,6*$D1679),0)</f>
        <v>360</v>
      </c>
      <c r="N1679" s="189">
        <f>IF(Início!$C$11&lt;N$2,IF((N$2-Início!$C$11)&lt;72,$D1679*N$1,6*$D1679),0)</f>
        <v>360</v>
      </c>
      <c r="Q1679" s="165" t="s">
        <v>1995</v>
      </c>
    </row>
    <row r="1680" spans="2:17">
      <c r="B1680" s="165" t="str">
        <f t="shared" si="27"/>
        <v>Uruçuca/BA</v>
      </c>
      <c r="C1680" s="189" t="s">
        <v>311</v>
      </c>
      <c r="D1680" s="189">
        <v>60</v>
      </c>
      <c r="E1680" s="189">
        <f>IF(Início!$C$11&lt;E$2,IF((E$2-Início!$C$11)&lt;72,$D1680*E$1,6*$D1680),0)</f>
        <v>60</v>
      </c>
      <c r="F1680" s="189">
        <f>IF(Início!$C$11&lt;F$2,IF((F$2-Início!$C$11)&lt;72,$D1680*F$1,6*$D1680),0)</f>
        <v>120</v>
      </c>
      <c r="G1680" s="189">
        <f>IF(Início!$C$11&lt;G$2,IF((G$2-Início!$C$11)&lt;72,$D1680*G$1,6*$D1680),0)</f>
        <v>180</v>
      </c>
      <c r="H1680" s="189">
        <f>IF(Início!$C$11&lt;H$2,IF((H$2-Início!$C$11)&lt;72,$D1680*H$1,6*$D1680),0)</f>
        <v>240</v>
      </c>
      <c r="I1680" s="189">
        <f>IF(Início!$C$11&lt;I$2,IF((I$2-Início!$C$11)&lt;72,$D1680*I$1,6*$D1680),0)</f>
        <v>300</v>
      </c>
      <c r="J1680" s="189">
        <f>IF(Início!$C$11&lt;J$2,IF((J$2-Início!$C$11)&lt;72,$D1680*J$1,6*$D1680),0)</f>
        <v>360</v>
      </c>
      <c r="K1680" s="189">
        <f>IF(Início!$C$11&lt;K$2,IF((K$2-Início!$C$11)&lt;72,$D1680*K$1,6*$D1680),0)</f>
        <v>360</v>
      </c>
      <c r="L1680" s="189">
        <f>IF(Início!$C$11&lt;L$2,IF((L$2-Início!$C$11)&lt;72,$D1680*L$1,6*$D1680),0)</f>
        <v>360</v>
      </c>
      <c r="M1680" s="189">
        <f>IF(Início!$C$11&lt;M$2,IF((M$2-Início!$C$11)&lt;72,$D1680*M$1,6*$D1680),0)</f>
        <v>360</v>
      </c>
      <c r="N1680" s="189">
        <f>IF(Início!$C$11&lt;N$2,IF((N$2-Início!$C$11)&lt;72,$D1680*N$1,6*$D1680),0)</f>
        <v>360</v>
      </c>
      <c r="Q1680" s="165" t="s">
        <v>857</v>
      </c>
    </row>
    <row r="1681" spans="2:17">
      <c r="B1681" s="165" t="str">
        <f t="shared" si="27"/>
        <v>Uruguaiana/RS</v>
      </c>
      <c r="C1681" s="189" t="s">
        <v>2012</v>
      </c>
      <c r="D1681" s="189">
        <v>60</v>
      </c>
      <c r="E1681" s="189">
        <f>IF(Início!$C$11&lt;E$2,IF((E$2-Início!$C$11)&lt;72,$D1681*E$1,6*$D1681),0)</f>
        <v>60</v>
      </c>
      <c r="F1681" s="189">
        <f>IF(Início!$C$11&lt;F$2,IF((F$2-Início!$C$11)&lt;72,$D1681*F$1,6*$D1681),0)</f>
        <v>120</v>
      </c>
      <c r="G1681" s="189">
        <f>IF(Início!$C$11&lt;G$2,IF((G$2-Início!$C$11)&lt;72,$D1681*G$1,6*$D1681),0)</f>
        <v>180</v>
      </c>
      <c r="H1681" s="189">
        <f>IF(Início!$C$11&lt;H$2,IF((H$2-Início!$C$11)&lt;72,$D1681*H$1,6*$D1681),0)</f>
        <v>240</v>
      </c>
      <c r="I1681" s="189">
        <f>IF(Início!$C$11&lt;I$2,IF((I$2-Início!$C$11)&lt;72,$D1681*I$1,6*$D1681),0)</f>
        <v>300</v>
      </c>
      <c r="J1681" s="189">
        <f>IF(Início!$C$11&lt;J$2,IF((J$2-Início!$C$11)&lt;72,$D1681*J$1,6*$D1681),0)</f>
        <v>360</v>
      </c>
      <c r="K1681" s="189">
        <f>IF(Início!$C$11&lt;K$2,IF((K$2-Início!$C$11)&lt;72,$D1681*K$1,6*$D1681),0)</f>
        <v>360</v>
      </c>
      <c r="L1681" s="189">
        <f>IF(Início!$C$11&lt;L$2,IF((L$2-Início!$C$11)&lt;72,$D1681*L$1,6*$D1681),0)</f>
        <v>360</v>
      </c>
      <c r="M1681" s="189">
        <f>IF(Início!$C$11&lt;M$2,IF((M$2-Início!$C$11)&lt;72,$D1681*M$1,6*$D1681),0)</f>
        <v>360</v>
      </c>
      <c r="N1681" s="189">
        <f>IF(Início!$C$11&lt;N$2,IF((N$2-Início!$C$11)&lt;72,$D1681*N$1,6*$D1681),0)</f>
        <v>360</v>
      </c>
      <c r="Q1681" s="165" t="s">
        <v>390</v>
      </c>
    </row>
    <row r="1682" spans="2:17">
      <c r="B1682" s="165" t="str">
        <f t="shared" si="27"/>
        <v>Urutaí/GO</v>
      </c>
      <c r="C1682" s="189" t="s">
        <v>2006</v>
      </c>
      <c r="D1682" s="189">
        <v>60</v>
      </c>
      <c r="E1682" s="189">
        <f>IF(Início!$C$11&lt;E$2,IF((E$2-Início!$C$11)&lt;72,$D1682*E$1,6*$D1682),0)</f>
        <v>60</v>
      </c>
      <c r="F1682" s="189">
        <f>IF(Início!$C$11&lt;F$2,IF((F$2-Início!$C$11)&lt;72,$D1682*F$1,6*$D1682),0)</f>
        <v>120</v>
      </c>
      <c r="G1682" s="189">
        <f>IF(Início!$C$11&lt;G$2,IF((G$2-Início!$C$11)&lt;72,$D1682*G$1,6*$D1682),0)</f>
        <v>180</v>
      </c>
      <c r="H1682" s="189">
        <f>IF(Início!$C$11&lt;H$2,IF((H$2-Início!$C$11)&lt;72,$D1682*H$1,6*$D1682),0)</f>
        <v>240</v>
      </c>
      <c r="I1682" s="189">
        <f>IF(Início!$C$11&lt;I$2,IF((I$2-Início!$C$11)&lt;72,$D1682*I$1,6*$D1682),0)</f>
        <v>300</v>
      </c>
      <c r="J1682" s="189">
        <f>IF(Início!$C$11&lt;J$2,IF((J$2-Início!$C$11)&lt;72,$D1682*J$1,6*$D1682),0)</f>
        <v>360</v>
      </c>
      <c r="K1682" s="189">
        <f>IF(Início!$C$11&lt;K$2,IF((K$2-Início!$C$11)&lt;72,$D1682*K$1,6*$D1682),0)</f>
        <v>360</v>
      </c>
      <c r="L1682" s="189">
        <f>IF(Início!$C$11&lt;L$2,IF((L$2-Início!$C$11)&lt;72,$D1682*L$1,6*$D1682),0)</f>
        <v>360</v>
      </c>
      <c r="M1682" s="189">
        <f>IF(Início!$C$11&lt;M$2,IF((M$2-Início!$C$11)&lt;72,$D1682*M$1,6*$D1682),0)</f>
        <v>360</v>
      </c>
      <c r="N1682" s="189">
        <f>IF(Início!$C$11&lt;N$2,IF((N$2-Início!$C$11)&lt;72,$D1682*N$1,6*$D1682),0)</f>
        <v>360</v>
      </c>
      <c r="Q1682" s="165" t="s">
        <v>1842</v>
      </c>
    </row>
    <row r="1683" spans="2:17">
      <c r="B1683" s="165" t="str">
        <f t="shared" si="27"/>
        <v>Utinga/BA</v>
      </c>
      <c r="C1683" s="189" t="s">
        <v>311</v>
      </c>
      <c r="D1683" s="189">
        <v>60</v>
      </c>
      <c r="E1683" s="189">
        <f>IF(Início!$C$11&lt;E$2,IF((E$2-Início!$C$11)&lt;72,$D1683*E$1,6*$D1683),0)</f>
        <v>60</v>
      </c>
      <c r="F1683" s="189">
        <f>IF(Início!$C$11&lt;F$2,IF((F$2-Início!$C$11)&lt;72,$D1683*F$1,6*$D1683),0)</f>
        <v>120</v>
      </c>
      <c r="G1683" s="189">
        <f>IF(Início!$C$11&lt;G$2,IF((G$2-Início!$C$11)&lt;72,$D1683*G$1,6*$D1683),0)</f>
        <v>180</v>
      </c>
      <c r="H1683" s="189">
        <f>IF(Início!$C$11&lt;H$2,IF((H$2-Início!$C$11)&lt;72,$D1683*H$1,6*$D1683),0)</f>
        <v>240</v>
      </c>
      <c r="I1683" s="189">
        <f>IF(Início!$C$11&lt;I$2,IF((I$2-Início!$C$11)&lt;72,$D1683*I$1,6*$D1683),0)</f>
        <v>300</v>
      </c>
      <c r="J1683" s="189">
        <f>IF(Início!$C$11&lt;J$2,IF((J$2-Início!$C$11)&lt;72,$D1683*J$1,6*$D1683),0)</f>
        <v>360</v>
      </c>
      <c r="K1683" s="189">
        <f>IF(Início!$C$11&lt;K$2,IF((K$2-Início!$C$11)&lt;72,$D1683*K$1,6*$D1683),0)</f>
        <v>360</v>
      </c>
      <c r="L1683" s="189">
        <f>IF(Início!$C$11&lt;L$2,IF((L$2-Início!$C$11)&lt;72,$D1683*L$1,6*$D1683),0)</f>
        <v>360</v>
      </c>
      <c r="M1683" s="189">
        <f>IF(Início!$C$11&lt;M$2,IF((M$2-Início!$C$11)&lt;72,$D1683*M$1,6*$D1683),0)</f>
        <v>360</v>
      </c>
      <c r="N1683" s="189">
        <f>IF(Início!$C$11&lt;N$2,IF((N$2-Início!$C$11)&lt;72,$D1683*N$1,6*$D1683),0)</f>
        <v>360</v>
      </c>
      <c r="Q1683" s="165" t="s">
        <v>1037</v>
      </c>
    </row>
    <row r="1684" spans="2:17">
      <c r="B1684" s="165" t="str">
        <f t="shared" si="27"/>
        <v>Vargeão/SC</v>
      </c>
      <c r="C1684" s="189" t="s">
        <v>2013</v>
      </c>
      <c r="D1684" s="189">
        <v>60</v>
      </c>
      <c r="E1684" s="189">
        <f>IF(Início!$C$11&lt;E$2,IF((E$2-Início!$C$11)&lt;72,$D1684*E$1,6*$D1684),0)</f>
        <v>60</v>
      </c>
      <c r="F1684" s="189">
        <f>IF(Início!$C$11&lt;F$2,IF((F$2-Início!$C$11)&lt;72,$D1684*F$1,6*$D1684),0)</f>
        <v>120</v>
      </c>
      <c r="G1684" s="189">
        <f>IF(Início!$C$11&lt;G$2,IF((G$2-Início!$C$11)&lt;72,$D1684*G$1,6*$D1684),0)</f>
        <v>180</v>
      </c>
      <c r="H1684" s="189">
        <f>IF(Início!$C$11&lt;H$2,IF((H$2-Início!$C$11)&lt;72,$D1684*H$1,6*$D1684),0)</f>
        <v>240</v>
      </c>
      <c r="I1684" s="189">
        <f>IF(Início!$C$11&lt;I$2,IF((I$2-Início!$C$11)&lt;72,$D1684*I$1,6*$D1684),0)</f>
        <v>300</v>
      </c>
      <c r="J1684" s="189">
        <f>IF(Início!$C$11&lt;J$2,IF((J$2-Início!$C$11)&lt;72,$D1684*J$1,6*$D1684),0)</f>
        <v>360</v>
      </c>
      <c r="K1684" s="189">
        <f>IF(Início!$C$11&lt;K$2,IF((K$2-Início!$C$11)&lt;72,$D1684*K$1,6*$D1684),0)</f>
        <v>360</v>
      </c>
      <c r="L1684" s="189">
        <f>IF(Início!$C$11&lt;L$2,IF((L$2-Início!$C$11)&lt;72,$D1684*L$1,6*$D1684),0)</f>
        <v>360</v>
      </c>
      <c r="M1684" s="189">
        <f>IF(Início!$C$11&lt;M$2,IF((M$2-Início!$C$11)&lt;72,$D1684*M$1,6*$D1684),0)</f>
        <v>360</v>
      </c>
      <c r="N1684" s="189">
        <f>IF(Início!$C$11&lt;N$2,IF((N$2-Início!$C$11)&lt;72,$D1684*N$1,6*$D1684),0)</f>
        <v>360</v>
      </c>
      <c r="Q1684" s="165" t="s">
        <v>1833</v>
      </c>
    </row>
    <row r="1685" spans="2:17">
      <c r="B1685" s="165" t="str">
        <f t="shared" si="27"/>
        <v>Vargem Grande Paulista/SP</v>
      </c>
      <c r="C1685" s="189" t="s">
        <v>2002</v>
      </c>
      <c r="D1685" s="189">
        <v>60</v>
      </c>
      <c r="E1685" s="189">
        <f>IF(Início!$C$11&lt;E$2,IF((E$2-Início!$C$11)&lt;72,$D1685*E$1,6*$D1685),0)</f>
        <v>60</v>
      </c>
      <c r="F1685" s="189">
        <f>IF(Início!$C$11&lt;F$2,IF((F$2-Início!$C$11)&lt;72,$D1685*F$1,6*$D1685),0)</f>
        <v>120</v>
      </c>
      <c r="G1685" s="189">
        <f>IF(Início!$C$11&lt;G$2,IF((G$2-Início!$C$11)&lt;72,$D1685*G$1,6*$D1685),0)</f>
        <v>180</v>
      </c>
      <c r="H1685" s="189">
        <f>IF(Início!$C$11&lt;H$2,IF((H$2-Início!$C$11)&lt;72,$D1685*H$1,6*$D1685),0)</f>
        <v>240</v>
      </c>
      <c r="I1685" s="189">
        <f>IF(Início!$C$11&lt;I$2,IF((I$2-Início!$C$11)&lt;72,$D1685*I$1,6*$D1685),0)</f>
        <v>300</v>
      </c>
      <c r="J1685" s="189">
        <f>IF(Início!$C$11&lt;J$2,IF((J$2-Início!$C$11)&lt;72,$D1685*J$1,6*$D1685),0)</f>
        <v>360</v>
      </c>
      <c r="K1685" s="189">
        <f>IF(Início!$C$11&lt;K$2,IF((K$2-Início!$C$11)&lt;72,$D1685*K$1,6*$D1685),0)</f>
        <v>360</v>
      </c>
      <c r="L1685" s="189">
        <f>IF(Início!$C$11&lt;L$2,IF((L$2-Início!$C$11)&lt;72,$D1685*L$1,6*$D1685),0)</f>
        <v>360</v>
      </c>
      <c r="M1685" s="189">
        <f>IF(Início!$C$11&lt;M$2,IF((M$2-Início!$C$11)&lt;72,$D1685*M$1,6*$D1685),0)</f>
        <v>360</v>
      </c>
      <c r="N1685" s="189">
        <f>IF(Início!$C$11&lt;N$2,IF((N$2-Início!$C$11)&lt;72,$D1685*N$1,6*$D1685),0)</f>
        <v>360</v>
      </c>
      <c r="Q1685" s="165" t="s">
        <v>522</v>
      </c>
    </row>
    <row r="1686" spans="2:17">
      <c r="B1686" s="165" t="str">
        <f t="shared" si="27"/>
        <v>Varjão/GO</v>
      </c>
      <c r="C1686" s="189" t="s">
        <v>2006</v>
      </c>
      <c r="D1686" s="189">
        <v>60</v>
      </c>
      <c r="E1686" s="189">
        <f>IF(Início!$C$11&lt;E$2,IF((E$2-Início!$C$11)&lt;72,$D1686*E$1,6*$D1686),0)</f>
        <v>60</v>
      </c>
      <c r="F1686" s="189">
        <f>IF(Início!$C$11&lt;F$2,IF((F$2-Início!$C$11)&lt;72,$D1686*F$1,6*$D1686),0)</f>
        <v>120</v>
      </c>
      <c r="G1686" s="189">
        <f>IF(Início!$C$11&lt;G$2,IF((G$2-Início!$C$11)&lt;72,$D1686*G$1,6*$D1686),0)</f>
        <v>180</v>
      </c>
      <c r="H1686" s="189">
        <f>IF(Início!$C$11&lt;H$2,IF((H$2-Início!$C$11)&lt;72,$D1686*H$1,6*$D1686),0)</f>
        <v>240</v>
      </c>
      <c r="I1686" s="189">
        <f>IF(Início!$C$11&lt;I$2,IF((I$2-Início!$C$11)&lt;72,$D1686*I$1,6*$D1686),0)</f>
        <v>300</v>
      </c>
      <c r="J1686" s="189">
        <f>IF(Início!$C$11&lt;J$2,IF((J$2-Início!$C$11)&lt;72,$D1686*J$1,6*$D1686),0)</f>
        <v>360</v>
      </c>
      <c r="K1686" s="189">
        <f>IF(Início!$C$11&lt;K$2,IF((K$2-Início!$C$11)&lt;72,$D1686*K$1,6*$D1686),0)</f>
        <v>360</v>
      </c>
      <c r="L1686" s="189">
        <f>IF(Início!$C$11&lt;L$2,IF((L$2-Início!$C$11)&lt;72,$D1686*L$1,6*$D1686),0)</f>
        <v>360</v>
      </c>
      <c r="M1686" s="189">
        <f>IF(Início!$C$11&lt;M$2,IF((M$2-Início!$C$11)&lt;72,$D1686*M$1,6*$D1686),0)</f>
        <v>360</v>
      </c>
      <c r="N1686" s="189">
        <f>IF(Início!$C$11&lt;N$2,IF((N$2-Início!$C$11)&lt;72,$D1686*N$1,6*$D1686),0)</f>
        <v>360</v>
      </c>
      <c r="Q1686" s="165" t="s">
        <v>1828</v>
      </c>
    </row>
    <row r="1687" spans="2:17">
      <c r="B1687" s="165" t="str">
        <f t="shared" si="27"/>
        <v>Várzea Alegre/CE</v>
      </c>
      <c r="C1687" s="189" t="s">
        <v>314</v>
      </c>
      <c r="D1687" s="189">
        <v>60</v>
      </c>
      <c r="E1687" s="189">
        <f>IF(Início!$C$11&lt;E$2,IF((E$2-Início!$C$11)&lt;72,$D1687*E$1,6*$D1687),0)</f>
        <v>60</v>
      </c>
      <c r="F1687" s="189">
        <f>IF(Início!$C$11&lt;F$2,IF((F$2-Início!$C$11)&lt;72,$D1687*F$1,6*$D1687),0)</f>
        <v>120</v>
      </c>
      <c r="G1687" s="189">
        <f>IF(Início!$C$11&lt;G$2,IF((G$2-Início!$C$11)&lt;72,$D1687*G$1,6*$D1687),0)</f>
        <v>180</v>
      </c>
      <c r="H1687" s="189">
        <f>IF(Início!$C$11&lt;H$2,IF((H$2-Início!$C$11)&lt;72,$D1687*H$1,6*$D1687),0)</f>
        <v>240</v>
      </c>
      <c r="I1687" s="189">
        <f>IF(Início!$C$11&lt;I$2,IF((I$2-Início!$C$11)&lt;72,$D1687*I$1,6*$D1687),0)</f>
        <v>300</v>
      </c>
      <c r="J1687" s="189">
        <f>IF(Início!$C$11&lt;J$2,IF((J$2-Início!$C$11)&lt;72,$D1687*J$1,6*$D1687),0)</f>
        <v>360</v>
      </c>
      <c r="K1687" s="189">
        <f>IF(Início!$C$11&lt;K$2,IF((K$2-Início!$C$11)&lt;72,$D1687*K$1,6*$D1687),0)</f>
        <v>360</v>
      </c>
      <c r="L1687" s="189">
        <f>IF(Início!$C$11&lt;L$2,IF((L$2-Início!$C$11)&lt;72,$D1687*L$1,6*$D1687),0)</f>
        <v>360</v>
      </c>
      <c r="M1687" s="189">
        <f>IF(Início!$C$11&lt;M$2,IF((M$2-Início!$C$11)&lt;72,$D1687*M$1,6*$D1687),0)</f>
        <v>360</v>
      </c>
      <c r="N1687" s="189">
        <f>IF(Início!$C$11&lt;N$2,IF((N$2-Início!$C$11)&lt;72,$D1687*N$1,6*$D1687),0)</f>
        <v>360</v>
      </c>
      <c r="Q1687" s="165" t="s">
        <v>582</v>
      </c>
    </row>
    <row r="1688" spans="2:17">
      <c r="B1688" s="165" t="str">
        <f t="shared" si="27"/>
        <v>Varzedo/BA</v>
      </c>
      <c r="C1688" s="189" t="s">
        <v>311</v>
      </c>
      <c r="D1688" s="189">
        <v>60</v>
      </c>
      <c r="E1688" s="189">
        <f>IF(Início!$C$11&lt;E$2,IF((E$2-Início!$C$11)&lt;72,$D1688*E$1,6*$D1688),0)</f>
        <v>60</v>
      </c>
      <c r="F1688" s="189">
        <f>IF(Início!$C$11&lt;F$2,IF((F$2-Início!$C$11)&lt;72,$D1688*F$1,6*$D1688),0)</f>
        <v>120</v>
      </c>
      <c r="G1688" s="189">
        <f>IF(Início!$C$11&lt;G$2,IF((G$2-Início!$C$11)&lt;72,$D1688*G$1,6*$D1688),0)</f>
        <v>180</v>
      </c>
      <c r="H1688" s="189">
        <f>IF(Início!$C$11&lt;H$2,IF((H$2-Início!$C$11)&lt;72,$D1688*H$1,6*$D1688),0)</f>
        <v>240</v>
      </c>
      <c r="I1688" s="189">
        <f>IF(Início!$C$11&lt;I$2,IF((I$2-Início!$C$11)&lt;72,$D1688*I$1,6*$D1688),0)</f>
        <v>300</v>
      </c>
      <c r="J1688" s="189">
        <f>IF(Início!$C$11&lt;J$2,IF((J$2-Início!$C$11)&lt;72,$D1688*J$1,6*$D1688),0)</f>
        <v>360</v>
      </c>
      <c r="K1688" s="189">
        <f>IF(Início!$C$11&lt;K$2,IF((K$2-Início!$C$11)&lt;72,$D1688*K$1,6*$D1688),0)</f>
        <v>360</v>
      </c>
      <c r="L1688" s="189">
        <f>IF(Início!$C$11&lt;L$2,IF((L$2-Início!$C$11)&lt;72,$D1688*L$1,6*$D1688),0)</f>
        <v>360</v>
      </c>
      <c r="M1688" s="189">
        <f>IF(Início!$C$11&lt;M$2,IF((M$2-Início!$C$11)&lt;72,$D1688*M$1,6*$D1688),0)</f>
        <v>360</v>
      </c>
      <c r="N1688" s="189">
        <f>IF(Início!$C$11&lt;N$2,IF((N$2-Início!$C$11)&lt;72,$D1688*N$1,6*$D1688),0)</f>
        <v>360</v>
      </c>
      <c r="Q1688" s="165" t="s">
        <v>1372</v>
      </c>
    </row>
    <row r="1689" spans="2:17">
      <c r="B1689" s="165" t="str">
        <f t="shared" si="27"/>
        <v>Venha-Ver/RN</v>
      </c>
      <c r="C1689" s="189" t="s">
        <v>2014</v>
      </c>
      <c r="D1689" s="189">
        <v>60</v>
      </c>
      <c r="E1689" s="189">
        <f>IF(Início!$C$11&lt;E$2,IF((E$2-Início!$C$11)&lt;72,$D1689*E$1,6*$D1689),0)</f>
        <v>60</v>
      </c>
      <c r="F1689" s="189">
        <f>IF(Início!$C$11&lt;F$2,IF((F$2-Início!$C$11)&lt;72,$D1689*F$1,6*$D1689),0)</f>
        <v>120</v>
      </c>
      <c r="G1689" s="189">
        <f>IF(Início!$C$11&lt;G$2,IF((G$2-Início!$C$11)&lt;72,$D1689*G$1,6*$D1689),0)</f>
        <v>180</v>
      </c>
      <c r="H1689" s="189">
        <f>IF(Início!$C$11&lt;H$2,IF((H$2-Início!$C$11)&lt;72,$D1689*H$1,6*$D1689),0)</f>
        <v>240</v>
      </c>
      <c r="I1689" s="189">
        <f>IF(Início!$C$11&lt;I$2,IF((I$2-Início!$C$11)&lt;72,$D1689*I$1,6*$D1689),0)</f>
        <v>300</v>
      </c>
      <c r="J1689" s="189">
        <f>IF(Início!$C$11&lt;J$2,IF((J$2-Início!$C$11)&lt;72,$D1689*J$1,6*$D1689),0)</f>
        <v>360</v>
      </c>
      <c r="K1689" s="189">
        <f>IF(Início!$C$11&lt;K$2,IF((K$2-Início!$C$11)&lt;72,$D1689*K$1,6*$D1689),0)</f>
        <v>360</v>
      </c>
      <c r="L1689" s="189">
        <f>IF(Início!$C$11&lt;L$2,IF((L$2-Início!$C$11)&lt;72,$D1689*L$1,6*$D1689),0)</f>
        <v>360</v>
      </c>
      <c r="M1689" s="189">
        <f>IF(Início!$C$11&lt;M$2,IF((M$2-Início!$C$11)&lt;72,$D1689*M$1,6*$D1689),0)</f>
        <v>360</v>
      </c>
      <c r="N1689" s="189">
        <f>IF(Início!$C$11&lt;N$2,IF((N$2-Início!$C$11)&lt;72,$D1689*N$1,6*$D1689),0)</f>
        <v>360</v>
      </c>
      <c r="Q1689" s="165" t="s">
        <v>1883</v>
      </c>
    </row>
    <row r="1690" spans="2:17">
      <c r="B1690" s="165" t="str">
        <f t="shared" si="27"/>
        <v>Venturosa/PE</v>
      </c>
      <c r="C1690" s="189" t="s">
        <v>319</v>
      </c>
      <c r="D1690" s="189">
        <v>60</v>
      </c>
      <c r="E1690" s="189">
        <f>IF(Início!$C$11&lt;E$2,IF((E$2-Início!$C$11)&lt;72,$D1690*E$1,6*$D1690),0)</f>
        <v>60</v>
      </c>
      <c r="F1690" s="189">
        <f>IF(Início!$C$11&lt;F$2,IF((F$2-Início!$C$11)&lt;72,$D1690*F$1,6*$D1690),0)</f>
        <v>120</v>
      </c>
      <c r="G1690" s="189">
        <f>IF(Início!$C$11&lt;G$2,IF((G$2-Início!$C$11)&lt;72,$D1690*G$1,6*$D1690),0)</f>
        <v>180</v>
      </c>
      <c r="H1690" s="189">
        <f>IF(Início!$C$11&lt;H$2,IF((H$2-Início!$C$11)&lt;72,$D1690*H$1,6*$D1690),0)</f>
        <v>240</v>
      </c>
      <c r="I1690" s="189">
        <f>IF(Início!$C$11&lt;I$2,IF((I$2-Início!$C$11)&lt;72,$D1690*I$1,6*$D1690),0)</f>
        <v>300</v>
      </c>
      <c r="J1690" s="189">
        <f>IF(Início!$C$11&lt;J$2,IF((J$2-Início!$C$11)&lt;72,$D1690*J$1,6*$D1690),0)</f>
        <v>360</v>
      </c>
      <c r="K1690" s="189">
        <f>IF(Início!$C$11&lt;K$2,IF((K$2-Início!$C$11)&lt;72,$D1690*K$1,6*$D1690),0)</f>
        <v>360</v>
      </c>
      <c r="L1690" s="189">
        <f>IF(Início!$C$11&lt;L$2,IF((L$2-Início!$C$11)&lt;72,$D1690*L$1,6*$D1690),0)</f>
        <v>360</v>
      </c>
      <c r="M1690" s="189">
        <f>IF(Início!$C$11&lt;M$2,IF((M$2-Início!$C$11)&lt;72,$D1690*M$1,6*$D1690),0)</f>
        <v>360</v>
      </c>
      <c r="N1690" s="189">
        <f>IF(Início!$C$11&lt;N$2,IF((N$2-Início!$C$11)&lt;72,$D1690*N$1,6*$D1690),0)</f>
        <v>360</v>
      </c>
      <c r="Q1690" s="165" t="s">
        <v>990</v>
      </c>
    </row>
    <row r="1691" spans="2:17">
      <c r="B1691" s="165" t="str">
        <f t="shared" si="27"/>
        <v>Vera Mendes/PI</v>
      </c>
      <c r="C1691" s="189" t="s">
        <v>2004</v>
      </c>
      <c r="D1691" s="189">
        <v>60</v>
      </c>
      <c r="E1691" s="189">
        <f>IF(Início!$C$11&lt;E$2,IF((E$2-Início!$C$11)&lt;72,$D1691*E$1,6*$D1691),0)</f>
        <v>60</v>
      </c>
      <c r="F1691" s="189">
        <f>IF(Início!$C$11&lt;F$2,IF((F$2-Início!$C$11)&lt;72,$D1691*F$1,6*$D1691),0)</f>
        <v>120</v>
      </c>
      <c r="G1691" s="189">
        <f>IF(Início!$C$11&lt;G$2,IF((G$2-Início!$C$11)&lt;72,$D1691*G$1,6*$D1691),0)</f>
        <v>180</v>
      </c>
      <c r="H1691" s="189">
        <f>IF(Início!$C$11&lt;H$2,IF((H$2-Início!$C$11)&lt;72,$D1691*H$1,6*$D1691),0)</f>
        <v>240</v>
      </c>
      <c r="I1691" s="189">
        <f>IF(Início!$C$11&lt;I$2,IF((I$2-Início!$C$11)&lt;72,$D1691*I$1,6*$D1691),0)</f>
        <v>300</v>
      </c>
      <c r="J1691" s="189">
        <f>IF(Início!$C$11&lt;J$2,IF((J$2-Início!$C$11)&lt;72,$D1691*J$1,6*$D1691),0)</f>
        <v>360</v>
      </c>
      <c r="K1691" s="189">
        <f>IF(Início!$C$11&lt;K$2,IF((K$2-Início!$C$11)&lt;72,$D1691*K$1,6*$D1691),0)</f>
        <v>360</v>
      </c>
      <c r="L1691" s="189">
        <f>IF(Início!$C$11&lt;L$2,IF((L$2-Início!$C$11)&lt;72,$D1691*L$1,6*$D1691),0)</f>
        <v>360</v>
      </c>
      <c r="M1691" s="189">
        <f>IF(Início!$C$11&lt;M$2,IF((M$2-Início!$C$11)&lt;72,$D1691*M$1,6*$D1691),0)</f>
        <v>360</v>
      </c>
      <c r="N1691" s="189">
        <f>IF(Início!$C$11&lt;N$2,IF((N$2-Início!$C$11)&lt;72,$D1691*N$1,6*$D1691),0)</f>
        <v>360</v>
      </c>
      <c r="Q1691" s="165" t="s">
        <v>1872</v>
      </c>
    </row>
    <row r="1692" spans="2:17">
      <c r="B1692" s="165" t="str">
        <f t="shared" si="27"/>
        <v>Verdelândia/MG</v>
      </c>
      <c r="C1692" s="189" t="s">
        <v>2005</v>
      </c>
      <c r="D1692" s="189">
        <v>60</v>
      </c>
      <c r="E1692" s="189">
        <f>IF(Início!$C$11&lt;E$2,IF((E$2-Início!$C$11)&lt;72,$D1692*E$1,6*$D1692),0)</f>
        <v>60</v>
      </c>
      <c r="F1692" s="189">
        <f>IF(Início!$C$11&lt;F$2,IF((F$2-Início!$C$11)&lt;72,$D1692*F$1,6*$D1692),0)</f>
        <v>120</v>
      </c>
      <c r="G1692" s="189">
        <f>IF(Início!$C$11&lt;G$2,IF((G$2-Início!$C$11)&lt;72,$D1692*G$1,6*$D1692),0)</f>
        <v>180</v>
      </c>
      <c r="H1692" s="189">
        <f>IF(Início!$C$11&lt;H$2,IF((H$2-Início!$C$11)&lt;72,$D1692*H$1,6*$D1692),0)</f>
        <v>240</v>
      </c>
      <c r="I1692" s="189">
        <f>IF(Início!$C$11&lt;I$2,IF((I$2-Início!$C$11)&lt;72,$D1692*I$1,6*$D1692),0)</f>
        <v>300</v>
      </c>
      <c r="J1692" s="189">
        <f>IF(Início!$C$11&lt;J$2,IF((J$2-Início!$C$11)&lt;72,$D1692*J$1,6*$D1692),0)</f>
        <v>360</v>
      </c>
      <c r="K1692" s="189">
        <f>IF(Início!$C$11&lt;K$2,IF((K$2-Início!$C$11)&lt;72,$D1692*K$1,6*$D1692),0)</f>
        <v>360</v>
      </c>
      <c r="L1692" s="189">
        <f>IF(Início!$C$11&lt;L$2,IF((L$2-Início!$C$11)&lt;72,$D1692*L$1,6*$D1692),0)</f>
        <v>360</v>
      </c>
      <c r="M1692" s="189">
        <f>IF(Início!$C$11&lt;M$2,IF((M$2-Início!$C$11)&lt;72,$D1692*M$1,6*$D1692),0)</f>
        <v>360</v>
      </c>
      <c r="N1692" s="189">
        <f>IF(Início!$C$11&lt;N$2,IF((N$2-Início!$C$11)&lt;72,$D1692*N$1,6*$D1692),0)</f>
        <v>360</v>
      </c>
      <c r="Q1692" s="165" t="s">
        <v>1480</v>
      </c>
    </row>
    <row r="1693" spans="2:17">
      <c r="B1693" s="165" t="str">
        <f t="shared" si="27"/>
        <v>Verê/PR</v>
      </c>
      <c r="C1693" s="189" t="s">
        <v>2009</v>
      </c>
      <c r="D1693" s="189">
        <v>60</v>
      </c>
      <c r="E1693" s="189">
        <f>IF(Início!$C$11&lt;E$2,IF((E$2-Início!$C$11)&lt;72,$D1693*E$1,6*$D1693),0)</f>
        <v>60</v>
      </c>
      <c r="F1693" s="189">
        <f>IF(Início!$C$11&lt;F$2,IF((F$2-Início!$C$11)&lt;72,$D1693*F$1,6*$D1693),0)</f>
        <v>120</v>
      </c>
      <c r="G1693" s="189">
        <f>IF(Início!$C$11&lt;G$2,IF((G$2-Início!$C$11)&lt;72,$D1693*G$1,6*$D1693),0)</f>
        <v>180</v>
      </c>
      <c r="H1693" s="189">
        <f>IF(Início!$C$11&lt;H$2,IF((H$2-Início!$C$11)&lt;72,$D1693*H$1,6*$D1693),0)</f>
        <v>240</v>
      </c>
      <c r="I1693" s="189">
        <f>IF(Início!$C$11&lt;I$2,IF((I$2-Início!$C$11)&lt;72,$D1693*I$1,6*$D1693),0)</f>
        <v>300</v>
      </c>
      <c r="J1693" s="189">
        <f>IF(Início!$C$11&lt;J$2,IF((J$2-Início!$C$11)&lt;72,$D1693*J$1,6*$D1693),0)</f>
        <v>360</v>
      </c>
      <c r="K1693" s="189">
        <f>IF(Início!$C$11&lt;K$2,IF((K$2-Início!$C$11)&lt;72,$D1693*K$1,6*$D1693),0)</f>
        <v>360</v>
      </c>
      <c r="L1693" s="189">
        <f>IF(Início!$C$11&lt;L$2,IF((L$2-Início!$C$11)&lt;72,$D1693*L$1,6*$D1693),0)</f>
        <v>360</v>
      </c>
      <c r="M1693" s="189">
        <f>IF(Início!$C$11&lt;M$2,IF((M$2-Início!$C$11)&lt;72,$D1693*M$1,6*$D1693),0)</f>
        <v>360</v>
      </c>
      <c r="N1693" s="189">
        <f>IF(Início!$C$11&lt;N$2,IF((N$2-Início!$C$11)&lt;72,$D1693*N$1,6*$D1693),0)</f>
        <v>360</v>
      </c>
      <c r="Q1693" s="165" t="s">
        <v>1468</v>
      </c>
    </row>
    <row r="1694" spans="2:17">
      <c r="B1694" s="165" t="str">
        <f t="shared" si="27"/>
        <v>Vereda/BA</v>
      </c>
      <c r="C1694" s="189" t="s">
        <v>311</v>
      </c>
      <c r="D1694" s="189">
        <v>60</v>
      </c>
      <c r="E1694" s="189">
        <f>IF(Início!$C$11&lt;E$2,IF((E$2-Início!$C$11)&lt;72,$D1694*E$1,6*$D1694),0)</f>
        <v>60</v>
      </c>
      <c r="F1694" s="189">
        <f>IF(Início!$C$11&lt;F$2,IF((F$2-Início!$C$11)&lt;72,$D1694*F$1,6*$D1694),0)</f>
        <v>120</v>
      </c>
      <c r="G1694" s="189">
        <f>IF(Início!$C$11&lt;G$2,IF((G$2-Início!$C$11)&lt;72,$D1694*G$1,6*$D1694),0)</f>
        <v>180</v>
      </c>
      <c r="H1694" s="189">
        <f>IF(Início!$C$11&lt;H$2,IF((H$2-Início!$C$11)&lt;72,$D1694*H$1,6*$D1694),0)</f>
        <v>240</v>
      </c>
      <c r="I1694" s="189">
        <f>IF(Início!$C$11&lt;I$2,IF((I$2-Início!$C$11)&lt;72,$D1694*I$1,6*$D1694),0)</f>
        <v>300</v>
      </c>
      <c r="J1694" s="189">
        <f>IF(Início!$C$11&lt;J$2,IF((J$2-Início!$C$11)&lt;72,$D1694*J$1,6*$D1694),0)</f>
        <v>360</v>
      </c>
      <c r="K1694" s="189">
        <f>IF(Início!$C$11&lt;K$2,IF((K$2-Início!$C$11)&lt;72,$D1694*K$1,6*$D1694),0)</f>
        <v>360</v>
      </c>
      <c r="L1694" s="189">
        <f>IF(Início!$C$11&lt;L$2,IF((L$2-Início!$C$11)&lt;72,$D1694*L$1,6*$D1694),0)</f>
        <v>360</v>
      </c>
      <c r="M1694" s="189">
        <f>IF(Início!$C$11&lt;M$2,IF((M$2-Início!$C$11)&lt;72,$D1694*M$1,6*$D1694),0)</f>
        <v>360</v>
      </c>
      <c r="N1694" s="189">
        <f>IF(Início!$C$11&lt;N$2,IF((N$2-Início!$C$11)&lt;72,$D1694*N$1,6*$D1694),0)</f>
        <v>360</v>
      </c>
      <c r="Q1694" s="165" t="s">
        <v>1612</v>
      </c>
    </row>
    <row r="1695" spans="2:17">
      <c r="B1695" s="165" t="str">
        <f t="shared" si="27"/>
        <v>Vertente do Lério/PE</v>
      </c>
      <c r="C1695" s="189" t="s">
        <v>319</v>
      </c>
      <c r="D1695" s="189">
        <v>60</v>
      </c>
      <c r="E1695" s="189">
        <f>IF(Início!$C$11&lt;E$2,IF((E$2-Início!$C$11)&lt;72,$D1695*E$1,6*$D1695),0)</f>
        <v>60</v>
      </c>
      <c r="F1695" s="189">
        <f>IF(Início!$C$11&lt;F$2,IF((F$2-Início!$C$11)&lt;72,$D1695*F$1,6*$D1695),0)</f>
        <v>120</v>
      </c>
      <c r="G1695" s="189">
        <f>IF(Início!$C$11&lt;G$2,IF((G$2-Início!$C$11)&lt;72,$D1695*G$1,6*$D1695),0)</f>
        <v>180</v>
      </c>
      <c r="H1695" s="189">
        <f>IF(Início!$C$11&lt;H$2,IF((H$2-Início!$C$11)&lt;72,$D1695*H$1,6*$D1695),0)</f>
        <v>240</v>
      </c>
      <c r="I1695" s="189">
        <f>IF(Início!$C$11&lt;I$2,IF((I$2-Início!$C$11)&lt;72,$D1695*I$1,6*$D1695),0)</f>
        <v>300</v>
      </c>
      <c r="J1695" s="189">
        <f>IF(Início!$C$11&lt;J$2,IF((J$2-Início!$C$11)&lt;72,$D1695*J$1,6*$D1695),0)</f>
        <v>360</v>
      </c>
      <c r="K1695" s="189">
        <f>IF(Início!$C$11&lt;K$2,IF((K$2-Início!$C$11)&lt;72,$D1695*K$1,6*$D1695),0)</f>
        <v>360</v>
      </c>
      <c r="L1695" s="189">
        <f>IF(Início!$C$11&lt;L$2,IF((L$2-Início!$C$11)&lt;72,$D1695*L$1,6*$D1695),0)</f>
        <v>360</v>
      </c>
      <c r="M1695" s="189">
        <f>IF(Início!$C$11&lt;M$2,IF((M$2-Início!$C$11)&lt;72,$D1695*M$1,6*$D1695),0)</f>
        <v>360</v>
      </c>
      <c r="N1695" s="189">
        <f>IF(Início!$C$11&lt;N$2,IF((N$2-Início!$C$11)&lt;72,$D1695*N$1,6*$D1695),0)</f>
        <v>360</v>
      </c>
      <c r="Q1695" s="165" t="s">
        <v>1489</v>
      </c>
    </row>
    <row r="1696" spans="2:17">
      <c r="B1696" s="165" t="str">
        <f t="shared" si="27"/>
        <v>Vertentes/PE</v>
      </c>
      <c r="C1696" s="189" t="s">
        <v>319</v>
      </c>
      <c r="D1696" s="189">
        <v>60</v>
      </c>
      <c r="E1696" s="189">
        <f>IF(Início!$C$11&lt;E$2,IF((E$2-Início!$C$11)&lt;72,$D1696*E$1,6*$D1696),0)</f>
        <v>60</v>
      </c>
      <c r="F1696" s="189">
        <f>IF(Início!$C$11&lt;F$2,IF((F$2-Início!$C$11)&lt;72,$D1696*F$1,6*$D1696),0)</f>
        <v>120</v>
      </c>
      <c r="G1696" s="189">
        <f>IF(Início!$C$11&lt;G$2,IF((G$2-Início!$C$11)&lt;72,$D1696*G$1,6*$D1696),0)</f>
        <v>180</v>
      </c>
      <c r="H1696" s="189">
        <f>IF(Início!$C$11&lt;H$2,IF((H$2-Início!$C$11)&lt;72,$D1696*H$1,6*$D1696),0)</f>
        <v>240</v>
      </c>
      <c r="I1696" s="189">
        <f>IF(Início!$C$11&lt;I$2,IF((I$2-Início!$C$11)&lt;72,$D1696*I$1,6*$D1696),0)</f>
        <v>300</v>
      </c>
      <c r="J1696" s="189">
        <f>IF(Início!$C$11&lt;J$2,IF((J$2-Início!$C$11)&lt;72,$D1696*J$1,6*$D1696),0)</f>
        <v>360</v>
      </c>
      <c r="K1696" s="189">
        <f>IF(Início!$C$11&lt;K$2,IF((K$2-Início!$C$11)&lt;72,$D1696*K$1,6*$D1696),0)</f>
        <v>360</v>
      </c>
      <c r="L1696" s="189">
        <f>IF(Início!$C$11&lt;L$2,IF((L$2-Início!$C$11)&lt;72,$D1696*L$1,6*$D1696),0)</f>
        <v>360</v>
      </c>
      <c r="M1696" s="189">
        <f>IF(Início!$C$11&lt;M$2,IF((M$2-Início!$C$11)&lt;72,$D1696*M$1,6*$D1696),0)</f>
        <v>360</v>
      </c>
      <c r="N1696" s="189">
        <f>IF(Início!$C$11&lt;N$2,IF((N$2-Início!$C$11)&lt;72,$D1696*N$1,6*$D1696),0)</f>
        <v>360</v>
      </c>
      <c r="Q1696" s="165" t="s">
        <v>846</v>
      </c>
    </row>
    <row r="1697" spans="2:17">
      <c r="B1697" s="165" t="str">
        <f t="shared" si="27"/>
        <v>Vianópolis/GO</v>
      </c>
      <c r="C1697" s="189" t="s">
        <v>2006</v>
      </c>
      <c r="D1697" s="189">
        <v>60</v>
      </c>
      <c r="E1697" s="189">
        <f>IF(Início!$C$11&lt;E$2,IF((E$2-Início!$C$11)&lt;72,$D1697*E$1,6*$D1697),0)</f>
        <v>60</v>
      </c>
      <c r="F1697" s="189">
        <f>IF(Início!$C$11&lt;F$2,IF((F$2-Início!$C$11)&lt;72,$D1697*F$1,6*$D1697),0)</f>
        <v>120</v>
      </c>
      <c r="G1697" s="189">
        <f>IF(Início!$C$11&lt;G$2,IF((G$2-Início!$C$11)&lt;72,$D1697*G$1,6*$D1697),0)</f>
        <v>180</v>
      </c>
      <c r="H1697" s="189">
        <f>IF(Início!$C$11&lt;H$2,IF((H$2-Início!$C$11)&lt;72,$D1697*H$1,6*$D1697),0)</f>
        <v>240</v>
      </c>
      <c r="I1697" s="189">
        <f>IF(Início!$C$11&lt;I$2,IF((I$2-Início!$C$11)&lt;72,$D1697*I$1,6*$D1697),0)</f>
        <v>300</v>
      </c>
      <c r="J1697" s="189">
        <f>IF(Início!$C$11&lt;J$2,IF((J$2-Início!$C$11)&lt;72,$D1697*J$1,6*$D1697),0)</f>
        <v>360</v>
      </c>
      <c r="K1697" s="189">
        <f>IF(Início!$C$11&lt;K$2,IF((K$2-Início!$C$11)&lt;72,$D1697*K$1,6*$D1697),0)</f>
        <v>360</v>
      </c>
      <c r="L1697" s="189">
        <f>IF(Início!$C$11&lt;L$2,IF((L$2-Início!$C$11)&lt;72,$D1697*L$1,6*$D1697),0)</f>
        <v>360</v>
      </c>
      <c r="M1697" s="189">
        <f>IF(Início!$C$11&lt;M$2,IF((M$2-Início!$C$11)&lt;72,$D1697*M$1,6*$D1697),0)</f>
        <v>360</v>
      </c>
      <c r="N1697" s="189">
        <f>IF(Início!$C$11&lt;N$2,IF((N$2-Início!$C$11)&lt;72,$D1697*N$1,6*$D1697),0)</f>
        <v>360</v>
      </c>
      <c r="Q1697" s="165" t="s">
        <v>1073</v>
      </c>
    </row>
    <row r="1698" spans="2:17">
      <c r="B1698" s="165" t="str">
        <f t="shared" si="27"/>
        <v>Vicência/PE</v>
      </c>
      <c r="C1698" s="189" t="s">
        <v>319</v>
      </c>
      <c r="D1698" s="189">
        <v>60</v>
      </c>
      <c r="E1698" s="189">
        <f>IF(Início!$C$11&lt;E$2,IF((E$2-Início!$C$11)&lt;72,$D1698*E$1,6*$D1698),0)</f>
        <v>60</v>
      </c>
      <c r="F1698" s="189">
        <f>IF(Início!$C$11&lt;F$2,IF((F$2-Início!$C$11)&lt;72,$D1698*F$1,6*$D1698),0)</f>
        <v>120</v>
      </c>
      <c r="G1698" s="189">
        <f>IF(Início!$C$11&lt;G$2,IF((G$2-Início!$C$11)&lt;72,$D1698*G$1,6*$D1698),0)</f>
        <v>180</v>
      </c>
      <c r="H1698" s="189">
        <f>IF(Início!$C$11&lt;H$2,IF((H$2-Início!$C$11)&lt;72,$D1698*H$1,6*$D1698),0)</f>
        <v>240</v>
      </c>
      <c r="I1698" s="189">
        <f>IF(Início!$C$11&lt;I$2,IF((I$2-Início!$C$11)&lt;72,$D1698*I$1,6*$D1698),0)</f>
        <v>300</v>
      </c>
      <c r="J1698" s="189">
        <f>IF(Início!$C$11&lt;J$2,IF((J$2-Início!$C$11)&lt;72,$D1698*J$1,6*$D1698),0)</f>
        <v>360</v>
      </c>
      <c r="K1698" s="189">
        <f>IF(Início!$C$11&lt;K$2,IF((K$2-Início!$C$11)&lt;72,$D1698*K$1,6*$D1698),0)</f>
        <v>360</v>
      </c>
      <c r="L1698" s="189">
        <f>IF(Início!$C$11&lt;L$2,IF((L$2-Início!$C$11)&lt;72,$D1698*L$1,6*$D1698),0)</f>
        <v>360</v>
      </c>
      <c r="M1698" s="189">
        <f>IF(Início!$C$11&lt;M$2,IF((M$2-Início!$C$11)&lt;72,$D1698*M$1,6*$D1698),0)</f>
        <v>360</v>
      </c>
      <c r="N1698" s="189">
        <f>IF(Início!$C$11&lt;N$2,IF((N$2-Início!$C$11)&lt;72,$D1698*N$1,6*$D1698),0)</f>
        <v>360</v>
      </c>
      <c r="Q1698" s="165" t="s">
        <v>745</v>
      </c>
    </row>
    <row r="1699" spans="2:17">
      <c r="B1699" s="165" t="str">
        <f t="shared" si="27"/>
        <v>Vicente Dutra/RS</v>
      </c>
      <c r="C1699" s="189" t="s">
        <v>2012</v>
      </c>
      <c r="D1699" s="189">
        <v>60</v>
      </c>
      <c r="E1699" s="189">
        <f>IF(Início!$C$11&lt;E$2,IF((E$2-Início!$C$11)&lt;72,$D1699*E$1,6*$D1699),0)</f>
        <v>60</v>
      </c>
      <c r="F1699" s="189">
        <f>IF(Início!$C$11&lt;F$2,IF((F$2-Início!$C$11)&lt;72,$D1699*F$1,6*$D1699),0)</f>
        <v>120</v>
      </c>
      <c r="G1699" s="189">
        <f>IF(Início!$C$11&lt;G$2,IF((G$2-Início!$C$11)&lt;72,$D1699*G$1,6*$D1699),0)</f>
        <v>180</v>
      </c>
      <c r="H1699" s="189">
        <f>IF(Início!$C$11&lt;H$2,IF((H$2-Início!$C$11)&lt;72,$D1699*H$1,6*$D1699),0)</f>
        <v>240</v>
      </c>
      <c r="I1699" s="189">
        <f>IF(Início!$C$11&lt;I$2,IF((I$2-Início!$C$11)&lt;72,$D1699*I$1,6*$D1699),0)</f>
        <v>300</v>
      </c>
      <c r="J1699" s="189">
        <f>IF(Início!$C$11&lt;J$2,IF((J$2-Início!$C$11)&lt;72,$D1699*J$1,6*$D1699),0)</f>
        <v>360</v>
      </c>
      <c r="K1699" s="189">
        <f>IF(Início!$C$11&lt;K$2,IF((K$2-Início!$C$11)&lt;72,$D1699*K$1,6*$D1699),0)</f>
        <v>360</v>
      </c>
      <c r="L1699" s="189">
        <f>IF(Início!$C$11&lt;L$2,IF((L$2-Início!$C$11)&lt;72,$D1699*L$1,6*$D1699),0)</f>
        <v>360</v>
      </c>
      <c r="M1699" s="189">
        <f>IF(Início!$C$11&lt;M$2,IF((M$2-Início!$C$11)&lt;72,$D1699*M$1,6*$D1699),0)</f>
        <v>360</v>
      </c>
      <c r="N1699" s="189">
        <f>IF(Início!$C$11&lt;N$2,IF((N$2-Início!$C$11)&lt;72,$D1699*N$1,6*$D1699),0)</f>
        <v>360</v>
      </c>
      <c r="Q1699" s="165" t="s">
        <v>1730</v>
      </c>
    </row>
    <row r="1700" spans="2:17">
      <c r="B1700" s="165" t="str">
        <f t="shared" si="27"/>
        <v>Vicentina/MS</v>
      </c>
      <c r="C1700" s="189" t="s">
        <v>308</v>
      </c>
      <c r="D1700" s="189">
        <v>60</v>
      </c>
      <c r="E1700" s="189">
        <f>IF(Início!$C$11&lt;E$2,IF((E$2-Início!$C$11)&lt;72,$D1700*E$1,6*$D1700),0)</f>
        <v>60</v>
      </c>
      <c r="F1700" s="189">
        <f>IF(Início!$C$11&lt;F$2,IF((F$2-Início!$C$11)&lt;72,$D1700*F$1,6*$D1700),0)</f>
        <v>120</v>
      </c>
      <c r="G1700" s="189">
        <f>IF(Início!$C$11&lt;G$2,IF((G$2-Início!$C$11)&lt;72,$D1700*G$1,6*$D1700),0)</f>
        <v>180</v>
      </c>
      <c r="H1700" s="189">
        <f>IF(Início!$C$11&lt;H$2,IF((H$2-Início!$C$11)&lt;72,$D1700*H$1,6*$D1700),0)</f>
        <v>240</v>
      </c>
      <c r="I1700" s="189">
        <f>IF(Início!$C$11&lt;I$2,IF((I$2-Início!$C$11)&lt;72,$D1700*I$1,6*$D1700),0)</f>
        <v>300</v>
      </c>
      <c r="J1700" s="189">
        <f>IF(Início!$C$11&lt;J$2,IF((J$2-Início!$C$11)&lt;72,$D1700*J$1,6*$D1700),0)</f>
        <v>360</v>
      </c>
      <c r="K1700" s="189">
        <f>IF(Início!$C$11&lt;K$2,IF((K$2-Início!$C$11)&lt;72,$D1700*K$1,6*$D1700),0)</f>
        <v>360</v>
      </c>
      <c r="L1700" s="189">
        <f>IF(Início!$C$11&lt;L$2,IF((L$2-Início!$C$11)&lt;72,$D1700*L$1,6*$D1700),0)</f>
        <v>360</v>
      </c>
      <c r="M1700" s="189">
        <f>IF(Início!$C$11&lt;M$2,IF((M$2-Início!$C$11)&lt;72,$D1700*M$1,6*$D1700),0)</f>
        <v>360</v>
      </c>
      <c r="N1700" s="189">
        <f>IF(Início!$C$11&lt;N$2,IF((N$2-Início!$C$11)&lt;72,$D1700*N$1,6*$D1700),0)</f>
        <v>360</v>
      </c>
      <c r="Q1700" s="165" t="s">
        <v>1580</v>
      </c>
    </row>
    <row r="1701" spans="2:17">
      <c r="B1701" s="165" t="str">
        <f t="shared" si="27"/>
        <v>Vicentinópolis/GO</v>
      </c>
      <c r="C1701" s="189" t="s">
        <v>2006</v>
      </c>
      <c r="D1701" s="189">
        <v>60</v>
      </c>
      <c r="E1701" s="189">
        <f>IF(Início!$C$11&lt;E$2,IF((E$2-Início!$C$11)&lt;72,$D1701*E$1,6*$D1701),0)</f>
        <v>60</v>
      </c>
      <c r="F1701" s="189">
        <f>IF(Início!$C$11&lt;F$2,IF((F$2-Início!$C$11)&lt;72,$D1701*F$1,6*$D1701),0)</f>
        <v>120</v>
      </c>
      <c r="G1701" s="189">
        <f>IF(Início!$C$11&lt;G$2,IF((G$2-Início!$C$11)&lt;72,$D1701*G$1,6*$D1701),0)</f>
        <v>180</v>
      </c>
      <c r="H1701" s="189">
        <f>IF(Início!$C$11&lt;H$2,IF((H$2-Início!$C$11)&lt;72,$D1701*H$1,6*$D1701),0)</f>
        <v>240</v>
      </c>
      <c r="I1701" s="189">
        <f>IF(Início!$C$11&lt;I$2,IF((I$2-Início!$C$11)&lt;72,$D1701*I$1,6*$D1701),0)</f>
        <v>300</v>
      </c>
      <c r="J1701" s="189">
        <f>IF(Início!$C$11&lt;J$2,IF((J$2-Início!$C$11)&lt;72,$D1701*J$1,6*$D1701),0)</f>
        <v>360</v>
      </c>
      <c r="K1701" s="189">
        <f>IF(Início!$C$11&lt;K$2,IF((K$2-Início!$C$11)&lt;72,$D1701*K$1,6*$D1701),0)</f>
        <v>360</v>
      </c>
      <c r="L1701" s="189">
        <f>IF(Início!$C$11&lt;L$2,IF((L$2-Início!$C$11)&lt;72,$D1701*L$1,6*$D1701),0)</f>
        <v>360</v>
      </c>
      <c r="M1701" s="189">
        <f>IF(Início!$C$11&lt;M$2,IF((M$2-Início!$C$11)&lt;72,$D1701*M$1,6*$D1701),0)</f>
        <v>360</v>
      </c>
      <c r="N1701" s="189">
        <f>IF(Início!$C$11&lt;N$2,IF((N$2-Início!$C$11)&lt;72,$D1701*N$1,6*$D1701),0)</f>
        <v>360</v>
      </c>
      <c r="Q1701" s="165" t="s">
        <v>1423</v>
      </c>
    </row>
    <row r="1702" spans="2:17">
      <c r="B1702" s="165" t="str">
        <f t="shared" si="27"/>
        <v>Viçosa/RN</v>
      </c>
      <c r="C1702" s="189" t="s">
        <v>2014</v>
      </c>
      <c r="D1702" s="189">
        <v>60</v>
      </c>
      <c r="E1702" s="189">
        <f>IF(Início!$C$11&lt;E$2,IF((E$2-Início!$C$11)&lt;72,$D1702*E$1,6*$D1702),0)</f>
        <v>60</v>
      </c>
      <c r="F1702" s="189">
        <f>IF(Início!$C$11&lt;F$2,IF((F$2-Início!$C$11)&lt;72,$D1702*F$1,6*$D1702),0)</f>
        <v>120</v>
      </c>
      <c r="G1702" s="189">
        <f>IF(Início!$C$11&lt;G$2,IF((G$2-Início!$C$11)&lt;72,$D1702*G$1,6*$D1702),0)</f>
        <v>180</v>
      </c>
      <c r="H1702" s="189">
        <f>IF(Início!$C$11&lt;H$2,IF((H$2-Início!$C$11)&lt;72,$D1702*H$1,6*$D1702),0)</f>
        <v>240</v>
      </c>
      <c r="I1702" s="189">
        <f>IF(Início!$C$11&lt;I$2,IF((I$2-Início!$C$11)&lt;72,$D1702*I$1,6*$D1702),0)</f>
        <v>300</v>
      </c>
      <c r="J1702" s="189">
        <f>IF(Início!$C$11&lt;J$2,IF((J$2-Início!$C$11)&lt;72,$D1702*J$1,6*$D1702),0)</f>
        <v>360</v>
      </c>
      <c r="K1702" s="189">
        <f>IF(Início!$C$11&lt;K$2,IF((K$2-Início!$C$11)&lt;72,$D1702*K$1,6*$D1702),0)</f>
        <v>360</v>
      </c>
      <c r="L1702" s="189">
        <f>IF(Início!$C$11&lt;L$2,IF((L$2-Início!$C$11)&lt;72,$D1702*L$1,6*$D1702),0)</f>
        <v>360</v>
      </c>
      <c r="M1702" s="189">
        <f>IF(Início!$C$11&lt;M$2,IF((M$2-Início!$C$11)&lt;72,$D1702*M$1,6*$D1702),0)</f>
        <v>360</v>
      </c>
      <c r="N1702" s="189">
        <f>IF(Início!$C$11&lt;N$2,IF((N$2-Início!$C$11)&lt;72,$D1702*N$1,6*$D1702),0)</f>
        <v>360</v>
      </c>
      <c r="Q1702" s="165" t="s">
        <v>1984</v>
      </c>
    </row>
    <row r="1703" spans="2:17">
      <c r="B1703" s="165" t="str">
        <f t="shared" si="27"/>
        <v>Viçosa do Ceará/CE</v>
      </c>
      <c r="C1703" s="189" t="s">
        <v>314</v>
      </c>
      <c r="D1703" s="189">
        <v>60</v>
      </c>
      <c r="E1703" s="189">
        <f>IF(Início!$C$11&lt;E$2,IF((E$2-Início!$C$11)&lt;72,$D1703*E$1,6*$D1703),0)</f>
        <v>60</v>
      </c>
      <c r="F1703" s="189">
        <f>IF(Início!$C$11&lt;F$2,IF((F$2-Início!$C$11)&lt;72,$D1703*F$1,6*$D1703),0)</f>
        <v>120</v>
      </c>
      <c r="G1703" s="189">
        <f>IF(Início!$C$11&lt;G$2,IF((G$2-Início!$C$11)&lt;72,$D1703*G$1,6*$D1703),0)</f>
        <v>180</v>
      </c>
      <c r="H1703" s="189">
        <f>IF(Início!$C$11&lt;H$2,IF((H$2-Início!$C$11)&lt;72,$D1703*H$1,6*$D1703),0)</f>
        <v>240</v>
      </c>
      <c r="I1703" s="189">
        <f>IF(Início!$C$11&lt;I$2,IF((I$2-Início!$C$11)&lt;72,$D1703*I$1,6*$D1703),0)</f>
        <v>300</v>
      </c>
      <c r="J1703" s="189">
        <f>IF(Início!$C$11&lt;J$2,IF((J$2-Início!$C$11)&lt;72,$D1703*J$1,6*$D1703),0)</f>
        <v>360</v>
      </c>
      <c r="K1703" s="189">
        <f>IF(Início!$C$11&lt;K$2,IF((K$2-Início!$C$11)&lt;72,$D1703*K$1,6*$D1703),0)</f>
        <v>360</v>
      </c>
      <c r="L1703" s="189">
        <f>IF(Início!$C$11&lt;L$2,IF((L$2-Início!$C$11)&lt;72,$D1703*L$1,6*$D1703),0)</f>
        <v>360</v>
      </c>
      <c r="M1703" s="189">
        <f>IF(Início!$C$11&lt;M$2,IF((M$2-Início!$C$11)&lt;72,$D1703*M$1,6*$D1703),0)</f>
        <v>360</v>
      </c>
      <c r="N1703" s="189">
        <f>IF(Início!$C$11&lt;N$2,IF((N$2-Início!$C$11)&lt;72,$D1703*N$1,6*$D1703),0)</f>
        <v>360</v>
      </c>
      <c r="Q1703" s="165" t="s">
        <v>482</v>
      </c>
    </row>
    <row r="1704" spans="2:17">
      <c r="B1704" s="165" t="str">
        <f t="shared" si="27"/>
        <v>Vigia/PA</v>
      </c>
      <c r="C1704" s="189" t="s">
        <v>302</v>
      </c>
      <c r="D1704" s="189">
        <v>60</v>
      </c>
      <c r="E1704" s="189">
        <f>IF(Início!$C$11&lt;E$2,IF((E$2-Início!$C$11)&lt;72,$D1704*E$1,6*$D1704),0)</f>
        <v>60</v>
      </c>
      <c r="F1704" s="189">
        <f>IF(Início!$C$11&lt;F$2,IF((F$2-Início!$C$11)&lt;72,$D1704*F$1,6*$D1704),0)</f>
        <v>120</v>
      </c>
      <c r="G1704" s="189">
        <f>IF(Início!$C$11&lt;G$2,IF((G$2-Início!$C$11)&lt;72,$D1704*G$1,6*$D1704),0)</f>
        <v>180</v>
      </c>
      <c r="H1704" s="189">
        <f>IF(Início!$C$11&lt;H$2,IF((H$2-Início!$C$11)&lt;72,$D1704*H$1,6*$D1704),0)</f>
        <v>240</v>
      </c>
      <c r="I1704" s="189">
        <f>IF(Início!$C$11&lt;I$2,IF((I$2-Início!$C$11)&lt;72,$D1704*I$1,6*$D1704),0)</f>
        <v>300</v>
      </c>
      <c r="J1704" s="189">
        <f>IF(Início!$C$11&lt;J$2,IF((J$2-Início!$C$11)&lt;72,$D1704*J$1,6*$D1704),0)</f>
        <v>360</v>
      </c>
      <c r="K1704" s="189">
        <f>IF(Início!$C$11&lt;K$2,IF((K$2-Início!$C$11)&lt;72,$D1704*K$1,6*$D1704),0)</f>
        <v>360</v>
      </c>
      <c r="L1704" s="189">
        <f>IF(Início!$C$11&lt;L$2,IF((L$2-Início!$C$11)&lt;72,$D1704*L$1,6*$D1704),0)</f>
        <v>360</v>
      </c>
      <c r="M1704" s="189">
        <f>IF(Início!$C$11&lt;M$2,IF((M$2-Início!$C$11)&lt;72,$D1704*M$1,6*$D1704),0)</f>
        <v>360</v>
      </c>
      <c r="N1704" s="189">
        <f>IF(Início!$C$11&lt;N$2,IF((N$2-Início!$C$11)&lt;72,$D1704*N$1,6*$D1704),0)</f>
        <v>360</v>
      </c>
      <c r="Q1704" s="165" t="s">
        <v>519</v>
      </c>
    </row>
    <row r="1705" spans="2:17">
      <c r="B1705" s="165" t="str">
        <f t="shared" si="27"/>
        <v>Vila Nova do Piauí/PI</v>
      </c>
      <c r="C1705" s="189" t="s">
        <v>2004</v>
      </c>
      <c r="D1705" s="189">
        <v>60</v>
      </c>
      <c r="E1705" s="189">
        <f>IF(Início!$C$11&lt;E$2,IF((E$2-Início!$C$11)&lt;72,$D1705*E$1,6*$D1705),0)</f>
        <v>60</v>
      </c>
      <c r="F1705" s="189">
        <f>IF(Início!$C$11&lt;F$2,IF((F$2-Início!$C$11)&lt;72,$D1705*F$1,6*$D1705),0)</f>
        <v>120</v>
      </c>
      <c r="G1705" s="189">
        <f>IF(Início!$C$11&lt;G$2,IF((G$2-Início!$C$11)&lt;72,$D1705*G$1,6*$D1705),0)</f>
        <v>180</v>
      </c>
      <c r="H1705" s="189">
        <f>IF(Início!$C$11&lt;H$2,IF((H$2-Início!$C$11)&lt;72,$D1705*H$1,6*$D1705),0)</f>
        <v>240</v>
      </c>
      <c r="I1705" s="189">
        <f>IF(Início!$C$11&lt;I$2,IF((I$2-Início!$C$11)&lt;72,$D1705*I$1,6*$D1705),0)</f>
        <v>300</v>
      </c>
      <c r="J1705" s="189">
        <f>IF(Início!$C$11&lt;J$2,IF((J$2-Início!$C$11)&lt;72,$D1705*J$1,6*$D1705),0)</f>
        <v>360</v>
      </c>
      <c r="K1705" s="189">
        <f>IF(Início!$C$11&lt;K$2,IF((K$2-Início!$C$11)&lt;72,$D1705*K$1,6*$D1705),0)</f>
        <v>360</v>
      </c>
      <c r="L1705" s="189">
        <f>IF(Início!$C$11&lt;L$2,IF((L$2-Início!$C$11)&lt;72,$D1705*L$1,6*$D1705),0)</f>
        <v>360</v>
      </c>
      <c r="M1705" s="189">
        <f>IF(Início!$C$11&lt;M$2,IF((M$2-Início!$C$11)&lt;72,$D1705*M$1,6*$D1705),0)</f>
        <v>360</v>
      </c>
      <c r="N1705" s="189">
        <f>IF(Início!$C$11&lt;N$2,IF((N$2-Início!$C$11)&lt;72,$D1705*N$1,6*$D1705),0)</f>
        <v>360</v>
      </c>
      <c r="Q1705" s="165" t="s">
        <v>1893</v>
      </c>
    </row>
    <row r="1706" spans="2:17">
      <c r="B1706" s="165" t="str">
        <f t="shared" si="27"/>
        <v>Vila Pavão/ES</v>
      </c>
      <c r="C1706" s="189" t="s">
        <v>2011</v>
      </c>
      <c r="D1706" s="189">
        <v>60</v>
      </c>
      <c r="E1706" s="189">
        <f>IF(Início!$C$11&lt;E$2,IF((E$2-Início!$C$11)&lt;72,$D1706*E$1,6*$D1706),0)</f>
        <v>60</v>
      </c>
      <c r="F1706" s="189">
        <f>IF(Início!$C$11&lt;F$2,IF((F$2-Início!$C$11)&lt;72,$D1706*F$1,6*$D1706),0)</f>
        <v>120</v>
      </c>
      <c r="G1706" s="189">
        <f>IF(Início!$C$11&lt;G$2,IF((G$2-Início!$C$11)&lt;72,$D1706*G$1,6*$D1706),0)</f>
        <v>180</v>
      </c>
      <c r="H1706" s="189">
        <f>IF(Início!$C$11&lt;H$2,IF((H$2-Início!$C$11)&lt;72,$D1706*H$1,6*$D1706),0)</f>
        <v>240</v>
      </c>
      <c r="I1706" s="189">
        <f>IF(Início!$C$11&lt;I$2,IF((I$2-Início!$C$11)&lt;72,$D1706*I$1,6*$D1706),0)</f>
        <v>300</v>
      </c>
      <c r="J1706" s="189">
        <f>IF(Início!$C$11&lt;J$2,IF((J$2-Início!$C$11)&lt;72,$D1706*J$1,6*$D1706),0)</f>
        <v>360</v>
      </c>
      <c r="K1706" s="189">
        <f>IF(Início!$C$11&lt;K$2,IF((K$2-Início!$C$11)&lt;72,$D1706*K$1,6*$D1706),0)</f>
        <v>360</v>
      </c>
      <c r="L1706" s="189">
        <f>IF(Início!$C$11&lt;L$2,IF((L$2-Início!$C$11)&lt;72,$D1706*L$1,6*$D1706),0)</f>
        <v>360</v>
      </c>
      <c r="M1706" s="189">
        <f>IF(Início!$C$11&lt;M$2,IF((M$2-Início!$C$11)&lt;72,$D1706*M$1,6*$D1706),0)</f>
        <v>360</v>
      </c>
      <c r="N1706" s="189">
        <f>IF(Início!$C$11&lt;N$2,IF((N$2-Início!$C$11)&lt;72,$D1706*N$1,6*$D1706),0)</f>
        <v>360</v>
      </c>
      <c r="Q1706" s="165" t="s">
        <v>1412</v>
      </c>
    </row>
    <row r="1707" spans="2:17">
      <c r="B1707" s="165" t="str">
        <f t="shared" si="27"/>
        <v>Vila Valério/ES</v>
      </c>
      <c r="C1707" s="189" t="s">
        <v>2011</v>
      </c>
      <c r="D1707" s="189">
        <v>60</v>
      </c>
      <c r="E1707" s="189">
        <f>IF(Início!$C$11&lt;E$2,IF((E$2-Início!$C$11)&lt;72,$D1707*E$1,6*$D1707),0)</f>
        <v>60</v>
      </c>
      <c r="F1707" s="189">
        <f>IF(Início!$C$11&lt;F$2,IF((F$2-Início!$C$11)&lt;72,$D1707*F$1,6*$D1707),0)</f>
        <v>120</v>
      </c>
      <c r="G1707" s="189">
        <f>IF(Início!$C$11&lt;G$2,IF((G$2-Início!$C$11)&lt;72,$D1707*G$1,6*$D1707),0)</f>
        <v>180</v>
      </c>
      <c r="H1707" s="189">
        <f>IF(Início!$C$11&lt;H$2,IF((H$2-Início!$C$11)&lt;72,$D1707*H$1,6*$D1707),0)</f>
        <v>240</v>
      </c>
      <c r="I1707" s="189">
        <f>IF(Início!$C$11&lt;I$2,IF((I$2-Início!$C$11)&lt;72,$D1707*I$1,6*$D1707),0)</f>
        <v>300</v>
      </c>
      <c r="J1707" s="189">
        <f>IF(Início!$C$11&lt;J$2,IF((J$2-Início!$C$11)&lt;72,$D1707*J$1,6*$D1707),0)</f>
        <v>360</v>
      </c>
      <c r="K1707" s="189">
        <f>IF(Início!$C$11&lt;K$2,IF((K$2-Início!$C$11)&lt;72,$D1707*K$1,6*$D1707),0)</f>
        <v>360</v>
      </c>
      <c r="L1707" s="189">
        <f>IF(Início!$C$11&lt;L$2,IF((L$2-Início!$C$11)&lt;72,$D1707*L$1,6*$D1707),0)</f>
        <v>360</v>
      </c>
      <c r="M1707" s="189">
        <f>IF(Início!$C$11&lt;M$2,IF((M$2-Início!$C$11)&lt;72,$D1707*M$1,6*$D1707),0)</f>
        <v>360</v>
      </c>
      <c r="N1707" s="189">
        <f>IF(Início!$C$11&lt;N$2,IF((N$2-Início!$C$11)&lt;72,$D1707*N$1,6*$D1707),0)</f>
        <v>360</v>
      </c>
      <c r="Q1707" s="165" t="s">
        <v>1146</v>
      </c>
    </row>
    <row r="1708" spans="2:17">
      <c r="B1708" s="165" t="str">
        <f t="shared" si="27"/>
        <v>Virgínia/MG</v>
      </c>
      <c r="C1708" s="189" t="s">
        <v>2005</v>
      </c>
      <c r="D1708" s="189">
        <v>60</v>
      </c>
      <c r="E1708" s="189">
        <f>IF(Início!$C$11&lt;E$2,IF((E$2-Início!$C$11)&lt;72,$D1708*E$1,6*$D1708),0)</f>
        <v>60</v>
      </c>
      <c r="F1708" s="189">
        <f>IF(Início!$C$11&lt;F$2,IF((F$2-Início!$C$11)&lt;72,$D1708*F$1,6*$D1708),0)</f>
        <v>120</v>
      </c>
      <c r="G1708" s="189">
        <f>IF(Início!$C$11&lt;G$2,IF((G$2-Início!$C$11)&lt;72,$D1708*G$1,6*$D1708),0)</f>
        <v>180</v>
      </c>
      <c r="H1708" s="189">
        <f>IF(Início!$C$11&lt;H$2,IF((H$2-Início!$C$11)&lt;72,$D1708*H$1,6*$D1708),0)</f>
        <v>240</v>
      </c>
      <c r="I1708" s="189">
        <f>IF(Início!$C$11&lt;I$2,IF((I$2-Início!$C$11)&lt;72,$D1708*I$1,6*$D1708),0)</f>
        <v>300</v>
      </c>
      <c r="J1708" s="189">
        <f>IF(Início!$C$11&lt;J$2,IF((J$2-Início!$C$11)&lt;72,$D1708*J$1,6*$D1708),0)</f>
        <v>360</v>
      </c>
      <c r="K1708" s="189">
        <f>IF(Início!$C$11&lt;K$2,IF((K$2-Início!$C$11)&lt;72,$D1708*K$1,6*$D1708),0)</f>
        <v>360</v>
      </c>
      <c r="L1708" s="189">
        <f>IF(Início!$C$11&lt;L$2,IF((L$2-Início!$C$11)&lt;72,$D1708*L$1,6*$D1708),0)</f>
        <v>360</v>
      </c>
      <c r="M1708" s="189">
        <f>IF(Início!$C$11&lt;M$2,IF((M$2-Início!$C$11)&lt;72,$D1708*M$1,6*$D1708),0)</f>
        <v>360</v>
      </c>
      <c r="N1708" s="189">
        <f>IF(Início!$C$11&lt;N$2,IF((N$2-Início!$C$11)&lt;72,$D1708*N$1,6*$D1708),0)</f>
        <v>360</v>
      </c>
      <c r="Q1708" s="165" t="s">
        <v>1413</v>
      </c>
    </row>
    <row r="1709" spans="2:17">
      <c r="B1709" s="165" t="str">
        <f t="shared" si="27"/>
        <v>Viseu/PA</v>
      </c>
      <c r="C1709" s="189" t="s">
        <v>302</v>
      </c>
      <c r="D1709" s="189">
        <v>60</v>
      </c>
      <c r="E1709" s="189">
        <f>IF(Início!$C$11&lt;E$2,IF((E$2-Início!$C$11)&lt;72,$D1709*E$1,6*$D1709),0)</f>
        <v>60</v>
      </c>
      <c r="F1709" s="189">
        <f>IF(Início!$C$11&lt;F$2,IF((F$2-Início!$C$11)&lt;72,$D1709*F$1,6*$D1709),0)</f>
        <v>120</v>
      </c>
      <c r="G1709" s="189">
        <f>IF(Início!$C$11&lt;G$2,IF((G$2-Início!$C$11)&lt;72,$D1709*G$1,6*$D1709),0)</f>
        <v>180</v>
      </c>
      <c r="H1709" s="189">
        <f>IF(Início!$C$11&lt;H$2,IF((H$2-Início!$C$11)&lt;72,$D1709*H$1,6*$D1709),0)</f>
        <v>240</v>
      </c>
      <c r="I1709" s="189">
        <f>IF(Início!$C$11&lt;I$2,IF((I$2-Início!$C$11)&lt;72,$D1709*I$1,6*$D1709),0)</f>
        <v>300</v>
      </c>
      <c r="J1709" s="189">
        <f>IF(Início!$C$11&lt;J$2,IF((J$2-Início!$C$11)&lt;72,$D1709*J$1,6*$D1709),0)</f>
        <v>360</v>
      </c>
      <c r="K1709" s="189">
        <f>IF(Início!$C$11&lt;K$2,IF((K$2-Início!$C$11)&lt;72,$D1709*K$1,6*$D1709),0)</f>
        <v>360</v>
      </c>
      <c r="L1709" s="189">
        <f>IF(Início!$C$11&lt;L$2,IF((L$2-Início!$C$11)&lt;72,$D1709*L$1,6*$D1709),0)</f>
        <v>360</v>
      </c>
      <c r="M1709" s="189">
        <f>IF(Início!$C$11&lt;M$2,IF((M$2-Início!$C$11)&lt;72,$D1709*M$1,6*$D1709),0)</f>
        <v>360</v>
      </c>
      <c r="N1709" s="189">
        <f>IF(Início!$C$11&lt;N$2,IF((N$2-Início!$C$11)&lt;72,$D1709*N$1,6*$D1709),0)</f>
        <v>360</v>
      </c>
      <c r="Q1709" s="165" t="s">
        <v>486</v>
      </c>
    </row>
    <row r="1710" spans="2:17">
      <c r="B1710" s="165" t="str">
        <f t="shared" si="27"/>
        <v>Vista Alegre/RS</v>
      </c>
      <c r="C1710" s="189" t="s">
        <v>2012</v>
      </c>
      <c r="D1710" s="189">
        <v>60</v>
      </c>
      <c r="E1710" s="189">
        <f>IF(Início!$C$11&lt;E$2,IF((E$2-Início!$C$11)&lt;72,$D1710*E$1,6*$D1710),0)</f>
        <v>60</v>
      </c>
      <c r="F1710" s="189">
        <f>IF(Início!$C$11&lt;F$2,IF((F$2-Início!$C$11)&lt;72,$D1710*F$1,6*$D1710),0)</f>
        <v>120</v>
      </c>
      <c r="G1710" s="189">
        <f>IF(Início!$C$11&lt;G$2,IF((G$2-Início!$C$11)&lt;72,$D1710*G$1,6*$D1710),0)</f>
        <v>180</v>
      </c>
      <c r="H1710" s="189">
        <f>IF(Início!$C$11&lt;H$2,IF((H$2-Início!$C$11)&lt;72,$D1710*H$1,6*$D1710),0)</f>
        <v>240</v>
      </c>
      <c r="I1710" s="189">
        <f>IF(Início!$C$11&lt;I$2,IF((I$2-Início!$C$11)&lt;72,$D1710*I$1,6*$D1710),0)</f>
        <v>300</v>
      </c>
      <c r="J1710" s="189">
        <f>IF(Início!$C$11&lt;J$2,IF((J$2-Início!$C$11)&lt;72,$D1710*J$1,6*$D1710),0)</f>
        <v>360</v>
      </c>
      <c r="K1710" s="189">
        <f>IF(Início!$C$11&lt;K$2,IF((K$2-Início!$C$11)&lt;72,$D1710*K$1,6*$D1710),0)</f>
        <v>360</v>
      </c>
      <c r="L1710" s="189">
        <f>IF(Início!$C$11&lt;L$2,IF((L$2-Início!$C$11)&lt;72,$D1710*L$1,6*$D1710),0)</f>
        <v>360</v>
      </c>
      <c r="M1710" s="189">
        <f>IF(Início!$C$11&lt;M$2,IF((M$2-Início!$C$11)&lt;72,$D1710*M$1,6*$D1710),0)</f>
        <v>360</v>
      </c>
      <c r="N1710" s="189">
        <f>IF(Início!$C$11&lt;N$2,IF((N$2-Início!$C$11)&lt;72,$D1710*N$1,6*$D1710),0)</f>
        <v>360</v>
      </c>
      <c r="Q1710" s="165" t="s">
        <v>1920</v>
      </c>
    </row>
    <row r="1711" spans="2:17">
      <c r="B1711" s="165" t="str">
        <f t="shared" si="27"/>
        <v>Vista Gaúcha/RS</v>
      </c>
      <c r="C1711" s="189" t="s">
        <v>2012</v>
      </c>
      <c r="D1711" s="189">
        <v>60</v>
      </c>
      <c r="E1711" s="189">
        <f>IF(Início!$C$11&lt;E$2,IF((E$2-Início!$C$11)&lt;72,$D1711*E$1,6*$D1711),0)</f>
        <v>60</v>
      </c>
      <c r="F1711" s="189">
        <f>IF(Início!$C$11&lt;F$2,IF((F$2-Início!$C$11)&lt;72,$D1711*F$1,6*$D1711),0)</f>
        <v>120</v>
      </c>
      <c r="G1711" s="189">
        <f>IF(Início!$C$11&lt;G$2,IF((G$2-Início!$C$11)&lt;72,$D1711*G$1,6*$D1711),0)</f>
        <v>180</v>
      </c>
      <c r="H1711" s="189">
        <f>IF(Início!$C$11&lt;H$2,IF((H$2-Início!$C$11)&lt;72,$D1711*H$1,6*$D1711),0)</f>
        <v>240</v>
      </c>
      <c r="I1711" s="189">
        <f>IF(Início!$C$11&lt;I$2,IF((I$2-Início!$C$11)&lt;72,$D1711*I$1,6*$D1711),0)</f>
        <v>300</v>
      </c>
      <c r="J1711" s="189">
        <f>IF(Início!$C$11&lt;J$2,IF((J$2-Início!$C$11)&lt;72,$D1711*J$1,6*$D1711),0)</f>
        <v>360</v>
      </c>
      <c r="K1711" s="189">
        <f>IF(Início!$C$11&lt;K$2,IF((K$2-Início!$C$11)&lt;72,$D1711*K$1,6*$D1711),0)</f>
        <v>360</v>
      </c>
      <c r="L1711" s="189">
        <f>IF(Início!$C$11&lt;L$2,IF((L$2-Início!$C$11)&lt;72,$D1711*L$1,6*$D1711),0)</f>
        <v>360</v>
      </c>
      <c r="M1711" s="189">
        <f>IF(Início!$C$11&lt;M$2,IF((M$2-Início!$C$11)&lt;72,$D1711*M$1,6*$D1711),0)</f>
        <v>360</v>
      </c>
      <c r="N1711" s="189">
        <f>IF(Início!$C$11&lt;N$2,IF((N$2-Início!$C$11)&lt;72,$D1711*N$1,6*$D1711),0)</f>
        <v>360</v>
      </c>
      <c r="Q1711" s="165" t="s">
        <v>1903</v>
      </c>
    </row>
    <row r="1712" spans="2:17">
      <c r="B1712" s="165" t="str">
        <f t="shared" si="27"/>
        <v>Vitória das Missões/RS</v>
      </c>
      <c r="C1712" s="189" t="s">
        <v>2012</v>
      </c>
      <c r="D1712" s="189">
        <v>60</v>
      </c>
      <c r="E1712" s="189">
        <f>IF(Início!$C$11&lt;E$2,IF((E$2-Início!$C$11)&lt;72,$D1712*E$1,6*$D1712),0)</f>
        <v>60</v>
      </c>
      <c r="F1712" s="189">
        <f>IF(Início!$C$11&lt;F$2,IF((F$2-Início!$C$11)&lt;72,$D1712*F$1,6*$D1712),0)</f>
        <v>120</v>
      </c>
      <c r="G1712" s="189">
        <f>IF(Início!$C$11&lt;G$2,IF((G$2-Início!$C$11)&lt;72,$D1712*G$1,6*$D1712),0)</f>
        <v>180</v>
      </c>
      <c r="H1712" s="189">
        <f>IF(Início!$C$11&lt;H$2,IF((H$2-Início!$C$11)&lt;72,$D1712*H$1,6*$D1712),0)</f>
        <v>240</v>
      </c>
      <c r="I1712" s="189">
        <f>IF(Início!$C$11&lt;I$2,IF((I$2-Início!$C$11)&lt;72,$D1712*I$1,6*$D1712),0)</f>
        <v>300</v>
      </c>
      <c r="J1712" s="189">
        <f>IF(Início!$C$11&lt;J$2,IF((J$2-Início!$C$11)&lt;72,$D1712*J$1,6*$D1712),0)</f>
        <v>360</v>
      </c>
      <c r="K1712" s="189">
        <f>IF(Início!$C$11&lt;K$2,IF((K$2-Início!$C$11)&lt;72,$D1712*K$1,6*$D1712),0)</f>
        <v>360</v>
      </c>
      <c r="L1712" s="189">
        <f>IF(Início!$C$11&lt;L$2,IF((L$2-Início!$C$11)&lt;72,$D1712*L$1,6*$D1712),0)</f>
        <v>360</v>
      </c>
      <c r="M1712" s="189">
        <f>IF(Início!$C$11&lt;M$2,IF((M$2-Início!$C$11)&lt;72,$D1712*M$1,6*$D1712),0)</f>
        <v>360</v>
      </c>
      <c r="N1712" s="189">
        <f>IF(Início!$C$11&lt;N$2,IF((N$2-Início!$C$11)&lt;72,$D1712*N$1,6*$D1712),0)</f>
        <v>360</v>
      </c>
      <c r="Q1712" s="165" t="s">
        <v>1867</v>
      </c>
    </row>
    <row r="1713" spans="2:17">
      <c r="B1713" s="165" t="str">
        <f t="shared" si="27"/>
        <v>Wagner/BA</v>
      </c>
      <c r="C1713" s="189" t="s">
        <v>311</v>
      </c>
      <c r="D1713" s="189">
        <v>60</v>
      </c>
      <c r="E1713" s="189">
        <f>IF(Início!$C$11&lt;E$2,IF((E$2-Início!$C$11)&lt;72,$D1713*E$1,6*$D1713),0)</f>
        <v>60</v>
      </c>
      <c r="F1713" s="189">
        <f>IF(Início!$C$11&lt;F$2,IF((F$2-Início!$C$11)&lt;72,$D1713*F$1,6*$D1713),0)</f>
        <v>120</v>
      </c>
      <c r="G1713" s="189">
        <f>IF(Início!$C$11&lt;G$2,IF((G$2-Início!$C$11)&lt;72,$D1713*G$1,6*$D1713),0)</f>
        <v>180</v>
      </c>
      <c r="H1713" s="189">
        <f>IF(Início!$C$11&lt;H$2,IF((H$2-Início!$C$11)&lt;72,$D1713*H$1,6*$D1713),0)</f>
        <v>240</v>
      </c>
      <c r="I1713" s="189">
        <f>IF(Início!$C$11&lt;I$2,IF((I$2-Início!$C$11)&lt;72,$D1713*I$1,6*$D1713),0)</f>
        <v>300</v>
      </c>
      <c r="J1713" s="189">
        <f>IF(Início!$C$11&lt;J$2,IF((J$2-Início!$C$11)&lt;72,$D1713*J$1,6*$D1713),0)</f>
        <v>360</v>
      </c>
      <c r="K1713" s="189">
        <f>IF(Início!$C$11&lt;K$2,IF((K$2-Início!$C$11)&lt;72,$D1713*K$1,6*$D1713),0)</f>
        <v>360</v>
      </c>
      <c r="L1713" s="189">
        <f>IF(Início!$C$11&lt;L$2,IF((L$2-Início!$C$11)&lt;72,$D1713*L$1,6*$D1713),0)</f>
        <v>360</v>
      </c>
      <c r="M1713" s="189">
        <f>IF(Início!$C$11&lt;M$2,IF((M$2-Início!$C$11)&lt;72,$D1713*M$1,6*$D1713),0)</f>
        <v>360</v>
      </c>
      <c r="N1713" s="189">
        <f>IF(Início!$C$11&lt;N$2,IF((N$2-Início!$C$11)&lt;72,$D1713*N$1,6*$D1713),0)</f>
        <v>360</v>
      </c>
      <c r="Q1713" s="165" t="s">
        <v>1385</v>
      </c>
    </row>
    <row r="1714" spans="2:17">
      <c r="B1714" s="165" t="str">
        <f t="shared" si="27"/>
        <v>Wall Ferraz/PI</v>
      </c>
      <c r="C1714" s="189" t="s">
        <v>2004</v>
      </c>
      <c r="D1714" s="189">
        <v>60</v>
      </c>
      <c r="E1714" s="189">
        <f>IF(Início!$C$11&lt;E$2,IF((E$2-Início!$C$11)&lt;72,$D1714*E$1,6*$D1714),0)</f>
        <v>60</v>
      </c>
      <c r="F1714" s="189">
        <f>IF(Início!$C$11&lt;F$2,IF((F$2-Início!$C$11)&lt;72,$D1714*F$1,6*$D1714),0)</f>
        <v>120</v>
      </c>
      <c r="G1714" s="189">
        <f>IF(Início!$C$11&lt;G$2,IF((G$2-Início!$C$11)&lt;72,$D1714*G$1,6*$D1714),0)</f>
        <v>180</v>
      </c>
      <c r="H1714" s="189">
        <f>IF(Início!$C$11&lt;H$2,IF((H$2-Início!$C$11)&lt;72,$D1714*H$1,6*$D1714),0)</f>
        <v>240</v>
      </c>
      <c r="I1714" s="189">
        <f>IF(Início!$C$11&lt;I$2,IF((I$2-Início!$C$11)&lt;72,$D1714*I$1,6*$D1714),0)</f>
        <v>300</v>
      </c>
      <c r="J1714" s="189">
        <f>IF(Início!$C$11&lt;J$2,IF((J$2-Início!$C$11)&lt;72,$D1714*J$1,6*$D1714),0)</f>
        <v>360</v>
      </c>
      <c r="K1714" s="189">
        <f>IF(Início!$C$11&lt;K$2,IF((K$2-Início!$C$11)&lt;72,$D1714*K$1,6*$D1714),0)</f>
        <v>360</v>
      </c>
      <c r="L1714" s="189">
        <f>IF(Início!$C$11&lt;L$2,IF((L$2-Início!$C$11)&lt;72,$D1714*L$1,6*$D1714),0)</f>
        <v>360</v>
      </c>
      <c r="M1714" s="189">
        <f>IF(Início!$C$11&lt;M$2,IF((M$2-Início!$C$11)&lt;72,$D1714*M$1,6*$D1714),0)</f>
        <v>360</v>
      </c>
      <c r="N1714" s="189">
        <f>IF(Início!$C$11&lt;N$2,IF((N$2-Início!$C$11)&lt;72,$D1714*N$1,6*$D1714),0)</f>
        <v>360</v>
      </c>
      <c r="Q1714" s="165" t="s">
        <v>1793</v>
      </c>
    </row>
    <row r="1715" spans="2:17">
      <c r="B1715" s="165" t="str">
        <f t="shared" si="27"/>
        <v>Wenceslau Braz/PR</v>
      </c>
      <c r="C1715" s="189" t="s">
        <v>2009</v>
      </c>
      <c r="D1715" s="189">
        <v>60</v>
      </c>
      <c r="E1715" s="189">
        <f>IF(Início!$C$11&lt;E$2,IF((E$2-Início!$C$11)&lt;72,$D1715*E$1,6*$D1715),0)</f>
        <v>60</v>
      </c>
      <c r="F1715" s="189">
        <f>IF(Início!$C$11&lt;F$2,IF((F$2-Início!$C$11)&lt;72,$D1715*F$1,6*$D1715),0)</f>
        <v>120</v>
      </c>
      <c r="G1715" s="189">
        <f>IF(Início!$C$11&lt;G$2,IF((G$2-Início!$C$11)&lt;72,$D1715*G$1,6*$D1715),0)</f>
        <v>180</v>
      </c>
      <c r="H1715" s="189">
        <f>IF(Início!$C$11&lt;H$2,IF((H$2-Início!$C$11)&lt;72,$D1715*H$1,6*$D1715),0)</f>
        <v>240</v>
      </c>
      <c r="I1715" s="189">
        <f>IF(Início!$C$11&lt;I$2,IF((I$2-Início!$C$11)&lt;72,$D1715*I$1,6*$D1715),0)</f>
        <v>300</v>
      </c>
      <c r="J1715" s="189">
        <f>IF(Início!$C$11&lt;J$2,IF((J$2-Início!$C$11)&lt;72,$D1715*J$1,6*$D1715),0)</f>
        <v>360</v>
      </c>
      <c r="K1715" s="189">
        <f>IF(Início!$C$11&lt;K$2,IF((K$2-Início!$C$11)&lt;72,$D1715*K$1,6*$D1715),0)</f>
        <v>360</v>
      </c>
      <c r="L1715" s="189">
        <f>IF(Início!$C$11&lt;L$2,IF((L$2-Início!$C$11)&lt;72,$D1715*L$1,6*$D1715),0)</f>
        <v>360</v>
      </c>
      <c r="M1715" s="189">
        <f>IF(Início!$C$11&lt;M$2,IF((M$2-Início!$C$11)&lt;72,$D1715*M$1,6*$D1715),0)</f>
        <v>360</v>
      </c>
      <c r="N1715" s="189">
        <f>IF(Início!$C$11&lt;N$2,IF((N$2-Início!$C$11)&lt;72,$D1715*N$1,6*$D1715),0)</f>
        <v>360</v>
      </c>
      <c r="Q1715" s="165" t="s">
        <v>919</v>
      </c>
    </row>
    <row r="1716" spans="2:17">
      <c r="B1716" s="165" t="str">
        <f t="shared" si="27"/>
        <v>Xanxerê/SC</v>
      </c>
      <c r="C1716" s="189" t="s">
        <v>2013</v>
      </c>
      <c r="D1716" s="189">
        <v>60</v>
      </c>
      <c r="E1716" s="189">
        <f>IF(Início!$C$11&lt;E$2,IF((E$2-Início!$C$11)&lt;72,$D1716*E$1,6*$D1716),0)</f>
        <v>60</v>
      </c>
      <c r="F1716" s="189">
        <f>IF(Início!$C$11&lt;F$2,IF((F$2-Início!$C$11)&lt;72,$D1716*F$1,6*$D1716),0)</f>
        <v>120</v>
      </c>
      <c r="G1716" s="189">
        <f>IF(Início!$C$11&lt;G$2,IF((G$2-Início!$C$11)&lt;72,$D1716*G$1,6*$D1716),0)</f>
        <v>180</v>
      </c>
      <c r="H1716" s="189">
        <f>IF(Início!$C$11&lt;H$2,IF((H$2-Início!$C$11)&lt;72,$D1716*H$1,6*$D1716),0)</f>
        <v>240</v>
      </c>
      <c r="I1716" s="189">
        <f>IF(Início!$C$11&lt;I$2,IF((I$2-Início!$C$11)&lt;72,$D1716*I$1,6*$D1716),0)</f>
        <v>300</v>
      </c>
      <c r="J1716" s="189">
        <f>IF(Início!$C$11&lt;J$2,IF((J$2-Início!$C$11)&lt;72,$D1716*J$1,6*$D1716),0)</f>
        <v>360</v>
      </c>
      <c r="K1716" s="189">
        <f>IF(Início!$C$11&lt;K$2,IF((K$2-Início!$C$11)&lt;72,$D1716*K$1,6*$D1716),0)</f>
        <v>360</v>
      </c>
      <c r="L1716" s="189">
        <f>IF(Início!$C$11&lt;L$2,IF((L$2-Início!$C$11)&lt;72,$D1716*L$1,6*$D1716),0)</f>
        <v>360</v>
      </c>
      <c r="M1716" s="189">
        <f>IF(Início!$C$11&lt;M$2,IF((M$2-Início!$C$11)&lt;72,$D1716*M$1,6*$D1716),0)</f>
        <v>360</v>
      </c>
      <c r="N1716" s="189">
        <f>IF(Início!$C$11&lt;N$2,IF((N$2-Início!$C$11)&lt;72,$D1716*N$1,6*$D1716),0)</f>
        <v>360</v>
      </c>
      <c r="Q1716" s="165" t="s">
        <v>516</v>
      </c>
    </row>
    <row r="1717" spans="2:17">
      <c r="B1717" s="165" t="str">
        <f t="shared" si="27"/>
        <v>Xavantina/SC</v>
      </c>
      <c r="C1717" s="189" t="s">
        <v>2013</v>
      </c>
      <c r="D1717" s="189">
        <v>60</v>
      </c>
      <c r="E1717" s="189">
        <f>IF(Início!$C$11&lt;E$2,IF((E$2-Início!$C$11)&lt;72,$D1717*E$1,6*$D1717),0)</f>
        <v>60</v>
      </c>
      <c r="F1717" s="189">
        <f>IF(Início!$C$11&lt;F$2,IF((F$2-Início!$C$11)&lt;72,$D1717*F$1,6*$D1717),0)</f>
        <v>120</v>
      </c>
      <c r="G1717" s="189">
        <f>IF(Início!$C$11&lt;G$2,IF((G$2-Início!$C$11)&lt;72,$D1717*G$1,6*$D1717),0)</f>
        <v>180</v>
      </c>
      <c r="H1717" s="189">
        <f>IF(Início!$C$11&lt;H$2,IF((H$2-Início!$C$11)&lt;72,$D1717*H$1,6*$D1717),0)</f>
        <v>240</v>
      </c>
      <c r="I1717" s="189">
        <f>IF(Início!$C$11&lt;I$2,IF((I$2-Início!$C$11)&lt;72,$D1717*I$1,6*$D1717),0)</f>
        <v>300</v>
      </c>
      <c r="J1717" s="189">
        <f>IF(Início!$C$11&lt;J$2,IF((J$2-Início!$C$11)&lt;72,$D1717*J$1,6*$D1717),0)</f>
        <v>360</v>
      </c>
      <c r="K1717" s="189">
        <f>IF(Início!$C$11&lt;K$2,IF((K$2-Início!$C$11)&lt;72,$D1717*K$1,6*$D1717),0)</f>
        <v>360</v>
      </c>
      <c r="L1717" s="189">
        <f>IF(Início!$C$11&lt;L$2,IF((L$2-Início!$C$11)&lt;72,$D1717*L$1,6*$D1717),0)</f>
        <v>360</v>
      </c>
      <c r="M1717" s="189">
        <f>IF(Início!$C$11&lt;M$2,IF((M$2-Início!$C$11)&lt;72,$D1717*M$1,6*$D1717),0)</f>
        <v>360</v>
      </c>
      <c r="N1717" s="189">
        <f>IF(Início!$C$11&lt;N$2,IF((N$2-Início!$C$11)&lt;72,$D1717*N$1,6*$D1717),0)</f>
        <v>360</v>
      </c>
      <c r="Q1717" s="165" t="s">
        <v>1830</v>
      </c>
    </row>
    <row r="1718" spans="2:17">
      <c r="B1718" s="165" t="str">
        <f t="shared" si="27"/>
        <v>Xaxim/SC</v>
      </c>
      <c r="C1718" s="189" t="s">
        <v>2013</v>
      </c>
      <c r="D1718" s="189">
        <v>60</v>
      </c>
      <c r="E1718" s="189">
        <f>IF(Início!$C$11&lt;E$2,IF((E$2-Início!$C$11)&lt;72,$D1718*E$1,6*$D1718),0)</f>
        <v>60</v>
      </c>
      <c r="F1718" s="189">
        <f>IF(Início!$C$11&lt;F$2,IF((F$2-Início!$C$11)&lt;72,$D1718*F$1,6*$D1718),0)</f>
        <v>120</v>
      </c>
      <c r="G1718" s="189">
        <f>IF(Início!$C$11&lt;G$2,IF((G$2-Início!$C$11)&lt;72,$D1718*G$1,6*$D1718),0)</f>
        <v>180</v>
      </c>
      <c r="H1718" s="189">
        <f>IF(Início!$C$11&lt;H$2,IF((H$2-Início!$C$11)&lt;72,$D1718*H$1,6*$D1718),0)</f>
        <v>240</v>
      </c>
      <c r="I1718" s="189">
        <f>IF(Início!$C$11&lt;I$2,IF((I$2-Início!$C$11)&lt;72,$D1718*I$1,6*$D1718),0)</f>
        <v>300</v>
      </c>
      <c r="J1718" s="189">
        <f>IF(Início!$C$11&lt;J$2,IF((J$2-Início!$C$11)&lt;72,$D1718*J$1,6*$D1718),0)</f>
        <v>360</v>
      </c>
      <c r="K1718" s="189">
        <f>IF(Início!$C$11&lt;K$2,IF((K$2-Início!$C$11)&lt;72,$D1718*K$1,6*$D1718),0)</f>
        <v>360</v>
      </c>
      <c r="L1718" s="189">
        <f>IF(Início!$C$11&lt;L$2,IF((L$2-Início!$C$11)&lt;72,$D1718*L$1,6*$D1718),0)</f>
        <v>360</v>
      </c>
      <c r="M1718" s="189">
        <f>IF(Início!$C$11&lt;M$2,IF((M$2-Início!$C$11)&lt;72,$D1718*M$1,6*$D1718),0)</f>
        <v>360</v>
      </c>
      <c r="N1718" s="189">
        <f>IF(Início!$C$11&lt;N$2,IF((N$2-Início!$C$11)&lt;72,$D1718*N$1,6*$D1718),0)</f>
        <v>360</v>
      </c>
      <c r="Q1718" s="165" t="s">
        <v>660</v>
      </c>
    </row>
    <row r="1719" spans="2:17">
      <c r="B1719" s="165" t="str">
        <f t="shared" si="27"/>
        <v>Xexéu/PE</v>
      </c>
      <c r="C1719" s="189" t="s">
        <v>319</v>
      </c>
      <c r="D1719" s="189">
        <v>60</v>
      </c>
      <c r="E1719" s="189">
        <f>IF(Início!$C$11&lt;E$2,IF((E$2-Início!$C$11)&lt;72,$D1719*E$1,6*$D1719),0)</f>
        <v>60</v>
      </c>
      <c r="F1719" s="189">
        <f>IF(Início!$C$11&lt;F$2,IF((F$2-Início!$C$11)&lt;72,$D1719*F$1,6*$D1719),0)</f>
        <v>120</v>
      </c>
      <c r="G1719" s="189">
        <f>IF(Início!$C$11&lt;G$2,IF((G$2-Início!$C$11)&lt;72,$D1719*G$1,6*$D1719),0)</f>
        <v>180</v>
      </c>
      <c r="H1719" s="189">
        <f>IF(Início!$C$11&lt;H$2,IF((H$2-Início!$C$11)&lt;72,$D1719*H$1,6*$D1719),0)</f>
        <v>240</v>
      </c>
      <c r="I1719" s="189">
        <f>IF(Início!$C$11&lt;I$2,IF((I$2-Início!$C$11)&lt;72,$D1719*I$1,6*$D1719),0)</f>
        <v>300</v>
      </c>
      <c r="J1719" s="189">
        <f>IF(Início!$C$11&lt;J$2,IF((J$2-Início!$C$11)&lt;72,$D1719*J$1,6*$D1719),0)</f>
        <v>360</v>
      </c>
      <c r="K1719" s="189">
        <f>IF(Início!$C$11&lt;K$2,IF((K$2-Início!$C$11)&lt;72,$D1719*K$1,6*$D1719),0)</f>
        <v>360</v>
      </c>
      <c r="L1719" s="189">
        <f>IF(Início!$C$11&lt;L$2,IF((L$2-Início!$C$11)&lt;72,$D1719*L$1,6*$D1719),0)</f>
        <v>360</v>
      </c>
      <c r="M1719" s="189">
        <f>IF(Início!$C$11&lt;M$2,IF((M$2-Início!$C$11)&lt;72,$D1719*M$1,6*$D1719),0)</f>
        <v>360</v>
      </c>
      <c r="N1719" s="189">
        <f>IF(Início!$C$11&lt;N$2,IF((N$2-Início!$C$11)&lt;72,$D1719*N$1,6*$D1719),0)</f>
        <v>360</v>
      </c>
      <c r="Q1719" s="165" t="s">
        <v>1244</v>
      </c>
    </row>
    <row r="1720" spans="2:17">
      <c r="B1720" s="165" t="str">
        <f t="shared" si="27"/>
        <v>Xinguara/PA</v>
      </c>
      <c r="C1720" s="189" t="s">
        <v>302</v>
      </c>
      <c r="D1720" s="189">
        <v>60</v>
      </c>
      <c r="E1720" s="189">
        <f>IF(Início!$C$11&lt;E$2,IF((E$2-Início!$C$11)&lt;72,$D1720*E$1,6*$D1720),0)</f>
        <v>60</v>
      </c>
      <c r="F1720" s="189">
        <f>IF(Início!$C$11&lt;F$2,IF((F$2-Início!$C$11)&lt;72,$D1720*F$1,6*$D1720),0)</f>
        <v>120</v>
      </c>
      <c r="G1720" s="189">
        <f>IF(Início!$C$11&lt;G$2,IF((G$2-Início!$C$11)&lt;72,$D1720*G$1,6*$D1720),0)</f>
        <v>180</v>
      </c>
      <c r="H1720" s="189">
        <f>IF(Início!$C$11&lt;H$2,IF((H$2-Início!$C$11)&lt;72,$D1720*H$1,6*$D1720),0)</f>
        <v>240</v>
      </c>
      <c r="I1720" s="189">
        <f>IF(Início!$C$11&lt;I$2,IF((I$2-Início!$C$11)&lt;72,$D1720*I$1,6*$D1720),0)</f>
        <v>300</v>
      </c>
      <c r="J1720" s="189">
        <f>IF(Início!$C$11&lt;J$2,IF((J$2-Início!$C$11)&lt;72,$D1720*J$1,6*$D1720),0)</f>
        <v>360</v>
      </c>
      <c r="K1720" s="189">
        <f>IF(Início!$C$11&lt;K$2,IF((K$2-Início!$C$11)&lt;72,$D1720*K$1,6*$D1720),0)</f>
        <v>360</v>
      </c>
      <c r="L1720" s="189">
        <f>IF(Início!$C$11&lt;L$2,IF((L$2-Início!$C$11)&lt;72,$D1720*L$1,6*$D1720),0)</f>
        <v>360</v>
      </c>
      <c r="M1720" s="189">
        <f>IF(Início!$C$11&lt;M$2,IF((M$2-Início!$C$11)&lt;72,$D1720*M$1,6*$D1720),0)</f>
        <v>360</v>
      </c>
      <c r="N1720" s="189">
        <f>IF(Início!$C$11&lt;N$2,IF((N$2-Início!$C$11)&lt;72,$D1720*N$1,6*$D1720),0)</f>
        <v>360</v>
      </c>
      <c r="Q1720" s="165" t="s">
        <v>506</v>
      </c>
    </row>
    <row r="1721" spans="2:17">
      <c r="B1721" s="165" t="str">
        <f t="shared" si="27"/>
        <v>Xique-Xique/BA</v>
      </c>
      <c r="C1721" s="189" t="s">
        <v>311</v>
      </c>
      <c r="D1721" s="189">
        <v>60</v>
      </c>
      <c r="E1721" s="189">
        <f>IF(Início!$C$11&lt;E$2,IF((E$2-Início!$C$11)&lt;72,$D1721*E$1,6*$D1721),0)</f>
        <v>60</v>
      </c>
      <c r="F1721" s="189">
        <f>IF(Início!$C$11&lt;F$2,IF((F$2-Início!$C$11)&lt;72,$D1721*F$1,6*$D1721),0)</f>
        <v>120</v>
      </c>
      <c r="G1721" s="189">
        <f>IF(Início!$C$11&lt;G$2,IF((G$2-Início!$C$11)&lt;72,$D1721*G$1,6*$D1721),0)</f>
        <v>180</v>
      </c>
      <c r="H1721" s="189">
        <f>IF(Início!$C$11&lt;H$2,IF((H$2-Início!$C$11)&lt;72,$D1721*H$1,6*$D1721),0)</f>
        <v>240</v>
      </c>
      <c r="I1721" s="189">
        <f>IF(Início!$C$11&lt;I$2,IF((I$2-Início!$C$11)&lt;72,$D1721*I$1,6*$D1721),0)</f>
        <v>300</v>
      </c>
      <c r="J1721" s="189">
        <f>IF(Início!$C$11&lt;J$2,IF((J$2-Início!$C$11)&lt;72,$D1721*J$1,6*$D1721),0)</f>
        <v>360</v>
      </c>
      <c r="K1721" s="189">
        <f>IF(Início!$C$11&lt;K$2,IF((K$2-Início!$C$11)&lt;72,$D1721*K$1,6*$D1721),0)</f>
        <v>360</v>
      </c>
      <c r="L1721" s="189">
        <f>IF(Início!$C$11&lt;L$2,IF((L$2-Início!$C$11)&lt;72,$D1721*L$1,6*$D1721),0)</f>
        <v>360</v>
      </c>
      <c r="M1721" s="189">
        <f>IF(Início!$C$11&lt;M$2,IF((M$2-Início!$C$11)&lt;72,$D1721*M$1,6*$D1721),0)</f>
        <v>360</v>
      </c>
      <c r="N1721" s="189">
        <f>IF(Início!$C$11&lt;N$2,IF((N$2-Início!$C$11)&lt;72,$D1721*N$1,6*$D1721),0)</f>
        <v>360</v>
      </c>
      <c r="Q1721" s="165" t="s">
        <v>547</v>
      </c>
    </row>
    <row r="1722" spans="2:17">
      <c r="B1722" s="165" t="str">
        <f t="shared" si="27"/>
        <v>Zé Doca/MA</v>
      </c>
      <c r="C1722" s="189" t="s">
        <v>316</v>
      </c>
      <c r="D1722" s="189">
        <v>60</v>
      </c>
      <c r="E1722" s="189">
        <f>IF(Início!$C$11&lt;E$2,IF((E$2-Início!$C$11)&lt;72,$D1722*E$1,6*$D1722),0)</f>
        <v>60</v>
      </c>
      <c r="F1722" s="189">
        <f>IF(Início!$C$11&lt;F$2,IF((F$2-Início!$C$11)&lt;72,$D1722*F$1,6*$D1722),0)</f>
        <v>120</v>
      </c>
      <c r="G1722" s="189">
        <f>IF(Início!$C$11&lt;G$2,IF((G$2-Início!$C$11)&lt;72,$D1722*G$1,6*$D1722),0)</f>
        <v>180</v>
      </c>
      <c r="H1722" s="189">
        <f>IF(Início!$C$11&lt;H$2,IF((H$2-Início!$C$11)&lt;72,$D1722*H$1,6*$D1722),0)</f>
        <v>240</v>
      </c>
      <c r="I1722" s="189">
        <f>IF(Início!$C$11&lt;I$2,IF((I$2-Início!$C$11)&lt;72,$D1722*I$1,6*$D1722),0)</f>
        <v>300</v>
      </c>
      <c r="J1722" s="189">
        <f>IF(Início!$C$11&lt;J$2,IF((J$2-Início!$C$11)&lt;72,$D1722*J$1,6*$D1722),0)</f>
        <v>360</v>
      </c>
      <c r="K1722" s="189">
        <f>IF(Início!$C$11&lt;K$2,IF((K$2-Início!$C$11)&lt;72,$D1722*K$1,6*$D1722),0)</f>
        <v>360</v>
      </c>
      <c r="L1722" s="189">
        <f>IF(Início!$C$11&lt;L$2,IF((L$2-Início!$C$11)&lt;72,$D1722*L$1,6*$D1722),0)</f>
        <v>360</v>
      </c>
      <c r="M1722" s="189">
        <f>IF(Início!$C$11&lt;M$2,IF((M$2-Início!$C$11)&lt;72,$D1722*M$1,6*$D1722),0)</f>
        <v>360</v>
      </c>
      <c r="N1722" s="189">
        <f>IF(Início!$C$11&lt;N$2,IF((N$2-Início!$C$11)&lt;72,$D1722*N$1,6*$D1722),0)</f>
        <v>360</v>
      </c>
      <c r="Q1722" s="165" t="s">
        <v>567</v>
      </c>
    </row>
  </sheetData>
  <sheetProtection algorithmName="SHA-512" hashValue="sfvqJy4CwhfKx5EFCWlG0lqsHWrUxFmAMegi1gBB1cr8Fv7Mu8TN//gUscoeoTplYGavFwZMsmsDSm5rXUiLhw==" saltValue="uisoAr9BJ9G+0KoQiInOjw==" spinCount="100000" sheet="1" objects="1" scenarios="1"/>
  <sortState xmlns:xlrd2="http://schemas.microsoft.com/office/spreadsheetml/2017/richdata2" ref="B4:C1722">
    <sortCondition ref="B4:B1722"/>
  </sortState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3">
    <tabColor theme="0" tint="-0.499984740745262"/>
  </sheetPr>
  <dimension ref="A2:M63"/>
  <sheetViews>
    <sheetView showGridLines="0" showRowColHeaders="0" topLeftCell="B1" zoomScaleNormal="100" workbookViewId="0">
      <selection activeCell="L4" sqref="L4"/>
    </sheetView>
  </sheetViews>
  <sheetFormatPr defaultColWidth="8.875" defaultRowHeight="15"/>
  <cols>
    <col min="1" max="1" width="2.625" style="192" customWidth="1"/>
    <col min="2" max="2" width="37.625" style="191" customWidth="1"/>
    <col min="3" max="13" width="12.875" style="192" customWidth="1"/>
    <col min="14" max="14" width="9.375" style="192" customWidth="1"/>
    <col min="15" max="16384" width="8.875" style="192"/>
  </cols>
  <sheetData>
    <row r="2" spans="1:13" ht="18.75" thickBot="1">
      <c r="A2" s="190"/>
      <c r="C2" s="353" t="s">
        <v>245</v>
      </c>
      <c r="D2" s="353"/>
      <c r="E2" s="353"/>
      <c r="F2" s="354" t="s">
        <v>246</v>
      </c>
      <c r="G2" s="354"/>
      <c r="H2" s="354"/>
    </row>
    <row r="3" spans="1:13" ht="26.1" customHeight="1" thickBot="1">
      <c r="B3" s="210" t="s">
        <v>205</v>
      </c>
      <c r="C3" s="211" t="s">
        <v>3</v>
      </c>
      <c r="D3" s="212" t="s">
        <v>7</v>
      </c>
      <c r="E3" s="213" t="s">
        <v>10</v>
      </c>
      <c r="F3" s="211" t="s">
        <v>3</v>
      </c>
      <c r="G3" s="212" t="s">
        <v>7</v>
      </c>
      <c r="H3" s="213" t="s">
        <v>10</v>
      </c>
      <c r="J3" s="355" t="s">
        <v>291</v>
      </c>
      <c r="K3" s="356"/>
      <c r="L3" s="357"/>
    </row>
    <row r="4" spans="1:13" ht="29.25" customHeight="1">
      <c r="B4" s="214" t="s">
        <v>206</v>
      </c>
      <c r="C4" s="215">
        <f>F21</f>
        <v>0</v>
      </c>
      <c r="D4" s="216">
        <f>J21</f>
        <v>0</v>
      </c>
      <c r="E4" s="217">
        <f>M21</f>
        <v>0</v>
      </c>
      <c r="F4" s="218">
        <f>F48</f>
        <v>0</v>
      </c>
      <c r="G4" s="216">
        <f>J48</f>
        <v>0</v>
      </c>
      <c r="H4" s="217">
        <f>M48</f>
        <v>0</v>
      </c>
      <c r="J4" s="278" t="s">
        <v>292</v>
      </c>
      <c r="L4" s="276">
        <v>4.2500000000000003E-2</v>
      </c>
    </row>
    <row r="5" spans="1:13" ht="29.25" customHeight="1">
      <c r="B5" s="224" t="s">
        <v>275</v>
      </c>
      <c r="C5" s="225" t="e">
        <f>-F36</f>
        <v>#DIV/0!</v>
      </c>
      <c r="D5" s="226" t="e">
        <f>-J36</f>
        <v>#DIV/0!</v>
      </c>
      <c r="E5" s="227" t="e">
        <f>-M36</f>
        <v>#DIV/0!</v>
      </c>
      <c r="F5" s="228" t="e">
        <f>-F63</f>
        <v>#DIV/0!</v>
      </c>
      <c r="G5" s="226" t="e">
        <f>-J63</f>
        <v>#DIV/0!</v>
      </c>
      <c r="H5" s="227" t="e">
        <f>-M63</f>
        <v>#DIV/0!</v>
      </c>
      <c r="J5" s="278" t="s">
        <v>293</v>
      </c>
      <c r="L5" s="276">
        <v>0.1</v>
      </c>
    </row>
    <row r="6" spans="1:13" ht="29.25" customHeight="1" thickBot="1">
      <c r="B6" s="219" t="s">
        <v>207</v>
      </c>
      <c r="C6" s="220">
        <f>F14</f>
        <v>0</v>
      </c>
      <c r="D6" s="221">
        <f>J14</f>
        <v>0</v>
      </c>
      <c r="E6" s="222">
        <f>M14</f>
        <v>0</v>
      </c>
      <c r="F6" s="223">
        <f>F41</f>
        <v>0</v>
      </c>
      <c r="G6" s="221">
        <f>J41</f>
        <v>0</v>
      </c>
      <c r="H6" s="222">
        <f>M41</f>
        <v>0</v>
      </c>
      <c r="J6" s="279" t="s">
        <v>294</v>
      </c>
      <c r="K6" s="275"/>
      <c r="L6" s="277">
        <v>0.06</v>
      </c>
    </row>
    <row r="7" spans="1:13" ht="29.25" customHeight="1">
      <c r="B7" s="224" t="s">
        <v>208</v>
      </c>
      <c r="C7" s="225" t="e">
        <f>-F35</f>
        <v>#DIV/0!</v>
      </c>
      <c r="D7" s="226" t="e">
        <f>-J35</f>
        <v>#DIV/0!</v>
      </c>
      <c r="E7" s="227" t="e">
        <f>-M35</f>
        <v>#DIV/0!</v>
      </c>
      <c r="F7" s="228" t="e">
        <f>-F62</f>
        <v>#DIV/0!</v>
      </c>
      <c r="G7" s="226" t="e">
        <f>-J62</f>
        <v>#DIV/0!</v>
      </c>
      <c r="H7" s="227" t="e">
        <f>-M62</f>
        <v>#DIV/0!</v>
      </c>
    </row>
    <row r="8" spans="1:13" ht="29.25" customHeight="1">
      <c r="B8" s="219" t="s">
        <v>209</v>
      </c>
      <c r="C8" s="220" t="e">
        <f>F23</f>
        <v>#DIV/0!</v>
      </c>
      <c r="D8" s="221" t="e">
        <f>J23</f>
        <v>#DIV/0!</v>
      </c>
      <c r="E8" s="222" t="e">
        <f>M23</f>
        <v>#DIV/0!</v>
      </c>
      <c r="F8" s="223" t="e">
        <f>F50</f>
        <v>#DIV/0!</v>
      </c>
      <c r="G8" s="221" t="e">
        <f>J50</f>
        <v>#DIV/0!</v>
      </c>
      <c r="H8" s="222" t="e">
        <f>M50</f>
        <v>#DIV/0!</v>
      </c>
    </row>
    <row r="9" spans="1:13" ht="29.25" customHeight="1" thickBot="1">
      <c r="B9" s="229" t="s">
        <v>210</v>
      </c>
      <c r="C9" s="230" t="e">
        <f>F26</f>
        <v>#DIV/0!</v>
      </c>
      <c r="D9" s="231" t="e">
        <f>J26</f>
        <v>#DIV/0!</v>
      </c>
      <c r="E9" s="232" t="e">
        <f>M26</f>
        <v>#DIV/0!</v>
      </c>
      <c r="F9" s="233" t="e">
        <f>F53</f>
        <v>#DIV/0!</v>
      </c>
      <c r="G9" s="231" t="e">
        <f>J53</f>
        <v>#DIV/0!</v>
      </c>
      <c r="H9" s="232" t="e">
        <f>M53</f>
        <v>#DIV/0!</v>
      </c>
    </row>
    <row r="11" spans="1:13" ht="15.75">
      <c r="B11" s="193"/>
    </row>
    <row r="12" spans="1:13" s="27" customFormat="1" ht="15.75">
      <c r="A12" s="25"/>
      <c r="B12" s="13" t="s">
        <v>196</v>
      </c>
      <c r="C12" s="28"/>
      <c r="D12" s="25"/>
      <c r="E12" s="25"/>
      <c r="F12" s="25"/>
      <c r="G12" s="25"/>
      <c r="H12" s="25"/>
      <c r="I12" s="25"/>
      <c r="J12" s="25"/>
      <c r="K12" s="25"/>
      <c r="L12" s="25"/>
      <c r="M12" s="25"/>
    </row>
    <row r="13" spans="1:13" s="109" customFormat="1" ht="26.1" customHeight="1">
      <c r="A13" s="1"/>
      <c r="B13" s="207" t="s">
        <v>165</v>
      </c>
      <c r="C13" s="208" t="s">
        <v>30</v>
      </c>
      <c r="D13" s="208" t="s">
        <v>1</v>
      </c>
      <c r="E13" s="208" t="s">
        <v>2</v>
      </c>
      <c r="F13" s="208" t="s">
        <v>3</v>
      </c>
      <c r="G13" s="208" t="s">
        <v>4</v>
      </c>
      <c r="H13" s="208" t="s">
        <v>5</v>
      </c>
      <c r="I13" s="208" t="s">
        <v>6</v>
      </c>
      <c r="J13" s="208" t="s">
        <v>7</v>
      </c>
      <c r="K13" s="208" t="s">
        <v>8</v>
      </c>
      <c r="L13" s="208" t="s">
        <v>9</v>
      </c>
      <c r="M13" s="208" t="s">
        <v>10</v>
      </c>
    </row>
    <row r="14" spans="1:13" s="80" customFormat="1" ht="17.45" customHeight="1">
      <c r="A14" s="43"/>
      <c r="B14" s="82" t="s">
        <v>183</v>
      </c>
      <c r="C14" s="150"/>
      <c r="D14" s="345">
        <f>DRE!D$36</f>
        <v>0</v>
      </c>
      <c r="E14" s="345">
        <f>DRE!E$36</f>
        <v>0</v>
      </c>
      <c r="F14" s="345">
        <f>DRE!F$36</f>
        <v>0</v>
      </c>
      <c r="G14" s="345">
        <f>DRE!G$36</f>
        <v>0</v>
      </c>
      <c r="H14" s="345">
        <f>DRE!H$36</f>
        <v>0</v>
      </c>
      <c r="I14" s="345">
        <f>DRE!I$36</f>
        <v>0</v>
      </c>
      <c r="J14" s="345">
        <f>DRE!J$36</f>
        <v>0</v>
      </c>
      <c r="K14" s="345">
        <f>DRE!K$36</f>
        <v>0</v>
      </c>
      <c r="L14" s="345">
        <f>DRE!L$36</f>
        <v>0</v>
      </c>
      <c r="M14" s="345">
        <f>DRE!M$36</f>
        <v>0</v>
      </c>
    </row>
    <row r="15" spans="1:13" s="80" customFormat="1" ht="17.45" customHeight="1">
      <c r="A15" s="43"/>
      <c r="B15" s="77" t="s">
        <v>211</v>
      </c>
      <c r="C15" s="78" t="s">
        <v>35</v>
      </c>
      <c r="D15" s="79">
        <f>-Amortização!L$39-Depreciação!L$61</f>
        <v>0</v>
      </c>
      <c r="E15" s="79">
        <f>-Amortização!M$39-Depreciação!M$61</f>
        <v>0</v>
      </c>
      <c r="F15" s="79">
        <f>-Amortização!N$39-Depreciação!N$61</f>
        <v>0</v>
      </c>
      <c r="G15" s="79">
        <f>-Amortização!O$39-Depreciação!O$61</f>
        <v>0</v>
      </c>
      <c r="H15" s="79">
        <f>-Amortização!P$39-Depreciação!P$61</f>
        <v>0</v>
      </c>
      <c r="I15" s="79">
        <f>-Amortização!Q$39-Depreciação!Q$61</f>
        <v>0</v>
      </c>
      <c r="J15" s="79">
        <f>-Amortização!R$39-Depreciação!R$61</f>
        <v>0</v>
      </c>
      <c r="K15" s="79">
        <f>-Amortização!S$39-Depreciação!S$61</f>
        <v>0</v>
      </c>
      <c r="L15" s="79">
        <f>-Amortização!T$39-Depreciação!T$61</f>
        <v>0</v>
      </c>
      <c r="M15" s="79">
        <f>-Amortização!U$39-Depreciação!U$61</f>
        <v>0</v>
      </c>
    </row>
    <row r="16" spans="1:13" s="80" customFormat="1" ht="17.45" customHeight="1">
      <c r="A16" s="43"/>
      <c r="B16" s="77" t="s">
        <v>212</v>
      </c>
      <c r="C16" s="78" t="s">
        <v>35</v>
      </c>
      <c r="D16" s="81"/>
      <c r="E16" s="81"/>
      <c r="F16" s="81"/>
      <c r="G16" s="81"/>
      <c r="H16" s="81"/>
      <c r="I16" s="81"/>
      <c r="J16" s="81"/>
      <c r="K16" s="81"/>
      <c r="L16" s="81"/>
      <c r="M16" s="81"/>
    </row>
    <row r="17" spans="1:13" s="85" customFormat="1" ht="17.45" customHeight="1">
      <c r="A17" s="42"/>
      <c r="B17" s="82" t="s">
        <v>213</v>
      </c>
      <c r="C17" s="83" t="s">
        <v>35</v>
      </c>
      <c r="D17" s="84">
        <f>+D14+D15</f>
        <v>0</v>
      </c>
      <c r="E17" s="84">
        <f>+E14+E15</f>
        <v>0</v>
      </c>
      <c r="F17" s="84">
        <f t="shared" ref="F17:M17" si="0">+F14+F15</f>
        <v>0</v>
      </c>
      <c r="G17" s="84">
        <f t="shared" si="0"/>
        <v>0</v>
      </c>
      <c r="H17" s="84">
        <f t="shared" si="0"/>
        <v>0</v>
      </c>
      <c r="I17" s="84">
        <f t="shared" si="0"/>
        <v>0</v>
      </c>
      <c r="J17" s="84">
        <f t="shared" si="0"/>
        <v>0</v>
      </c>
      <c r="K17" s="84">
        <f t="shared" si="0"/>
        <v>0</v>
      </c>
      <c r="L17" s="84">
        <f t="shared" si="0"/>
        <v>0</v>
      </c>
      <c r="M17" s="84">
        <f t="shared" si="0"/>
        <v>0</v>
      </c>
    </row>
    <row r="18" spans="1:13" s="80" customFormat="1" ht="17.45" customHeight="1">
      <c r="A18" s="86"/>
      <c r="B18" s="87" t="s">
        <v>214</v>
      </c>
      <c r="C18" s="88" t="s">
        <v>35</v>
      </c>
      <c r="D18" s="89">
        <f>+IF(OR('IR CSLL'!$B$4=0,'IR CSLL'!$B$4='IR CSLL'!$B$42),0,IF('IR CSLL'!$B$4='IR CSLL'!$B$45,'IR CSLL'!C$45,'IR CSLL'!C$48))</f>
        <v>0</v>
      </c>
      <c r="E18" s="89">
        <f>+IF(OR('IR CSLL'!$B$4=0,'IR CSLL'!$B$4='IR CSLL'!$B$42),0,IF('IR CSLL'!$B$4='IR CSLL'!$B$45,'IR CSLL'!D$45,'IR CSLL'!D$48))</f>
        <v>0</v>
      </c>
      <c r="F18" s="89">
        <f>+IF(OR('IR CSLL'!$B$4=0,'IR CSLL'!$B$4='IR CSLL'!$B$42),0,IF('IR CSLL'!$B$4='IR CSLL'!$B$45,'IR CSLL'!E$45,'IR CSLL'!E$48))</f>
        <v>0</v>
      </c>
      <c r="G18" s="89">
        <f>+IF(OR('IR CSLL'!$B$4=0,'IR CSLL'!$B$4='IR CSLL'!$B$42),0,IF('IR CSLL'!$B$4='IR CSLL'!$B$45,'IR CSLL'!F$45,'IR CSLL'!F$48))</f>
        <v>0</v>
      </c>
      <c r="H18" s="89">
        <f>+IF(OR('IR CSLL'!$B$4=0,'IR CSLL'!$B$4='IR CSLL'!$B$42),0,IF('IR CSLL'!$B$4='IR CSLL'!$B$45,'IR CSLL'!G$45,'IR CSLL'!G$48))</f>
        <v>0</v>
      </c>
      <c r="I18" s="89">
        <f>+IF(OR('IR CSLL'!$B$4=0,'IR CSLL'!$B$4='IR CSLL'!$B$42),0,IF('IR CSLL'!$B$4='IR CSLL'!$B$45,'IR CSLL'!H$45,'IR CSLL'!H$48))</f>
        <v>0</v>
      </c>
      <c r="J18" s="89">
        <f>+IF(OR('IR CSLL'!$B$4=0,'IR CSLL'!$B$4='IR CSLL'!$B$42),0,IF('IR CSLL'!$B$4='IR CSLL'!$B$45,'IR CSLL'!I$45,'IR CSLL'!I$48))</f>
        <v>0</v>
      </c>
      <c r="K18" s="89">
        <f>+IF(OR('IR CSLL'!$B$4=0,'IR CSLL'!$B$4='IR CSLL'!$B$42),0,IF('IR CSLL'!$B$4='IR CSLL'!$B$45,'IR CSLL'!J$45,'IR CSLL'!J$48))</f>
        <v>0</v>
      </c>
      <c r="L18" s="89">
        <f>+IF(OR('IR CSLL'!$B$4=0,'IR CSLL'!$B$4='IR CSLL'!$B$42),0,IF('IR CSLL'!$B$4='IR CSLL'!$B$45,'IR CSLL'!K$45,'IR CSLL'!K$48))</f>
        <v>0</v>
      </c>
      <c r="M18" s="89">
        <f>+IF(OR('IR CSLL'!$B$4=0,'IR CSLL'!$B$4='IR CSLL'!$B$42),0,IF('IR CSLL'!$B$4='IR CSLL'!$B$45,'IR CSLL'!L$45,'IR CSLL'!L$48))</f>
        <v>0</v>
      </c>
    </row>
    <row r="19" spans="1:13" s="85" customFormat="1" ht="17.45" customHeight="1">
      <c r="A19" s="86"/>
      <c r="B19" s="90" t="s">
        <v>215</v>
      </c>
      <c r="C19" s="91" t="s">
        <v>35</v>
      </c>
      <c r="D19" s="92">
        <f>+D17+D18</f>
        <v>0</v>
      </c>
      <c r="E19" s="92">
        <f>+E17+E18</f>
        <v>0</v>
      </c>
      <c r="F19" s="92">
        <f t="shared" ref="F19:M19" si="1">+F17+F18</f>
        <v>0</v>
      </c>
      <c r="G19" s="92">
        <f t="shared" si="1"/>
        <v>0</v>
      </c>
      <c r="H19" s="92">
        <f t="shared" si="1"/>
        <v>0</v>
      </c>
      <c r="I19" s="92">
        <f t="shared" si="1"/>
        <v>0</v>
      </c>
      <c r="J19" s="92">
        <f t="shared" si="1"/>
        <v>0</v>
      </c>
      <c r="K19" s="92">
        <f t="shared" si="1"/>
        <v>0</v>
      </c>
      <c r="L19" s="92">
        <f t="shared" si="1"/>
        <v>0</v>
      </c>
      <c r="M19" s="92">
        <f t="shared" si="1"/>
        <v>0</v>
      </c>
    </row>
    <row r="20" spans="1:13" s="80" customFormat="1" ht="17.45" customHeight="1">
      <c r="A20" s="86"/>
      <c r="B20" s="87" t="s">
        <v>216</v>
      </c>
      <c r="C20" s="93" t="s">
        <v>35</v>
      </c>
      <c r="D20" s="79">
        <f>-D$15</f>
        <v>0</v>
      </c>
      <c r="E20" s="79">
        <f>-E$15</f>
        <v>0</v>
      </c>
      <c r="F20" s="79">
        <f t="shared" ref="F20:M20" si="2">-F$15</f>
        <v>0</v>
      </c>
      <c r="G20" s="79">
        <f t="shared" si="2"/>
        <v>0</v>
      </c>
      <c r="H20" s="79">
        <f t="shared" si="2"/>
        <v>0</v>
      </c>
      <c r="I20" s="79">
        <f t="shared" si="2"/>
        <v>0</v>
      </c>
      <c r="J20" s="79">
        <f t="shared" si="2"/>
        <v>0</v>
      </c>
      <c r="K20" s="79">
        <f t="shared" si="2"/>
        <v>0</v>
      </c>
      <c r="L20" s="79">
        <f t="shared" si="2"/>
        <v>0</v>
      </c>
      <c r="M20" s="79">
        <f t="shared" si="2"/>
        <v>0</v>
      </c>
    </row>
    <row r="21" spans="1:13" s="80" customFormat="1" ht="17.45" customHeight="1">
      <c r="A21" s="86"/>
      <c r="B21" s="82" t="s">
        <v>217</v>
      </c>
      <c r="C21" s="91" t="s">
        <v>35</v>
      </c>
      <c r="D21" s="84">
        <f>+D19+D20</f>
        <v>0</v>
      </c>
      <c r="E21" s="84">
        <f>+E19+E20</f>
        <v>0</v>
      </c>
      <c r="F21" s="84">
        <f t="shared" ref="F21:M21" si="3">+F19+F20</f>
        <v>0</v>
      </c>
      <c r="G21" s="84">
        <f t="shared" si="3"/>
        <v>0</v>
      </c>
      <c r="H21" s="84">
        <f t="shared" si="3"/>
        <v>0</v>
      </c>
      <c r="I21" s="84">
        <f t="shared" si="3"/>
        <v>0</v>
      </c>
      <c r="J21" s="84">
        <f t="shared" si="3"/>
        <v>0</v>
      </c>
      <c r="K21" s="84">
        <f t="shared" si="3"/>
        <v>0</v>
      </c>
      <c r="L21" s="84">
        <f t="shared" si="3"/>
        <v>0</v>
      </c>
      <c r="M21" s="84">
        <f t="shared" si="3"/>
        <v>0</v>
      </c>
    </row>
    <row r="22" spans="1:13" s="80" customFormat="1" ht="17.45" customHeight="1">
      <c r="A22" s="86"/>
      <c r="B22" s="94" t="s">
        <v>218</v>
      </c>
      <c r="C22" s="95" t="s">
        <v>35</v>
      </c>
      <c r="D22" s="96">
        <f>-'Capital de Giro'!E$21</f>
        <v>0</v>
      </c>
      <c r="E22" s="96" t="e">
        <f>-'Capital de Giro'!F$21</f>
        <v>#DIV/0!</v>
      </c>
      <c r="F22" s="96" t="e">
        <f>-'Capital de Giro'!G$21</f>
        <v>#DIV/0!</v>
      </c>
      <c r="G22" s="96" t="e">
        <f>-'Capital de Giro'!H$21</f>
        <v>#DIV/0!</v>
      </c>
      <c r="H22" s="96" t="e">
        <f>-'Capital de Giro'!I$21</f>
        <v>#DIV/0!</v>
      </c>
      <c r="I22" s="96" t="e">
        <f>-'Capital de Giro'!J$21</f>
        <v>#DIV/0!</v>
      </c>
      <c r="J22" s="96" t="e">
        <f>-'Capital de Giro'!K$21</f>
        <v>#DIV/0!</v>
      </c>
      <c r="K22" s="96" t="e">
        <f>-'Capital de Giro'!L$21</f>
        <v>#DIV/0!</v>
      </c>
      <c r="L22" s="96" t="e">
        <f>-'Capital de Giro'!M$21</f>
        <v>#DIV/0!</v>
      </c>
      <c r="M22" s="96" t="e">
        <f>-'Capital de Giro'!N$21</f>
        <v>#DIV/0!</v>
      </c>
    </row>
    <row r="23" spans="1:13" s="80" customFormat="1" ht="17.45" customHeight="1">
      <c r="A23" s="86"/>
      <c r="B23" s="82" t="s">
        <v>219</v>
      </c>
      <c r="C23" s="83" t="s">
        <v>35</v>
      </c>
      <c r="D23" s="84">
        <f>+D21+D22</f>
        <v>0</v>
      </c>
      <c r="E23" s="84" t="e">
        <f>+E21+E22</f>
        <v>#DIV/0!</v>
      </c>
      <c r="F23" s="84" t="e">
        <f>+F21+F22</f>
        <v>#DIV/0!</v>
      </c>
      <c r="G23" s="84" t="e">
        <f t="shared" ref="G23:M23" si="4">+G21+G22</f>
        <v>#DIV/0!</v>
      </c>
      <c r="H23" s="84" t="e">
        <f t="shared" si="4"/>
        <v>#DIV/0!</v>
      </c>
      <c r="I23" s="84" t="e">
        <f t="shared" si="4"/>
        <v>#DIV/0!</v>
      </c>
      <c r="J23" s="84" t="e">
        <f t="shared" si="4"/>
        <v>#DIV/0!</v>
      </c>
      <c r="K23" s="84" t="e">
        <f t="shared" si="4"/>
        <v>#DIV/0!</v>
      </c>
      <c r="L23" s="84" t="e">
        <f t="shared" si="4"/>
        <v>#DIV/0!</v>
      </c>
      <c r="M23" s="84" t="e">
        <f t="shared" si="4"/>
        <v>#DIV/0!</v>
      </c>
    </row>
    <row r="24" spans="1:13" s="80" customFormat="1" ht="17.45" customHeight="1">
      <c r="A24" s="86"/>
      <c r="B24" s="87" t="s">
        <v>220</v>
      </c>
      <c r="C24" s="97" t="s">
        <v>35</v>
      </c>
      <c r="D24" s="98">
        <f>-'Desp pre-operac Investimentos'!D$5</f>
        <v>0</v>
      </c>
      <c r="E24" s="98">
        <f>-'Desp pre-operac Investimentos'!E$5</f>
        <v>0</v>
      </c>
      <c r="F24" s="98">
        <f>-'Desp pre-operac Investimentos'!F$5</f>
        <v>0</v>
      </c>
      <c r="G24" s="98">
        <f>-'Desp pre-operac Investimentos'!G$5</f>
        <v>0</v>
      </c>
      <c r="H24" s="98">
        <f>-'Desp pre-operac Investimentos'!H$5</f>
        <v>0</v>
      </c>
      <c r="I24" s="98">
        <f>-'Desp pre-operac Investimentos'!I$5</f>
        <v>0</v>
      </c>
      <c r="J24" s="98">
        <f>-'Desp pre-operac Investimentos'!J$5</f>
        <v>0</v>
      </c>
      <c r="K24" s="98">
        <f>-'Desp pre-operac Investimentos'!K$5</f>
        <v>0</v>
      </c>
      <c r="L24" s="98">
        <f>-'Desp pre-operac Investimentos'!L$5</f>
        <v>0</v>
      </c>
      <c r="M24" s="98">
        <f>-'Desp pre-operac Investimentos'!M$5</f>
        <v>0</v>
      </c>
    </row>
    <row r="25" spans="1:13" s="80" customFormat="1" ht="17.45" customHeight="1">
      <c r="A25" s="86"/>
      <c r="B25" s="87" t="s">
        <v>221</v>
      </c>
      <c r="C25" s="93" t="s">
        <v>35</v>
      </c>
      <c r="D25" s="98">
        <f>-'Desp pre-operac Investimentos'!D$19</f>
        <v>0</v>
      </c>
      <c r="E25" s="98">
        <f>-'Desp pre-operac Investimentos'!E$19</f>
        <v>0</v>
      </c>
      <c r="F25" s="98">
        <f>-'Desp pre-operac Investimentos'!F$19</f>
        <v>0</v>
      </c>
      <c r="G25" s="98">
        <f>-'Desp pre-operac Investimentos'!G$19</f>
        <v>0</v>
      </c>
      <c r="H25" s="98">
        <f>-'Desp pre-operac Investimentos'!H$19</f>
        <v>0</v>
      </c>
      <c r="I25" s="98">
        <f>-'Desp pre-operac Investimentos'!I$19</f>
        <v>0</v>
      </c>
      <c r="J25" s="98">
        <f>-'Desp pre-operac Investimentos'!J$19</f>
        <v>0</v>
      </c>
      <c r="K25" s="98">
        <f>-'Desp pre-operac Investimentos'!K$19</f>
        <v>0</v>
      </c>
      <c r="L25" s="98">
        <f>-'Desp pre-operac Investimentos'!L$19</f>
        <v>0</v>
      </c>
      <c r="M25" s="98">
        <f>-'Desp pre-operac Investimentos'!M$19</f>
        <v>0</v>
      </c>
    </row>
    <row r="26" spans="1:13" s="85" customFormat="1" ht="17.45" customHeight="1">
      <c r="A26" s="86"/>
      <c r="B26" s="90" t="s">
        <v>222</v>
      </c>
      <c r="C26" s="91" t="s">
        <v>35</v>
      </c>
      <c r="D26" s="92">
        <f>+D23+D24+D25</f>
        <v>0</v>
      </c>
      <c r="E26" s="92" t="e">
        <f t="shared" ref="E26:M26" si="5">+E23+E24+E25</f>
        <v>#DIV/0!</v>
      </c>
      <c r="F26" s="92" t="e">
        <f t="shared" si="5"/>
        <v>#DIV/0!</v>
      </c>
      <c r="G26" s="92" t="e">
        <f t="shared" si="5"/>
        <v>#DIV/0!</v>
      </c>
      <c r="H26" s="92" t="e">
        <f t="shared" si="5"/>
        <v>#DIV/0!</v>
      </c>
      <c r="I26" s="92" t="e">
        <f t="shared" si="5"/>
        <v>#DIV/0!</v>
      </c>
      <c r="J26" s="92" t="e">
        <f t="shared" si="5"/>
        <v>#DIV/0!</v>
      </c>
      <c r="K26" s="92" t="e">
        <f t="shared" si="5"/>
        <v>#DIV/0!</v>
      </c>
      <c r="L26" s="92" t="e">
        <f t="shared" si="5"/>
        <v>#DIV/0!</v>
      </c>
      <c r="M26" s="92" t="e">
        <f t="shared" si="5"/>
        <v>#DIV/0!</v>
      </c>
    </row>
    <row r="27" spans="1:13" s="202" customFormat="1" ht="17.45" customHeight="1">
      <c r="A27" s="166"/>
      <c r="B27" s="199"/>
      <c r="C27" s="200"/>
      <c r="D27" s="201"/>
      <c r="E27" s="201"/>
      <c r="F27" s="201"/>
      <c r="G27" s="201"/>
      <c r="H27" s="201"/>
      <c r="I27" s="201"/>
      <c r="J27" s="201"/>
      <c r="K27" s="201"/>
      <c r="L27" s="201"/>
      <c r="M27" s="201"/>
    </row>
    <row r="28" spans="1:13" s="85" customFormat="1" ht="17.45" customHeight="1">
      <c r="A28" s="86"/>
      <c r="B28" s="90" t="s">
        <v>223</v>
      </c>
      <c r="C28" s="91" t="s">
        <v>35</v>
      </c>
      <c r="D28" s="92">
        <f>SUM($D$26:D$26)</f>
        <v>0</v>
      </c>
      <c r="E28" s="92" t="e">
        <f>SUM($D$26:E$26)</f>
        <v>#DIV/0!</v>
      </c>
      <c r="F28" s="92" t="e">
        <f>SUM($D$26:F$26)</f>
        <v>#DIV/0!</v>
      </c>
      <c r="G28" s="92" t="e">
        <f>SUM($D$26:G$26)</f>
        <v>#DIV/0!</v>
      </c>
      <c r="H28" s="92" t="e">
        <f>SUM($D$26:H$26)</f>
        <v>#DIV/0!</v>
      </c>
      <c r="I28" s="92" t="e">
        <f>SUM($D$26:I$26)</f>
        <v>#DIV/0!</v>
      </c>
      <c r="J28" s="92" t="e">
        <f>SUM($D$26:J$26)</f>
        <v>#DIV/0!</v>
      </c>
      <c r="K28" s="92" t="e">
        <f>SUM($D$26:K$26)</f>
        <v>#DIV/0!</v>
      </c>
      <c r="L28" s="92" t="e">
        <f>SUM($D$26:L$26)</f>
        <v>#DIV/0!</v>
      </c>
      <c r="M28" s="92" t="e">
        <f>SUM($D$26:M$26)</f>
        <v>#DIV/0!</v>
      </c>
    </row>
    <row r="29" spans="1:13" s="85" customFormat="1" ht="17.45" customHeight="1">
      <c r="A29" s="86"/>
      <c r="B29" s="90" t="s">
        <v>247</v>
      </c>
      <c r="C29" s="91" t="s">
        <v>132</v>
      </c>
      <c r="D29" s="344" t="e">
        <f>+D14/DRE!D12</f>
        <v>#DIV/0!</v>
      </c>
      <c r="E29" s="344" t="e">
        <f>+E14/DRE!E12</f>
        <v>#DIV/0!</v>
      </c>
      <c r="F29" s="344" t="e">
        <f>+F14/DRE!F12</f>
        <v>#DIV/0!</v>
      </c>
      <c r="G29" s="344" t="e">
        <f>+G14/DRE!G12</f>
        <v>#DIV/0!</v>
      </c>
      <c r="H29" s="344" t="e">
        <f>+H14/DRE!H12</f>
        <v>#DIV/0!</v>
      </c>
      <c r="I29" s="344" t="e">
        <f>+I14/DRE!I12</f>
        <v>#DIV/0!</v>
      </c>
      <c r="J29" s="344" t="e">
        <f>+J14/DRE!J12</f>
        <v>#DIV/0!</v>
      </c>
      <c r="K29" s="344" t="e">
        <f>+K14/DRE!K12</f>
        <v>#DIV/0!</v>
      </c>
      <c r="L29" s="344" t="e">
        <f>+L14/DRE!L12</f>
        <v>#DIV/0!</v>
      </c>
      <c r="M29" s="344" t="e">
        <f>+M14/DRE!M12</f>
        <v>#DIV/0!</v>
      </c>
    </row>
    <row r="30" spans="1:13" s="27" customFormat="1" ht="17.45" customHeight="1">
      <c r="C30" s="44"/>
    </row>
    <row r="31" spans="1:13" s="85" customFormat="1" ht="17.45" customHeight="1">
      <c r="A31" s="86"/>
      <c r="B31" s="82" t="s">
        <v>268</v>
      </c>
      <c r="C31" s="83"/>
      <c r="D31" s="84"/>
      <c r="E31" s="84"/>
      <c r="F31" s="84"/>
      <c r="G31" s="84"/>
      <c r="H31" s="84"/>
      <c r="I31" s="84"/>
      <c r="J31" s="84"/>
      <c r="K31" s="84"/>
      <c r="L31" s="84"/>
      <c r="M31" s="84"/>
    </row>
    <row r="32" spans="1:13" s="80" customFormat="1" ht="17.45" customHeight="1">
      <c r="A32" s="86"/>
      <c r="B32" s="151" t="s">
        <v>276</v>
      </c>
      <c r="C32" s="152" t="s">
        <v>35</v>
      </c>
      <c r="D32" s="153">
        <f>'Fontes de Financiamento'!D$5</f>
        <v>0</v>
      </c>
      <c r="E32" s="153">
        <f>'Fontes de Financiamento'!E$5</f>
        <v>0</v>
      </c>
      <c r="F32" s="153">
        <f>'Fontes de Financiamento'!F$5</f>
        <v>0</v>
      </c>
      <c r="G32" s="153">
        <f>'Fontes de Financiamento'!G$5</f>
        <v>0</v>
      </c>
      <c r="H32" s="153">
        <f>'Fontes de Financiamento'!H$5</f>
        <v>0</v>
      </c>
      <c r="I32" s="153">
        <f>'Fontes de Financiamento'!I$5</f>
        <v>0</v>
      </c>
      <c r="J32" s="153">
        <f>'Fontes de Financiamento'!J$5</f>
        <v>0</v>
      </c>
      <c r="K32" s="153">
        <f>'Fontes de Financiamento'!K$5</f>
        <v>0</v>
      </c>
      <c r="L32" s="153">
        <f>'Fontes de Financiamento'!L$5</f>
        <v>0</v>
      </c>
      <c r="M32" s="153">
        <f>'Fontes de Financiamento'!M$5</f>
        <v>0</v>
      </c>
    </row>
    <row r="33" spans="1:13" s="80" customFormat="1" ht="17.45" customHeight="1">
      <c r="A33" s="86"/>
      <c r="B33" s="151" t="s">
        <v>249</v>
      </c>
      <c r="C33" s="93" t="s">
        <v>35</v>
      </c>
      <c r="D33" s="153">
        <f>IF(C34=0,D26+D32+C33,D26+D32)</f>
        <v>0</v>
      </c>
      <c r="E33" s="153" t="e">
        <f t="shared" ref="E33:M33" si="6">IF(D34=0,E26+E32+D33,E26+E32)</f>
        <v>#DIV/0!</v>
      </c>
      <c r="F33" s="153" t="e">
        <f t="shared" si="6"/>
        <v>#DIV/0!</v>
      </c>
      <c r="G33" s="153" t="e">
        <f t="shared" si="6"/>
        <v>#DIV/0!</v>
      </c>
      <c r="H33" s="153" t="e">
        <f t="shared" si="6"/>
        <v>#DIV/0!</v>
      </c>
      <c r="I33" s="153" t="e">
        <f t="shared" si="6"/>
        <v>#DIV/0!</v>
      </c>
      <c r="J33" s="153" t="e">
        <f t="shared" si="6"/>
        <v>#DIV/0!</v>
      </c>
      <c r="K33" s="153" t="e">
        <f t="shared" si="6"/>
        <v>#DIV/0!</v>
      </c>
      <c r="L33" s="153" t="e">
        <f t="shared" si="6"/>
        <v>#DIV/0!</v>
      </c>
      <c r="M33" s="153" t="e">
        <f t="shared" si="6"/>
        <v>#DIV/0!</v>
      </c>
    </row>
    <row r="34" spans="1:13" s="80" customFormat="1" ht="17.45" customHeight="1">
      <c r="A34" s="86"/>
      <c r="B34" s="151" t="s">
        <v>250</v>
      </c>
      <c r="C34" s="93" t="s">
        <v>35</v>
      </c>
      <c r="D34" s="153">
        <f>IF(C37+D33&gt;0,0,C37+D33)</f>
        <v>0</v>
      </c>
      <c r="E34" s="153" t="e">
        <f t="shared" ref="E34:M34" si="7">IF(D36+E33&gt;0,0,D36+E33)</f>
        <v>#DIV/0!</v>
      </c>
      <c r="F34" s="153" t="e">
        <f t="shared" si="7"/>
        <v>#DIV/0!</v>
      </c>
      <c r="G34" s="153" t="e">
        <f t="shared" si="7"/>
        <v>#DIV/0!</v>
      </c>
      <c r="H34" s="153" t="e">
        <f t="shared" si="7"/>
        <v>#DIV/0!</v>
      </c>
      <c r="I34" s="153" t="e">
        <f t="shared" si="7"/>
        <v>#DIV/0!</v>
      </c>
      <c r="J34" s="153" t="e">
        <f t="shared" si="7"/>
        <v>#DIV/0!</v>
      </c>
      <c r="K34" s="153" t="e">
        <f t="shared" si="7"/>
        <v>#DIV/0!</v>
      </c>
      <c r="L34" s="153" t="e">
        <f t="shared" si="7"/>
        <v>#DIV/0!</v>
      </c>
      <c r="M34" s="153" t="e">
        <f t="shared" si="7"/>
        <v>#DIV/0!</v>
      </c>
    </row>
    <row r="35" spans="1:13" s="80" customFormat="1" ht="17.45" customHeight="1">
      <c r="A35" s="86"/>
      <c r="B35" s="87" t="s">
        <v>224</v>
      </c>
      <c r="C35" s="93" t="s">
        <v>35</v>
      </c>
      <c r="D35" s="346">
        <f>AVERAGE(D34,C36)*IF(SUM('Fontes de Financiamento'!$D$7:$M$7,'Fontes de Financiamento'!$D$10:$M$10)&gt;0,(SUMPRODUCT('Fontes de Financiamento'!$D$7:$M$7,'Fontes de Financiamento'!$D$8:$M$8)+SUMPRODUCT('Fontes de Financiamento'!$D$10:$M$10,'Fontes de Financiamento'!$D$11:$M$11))/SUM('Fontes de Financiamento'!$D$7:$M$7,'Fontes de Financiamento'!$D$10:$M$10),$L$6)</f>
        <v>0</v>
      </c>
      <c r="E35" s="346" t="e">
        <f>AVERAGE(E34,D36)*IF(SUM('Fontes de Financiamento'!$D$7:$M$7,'Fontes de Financiamento'!$D$10:$M$10)&gt;0,(SUMPRODUCT('Fontes de Financiamento'!$D$7:$M$7,'Fontes de Financiamento'!$D$8:$M$8)+SUMPRODUCT('Fontes de Financiamento'!$D$10:$M$10,'Fontes de Financiamento'!$D$11:$M$11))/SUM('Fontes de Financiamento'!$D$7:$M$7,'Fontes de Financiamento'!$D$10:$M$10),$L$6)</f>
        <v>#DIV/0!</v>
      </c>
      <c r="F35" s="346" t="e">
        <f>AVERAGE(F34,E36)*IF(SUM('Fontes de Financiamento'!$D$7:$M$7,'Fontes de Financiamento'!$D$10:$M$10)&gt;0,(SUMPRODUCT('Fontes de Financiamento'!$D$7:$M$7,'Fontes de Financiamento'!$D$8:$M$8)+SUMPRODUCT('Fontes de Financiamento'!$D$10:$M$10,'Fontes de Financiamento'!$D$11:$M$11))/SUM('Fontes de Financiamento'!$D$7:$M$7,'Fontes de Financiamento'!$D$10:$M$10),$L$6)</f>
        <v>#DIV/0!</v>
      </c>
      <c r="G35" s="346" t="e">
        <f>AVERAGE(G34,F36)*IF(SUM('Fontes de Financiamento'!$D$7:$M$7,'Fontes de Financiamento'!$D$10:$M$10)&gt;0,(SUMPRODUCT('Fontes de Financiamento'!$D$7:$M$7,'Fontes de Financiamento'!$D$8:$M$8)+SUMPRODUCT('Fontes de Financiamento'!$D$10:$M$10,'Fontes de Financiamento'!$D$11:$M$11))/SUM('Fontes de Financiamento'!$D$7:$M$7,'Fontes de Financiamento'!$D$10:$M$10),$L$6)</f>
        <v>#DIV/0!</v>
      </c>
      <c r="H35" s="346" t="e">
        <f>AVERAGE(H34,G36)*IF(SUM('Fontes de Financiamento'!$D$7:$M$7,'Fontes de Financiamento'!$D$10:$M$10)&gt;0,(SUMPRODUCT('Fontes de Financiamento'!$D$7:$M$7,'Fontes de Financiamento'!$D$8:$M$8)+SUMPRODUCT('Fontes de Financiamento'!$D$10:$M$10,'Fontes de Financiamento'!$D$11:$M$11))/SUM('Fontes de Financiamento'!$D$7:$M$7,'Fontes de Financiamento'!$D$10:$M$10),$L$6)</f>
        <v>#DIV/0!</v>
      </c>
      <c r="I35" s="346" t="e">
        <f>AVERAGE(I34,H36)*IF(SUM('Fontes de Financiamento'!$D$7:$M$7,'Fontes de Financiamento'!$D$10:$M$10)&gt;0,(SUMPRODUCT('Fontes de Financiamento'!$D$7:$M$7,'Fontes de Financiamento'!$D$8:$M$8)+SUMPRODUCT('Fontes de Financiamento'!$D$10:$M$10,'Fontes de Financiamento'!$D$11:$M$11))/SUM('Fontes de Financiamento'!$D$7:$M$7,'Fontes de Financiamento'!$D$10:$M$10),$L$6)</f>
        <v>#DIV/0!</v>
      </c>
      <c r="J35" s="346" t="e">
        <f>AVERAGE(J34,I36)*IF(SUM('Fontes de Financiamento'!$D$7:$M$7,'Fontes de Financiamento'!$D$10:$M$10)&gt;0,(SUMPRODUCT('Fontes de Financiamento'!$D$7:$M$7,'Fontes de Financiamento'!$D$8:$M$8)+SUMPRODUCT('Fontes de Financiamento'!$D$10:$M$10,'Fontes de Financiamento'!$D$11:$M$11))/SUM('Fontes de Financiamento'!$D$7:$M$7,'Fontes de Financiamento'!$D$10:$M$10),$L$6)</f>
        <v>#DIV/0!</v>
      </c>
      <c r="K35" s="346" t="e">
        <f>AVERAGE(K34,J36)*IF(SUM('Fontes de Financiamento'!$D$7:$M$7,'Fontes de Financiamento'!$D$10:$M$10)&gt;0,(SUMPRODUCT('Fontes de Financiamento'!$D$7:$M$7,'Fontes de Financiamento'!$D$8:$M$8)+SUMPRODUCT('Fontes de Financiamento'!$D$10:$M$10,'Fontes de Financiamento'!$D$11:$M$11))/SUM('Fontes de Financiamento'!$D$7:$M$7,'Fontes de Financiamento'!$D$10:$M$10),$L$6)</f>
        <v>#DIV/0!</v>
      </c>
      <c r="L35" s="346" t="e">
        <f>AVERAGE(L34,K36)*IF(SUM('Fontes de Financiamento'!$D$7:$M$7,'Fontes de Financiamento'!$D$10:$M$10)&gt;0,(SUMPRODUCT('Fontes de Financiamento'!$D$7:$M$7,'Fontes de Financiamento'!$D$8:$M$8)+SUMPRODUCT('Fontes de Financiamento'!$D$10:$M$10,'Fontes de Financiamento'!$D$11:$M$11))/SUM('Fontes de Financiamento'!$D$7:$M$7,'Fontes de Financiamento'!$D$10:$M$10),$L$6)</f>
        <v>#DIV/0!</v>
      </c>
      <c r="M35" s="346" t="e">
        <f>AVERAGE(M34,L36)*IF(SUM('Fontes de Financiamento'!$D$7:$M$7,'Fontes de Financiamento'!$D$10:$M$10)&gt;0,(SUMPRODUCT('Fontes de Financiamento'!$D$7:$M$7,'Fontes de Financiamento'!$D$8:$M$8)+SUMPRODUCT('Fontes de Financiamento'!$D$10:$M$10,'Fontes de Financiamento'!$D$11:$M$11))/SUM('Fontes de Financiamento'!$D$7:$M$7,'Fontes de Financiamento'!$D$10:$M$10),$L$6)</f>
        <v>#DIV/0!</v>
      </c>
    </row>
    <row r="36" spans="1:13" s="85" customFormat="1" ht="17.45" customHeight="1">
      <c r="A36" s="86"/>
      <c r="B36" s="90" t="s">
        <v>251</v>
      </c>
      <c r="C36" s="91" t="s">
        <v>35</v>
      </c>
      <c r="D36" s="92">
        <f>IF(C37+D26+D35&gt;=0,0,SUM(D34:D35))</f>
        <v>0</v>
      </c>
      <c r="E36" s="92" t="e">
        <f t="shared" ref="E36:M36" si="8">IF(D36+E26+E35&gt;=0,0,SUM(E34:E35))</f>
        <v>#DIV/0!</v>
      </c>
      <c r="F36" s="92" t="e">
        <f t="shared" si="8"/>
        <v>#DIV/0!</v>
      </c>
      <c r="G36" s="92" t="e">
        <f t="shared" si="8"/>
        <v>#DIV/0!</v>
      </c>
      <c r="H36" s="92" t="e">
        <f t="shared" si="8"/>
        <v>#DIV/0!</v>
      </c>
      <c r="I36" s="92" t="e">
        <f t="shared" si="8"/>
        <v>#DIV/0!</v>
      </c>
      <c r="J36" s="92" t="e">
        <f t="shared" si="8"/>
        <v>#DIV/0!</v>
      </c>
      <c r="K36" s="92" t="e">
        <f t="shared" si="8"/>
        <v>#DIV/0!</v>
      </c>
      <c r="L36" s="92" t="e">
        <f t="shared" si="8"/>
        <v>#DIV/0!</v>
      </c>
      <c r="M36" s="92" t="e">
        <f t="shared" si="8"/>
        <v>#DIV/0!</v>
      </c>
    </row>
    <row r="39" spans="1:13" s="27" customFormat="1" ht="15.75">
      <c r="A39" s="25"/>
      <c r="B39" s="13" t="s">
        <v>252</v>
      </c>
      <c r="C39" s="28"/>
      <c r="D39" s="25"/>
      <c r="E39" s="25"/>
      <c r="F39" s="25"/>
      <c r="G39" s="25"/>
      <c r="H39" s="25"/>
      <c r="I39" s="25"/>
      <c r="J39" s="25"/>
      <c r="K39" s="25"/>
      <c r="L39" s="25"/>
      <c r="M39" s="25"/>
    </row>
    <row r="40" spans="1:13" s="109" customFormat="1" ht="26.1" customHeight="1">
      <c r="A40" s="1"/>
      <c r="B40" s="207" t="s">
        <v>165</v>
      </c>
      <c r="C40" s="208" t="s">
        <v>30</v>
      </c>
      <c r="D40" s="208" t="s">
        <v>1</v>
      </c>
      <c r="E40" s="208" t="s">
        <v>2</v>
      </c>
      <c r="F40" s="208" t="s">
        <v>3</v>
      </c>
      <c r="G40" s="208" t="s">
        <v>4</v>
      </c>
      <c r="H40" s="208" t="s">
        <v>5</v>
      </c>
      <c r="I40" s="208" t="s">
        <v>6</v>
      </c>
      <c r="J40" s="208" t="s">
        <v>7</v>
      </c>
      <c r="K40" s="208" t="s">
        <v>8</v>
      </c>
      <c r="L40" s="208" t="s">
        <v>9</v>
      </c>
      <c r="M40" s="208" t="s">
        <v>10</v>
      </c>
    </row>
    <row r="41" spans="1:13" s="80" customFormat="1" ht="17.45" customHeight="1">
      <c r="A41" s="43"/>
      <c r="B41" s="82" t="s">
        <v>183</v>
      </c>
      <c r="C41" s="150"/>
      <c r="D41" s="345">
        <f>DRE_Stress!D$36</f>
        <v>0</v>
      </c>
      <c r="E41" s="345">
        <f>DRE_Stress!E$36</f>
        <v>0</v>
      </c>
      <c r="F41" s="345">
        <f>DRE_Stress!F$36</f>
        <v>0</v>
      </c>
      <c r="G41" s="345">
        <f>DRE_Stress!G$36</f>
        <v>0</v>
      </c>
      <c r="H41" s="345">
        <f>DRE_Stress!H$36</f>
        <v>0</v>
      </c>
      <c r="I41" s="345">
        <f>DRE_Stress!I$36</f>
        <v>0</v>
      </c>
      <c r="J41" s="345">
        <f>DRE_Stress!J$36</f>
        <v>0</v>
      </c>
      <c r="K41" s="345">
        <f>DRE_Stress!K$36</f>
        <v>0</v>
      </c>
      <c r="L41" s="345">
        <f>DRE_Stress!L$36</f>
        <v>0</v>
      </c>
      <c r="M41" s="345">
        <f>DRE_Stress!M$36</f>
        <v>0</v>
      </c>
    </row>
    <row r="42" spans="1:13" s="80" customFormat="1" ht="17.45" customHeight="1">
      <c r="A42" s="43"/>
      <c r="B42" s="77" t="s">
        <v>211</v>
      </c>
      <c r="C42" s="78" t="s">
        <v>35</v>
      </c>
      <c r="D42" s="79">
        <f>-Amortização!L$39-Depreciação!L$61</f>
        <v>0</v>
      </c>
      <c r="E42" s="79">
        <f>-Amortização!M$39-Depreciação!M$61</f>
        <v>0</v>
      </c>
      <c r="F42" s="79">
        <f>-Amortização!N$39-Depreciação!N$61</f>
        <v>0</v>
      </c>
      <c r="G42" s="79">
        <f>-Amortização!O$39-Depreciação!O$61</f>
        <v>0</v>
      </c>
      <c r="H42" s="79">
        <f>-Amortização!P$39-Depreciação!P$61</f>
        <v>0</v>
      </c>
      <c r="I42" s="79">
        <f>-Amortização!Q$39-Depreciação!Q$61</f>
        <v>0</v>
      </c>
      <c r="J42" s="79">
        <f>-Amortização!R$39-Depreciação!R$61</f>
        <v>0</v>
      </c>
      <c r="K42" s="79">
        <f>-Amortização!S$39-Depreciação!S$61</f>
        <v>0</v>
      </c>
      <c r="L42" s="79">
        <f>-Amortização!T$39-Depreciação!T$61</f>
        <v>0</v>
      </c>
      <c r="M42" s="79">
        <f>-Amortização!U$39-Depreciação!U$61</f>
        <v>0</v>
      </c>
    </row>
    <row r="43" spans="1:13" s="80" customFormat="1" ht="17.45" customHeight="1">
      <c r="A43" s="43"/>
      <c r="B43" s="77" t="s">
        <v>212</v>
      </c>
      <c r="C43" s="78" t="s">
        <v>35</v>
      </c>
      <c r="D43" s="81"/>
      <c r="E43" s="81"/>
      <c r="F43" s="81"/>
      <c r="G43" s="81"/>
      <c r="H43" s="81"/>
      <c r="I43" s="81"/>
      <c r="J43" s="81"/>
      <c r="K43" s="81"/>
      <c r="L43" s="81"/>
      <c r="M43" s="81"/>
    </row>
    <row r="44" spans="1:13" s="85" customFormat="1" ht="17.45" customHeight="1">
      <c r="A44" s="42"/>
      <c r="B44" s="82" t="s">
        <v>213</v>
      </c>
      <c r="C44" s="83" t="s">
        <v>35</v>
      </c>
      <c r="D44" s="84">
        <f>+D41+D42</f>
        <v>0</v>
      </c>
      <c r="E44" s="84">
        <f>+E41+E42</f>
        <v>0</v>
      </c>
      <c r="F44" s="84">
        <f t="shared" ref="F44:M44" si="9">+F41+F42</f>
        <v>0</v>
      </c>
      <c r="G44" s="84">
        <f t="shared" si="9"/>
        <v>0</v>
      </c>
      <c r="H44" s="84">
        <f t="shared" si="9"/>
        <v>0</v>
      </c>
      <c r="I44" s="84">
        <f t="shared" si="9"/>
        <v>0</v>
      </c>
      <c r="J44" s="84">
        <f t="shared" si="9"/>
        <v>0</v>
      </c>
      <c r="K44" s="84">
        <f t="shared" si="9"/>
        <v>0</v>
      </c>
      <c r="L44" s="84">
        <f t="shared" si="9"/>
        <v>0</v>
      </c>
      <c r="M44" s="84">
        <f t="shared" si="9"/>
        <v>0</v>
      </c>
    </row>
    <row r="45" spans="1:13" s="80" customFormat="1" ht="17.45" customHeight="1">
      <c r="A45" s="86"/>
      <c r="B45" s="87" t="s">
        <v>214</v>
      </c>
      <c r="C45" s="88" t="s">
        <v>35</v>
      </c>
      <c r="D45" s="89">
        <f>+IF(OR('IR CSLL'!$B$4=0,'IR CSLL'!$B$4='IR CSLL'!$B$42),0,IF('IR CSLL'!$B$4='IR CSLL'!$B$45,'IR CSLL'!C$82,'IR CSLL'!C$85))</f>
        <v>0</v>
      </c>
      <c r="E45" s="89">
        <f>+IF(OR('IR CSLL'!$B$4=0,'IR CSLL'!$B$4='IR CSLL'!$B$42),0,IF('IR CSLL'!$B$4='IR CSLL'!$B$45,'IR CSLL'!D$82,'IR CSLL'!D$85))</f>
        <v>0</v>
      </c>
      <c r="F45" s="89">
        <f>+IF(OR('IR CSLL'!$B$4=0,'IR CSLL'!$B$4='IR CSLL'!$B$42),0,IF('IR CSLL'!$B$4='IR CSLL'!$B$45,'IR CSLL'!E$82,'IR CSLL'!E$85))</f>
        <v>0</v>
      </c>
      <c r="G45" s="89">
        <f>+IF(OR('IR CSLL'!$B$4=0,'IR CSLL'!$B$4='IR CSLL'!$B$42),0,IF('IR CSLL'!$B$4='IR CSLL'!$B$45,'IR CSLL'!F$82,'IR CSLL'!F$85))</f>
        <v>0</v>
      </c>
      <c r="H45" s="89">
        <f>+IF(OR('IR CSLL'!$B$4=0,'IR CSLL'!$B$4='IR CSLL'!$B$42),0,IF('IR CSLL'!$B$4='IR CSLL'!$B$45,'IR CSLL'!G$82,'IR CSLL'!G$85))</f>
        <v>0</v>
      </c>
      <c r="I45" s="89">
        <f>+IF(OR('IR CSLL'!$B$4=0,'IR CSLL'!$B$4='IR CSLL'!$B$42),0,IF('IR CSLL'!$B$4='IR CSLL'!$B$45,'IR CSLL'!H$82,'IR CSLL'!H$85))</f>
        <v>0</v>
      </c>
      <c r="J45" s="89">
        <f>+IF(OR('IR CSLL'!$B$4=0,'IR CSLL'!$B$4='IR CSLL'!$B$42),0,IF('IR CSLL'!$B$4='IR CSLL'!$B$45,'IR CSLL'!I$82,'IR CSLL'!I$85))</f>
        <v>0</v>
      </c>
      <c r="K45" s="89">
        <f>+IF(OR('IR CSLL'!$B$4=0,'IR CSLL'!$B$4='IR CSLL'!$B$42),0,IF('IR CSLL'!$B$4='IR CSLL'!$B$45,'IR CSLL'!J$82,'IR CSLL'!J$85))</f>
        <v>0</v>
      </c>
      <c r="L45" s="89">
        <f>+IF(OR('IR CSLL'!$B$4=0,'IR CSLL'!$B$4='IR CSLL'!$B$42),0,IF('IR CSLL'!$B$4='IR CSLL'!$B$45,'IR CSLL'!K$82,'IR CSLL'!K$85))</f>
        <v>0</v>
      </c>
      <c r="M45" s="89">
        <f>+IF(OR('IR CSLL'!$B$4=0,'IR CSLL'!$B$4='IR CSLL'!$B$42),0,IF('IR CSLL'!$B$4='IR CSLL'!$B$45,'IR CSLL'!L$82,'IR CSLL'!L$85))</f>
        <v>0</v>
      </c>
    </row>
    <row r="46" spans="1:13" s="85" customFormat="1" ht="17.45" customHeight="1">
      <c r="A46" s="86"/>
      <c r="B46" s="90" t="s">
        <v>215</v>
      </c>
      <c r="C46" s="91" t="s">
        <v>35</v>
      </c>
      <c r="D46" s="92">
        <f>+D44+D45</f>
        <v>0</v>
      </c>
      <c r="E46" s="92">
        <f>+E44+E45</f>
        <v>0</v>
      </c>
      <c r="F46" s="92">
        <f t="shared" ref="F46:M46" si="10">+F44+F45</f>
        <v>0</v>
      </c>
      <c r="G46" s="92">
        <f t="shared" si="10"/>
        <v>0</v>
      </c>
      <c r="H46" s="92">
        <f t="shared" si="10"/>
        <v>0</v>
      </c>
      <c r="I46" s="92">
        <f t="shared" si="10"/>
        <v>0</v>
      </c>
      <c r="J46" s="92">
        <f t="shared" si="10"/>
        <v>0</v>
      </c>
      <c r="K46" s="92">
        <f t="shared" si="10"/>
        <v>0</v>
      </c>
      <c r="L46" s="92">
        <f t="shared" si="10"/>
        <v>0</v>
      </c>
      <c r="M46" s="92">
        <f t="shared" si="10"/>
        <v>0</v>
      </c>
    </row>
    <row r="47" spans="1:13" s="80" customFormat="1" ht="17.45" customHeight="1">
      <c r="A47" s="86"/>
      <c r="B47" s="87" t="s">
        <v>216</v>
      </c>
      <c r="C47" s="93" t="s">
        <v>35</v>
      </c>
      <c r="D47" s="79">
        <f>-D$42</f>
        <v>0</v>
      </c>
      <c r="E47" s="79">
        <f>-E$42</f>
        <v>0</v>
      </c>
      <c r="F47" s="79">
        <f t="shared" ref="F47:M47" si="11">-F$42</f>
        <v>0</v>
      </c>
      <c r="G47" s="79">
        <f t="shared" si="11"/>
        <v>0</v>
      </c>
      <c r="H47" s="79">
        <f t="shared" si="11"/>
        <v>0</v>
      </c>
      <c r="I47" s="79">
        <f t="shared" si="11"/>
        <v>0</v>
      </c>
      <c r="J47" s="79">
        <f t="shared" si="11"/>
        <v>0</v>
      </c>
      <c r="K47" s="79">
        <f t="shared" si="11"/>
        <v>0</v>
      </c>
      <c r="L47" s="79">
        <f t="shared" si="11"/>
        <v>0</v>
      </c>
      <c r="M47" s="79">
        <f t="shared" si="11"/>
        <v>0</v>
      </c>
    </row>
    <row r="48" spans="1:13" s="80" customFormat="1" ht="17.45" customHeight="1">
      <c r="A48" s="86"/>
      <c r="B48" s="82" t="s">
        <v>217</v>
      </c>
      <c r="C48" s="91" t="s">
        <v>35</v>
      </c>
      <c r="D48" s="84">
        <f>+D46+D47</f>
        <v>0</v>
      </c>
      <c r="E48" s="84">
        <f>+E46+E47</f>
        <v>0</v>
      </c>
      <c r="F48" s="84">
        <f t="shared" ref="F48:M48" si="12">+F46+F47</f>
        <v>0</v>
      </c>
      <c r="G48" s="84">
        <f t="shared" si="12"/>
        <v>0</v>
      </c>
      <c r="H48" s="84">
        <f t="shared" si="12"/>
        <v>0</v>
      </c>
      <c r="I48" s="84">
        <f t="shared" si="12"/>
        <v>0</v>
      </c>
      <c r="J48" s="84">
        <f t="shared" si="12"/>
        <v>0</v>
      </c>
      <c r="K48" s="84">
        <f t="shared" si="12"/>
        <v>0</v>
      </c>
      <c r="L48" s="84">
        <f t="shared" si="12"/>
        <v>0</v>
      </c>
      <c r="M48" s="84">
        <f t="shared" si="12"/>
        <v>0</v>
      </c>
    </row>
    <row r="49" spans="1:13" s="80" customFormat="1" ht="17.45" customHeight="1">
      <c r="A49" s="86"/>
      <c r="B49" s="94" t="s">
        <v>218</v>
      </c>
      <c r="C49" s="95" t="s">
        <v>35</v>
      </c>
      <c r="D49" s="96">
        <v>0</v>
      </c>
      <c r="E49" s="96" t="e">
        <f>-'Capital de Giro'!F$21</f>
        <v>#DIV/0!</v>
      </c>
      <c r="F49" s="96" t="e">
        <f>-'Capital de Giro'!G$21</f>
        <v>#DIV/0!</v>
      </c>
      <c r="G49" s="96" t="e">
        <f>-'Capital de Giro'!H$21</f>
        <v>#DIV/0!</v>
      </c>
      <c r="H49" s="96" t="e">
        <f>-'Capital de Giro'!I$21</f>
        <v>#DIV/0!</v>
      </c>
      <c r="I49" s="96" t="e">
        <f>-'Capital de Giro'!J$21</f>
        <v>#DIV/0!</v>
      </c>
      <c r="J49" s="96" t="e">
        <f>-'Capital de Giro'!K$21</f>
        <v>#DIV/0!</v>
      </c>
      <c r="K49" s="96" t="e">
        <f>-'Capital de Giro'!L$21</f>
        <v>#DIV/0!</v>
      </c>
      <c r="L49" s="96" t="e">
        <f>-'Capital de Giro'!M$21</f>
        <v>#DIV/0!</v>
      </c>
      <c r="M49" s="96" t="e">
        <f>-'Capital de Giro'!N$21</f>
        <v>#DIV/0!</v>
      </c>
    </row>
    <row r="50" spans="1:13" s="80" customFormat="1" ht="17.45" customHeight="1">
      <c r="A50" s="86"/>
      <c r="B50" s="82" t="s">
        <v>219</v>
      </c>
      <c r="C50" s="83" t="s">
        <v>35</v>
      </c>
      <c r="D50" s="84">
        <f>+D48+D49</f>
        <v>0</v>
      </c>
      <c r="E50" s="84" t="e">
        <f>+E48+E49</f>
        <v>#DIV/0!</v>
      </c>
      <c r="F50" s="84" t="e">
        <f t="shared" ref="F50:M50" si="13">+F48+F49</f>
        <v>#DIV/0!</v>
      </c>
      <c r="G50" s="84" t="e">
        <f t="shared" si="13"/>
        <v>#DIV/0!</v>
      </c>
      <c r="H50" s="84" t="e">
        <f t="shared" si="13"/>
        <v>#DIV/0!</v>
      </c>
      <c r="I50" s="84" t="e">
        <f t="shared" si="13"/>
        <v>#DIV/0!</v>
      </c>
      <c r="J50" s="84" t="e">
        <f t="shared" si="13"/>
        <v>#DIV/0!</v>
      </c>
      <c r="K50" s="84" t="e">
        <f t="shared" si="13"/>
        <v>#DIV/0!</v>
      </c>
      <c r="L50" s="84" t="e">
        <f t="shared" si="13"/>
        <v>#DIV/0!</v>
      </c>
      <c r="M50" s="84" t="e">
        <f t="shared" si="13"/>
        <v>#DIV/0!</v>
      </c>
    </row>
    <row r="51" spans="1:13" s="80" customFormat="1" ht="17.45" customHeight="1">
      <c r="A51" s="86"/>
      <c r="B51" s="87" t="s">
        <v>220</v>
      </c>
      <c r="C51" s="97" t="s">
        <v>35</v>
      </c>
      <c r="D51" s="98">
        <f>-'Desp pre-operac Investimentos'!D$5</f>
        <v>0</v>
      </c>
      <c r="E51" s="98">
        <f>-'Desp pre-operac Investimentos'!E$5</f>
        <v>0</v>
      </c>
      <c r="F51" s="98">
        <f>-'Desp pre-operac Investimentos'!F$5</f>
        <v>0</v>
      </c>
      <c r="G51" s="98">
        <f>-'Desp pre-operac Investimentos'!G$5</f>
        <v>0</v>
      </c>
      <c r="H51" s="98">
        <f>-'Desp pre-operac Investimentos'!H$5</f>
        <v>0</v>
      </c>
      <c r="I51" s="98">
        <f>-'Desp pre-operac Investimentos'!I$5</f>
        <v>0</v>
      </c>
      <c r="J51" s="98">
        <f>-'Desp pre-operac Investimentos'!J$5</f>
        <v>0</v>
      </c>
      <c r="K51" s="98">
        <f>-'Desp pre-operac Investimentos'!K$5</f>
        <v>0</v>
      </c>
      <c r="L51" s="98">
        <f>-'Desp pre-operac Investimentos'!L$5</f>
        <v>0</v>
      </c>
      <c r="M51" s="98">
        <f>-'Desp pre-operac Investimentos'!M$5</f>
        <v>0</v>
      </c>
    </row>
    <row r="52" spans="1:13" s="80" customFormat="1" ht="17.45" customHeight="1">
      <c r="A52" s="86"/>
      <c r="B52" s="87" t="s">
        <v>221</v>
      </c>
      <c r="C52" s="93" t="s">
        <v>35</v>
      </c>
      <c r="D52" s="98">
        <f>-'Desp pre-operac Investimentos'!D$19</f>
        <v>0</v>
      </c>
      <c r="E52" s="98">
        <f>-'Desp pre-operac Investimentos'!E$19</f>
        <v>0</v>
      </c>
      <c r="F52" s="98">
        <f>-'Desp pre-operac Investimentos'!F$19</f>
        <v>0</v>
      </c>
      <c r="G52" s="98">
        <f>-'Desp pre-operac Investimentos'!G$19</f>
        <v>0</v>
      </c>
      <c r="H52" s="98">
        <f>-'Desp pre-operac Investimentos'!H$19</f>
        <v>0</v>
      </c>
      <c r="I52" s="98">
        <f>-'Desp pre-operac Investimentos'!I$19</f>
        <v>0</v>
      </c>
      <c r="J52" s="98">
        <f>-'Desp pre-operac Investimentos'!J$19</f>
        <v>0</v>
      </c>
      <c r="K52" s="98">
        <f>-'Desp pre-operac Investimentos'!K$19</f>
        <v>0</v>
      </c>
      <c r="L52" s="98">
        <f>-'Desp pre-operac Investimentos'!L$19</f>
        <v>0</v>
      </c>
      <c r="M52" s="98">
        <f>-'Desp pre-operac Investimentos'!M$19</f>
        <v>0</v>
      </c>
    </row>
    <row r="53" spans="1:13" s="85" customFormat="1" ht="17.45" customHeight="1">
      <c r="A53" s="86"/>
      <c r="B53" s="90" t="s">
        <v>222</v>
      </c>
      <c r="C53" s="91" t="s">
        <v>35</v>
      </c>
      <c r="D53" s="92">
        <f>+D50+D51+D52</f>
        <v>0</v>
      </c>
      <c r="E53" s="92" t="e">
        <f>+E50+E51+E52</f>
        <v>#DIV/0!</v>
      </c>
      <c r="F53" s="92" t="e">
        <f t="shared" ref="F53:M53" si="14">+F50+F51+F52</f>
        <v>#DIV/0!</v>
      </c>
      <c r="G53" s="92" t="e">
        <f t="shared" si="14"/>
        <v>#DIV/0!</v>
      </c>
      <c r="H53" s="92" t="e">
        <f t="shared" si="14"/>
        <v>#DIV/0!</v>
      </c>
      <c r="I53" s="92" t="e">
        <f t="shared" si="14"/>
        <v>#DIV/0!</v>
      </c>
      <c r="J53" s="92" t="e">
        <f t="shared" si="14"/>
        <v>#DIV/0!</v>
      </c>
      <c r="K53" s="92" t="e">
        <f t="shared" si="14"/>
        <v>#DIV/0!</v>
      </c>
      <c r="L53" s="92" t="e">
        <f t="shared" si="14"/>
        <v>#DIV/0!</v>
      </c>
      <c r="M53" s="92" t="e">
        <f t="shared" si="14"/>
        <v>#DIV/0!</v>
      </c>
    </row>
    <row r="54" spans="1:13" s="202" customFormat="1" ht="17.45" customHeight="1">
      <c r="A54" s="166"/>
      <c r="B54" s="199"/>
      <c r="C54" s="200"/>
      <c r="D54" s="201"/>
      <c r="E54" s="201"/>
      <c r="F54" s="201"/>
      <c r="G54" s="201"/>
      <c r="H54" s="201"/>
      <c r="I54" s="201"/>
      <c r="J54" s="201"/>
      <c r="K54" s="201"/>
      <c r="L54" s="201"/>
      <c r="M54" s="201"/>
    </row>
    <row r="55" spans="1:13" s="85" customFormat="1" ht="17.45" customHeight="1">
      <c r="A55" s="86"/>
      <c r="B55" s="90" t="s">
        <v>223</v>
      </c>
      <c r="C55" s="91" t="s">
        <v>35</v>
      </c>
      <c r="D55" s="92">
        <f>SUM($D$26:D$26)</f>
        <v>0</v>
      </c>
      <c r="E55" s="92" t="e">
        <f>SUM($D$53:E$53)</f>
        <v>#DIV/0!</v>
      </c>
      <c r="F55" s="92" t="e">
        <f>SUM($D$53:F$53)</f>
        <v>#DIV/0!</v>
      </c>
      <c r="G55" s="92" t="e">
        <f>SUM($D$53:G$53)</f>
        <v>#DIV/0!</v>
      </c>
      <c r="H55" s="92" t="e">
        <f>SUM($D$53:H$53)</f>
        <v>#DIV/0!</v>
      </c>
      <c r="I55" s="92" t="e">
        <f>SUM($D$53:I$53)</f>
        <v>#DIV/0!</v>
      </c>
      <c r="J55" s="92" t="e">
        <f>SUM($D$53:J$53)</f>
        <v>#DIV/0!</v>
      </c>
      <c r="K55" s="92" t="e">
        <f>SUM($D$53:K$53)</f>
        <v>#DIV/0!</v>
      </c>
      <c r="L55" s="92" t="e">
        <f>SUM($D$53:L$53)</f>
        <v>#DIV/0!</v>
      </c>
      <c r="M55" s="92" t="e">
        <f>SUM($D$53:M$53)</f>
        <v>#DIV/0!</v>
      </c>
    </row>
    <row r="56" spans="1:13" s="85" customFormat="1" ht="17.45" customHeight="1">
      <c r="A56" s="86"/>
      <c r="B56" s="90" t="s">
        <v>247</v>
      </c>
      <c r="C56" s="91" t="s">
        <v>132</v>
      </c>
      <c r="D56" s="344" t="e">
        <f>+D41/DRE!D12</f>
        <v>#DIV/0!</v>
      </c>
      <c r="E56" s="344" t="e">
        <f>+E41/DRE!E12</f>
        <v>#DIV/0!</v>
      </c>
      <c r="F56" s="344" t="e">
        <f>+F41/DRE!F12</f>
        <v>#DIV/0!</v>
      </c>
      <c r="G56" s="344" t="e">
        <f>+G41/DRE!G12</f>
        <v>#DIV/0!</v>
      </c>
      <c r="H56" s="344" t="e">
        <f>+H41/DRE!H12</f>
        <v>#DIV/0!</v>
      </c>
      <c r="I56" s="344" t="e">
        <f>+I41/DRE!I12</f>
        <v>#DIV/0!</v>
      </c>
      <c r="J56" s="344" t="e">
        <f>+J41/DRE!J12</f>
        <v>#DIV/0!</v>
      </c>
      <c r="K56" s="344" t="e">
        <f>+K41/DRE!K12</f>
        <v>#DIV/0!</v>
      </c>
      <c r="L56" s="344" t="e">
        <f>+L41/DRE!L12</f>
        <v>#DIV/0!</v>
      </c>
      <c r="M56" s="344" t="e">
        <f>+M41/DRE!M12</f>
        <v>#DIV/0!</v>
      </c>
    </row>
    <row r="57" spans="1:13" s="27" customFormat="1" ht="17.45" customHeight="1">
      <c r="C57" s="44"/>
    </row>
    <row r="58" spans="1:13" s="85" customFormat="1" ht="17.45" customHeight="1">
      <c r="A58" s="86"/>
      <c r="B58" s="82" t="s">
        <v>268</v>
      </c>
      <c r="C58" s="83"/>
      <c r="D58" s="84"/>
      <c r="E58" s="84"/>
      <c r="F58" s="84"/>
      <c r="G58" s="84"/>
      <c r="H58" s="84"/>
      <c r="I58" s="84"/>
      <c r="J58" s="84"/>
      <c r="K58" s="84"/>
      <c r="L58" s="84"/>
      <c r="M58" s="84"/>
    </row>
    <row r="59" spans="1:13" s="80" customFormat="1" ht="17.45" customHeight="1">
      <c r="A59" s="86"/>
      <c r="B59" s="151" t="s">
        <v>248</v>
      </c>
      <c r="C59" s="152" t="s">
        <v>35</v>
      </c>
      <c r="D59" s="153">
        <f>'Fontes de Financiamento'!D$5</f>
        <v>0</v>
      </c>
      <c r="E59" s="153">
        <f>'Fontes de Financiamento'!E$5</f>
        <v>0</v>
      </c>
      <c r="F59" s="153">
        <f>'Fontes de Financiamento'!F$5</f>
        <v>0</v>
      </c>
      <c r="G59" s="153">
        <f>'Fontes de Financiamento'!G$5</f>
        <v>0</v>
      </c>
      <c r="H59" s="153">
        <f>'Fontes de Financiamento'!H$5</f>
        <v>0</v>
      </c>
      <c r="I59" s="153">
        <f>'Fontes de Financiamento'!I$5</f>
        <v>0</v>
      </c>
      <c r="J59" s="153">
        <f>'Fontes de Financiamento'!J$5</f>
        <v>0</v>
      </c>
      <c r="K59" s="153">
        <f>'Fontes de Financiamento'!K$5</f>
        <v>0</v>
      </c>
      <c r="L59" s="153">
        <f>'Fontes de Financiamento'!L$5</f>
        <v>0</v>
      </c>
      <c r="M59" s="153">
        <f>'Fontes de Financiamento'!M$5</f>
        <v>0</v>
      </c>
    </row>
    <row r="60" spans="1:13" s="80" customFormat="1" ht="17.45" customHeight="1">
      <c r="A60" s="86"/>
      <c r="B60" s="151" t="s">
        <v>253</v>
      </c>
      <c r="C60" s="93" t="s">
        <v>35</v>
      </c>
      <c r="D60" s="153">
        <f>IF(C61=0,D53+D59+C60,D53+D59)</f>
        <v>0</v>
      </c>
      <c r="E60" s="153" t="e">
        <f t="shared" ref="E60:M60" si="15">IF(D61=0,E53+E59+D60,E53+E59)</f>
        <v>#DIV/0!</v>
      </c>
      <c r="F60" s="153" t="e">
        <f t="shared" si="15"/>
        <v>#DIV/0!</v>
      </c>
      <c r="G60" s="153" t="e">
        <f t="shared" si="15"/>
        <v>#DIV/0!</v>
      </c>
      <c r="H60" s="153" t="e">
        <f t="shared" si="15"/>
        <v>#DIV/0!</v>
      </c>
      <c r="I60" s="153" t="e">
        <f t="shared" si="15"/>
        <v>#DIV/0!</v>
      </c>
      <c r="J60" s="153" t="e">
        <f t="shared" si="15"/>
        <v>#DIV/0!</v>
      </c>
      <c r="K60" s="153" t="e">
        <f t="shared" si="15"/>
        <v>#DIV/0!</v>
      </c>
      <c r="L60" s="153" t="e">
        <f t="shared" si="15"/>
        <v>#DIV/0!</v>
      </c>
      <c r="M60" s="153" t="e">
        <f t="shared" si="15"/>
        <v>#DIV/0!</v>
      </c>
    </row>
    <row r="61" spans="1:13" s="80" customFormat="1" ht="17.45" customHeight="1">
      <c r="A61" s="86"/>
      <c r="B61" s="151" t="s">
        <v>250</v>
      </c>
      <c r="C61" s="93" t="s">
        <v>35</v>
      </c>
      <c r="D61" s="153">
        <f>IF(C64+D60&gt;0,0,C64+D60)</f>
        <v>0</v>
      </c>
      <c r="E61" s="153" t="e">
        <f t="shared" ref="E61:M61" si="16">IF(D63+E60&gt;0,0,D63+E60)</f>
        <v>#DIV/0!</v>
      </c>
      <c r="F61" s="153" t="e">
        <f t="shared" si="16"/>
        <v>#DIV/0!</v>
      </c>
      <c r="G61" s="153" t="e">
        <f t="shared" si="16"/>
        <v>#DIV/0!</v>
      </c>
      <c r="H61" s="153" t="e">
        <f t="shared" si="16"/>
        <v>#DIV/0!</v>
      </c>
      <c r="I61" s="153" t="e">
        <f t="shared" si="16"/>
        <v>#DIV/0!</v>
      </c>
      <c r="J61" s="153" t="e">
        <f t="shared" si="16"/>
        <v>#DIV/0!</v>
      </c>
      <c r="K61" s="153" t="e">
        <f t="shared" si="16"/>
        <v>#DIV/0!</v>
      </c>
      <c r="L61" s="153" t="e">
        <f t="shared" si="16"/>
        <v>#DIV/0!</v>
      </c>
      <c r="M61" s="153" t="e">
        <f t="shared" si="16"/>
        <v>#DIV/0!</v>
      </c>
    </row>
    <row r="62" spans="1:13" s="80" customFormat="1" ht="17.45" customHeight="1">
      <c r="A62" s="86"/>
      <c r="B62" s="87" t="s">
        <v>224</v>
      </c>
      <c r="C62" s="93" t="s">
        <v>35</v>
      </c>
      <c r="D62" s="346">
        <f>AVERAGE(D61,C63)*IF(SUM('Fontes de Financiamento'!$D$7:$M$7,'Fontes de Financiamento'!$D$10:$M$10)&gt;0,(SUMPRODUCT('Fontes de Financiamento'!$D$7:$M$7,'Fontes de Financiamento'!$D$8:$M$8)+SUMPRODUCT('Fontes de Financiamento'!$D$10:$M$10,'Fontes de Financiamento'!$D$11:$M$11))/SUM('Fontes de Financiamento'!$D$7:$M$7,'Fontes de Financiamento'!$D$10:$M$10),$L$6)</f>
        <v>0</v>
      </c>
      <c r="E62" s="346" t="e">
        <f>AVERAGE(E61,D63)*IF(SUM('Fontes de Financiamento'!$D$7:$M$7,'Fontes de Financiamento'!$D$10:$M$10)&gt;0,(SUMPRODUCT('Fontes de Financiamento'!$D$7:$M$7,'Fontes de Financiamento'!$D$8:$M$8)+SUMPRODUCT('Fontes de Financiamento'!$D$10:$M$10,'Fontes de Financiamento'!$D$11:$M$11))/SUM('Fontes de Financiamento'!$D$7:$M$7,'Fontes de Financiamento'!$D$10:$M$10),$L$6)</f>
        <v>#DIV/0!</v>
      </c>
      <c r="F62" s="346" t="e">
        <f>AVERAGE(F61,E63)*IF(SUM('Fontes de Financiamento'!$D$7:$M$7,'Fontes de Financiamento'!$D$10:$M$10)&gt;0,(SUMPRODUCT('Fontes de Financiamento'!$D$7:$M$7,'Fontes de Financiamento'!$D$8:$M$8)+SUMPRODUCT('Fontes de Financiamento'!$D$10:$M$10,'Fontes de Financiamento'!$D$11:$M$11))/SUM('Fontes de Financiamento'!$D$7:$M$7,'Fontes de Financiamento'!$D$10:$M$10),$L$6)</f>
        <v>#DIV/0!</v>
      </c>
      <c r="G62" s="346" t="e">
        <f>AVERAGE(G61,F63)*IF(SUM('Fontes de Financiamento'!$D$7:$M$7,'Fontes de Financiamento'!$D$10:$M$10)&gt;0,(SUMPRODUCT('Fontes de Financiamento'!$D$7:$M$7,'Fontes de Financiamento'!$D$8:$M$8)+SUMPRODUCT('Fontes de Financiamento'!$D$10:$M$10,'Fontes de Financiamento'!$D$11:$M$11))/SUM('Fontes de Financiamento'!$D$7:$M$7,'Fontes de Financiamento'!$D$10:$M$10),$L$6)</f>
        <v>#DIV/0!</v>
      </c>
      <c r="H62" s="346" t="e">
        <f>AVERAGE(H61,G63)*IF(SUM('Fontes de Financiamento'!$D$7:$M$7,'Fontes de Financiamento'!$D$10:$M$10)&gt;0,(SUMPRODUCT('Fontes de Financiamento'!$D$7:$M$7,'Fontes de Financiamento'!$D$8:$M$8)+SUMPRODUCT('Fontes de Financiamento'!$D$10:$M$10,'Fontes de Financiamento'!$D$11:$M$11))/SUM('Fontes de Financiamento'!$D$7:$M$7,'Fontes de Financiamento'!$D$10:$M$10),$L$6)</f>
        <v>#DIV/0!</v>
      </c>
      <c r="I62" s="346" t="e">
        <f>AVERAGE(I61,H63)*IF(SUM('Fontes de Financiamento'!$D$7:$M$7,'Fontes de Financiamento'!$D$10:$M$10)&gt;0,(SUMPRODUCT('Fontes de Financiamento'!$D$7:$M$7,'Fontes de Financiamento'!$D$8:$M$8)+SUMPRODUCT('Fontes de Financiamento'!$D$10:$M$10,'Fontes de Financiamento'!$D$11:$M$11))/SUM('Fontes de Financiamento'!$D$7:$M$7,'Fontes de Financiamento'!$D$10:$M$10),$L$6)</f>
        <v>#DIV/0!</v>
      </c>
      <c r="J62" s="346" t="e">
        <f>AVERAGE(J61,I63)*IF(SUM('Fontes de Financiamento'!$D$7:$M$7,'Fontes de Financiamento'!$D$10:$M$10)&gt;0,(SUMPRODUCT('Fontes de Financiamento'!$D$7:$M$7,'Fontes de Financiamento'!$D$8:$M$8)+SUMPRODUCT('Fontes de Financiamento'!$D$10:$M$10,'Fontes de Financiamento'!$D$11:$M$11))/SUM('Fontes de Financiamento'!$D$7:$M$7,'Fontes de Financiamento'!$D$10:$M$10),$L$6)</f>
        <v>#DIV/0!</v>
      </c>
      <c r="K62" s="346" t="e">
        <f>AVERAGE(K61,J63)*IF(SUM('Fontes de Financiamento'!$D$7:$M$7,'Fontes de Financiamento'!$D$10:$M$10)&gt;0,(SUMPRODUCT('Fontes de Financiamento'!$D$7:$M$7,'Fontes de Financiamento'!$D$8:$M$8)+SUMPRODUCT('Fontes de Financiamento'!$D$10:$M$10,'Fontes de Financiamento'!$D$11:$M$11))/SUM('Fontes de Financiamento'!$D$7:$M$7,'Fontes de Financiamento'!$D$10:$M$10),$L$6)</f>
        <v>#DIV/0!</v>
      </c>
      <c r="L62" s="346" t="e">
        <f>AVERAGE(L61,K63)*IF(SUM('Fontes de Financiamento'!$D$7:$M$7,'Fontes de Financiamento'!$D$10:$M$10)&gt;0,(SUMPRODUCT('Fontes de Financiamento'!$D$7:$M$7,'Fontes de Financiamento'!$D$8:$M$8)+SUMPRODUCT('Fontes de Financiamento'!$D$10:$M$10,'Fontes de Financiamento'!$D$11:$M$11))/SUM('Fontes de Financiamento'!$D$7:$M$7,'Fontes de Financiamento'!$D$10:$M$10),$L$6)</f>
        <v>#DIV/0!</v>
      </c>
      <c r="M62" s="346" t="e">
        <f>AVERAGE(M61,L63)*IF(SUM('Fontes de Financiamento'!$D$7:$M$7,'Fontes de Financiamento'!$D$10:$M$10)&gt;0,(SUMPRODUCT('Fontes de Financiamento'!$D$7:$M$7,'Fontes de Financiamento'!$D$8:$M$8)+SUMPRODUCT('Fontes de Financiamento'!$D$10:$M$10,'Fontes de Financiamento'!$D$11:$M$11))/SUM('Fontes de Financiamento'!$D$7:$M$7,'Fontes de Financiamento'!$D$10:$M$10),$L$6)</f>
        <v>#DIV/0!</v>
      </c>
    </row>
    <row r="63" spans="1:13" s="85" customFormat="1" ht="17.45" customHeight="1">
      <c r="A63" s="86"/>
      <c r="B63" s="90" t="s">
        <v>251</v>
      </c>
      <c r="C63" s="91" t="s">
        <v>35</v>
      </c>
      <c r="D63" s="92">
        <f>IF(C64+D53+D62&gt;=0,0,SUM(D61:D62))</f>
        <v>0</v>
      </c>
      <c r="E63" s="92" t="e">
        <f t="shared" ref="E63:M63" si="17">IF(D63+E53+E62&gt;=0,0,SUM(E61:E62))</f>
        <v>#DIV/0!</v>
      </c>
      <c r="F63" s="92" t="e">
        <f t="shared" si="17"/>
        <v>#DIV/0!</v>
      </c>
      <c r="G63" s="92" t="e">
        <f t="shared" si="17"/>
        <v>#DIV/0!</v>
      </c>
      <c r="H63" s="92" t="e">
        <f t="shared" si="17"/>
        <v>#DIV/0!</v>
      </c>
      <c r="I63" s="92" t="e">
        <f t="shared" si="17"/>
        <v>#DIV/0!</v>
      </c>
      <c r="J63" s="92" t="e">
        <f t="shared" si="17"/>
        <v>#DIV/0!</v>
      </c>
      <c r="K63" s="92" t="e">
        <f t="shared" si="17"/>
        <v>#DIV/0!</v>
      </c>
      <c r="L63" s="92" t="e">
        <f t="shared" si="17"/>
        <v>#DIV/0!</v>
      </c>
      <c r="M63" s="92" t="e">
        <f t="shared" si="17"/>
        <v>#DIV/0!</v>
      </c>
    </row>
  </sheetData>
  <sheetProtection algorithmName="SHA-512" hashValue="DXoa9/vxSUMo3zBYqh+W0Aew3vcrFev8ggJOOnTfDEsp6gIh32x2xhQYN3FPTZjWSy3+Fp5b8wf1NfjOZQGcjA==" saltValue="MdKpH20zuD/VMNhozJ/ZvQ==" spinCount="100000" sheet="1" objects="1" scenarios="1"/>
  <mergeCells count="3">
    <mergeCell ref="C2:E2"/>
    <mergeCell ref="F2:H2"/>
    <mergeCell ref="J3:L3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>
    <tabColor theme="0" tint="-0.499984740745262"/>
  </sheetPr>
  <dimension ref="A1:M36"/>
  <sheetViews>
    <sheetView showGridLines="0" showRowColHeaders="0" zoomScaleNormal="100" workbookViewId="0">
      <pane xSplit="3" ySplit="3" topLeftCell="D4" activePane="bottomRight" state="frozen"/>
      <selection activeCell="L4" sqref="L4"/>
      <selection pane="topRight" activeCell="L4" sqref="L4"/>
      <selection pane="bottomLeft" activeCell="L4" sqref="L4"/>
      <selection pane="bottomRight" activeCell="L4" sqref="L4"/>
    </sheetView>
  </sheetViews>
  <sheetFormatPr defaultColWidth="10.875" defaultRowHeight="15"/>
  <cols>
    <col min="1" max="1" width="2.625" style="127" customWidth="1"/>
    <col min="2" max="2" width="41.125" style="127" customWidth="1"/>
    <col min="3" max="3" width="9.125" style="149" bestFit="1" customWidth="1"/>
    <col min="4" max="4" width="16.375" style="127" bestFit="1" customWidth="1"/>
    <col min="5" max="13" width="17.375" style="127" bestFit="1" customWidth="1"/>
    <col min="14" max="16384" width="10.875" style="127"/>
  </cols>
  <sheetData>
    <row r="1" spans="1:13" ht="15" customHeight="1">
      <c r="A1" s="126"/>
      <c r="B1" s="128"/>
      <c r="C1" s="129"/>
      <c r="D1" s="130">
        <v>1</v>
      </c>
      <c r="E1" s="130">
        <v>2</v>
      </c>
      <c r="F1" s="130">
        <v>3</v>
      </c>
      <c r="G1" s="130">
        <v>4</v>
      </c>
      <c r="H1" s="130">
        <v>5</v>
      </c>
      <c r="I1" s="130">
        <v>6</v>
      </c>
      <c r="J1" s="130">
        <v>7</v>
      </c>
      <c r="K1" s="130">
        <v>8</v>
      </c>
      <c r="L1" s="130">
        <v>9</v>
      </c>
      <c r="M1" s="130">
        <v>10</v>
      </c>
    </row>
    <row r="2" spans="1:13" ht="15.75">
      <c r="A2" s="126"/>
      <c r="B2" s="131" t="s">
        <v>269</v>
      </c>
      <c r="C2" s="132"/>
      <c r="D2" s="130">
        <v>0</v>
      </c>
      <c r="E2" s="130">
        <v>1</v>
      </c>
      <c r="F2" s="130">
        <v>2</v>
      </c>
      <c r="G2" s="130">
        <v>3</v>
      </c>
      <c r="H2" s="130">
        <v>4</v>
      </c>
      <c r="I2" s="130">
        <v>5</v>
      </c>
      <c r="J2" s="130">
        <v>6</v>
      </c>
      <c r="K2" s="130">
        <v>7</v>
      </c>
      <c r="L2" s="130">
        <v>8</v>
      </c>
      <c r="M2" s="130">
        <v>9</v>
      </c>
    </row>
    <row r="3" spans="1:13" s="134" customFormat="1" ht="26.1" customHeight="1">
      <c r="A3" s="133"/>
      <c r="B3" s="330" t="s">
        <v>165</v>
      </c>
      <c r="C3" s="331" t="s">
        <v>30</v>
      </c>
      <c r="D3" s="331" t="s">
        <v>1</v>
      </c>
      <c r="E3" s="331" t="s">
        <v>2</v>
      </c>
      <c r="F3" s="331" t="s">
        <v>3</v>
      </c>
      <c r="G3" s="331" t="s">
        <v>4</v>
      </c>
      <c r="H3" s="331" t="s">
        <v>5</v>
      </c>
      <c r="I3" s="331" t="s">
        <v>6</v>
      </c>
      <c r="J3" s="331" t="s">
        <v>7</v>
      </c>
      <c r="K3" s="331" t="s">
        <v>8</v>
      </c>
      <c r="L3" s="331" t="s">
        <v>9</v>
      </c>
      <c r="M3" s="331" t="s">
        <v>10</v>
      </c>
    </row>
    <row r="4" spans="1:13" s="206" customFormat="1" ht="15" customHeight="1">
      <c r="A4" s="203"/>
      <c r="B4" s="204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</row>
    <row r="5" spans="1:13" s="135" customFormat="1" ht="17.45" customHeight="1">
      <c r="A5" s="133"/>
      <c r="B5" s="332" t="s">
        <v>11</v>
      </c>
      <c r="C5" s="333" t="s">
        <v>35</v>
      </c>
      <c r="D5" s="334">
        <f t="shared" ref="D5:M5" si="0">SUM(D6:D10)</f>
        <v>0</v>
      </c>
      <c r="E5" s="334">
        <f t="shared" si="0"/>
        <v>0</v>
      </c>
      <c r="F5" s="334">
        <f t="shared" si="0"/>
        <v>0</v>
      </c>
      <c r="G5" s="334">
        <f t="shared" si="0"/>
        <v>0</v>
      </c>
      <c r="H5" s="334">
        <f t="shared" si="0"/>
        <v>0</v>
      </c>
      <c r="I5" s="334">
        <f t="shared" si="0"/>
        <v>0</v>
      </c>
      <c r="J5" s="334">
        <f t="shared" si="0"/>
        <v>0</v>
      </c>
      <c r="K5" s="334">
        <f t="shared" si="0"/>
        <v>0</v>
      </c>
      <c r="L5" s="334">
        <f t="shared" si="0"/>
        <v>0</v>
      </c>
      <c r="M5" s="334">
        <f t="shared" si="0"/>
        <v>0</v>
      </c>
    </row>
    <row r="6" spans="1:13" s="135" customFormat="1" ht="17.45" customHeight="1">
      <c r="A6" s="136"/>
      <c r="B6" s="107" t="s">
        <v>36</v>
      </c>
      <c r="C6" s="335" t="s">
        <v>35</v>
      </c>
      <c r="D6" s="35">
        <f>+'Receita Operacional'!D8</f>
        <v>0</v>
      </c>
      <c r="E6" s="35">
        <f>+'Receita Operacional'!E8</f>
        <v>0</v>
      </c>
      <c r="F6" s="35">
        <f>+'Receita Operacional'!F8</f>
        <v>0</v>
      </c>
      <c r="G6" s="35">
        <f>+'Receita Operacional'!G8</f>
        <v>0</v>
      </c>
      <c r="H6" s="35">
        <f>+'Receita Operacional'!H8</f>
        <v>0</v>
      </c>
      <c r="I6" s="35">
        <f>+'Receita Operacional'!I8</f>
        <v>0</v>
      </c>
      <c r="J6" s="35">
        <f>+'Receita Operacional'!J8</f>
        <v>0</v>
      </c>
      <c r="K6" s="35">
        <f>+'Receita Operacional'!K8</f>
        <v>0</v>
      </c>
      <c r="L6" s="35">
        <f>+'Receita Operacional'!L8</f>
        <v>0</v>
      </c>
      <c r="M6" s="35">
        <f>+'Receita Operacional'!M8</f>
        <v>0</v>
      </c>
    </row>
    <row r="7" spans="1:13" s="135" customFormat="1" ht="17.45" customHeight="1">
      <c r="A7" s="136"/>
      <c r="B7" s="107" t="s">
        <v>89</v>
      </c>
      <c r="C7" s="335" t="s">
        <v>35</v>
      </c>
      <c r="D7" s="35">
        <f>+'Receita Operacional'!D35</f>
        <v>0</v>
      </c>
      <c r="E7" s="35">
        <f>+'Receita Operacional'!E35</f>
        <v>0</v>
      </c>
      <c r="F7" s="35">
        <f>+'Receita Operacional'!F35</f>
        <v>0</v>
      </c>
      <c r="G7" s="35">
        <f>+'Receita Operacional'!G35</f>
        <v>0</v>
      </c>
      <c r="H7" s="35">
        <f>+'Receita Operacional'!H35</f>
        <v>0</v>
      </c>
      <c r="I7" s="35">
        <f>+'Receita Operacional'!I35</f>
        <v>0</v>
      </c>
      <c r="J7" s="35">
        <f>+'Receita Operacional'!J35</f>
        <v>0</v>
      </c>
      <c r="K7" s="35">
        <f>+'Receita Operacional'!K35</f>
        <v>0</v>
      </c>
      <c r="L7" s="35">
        <f>+'Receita Operacional'!L35</f>
        <v>0</v>
      </c>
      <c r="M7" s="35">
        <f>+'Receita Operacional'!M35</f>
        <v>0</v>
      </c>
    </row>
    <row r="8" spans="1:13" s="135" customFormat="1" ht="17.45" customHeight="1">
      <c r="A8" s="136"/>
      <c r="B8" s="107" t="s">
        <v>93</v>
      </c>
      <c r="C8" s="335" t="s">
        <v>35</v>
      </c>
      <c r="D8" s="35">
        <f>+'Receita Operacional'!D46</f>
        <v>0</v>
      </c>
      <c r="E8" s="35">
        <f>+'Receita Operacional'!E46</f>
        <v>0</v>
      </c>
      <c r="F8" s="35">
        <f>+'Receita Operacional'!F46</f>
        <v>0</v>
      </c>
      <c r="G8" s="35">
        <f>+'Receita Operacional'!G46</f>
        <v>0</v>
      </c>
      <c r="H8" s="35">
        <f>+'Receita Operacional'!H46</f>
        <v>0</v>
      </c>
      <c r="I8" s="35">
        <f>+'Receita Operacional'!I46</f>
        <v>0</v>
      </c>
      <c r="J8" s="35">
        <f>+'Receita Operacional'!J46</f>
        <v>0</v>
      </c>
      <c r="K8" s="35">
        <f>+'Receita Operacional'!K46</f>
        <v>0</v>
      </c>
      <c r="L8" s="35">
        <f>+'Receita Operacional'!L46</f>
        <v>0</v>
      </c>
      <c r="M8" s="35">
        <f>+'Receita Operacional'!M46</f>
        <v>0</v>
      </c>
    </row>
    <row r="9" spans="1:13" s="135" customFormat="1" ht="17.45" customHeight="1">
      <c r="A9" s="136"/>
      <c r="B9" s="107" t="s">
        <v>33</v>
      </c>
      <c r="C9" s="335" t="s">
        <v>35</v>
      </c>
      <c r="D9" s="35">
        <f>+'Receita Operacional'!D59</f>
        <v>0</v>
      </c>
      <c r="E9" s="35">
        <f>+'Receita Operacional'!E59</f>
        <v>0</v>
      </c>
      <c r="F9" s="35">
        <f>+'Receita Operacional'!F59</f>
        <v>0</v>
      </c>
      <c r="G9" s="35">
        <f>+'Receita Operacional'!G59</f>
        <v>0</v>
      </c>
      <c r="H9" s="35">
        <f>+'Receita Operacional'!H59</f>
        <v>0</v>
      </c>
      <c r="I9" s="35">
        <f>+'Receita Operacional'!I59</f>
        <v>0</v>
      </c>
      <c r="J9" s="35">
        <f>+'Receita Operacional'!J59</f>
        <v>0</v>
      </c>
      <c r="K9" s="35">
        <f>+'Receita Operacional'!K59</f>
        <v>0</v>
      </c>
      <c r="L9" s="35">
        <f>+'Receita Operacional'!L59</f>
        <v>0</v>
      </c>
      <c r="M9" s="35">
        <f>+'Receita Operacional'!M59</f>
        <v>0</v>
      </c>
    </row>
    <row r="10" spans="1:13" s="135" customFormat="1" ht="17.45" customHeight="1">
      <c r="A10" s="136"/>
      <c r="B10" s="336" t="s">
        <v>15</v>
      </c>
      <c r="C10" s="337" t="s">
        <v>35</v>
      </c>
      <c r="D10" s="338">
        <f>+'Receita Operacional'!D68</f>
        <v>0</v>
      </c>
      <c r="E10" s="338">
        <f>+'Receita Operacional'!E68</f>
        <v>0</v>
      </c>
      <c r="F10" s="338">
        <f>+'Receita Operacional'!F68</f>
        <v>0</v>
      </c>
      <c r="G10" s="338">
        <f>+'Receita Operacional'!G68</f>
        <v>0</v>
      </c>
      <c r="H10" s="338">
        <f>+'Receita Operacional'!H68</f>
        <v>0</v>
      </c>
      <c r="I10" s="338">
        <f>+'Receita Operacional'!I68</f>
        <v>0</v>
      </c>
      <c r="J10" s="338">
        <f>+'Receita Operacional'!J68</f>
        <v>0</v>
      </c>
      <c r="K10" s="338">
        <f>+'Receita Operacional'!K68</f>
        <v>0</v>
      </c>
      <c r="L10" s="338">
        <f>+'Receita Operacional'!L68</f>
        <v>0</v>
      </c>
      <c r="M10" s="338">
        <f>+'Receita Operacional'!M68</f>
        <v>0</v>
      </c>
    </row>
    <row r="11" spans="1:13" s="135" customFormat="1" ht="17.45" customHeight="1">
      <c r="A11" s="136"/>
      <c r="B11" s="110" t="s">
        <v>39</v>
      </c>
      <c r="C11" s="339" t="s">
        <v>35</v>
      </c>
      <c r="D11" s="6">
        <f>-'Receita Operacional'!D26-'Receita Operacional'!D39-'Receita Operacional'!D52-'Receita Operacional'!D61-'Receita Operacional'!D70</f>
        <v>0</v>
      </c>
      <c r="E11" s="6">
        <f>-'Receita Operacional'!E26-'Receita Operacional'!E39-'Receita Operacional'!E52-'Receita Operacional'!E61-'Receita Operacional'!E70</f>
        <v>0</v>
      </c>
      <c r="F11" s="6">
        <f>-'Receita Operacional'!F26-'Receita Operacional'!F39-'Receita Operacional'!F52-'Receita Operacional'!F61-'Receita Operacional'!F70</f>
        <v>0</v>
      </c>
      <c r="G11" s="6">
        <f>-'Receita Operacional'!G26-'Receita Operacional'!G39-'Receita Operacional'!G52-'Receita Operacional'!G61-'Receita Operacional'!G70</f>
        <v>0</v>
      </c>
      <c r="H11" s="6">
        <f>-'Receita Operacional'!H26-'Receita Operacional'!H39-'Receita Operacional'!H52-'Receita Operacional'!H61-'Receita Operacional'!H70</f>
        <v>0</v>
      </c>
      <c r="I11" s="6">
        <f>-'Receita Operacional'!I26-'Receita Operacional'!I39-'Receita Operacional'!I52-'Receita Operacional'!I61-'Receita Operacional'!I70</f>
        <v>0</v>
      </c>
      <c r="J11" s="6">
        <f>-'Receita Operacional'!J26-'Receita Operacional'!J39-'Receita Operacional'!J52-'Receita Operacional'!J61-'Receita Operacional'!J70</f>
        <v>0</v>
      </c>
      <c r="K11" s="6">
        <f>-'Receita Operacional'!K26-'Receita Operacional'!K39-'Receita Operacional'!K52-'Receita Operacional'!K61-'Receita Operacional'!K70</f>
        <v>0</v>
      </c>
      <c r="L11" s="6">
        <f>-'Receita Operacional'!L26-'Receita Operacional'!L39-'Receita Operacional'!L52-'Receita Operacional'!L61-'Receita Operacional'!L70</f>
        <v>0</v>
      </c>
      <c r="M11" s="6">
        <f>-'Receita Operacional'!M26-'Receita Operacional'!M39-'Receita Operacional'!M52-'Receita Operacional'!M61-'Receita Operacional'!M70</f>
        <v>0</v>
      </c>
    </row>
    <row r="12" spans="1:13" s="135" customFormat="1" ht="17.45" customHeight="1">
      <c r="A12" s="136"/>
      <c r="B12" s="332" t="s">
        <v>12</v>
      </c>
      <c r="C12" s="333" t="s">
        <v>35</v>
      </c>
      <c r="D12" s="334">
        <f>(D5+D11)*(1-Indicadores!$L$5)</f>
        <v>0</v>
      </c>
      <c r="E12" s="334">
        <f>(E5+E11)*(1-Indicadores!$L$5)</f>
        <v>0</v>
      </c>
      <c r="F12" s="334">
        <f>(F5+F11)*(1-Indicadores!$L$5)</f>
        <v>0</v>
      </c>
      <c r="G12" s="334">
        <f>(G5+G11)*(1-Indicadores!$L$5)</f>
        <v>0</v>
      </c>
      <c r="H12" s="334">
        <f>(H5+H11)*(1-Indicadores!$L$5)</f>
        <v>0</v>
      </c>
      <c r="I12" s="334">
        <f>(I5+I11)*(1-Indicadores!$L$5)</f>
        <v>0</v>
      </c>
      <c r="J12" s="334">
        <f>(J5+J11)*(1-Indicadores!$L$5)</f>
        <v>0</v>
      </c>
      <c r="K12" s="334">
        <f>(K5+K11)*(1-Indicadores!$L$5)</f>
        <v>0</v>
      </c>
      <c r="L12" s="334">
        <f>(L5+L11)*(1-Indicadores!$L$5)</f>
        <v>0</v>
      </c>
      <c r="M12" s="334">
        <f>(M5+M11)*(1-Indicadores!$L$5)</f>
        <v>0</v>
      </c>
    </row>
    <row r="13" spans="1:13" s="134" customFormat="1" ht="17.45" customHeight="1">
      <c r="A13" s="136"/>
      <c r="B13" s="141" t="s">
        <v>13</v>
      </c>
      <c r="C13" s="139" t="s">
        <v>35</v>
      </c>
      <c r="D13" s="340">
        <f t="shared" ref="D13:M13" si="1">D14+D29</f>
        <v>0</v>
      </c>
      <c r="E13" s="340">
        <f t="shared" si="1"/>
        <v>0</v>
      </c>
      <c r="F13" s="340">
        <f t="shared" si="1"/>
        <v>0</v>
      </c>
      <c r="G13" s="340">
        <f t="shared" si="1"/>
        <v>0</v>
      </c>
      <c r="H13" s="340">
        <f t="shared" si="1"/>
        <v>0</v>
      </c>
      <c r="I13" s="340">
        <f t="shared" si="1"/>
        <v>0</v>
      </c>
      <c r="J13" s="340">
        <f t="shared" si="1"/>
        <v>0</v>
      </c>
      <c r="K13" s="340">
        <f t="shared" si="1"/>
        <v>0</v>
      </c>
      <c r="L13" s="340">
        <f t="shared" si="1"/>
        <v>0</v>
      </c>
      <c r="M13" s="340">
        <f t="shared" si="1"/>
        <v>0</v>
      </c>
    </row>
    <row r="14" spans="1:13" s="135" customFormat="1" ht="17.45" customHeight="1">
      <c r="A14" s="136"/>
      <c r="B14" s="143" t="s">
        <v>128</v>
      </c>
      <c r="C14" s="137" t="s">
        <v>35</v>
      </c>
      <c r="D14" s="138">
        <f t="shared" ref="D14:M14" si="2">SUM(D15:D28)</f>
        <v>0</v>
      </c>
      <c r="E14" s="138">
        <f t="shared" si="2"/>
        <v>0</v>
      </c>
      <c r="F14" s="138">
        <f t="shared" si="2"/>
        <v>0</v>
      </c>
      <c r="G14" s="138">
        <f t="shared" si="2"/>
        <v>0</v>
      </c>
      <c r="H14" s="138">
        <f t="shared" si="2"/>
        <v>0</v>
      </c>
      <c r="I14" s="138">
        <f t="shared" si="2"/>
        <v>0</v>
      </c>
      <c r="J14" s="138">
        <f t="shared" si="2"/>
        <v>0</v>
      </c>
      <c r="K14" s="138">
        <f t="shared" si="2"/>
        <v>0</v>
      </c>
      <c r="L14" s="138">
        <f t="shared" si="2"/>
        <v>0</v>
      </c>
      <c r="M14" s="138">
        <f t="shared" si="2"/>
        <v>0</v>
      </c>
    </row>
    <row r="15" spans="1:13" s="135" customFormat="1" ht="17.45" customHeight="1">
      <c r="A15" s="136"/>
      <c r="B15" s="17" t="s">
        <v>80</v>
      </c>
      <c r="C15" s="335" t="s">
        <v>35</v>
      </c>
      <c r="D15" s="52">
        <f>-SUM('Custos e Despesas'!D6+'Custos e Despesas'!D24+'Custos e Despesas'!D36)</f>
        <v>0</v>
      </c>
      <c r="E15" s="52">
        <f>-SUM('Custos e Despesas'!E6+'Custos e Despesas'!E24+'Custos e Despesas'!E36)</f>
        <v>0</v>
      </c>
      <c r="F15" s="52">
        <f>-SUM('Custos e Despesas'!F6+'Custos e Despesas'!F24+'Custos e Despesas'!F36)</f>
        <v>0</v>
      </c>
      <c r="G15" s="52">
        <f>-SUM('Custos e Despesas'!G6+'Custos e Despesas'!G24+'Custos e Despesas'!G36)</f>
        <v>0</v>
      </c>
      <c r="H15" s="52">
        <f>-SUM('Custos e Despesas'!H6+'Custos e Despesas'!H24+'Custos e Despesas'!H36)</f>
        <v>0</v>
      </c>
      <c r="I15" s="52">
        <f>-SUM('Custos e Despesas'!I6+'Custos e Despesas'!I24+'Custos e Despesas'!I36)</f>
        <v>0</v>
      </c>
      <c r="J15" s="52">
        <f>-SUM('Custos e Despesas'!J6+'Custos e Despesas'!J24+'Custos e Despesas'!J36)</f>
        <v>0</v>
      </c>
      <c r="K15" s="52">
        <f>-SUM('Custos e Despesas'!K6+'Custos e Despesas'!K24+'Custos e Despesas'!K36)</f>
        <v>0</v>
      </c>
      <c r="L15" s="52">
        <f>-SUM('Custos e Despesas'!L6+'Custos e Despesas'!L24+'Custos e Despesas'!L36)</f>
        <v>0</v>
      </c>
      <c r="M15" s="52">
        <f>-SUM('Custos e Despesas'!M6+'Custos e Despesas'!M24+'Custos e Despesas'!M36)</f>
        <v>0</v>
      </c>
    </row>
    <row r="16" spans="1:13" s="135" customFormat="1" ht="17.45" customHeight="1">
      <c r="A16" s="136"/>
      <c r="B16" s="17" t="s">
        <v>17</v>
      </c>
      <c r="C16" s="335" t="s">
        <v>35</v>
      </c>
      <c r="D16" s="52">
        <f>-'Custos e Despesas'!D48</f>
        <v>0</v>
      </c>
      <c r="E16" s="52">
        <f>-'Custos e Despesas'!E48</f>
        <v>0</v>
      </c>
      <c r="F16" s="52">
        <f>-'Custos e Despesas'!F48</f>
        <v>0</v>
      </c>
      <c r="G16" s="52">
        <f>-'Custos e Despesas'!G48</f>
        <v>0</v>
      </c>
      <c r="H16" s="52">
        <f>-'Custos e Despesas'!H48</f>
        <v>0</v>
      </c>
      <c r="I16" s="52">
        <f>-'Custos e Despesas'!I48</f>
        <v>0</v>
      </c>
      <c r="J16" s="52">
        <f>-'Custos e Despesas'!J48</f>
        <v>0</v>
      </c>
      <c r="K16" s="52">
        <f>-'Custos e Despesas'!K48</f>
        <v>0</v>
      </c>
      <c r="L16" s="52">
        <f>-'Custos e Despesas'!L48</f>
        <v>0</v>
      </c>
      <c r="M16" s="52">
        <f>-'Custos e Despesas'!M48</f>
        <v>0</v>
      </c>
    </row>
    <row r="17" spans="1:13" s="135" customFormat="1" ht="17.45" customHeight="1">
      <c r="A17" s="136"/>
      <c r="B17" s="17" t="s">
        <v>70</v>
      </c>
      <c r="C17" s="335" t="s">
        <v>35</v>
      </c>
      <c r="D17" s="52">
        <f>-'Custos e Despesas'!D51</f>
        <v>0</v>
      </c>
      <c r="E17" s="52">
        <f>-'Custos e Despesas'!E51</f>
        <v>0</v>
      </c>
      <c r="F17" s="52">
        <f>-'Custos e Despesas'!F51</f>
        <v>0</v>
      </c>
      <c r="G17" s="52">
        <f>-'Custos e Despesas'!G51</f>
        <v>0</v>
      </c>
      <c r="H17" s="52">
        <f>-'Custos e Despesas'!H51</f>
        <v>0</v>
      </c>
      <c r="I17" s="52">
        <f>-'Custos e Despesas'!I51</f>
        <v>0</v>
      </c>
      <c r="J17" s="52">
        <f>-'Custos e Despesas'!J51</f>
        <v>0</v>
      </c>
      <c r="K17" s="52">
        <f>-'Custos e Despesas'!K51</f>
        <v>0</v>
      </c>
      <c r="L17" s="52">
        <f>-'Custos e Despesas'!L51</f>
        <v>0</v>
      </c>
      <c r="M17" s="52">
        <f>-'Custos e Despesas'!M51</f>
        <v>0</v>
      </c>
    </row>
    <row r="18" spans="1:13" s="135" customFormat="1" ht="17.45" customHeight="1">
      <c r="A18" s="136"/>
      <c r="B18" s="17" t="s">
        <v>60</v>
      </c>
      <c r="C18" s="335" t="s">
        <v>35</v>
      </c>
      <c r="D18" s="52">
        <f>-'Custos e Despesas'!D59</f>
        <v>0</v>
      </c>
      <c r="E18" s="52">
        <f>-'Custos e Despesas'!E59</f>
        <v>0</v>
      </c>
      <c r="F18" s="52">
        <f>-'Custos e Despesas'!F59</f>
        <v>0</v>
      </c>
      <c r="G18" s="52">
        <f>-'Custos e Despesas'!G59</f>
        <v>0</v>
      </c>
      <c r="H18" s="52">
        <f>-'Custos e Despesas'!H59</f>
        <v>0</v>
      </c>
      <c r="I18" s="52">
        <f>-'Custos e Despesas'!I59</f>
        <v>0</v>
      </c>
      <c r="J18" s="52">
        <f>-'Custos e Despesas'!J59</f>
        <v>0</v>
      </c>
      <c r="K18" s="52">
        <f>-'Custos e Despesas'!K59</f>
        <v>0</v>
      </c>
      <c r="L18" s="52">
        <f>-'Custos e Despesas'!L59</f>
        <v>0</v>
      </c>
      <c r="M18" s="52">
        <f>-'Custos e Despesas'!M59</f>
        <v>0</v>
      </c>
    </row>
    <row r="19" spans="1:13" s="135" customFormat="1" ht="17.45" customHeight="1">
      <c r="A19" s="136"/>
      <c r="B19" s="17" t="s">
        <v>18</v>
      </c>
      <c r="C19" s="335" t="s">
        <v>35</v>
      </c>
      <c r="D19" s="52">
        <f>-'Custos e Despesas'!D63</f>
        <v>0</v>
      </c>
      <c r="E19" s="52">
        <f>-'Custos e Despesas'!E63</f>
        <v>0</v>
      </c>
      <c r="F19" s="52">
        <f>-'Custos e Despesas'!F63</f>
        <v>0</v>
      </c>
      <c r="G19" s="52">
        <f>-'Custos e Despesas'!G63</f>
        <v>0</v>
      </c>
      <c r="H19" s="52">
        <f>-'Custos e Despesas'!H63</f>
        <v>0</v>
      </c>
      <c r="I19" s="52">
        <f>-'Custos e Despesas'!I63</f>
        <v>0</v>
      </c>
      <c r="J19" s="52">
        <f>-'Custos e Despesas'!J63</f>
        <v>0</v>
      </c>
      <c r="K19" s="52">
        <f>-'Custos e Despesas'!K63</f>
        <v>0</v>
      </c>
      <c r="L19" s="52">
        <f>-'Custos e Despesas'!L63</f>
        <v>0</v>
      </c>
      <c r="M19" s="52">
        <f>-'Custos e Despesas'!M63</f>
        <v>0</v>
      </c>
    </row>
    <row r="20" spans="1:13" s="135" customFormat="1" ht="17.45" customHeight="1">
      <c r="A20" s="136"/>
      <c r="B20" s="17" t="s">
        <v>163</v>
      </c>
      <c r="C20" s="335" t="s">
        <v>35</v>
      </c>
      <c r="D20" s="52">
        <f>-'Custos e Despesas'!D66</f>
        <v>0</v>
      </c>
      <c r="E20" s="52">
        <f>-'Custos e Despesas'!E66</f>
        <v>0</v>
      </c>
      <c r="F20" s="52">
        <f>-'Custos e Despesas'!F66</f>
        <v>0</v>
      </c>
      <c r="G20" s="52">
        <f>-'Custos e Despesas'!G66</f>
        <v>0</v>
      </c>
      <c r="H20" s="52">
        <f>-'Custos e Despesas'!H66</f>
        <v>0</v>
      </c>
      <c r="I20" s="52">
        <f>-'Custos e Despesas'!I66</f>
        <v>0</v>
      </c>
      <c r="J20" s="52">
        <f>-'Custos e Despesas'!J66</f>
        <v>0</v>
      </c>
      <c r="K20" s="52">
        <f>-'Custos e Despesas'!K66</f>
        <v>0</v>
      </c>
      <c r="L20" s="52">
        <f>-'Custos e Despesas'!L66</f>
        <v>0</v>
      </c>
      <c r="M20" s="52">
        <f>-'Custos e Despesas'!M66</f>
        <v>0</v>
      </c>
    </row>
    <row r="21" spans="1:13" s="135" customFormat="1" ht="17.45" customHeight="1">
      <c r="A21" s="136"/>
      <c r="B21" s="17" t="s">
        <v>16</v>
      </c>
      <c r="C21" s="335" t="s">
        <v>35</v>
      </c>
      <c r="D21" s="52">
        <f>-'Custos e Despesas'!D67</f>
        <v>0</v>
      </c>
      <c r="E21" s="52">
        <f>-'Custos e Despesas'!E67</f>
        <v>0</v>
      </c>
      <c r="F21" s="52">
        <f>-'Custos e Despesas'!F67</f>
        <v>0</v>
      </c>
      <c r="G21" s="52">
        <f>-'Custos e Despesas'!G67</f>
        <v>0</v>
      </c>
      <c r="H21" s="52">
        <f>-'Custos e Despesas'!H67</f>
        <v>0</v>
      </c>
      <c r="I21" s="52">
        <f>-'Custos e Despesas'!I67</f>
        <v>0</v>
      </c>
      <c r="J21" s="52">
        <f>-'Custos e Despesas'!J67</f>
        <v>0</v>
      </c>
      <c r="K21" s="52">
        <f>-'Custos e Despesas'!K67</f>
        <v>0</v>
      </c>
      <c r="L21" s="52">
        <f>-'Custos e Despesas'!L67</f>
        <v>0</v>
      </c>
      <c r="M21" s="52">
        <f>-'Custos e Despesas'!M67</f>
        <v>0</v>
      </c>
    </row>
    <row r="22" spans="1:13" s="135" customFormat="1" ht="17.45" customHeight="1">
      <c r="A22" s="136"/>
      <c r="B22" s="17" t="s">
        <v>175</v>
      </c>
      <c r="C22" s="335" t="s">
        <v>35</v>
      </c>
      <c r="D22" s="52">
        <f>-'Custos e Despesas'!D72</f>
        <v>0</v>
      </c>
      <c r="E22" s="52">
        <f>-'Custos e Despesas'!E72</f>
        <v>0</v>
      </c>
      <c r="F22" s="52">
        <f>-'Custos e Despesas'!F72</f>
        <v>0</v>
      </c>
      <c r="G22" s="52">
        <f>-'Custos e Despesas'!G72</f>
        <v>0</v>
      </c>
      <c r="H22" s="52">
        <f>-'Custos e Despesas'!H72</f>
        <v>0</v>
      </c>
      <c r="I22" s="52">
        <f>-'Custos e Despesas'!I72</f>
        <v>0</v>
      </c>
      <c r="J22" s="52">
        <f>-'Custos e Despesas'!J72</f>
        <v>0</v>
      </c>
      <c r="K22" s="52">
        <f>-'Custos e Despesas'!K72</f>
        <v>0</v>
      </c>
      <c r="L22" s="52">
        <f>-'Custos e Despesas'!L72</f>
        <v>0</v>
      </c>
      <c r="M22" s="52">
        <f>-'Custos e Despesas'!M72</f>
        <v>0</v>
      </c>
    </row>
    <row r="23" spans="1:13" s="135" customFormat="1" ht="17.45" customHeight="1">
      <c r="A23" s="136"/>
      <c r="B23" s="17" t="s">
        <v>176</v>
      </c>
      <c r="C23" s="335" t="s">
        <v>35</v>
      </c>
      <c r="D23" s="52">
        <f>-'Custos e Despesas'!D73</f>
        <v>0</v>
      </c>
      <c r="E23" s="52">
        <f>-'Custos e Despesas'!E73</f>
        <v>0</v>
      </c>
      <c r="F23" s="52">
        <f>-'Custos e Despesas'!F73</f>
        <v>0</v>
      </c>
      <c r="G23" s="52">
        <f>-'Custos e Despesas'!G73</f>
        <v>0</v>
      </c>
      <c r="H23" s="52">
        <f>-'Custos e Despesas'!H73</f>
        <v>0</v>
      </c>
      <c r="I23" s="52">
        <f>-'Custos e Despesas'!I73</f>
        <v>0</v>
      </c>
      <c r="J23" s="52">
        <f>-'Custos e Despesas'!J73</f>
        <v>0</v>
      </c>
      <c r="K23" s="52">
        <f>-'Custos e Despesas'!K73</f>
        <v>0</v>
      </c>
      <c r="L23" s="52">
        <f>-'Custos e Despesas'!L73</f>
        <v>0</v>
      </c>
      <c r="M23" s="52">
        <f>-'Custos e Despesas'!M73</f>
        <v>0</v>
      </c>
    </row>
    <row r="24" spans="1:13" s="135" customFormat="1" ht="17.45" customHeight="1">
      <c r="A24" s="136"/>
      <c r="B24" s="17" t="s">
        <v>177</v>
      </c>
      <c r="C24" s="335" t="s">
        <v>35</v>
      </c>
      <c r="D24" s="52">
        <f>-'Custos e Despesas'!D74</f>
        <v>0</v>
      </c>
      <c r="E24" s="52">
        <f>-'Custos e Despesas'!E74</f>
        <v>0</v>
      </c>
      <c r="F24" s="52">
        <f>-'Custos e Despesas'!F74</f>
        <v>0</v>
      </c>
      <c r="G24" s="52">
        <f>-'Custos e Despesas'!G74</f>
        <v>0</v>
      </c>
      <c r="H24" s="52">
        <f>-'Custos e Despesas'!H74</f>
        <v>0</v>
      </c>
      <c r="I24" s="52">
        <f>-'Custos e Despesas'!I74</f>
        <v>0</v>
      </c>
      <c r="J24" s="52">
        <f>-'Custos e Despesas'!J74</f>
        <v>0</v>
      </c>
      <c r="K24" s="52">
        <f>-'Custos e Despesas'!K74</f>
        <v>0</v>
      </c>
      <c r="L24" s="52">
        <f>-'Custos e Despesas'!L74</f>
        <v>0</v>
      </c>
      <c r="M24" s="52">
        <f>-'Custos e Despesas'!M74</f>
        <v>0</v>
      </c>
    </row>
    <row r="25" spans="1:13" s="135" customFormat="1" ht="17.45" customHeight="1">
      <c r="A25" s="136"/>
      <c r="B25" s="17" t="s">
        <v>0</v>
      </c>
      <c r="C25" s="335" t="s">
        <v>35</v>
      </c>
      <c r="D25" s="52">
        <f>-'Custos e Despesas'!D75</f>
        <v>0</v>
      </c>
      <c r="E25" s="52">
        <f>-'Custos e Despesas'!E75</f>
        <v>0</v>
      </c>
      <c r="F25" s="52">
        <f>-'Custos e Despesas'!F75</f>
        <v>0</v>
      </c>
      <c r="G25" s="52">
        <f>-'Custos e Despesas'!G75</f>
        <v>0</v>
      </c>
      <c r="H25" s="52">
        <f>-'Custos e Despesas'!H75</f>
        <v>0</v>
      </c>
      <c r="I25" s="52">
        <f>-'Custos e Despesas'!I75</f>
        <v>0</v>
      </c>
      <c r="J25" s="52">
        <f>-'Custos e Despesas'!J75</f>
        <v>0</v>
      </c>
      <c r="K25" s="52">
        <f>-'Custos e Despesas'!K75</f>
        <v>0</v>
      </c>
      <c r="L25" s="52">
        <f>-'Custos e Despesas'!L75</f>
        <v>0</v>
      </c>
      <c r="M25" s="52">
        <f>-'Custos e Despesas'!M75</f>
        <v>0</v>
      </c>
    </row>
    <row r="26" spans="1:13" s="145" customFormat="1" ht="17.45" customHeight="1">
      <c r="A26" s="144"/>
      <c r="B26" s="17" t="s">
        <v>63</v>
      </c>
      <c r="C26" s="335" t="s">
        <v>35</v>
      </c>
      <c r="D26" s="52">
        <f>-'Custos e Despesas'!D81</f>
        <v>0</v>
      </c>
      <c r="E26" s="52">
        <f>-'Custos e Despesas'!E81</f>
        <v>0</v>
      </c>
      <c r="F26" s="52">
        <f>-'Custos e Despesas'!F81</f>
        <v>0</v>
      </c>
      <c r="G26" s="52">
        <f>-'Custos e Despesas'!G81</f>
        <v>0</v>
      </c>
      <c r="H26" s="52">
        <f>-'Custos e Despesas'!H81</f>
        <v>0</v>
      </c>
      <c r="I26" s="52">
        <f>-'Custos e Despesas'!I81</f>
        <v>0</v>
      </c>
      <c r="J26" s="52">
        <f>-'Custos e Despesas'!J81</f>
        <v>0</v>
      </c>
      <c r="K26" s="52">
        <f>-'Custos e Despesas'!K81</f>
        <v>0</v>
      </c>
      <c r="L26" s="52">
        <f>-'Custos e Despesas'!L81</f>
        <v>0</v>
      </c>
      <c r="M26" s="52">
        <f>-'Custos e Despesas'!M81</f>
        <v>0</v>
      </c>
    </row>
    <row r="27" spans="1:13" s="145" customFormat="1" ht="17.45" customHeight="1">
      <c r="A27" s="144"/>
      <c r="B27" s="17" t="s">
        <v>81</v>
      </c>
      <c r="C27" s="335" t="s">
        <v>35</v>
      </c>
      <c r="D27" s="52">
        <f>-'Custos e Despesas'!D84</f>
        <v>0</v>
      </c>
      <c r="E27" s="52">
        <f>-'Custos e Despesas'!E84</f>
        <v>0</v>
      </c>
      <c r="F27" s="52">
        <f>-'Custos e Despesas'!F84</f>
        <v>0</v>
      </c>
      <c r="G27" s="52">
        <f>-'Custos e Despesas'!G84</f>
        <v>0</v>
      </c>
      <c r="H27" s="52">
        <f>-'Custos e Despesas'!H84</f>
        <v>0</v>
      </c>
      <c r="I27" s="52">
        <f>-'Custos e Despesas'!I84</f>
        <v>0</v>
      </c>
      <c r="J27" s="52">
        <f>-'Custos e Despesas'!J84</f>
        <v>0</v>
      </c>
      <c r="K27" s="52">
        <f>-'Custos e Despesas'!K84</f>
        <v>0</v>
      </c>
      <c r="L27" s="52">
        <f>-'Custos e Despesas'!L84</f>
        <v>0</v>
      </c>
      <c r="M27" s="52">
        <f>-'Custos e Despesas'!M84</f>
        <v>0</v>
      </c>
    </row>
    <row r="28" spans="1:13" s="135" customFormat="1" ht="17.45" customHeight="1">
      <c r="A28" s="140"/>
      <c r="B28" s="17" t="s">
        <v>118</v>
      </c>
      <c r="C28" s="335" t="s">
        <v>35</v>
      </c>
      <c r="D28" s="52">
        <f>-'Custos e Despesas'!D85</f>
        <v>0</v>
      </c>
      <c r="E28" s="52">
        <f>-'Custos e Despesas'!E85</f>
        <v>0</v>
      </c>
      <c r="F28" s="52">
        <f>-'Custos e Despesas'!F85</f>
        <v>0</v>
      </c>
      <c r="G28" s="52">
        <f>-'Custos e Despesas'!G85</f>
        <v>0</v>
      </c>
      <c r="H28" s="52">
        <f>-'Custos e Despesas'!H85</f>
        <v>0</v>
      </c>
      <c r="I28" s="52">
        <f>-'Custos e Despesas'!I85</f>
        <v>0</v>
      </c>
      <c r="J28" s="52">
        <f>-'Custos e Despesas'!J85</f>
        <v>0</v>
      </c>
      <c r="K28" s="52">
        <f>-'Custos e Despesas'!K85</f>
        <v>0</v>
      </c>
      <c r="L28" s="52">
        <f>-'Custos e Despesas'!L85</f>
        <v>0</v>
      </c>
      <c r="M28" s="52">
        <f>-'Custos e Despesas'!M85</f>
        <v>0</v>
      </c>
    </row>
    <row r="29" spans="1:13" s="135" customFormat="1" ht="17.45" customHeight="1">
      <c r="A29" s="136"/>
      <c r="B29" s="143" t="s">
        <v>124</v>
      </c>
      <c r="C29" s="137" t="s">
        <v>35</v>
      </c>
      <c r="D29" s="138">
        <f t="shared" ref="D29:M29" si="3">+SUM(D30:D35)</f>
        <v>0</v>
      </c>
      <c r="E29" s="138">
        <f t="shared" si="3"/>
        <v>0</v>
      </c>
      <c r="F29" s="138">
        <f t="shared" si="3"/>
        <v>0</v>
      </c>
      <c r="G29" s="138">
        <f t="shared" si="3"/>
        <v>0</v>
      </c>
      <c r="H29" s="138">
        <f t="shared" si="3"/>
        <v>0</v>
      </c>
      <c r="I29" s="138">
        <f t="shared" si="3"/>
        <v>0</v>
      </c>
      <c r="J29" s="138">
        <f t="shared" si="3"/>
        <v>0</v>
      </c>
      <c r="K29" s="138">
        <f t="shared" si="3"/>
        <v>0</v>
      </c>
      <c r="L29" s="138">
        <f t="shared" si="3"/>
        <v>0</v>
      </c>
      <c r="M29" s="138">
        <f t="shared" si="3"/>
        <v>0</v>
      </c>
    </row>
    <row r="30" spans="1:13" s="145" customFormat="1" ht="17.45" customHeight="1">
      <c r="A30" s="144"/>
      <c r="B30" s="17" t="s">
        <v>41</v>
      </c>
      <c r="C30" s="335" t="s">
        <v>35</v>
      </c>
      <c r="D30" s="52">
        <f>-'Custos e Despesas'!D93</f>
        <v>0</v>
      </c>
      <c r="E30" s="52">
        <f>-'Custos e Despesas'!E93</f>
        <v>0</v>
      </c>
      <c r="F30" s="52">
        <f>-'Custos e Despesas'!F93</f>
        <v>0</v>
      </c>
      <c r="G30" s="52">
        <f>-'Custos e Despesas'!G93</f>
        <v>0</v>
      </c>
      <c r="H30" s="52">
        <f>-'Custos e Despesas'!H93</f>
        <v>0</v>
      </c>
      <c r="I30" s="52">
        <f>-'Custos e Despesas'!I93</f>
        <v>0</v>
      </c>
      <c r="J30" s="52">
        <f>-'Custos e Despesas'!J93</f>
        <v>0</v>
      </c>
      <c r="K30" s="52">
        <f>-'Custos e Despesas'!K93</f>
        <v>0</v>
      </c>
      <c r="L30" s="52">
        <f>-'Custos e Despesas'!L93</f>
        <v>0</v>
      </c>
      <c r="M30" s="52">
        <f>-'Custos e Despesas'!M93</f>
        <v>0</v>
      </c>
    </row>
    <row r="31" spans="1:13" s="135" customFormat="1" ht="17.45" customHeight="1">
      <c r="A31" s="136"/>
      <c r="B31" s="17" t="s">
        <v>104</v>
      </c>
      <c r="C31" s="335" t="s">
        <v>35</v>
      </c>
      <c r="D31" s="52">
        <f>-'Custos e Despesas'!D96</f>
        <v>0</v>
      </c>
      <c r="E31" s="52">
        <f>-'Custos e Despesas'!E96</f>
        <v>0</v>
      </c>
      <c r="F31" s="52">
        <f>-'Custos e Despesas'!F96</f>
        <v>0</v>
      </c>
      <c r="G31" s="52">
        <f>-'Custos e Despesas'!G96</f>
        <v>0</v>
      </c>
      <c r="H31" s="52">
        <f>-'Custos e Despesas'!H96</f>
        <v>0</v>
      </c>
      <c r="I31" s="52">
        <f>-'Custos e Despesas'!I96</f>
        <v>0</v>
      </c>
      <c r="J31" s="52">
        <f>-'Custos e Despesas'!J96</f>
        <v>0</v>
      </c>
      <c r="K31" s="52">
        <f>-'Custos e Despesas'!K96</f>
        <v>0</v>
      </c>
      <c r="L31" s="52">
        <f>-'Custos e Despesas'!L96</f>
        <v>0</v>
      </c>
      <c r="M31" s="52">
        <f>-'Custos e Despesas'!M96</f>
        <v>0</v>
      </c>
    </row>
    <row r="32" spans="1:13" s="135" customFormat="1" ht="17.45" customHeight="1">
      <c r="A32" s="136"/>
      <c r="B32" s="17" t="s">
        <v>20</v>
      </c>
      <c r="C32" s="335" t="s">
        <v>35</v>
      </c>
      <c r="D32" s="52">
        <f>-'Custos e Despesas'!D101</f>
        <v>0</v>
      </c>
      <c r="E32" s="52">
        <f>-'Custos e Despesas'!E101</f>
        <v>0</v>
      </c>
      <c r="F32" s="52">
        <f>-'Custos e Despesas'!F101</f>
        <v>0</v>
      </c>
      <c r="G32" s="52">
        <f>-'Custos e Despesas'!G101</f>
        <v>0</v>
      </c>
      <c r="H32" s="52">
        <f>-'Custos e Despesas'!H101</f>
        <v>0</v>
      </c>
      <c r="I32" s="52">
        <f>-'Custos e Despesas'!I101</f>
        <v>0</v>
      </c>
      <c r="J32" s="52">
        <f>-'Custos e Despesas'!J101</f>
        <v>0</v>
      </c>
      <c r="K32" s="52">
        <f>-'Custos e Despesas'!K101</f>
        <v>0</v>
      </c>
      <c r="L32" s="52">
        <f>-'Custos e Despesas'!L101</f>
        <v>0</v>
      </c>
      <c r="M32" s="52">
        <f>-'Custos e Despesas'!M101</f>
        <v>0</v>
      </c>
    </row>
    <row r="33" spans="1:13" s="135" customFormat="1" ht="17.45" customHeight="1">
      <c r="A33" s="136"/>
      <c r="B33" s="18" t="s">
        <v>19</v>
      </c>
      <c r="C33" s="335" t="s">
        <v>35</v>
      </c>
      <c r="D33" s="52">
        <f>-'Custos e Despesas'!D102</f>
        <v>0</v>
      </c>
      <c r="E33" s="52">
        <f>-'Custos e Despesas'!E102</f>
        <v>0</v>
      </c>
      <c r="F33" s="52">
        <f>-'Custos e Despesas'!F102</f>
        <v>0</v>
      </c>
      <c r="G33" s="52">
        <f>-'Custos e Despesas'!G102</f>
        <v>0</v>
      </c>
      <c r="H33" s="52">
        <f>-'Custos e Despesas'!H102</f>
        <v>0</v>
      </c>
      <c r="I33" s="52">
        <f>-'Custos e Despesas'!I102</f>
        <v>0</v>
      </c>
      <c r="J33" s="52">
        <f>-'Custos e Despesas'!J102</f>
        <v>0</v>
      </c>
      <c r="K33" s="52">
        <f>-'Custos e Despesas'!K102</f>
        <v>0</v>
      </c>
      <c r="L33" s="52">
        <f>-'Custos e Despesas'!L102</f>
        <v>0</v>
      </c>
      <c r="M33" s="52">
        <f>-'Custos e Despesas'!M102</f>
        <v>0</v>
      </c>
    </row>
    <row r="34" spans="1:13" s="145" customFormat="1" ht="17.45" customHeight="1">
      <c r="A34" s="144"/>
      <c r="B34" s="18" t="s">
        <v>174</v>
      </c>
      <c r="C34" s="335" t="s">
        <v>35</v>
      </c>
      <c r="D34" s="52">
        <f>-'Custos e Despesas'!D103</f>
        <v>0</v>
      </c>
      <c r="E34" s="52">
        <f>-'Custos e Despesas'!E103</f>
        <v>0</v>
      </c>
      <c r="F34" s="52">
        <f>-'Custos e Despesas'!F103</f>
        <v>0</v>
      </c>
      <c r="G34" s="52">
        <f>-'Custos e Despesas'!G103</f>
        <v>0</v>
      </c>
      <c r="H34" s="52">
        <f>-'Custos e Despesas'!H103</f>
        <v>0</v>
      </c>
      <c r="I34" s="52">
        <f>-'Custos e Despesas'!I103</f>
        <v>0</v>
      </c>
      <c r="J34" s="52">
        <f>-'Custos e Despesas'!J103</f>
        <v>0</v>
      </c>
      <c r="K34" s="52">
        <f>-'Custos e Despesas'!K103</f>
        <v>0</v>
      </c>
      <c r="L34" s="52">
        <f>-'Custos e Despesas'!L103</f>
        <v>0</v>
      </c>
      <c r="M34" s="52">
        <f>-'Custos e Despesas'!M103</f>
        <v>0</v>
      </c>
    </row>
    <row r="35" spans="1:13" s="145" customFormat="1" ht="17.45" customHeight="1">
      <c r="A35" s="144"/>
      <c r="B35" s="17" t="s">
        <v>129</v>
      </c>
      <c r="C35" s="335" t="s">
        <v>35</v>
      </c>
      <c r="D35" s="52">
        <f>-'Custos e Despesas'!D104</f>
        <v>0</v>
      </c>
      <c r="E35" s="52">
        <f>-'Custos e Despesas'!E104</f>
        <v>0</v>
      </c>
      <c r="F35" s="52">
        <f>-'Custos e Despesas'!F104</f>
        <v>0</v>
      </c>
      <c r="G35" s="52">
        <f>-'Custos e Despesas'!G104</f>
        <v>0</v>
      </c>
      <c r="H35" s="52">
        <f>-'Custos e Despesas'!H104</f>
        <v>0</v>
      </c>
      <c r="I35" s="52">
        <f>-'Custos e Despesas'!I104</f>
        <v>0</v>
      </c>
      <c r="J35" s="52">
        <f>-'Custos e Despesas'!J104</f>
        <v>0</v>
      </c>
      <c r="K35" s="52">
        <f>-'Custos e Despesas'!K104</f>
        <v>0</v>
      </c>
      <c r="L35" s="52">
        <f>-'Custos e Despesas'!L104</f>
        <v>0</v>
      </c>
      <c r="M35" s="52">
        <f>-'Custos e Despesas'!M104</f>
        <v>0</v>
      </c>
    </row>
    <row r="36" spans="1:13" s="145" customFormat="1" ht="17.45" customHeight="1">
      <c r="A36" s="144"/>
      <c r="B36" s="341" t="s">
        <v>183</v>
      </c>
      <c r="C36" s="342"/>
      <c r="D36" s="343">
        <f t="shared" ref="D36:M36" si="4">D12+D13</f>
        <v>0</v>
      </c>
      <c r="E36" s="343">
        <f t="shared" si="4"/>
        <v>0</v>
      </c>
      <c r="F36" s="343">
        <f t="shared" si="4"/>
        <v>0</v>
      </c>
      <c r="G36" s="343">
        <f t="shared" si="4"/>
        <v>0</v>
      </c>
      <c r="H36" s="343">
        <f t="shared" si="4"/>
        <v>0</v>
      </c>
      <c r="I36" s="343">
        <f t="shared" si="4"/>
        <v>0</v>
      </c>
      <c r="J36" s="343">
        <f t="shared" si="4"/>
        <v>0</v>
      </c>
      <c r="K36" s="343">
        <f t="shared" si="4"/>
        <v>0</v>
      </c>
      <c r="L36" s="343">
        <f t="shared" si="4"/>
        <v>0</v>
      </c>
      <c r="M36" s="343">
        <f t="shared" si="4"/>
        <v>0</v>
      </c>
    </row>
  </sheetData>
  <sheetProtection algorithmName="SHA-512" hashValue="Zr2asP644y0octgCLY3HAUZ2U0jSi9DUxn53TP4LdBpE64OECMSfcYdB/3rgGcTWyqfGq1Jy1T7mNTc9EVYkIg==" saltValue="JT0azQF7KoN3LM9/I3tcQQ==" spinCount="100000" sheet="1" objects="1" scenarios="1"/>
  <pageMargins left="0.41" right="0.27" top="1" bottom="1" header="0.5" footer="0.5"/>
  <pageSetup paperSize="9" scale="56" orientation="landscape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10">
    <pageSetUpPr fitToPage="1"/>
  </sheetPr>
  <dimension ref="B1:M50"/>
  <sheetViews>
    <sheetView showGridLines="0" showRowColHeaders="0" zoomScaleNormal="100" workbookViewId="0"/>
  </sheetViews>
  <sheetFormatPr defaultColWidth="8.875" defaultRowHeight="12.75"/>
  <cols>
    <col min="1" max="1" width="2.625" style="12" customWidth="1"/>
    <col min="2" max="2" width="36.5" style="12" customWidth="1"/>
    <col min="3" max="3" width="8.875" style="12"/>
    <col min="4" max="13" width="15.625" style="12" customWidth="1"/>
    <col min="14" max="16384" width="8.875" style="12"/>
  </cols>
  <sheetData>
    <row r="1" spans="2:13" ht="15" customHeight="1"/>
    <row r="2" spans="2:13" ht="15.75">
      <c r="B2" s="13" t="s">
        <v>166</v>
      </c>
    </row>
    <row r="3" spans="2:13" ht="26.25" customHeight="1">
      <c r="B3" s="207" t="s">
        <v>165</v>
      </c>
      <c r="C3" s="208" t="s">
        <v>30</v>
      </c>
      <c r="D3" s="208" t="s">
        <v>1</v>
      </c>
      <c r="E3" s="208" t="s">
        <v>2</v>
      </c>
      <c r="F3" s="208" t="s">
        <v>3</v>
      </c>
      <c r="G3" s="208" t="s">
        <v>4</v>
      </c>
      <c r="H3" s="208" t="s">
        <v>5</v>
      </c>
      <c r="I3" s="208" t="s">
        <v>6</v>
      </c>
      <c r="J3" s="208" t="s">
        <v>7</v>
      </c>
      <c r="K3" s="208" t="s">
        <v>8</v>
      </c>
      <c r="L3" s="208" t="s">
        <v>9</v>
      </c>
      <c r="M3" s="208" t="s">
        <v>10</v>
      </c>
    </row>
    <row r="4" spans="2:13" s="59" customFormat="1" ht="17.45" customHeight="1"/>
    <row r="5" spans="2:13" s="59" customFormat="1" ht="17.45" customHeight="1">
      <c r="B5" s="15" t="s">
        <v>167</v>
      </c>
      <c r="C5" s="179" t="s">
        <v>35</v>
      </c>
      <c r="D5" s="180"/>
      <c r="E5" s="180"/>
      <c r="F5" s="180"/>
      <c r="G5" s="180"/>
      <c r="H5" s="180"/>
      <c r="I5" s="180"/>
      <c r="J5" s="180"/>
      <c r="K5" s="180"/>
      <c r="L5" s="180"/>
      <c r="M5" s="180"/>
    </row>
    <row r="6" spans="2:13" s="182" customFormat="1" ht="17.45" customHeight="1">
      <c r="B6" s="164"/>
      <c r="C6" s="181"/>
      <c r="D6" s="290"/>
      <c r="E6" s="290"/>
      <c r="F6" s="290"/>
      <c r="G6" s="290"/>
      <c r="H6" s="290"/>
      <c r="I6" s="290"/>
      <c r="J6" s="290"/>
      <c r="K6" s="290"/>
      <c r="L6" s="290"/>
      <c r="M6" s="290"/>
    </row>
    <row r="7" spans="2:13" s="59" customFormat="1" ht="17.45" customHeight="1">
      <c r="B7" s="15" t="s">
        <v>277</v>
      </c>
      <c r="C7" s="179" t="s">
        <v>35</v>
      </c>
      <c r="D7" s="180"/>
      <c r="E7" s="180"/>
      <c r="F7" s="180"/>
      <c r="G7" s="180"/>
      <c r="H7" s="180"/>
      <c r="I7" s="180"/>
      <c r="J7" s="180"/>
      <c r="K7" s="180"/>
      <c r="L7" s="180"/>
      <c r="M7" s="180"/>
    </row>
    <row r="8" spans="2:13" s="59" customFormat="1" ht="17.45" customHeight="1">
      <c r="B8" s="15" t="s">
        <v>278</v>
      </c>
      <c r="C8" s="179" t="s">
        <v>132</v>
      </c>
      <c r="D8" s="347"/>
      <c r="E8" s="347"/>
      <c r="F8" s="180"/>
      <c r="G8" s="347"/>
      <c r="H8" s="347"/>
      <c r="I8" s="180"/>
      <c r="J8" s="180"/>
      <c r="K8" s="180"/>
      <c r="L8" s="180"/>
      <c r="M8" s="180"/>
    </row>
    <row r="9" spans="2:13" s="59" customFormat="1" ht="17.45" customHeight="1">
      <c r="B9" s="185"/>
      <c r="C9" s="179"/>
      <c r="D9" s="291"/>
      <c r="E9" s="291"/>
      <c r="F9" s="291"/>
      <c r="G9" s="291"/>
      <c r="H9" s="291"/>
      <c r="I9" s="291"/>
      <c r="J9" s="291"/>
      <c r="K9" s="291"/>
      <c r="L9" s="291"/>
      <c r="M9" s="291"/>
    </row>
    <row r="10" spans="2:13" s="59" customFormat="1" ht="17.45" customHeight="1">
      <c r="B10" s="15" t="s">
        <v>279</v>
      </c>
      <c r="C10" s="179" t="s">
        <v>35</v>
      </c>
      <c r="D10" s="180"/>
      <c r="E10" s="180"/>
      <c r="F10" s="180"/>
      <c r="G10" s="180"/>
      <c r="H10" s="180"/>
      <c r="I10" s="180"/>
      <c r="J10" s="180"/>
      <c r="K10" s="180"/>
      <c r="L10" s="180"/>
      <c r="M10" s="180"/>
    </row>
    <row r="11" spans="2:13" s="59" customFormat="1" ht="17.45" customHeight="1">
      <c r="B11" s="15" t="s">
        <v>280</v>
      </c>
      <c r="C11" s="179" t="s">
        <v>132</v>
      </c>
      <c r="D11" s="180"/>
      <c r="E11" s="347"/>
      <c r="F11" s="347"/>
      <c r="G11" s="180"/>
      <c r="H11" s="180"/>
      <c r="I11" s="180"/>
      <c r="J11" s="180"/>
      <c r="K11" s="180"/>
      <c r="L11" s="180"/>
      <c r="M11" s="180"/>
    </row>
    <row r="12" spans="2:13" s="59" customFormat="1" ht="17.45" customHeight="1">
      <c r="B12" s="185"/>
      <c r="C12" s="179"/>
      <c r="D12" s="291"/>
      <c r="E12" s="291"/>
      <c r="F12" s="291"/>
      <c r="G12" s="291"/>
      <c r="H12" s="291"/>
      <c r="I12" s="291"/>
      <c r="J12" s="291"/>
      <c r="K12" s="291"/>
      <c r="L12" s="291"/>
      <c r="M12" s="291"/>
    </row>
    <row r="13" spans="2:13" s="59" customFormat="1" ht="17.45" customHeight="1">
      <c r="B13" s="15" t="s">
        <v>168</v>
      </c>
      <c r="C13" s="179" t="s">
        <v>35</v>
      </c>
      <c r="D13" s="180"/>
      <c r="E13" s="180"/>
      <c r="F13" s="180"/>
      <c r="G13" s="180"/>
      <c r="H13" s="180"/>
      <c r="I13" s="180"/>
      <c r="J13" s="180"/>
      <c r="K13" s="180"/>
      <c r="L13" s="180"/>
      <c r="M13" s="180"/>
    </row>
    <row r="14" spans="2:13" s="182" customFormat="1" ht="17.45" customHeight="1">
      <c r="B14" s="183"/>
      <c r="C14" s="184"/>
      <c r="D14" s="292"/>
      <c r="E14" s="292"/>
      <c r="F14" s="292"/>
      <c r="G14" s="292"/>
      <c r="H14" s="292"/>
      <c r="I14" s="292"/>
      <c r="J14" s="292"/>
      <c r="K14" s="292"/>
      <c r="L14" s="292"/>
      <c r="M14" s="292"/>
    </row>
    <row r="15" spans="2:13" ht="15" customHeight="1"/>
    <row r="16" spans="2:13" ht="15" customHeight="1">
      <c r="E16" s="349"/>
      <c r="F16" s="348"/>
      <c r="G16" s="280"/>
      <c r="H16" s="280"/>
      <c r="I16" s="280"/>
      <c r="J16" s="280"/>
      <c r="K16" s="280"/>
    </row>
    <row r="17" spans="2:11" ht="15" customHeight="1"/>
    <row r="18" spans="2:11" ht="26.45" customHeight="1">
      <c r="B18" s="207" t="s">
        <v>296</v>
      </c>
      <c r="C18" s="207"/>
      <c r="D18" s="207"/>
      <c r="E18" s="207"/>
      <c r="F18" s="207"/>
      <c r="G18" s="207"/>
      <c r="H18" s="207"/>
      <c r="I18" s="207"/>
      <c r="J18" s="207"/>
      <c r="K18" s="207"/>
    </row>
    <row r="19" spans="2:11" ht="17.45" customHeight="1">
      <c r="B19" s="180"/>
      <c r="C19" s="180"/>
      <c r="D19" s="180"/>
      <c r="E19" s="180"/>
      <c r="F19" s="180"/>
      <c r="G19" s="180"/>
      <c r="H19" s="180"/>
      <c r="I19" s="180"/>
      <c r="J19" s="180"/>
      <c r="K19" s="180"/>
    </row>
    <row r="20" spans="2:11" ht="17.45" customHeight="1">
      <c r="B20" s="180"/>
      <c r="C20" s="180"/>
      <c r="D20" s="180"/>
      <c r="E20" s="180"/>
      <c r="F20" s="180"/>
      <c r="G20" s="180"/>
      <c r="H20" s="180"/>
      <c r="I20" s="180"/>
      <c r="J20" s="180"/>
      <c r="K20" s="180"/>
    </row>
    <row r="21" spans="2:11" ht="17.45" customHeight="1">
      <c r="B21" s="180"/>
      <c r="C21" s="180"/>
      <c r="D21" s="180"/>
      <c r="E21" s="180"/>
      <c r="F21" s="180"/>
      <c r="G21" s="180"/>
      <c r="H21" s="180"/>
      <c r="I21" s="180"/>
      <c r="J21" s="180"/>
      <c r="K21" s="180"/>
    </row>
    <row r="22" spans="2:11" ht="17.45" customHeight="1">
      <c r="B22" s="180"/>
      <c r="C22" s="180"/>
      <c r="D22" s="180"/>
      <c r="E22" s="180"/>
      <c r="F22" s="180"/>
      <c r="G22" s="180"/>
      <c r="H22" s="180"/>
      <c r="I22" s="180"/>
      <c r="J22" s="180"/>
      <c r="K22" s="180"/>
    </row>
    <row r="23" spans="2:11" ht="17.45" customHeight="1">
      <c r="B23" s="180"/>
      <c r="C23" s="180"/>
      <c r="D23" s="180"/>
      <c r="E23" s="180"/>
      <c r="F23" s="180"/>
      <c r="G23" s="180"/>
      <c r="H23" s="180"/>
      <c r="I23" s="180"/>
      <c r="J23" s="180"/>
      <c r="K23" s="180"/>
    </row>
    <row r="24" spans="2:11" ht="17.45" customHeight="1">
      <c r="B24" s="180"/>
      <c r="C24" s="180"/>
      <c r="D24" s="180"/>
      <c r="E24" s="180"/>
      <c r="F24" s="180"/>
      <c r="G24" s="180"/>
      <c r="H24" s="180"/>
      <c r="I24" s="180"/>
      <c r="J24" s="180"/>
      <c r="K24" s="180"/>
    </row>
    <row r="25" spans="2:11" ht="17.45" customHeight="1">
      <c r="B25" s="180"/>
      <c r="C25" s="180"/>
      <c r="D25" s="180"/>
      <c r="E25" s="180"/>
      <c r="F25" s="180"/>
      <c r="G25" s="180"/>
      <c r="H25" s="180"/>
      <c r="I25" s="180"/>
      <c r="J25" s="180"/>
      <c r="K25" s="180"/>
    </row>
    <row r="26" spans="2:11" ht="17.45" customHeight="1">
      <c r="B26" s="180"/>
      <c r="C26" s="180"/>
      <c r="D26" s="180"/>
      <c r="E26" s="180"/>
      <c r="F26" s="180"/>
      <c r="G26" s="180"/>
      <c r="H26" s="180"/>
      <c r="I26" s="180"/>
      <c r="J26" s="180"/>
      <c r="K26" s="180"/>
    </row>
    <row r="27" spans="2:11" ht="17.45" customHeight="1">
      <c r="B27" s="180"/>
      <c r="C27" s="180"/>
      <c r="D27" s="180"/>
      <c r="E27" s="180"/>
      <c r="F27" s="180"/>
      <c r="G27" s="180"/>
      <c r="H27" s="180"/>
      <c r="I27" s="180"/>
      <c r="J27" s="180"/>
      <c r="K27" s="180"/>
    </row>
    <row r="28" spans="2:11" ht="17.45" customHeight="1">
      <c r="B28" s="180"/>
      <c r="C28" s="180"/>
      <c r="D28" s="180"/>
      <c r="E28" s="180"/>
      <c r="F28" s="180"/>
      <c r="G28" s="180"/>
      <c r="H28" s="180"/>
      <c r="I28" s="180"/>
      <c r="J28" s="180"/>
      <c r="K28" s="180"/>
    </row>
    <row r="29" spans="2:11" ht="17.45" customHeight="1">
      <c r="B29" s="180"/>
      <c r="C29" s="180"/>
      <c r="D29" s="180"/>
      <c r="E29" s="180"/>
      <c r="F29" s="180"/>
      <c r="G29" s="180"/>
      <c r="H29" s="180"/>
      <c r="I29" s="180"/>
      <c r="J29" s="180"/>
      <c r="K29" s="180"/>
    </row>
    <row r="30" spans="2:11" ht="17.45" customHeight="1">
      <c r="B30" s="180"/>
      <c r="C30" s="180"/>
      <c r="D30" s="180"/>
      <c r="E30" s="180"/>
      <c r="F30" s="180"/>
      <c r="G30" s="180"/>
      <c r="H30" s="180"/>
      <c r="I30" s="180"/>
      <c r="J30" s="180"/>
      <c r="K30" s="180"/>
    </row>
    <row r="31" spans="2:11" ht="17.45" customHeight="1">
      <c r="B31" s="180"/>
      <c r="C31" s="180"/>
      <c r="D31" s="180"/>
      <c r="E31" s="180"/>
      <c r="F31" s="180"/>
      <c r="G31" s="180"/>
      <c r="H31" s="180"/>
      <c r="I31" s="180"/>
      <c r="J31" s="180"/>
      <c r="K31" s="180"/>
    </row>
    <row r="32" spans="2:11" ht="17.45" customHeight="1">
      <c r="B32" s="180"/>
      <c r="C32" s="180"/>
      <c r="D32" s="180"/>
      <c r="E32" s="180"/>
      <c r="F32" s="180"/>
      <c r="G32" s="180"/>
      <c r="H32" s="180"/>
      <c r="I32" s="180"/>
      <c r="J32" s="180"/>
      <c r="K32" s="180"/>
    </row>
    <row r="33" spans="2:11" ht="17.45" customHeight="1">
      <c r="B33" s="180"/>
      <c r="C33" s="180"/>
      <c r="D33" s="180"/>
      <c r="E33" s="180"/>
      <c r="F33" s="180"/>
      <c r="G33" s="180"/>
      <c r="H33" s="180"/>
      <c r="I33" s="180"/>
      <c r="J33" s="180"/>
      <c r="K33" s="180"/>
    </row>
    <row r="34" spans="2:11" ht="17.45" customHeight="1">
      <c r="B34" s="180"/>
      <c r="C34" s="180"/>
      <c r="D34" s="180"/>
      <c r="E34" s="180"/>
      <c r="F34" s="180"/>
      <c r="G34" s="180"/>
      <c r="H34" s="180"/>
      <c r="I34" s="180"/>
      <c r="J34" s="180"/>
      <c r="K34" s="180"/>
    </row>
    <row r="35" spans="2:11" ht="17.45" customHeight="1">
      <c r="B35" s="180"/>
      <c r="C35" s="180"/>
      <c r="D35" s="180"/>
      <c r="E35" s="180"/>
      <c r="F35" s="180"/>
      <c r="G35" s="180"/>
      <c r="H35" s="180"/>
      <c r="I35" s="180"/>
      <c r="J35" s="180"/>
      <c r="K35" s="180"/>
    </row>
    <row r="36" spans="2:11" ht="17.45" customHeight="1">
      <c r="B36" s="180"/>
      <c r="C36" s="180"/>
      <c r="D36" s="180"/>
      <c r="E36" s="180"/>
      <c r="F36" s="180"/>
      <c r="G36" s="180"/>
      <c r="H36" s="180"/>
      <c r="I36" s="180"/>
      <c r="J36" s="180"/>
      <c r="K36" s="180"/>
    </row>
    <row r="37" spans="2:11" ht="17.45" customHeight="1">
      <c r="B37" s="180"/>
      <c r="C37" s="180"/>
      <c r="D37" s="180"/>
      <c r="E37" s="180"/>
      <c r="F37" s="180"/>
      <c r="G37" s="180"/>
      <c r="H37" s="180"/>
      <c r="I37" s="180"/>
      <c r="J37" s="180"/>
      <c r="K37" s="180"/>
    </row>
    <row r="38" spans="2:11" ht="17.45" customHeight="1">
      <c r="B38" s="180"/>
      <c r="C38" s="180"/>
      <c r="D38" s="180"/>
      <c r="E38" s="180"/>
      <c r="F38" s="180"/>
      <c r="G38" s="180"/>
      <c r="H38" s="180"/>
      <c r="I38" s="180"/>
      <c r="J38" s="180"/>
      <c r="K38" s="180"/>
    </row>
    <row r="39" spans="2:11" ht="15" customHeight="1"/>
    <row r="40" spans="2:11" ht="15" customHeight="1"/>
    <row r="41" spans="2:11" ht="15" customHeight="1"/>
    <row r="42" spans="2:11" ht="15" customHeight="1"/>
    <row r="43" spans="2:11" ht="15" customHeight="1"/>
    <row r="44" spans="2:11" ht="15" customHeight="1"/>
    <row r="45" spans="2:11" ht="15" customHeight="1"/>
    <row r="46" spans="2:11" ht="15" customHeight="1"/>
    <row r="47" spans="2:11" ht="15" customHeight="1"/>
    <row r="48" spans="2:11" ht="15" customHeight="1"/>
    <row r="49" ht="15" customHeight="1"/>
    <row r="50" ht="15" customHeight="1"/>
  </sheetData>
  <sheetProtection algorithmName="SHA-512" hashValue="ys4weVy9EmkC/9FoUW39kBZEe86b/KsujoZc9q8rnj1GpONjNgU3LSdEgji73tXlH/1C5TDDfjwFTBERGEkgXQ==" saltValue="dMkoyd2GwpDuqKLuwS0sfg==" spinCount="100000" sheet="1" objects="1" scenarios="1"/>
  <dataValidations count="2">
    <dataValidation type="decimal" operator="greaterThanOrEqual" allowBlank="1" showInputMessage="1" showErrorMessage="1" error="Não aceita números negativos." sqref="D5:M6 D8:M9 D11:M14" xr:uid="{00000000-0002-0000-0400-000000000000}">
      <formula1>0</formula1>
    </dataValidation>
    <dataValidation type="decimal" operator="greaterThanOrEqual" allowBlank="1" showInputMessage="1" showErrorMessage="1" error="Não aceita números negativos." promptTitle="Orientação de preenchimento" prompt="Caso seja considerado, o campo abaixo deverá ser preenchido. Complementarmente, deverá ser informada no quadro ao fim desta aba uma descrição resumida do financiamento, contendo, ao menos: instituição financiadora; prazo; método de amortização." sqref="D7:M7 D10:M10" xr:uid="{00000000-0002-0000-0400-000001000000}">
      <formula1>0</formula1>
    </dataValidation>
  </dataValidations>
  <pageMargins left="0.51181102362204722" right="0.51181102362204722" top="0.78740157480314965" bottom="0.78740157480314965" header="0.31496062992125984" footer="0.31496062992125984"/>
  <pageSetup paperSize="9" scale="63" orientation="landscape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6">
    <pageSetUpPr fitToPage="1"/>
  </sheetPr>
  <dimension ref="A1:M59"/>
  <sheetViews>
    <sheetView showGridLines="0" showRowColHeaders="0" zoomScaleNormal="100" workbookViewId="0"/>
  </sheetViews>
  <sheetFormatPr defaultColWidth="8.375" defaultRowHeight="15.75"/>
  <cols>
    <col min="1" max="1" width="2.625" style="70" customWidth="1"/>
    <col min="2" max="2" width="50.75" style="71" bestFit="1" customWidth="1"/>
    <col min="3" max="3" width="8.375" style="71"/>
    <col min="4" max="13" width="12.5" style="71" customWidth="1"/>
    <col min="14" max="16384" width="8.375" style="71"/>
  </cols>
  <sheetData>
    <row r="1" spans="1:13" ht="15" customHeight="1">
      <c r="A1" s="312"/>
    </row>
    <row r="2" spans="1:13">
      <c r="B2" s="13" t="s">
        <v>193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s="80" customFormat="1" ht="25.5" customHeight="1">
      <c r="A3" s="20"/>
      <c r="B3" s="207" t="s">
        <v>165</v>
      </c>
      <c r="C3" s="208" t="s">
        <v>30</v>
      </c>
      <c r="D3" s="208" t="s">
        <v>1</v>
      </c>
      <c r="E3" s="208" t="s">
        <v>2</v>
      </c>
      <c r="F3" s="208" t="s">
        <v>3</v>
      </c>
      <c r="G3" s="208" t="s">
        <v>4</v>
      </c>
      <c r="H3" s="208" t="s">
        <v>5</v>
      </c>
      <c r="I3" s="208" t="s">
        <v>6</v>
      </c>
      <c r="J3" s="208" t="s">
        <v>7</v>
      </c>
      <c r="K3" s="208" t="s">
        <v>8</v>
      </c>
      <c r="L3" s="208" t="s">
        <v>9</v>
      </c>
      <c r="M3" s="208" t="s">
        <v>10</v>
      </c>
    </row>
    <row r="4" spans="1:13" s="80" customFormat="1" ht="15" customHeight="1">
      <c r="A4" s="20"/>
      <c r="B4" s="57"/>
      <c r="C4" s="57"/>
      <c r="D4" s="58"/>
      <c r="E4" s="58"/>
      <c r="F4" s="58"/>
      <c r="G4" s="58"/>
      <c r="H4" s="58"/>
      <c r="I4" s="58"/>
      <c r="J4" s="58"/>
      <c r="K4" s="58"/>
      <c r="L4" s="58"/>
      <c r="M4" s="58"/>
    </row>
    <row r="5" spans="1:13" s="80" customFormat="1" ht="17.45" customHeight="1">
      <c r="A5" s="20"/>
      <c r="B5" s="173" t="s">
        <v>125</v>
      </c>
      <c r="C5" s="57"/>
      <c r="D5" s="47">
        <f>D6+D7+D13+D16+D17</f>
        <v>0</v>
      </c>
      <c r="E5" s="47">
        <f t="shared" ref="E5:M5" si="0">E6+E7+E13+E16+E17</f>
        <v>0</v>
      </c>
      <c r="F5" s="47">
        <f t="shared" si="0"/>
        <v>0</v>
      </c>
      <c r="G5" s="47">
        <f t="shared" si="0"/>
        <v>0</v>
      </c>
      <c r="H5" s="47">
        <f t="shared" si="0"/>
        <v>0</v>
      </c>
      <c r="I5" s="47">
        <f t="shared" si="0"/>
        <v>0</v>
      </c>
      <c r="J5" s="47">
        <f t="shared" si="0"/>
        <v>0</v>
      </c>
      <c r="K5" s="47">
        <f t="shared" si="0"/>
        <v>0</v>
      </c>
      <c r="L5" s="47">
        <f t="shared" si="0"/>
        <v>0</v>
      </c>
      <c r="M5" s="47">
        <f t="shared" si="0"/>
        <v>0</v>
      </c>
    </row>
    <row r="6" spans="1:13" s="80" customFormat="1" ht="17.45" customHeight="1">
      <c r="A6" s="20"/>
      <c r="B6" s="107" t="s">
        <v>142</v>
      </c>
      <c r="C6" s="16" t="s">
        <v>35</v>
      </c>
      <c r="D6" s="313"/>
      <c r="E6" s="314"/>
      <c r="F6" s="314"/>
      <c r="G6" s="314"/>
      <c r="H6" s="314"/>
      <c r="I6" s="314"/>
      <c r="J6" s="314"/>
      <c r="K6" s="314"/>
      <c r="L6" s="314"/>
      <c r="M6" s="314"/>
    </row>
    <row r="7" spans="1:13" s="80" customFormat="1" ht="17.45" customHeight="1">
      <c r="A7" s="20"/>
      <c r="B7" s="107" t="s">
        <v>21</v>
      </c>
      <c r="C7" s="16" t="s">
        <v>35</v>
      </c>
      <c r="D7" s="186">
        <f t="shared" ref="D7:M7" si="1">D8+D11+D12</f>
        <v>0</v>
      </c>
      <c r="E7" s="186">
        <f t="shared" si="1"/>
        <v>0</v>
      </c>
      <c r="F7" s="186">
        <f t="shared" si="1"/>
        <v>0</v>
      </c>
      <c r="G7" s="186">
        <f t="shared" si="1"/>
        <v>0</v>
      </c>
      <c r="H7" s="186">
        <f t="shared" si="1"/>
        <v>0</v>
      </c>
      <c r="I7" s="186">
        <f t="shared" si="1"/>
        <v>0</v>
      </c>
      <c r="J7" s="186">
        <f t="shared" si="1"/>
        <v>0</v>
      </c>
      <c r="K7" s="186">
        <f t="shared" si="1"/>
        <v>0</v>
      </c>
      <c r="L7" s="186">
        <f t="shared" si="1"/>
        <v>0</v>
      </c>
      <c r="M7" s="186">
        <f t="shared" si="1"/>
        <v>0</v>
      </c>
    </row>
    <row r="8" spans="1:13" s="80" customFormat="1" ht="17.45" customHeight="1">
      <c r="A8" s="20"/>
      <c r="B8" s="18" t="s">
        <v>107</v>
      </c>
      <c r="C8" s="16" t="s">
        <v>35</v>
      </c>
      <c r="D8" s="48">
        <f t="shared" ref="D8:M8" si="2">+D9+D10</f>
        <v>0</v>
      </c>
      <c r="E8" s="48">
        <f t="shared" si="2"/>
        <v>0</v>
      </c>
      <c r="F8" s="48">
        <f t="shared" si="2"/>
        <v>0</v>
      </c>
      <c r="G8" s="48">
        <f t="shared" si="2"/>
        <v>0</v>
      </c>
      <c r="H8" s="48">
        <f t="shared" si="2"/>
        <v>0</v>
      </c>
      <c r="I8" s="48">
        <f t="shared" si="2"/>
        <v>0</v>
      </c>
      <c r="J8" s="48">
        <f t="shared" si="2"/>
        <v>0</v>
      </c>
      <c r="K8" s="48">
        <f t="shared" si="2"/>
        <v>0</v>
      </c>
      <c r="L8" s="48">
        <f t="shared" si="2"/>
        <v>0</v>
      </c>
      <c r="M8" s="48">
        <f t="shared" si="2"/>
        <v>0</v>
      </c>
    </row>
    <row r="9" spans="1:13" s="80" customFormat="1" ht="17.45" customHeight="1">
      <c r="A9" s="20"/>
      <c r="B9" s="239" t="s">
        <v>108</v>
      </c>
      <c r="C9" s="16" t="s">
        <v>35</v>
      </c>
      <c r="D9" s="313"/>
      <c r="E9" s="313"/>
      <c r="F9" s="313"/>
      <c r="G9" s="313"/>
      <c r="H9" s="313"/>
      <c r="I9" s="313"/>
      <c r="J9" s="313"/>
      <c r="K9" s="313"/>
      <c r="L9" s="313"/>
      <c r="M9" s="313"/>
    </row>
    <row r="10" spans="1:13" s="80" customFormat="1" ht="17.45" customHeight="1">
      <c r="A10" s="20"/>
      <c r="B10" s="239" t="s">
        <v>144</v>
      </c>
      <c r="C10" s="16" t="s">
        <v>35</v>
      </c>
      <c r="D10" s="313"/>
      <c r="E10" s="313"/>
      <c r="F10" s="313"/>
      <c r="G10" s="313"/>
      <c r="H10" s="313"/>
      <c r="I10" s="313"/>
      <c r="J10" s="313"/>
      <c r="K10" s="313"/>
      <c r="L10" s="313"/>
      <c r="M10" s="313"/>
    </row>
    <row r="11" spans="1:13" s="80" customFormat="1" ht="17.45" customHeight="1">
      <c r="A11" s="20"/>
      <c r="B11" s="18" t="s">
        <v>110</v>
      </c>
      <c r="C11" s="16" t="s">
        <v>35</v>
      </c>
      <c r="D11" s="256"/>
      <c r="E11" s="256"/>
      <c r="F11" s="256"/>
      <c r="G11" s="256"/>
      <c r="H11" s="256"/>
      <c r="I11" s="313"/>
      <c r="J11" s="313"/>
      <c r="K11" s="313"/>
      <c r="L11" s="313"/>
      <c r="M11" s="313"/>
    </row>
    <row r="12" spans="1:13" s="80" customFormat="1" ht="17.45" customHeight="1">
      <c r="A12" s="20"/>
      <c r="B12" s="18" t="s">
        <v>111</v>
      </c>
      <c r="C12" s="16" t="s">
        <v>35</v>
      </c>
      <c r="D12" s="313"/>
      <c r="E12" s="313"/>
      <c r="F12" s="313"/>
      <c r="G12" s="313"/>
      <c r="H12" s="313"/>
      <c r="I12" s="313"/>
      <c r="J12" s="313"/>
      <c r="K12" s="313"/>
      <c r="L12" s="313"/>
      <c r="M12" s="313"/>
    </row>
    <row r="13" spans="1:13" s="80" customFormat="1" ht="17.45" customHeight="1">
      <c r="A13" s="20"/>
      <c r="B13" s="107" t="s">
        <v>22</v>
      </c>
      <c r="C13" s="16" t="s">
        <v>35</v>
      </c>
      <c r="D13" s="240">
        <f t="shared" ref="D13:M13" si="3">D14+D15</f>
        <v>0</v>
      </c>
      <c r="E13" s="240">
        <f t="shared" si="3"/>
        <v>0</v>
      </c>
      <c r="F13" s="240">
        <f t="shared" si="3"/>
        <v>0</v>
      </c>
      <c r="G13" s="240">
        <f t="shared" si="3"/>
        <v>0</v>
      </c>
      <c r="H13" s="240">
        <f t="shared" si="3"/>
        <v>0</v>
      </c>
      <c r="I13" s="240">
        <f t="shared" si="3"/>
        <v>0</v>
      </c>
      <c r="J13" s="240">
        <f t="shared" si="3"/>
        <v>0</v>
      </c>
      <c r="K13" s="240">
        <f t="shared" si="3"/>
        <v>0</v>
      </c>
      <c r="L13" s="240">
        <f t="shared" si="3"/>
        <v>0</v>
      </c>
      <c r="M13" s="240">
        <f t="shared" si="3"/>
        <v>0</v>
      </c>
    </row>
    <row r="14" spans="1:13" s="80" customFormat="1" ht="17.45" customHeight="1">
      <c r="A14" s="20"/>
      <c r="B14" s="18" t="s">
        <v>112</v>
      </c>
      <c r="C14" s="16" t="s">
        <v>35</v>
      </c>
      <c r="D14" s="256"/>
      <c r="E14" s="256"/>
      <c r="F14" s="256"/>
      <c r="G14" s="256"/>
      <c r="H14" s="256"/>
      <c r="I14" s="313"/>
      <c r="J14" s="313"/>
      <c r="K14" s="313"/>
      <c r="L14" s="313"/>
      <c r="M14" s="313"/>
    </row>
    <row r="15" spans="1:13" s="80" customFormat="1" ht="17.45" customHeight="1">
      <c r="A15" s="20"/>
      <c r="B15" s="18" t="s">
        <v>113</v>
      </c>
      <c r="C15" s="16" t="s">
        <v>35</v>
      </c>
      <c r="D15" s="313"/>
      <c r="E15" s="313"/>
      <c r="F15" s="313"/>
      <c r="G15" s="313"/>
      <c r="H15" s="313"/>
      <c r="I15" s="313"/>
      <c r="J15" s="313"/>
      <c r="K15" s="313"/>
      <c r="L15" s="313"/>
      <c r="M15" s="313"/>
    </row>
    <row r="16" spans="1:13" s="80" customFormat="1" ht="17.45" customHeight="1">
      <c r="A16" s="20"/>
      <c r="B16" s="107" t="s">
        <v>145</v>
      </c>
      <c r="C16" s="16" t="s">
        <v>35</v>
      </c>
      <c r="D16" s="313"/>
      <c r="E16" s="313"/>
      <c r="F16" s="313"/>
      <c r="G16" s="313"/>
      <c r="H16" s="313"/>
      <c r="I16" s="313"/>
      <c r="J16" s="313"/>
      <c r="K16" s="313"/>
      <c r="L16" s="313"/>
      <c r="M16" s="313"/>
    </row>
    <row r="17" spans="1:13" s="80" customFormat="1" ht="17.45" customHeight="1">
      <c r="A17" s="20"/>
      <c r="B17" s="198" t="s">
        <v>194</v>
      </c>
      <c r="C17" s="22" t="s">
        <v>35</v>
      </c>
      <c r="D17" s="315"/>
      <c r="E17" s="315"/>
      <c r="F17" s="315"/>
      <c r="G17" s="315"/>
      <c r="H17" s="315"/>
      <c r="I17" s="315"/>
      <c r="J17" s="315"/>
      <c r="K17" s="315"/>
      <c r="L17" s="315"/>
      <c r="M17" s="315"/>
    </row>
    <row r="18" spans="1:13" s="202" customFormat="1" ht="17.45" customHeight="1">
      <c r="A18" s="244"/>
      <c r="B18" s="245"/>
      <c r="C18" s="163"/>
      <c r="D18" s="246"/>
      <c r="E18" s="246"/>
      <c r="F18" s="246"/>
      <c r="G18" s="246"/>
      <c r="H18" s="246"/>
      <c r="I18" s="247"/>
      <c r="J18" s="247"/>
      <c r="K18" s="247"/>
      <c r="L18" s="247"/>
      <c r="M18" s="247"/>
    </row>
    <row r="19" spans="1:13" s="80" customFormat="1" ht="17.45" customHeight="1">
      <c r="A19" s="20"/>
      <c r="B19" s="173" t="s">
        <v>143</v>
      </c>
      <c r="C19" s="16" t="s">
        <v>35</v>
      </c>
      <c r="D19" s="47">
        <f>SUM(D20:D25,D28:D29,D33:D35)</f>
        <v>0</v>
      </c>
      <c r="E19" s="47">
        <f t="shared" ref="E19:M19" si="4">SUM(E20:E25,E28:E29,E33:E35)</f>
        <v>0</v>
      </c>
      <c r="F19" s="47">
        <f t="shared" si="4"/>
        <v>0</v>
      </c>
      <c r="G19" s="47">
        <f t="shared" si="4"/>
        <v>0</v>
      </c>
      <c r="H19" s="47">
        <f t="shared" si="4"/>
        <v>0</v>
      </c>
      <c r="I19" s="47">
        <f t="shared" si="4"/>
        <v>0</v>
      </c>
      <c r="J19" s="47">
        <f t="shared" si="4"/>
        <v>0</v>
      </c>
      <c r="K19" s="47">
        <f t="shared" si="4"/>
        <v>0</v>
      </c>
      <c r="L19" s="47">
        <f t="shared" si="4"/>
        <v>0</v>
      </c>
      <c r="M19" s="47">
        <f t="shared" si="4"/>
        <v>0</v>
      </c>
    </row>
    <row r="20" spans="1:13" s="80" customFormat="1" ht="17.45" customHeight="1">
      <c r="A20" s="20"/>
      <c r="B20" s="107" t="s">
        <v>120</v>
      </c>
      <c r="C20" s="16" t="s">
        <v>35</v>
      </c>
      <c r="D20" s="256"/>
      <c r="E20" s="256"/>
      <c r="F20" s="256"/>
      <c r="G20" s="256"/>
      <c r="H20" s="256"/>
      <c r="I20" s="256"/>
      <c r="J20" s="256"/>
      <c r="K20" s="256"/>
      <c r="L20" s="256"/>
      <c r="M20" s="256"/>
    </row>
    <row r="21" spans="1:13" s="80" customFormat="1" ht="17.45" customHeight="1">
      <c r="A21" s="20"/>
      <c r="B21" s="107" t="s">
        <v>263</v>
      </c>
      <c r="C21" s="16" t="s">
        <v>35</v>
      </c>
      <c r="D21" s="313"/>
      <c r="E21" s="313"/>
      <c r="F21" s="313"/>
      <c r="G21" s="313"/>
      <c r="H21" s="313"/>
      <c r="I21" s="313"/>
      <c r="J21" s="313"/>
      <c r="K21" s="313"/>
      <c r="L21" s="313"/>
      <c r="M21" s="313"/>
    </row>
    <row r="22" spans="1:13" s="80" customFormat="1" ht="17.45" customHeight="1">
      <c r="A22" s="20"/>
      <c r="B22" s="107" t="s">
        <v>121</v>
      </c>
      <c r="C22" s="16" t="s">
        <v>35</v>
      </c>
      <c r="D22" s="256"/>
      <c r="E22" s="256"/>
      <c r="F22" s="256"/>
      <c r="G22" s="256"/>
      <c r="H22" s="256"/>
      <c r="I22" s="256"/>
      <c r="J22" s="256"/>
      <c r="K22" s="256"/>
      <c r="L22" s="256"/>
      <c r="M22" s="256"/>
    </row>
    <row r="23" spans="1:13" s="80" customFormat="1" ht="17.45" customHeight="1">
      <c r="A23" s="20"/>
      <c r="B23" s="107" t="s">
        <v>264</v>
      </c>
      <c r="C23" s="16" t="s">
        <v>35</v>
      </c>
      <c r="D23" s="313"/>
      <c r="E23" s="313"/>
      <c r="F23" s="313"/>
      <c r="G23" s="313"/>
      <c r="H23" s="313"/>
      <c r="I23" s="313"/>
      <c r="J23" s="313"/>
      <c r="K23" s="313"/>
      <c r="L23" s="313"/>
      <c r="M23" s="313"/>
    </row>
    <row r="24" spans="1:13" s="80" customFormat="1" ht="17.45" customHeight="1">
      <c r="A24" s="20"/>
      <c r="B24" s="107" t="s">
        <v>105</v>
      </c>
      <c r="C24" s="16" t="s">
        <v>35</v>
      </c>
      <c r="D24" s="313"/>
      <c r="E24" s="313"/>
      <c r="F24" s="313"/>
      <c r="G24" s="313"/>
      <c r="H24" s="313"/>
      <c r="I24" s="313"/>
      <c r="J24" s="313"/>
      <c r="K24" s="313"/>
      <c r="L24" s="313"/>
      <c r="M24" s="313"/>
    </row>
    <row r="25" spans="1:13" s="80" customFormat="1" ht="17.45" customHeight="1">
      <c r="A25" s="20"/>
      <c r="B25" s="107" t="s">
        <v>146</v>
      </c>
      <c r="C25" s="16" t="s">
        <v>35</v>
      </c>
      <c r="D25" s="240">
        <f>SUM(D26:D27)</f>
        <v>0</v>
      </c>
      <c r="E25" s="240">
        <f t="shared" ref="E25:M25" si="5">SUM(E26:E27)</f>
        <v>0</v>
      </c>
      <c r="F25" s="240">
        <f t="shared" si="5"/>
        <v>0</v>
      </c>
      <c r="G25" s="240">
        <f t="shared" si="5"/>
        <v>0</v>
      </c>
      <c r="H25" s="240">
        <f t="shared" si="5"/>
        <v>0</v>
      </c>
      <c r="I25" s="240">
        <f t="shared" si="5"/>
        <v>0</v>
      </c>
      <c r="J25" s="240">
        <f t="shared" si="5"/>
        <v>0</v>
      </c>
      <c r="K25" s="240">
        <f t="shared" si="5"/>
        <v>0</v>
      </c>
      <c r="L25" s="240">
        <f t="shared" si="5"/>
        <v>0</v>
      </c>
      <c r="M25" s="240">
        <f t="shared" si="5"/>
        <v>0</v>
      </c>
    </row>
    <row r="26" spans="1:13" s="80" customFormat="1" ht="17.45" customHeight="1">
      <c r="A26" s="20"/>
      <c r="B26" s="188" t="s">
        <v>109</v>
      </c>
      <c r="C26" s="16" t="s">
        <v>35</v>
      </c>
      <c r="D26" s="256"/>
      <c r="E26" s="256"/>
      <c r="F26" s="256"/>
      <c r="G26" s="256"/>
      <c r="H26" s="256"/>
      <c r="I26" s="256"/>
      <c r="J26" s="256"/>
      <c r="K26" s="256"/>
      <c r="L26" s="256"/>
      <c r="M26" s="256"/>
    </row>
    <row r="27" spans="1:13" s="80" customFormat="1" ht="17.45" customHeight="1">
      <c r="A27" s="20"/>
      <c r="B27" s="188" t="s">
        <v>106</v>
      </c>
      <c r="C27" s="16" t="s">
        <v>35</v>
      </c>
      <c r="D27" s="256"/>
      <c r="E27" s="256"/>
      <c r="F27" s="256"/>
      <c r="G27" s="256"/>
      <c r="H27" s="256"/>
      <c r="I27" s="256"/>
      <c r="J27" s="256"/>
      <c r="K27" s="256"/>
      <c r="L27" s="256"/>
      <c r="M27" s="256"/>
    </row>
    <row r="28" spans="1:13" ht="17.45" customHeight="1">
      <c r="B28" s="107" t="s">
        <v>122</v>
      </c>
      <c r="C28" s="16" t="s">
        <v>35</v>
      </c>
      <c r="D28" s="256"/>
      <c r="E28" s="256"/>
      <c r="F28" s="256"/>
      <c r="G28" s="256"/>
      <c r="H28" s="256"/>
      <c r="I28" s="256"/>
      <c r="J28" s="256"/>
      <c r="K28" s="256"/>
      <c r="L28" s="256"/>
      <c r="M28" s="256"/>
    </row>
    <row r="29" spans="1:13" s="80" customFormat="1" ht="17.45" customHeight="1">
      <c r="A29" s="20"/>
      <c r="B29" s="107" t="s">
        <v>117</v>
      </c>
      <c r="C29" s="16" t="s">
        <v>35</v>
      </c>
      <c r="D29" s="240">
        <f>SUM(D30:D32)</f>
        <v>0</v>
      </c>
      <c r="E29" s="240">
        <f t="shared" ref="E29:M29" si="6">SUM(E30:E32)</f>
        <v>0</v>
      </c>
      <c r="F29" s="240">
        <f t="shared" si="6"/>
        <v>0</v>
      </c>
      <c r="G29" s="240">
        <f t="shared" si="6"/>
        <v>0</v>
      </c>
      <c r="H29" s="240">
        <f t="shared" si="6"/>
        <v>0</v>
      </c>
      <c r="I29" s="240">
        <f t="shared" si="6"/>
        <v>0</v>
      </c>
      <c r="J29" s="240">
        <f t="shared" si="6"/>
        <v>0</v>
      </c>
      <c r="K29" s="240">
        <f t="shared" si="6"/>
        <v>0</v>
      </c>
      <c r="L29" s="240">
        <f t="shared" si="6"/>
        <v>0</v>
      </c>
      <c r="M29" s="240">
        <f t="shared" si="6"/>
        <v>0</v>
      </c>
    </row>
    <row r="30" spans="1:13" s="80" customFormat="1" ht="17.45" customHeight="1">
      <c r="A30" s="20"/>
      <c r="B30" s="188" t="s">
        <v>114</v>
      </c>
      <c r="C30" s="16" t="s">
        <v>35</v>
      </c>
      <c r="D30" s="256"/>
      <c r="E30" s="256"/>
      <c r="F30" s="256"/>
      <c r="G30" s="256"/>
      <c r="H30" s="256"/>
      <c r="I30" s="256"/>
      <c r="J30" s="256"/>
      <c r="K30" s="256"/>
      <c r="L30" s="256"/>
      <c r="M30" s="256"/>
    </row>
    <row r="31" spans="1:13" s="80" customFormat="1" ht="17.45" customHeight="1">
      <c r="A31" s="20"/>
      <c r="B31" s="188" t="s">
        <v>115</v>
      </c>
      <c r="C31" s="16" t="s">
        <v>35</v>
      </c>
      <c r="D31" s="256"/>
      <c r="E31" s="256"/>
      <c r="F31" s="256"/>
      <c r="G31" s="256"/>
      <c r="H31" s="256"/>
      <c r="I31" s="256"/>
      <c r="J31" s="256"/>
      <c r="K31" s="256"/>
      <c r="L31" s="256"/>
      <c r="M31" s="256"/>
    </row>
    <row r="32" spans="1:13" s="80" customFormat="1" ht="17.45" customHeight="1">
      <c r="A32" s="20"/>
      <c r="B32" s="188" t="s">
        <v>116</v>
      </c>
      <c r="C32" s="16" t="s">
        <v>35</v>
      </c>
      <c r="D32" s="316"/>
      <c r="E32" s="316"/>
      <c r="F32" s="316"/>
      <c r="G32" s="316"/>
      <c r="H32" s="316"/>
      <c r="I32" s="316"/>
      <c r="J32" s="316"/>
      <c r="K32" s="316"/>
      <c r="L32" s="316"/>
      <c r="M32" s="316"/>
    </row>
    <row r="33" spans="1:13" s="80" customFormat="1" ht="17.45" customHeight="1">
      <c r="A33" s="20"/>
      <c r="B33" s="107" t="s">
        <v>123</v>
      </c>
      <c r="C33" s="16" t="s">
        <v>35</v>
      </c>
      <c r="D33" s="316"/>
      <c r="E33" s="316"/>
      <c r="F33" s="316"/>
      <c r="G33" s="316"/>
      <c r="H33" s="316"/>
      <c r="I33" s="316"/>
      <c r="J33" s="316"/>
      <c r="K33" s="316"/>
      <c r="L33" s="316"/>
      <c r="M33" s="316"/>
    </row>
    <row r="34" spans="1:13" s="80" customFormat="1" ht="17.45" customHeight="1">
      <c r="A34" s="20"/>
      <c r="B34" s="107" t="s">
        <v>126</v>
      </c>
      <c r="C34" s="16" t="s">
        <v>35</v>
      </c>
      <c r="D34" s="316"/>
      <c r="E34" s="316"/>
      <c r="F34" s="316"/>
      <c r="G34" s="316"/>
      <c r="H34" s="316"/>
      <c r="I34" s="316"/>
      <c r="J34" s="316"/>
      <c r="K34" s="316"/>
      <c r="L34" s="316"/>
      <c r="M34" s="316"/>
    </row>
    <row r="35" spans="1:13" s="80" customFormat="1" ht="17.45" customHeight="1">
      <c r="A35" s="20"/>
      <c r="B35" s="198" t="s">
        <v>195</v>
      </c>
      <c r="C35" s="22" t="s">
        <v>35</v>
      </c>
      <c r="D35" s="315"/>
      <c r="E35" s="315"/>
      <c r="F35" s="315"/>
      <c r="G35" s="315"/>
      <c r="H35" s="315"/>
      <c r="I35" s="315"/>
      <c r="J35" s="315"/>
      <c r="K35" s="315"/>
      <c r="L35" s="315"/>
      <c r="M35" s="315"/>
    </row>
    <row r="36" spans="1:13" s="80" customFormat="1" ht="15" customHeight="1">
      <c r="A36" s="20"/>
      <c r="B36" s="107"/>
      <c r="C36" s="16"/>
    </row>
    <row r="39" spans="1:13" s="12" customFormat="1" ht="26.45" customHeight="1">
      <c r="B39" s="207" t="s">
        <v>296</v>
      </c>
      <c r="C39" s="207"/>
      <c r="D39" s="207"/>
      <c r="E39" s="207"/>
      <c r="F39" s="207"/>
      <c r="G39" s="207"/>
      <c r="H39" s="207"/>
      <c r="I39" s="207"/>
      <c r="J39" s="207"/>
      <c r="K39" s="207"/>
    </row>
    <row r="40" spans="1:13" s="12" customFormat="1" ht="17.45" customHeight="1">
      <c r="B40" s="180"/>
      <c r="C40" s="180"/>
      <c r="D40" s="180"/>
      <c r="E40" s="180"/>
      <c r="F40" s="180"/>
      <c r="G40" s="180"/>
      <c r="H40" s="180"/>
      <c r="I40" s="180"/>
      <c r="J40" s="180"/>
      <c r="K40" s="180"/>
    </row>
    <row r="41" spans="1:13" s="12" customFormat="1" ht="17.45" customHeight="1">
      <c r="B41" s="180"/>
      <c r="C41" s="180"/>
      <c r="D41" s="180"/>
      <c r="E41" s="180"/>
      <c r="F41" s="180"/>
      <c r="G41" s="180"/>
      <c r="H41" s="180"/>
      <c r="I41" s="180"/>
      <c r="J41" s="180"/>
      <c r="K41" s="180"/>
    </row>
    <row r="42" spans="1:13" s="12" customFormat="1" ht="17.45" customHeight="1">
      <c r="B42" s="180"/>
      <c r="C42" s="180"/>
      <c r="D42" s="180"/>
      <c r="E42" s="180"/>
      <c r="F42" s="180"/>
      <c r="G42" s="180"/>
      <c r="H42" s="180"/>
      <c r="I42" s="180"/>
      <c r="J42" s="180"/>
      <c r="K42" s="180"/>
    </row>
    <row r="43" spans="1:13" s="12" customFormat="1" ht="17.45" customHeight="1">
      <c r="B43" s="180"/>
      <c r="C43" s="180"/>
      <c r="D43" s="180"/>
      <c r="E43" s="180"/>
      <c r="F43" s="180"/>
      <c r="G43" s="180"/>
      <c r="H43" s="180"/>
      <c r="I43" s="180"/>
      <c r="J43" s="180"/>
      <c r="K43" s="180"/>
    </row>
    <row r="44" spans="1:13" s="12" customFormat="1" ht="17.45" customHeight="1">
      <c r="B44" s="180"/>
      <c r="C44" s="180"/>
      <c r="D44" s="180"/>
      <c r="E44" s="180"/>
      <c r="F44" s="180"/>
      <c r="G44" s="180"/>
      <c r="H44" s="180"/>
      <c r="I44" s="180"/>
      <c r="J44" s="180"/>
      <c r="K44" s="180"/>
    </row>
    <row r="45" spans="1:13" s="12" customFormat="1" ht="17.45" customHeight="1">
      <c r="B45" s="180"/>
      <c r="C45" s="180"/>
      <c r="D45" s="180"/>
      <c r="E45" s="180"/>
      <c r="F45" s="180"/>
      <c r="G45" s="180"/>
      <c r="H45" s="180"/>
      <c r="I45" s="180"/>
      <c r="J45" s="180"/>
      <c r="K45" s="180"/>
    </row>
    <row r="46" spans="1:13" s="12" customFormat="1" ht="17.45" customHeight="1">
      <c r="B46" s="180"/>
      <c r="C46" s="180"/>
      <c r="D46" s="180"/>
      <c r="E46" s="180"/>
      <c r="F46" s="180"/>
      <c r="G46" s="180"/>
      <c r="H46" s="180"/>
      <c r="I46" s="180"/>
      <c r="J46" s="180"/>
      <c r="K46" s="180"/>
    </row>
    <row r="47" spans="1:13" s="12" customFormat="1" ht="17.45" customHeight="1">
      <c r="B47" s="180"/>
      <c r="C47" s="180"/>
      <c r="D47" s="180"/>
      <c r="E47" s="180"/>
      <c r="F47" s="180"/>
      <c r="G47" s="180"/>
      <c r="H47" s="180"/>
      <c r="I47" s="180"/>
      <c r="J47" s="180"/>
      <c r="K47" s="180"/>
    </row>
    <row r="48" spans="1:13" s="12" customFormat="1" ht="17.45" customHeight="1">
      <c r="B48" s="180"/>
      <c r="C48" s="180"/>
      <c r="D48" s="180"/>
      <c r="E48" s="180"/>
      <c r="F48" s="180"/>
      <c r="G48" s="180"/>
      <c r="H48" s="180"/>
      <c r="I48" s="180"/>
      <c r="J48" s="180"/>
      <c r="K48" s="180"/>
    </row>
    <row r="49" spans="2:11" s="12" customFormat="1" ht="17.45" customHeight="1">
      <c r="B49" s="180"/>
      <c r="C49" s="180"/>
      <c r="D49" s="180"/>
      <c r="E49" s="180"/>
      <c r="F49" s="180"/>
      <c r="G49" s="180"/>
      <c r="H49" s="180"/>
      <c r="I49" s="180"/>
      <c r="J49" s="180"/>
      <c r="K49" s="180"/>
    </row>
    <row r="50" spans="2:11" s="12" customFormat="1" ht="17.45" customHeight="1">
      <c r="B50" s="180"/>
      <c r="C50" s="180"/>
      <c r="D50" s="180"/>
      <c r="E50" s="180"/>
      <c r="F50" s="180"/>
      <c r="G50" s="180"/>
      <c r="H50" s="180"/>
      <c r="I50" s="180"/>
      <c r="J50" s="180"/>
      <c r="K50" s="180"/>
    </row>
    <row r="51" spans="2:11" s="12" customFormat="1" ht="17.45" customHeight="1">
      <c r="B51" s="180"/>
      <c r="C51" s="180"/>
      <c r="D51" s="180"/>
      <c r="E51" s="180"/>
      <c r="F51" s="180"/>
      <c r="G51" s="180"/>
      <c r="H51" s="180"/>
      <c r="I51" s="180"/>
      <c r="J51" s="180"/>
      <c r="K51" s="180"/>
    </row>
    <row r="52" spans="2:11" s="12" customFormat="1" ht="17.45" customHeight="1">
      <c r="B52" s="180"/>
      <c r="C52" s="180"/>
      <c r="D52" s="180"/>
      <c r="E52" s="180"/>
      <c r="F52" s="180"/>
      <c r="G52" s="180"/>
      <c r="H52" s="180"/>
      <c r="I52" s="180"/>
      <c r="J52" s="180"/>
      <c r="K52" s="180"/>
    </row>
    <row r="53" spans="2:11" s="12" customFormat="1" ht="17.45" customHeight="1">
      <c r="B53" s="180"/>
      <c r="C53" s="180"/>
      <c r="D53" s="180"/>
      <c r="E53" s="180"/>
      <c r="F53" s="180"/>
      <c r="G53" s="180"/>
      <c r="H53" s="180"/>
      <c r="I53" s="180"/>
      <c r="J53" s="180"/>
      <c r="K53" s="180"/>
    </row>
    <row r="54" spans="2:11" s="12" customFormat="1" ht="17.45" customHeight="1">
      <c r="B54" s="180"/>
      <c r="C54" s="180"/>
      <c r="D54" s="180"/>
      <c r="E54" s="180"/>
      <c r="F54" s="180"/>
      <c r="G54" s="180"/>
      <c r="H54" s="180"/>
      <c r="I54" s="180"/>
      <c r="J54" s="180"/>
      <c r="K54" s="180"/>
    </row>
    <row r="55" spans="2:11" s="12" customFormat="1" ht="17.45" customHeight="1">
      <c r="B55" s="180"/>
      <c r="C55" s="180"/>
      <c r="D55" s="180"/>
      <c r="E55" s="180"/>
      <c r="F55" s="180"/>
      <c r="G55" s="180"/>
      <c r="H55" s="180"/>
      <c r="I55" s="180"/>
      <c r="J55" s="180"/>
      <c r="K55" s="180"/>
    </row>
    <row r="56" spans="2:11" s="12" customFormat="1" ht="17.45" customHeight="1">
      <c r="B56" s="180"/>
      <c r="C56" s="180"/>
      <c r="D56" s="180"/>
      <c r="E56" s="180"/>
      <c r="F56" s="180"/>
      <c r="G56" s="180"/>
      <c r="H56" s="180"/>
      <c r="I56" s="180"/>
      <c r="J56" s="180"/>
      <c r="K56" s="180"/>
    </row>
    <row r="57" spans="2:11" s="12" customFormat="1" ht="17.45" customHeight="1">
      <c r="B57" s="180"/>
      <c r="C57" s="180"/>
      <c r="D57" s="180"/>
      <c r="E57" s="180"/>
      <c r="F57" s="180"/>
      <c r="G57" s="180"/>
      <c r="H57" s="180"/>
      <c r="I57" s="180"/>
      <c r="J57" s="180"/>
      <c r="K57" s="180"/>
    </row>
    <row r="58" spans="2:11" s="12" customFormat="1" ht="17.45" customHeight="1">
      <c r="B58" s="180"/>
      <c r="C58" s="180"/>
      <c r="D58" s="180"/>
      <c r="E58" s="180"/>
      <c r="F58" s="180"/>
      <c r="G58" s="180"/>
      <c r="H58" s="180"/>
      <c r="I58" s="180"/>
      <c r="J58" s="180"/>
      <c r="K58" s="180"/>
    </row>
    <row r="59" spans="2:11" s="12" customFormat="1" ht="17.45" customHeight="1">
      <c r="B59" s="180"/>
      <c r="C59" s="180"/>
      <c r="D59" s="180"/>
      <c r="E59" s="180"/>
      <c r="F59" s="180"/>
      <c r="G59" s="180"/>
      <c r="H59" s="180"/>
      <c r="I59" s="180"/>
      <c r="J59" s="180"/>
      <c r="K59" s="180"/>
    </row>
  </sheetData>
  <sheetProtection algorithmName="SHA-512" hashValue="Xu9e8lqX5LvkjNImTXiOkfnzKaE6OAPLu/q9P7BV/vPO0sM/Ax8sjfhyqid2Y3cUdUTipcz0/K8MnPC4VEPE0g==" saltValue="QbWS/Z6k1wC5jhEeas08TA==" spinCount="100000" sheet="1" objects="1" scenarios="1" formatRows="0"/>
  <dataValidations count="2">
    <dataValidation type="decimal" operator="greaterThanOrEqual" allowBlank="1" showInputMessage="1" showErrorMessage="1" error="Não aceita números negativos." sqref="D6:M6 D9:M12 D20:M24 D18:M18 D26:M28 D14:M16 D30:M34" xr:uid="{00000000-0002-0000-0500-000000000000}">
      <formula1>0</formula1>
    </dataValidation>
    <dataValidation type="decimal" operator="greaterThanOrEqual" allowBlank="1" showInputMessage="1" showErrorMessage="1" error="Não aceita números negativos." promptTitle="Orientação de preenchimento" prompt="Discriminar os itens considerados no quadro localizado ao final desta aba." sqref="D17:M17 D35:M35" xr:uid="{00000000-0002-0000-0500-000001000000}">
      <formula1>0</formula1>
    </dataValidation>
  </dataValidations>
  <pageMargins left="0.51181102362204722" right="0.51181102362204722" top="0.78740157480314965" bottom="0.78740157480314965" header="0.31496062992125984" footer="0.31496062992125984"/>
  <pageSetup paperSize="9" scale="66" orientation="landscape" r:id="rId1"/>
  <ignoredErrors>
    <ignoredError sqref="D7:M8 D13:M13 D25:M25 D29:M29" unlocked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7">
    <pageSetUpPr fitToPage="1"/>
  </sheetPr>
  <dimension ref="B1:V62"/>
  <sheetViews>
    <sheetView showGridLines="0" showRowColHeaders="0" workbookViewId="0"/>
  </sheetViews>
  <sheetFormatPr defaultColWidth="8.875" defaultRowHeight="12.75"/>
  <cols>
    <col min="1" max="1" width="2.625" style="12" customWidth="1"/>
    <col min="2" max="2" width="24.625" style="12" customWidth="1"/>
    <col min="3" max="3" width="7.5" style="12" bestFit="1" customWidth="1"/>
    <col min="4" max="4" width="18.75" style="12" customWidth="1"/>
    <col min="5" max="7" width="10" style="12" customWidth="1"/>
    <col min="8" max="11" width="10" style="80" customWidth="1"/>
    <col min="12" max="17" width="10" style="80" hidden="1" customWidth="1"/>
    <col min="18" max="18" width="8.875" style="80" hidden="1" customWidth="1"/>
    <col min="19" max="21" width="8.875" style="12" hidden="1" customWidth="1"/>
    <col min="22" max="16384" width="8.875" style="12"/>
  </cols>
  <sheetData>
    <row r="1" spans="2:22" ht="15" customHeight="1"/>
    <row r="2" spans="2:22" ht="15.75">
      <c r="B2" s="76" t="s">
        <v>169</v>
      </c>
      <c r="C2" s="13"/>
      <c r="D2" s="49"/>
      <c r="E2" s="49"/>
      <c r="F2" s="49"/>
      <c r="G2" s="49"/>
      <c r="H2" s="49"/>
      <c r="I2" s="49"/>
      <c r="J2" s="49"/>
      <c r="K2" s="49"/>
      <c r="L2" s="49"/>
    </row>
    <row r="3" spans="2:22" ht="22.5" customHeight="1">
      <c r="B3" s="207" t="s">
        <v>165</v>
      </c>
      <c r="C3" s="234"/>
      <c r="D3" s="358" t="s">
        <v>182</v>
      </c>
      <c r="E3" s="358"/>
      <c r="F3" s="358"/>
      <c r="G3" s="358"/>
      <c r="H3" s="327"/>
      <c r="I3" s="327"/>
      <c r="J3" s="327"/>
      <c r="K3" s="327"/>
      <c r="L3" s="208" t="s">
        <v>237</v>
      </c>
      <c r="M3" s="208" t="s">
        <v>237</v>
      </c>
      <c r="N3" s="208" t="s">
        <v>237</v>
      </c>
      <c r="O3" s="208" t="s">
        <v>237</v>
      </c>
      <c r="P3" s="208" t="s">
        <v>237</v>
      </c>
      <c r="Q3" s="208" t="s">
        <v>237</v>
      </c>
      <c r="R3" s="208" t="s">
        <v>237</v>
      </c>
      <c r="S3" s="208" t="s">
        <v>237</v>
      </c>
      <c r="T3" s="208" t="s">
        <v>237</v>
      </c>
      <c r="U3" s="208" t="s">
        <v>237</v>
      </c>
      <c r="V3" s="80"/>
    </row>
    <row r="4" spans="2:22" ht="30" customHeight="1">
      <c r="B4" s="234"/>
      <c r="C4" s="235" t="s">
        <v>30</v>
      </c>
      <c r="D4" s="235" t="s">
        <v>201</v>
      </c>
      <c r="E4" s="274" t="s">
        <v>155</v>
      </c>
      <c r="F4" s="274" t="s">
        <v>156</v>
      </c>
      <c r="G4" s="274" t="s">
        <v>157</v>
      </c>
      <c r="H4" s="327"/>
      <c r="I4" s="327"/>
      <c r="J4" s="327"/>
      <c r="K4" s="327"/>
      <c r="L4" s="235">
        <v>1</v>
      </c>
      <c r="M4" s="235">
        <v>2</v>
      </c>
      <c r="N4" s="235">
        <v>3</v>
      </c>
      <c r="O4" s="235">
        <v>4</v>
      </c>
      <c r="P4" s="235">
        <v>5</v>
      </c>
      <c r="Q4" s="235">
        <v>6</v>
      </c>
      <c r="R4" s="235">
        <v>7</v>
      </c>
      <c r="S4" s="235">
        <v>8</v>
      </c>
      <c r="T4" s="235">
        <v>9</v>
      </c>
      <c r="U4" s="235">
        <v>10</v>
      </c>
      <c r="V4" s="80"/>
    </row>
    <row r="5" spans="2:22" ht="12.75" customHeight="1">
      <c r="H5" s="321"/>
      <c r="I5" s="321"/>
      <c r="J5" s="321"/>
      <c r="K5" s="321"/>
      <c r="S5" s="80"/>
      <c r="T5" s="80"/>
      <c r="U5" s="80"/>
      <c r="V5" s="80"/>
    </row>
    <row r="6" spans="2:22" s="20" customFormat="1" ht="17.45" customHeight="1">
      <c r="B6" s="67" t="s">
        <v>170</v>
      </c>
      <c r="C6" s="67"/>
      <c r="D6" s="19"/>
      <c r="E6" s="19"/>
      <c r="F6" s="19"/>
      <c r="G6" s="10">
        <v>3</v>
      </c>
      <c r="H6" s="328"/>
      <c r="I6" s="328"/>
      <c r="J6" s="328"/>
      <c r="K6" s="328"/>
      <c r="L6" s="293">
        <f>SUM(L7:L16)</f>
        <v>0</v>
      </c>
      <c r="M6" s="293">
        <f t="shared" ref="M6:U6" si="0">SUM(M7:M16)</f>
        <v>0</v>
      </c>
      <c r="N6" s="293">
        <f t="shared" si="0"/>
        <v>0</v>
      </c>
      <c r="O6" s="293">
        <f t="shared" si="0"/>
        <v>0</v>
      </c>
      <c r="P6" s="293">
        <f t="shared" si="0"/>
        <v>0</v>
      </c>
      <c r="Q6" s="293">
        <f t="shared" si="0"/>
        <v>0</v>
      </c>
      <c r="R6" s="293">
        <f t="shared" si="0"/>
        <v>0</v>
      </c>
      <c r="S6" s="293">
        <f t="shared" si="0"/>
        <v>0</v>
      </c>
      <c r="T6" s="293">
        <f t="shared" si="0"/>
        <v>0</v>
      </c>
      <c r="U6" s="293">
        <f t="shared" si="0"/>
        <v>0</v>
      </c>
    </row>
    <row r="7" spans="2:22" ht="17.45" customHeight="1">
      <c r="B7" s="72"/>
      <c r="C7" s="73" t="s">
        <v>35</v>
      </c>
      <c r="D7" s="50"/>
      <c r="E7" s="2">
        <v>1</v>
      </c>
      <c r="F7" s="2">
        <v>3</v>
      </c>
      <c r="G7" s="3">
        <v>3</v>
      </c>
      <c r="H7" s="329"/>
      <c r="I7" s="329"/>
      <c r="J7" s="329"/>
      <c r="K7" s="329"/>
      <c r="L7" s="294">
        <f>IF(L$4&lt;$E7,0,IF(OR(L$4=$E7,L$4&lt;=$F7),($D7*((1-Indicadores!$L$4)^(L$4-$E7))/$G$6),0))</f>
        <v>0</v>
      </c>
      <c r="M7" s="294">
        <f>IF(M$4&lt;$E7,0,IF(OR(M$4=$E7,M$4&lt;=$F7),($D7*((1-Indicadores!$L$4)^(M$4-$E7))/$G$6),0))</f>
        <v>0</v>
      </c>
      <c r="N7" s="294">
        <f>IF(N$4&lt;$E7,0,IF(OR(N$4=$E7,N$4&lt;=$F7),($D7*((1-Indicadores!$L$4)^(N$4-$E7))/$G$6),0))</f>
        <v>0</v>
      </c>
      <c r="O7" s="294">
        <f>IF(O$4&lt;$E7,0,IF(OR(O$4=$E7,O$4&lt;=$F7),($D7*((1-Indicadores!$L$4)^(O$4-$E7))/$G$6),0))</f>
        <v>0</v>
      </c>
      <c r="P7" s="294">
        <f>IF(P$4&lt;$E7,0,IF(OR(P$4=$E7,P$4&lt;=$F7),($D7*((1-Indicadores!$L$4)^(P$4-$E7))/$G$6),0))</f>
        <v>0</v>
      </c>
      <c r="Q7" s="294">
        <f>IF(Q$4&lt;$E7,0,IF(OR(Q$4=$E7,Q$4&lt;=$F7),($D7*((1-Indicadores!$L$4)^(Q$4-$E7))/$G$6),0))</f>
        <v>0</v>
      </c>
      <c r="R7" s="294">
        <f>IF(R$4&lt;$E7,0,IF(OR(R$4=$E7,R$4&lt;=$F7),($D7*((1-Indicadores!$L$4)^(R$4-$E7))/$G$6),0))</f>
        <v>0</v>
      </c>
      <c r="S7" s="294">
        <f>IF(S$4&lt;$E7,0,IF(OR(S$4=$E7,S$4&lt;=$F7),($D7*((1-Indicadores!$L$4)^(S$4-$E7))/$G$6),0))</f>
        <v>0</v>
      </c>
      <c r="T7" s="294">
        <f>IF(T$4&lt;$E7,0,IF(OR(T$4=$E7,T$4&lt;=$F7),($D7*((1-Indicadores!$L$4)^(T$4-$E7))/$G$6),0))</f>
        <v>0</v>
      </c>
      <c r="U7" s="294">
        <f>IF(U$4&lt;$E7,0,IF(OR(U$4=$E7,U$4&lt;=$F7),($D7*((1-Indicadores!$L$4)^(U$4-$E7))/$G$6),0))</f>
        <v>0</v>
      </c>
      <c r="V7" s="80"/>
    </row>
    <row r="8" spans="2:22" ht="17.45" customHeight="1">
      <c r="B8" s="72"/>
      <c r="C8" s="73" t="s">
        <v>35</v>
      </c>
      <c r="D8" s="50"/>
      <c r="E8" s="2">
        <v>2</v>
      </c>
      <c r="F8" s="2">
        <v>4</v>
      </c>
      <c r="G8" s="3">
        <v>3</v>
      </c>
      <c r="H8" s="329"/>
      <c r="I8" s="329"/>
      <c r="J8" s="329"/>
      <c r="K8" s="329"/>
      <c r="L8" s="294">
        <f>IF(L$4&lt;$E8,0,IF(OR(L$4=$E8,L$4&lt;=$F8),($D8*((1-Indicadores!$L$4)^(L$4-$E8))/$G$6),0))</f>
        <v>0</v>
      </c>
      <c r="M8" s="294">
        <f>IF(M$4&lt;$E8,0,IF(OR(M$4=$E8,M$4&lt;=$F8),($D8*((1-Indicadores!$L$4)^(M$4-$E8))/$G$6),0))</f>
        <v>0</v>
      </c>
      <c r="N8" s="294">
        <f>IF(N$4&lt;$E8,0,IF(OR(N$4=$E8,N$4&lt;=$F8),($D8*((1-Indicadores!$L$4)^(N$4-$E8))/$G$6),0))</f>
        <v>0</v>
      </c>
      <c r="O8" s="294">
        <f>IF(O$4&lt;$E8,0,IF(OR(O$4=$E8,O$4&lt;=$F8),($D8*((1-Indicadores!$L$4)^(O$4-$E8))/$G$6),0))</f>
        <v>0</v>
      </c>
      <c r="P8" s="294">
        <f>IF(P$4&lt;$E8,0,IF(OR(P$4=$E8,P$4&lt;=$F8),($D8*((1-Indicadores!$L$4)^(P$4-$E8))/$G$6),0))</f>
        <v>0</v>
      </c>
      <c r="Q8" s="294">
        <f>IF(Q$4&lt;$E8,0,IF(OR(Q$4=$E8,Q$4&lt;=$F8),($D8*((1-Indicadores!$L$4)^(Q$4-$E8))/$G$6),0))</f>
        <v>0</v>
      </c>
      <c r="R8" s="294">
        <f>IF(R$4&lt;$E8,0,IF(OR(R$4=$E8,R$4&lt;=$F8),($D8*((1-Indicadores!$L$4)^(R$4-$E8))/$G$6),0))</f>
        <v>0</v>
      </c>
      <c r="S8" s="294">
        <f>IF(S$4&lt;$E8,0,IF(OR(S$4=$E8,S$4&lt;=$F8),($D8*((1-Indicadores!$L$4)^(S$4-$E8))/$G$6),0))</f>
        <v>0</v>
      </c>
      <c r="T8" s="294">
        <f>IF(T$4&lt;$E8,0,IF(OR(T$4=$E8,T$4&lt;=$F8),($D8*((1-Indicadores!$L$4)^(T$4-$E8))/$G$6),0))</f>
        <v>0</v>
      </c>
      <c r="U8" s="294">
        <f>IF(U$4&lt;$E8,0,IF(OR(U$4=$E8,U$4&lt;=$F8),($D8*((1-Indicadores!$L$4)^(U$4-$E8))/$G$6),0))</f>
        <v>0</v>
      </c>
      <c r="V8" s="80"/>
    </row>
    <row r="9" spans="2:22" ht="17.45" customHeight="1">
      <c r="B9" s="72"/>
      <c r="C9" s="73" t="s">
        <v>35</v>
      </c>
      <c r="D9" s="50"/>
      <c r="E9" s="2">
        <v>3</v>
      </c>
      <c r="F9" s="2">
        <v>5</v>
      </c>
      <c r="G9" s="3">
        <v>3</v>
      </c>
      <c r="H9" s="329"/>
      <c r="I9" s="329"/>
      <c r="J9" s="329"/>
      <c r="K9" s="329"/>
      <c r="L9" s="294">
        <f>IF(L$4&lt;$E9,0,IF(OR(L$4=$E9,L$4&lt;=$F9),($D9*((1-Indicadores!$L$4)^(L$4-$E9))/$G$6),0))</f>
        <v>0</v>
      </c>
      <c r="M9" s="294">
        <f>IF(M$4&lt;$E9,0,IF(OR(M$4=$E9,M$4&lt;=$F9),($D9*((1-Indicadores!$L$4)^(M$4-$E9))/$G$6),0))</f>
        <v>0</v>
      </c>
      <c r="N9" s="294">
        <f>IF(N$4&lt;$E9,0,IF(OR(N$4=$E9,N$4&lt;=$F9),($D9*((1-Indicadores!$L$4)^(N$4-$E9))/$G$6),0))</f>
        <v>0</v>
      </c>
      <c r="O9" s="294">
        <f>IF(O$4&lt;$E9,0,IF(OR(O$4=$E9,O$4&lt;=$F9),($D9*((1-Indicadores!$L$4)^(O$4-$E9))/$G$6),0))</f>
        <v>0</v>
      </c>
      <c r="P9" s="294">
        <f>IF(P$4&lt;$E9,0,IF(OR(P$4=$E9,P$4&lt;=$F9),($D9*((1-Indicadores!$L$4)^(P$4-$E9))/$G$6),0))</f>
        <v>0</v>
      </c>
      <c r="Q9" s="294">
        <f>IF(Q$4&lt;$E9,0,IF(OR(Q$4=$E9,Q$4&lt;=$F9),($D9*((1-Indicadores!$L$4)^(Q$4-$E9))/$G$6),0))</f>
        <v>0</v>
      </c>
      <c r="R9" s="294">
        <f>IF(R$4&lt;$E9,0,IF(OR(R$4=$E9,R$4&lt;=$F9),($D9*((1-Indicadores!$L$4)^(R$4-$E9))/$G$6),0))</f>
        <v>0</v>
      </c>
      <c r="S9" s="294">
        <f>IF(S$4&lt;$E9,0,IF(OR(S$4=$E9,S$4&lt;=$F9),($D9*((1-Indicadores!$L$4)^(S$4-$E9))/$G$6),0))</f>
        <v>0</v>
      </c>
      <c r="T9" s="294">
        <f>IF(T$4&lt;$E9,0,IF(OR(T$4=$E9,T$4&lt;=$F9),($D9*((1-Indicadores!$L$4)^(T$4-$E9))/$G$6),0))</f>
        <v>0</v>
      </c>
      <c r="U9" s="294">
        <f>IF(U$4&lt;$E9,0,IF(OR(U$4=$E9,U$4&lt;=$F9),($D9*((1-Indicadores!$L$4)^(U$4-$E9))/$G$6),0))</f>
        <v>0</v>
      </c>
      <c r="V9" s="80"/>
    </row>
    <row r="10" spans="2:22" ht="17.45" customHeight="1">
      <c r="B10" s="72"/>
      <c r="C10" s="73" t="s">
        <v>35</v>
      </c>
      <c r="D10" s="50"/>
      <c r="E10" s="2">
        <v>4</v>
      </c>
      <c r="F10" s="2">
        <v>6</v>
      </c>
      <c r="G10" s="3">
        <v>3</v>
      </c>
      <c r="H10" s="329"/>
      <c r="I10" s="329"/>
      <c r="J10" s="329"/>
      <c r="K10" s="329"/>
      <c r="L10" s="294">
        <f>IF(L$4&lt;$E10,0,IF(OR(L$4=$E10,L$4&lt;=$F10),($D10*((1-Indicadores!$L$4)^(L$4-$E10))/$G$6),0))</f>
        <v>0</v>
      </c>
      <c r="M10" s="294">
        <f>IF(M$4&lt;$E10,0,IF(OR(M$4=$E10,M$4&lt;=$F10),($D10*((1-Indicadores!$L$4)^(M$4-$E10))/$G$6),0))</f>
        <v>0</v>
      </c>
      <c r="N10" s="294">
        <f>IF(N$4&lt;$E10,0,IF(OR(N$4=$E10,N$4&lt;=$F10),($D10*((1-Indicadores!$L$4)^(N$4-$E10))/$G$6),0))</f>
        <v>0</v>
      </c>
      <c r="O10" s="294">
        <f>IF(O$4&lt;$E10,0,IF(OR(O$4=$E10,O$4&lt;=$F10),($D10*((1-Indicadores!$L$4)^(O$4-$E10))/$G$6),0))</f>
        <v>0</v>
      </c>
      <c r="P10" s="294">
        <f>IF(P$4&lt;$E10,0,IF(OR(P$4=$E10,P$4&lt;=$F10),($D10*((1-Indicadores!$L$4)^(P$4-$E10))/$G$6),0))</f>
        <v>0</v>
      </c>
      <c r="Q10" s="294">
        <f>IF(Q$4&lt;$E10,0,IF(OR(Q$4=$E10,Q$4&lt;=$F10),($D10*((1-Indicadores!$L$4)^(Q$4-$E10))/$G$6),0))</f>
        <v>0</v>
      </c>
      <c r="R10" s="294">
        <f>IF(R$4&lt;$E10,0,IF(OR(R$4=$E10,R$4&lt;=$F10),($D10*((1-Indicadores!$L$4)^(R$4-$E10))/$G$6),0))</f>
        <v>0</v>
      </c>
      <c r="S10" s="294">
        <f>IF(S$4&lt;$E10,0,IF(OR(S$4=$E10,S$4&lt;=$F10),($D10*((1-Indicadores!$L$4)^(S$4-$E10))/$G$6),0))</f>
        <v>0</v>
      </c>
      <c r="T10" s="294">
        <f>IF(T$4&lt;$E10,0,IF(OR(T$4=$E10,T$4&lt;=$F10),($D10*((1-Indicadores!$L$4)^(T$4-$E10))/$G$6),0))</f>
        <v>0</v>
      </c>
      <c r="U10" s="294">
        <f>IF(U$4&lt;$E10,0,IF(OR(U$4=$E10,U$4&lt;=$F10),($D10*((1-Indicadores!$L$4)^(U$4-$E10))/$G$6),0))</f>
        <v>0</v>
      </c>
      <c r="V10" s="80"/>
    </row>
    <row r="11" spans="2:22" ht="17.45" customHeight="1">
      <c r="B11" s="72"/>
      <c r="C11" s="73" t="s">
        <v>35</v>
      </c>
      <c r="D11" s="50"/>
      <c r="E11" s="2">
        <v>5</v>
      </c>
      <c r="F11" s="2">
        <v>7</v>
      </c>
      <c r="G11" s="3">
        <v>3</v>
      </c>
      <c r="H11" s="329"/>
      <c r="I11" s="329"/>
      <c r="J11" s="329"/>
      <c r="K11" s="329"/>
      <c r="L11" s="294">
        <f>IF(L$4&lt;$E11,0,IF(OR(L$4=$E11,L$4&lt;=$F11),($D11*((1-Indicadores!$L$4)^(L$4-$E11))/$G$6),0))</f>
        <v>0</v>
      </c>
      <c r="M11" s="294">
        <f>IF(M$4&lt;$E11,0,IF(OR(M$4=$E11,M$4&lt;=$F11),($D11*((1-Indicadores!$L$4)^(M$4-$E11))/$G$6),0))</f>
        <v>0</v>
      </c>
      <c r="N11" s="294">
        <f>IF(N$4&lt;$E11,0,IF(OR(N$4=$E11,N$4&lt;=$F11),($D11*((1-Indicadores!$L$4)^(N$4-$E11))/$G$6),0))</f>
        <v>0</v>
      </c>
      <c r="O11" s="294">
        <f>IF(O$4&lt;$E11,0,IF(OR(O$4=$E11,O$4&lt;=$F11),($D11*((1-Indicadores!$L$4)^(O$4-$E11))/$G$6),0))</f>
        <v>0</v>
      </c>
      <c r="P11" s="294">
        <f>IF(P$4&lt;$E11,0,IF(OR(P$4=$E11,P$4&lt;=$F11),($D11*((1-Indicadores!$L$4)^(P$4-$E11))/$G$6),0))</f>
        <v>0</v>
      </c>
      <c r="Q11" s="294">
        <f>IF(Q$4&lt;$E11,0,IF(OR(Q$4=$E11,Q$4&lt;=$F11),($D11*((1-Indicadores!$L$4)^(Q$4-$E11))/$G$6),0))</f>
        <v>0</v>
      </c>
      <c r="R11" s="294">
        <f>IF(R$4&lt;$E11,0,IF(OR(R$4=$E11,R$4&lt;=$F11),($D11*((1-Indicadores!$L$4)^(R$4-$E11))/$G$6),0))</f>
        <v>0</v>
      </c>
      <c r="S11" s="294">
        <f>IF(S$4&lt;$E11,0,IF(OR(S$4=$E11,S$4&lt;=$F11),($D11*((1-Indicadores!$L$4)^(S$4-$E11))/$G$6),0))</f>
        <v>0</v>
      </c>
      <c r="T11" s="294">
        <f>IF(T$4&lt;$E11,0,IF(OR(T$4=$E11,T$4&lt;=$F11),($D11*((1-Indicadores!$L$4)^(T$4-$E11))/$G$6),0))</f>
        <v>0</v>
      </c>
      <c r="U11" s="294">
        <f>IF(U$4&lt;$E11,0,IF(OR(U$4=$E11,U$4&lt;=$F11),($D11*((1-Indicadores!$L$4)^(U$4-$E11))/$G$6),0))</f>
        <v>0</v>
      </c>
      <c r="V11" s="80"/>
    </row>
    <row r="12" spans="2:22" ht="17.45" customHeight="1">
      <c r="B12" s="72"/>
      <c r="C12" s="73" t="s">
        <v>35</v>
      </c>
      <c r="D12" s="50"/>
      <c r="E12" s="2">
        <v>6</v>
      </c>
      <c r="F12" s="2">
        <v>8</v>
      </c>
      <c r="G12" s="3">
        <v>3</v>
      </c>
      <c r="H12" s="329"/>
      <c r="I12" s="329"/>
      <c r="J12" s="329"/>
      <c r="K12" s="329"/>
      <c r="L12" s="294">
        <f>IF(L$4&lt;$E12,0,IF(OR(L$4=$E12,L$4&lt;=$F12),($D12*((1-Indicadores!$L$4)^(L$4-$E12))/$G$6),0))</f>
        <v>0</v>
      </c>
      <c r="M12" s="294">
        <f>IF(M$4&lt;$E12,0,IF(OR(M$4=$E12,M$4&lt;=$F12),($D12*((1-Indicadores!$L$4)^(M$4-$E12))/$G$6),0))</f>
        <v>0</v>
      </c>
      <c r="N12" s="294">
        <f>IF(N$4&lt;$E12,0,IF(OR(N$4=$E12,N$4&lt;=$F12),($D12*((1-Indicadores!$L$4)^(N$4-$E12))/$G$6),0))</f>
        <v>0</v>
      </c>
      <c r="O12" s="294">
        <f>IF(O$4&lt;$E12,0,IF(OR(O$4=$E12,O$4&lt;=$F12),($D12*((1-Indicadores!$L$4)^(O$4-$E12))/$G$6),0))</f>
        <v>0</v>
      </c>
      <c r="P12" s="294">
        <f>IF(P$4&lt;$E12,0,IF(OR(P$4=$E12,P$4&lt;=$F12),($D12*((1-Indicadores!$L$4)^(P$4-$E12))/$G$6),0))</f>
        <v>0</v>
      </c>
      <c r="Q12" s="294">
        <f>IF(Q$4&lt;$E12,0,IF(OR(Q$4=$E12,Q$4&lt;=$F12),($D12*((1-Indicadores!$L$4)^(Q$4-$E12))/$G$6),0))</f>
        <v>0</v>
      </c>
      <c r="R12" s="294">
        <f>IF(R$4&lt;$E12,0,IF(OR(R$4=$E12,R$4&lt;=$F12),($D12*((1-Indicadores!$L$4)^(R$4-$E12))/$G$6),0))</f>
        <v>0</v>
      </c>
      <c r="S12" s="294">
        <f>IF(S$4&lt;$E12,0,IF(OR(S$4=$E12,S$4&lt;=$F12),($D12*((1-Indicadores!$L$4)^(S$4-$E12))/$G$6),0))</f>
        <v>0</v>
      </c>
      <c r="T12" s="294">
        <f>IF(T$4&lt;$E12,0,IF(OR(T$4=$E12,T$4&lt;=$F12),($D12*((1-Indicadores!$L$4)^(T$4-$E12))/$G$6),0))</f>
        <v>0</v>
      </c>
      <c r="U12" s="294">
        <f>IF(U$4&lt;$E12,0,IF(OR(U$4=$E12,U$4&lt;=$F12),($D12*((1-Indicadores!$L$4)^(U$4-$E12))/$G$6),0))</f>
        <v>0</v>
      </c>
      <c r="V12" s="80"/>
    </row>
    <row r="13" spans="2:22" ht="17.45" customHeight="1">
      <c r="B13" s="72"/>
      <c r="C13" s="73" t="s">
        <v>35</v>
      </c>
      <c r="D13" s="50"/>
      <c r="E13" s="2">
        <v>7</v>
      </c>
      <c r="F13" s="2">
        <v>9</v>
      </c>
      <c r="G13" s="3">
        <v>3</v>
      </c>
      <c r="H13" s="329"/>
      <c r="I13" s="329"/>
      <c r="J13" s="329"/>
      <c r="K13" s="329"/>
      <c r="L13" s="294">
        <f>IF(L$4&lt;$E13,0,IF(OR(L$4=$E13,L$4&lt;=$F13),($D13*((1-Indicadores!$L$4)^(L$4-$E13))/$G$6),0))</f>
        <v>0</v>
      </c>
      <c r="M13" s="294">
        <f>IF(M$4&lt;$E13,0,IF(OR(M$4=$E13,M$4&lt;=$F13),($D13*((1-Indicadores!$L$4)^(M$4-$E13))/$G$6),0))</f>
        <v>0</v>
      </c>
      <c r="N13" s="294">
        <f>IF(N$4&lt;$E13,0,IF(OR(N$4=$E13,N$4&lt;=$F13),($D13*((1-Indicadores!$L$4)^(N$4-$E13))/$G$6),0))</f>
        <v>0</v>
      </c>
      <c r="O13" s="294">
        <f>IF(O$4&lt;$E13,0,IF(OR(O$4=$E13,O$4&lt;=$F13),($D13*((1-Indicadores!$L$4)^(O$4-$E13))/$G$6),0))</f>
        <v>0</v>
      </c>
      <c r="P13" s="294">
        <f>IF(P$4&lt;$E13,0,IF(OR(P$4=$E13,P$4&lt;=$F13),($D13*((1-Indicadores!$L$4)^(P$4-$E13))/$G$6),0))</f>
        <v>0</v>
      </c>
      <c r="Q13" s="294">
        <f>IF(Q$4&lt;$E13,0,IF(OR(Q$4=$E13,Q$4&lt;=$F13),($D13*((1-Indicadores!$L$4)^(Q$4-$E13))/$G$6),0))</f>
        <v>0</v>
      </c>
      <c r="R13" s="294">
        <f>IF(R$4&lt;$E13,0,IF(OR(R$4=$E13,R$4&lt;=$F13),($D13*((1-Indicadores!$L$4)^(R$4-$E13))/$G$6),0))</f>
        <v>0</v>
      </c>
      <c r="S13" s="294">
        <f>IF(S$4&lt;$E13,0,IF(OR(S$4=$E13,S$4&lt;=$F13),($D13*((1-Indicadores!$L$4)^(S$4-$E13))/$G$6),0))</f>
        <v>0</v>
      </c>
      <c r="T13" s="294">
        <f>IF(T$4&lt;$E13,0,IF(OR(T$4=$E13,T$4&lt;=$F13),($D13*((1-Indicadores!$L$4)^(T$4-$E13))/$G$6),0))</f>
        <v>0</v>
      </c>
      <c r="U13" s="294">
        <f>IF(U$4&lt;$E13,0,IF(OR(U$4=$E13,U$4&lt;=$F13),($D13*((1-Indicadores!$L$4)^(U$4-$E13))/$G$6),0))</f>
        <v>0</v>
      </c>
      <c r="V13" s="80"/>
    </row>
    <row r="14" spans="2:22" ht="17.45" customHeight="1">
      <c r="B14" s="72"/>
      <c r="C14" s="73" t="s">
        <v>35</v>
      </c>
      <c r="D14" s="50"/>
      <c r="E14" s="2">
        <v>8</v>
      </c>
      <c r="F14" s="2">
        <v>10</v>
      </c>
      <c r="G14" s="3">
        <v>3</v>
      </c>
      <c r="H14" s="329"/>
      <c r="I14" s="329"/>
      <c r="J14" s="329"/>
      <c r="K14" s="329"/>
      <c r="L14" s="294">
        <f>IF(L$4&lt;$E14,0,IF(OR(L$4=$E14,L$4&lt;=$F14),($D14*((1-Indicadores!$L$4)^(L$4-$E14))/$G$6),0))</f>
        <v>0</v>
      </c>
      <c r="M14" s="294">
        <f>IF(M$4&lt;$E14,0,IF(OR(M$4=$E14,M$4&lt;=$F14),($D14*((1-Indicadores!$L$4)^(M$4-$E14))/$G$6),0))</f>
        <v>0</v>
      </c>
      <c r="N14" s="294">
        <f>IF(N$4&lt;$E14,0,IF(OR(N$4=$E14,N$4&lt;=$F14),($D14*((1-Indicadores!$L$4)^(N$4-$E14))/$G$6),0))</f>
        <v>0</v>
      </c>
      <c r="O14" s="294">
        <f>IF(O$4&lt;$E14,0,IF(OR(O$4=$E14,O$4&lt;=$F14),($D14*((1-Indicadores!$L$4)^(O$4-$E14))/$G$6),0))</f>
        <v>0</v>
      </c>
      <c r="P14" s="294">
        <f>IF(P$4&lt;$E14,0,IF(OR(P$4=$E14,P$4&lt;=$F14),($D14*((1-Indicadores!$L$4)^(P$4-$E14))/$G$6),0))</f>
        <v>0</v>
      </c>
      <c r="Q14" s="294">
        <f>IF(Q$4&lt;$E14,0,IF(OR(Q$4=$E14,Q$4&lt;=$F14),($D14*((1-Indicadores!$L$4)^(Q$4-$E14))/$G$6),0))</f>
        <v>0</v>
      </c>
      <c r="R14" s="294">
        <f>IF(R$4&lt;$E14,0,IF(OR(R$4=$E14,R$4&lt;=$F14),($D14*((1-Indicadores!$L$4)^(R$4-$E14))/$G$6),0))</f>
        <v>0</v>
      </c>
      <c r="S14" s="294">
        <f>IF(S$4&lt;$E14,0,IF(OR(S$4=$E14,S$4&lt;=$F14),($D14*((1-Indicadores!$L$4)^(S$4-$E14))/$G$6),0))</f>
        <v>0</v>
      </c>
      <c r="T14" s="294">
        <f>IF(T$4&lt;$E14,0,IF(OR(T$4=$E14,T$4&lt;=$F14),($D14*((1-Indicadores!$L$4)^(T$4-$E14))/$G$6),0))</f>
        <v>0</v>
      </c>
      <c r="U14" s="294">
        <f>IF(U$4&lt;$E14,0,IF(OR(U$4=$E14,U$4&lt;=$F14),($D14*((1-Indicadores!$L$4)^(U$4-$E14))/$G$6),0))</f>
        <v>0</v>
      </c>
      <c r="V14" s="80"/>
    </row>
    <row r="15" spans="2:22" ht="17.45" customHeight="1">
      <c r="B15" s="72"/>
      <c r="C15" s="73" t="s">
        <v>35</v>
      </c>
      <c r="D15" s="50"/>
      <c r="E15" s="2">
        <v>9</v>
      </c>
      <c r="F15" s="2">
        <v>10</v>
      </c>
      <c r="G15" s="3">
        <v>2</v>
      </c>
      <c r="H15" s="329"/>
      <c r="I15" s="329"/>
      <c r="J15" s="329"/>
      <c r="K15" s="329"/>
      <c r="L15" s="294">
        <f>IF(L$4&lt;$E15,0,IF(OR(L$4=$E15,L$4&lt;=$F15),($D15*((1-Indicadores!$L$4)^(L$4-$E15))/$G$6),0))</f>
        <v>0</v>
      </c>
      <c r="M15" s="294">
        <f>IF(M$4&lt;$E15,0,IF(OR(M$4=$E15,M$4&lt;=$F15),($D15*((1-Indicadores!$L$4)^(M$4-$E15))/$G$6),0))</f>
        <v>0</v>
      </c>
      <c r="N15" s="294">
        <f>IF(N$4&lt;$E15,0,IF(OR(N$4=$E15,N$4&lt;=$F15),($D15*((1-Indicadores!$L$4)^(N$4-$E15))/$G$6),0))</f>
        <v>0</v>
      </c>
      <c r="O15" s="294">
        <f>IF(O$4&lt;$E15,0,IF(OR(O$4=$E15,O$4&lt;=$F15),($D15*((1-Indicadores!$L$4)^(O$4-$E15))/$G$6),0))</f>
        <v>0</v>
      </c>
      <c r="P15" s="294">
        <f>IF(P$4&lt;$E15,0,IF(OR(P$4=$E15,P$4&lt;=$F15),($D15*((1-Indicadores!$L$4)^(P$4-$E15))/$G$6),0))</f>
        <v>0</v>
      </c>
      <c r="Q15" s="294">
        <f>IF(Q$4&lt;$E15,0,IF(OR(Q$4=$E15,Q$4&lt;=$F15),($D15*((1-Indicadores!$L$4)^(Q$4-$E15))/$G$6),0))</f>
        <v>0</v>
      </c>
      <c r="R15" s="294">
        <f>IF(R$4&lt;$E15,0,IF(OR(R$4=$E15,R$4&lt;=$F15),($D15*((1-Indicadores!$L$4)^(R$4-$E15))/$G$6),0))</f>
        <v>0</v>
      </c>
      <c r="S15" s="294">
        <f>IF(S$4&lt;$E15,0,IF(OR(S$4=$E15,S$4&lt;=$F15),($D15*((1-Indicadores!$L$4)^(S$4-$E15))/$G$6),0))</f>
        <v>0</v>
      </c>
      <c r="T15" s="294">
        <f>IF(T$4&lt;$E15,0,IF(OR(T$4=$E15,T$4&lt;=$F15),($D15*((1-Indicadores!$L$4)^(T$4-$E15))/$G$6),0))</f>
        <v>0</v>
      </c>
      <c r="U15" s="294">
        <f>IF(U$4&lt;$E15,0,IF(OR(U$4=$E15,U$4&lt;=$F15),($D15*((1-Indicadores!$L$4)^(U$4-$E15))/$G$6),0))</f>
        <v>0</v>
      </c>
      <c r="V15" s="80"/>
    </row>
    <row r="16" spans="2:22" ht="17.45" customHeight="1">
      <c r="B16" s="74"/>
      <c r="C16" s="75" t="s">
        <v>35</v>
      </c>
      <c r="D16" s="51"/>
      <c r="E16" s="4">
        <v>10</v>
      </c>
      <c r="F16" s="4">
        <v>10</v>
      </c>
      <c r="G16" s="5">
        <v>1</v>
      </c>
      <c r="H16" s="329"/>
      <c r="I16" s="329"/>
      <c r="J16" s="329"/>
      <c r="K16" s="329"/>
      <c r="L16" s="294">
        <f>IF(L$4&lt;$E16,0,IF(OR(L$4=$E16,L$4&lt;=$F16),($D16*((1-Indicadores!$L$4)^(L$4-$E16))/$G$6),0))</f>
        <v>0</v>
      </c>
      <c r="M16" s="294">
        <f>IF(M$4&lt;$E16,0,IF(OR(M$4=$E16,M$4&lt;=$F16),($D16*((1-Indicadores!$L$4)^(M$4-$E16))/$G$6),0))</f>
        <v>0</v>
      </c>
      <c r="N16" s="294">
        <f>IF(N$4&lt;$E16,0,IF(OR(N$4=$E16,N$4&lt;=$F16),($D16*((1-Indicadores!$L$4)^(N$4-$E16))/$G$6),0))</f>
        <v>0</v>
      </c>
      <c r="O16" s="294">
        <f>IF(O$4&lt;$E16,0,IF(OR(O$4=$E16,O$4&lt;=$F16),($D16*((1-Indicadores!$L$4)^(O$4-$E16))/$G$6),0))</f>
        <v>0</v>
      </c>
      <c r="P16" s="294">
        <f>IF(P$4&lt;$E16,0,IF(OR(P$4=$E16,P$4&lt;=$F16),($D16*((1-Indicadores!$L$4)^(P$4-$E16))/$G$6),0))</f>
        <v>0</v>
      </c>
      <c r="Q16" s="294">
        <f>IF(Q$4&lt;$E16,0,IF(OR(Q$4=$E16,Q$4&lt;=$F16),($D16*((1-Indicadores!$L$4)^(Q$4-$E16))/$G$6),0))</f>
        <v>0</v>
      </c>
      <c r="R16" s="294">
        <f>IF(R$4&lt;$E16,0,IF(OR(R$4=$E16,R$4&lt;=$F16),($D16*((1-Indicadores!$L$4)^(R$4-$E16))/$G$6),0))</f>
        <v>0</v>
      </c>
      <c r="S16" s="294">
        <f>IF(S$4&lt;$E16,0,IF(OR(S$4=$E16,S$4&lt;=$F16),($D16*((1-Indicadores!$L$4)^(S$4-$E16))/$G$6),0))</f>
        <v>0</v>
      </c>
      <c r="T16" s="294">
        <f>IF(T$4&lt;$E16,0,IF(OR(T$4=$E16,T$4&lt;=$F16),($D16*((1-Indicadores!$L$4)^(T$4-$E16))/$G$6),0))</f>
        <v>0</v>
      </c>
      <c r="U16" s="294">
        <f>IF(U$4&lt;$E16,0,IF(OR(U$4=$E16,U$4&lt;=$F16),($D16*((1-Indicadores!$L$4)^(U$4-$E16))/$G$6),0))</f>
        <v>0</v>
      </c>
      <c r="V16" s="80"/>
    </row>
    <row r="17" spans="2:22" s="20" customFormat="1" ht="17.45" customHeight="1">
      <c r="B17" s="67" t="s">
        <v>171</v>
      </c>
      <c r="C17" s="67"/>
      <c r="D17" s="295"/>
      <c r="E17" s="9"/>
      <c r="F17" s="9"/>
      <c r="G17" s="10">
        <v>4</v>
      </c>
      <c r="H17" s="328"/>
      <c r="I17" s="328"/>
      <c r="J17" s="328"/>
      <c r="K17" s="328"/>
      <c r="L17" s="296">
        <f t="shared" ref="L17:U17" si="1">SUM(L18:L27)</f>
        <v>0</v>
      </c>
      <c r="M17" s="296">
        <f t="shared" si="1"/>
        <v>0</v>
      </c>
      <c r="N17" s="296">
        <f t="shared" si="1"/>
        <v>0</v>
      </c>
      <c r="O17" s="296">
        <f t="shared" si="1"/>
        <v>0</v>
      </c>
      <c r="P17" s="296">
        <f t="shared" si="1"/>
        <v>0</v>
      </c>
      <c r="Q17" s="296">
        <f t="shared" si="1"/>
        <v>0</v>
      </c>
      <c r="R17" s="296">
        <f t="shared" si="1"/>
        <v>0</v>
      </c>
      <c r="S17" s="296">
        <f t="shared" si="1"/>
        <v>0</v>
      </c>
      <c r="T17" s="296">
        <f t="shared" si="1"/>
        <v>0</v>
      </c>
      <c r="U17" s="296">
        <f t="shared" si="1"/>
        <v>0</v>
      </c>
    </row>
    <row r="18" spans="2:22" ht="17.45" customHeight="1">
      <c r="B18" s="72"/>
      <c r="C18" s="73" t="s">
        <v>35</v>
      </c>
      <c r="D18" s="50"/>
      <c r="E18" s="2">
        <v>1</v>
      </c>
      <c r="F18" s="2">
        <v>4</v>
      </c>
      <c r="G18" s="3">
        <v>4</v>
      </c>
      <c r="H18" s="329"/>
      <c r="I18" s="329"/>
      <c r="J18" s="329"/>
      <c r="K18" s="329"/>
      <c r="L18" s="294">
        <f>IF(L$4&lt;$E18,0,IF(OR(L$4=$E18,L$4&lt;=$F18),($D18*((1-Indicadores!$L$4)^(L$4-$E18))/$G$17),0))</f>
        <v>0</v>
      </c>
      <c r="M18" s="294">
        <f>IF(M$4&lt;$E18,0,IF(OR(M$4=$E18,M$4&lt;=$F18),($D18*((1-Indicadores!$L$4)^(M$4-$E18))/$G$17),0))</f>
        <v>0</v>
      </c>
      <c r="N18" s="294">
        <f>IF(N$4&lt;$E18,0,IF(OR(N$4=$E18,N$4&lt;=$F18),($D18*((1-Indicadores!$L$4)^(N$4-$E18))/$G$17),0))</f>
        <v>0</v>
      </c>
      <c r="O18" s="294">
        <f>IF(O$4&lt;$E18,0,IF(OR(O$4=$E18,O$4&lt;=$F18),($D18*((1-Indicadores!$L$4)^(O$4-$E18))/$G$17),0))</f>
        <v>0</v>
      </c>
      <c r="P18" s="294">
        <f>IF(P$4&lt;$E18,0,IF(OR(P$4=$E18,P$4&lt;=$F18),($D18*((1-Indicadores!$L$4)^(P$4-$E18))/$G$17),0))</f>
        <v>0</v>
      </c>
      <c r="Q18" s="294">
        <f>IF(Q$4&lt;$E18,0,IF(OR(Q$4=$E18,Q$4&lt;=$F18),($D18*((1-Indicadores!$L$4)^(Q$4-$E18))/$G$17),0))</f>
        <v>0</v>
      </c>
      <c r="R18" s="294">
        <f>IF(R$4&lt;$E18,0,IF(OR(R$4=$E18,R$4&lt;=$F18),($D18*((1-Indicadores!$L$4)^(R$4-$E18))/$G$17),0))</f>
        <v>0</v>
      </c>
      <c r="S18" s="294">
        <f>IF(S$4&lt;$E18,0,IF(OR(S$4=$E18,S$4&lt;=$F18),($D18*((1-Indicadores!$L$4)^(S$4-$E18))/$G$17),0))</f>
        <v>0</v>
      </c>
      <c r="T18" s="294">
        <f>IF(T$4&lt;$E18,0,IF(OR(T$4=$E18,T$4&lt;=$F18),($D18*((1-Indicadores!$L$4)^(T$4-$E18))/$G$17),0))</f>
        <v>0</v>
      </c>
      <c r="U18" s="294">
        <f>IF(U$4&lt;$E18,0,IF(OR(U$4=$E18,U$4&lt;=$F18),($D18*((1-Indicadores!$L$4)^(U$4-$E18))/$G$17),0))</f>
        <v>0</v>
      </c>
      <c r="V18" s="80"/>
    </row>
    <row r="19" spans="2:22" ht="17.45" customHeight="1">
      <c r="B19" s="72"/>
      <c r="C19" s="73" t="s">
        <v>35</v>
      </c>
      <c r="D19" s="50"/>
      <c r="E19" s="2">
        <v>2</v>
      </c>
      <c r="F19" s="2">
        <v>5</v>
      </c>
      <c r="G19" s="3">
        <v>4</v>
      </c>
      <c r="H19" s="329"/>
      <c r="I19" s="329"/>
      <c r="J19" s="329"/>
      <c r="K19" s="329"/>
      <c r="L19" s="294">
        <f>IF(L$4&lt;$E19,0,IF(OR(L$4=$E19,L$4&lt;=$F19),($D19*((1-Indicadores!$L$4)^(L$4-$E19))/$G$17),0))</f>
        <v>0</v>
      </c>
      <c r="M19" s="294">
        <f>IF(M$4&lt;$E19,0,IF(OR(M$4=$E19,M$4&lt;=$F19),($D19*((1-Indicadores!$L$4)^(M$4-$E19))/$G$17),0))</f>
        <v>0</v>
      </c>
      <c r="N19" s="294">
        <f>IF(N$4&lt;$E19,0,IF(OR(N$4=$E19,N$4&lt;=$F19),($D19*((1-Indicadores!$L$4)^(N$4-$E19))/$G$17),0))</f>
        <v>0</v>
      </c>
      <c r="O19" s="294">
        <f>IF(O$4&lt;$E19,0,IF(OR(O$4=$E19,O$4&lt;=$F19),($D19*((1-Indicadores!$L$4)^(O$4-$E19))/$G$17),0))</f>
        <v>0</v>
      </c>
      <c r="P19" s="294">
        <f>IF(P$4&lt;$E19,0,IF(OR(P$4=$E19,P$4&lt;=$F19),($D19*((1-Indicadores!$L$4)^(P$4-$E19))/$G$17),0))</f>
        <v>0</v>
      </c>
      <c r="Q19" s="294">
        <f>IF(Q$4&lt;$E19,0,IF(OR(Q$4=$E19,Q$4&lt;=$F19),($D19*((1-Indicadores!$L$4)^(Q$4-$E19))/$G$17),0))</f>
        <v>0</v>
      </c>
      <c r="R19" s="294">
        <f>IF(R$4&lt;$E19,0,IF(OR(R$4=$E19,R$4&lt;=$F19),($D19*((1-Indicadores!$L$4)^(R$4-$E19))/$G$17),0))</f>
        <v>0</v>
      </c>
      <c r="S19" s="294">
        <f>IF(S$4&lt;$E19,0,IF(OR(S$4=$E19,S$4&lt;=$F19),($D19*((1-Indicadores!$L$4)^(S$4-$E19))/$G$17),0))</f>
        <v>0</v>
      </c>
      <c r="T19" s="294">
        <f>IF(T$4&lt;$E19,0,IF(OR(T$4=$E19,T$4&lt;=$F19),($D19*((1-Indicadores!$L$4)^(T$4-$E19))/$G$17),0))</f>
        <v>0</v>
      </c>
      <c r="U19" s="294">
        <f>IF(U$4&lt;$E19,0,IF(OR(U$4=$E19,U$4&lt;=$F19),($D19*((1-Indicadores!$L$4)^(U$4-$E19))/$G$17),0))</f>
        <v>0</v>
      </c>
      <c r="V19" s="80"/>
    </row>
    <row r="20" spans="2:22" ht="17.45" customHeight="1">
      <c r="B20" s="72"/>
      <c r="C20" s="73" t="s">
        <v>35</v>
      </c>
      <c r="D20" s="50"/>
      <c r="E20" s="2">
        <v>3</v>
      </c>
      <c r="F20" s="2">
        <v>6</v>
      </c>
      <c r="G20" s="3">
        <v>4</v>
      </c>
      <c r="H20" s="329"/>
      <c r="I20" s="329"/>
      <c r="J20" s="329"/>
      <c r="K20" s="329"/>
      <c r="L20" s="294">
        <f>IF(L$4&lt;$E20,0,IF(OR(L$4=$E20,L$4&lt;=$F20),($D20*((1-Indicadores!$L$4)^(L$4-$E20))/$G$17),0))</f>
        <v>0</v>
      </c>
      <c r="M20" s="294">
        <f>IF(M$4&lt;$E20,0,IF(OR(M$4=$E20,M$4&lt;=$F20),($D20*((1-Indicadores!$L$4)^(M$4-$E20))/$G$17),0))</f>
        <v>0</v>
      </c>
      <c r="N20" s="294">
        <f>IF(N$4&lt;$E20,0,IF(OR(N$4=$E20,N$4&lt;=$F20),($D20*((1-Indicadores!$L$4)^(N$4-$E20))/$G$17),0))</f>
        <v>0</v>
      </c>
      <c r="O20" s="294">
        <f>IF(O$4&lt;$E20,0,IF(OR(O$4=$E20,O$4&lt;=$F20),($D20*((1-Indicadores!$L$4)^(O$4-$E20))/$G$17),0))</f>
        <v>0</v>
      </c>
      <c r="P20" s="294">
        <f>IF(P$4&lt;$E20,0,IF(OR(P$4=$E20,P$4&lt;=$F20),($D20*((1-Indicadores!$L$4)^(P$4-$E20))/$G$17),0))</f>
        <v>0</v>
      </c>
      <c r="Q20" s="294">
        <f>IF(Q$4&lt;$E20,0,IF(OR(Q$4=$E20,Q$4&lt;=$F20),($D20*((1-Indicadores!$L$4)^(Q$4-$E20))/$G$17),0))</f>
        <v>0</v>
      </c>
      <c r="R20" s="294">
        <f>IF(R$4&lt;$E20,0,IF(OR(R$4=$E20,R$4&lt;=$F20),($D20*((1-Indicadores!$L$4)^(R$4-$E20))/$G$17),0))</f>
        <v>0</v>
      </c>
      <c r="S20" s="294">
        <f>IF(S$4&lt;$E20,0,IF(OR(S$4=$E20,S$4&lt;=$F20),($D20*((1-Indicadores!$L$4)^(S$4-$E20))/$G$17),0))</f>
        <v>0</v>
      </c>
      <c r="T20" s="294">
        <f>IF(T$4&lt;$E20,0,IF(OR(T$4=$E20,T$4&lt;=$F20),($D20*((1-Indicadores!$L$4)^(T$4-$E20))/$G$17),0))</f>
        <v>0</v>
      </c>
      <c r="U20" s="294">
        <f>IF(U$4&lt;$E20,0,IF(OR(U$4=$E20,U$4&lt;=$F20),($D20*((1-Indicadores!$L$4)^(U$4-$E20))/$G$17),0))</f>
        <v>0</v>
      </c>
      <c r="V20" s="80"/>
    </row>
    <row r="21" spans="2:22" ht="17.45" customHeight="1">
      <c r="B21" s="72"/>
      <c r="C21" s="73" t="s">
        <v>35</v>
      </c>
      <c r="D21" s="50"/>
      <c r="E21" s="2">
        <v>4</v>
      </c>
      <c r="F21" s="2">
        <v>7</v>
      </c>
      <c r="G21" s="3">
        <v>4</v>
      </c>
      <c r="H21" s="329"/>
      <c r="I21" s="329"/>
      <c r="J21" s="329"/>
      <c r="K21" s="329"/>
      <c r="L21" s="294">
        <f>IF(L$4&lt;$E21,0,IF(OR(L$4=$E21,L$4&lt;=$F21),($D21*((1-Indicadores!$L$4)^(L$4-$E21))/$G$17),0))</f>
        <v>0</v>
      </c>
      <c r="M21" s="294">
        <f>IF(M$4&lt;$E21,0,IF(OR(M$4=$E21,M$4&lt;=$F21),($D21*((1-Indicadores!$L$4)^(M$4-$E21))/$G$17),0))</f>
        <v>0</v>
      </c>
      <c r="N21" s="294">
        <f>IF(N$4&lt;$E21,0,IF(OR(N$4=$E21,N$4&lt;=$F21),($D21*((1-Indicadores!$L$4)^(N$4-$E21))/$G$17),0))</f>
        <v>0</v>
      </c>
      <c r="O21" s="294">
        <f>IF(O$4&lt;$E21,0,IF(OR(O$4=$E21,O$4&lt;=$F21),($D21*((1-Indicadores!$L$4)^(O$4-$E21))/$G$17),0))</f>
        <v>0</v>
      </c>
      <c r="P21" s="294">
        <f>IF(P$4&lt;$E21,0,IF(OR(P$4=$E21,P$4&lt;=$F21),($D21*((1-Indicadores!$L$4)^(P$4-$E21))/$G$17),0))</f>
        <v>0</v>
      </c>
      <c r="Q21" s="294">
        <f>IF(Q$4&lt;$E21,0,IF(OR(Q$4=$E21,Q$4&lt;=$F21),($D21*((1-Indicadores!$L$4)^(Q$4-$E21))/$G$17),0))</f>
        <v>0</v>
      </c>
      <c r="R21" s="294">
        <f>IF(R$4&lt;$E21,0,IF(OR(R$4=$E21,R$4&lt;=$F21),($D21*((1-Indicadores!$L$4)^(R$4-$E21))/$G$17),0))</f>
        <v>0</v>
      </c>
      <c r="S21" s="294">
        <f>IF(S$4&lt;$E21,0,IF(OR(S$4=$E21,S$4&lt;=$F21),($D21*((1-Indicadores!$L$4)^(S$4-$E21))/$G$17),0))</f>
        <v>0</v>
      </c>
      <c r="T21" s="294">
        <f>IF(T$4&lt;$E21,0,IF(OR(T$4=$E21,T$4&lt;=$F21),($D21*((1-Indicadores!$L$4)^(T$4-$E21))/$G$17),0))</f>
        <v>0</v>
      </c>
      <c r="U21" s="294">
        <f>IF(U$4&lt;$E21,0,IF(OR(U$4=$E21,U$4&lt;=$F21),($D21*((1-Indicadores!$L$4)^(U$4-$E21))/$G$17),0))</f>
        <v>0</v>
      </c>
      <c r="V21" s="80"/>
    </row>
    <row r="22" spans="2:22" ht="17.45" customHeight="1">
      <c r="B22" s="72"/>
      <c r="C22" s="73" t="s">
        <v>35</v>
      </c>
      <c r="D22" s="50"/>
      <c r="E22" s="2">
        <v>5</v>
      </c>
      <c r="F22" s="2">
        <v>8</v>
      </c>
      <c r="G22" s="3">
        <v>4</v>
      </c>
      <c r="H22" s="329"/>
      <c r="I22" s="329"/>
      <c r="J22" s="329"/>
      <c r="K22" s="329"/>
      <c r="L22" s="294">
        <f>IF(L$4&lt;$E22,0,IF(OR(L$4=$E22,L$4&lt;=$F22),($D22*((1-Indicadores!$L$4)^(L$4-$E22))/$G$17),0))</f>
        <v>0</v>
      </c>
      <c r="M22" s="294">
        <f>IF(M$4&lt;$E22,0,IF(OR(M$4=$E22,M$4&lt;=$F22),($D22*((1-Indicadores!$L$4)^(M$4-$E22))/$G$17),0))</f>
        <v>0</v>
      </c>
      <c r="N22" s="294">
        <f>IF(N$4&lt;$E22,0,IF(OR(N$4=$E22,N$4&lt;=$F22),($D22*((1-Indicadores!$L$4)^(N$4-$E22))/$G$17),0))</f>
        <v>0</v>
      </c>
      <c r="O22" s="294">
        <f>IF(O$4&lt;$E22,0,IF(OR(O$4=$E22,O$4&lt;=$F22),($D22*((1-Indicadores!$L$4)^(O$4-$E22))/$G$17),0))</f>
        <v>0</v>
      </c>
      <c r="P22" s="294">
        <f>IF(P$4&lt;$E22,0,IF(OR(P$4=$E22,P$4&lt;=$F22),($D22*((1-Indicadores!$L$4)^(P$4-$E22))/$G$17),0))</f>
        <v>0</v>
      </c>
      <c r="Q22" s="294">
        <f>IF(Q$4&lt;$E22,0,IF(OR(Q$4=$E22,Q$4&lt;=$F22),($D22*((1-Indicadores!$L$4)^(Q$4-$E22))/$G$17),0))</f>
        <v>0</v>
      </c>
      <c r="R22" s="294">
        <f>IF(R$4&lt;$E22,0,IF(OR(R$4=$E22,R$4&lt;=$F22),($D22*((1-Indicadores!$L$4)^(R$4-$E22))/$G$17),0))</f>
        <v>0</v>
      </c>
      <c r="S22" s="294">
        <f>IF(S$4&lt;$E22,0,IF(OR(S$4=$E22,S$4&lt;=$F22),($D22*((1-Indicadores!$L$4)^(S$4-$E22))/$G$17),0))</f>
        <v>0</v>
      </c>
      <c r="T22" s="294">
        <f>IF(T$4&lt;$E22,0,IF(OR(T$4=$E22,T$4&lt;=$F22),($D22*((1-Indicadores!$L$4)^(T$4-$E22))/$G$17),0))</f>
        <v>0</v>
      </c>
      <c r="U22" s="294">
        <f>IF(U$4&lt;$E22,0,IF(OR(U$4=$E22,U$4&lt;=$F22),($D22*((1-Indicadores!$L$4)^(U$4-$E22))/$G$17),0))</f>
        <v>0</v>
      </c>
      <c r="V22" s="80"/>
    </row>
    <row r="23" spans="2:22" ht="17.45" customHeight="1">
      <c r="B23" s="72"/>
      <c r="C23" s="73" t="s">
        <v>35</v>
      </c>
      <c r="D23" s="50"/>
      <c r="E23" s="2">
        <v>6</v>
      </c>
      <c r="F23" s="2">
        <v>9</v>
      </c>
      <c r="G23" s="3">
        <v>4</v>
      </c>
      <c r="H23" s="329"/>
      <c r="I23" s="329"/>
      <c r="J23" s="329"/>
      <c r="K23" s="329"/>
      <c r="L23" s="294">
        <f>IF(L$4&lt;$E23,0,IF(OR(L$4=$E23,L$4&lt;=$F23),($D23*((1-Indicadores!$L$4)^(L$4-$E23))/$G$17),0))</f>
        <v>0</v>
      </c>
      <c r="M23" s="294">
        <f>IF(M$4&lt;$E23,0,IF(OR(M$4=$E23,M$4&lt;=$F23),($D23*((1-Indicadores!$L$4)^(M$4-$E23))/$G$17),0))</f>
        <v>0</v>
      </c>
      <c r="N23" s="294">
        <f>IF(N$4&lt;$E23,0,IF(OR(N$4=$E23,N$4&lt;=$F23),($D23*((1-Indicadores!$L$4)^(N$4-$E23))/$G$17),0))</f>
        <v>0</v>
      </c>
      <c r="O23" s="294">
        <f>IF(O$4&lt;$E23,0,IF(OR(O$4=$E23,O$4&lt;=$F23),($D23*((1-Indicadores!$L$4)^(O$4-$E23))/$G$17),0))</f>
        <v>0</v>
      </c>
      <c r="P23" s="294">
        <f>IF(P$4&lt;$E23,0,IF(OR(P$4=$E23,P$4&lt;=$F23),($D23*((1-Indicadores!$L$4)^(P$4-$E23))/$G$17),0))</f>
        <v>0</v>
      </c>
      <c r="Q23" s="294">
        <f>IF(Q$4&lt;$E23,0,IF(OR(Q$4=$E23,Q$4&lt;=$F23),($D23*((1-Indicadores!$L$4)^(Q$4-$E23))/$G$17),0))</f>
        <v>0</v>
      </c>
      <c r="R23" s="294">
        <f>IF(R$4&lt;$E23,0,IF(OR(R$4=$E23,R$4&lt;=$F23),($D23*((1-Indicadores!$L$4)^(R$4-$E23))/$G$17),0))</f>
        <v>0</v>
      </c>
      <c r="S23" s="294">
        <f>IF(S$4&lt;$E23,0,IF(OR(S$4=$E23,S$4&lt;=$F23),($D23*((1-Indicadores!$L$4)^(S$4-$E23))/$G$17),0))</f>
        <v>0</v>
      </c>
      <c r="T23" s="294">
        <f>IF(T$4&lt;$E23,0,IF(OR(T$4=$E23,T$4&lt;=$F23),($D23*((1-Indicadores!$L$4)^(T$4-$E23))/$G$17),0))</f>
        <v>0</v>
      </c>
      <c r="U23" s="294">
        <f>IF(U$4&lt;$E23,0,IF(OR(U$4=$E23,U$4&lt;=$F23),($D23*((1-Indicadores!$L$4)^(U$4-$E23))/$G$17),0))</f>
        <v>0</v>
      </c>
      <c r="V23" s="80"/>
    </row>
    <row r="24" spans="2:22" ht="17.45" customHeight="1">
      <c r="B24" s="72"/>
      <c r="C24" s="73" t="s">
        <v>35</v>
      </c>
      <c r="D24" s="50"/>
      <c r="E24" s="2">
        <v>7</v>
      </c>
      <c r="F24" s="2">
        <v>10</v>
      </c>
      <c r="G24" s="3">
        <v>4</v>
      </c>
      <c r="H24" s="329"/>
      <c r="I24" s="329"/>
      <c r="J24" s="329"/>
      <c r="K24" s="329"/>
      <c r="L24" s="294">
        <f>IF(L$4&lt;$E24,0,IF(OR(L$4=$E24,L$4&lt;=$F24),($D24*((1-Indicadores!$L$4)^(L$4-$E24))/$G$17),0))</f>
        <v>0</v>
      </c>
      <c r="M24" s="294">
        <f>IF(M$4&lt;$E24,0,IF(OR(M$4=$E24,M$4&lt;=$F24),($D24*((1-Indicadores!$L$4)^(M$4-$E24))/$G$17),0))</f>
        <v>0</v>
      </c>
      <c r="N24" s="294">
        <f>IF(N$4&lt;$E24,0,IF(OR(N$4=$E24,N$4&lt;=$F24),($D24*((1-Indicadores!$L$4)^(N$4-$E24))/$G$17),0))</f>
        <v>0</v>
      </c>
      <c r="O24" s="294">
        <f>IF(O$4&lt;$E24,0,IF(OR(O$4=$E24,O$4&lt;=$F24),($D24*((1-Indicadores!$L$4)^(O$4-$E24))/$G$17),0))</f>
        <v>0</v>
      </c>
      <c r="P24" s="294">
        <f>IF(P$4&lt;$E24,0,IF(OR(P$4=$E24,P$4&lt;=$F24),($D24*((1-Indicadores!$L$4)^(P$4-$E24))/$G$17),0))</f>
        <v>0</v>
      </c>
      <c r="Q24" s="294">
        <f>IF(Q$4&lt;$E24,0,IF(OR(Q$4=$E24,Q$4&lt;=$F24),($D24*((1-Indicadores!$L$4)^(Q$4-$E24))/$G$17),0))</f>
        <v>0</v>
      </c>
      <c r="R24" s="294">
        <f>IF(R$4&lt;$E24,0,IF(OR(R$4=$E24,R$4&lt;=$F24),($D24*((1-Indicadores!$L$4)^(R$4-$E24))/$G$17),0))</f>
        <v>0</v>
      </c>
      <c r="S24" s="294">
        <f>IF(S$4&lt;$E24,0,IF(OR(S$4=$E24,S$4&lt;=$F24),($D24*((1-Indicadores!$L$4)^(S$4-$E24))/$G$17),0))</f>
        <v>0</v>
      </c>
      <c r="T24" s="294">
        <f>IF(T$4&lt;$E24,0,IF(OR(T$4=$E24,T$4&lt;=$F24),($D24*((1-Indicadores!$L$4)^(T$4-$E24))/$G$17),0))</f>
        <v>0</v>
      </c>
      <c r="U24" s="294">
        <f>IF(U$4&lt;$E24,0,IF(OR(U$4=$E24,U$4&lt;=$F24),($D24*((1-Indicadores!$L$4)^(U$4-$E24))/$G$17),0))</f>
        <v>0</v>
      </c>
      <c r="V24" s="80"/>
    </row>
    <row r="25" spans="2:22" ht="17.45" customHeight="1">
      <c r="B25" s="72"/>
      <c r="C25" s="73" t="s">
        <v>35</v>
      </c>
      <c r="D25" s="50"/>
      <c r="E25" s="2">
        <v>8</v>
      </c>
      <c r="F25" s="2">
        <v>10</v>
      </c>
      <c r="G25" s="3">
        <v>3</v>
      </c>
      <c r="H25" s="329"/>
      <c r="I25" s="329"/>
      <c r="J25" s="329"/>
      <c r="K25" s="329"/>
      <c r="L25" s="294">
        <f>IF(L$4&lt;$E25,0,IF(OR(L$4=$E25,L$4&lt;=$F25),($D25*((1-Indicadores!$L$4)^(L$4-$E25))/$G$17),0))</f>
        <v>0</v>
      </c>
      <c r="M25" s="294">
        <f>IF(M$4&lt;$E25,0,IF(OR(M$4=$E25,M$4&lt;=$F25),($D25*((1-Indicadores!$L$4)^(M$4-$E25))/$G$17),0))</f>
        <v>0</v>
      </c>
      <c r="N25" s="294">
        <f>IF(N$4&lt;$E25,0,IF(OR(N$4=$E25,N$4&lt;=$F25),($D25*((1-Indicadores!$L$4)^(N$4-$E25))/$G$17),0))</f>
        <v>0</v>
      </c>
      <c r="O25" s="294">
        <f>IF(O$4&lt;$E25,0,IF(OR(O$4=$E25,O$4&lt;=$F25),($D25*((1-Indicadores!$L$4)^(O$4-$E25))/$G$17),0))</f>
        <v>0</v>
      </c>
      <c r="P25" s="294">
        <f>IF(P$4&lt;$E25,0,IF(OR(P$4=$E25,P$4&lt;=$F25),($D25*((1-Indicadores!$L$4)^(P$4-$E25))/$G$17),0))</f>
        <v>0</v>
      </c>
      <c r="Q25" s="294">
        <f>IF(Q$4&lt;$E25,0,IF(OR(Q$4=$E25,Q$4&lt;=$F25),($D25*((1-Indicadores!$L$4)^(Q$4-$E25))/$G$17),0))</f>
        <v>0</v>
      </c>
      <c r="R25" s="294">
        <f>IF(R$4&lt;$E25,0,IF(OR(R$4=$E25,R$4&lt;=$F25),($D25*((1-Indicadores!$L$4)^(R$4-$E25))/$G$17),0))</f>
        <v>0</v>
      </c>
      <c r="S25" s="294">
        <f>IF(S$4&lt;$E25,0,IF(OR(S$4=$E25,S$4&lt;=$F25),($D25*((1-Indicadores!$L$4)^(S$4-$E25))/$G$17),0))</f>
        <v>0</v>
      </c>
      <c r="T25" s="294">
        <f>IF(T$4&lt;$E25,0,IF(OR(T$4=$E25,T$4&lt;=$F25),($D25*((1-Indicadores!$L$4)^(T$4-$E25))/$G$17),0))</f>
        <v>0</v>
      </c>
      <c r="U25" s="294">
        <f>IF(U$4&lt;$E25,0,IF(OR(U$4=$E25,U$4&lt;=$F25),($D25*((1-Indicadores!$L$4)^(U$4-$E25))/$G$17),0))</f>
        <v>0</v>
      </c>
      <c r="V25" s="80"/>
    </row>
    <row r="26" spans="2:22" ht="17.45" customHeight="1">
      <c r="B26" s="72"/>
      <c r="C26" s="73" t="s">
        <v>35</v>
      </c>
      <c r="D26" s="50"/>
      <c r="E26" s="2">
        <v>9</v>
      </c>
      <c r="F26" s="2">
        <v>10</v>
      </c>
      <c r="G26" s="3">
        <v>2</v>
      </c>
      <c r="H26" s="329"/>
      <c r="I26" s="329"/>
      <c r="J26" s="329"/>
      <c r="K26" s="329"/>
      <c r="L26" s="294">
        <f>IF(L$4&lt;$E26,0,IF(OR(L$4=$E26,L$4&lt;=$F26),($D26*((1-Indicadores!$L$4)^(L$4-$E26))/$G$17),0))</f>
        <v>0</v>
      </c>
      <c r="M26" s="294">
        <f>IF(M$4&lt;$E26,0,IF(OR(M$4=$E26,M$4&lt;=$F26),($D26*((1-Indicadores!$L$4)^(M$4-$E26))/$G$17),0))</f>
        <v>0</v>
      </c>
      <c r="N26" s="294">
        <f>IF(N$4&lt;$E26,0,IF(OR(N$4=$E26,N$4&lt;=$F26),($D26*((1-Indicadores!$L$4)^(N$4-$E26))/$G$17),0))</f>
        <v>0</v>
      </c>
      <c r="O26" s="294">
        <f>IF(O$4&lt;$E26,0,IF(OR(O$4=$E26,O$4&lt;=$F26),($D26*((1-Indicadores!$L$4)^(O$4-$E26))/$G$17),0))</f>
        <v>0</v>
      </c>
      <c r="P26" s="294">
        <f>IF(P$4&lt;$E26,0,IF(OR(P$4=$E26,P$4&lt;=$F26),($D26*((1-Indicadores!$L$4)^(P$4-$E26))/$G$17),0))</f>
        <v>0</v>
      </c>
      <c r="Q26" s="294">
        <f>IF(Q$4&lt;$E26,0,IF(OR(Q$4=$E26,Q$4&lt;=$F26),($D26*((1-Indicadores!$L$4)^(Q$4-$E26))/$G$17),0))</f>
        <v>0</v>
      </c>
      <c r="R26" s="294">
        <f>IF(R$4&lt;$E26,0,IF(OR(R$4=$E26,R$4&lt;=$F26),($D26*((1-Indicadores!$L$4)^(R$4-$E26))/$G$17),0))</f>
        <v>0</v>
      </c>
      <c r="S26" s="294">
        <f>IF(S$4&lt;$E26,0,IF(OR(S$4=$E26,S$4&lt;=$F26),($D26*((1-Indicadores!$L$4)^(S$4-$E26))/$G$17),0))</f>
        <v>0</v>
      </c>
      <c r="T26" s="294">
        <f>IF(T$4&lt;$E26,0,IF(OR(T$4=$E26,T$4&lt;=$F26),($D26*((1-Indicadores!$L$4)^(T$4-$E26))/$G$17),0))</f>
        <v>0</v>
      </c>
      <c r="U26" s="294">
        <f>IF(U$4&lt;$E26,0,IF(OR(U$4=$E26,U$4&lt;=$F26),($D26*((1-Indicadores!$L$4)^(U$4-$E26))/$G$17),0))</f>
        <v>0</v>
      </c>
      <c r="V26" s="80"/>
    </row>
    <row r="27" spans="2:22" ht="17.45" customHeight="1">
      <c r="B27" s="74"/>
      <c r="C27" s="75" t="s">
        <v>35</v>
      </c>
      <c r="D27" s="51"/>
      <c r="E27" s="4">
        <v>10</v>
      </c>
      <c r="F27" s="4">
        <v>10</v>
      </c>
      <c r="G27" s="5">
        <v>1</v>
      </c>
      <c r="H27" s="329"/>
      <c r="I27" s="329"/>
      <c r="J27" s="329"/>
      <c r="K27" s="329"/>
      <c r="L27" s="294">
        <f>IF(L$4&lt;$E27,0,IF(OR(L$4=$E27,L$4&lt;=$F27),($D27*((1-Indicadores!$L$4)^(L$4-$E27))/$G$17),0))</f>
        <v>0</v>
      </c>
      <c r="M27" s="294">
        <f>IF(M$4&lt;$E27,0,IF(OR(M$4=$E27,M$4&lt;=$F27),($D27*((1-Indicadores!$L$4)^(M$4-$E27))/$G$17),0))</f>
        <v>0</v>
      </c>
      <c r="N27" s="294">
        <f>IF(N$4&lt;$E27,0,IF(OR(N$4=$E27,N$4&lt;=$F27),($D27*((1-Indicadores!$L$4)^(N$4-$E27))/$G$17),0))</f>
        <v>0</v>
      </c>
      <c r="O27" s="294">
        <f>IF(O$4&lt;$E27,0,IF(OR(O$4=$E27,O$4&lt;=$F27),($D27*((1-Indicadores!$L$4)^(O$4-$E27))/$G$17),0))</f>
        <v>0</v>
      </c>
      <c r="P27" s="294">
        <f>IF(P$4&lt;$E27,0,IF(OR(P$4=$E27,P$4&lt;=$F27),($D27*((1-Indicadores!$L$4)^(P$4-$E27))/$G$17),0))</f>
        <v>0</v>
      </c>
      <c r="Q27" s="294">
        <f>IF(Q$4&lt;$E27,0,IF(OR(Q$4=$E27,Q$4&lt;=$F27),($D27*((1-Indicadores!$L$4)^(Q$4-$E27))/$G$17),0))</f>
        <v>0</v>
      </c>
      <c r="R27" s="294">
        <f>IF(R$4&lt;$E27,0,IF(OR(R$4=$E27,R$4&lt;=$F27),($D27*((1-Indicadores!$L$4)^(R$4-$E27))/$G$17),0))</f>
        <v>0</v>
      </c>
      <c r="S27" s="294">
        <f>IF(S$4&lt;$E27,0,IF(OR(S$4=$E27,S$4&lt;=$F27),($D27*((1-Indicadores!$L$4)^(S$4-$E27))/$G$17),0))</f>
        <v>0</v>
      </c>
      <c r="T27" s="294">
        <f>IF(T$4&lt;$E27,0,IF(OR(T$4=$E27,T$4&lt;=$F27),($D27*((1-Indicadores!$L$4)^(T$4-$E27))/$G$17),0))</f>
        <v>0</v>
      </c>
      <c r="U27" s="294">
        <f>IF(U$4&lt;$E27,0,IF(OR(U$4=$E27,U$4&lt;=$F27),($D27*((1-Indicadores!$L$4)^(U$4-$E27))/$G$17),0))</f>
        <v>0</v>
      </c>
      <c r="V27" s="80"/>
    </row>
    <row r="28" spans="2:22" s="20" customFormat="1" ht="17.45" customHeight="1">
      <c r="B28" s="67" t="s">
        <v>172</v>
      </c>
      <c r="C28" s="67"/>
      <c r="D28" s="295"/>
      <c r="E28" s="9"/>
      <c r="F28" s="9"/>
      <c r="G28" s="10">
        <v>5</v>
      </c>
      <c r="H28" s="328"/>
      <c r="I28" s="328"/>
      <c r="J28" s="328"/>
      <c r="K28" s="328"/>
      <c r="L28" s="296">
        <f t="shared" ref="L28:U28" si="2">SUM(L29:L38)</f>
        <v>0</v>
      </c>
      <c r="M28" s="296">
        <f t="shared" si="2"/>
        <v>0</v>
      </c>
      <c r="N28" s="296">
        <f t="shared" si="2"/>
        <v>0</v>
      </c>
      <c r="O28" s="296">
        <f t="shared" si="2"/>
        <v>0</v>
      </c>
      <c r="P28" s="296">
        <f t="shared" si="2"/>
        <v>0</v>
      </c>
      <c r="Q28" s="296">
        <f t="shared" si="2"/>
        <v>0</v>
      </c>
      <c r="R28" s="296">
        <f t="shared" si="2"/>
        <v>0</v>
      </c>
      <c r="S28" s="296">
        <f t="shared" si="2"/>
        <v>0</v>
      </c>
      <c r="T28" s="296">
        <f t="shared" si="2"/>
        <v>0</v>
      </c>
      <c r="U28" s="296">
        <f t="shared" si="2"/>
        <v>0</v>
      </c>
    </row>
    <row r="29" spans="2:22" ht="17.45" customHeight="1">
      <c r="B29" s="72"/>
      <c r="C29" s="73" t="s">
        <v>35</v>
      </c>
      <c r="D29" s="50"/>
      <c r="E29" s="2">
        <v>1</v>
      </c>
      <c r="F29" s="2">
        <v>5</v>
      </c>
      <c r="G29" s="3">
        <v>5</v>
      </c>
      <c r="H29" s="329"/>
      <c r="I29" s="329"/>
      <c r="J29" s="329"/>
      <c r="K29" s="329"/>
      <c r="L29" s="294">
        <f>IF(L$4&lt;$E29,0,IF(OR(L$4=$E29,L$4&lt;=$F29),($D29*((1-Indicadores!$L$4)^(L$4-$E29))/$G$28),0))</f>
        <v>0</v>
      </c>
      <c r="M29" s="294">
        <f>IF(M$4&lt;$E29,0,IF(OR(M$4=$E29,M$4&lt;=$F29),($D29*((1-Indicadores!$L$4)^(M$4-$E29))/$G$28),0))</f>
        <v>0</v>
      </c>
      <c r="N29" s="294">
        <f>IF(N$4&lt;$E29,0,IF(OR(N$4=$E29,N$4&lt;=$F29),($D29*((1-Indicadores!$L$4)^(N$4-$E29))/$G$28),0))</f>
        <v>0</v>
      </c>
      <c r="O29" s="294">
        <f>IF(O$4&lt;$E29,0,IF(OR(O$4=$E29,O$4&lt;=$F29),($D29*((1-Indicadores!$L$4)^(O$4-$E29))/$G$28),0))</f>
        <v>0</v>
      </c>
      <c r="P29" s="294">
        <f>IF(P$4&lt;$E29,0,IF(OR(P$4=$E29,P$4&lt;=$F29),($D29*((1-Indicadores!$L$4)^(P$4-$E29))/$G$28),0))</f>
        <v>0</v>
      </c>
      <c r="Q29" s="294">
        <f>IF(Q$4&lt;$E29,0,IF(OR(Q$4=$E29,Q$4&lt;=$F29),($D29*((1-Indicadores!$L$4)^(Q$4-$E29))/$G$28),0))</f>
        <v>0</v>
      </c>
      <c r="R29" s="294">
        <f>IF(R$4&lt;$E29,0,IF(OR(R$4=$E29,R$4&lt;=$F29),($D29*((1-Indicadores!$L$4)^(R$4-$E29))/$G$28),0))</f>
        <v>0</v>
      </c>
      <c r="S29" s="294">
        <f>IF(S$4&lt;$E29,0,IF(OR(S$4=$E29,S$4&lt;=$F29),($D29*((1-Indicadores!$L$4)^(S$4-$E29))/$G$28),0))</f>
        <v>0</v>
      </c>
      <c r="T29" s="294">
        <f>IF(T$4&lt;$E29,0,IF(OR(T$4=$E29,T$4&lt;=$F29),($D29*((1-Indicadores!$L$4)^(T$4-$E29))/$G$28),0))</f>
        <v>0</v>
      </c>
      <c r="U29" s="294">
        <f>IF(U$4&lt;$E29,0,IF(OR(U$4=$E29,U$4&lt;=$F29),($D29*((1-Indicadores!$L$4)^(U$4-$E29))/$G$28),0))</f>
        <v>0</v>
      </c>
      <c r="V29" s="80"/>
    </row>
    <row r="30" spans="2:22" ht="17.45" customHeight="1">
      <c r="B30" s="72"/>
      <c r="C30" s="73" t="s">
        <v>35</v>
      </c>
      <c r="D30" s="50"/>
      <c r="E30" s="2">
        <v>2</v>
      </c>
      <c r="F30" s="2">
        <v>6</v>
      </c>
      <c r="G30" s="3">
        <v>5</v>
      </c>
      <c r="H30" s="329"/>
      <c r="I30" s="329"/>
      <c r="J30" s="329"/>
      <c r="K30" s="329"/>
      <c r="L30" s="294">
        <f>IF(L$4&lt;$E30,0,IF(OR(L$4=$E30,L$4&lt;=$F30),($D30*((1-Indicadores!$L$4)^(L$4-$E30))/$G$28),0))</f>
        <v>0</v>
      </c>
      <c r="M30" s="294">
        <f>IF(M$4&lt;$E30,0,IF(OR(M$4=$E30,M$4&lt;=$F30),($D30*((1-Indicadores!$L$4)^(M$4-$E30))/$G$28),0))</f>
        <v>0</v>
      </c>
      <c r="N30" s="294">
        <f>IF(N$4&lt;$E30,0,IF(OR(N$4=$E30,N$4&lt;=$F30),($D30*((1-Indicadores!$L$4)^(N$4-$E30))/$G$28),0))</f>
        <v>0</v>
      </c>
      <c r="O30" s="294">
        <f>IF(O$4&lt;$E30,0,IF(OR(O$4=$E30,O$4&lt;=$F30),($D30*((1-Indicadores!$L$4)^(O$4-$E30))/$G$28),0))</f>
        <v>0</v>
      </c>
      <c r="P30" s="294">
        <f>IF(P$4&lt;$E30,0,IF(OR(P$4=$E30,P$4&lt;=$F30),($D30*((1-Indicadores!$L$4)^(P$4-$E30))/$G$28),0))</f>
        <v>0</v>
      </c>
      <c r="Q30" s="294">
        <f>IF(Q$4&lt;$E30,0,IF(OR(Q$4=$E30,Q$4&lt;=$F30),($D30*((1-Indicadores!$L$4)^(Q$4-$E30))/$G$28),0))</f>
        <v>0</v>
      </c>
      <c r="R30" s="294">
        <f>IF(R$4&lt;$E30,0,IF(OR(R$4=$E30,R$4&lt;=$F30),($D30*((1-Indicadores!$L$4)^(R$4-$E30))/$G$28),0))</f>
        <v>0</v>
      </c>
      <c r="S30" s="294">
        <f>IF(S$4&lt;$E30,0,IF(OR(S$4=$E30,S$4&lt;=$F30),($D30*((1-Indicadores!$L$4)^(S$4-$E30))/$G$28),0))</f>
        <v>0</v>
      </c>
      <c r="T30" s="294">
        <f>IF(T$4&lt;$E30,0,IF(OR(T$4=$E30,T$4&lt;=$F30),($D30*((1-Indicadores!$L$4)^(T$4-$E30))/$G$28),0))</f>
        <v>0</v>
      </c>
      <c r="U30" s="294">
        <f>IF(U$4&lt;$E30,0,IF(OR(U$4=$E30,U$4&lt;=$F30),($D30*((1-Indicadores!$L$4)^(U$4-$E30))/$G$28),0))</f>
        <v>0</v>
      </c>
      <c r="V30" s="80"/>
    </row>
    <row r="31" spans="2:22" ht="17.45" customHeight="1">
      <c r="B31" s="72"/>
      <c r="C31" s="73" t="s">
        <v>35</v>
      </c>
      <c r="D31" s="50"/>
      <c r="E31" s="2">
        <v>3</v>
      </c>
      <c r="F31" s="2">
        <v>7</v>
      </c>
      <c r="G31" s="3">
        <v>5</v>
      </c>
      <c r="H31" s="329"/>
      <c r="I31" s="329"/>
      <c r="J31" s="329"/>
      <c r="K31" s="329"/>
      <c r="L31" s="294">
        <f>IF(L$4&lt;$E31,0,IF(OR(L$4=$E31,L$4&lt;=$F31),($D31*((1-Indicadores!$L$4)^(L$4-$E31))/$G$28),0))</f>
        <v>0</v>
      </c>
      <c r="M31" s="294">
        <f>IF(M$4&lt;$E31,0,IF(OR(M$4=$E31,M$4&lt;=$F31),($D31*((1-Indicadores!$L$4)^(M$4-$E31))/$G$28),0))</f>
        <v>0</v>
      </c>
      <c r="N31" s="294">
        <f>IF(N$4&lt;$E31,0,IF(OR(N$4=$E31,N$4&lt;=$F31),($D31*((1-Indicadores!$L$4)^(N$4-$E31))/$G$28),0))</f>
        <v>0</v>
      </c>
      <c r="O31" s="294">
        <f>IF(O$4&lt;$E31,0,IF(OR(O$4=$E31,O$4&lt;=$F31),($D31*((1-Indicadores!$L$4)^(O$4-$E31))/$G$28),0))</f>
        <v>0</v>
      </c>
      <c r="P31" s="294">
        <f>IF(P$4&lt;$E31,0,IF(OR(P$4=$E31,P$4&lt;=$F31),($D31*((1-Indicadores!$L$4)^(P$4-$E31))/$G$28),0))</f>
        <v>0</v>
      </c>
      <c r="Q31" s="294">
        <f>IF(Q$4&lt;$E31,0,IF(OR(Q$4=$E31,Q$4&lt;=$F31),($D31*((1-Indicadores!$L$4)^(Q$4-$E31))/$G$28),0))</f>
        <v>0</v>
      </c>
      <c r="R31" s="294">
        <f>IF(R$4&lt;$E31,0,IF(OR(R$4=$E31,R$4&lt;=$F31),($D31*((1-Indicadores!$L$4)^(R$4-$E31))/$G$28),0))</f>
        <v>0</v>
      </c>
      <c r="S31" s="294">
        <f>IF(S$4&lt;$E31,0,IF(OR(S$4=$E31,S$4&lt;=$F31),($D31*((1-Indicadores!$L$4)^(S$4-$E31))/$G$28),0))</f>
        <v>0</v>
      </c>
      <c r="T31" s="294">
        <f>IF(T$4&lt;$E31,0,IF(OR(T$4=$E31,T$4&lt;=$F31),($D31*((1-Indicadores!$L$4)^(T$4-$E31))/$G$28),0))</f>
        <v>0</v>
      </c>
      <c r="U31" s="294">
        <f>IF(U$4&lt;$E31,0,IF(OR(U$4=$E31,U$4&lt;=$F31),($D31*((1-Indicadores!$L$4)^(U$4-$E31))/$G$28),0))</f>
        <v>0</v>
      </c>
      <c r="V31" s="80"/>
    </row>
    <row r="32" spans="2:22" ht="17.45" customHeight="1">
      <c r="B32" s="72"/>
      <c r="C32" s="73" t="s">
        <v>35</v>
      </c>
      <c r="D32" s="50"/>
      <c r="E32" s="2">
        <v>4</v>
      </c>
      <c r="F32" s="2">
        <v>8</v>
      </c>
      <c r="G32" s="3">
        <v>5</v>
      </c>
      <c r="H32" s="329"/>
      <c r="I32" s="329"/>
      <c r="J32" s="329"/>
      <c r="K32" s="329"/>
      <c r="L32" s="294">
        <f>IF(L$4&lt;$E32,0,IF(OR(L$4=$E32,L$4&lt;=$F32),($D32*((1-Indicadores!$L$4)^(L$4-$E32))/$G$28),0))</f>
        <v>0</v>
      </c>
      <c r="M32" s="294">
        <f>IF(M$4&lt;$E32,0,IF(OR(M$4=$E32,M$4&lt;=$F32),($D32*((1-Indicadores!$L$4)^(M$4-$E32))/$G$28),0))</f>
        <v>0</v>
      </c>
      <c r="N32" s="294">
        <f>IF(N$4&lt;$E32,0,IF(OR(N$4=$E32,N$4&lt;=$F32),($D32*((1-Indicadores!$L$4)^(N$4-$E32))/$G$28),0))</f>
        <v>0</v>
      </c>
      <c r="O32" s="294">
        <f>IF(O$4&lt;$E32,0,IF(OR(O$4=$E32,O$4&lt;=$F32),($D32*((1-Indicadores!$L$4)^(O$4-$E32))/$G$28),0))</f>
        <v>0</v>
      </c>
      <c r="P32" s="294">
        <f>IF(P$4&lt;$E32,0,IF(OR(P$4=$E32,P$4&lt;=$F32),($D32*((1-Indicadores!$L$4)^(P$4-$E32))/$G$28),0))</f>
        <v>0</v>
      </c>
      <c r="Q32" s="294">
        <f>IF(Q$4&lt;$E32,0,IF(OR(Q$4=$E32,Q$4&lt;=$F32),($D32*((1-Indicadores!$L$4)^(Q$4-$E32))/$G$28),0))</f>
        <v>0</v>
      </c>
      <c r="R32" s="294">
        <f>IF(R$4&lt;$E32,0,IF(OR(R$4=$E32,R$4&lt;=$F32),($D32*((1-Indicadores!$L$4)^(R$4-$E32))/$G$28),0))</f>
        <v>0</v>
      </c>
      <c r="S32" s="294">
        <f>IF(S$4&lt;$E32,0,IF(OR(S$4=$E32,S$4&lt;=$F32),($D32*((1-Indicadores!$L$4)^(S$4-$E32))/$G$28),0))</f>
        <v>0</v>
      </c>
      <c r="T32" s="294">
        <f>IF(T$4&lt;$E32,0,IF(OR(T$4=$E32,T$4&lt;=$F32),($D32*((1-Indicadores!$L$4)^(T$4-$E32))/$G$28),0))</f>
        <v>0</v>
      </c>
      <c r="U32" s="294">
        <f>IF(U$4&lt;$E32,0,IF(OR(U$4=$E32,U$4&lt;=$F32),($D32*((1-Indicadores!$L$4)^(U$4-$E32))/$G$28),0))</f>
        <v>0</v>
      </c>
      <c r="V32" s="80"/>
    </row>
    <row r="33" spans="2:22" ht="17.45" customHeight="1">
      <c r="B33" s="72"/>
      <c r="C33" s="73" t="s">
        <v>35</v>
      </c>
      <c r="D33" s="50"/>
      <c r="E33" s="2">
        <v>5</v>
      </c>
      <c r="F33" s="2">
        <v>9</v>
      </c>
      <c r="G33" s="3">
        <v>5</v>
      </c>
      <c r="H33" s="329"/>
      <c r="I33" s="329"/>
      <c r="J33" s="329"/>
      <c r="K33" s="329"/>
      <c r="L33" s="294">
        <f>IF(L$4&lt;$E33,0,IF(OR(L$4=$E33,L$4&lt;=$F33),($D33*((1-Indicadores!$L$4)^(L$4-$E33))/$G$28),0))</f>
        <v>0</v>
      </c>
      <c r="M33" s="294">
        <f>IF(M$4&lt;$E33,0,IF(OR(M$4=$E33,M$4&lt;=$F33),($D33*((1-Indicadores!$L$4)^(M$4-$E33))/$G$28),0))</f>
        <v>0</v>
      </c>
      <c r="N33" s="294">
        <f>IF(N$4&lt;$E33,0,IF(OR(N$4=$E33,N$4&lt;=$F33),($D33*((1-Indicadores!$L$4)^(N$4-$E33))/$G$28),0))</f>
        <v>0</v>
      </c>
      <c r="O33" s="294">
        <f>IF(O$4&lt;$E33,0,IF(OR(O$4=$E33,O$4&lt;=$F33),($D33*((1-Indicadores!$L$4)^(O$4-$E33))/$G$28),0))</f>
        <v>0</v>
      </c>
      <c r="P33" s="294">
        <f>IF(P$4&lt;$E33,0,IF(OR(P$4=$E33,P$4&lt;=$F33),($D33*((1-Indicadores!$L$4)^(P$4-$E33))/$G$28),0))</f>
        <v>0</v>
      </c>
      <c r="Q33" s="294">
        <f>IF(Q$4&lt;$E33,0,IF(OR(Q$4=$E33,Q$4&lt;=$F33),($D33*((1-Indicadores!$L$4)^(Q$4-$E33))/$G$28),0))</f>
        <v>0</v>
      </c>
      <c r="R33" s="294">
        <f>IF(R$4&lt;$E33,0,IF(OR(R$4=$E33,R$4&lt;=$F33),($D33*((1-Indicadores!$L$4)^(R$4-$E33))/$G$28),0))</f>
        <v>0</v>
      </c>
      <c r="S33" s="294">
        <f>IF(S$4&lt;$E33,0,IF(OR(S$4=$E33,S$4&lt;=$F33),($D33*((1-Indicadores!$L$4)^(S$4-$E33))/$G$28),0))</f>
        <v>0</v>
      </c>
      <c r="T33" s="294">
        <f>IF(T$4&lt;$E33,0,IF(OR(T$4=$E33,T$4&lt;=$F33),($D33*((1-Indicadores!$L$4)^(T$4-$E33))/$G$28),0))</f>
        <v>0</v>
      </c>
      <c r="U33" s="294">
        <f>IF(U$4&lt;$E33,0,IF(OR(U$4=$E33,U$4&lt;=$F33),($D33*((1-Indicadores!$L$4)^(U$4-$E33))/$G$28),0))</f>
        <v>0</v>
      </c>
      <c r="V33" s="80"/>
    </row>
    <row r="34" spans="2:22" ht="17.45" customHeight="1">
      <c r="B34" s="72"/>
      <c r="C34" s="73" t="s">
        <v>35</v>
      </c>
      <c r="D34" s="50"/>
      <c r="E34" s="2">
        <v>6</v>
      </c>
      <c r="F34" s="2">
        <v>10</v>
      </c>
      <c r="G34" s="3">
        <v>5</v>
      </c>
      <c r="H34" s="329"/>
      <c r="I34" s="329"/>
      <c r="J34" s="329"/>
      <c r="K34" s="329"/>
      <c r="L34" s="294">
        <f>IF(L$4&lt;$E34,0,IF(OR(L$4=$E34,L$4&lt;=$F34),($D34*((1-Indicadores!$L$4)^(L$4-$E34))/$G$28),0))</f>
        <v>0</v>
      </c>
      <c r="M34" s="294">
        <f>IF(M$4&lt;$E34,0,IF(OR(M$4=$E34,M$4&lt;=$F34),($D34*((1-Indicadores!$L$4)^(M$4-$E34))/$G$28),0))</f>
        <v>0</v>
      </c>
      <c r="N34" s="294">
        <f>IF(N$4&lt;$E34,0,IF(OR(N$4=$E34,N$4&lt;=$F34),($D34*((1-Indicadores!$L$4)^(N$4-$E34))/$G$28),0))</f>
        <v>0</v>
      </c>
      <c r="O34" s="294">
        <f>IF(O$4&lt;$E34,0,IF(OR(O$4=$E34,O$4&lt;=$F34),($D34*((1-Indicadores!$L$4)^(O$4-$E34))/$G$28),0))</f>
        <v>0</v>
      </c>
      <c r="P34" s="294">
        <f>IF(P$4&lt;$E34,0,IF(OR(P$4=$E34,P$4&lt;=$F34),($D34*((1-Indicadores!$L$4)^(P$4-$E34))/$G$28),0))</f>
        <v>0</v>
      </c>
      <c r="Q34" s="294">
        <f>IF(Q$4&lt;$E34,0,IF(OR(Q$4=$E34,Q$4&lt;=$F34),($D34*((1-Indicadores!$L$4)^(Q$4-$E34))/$G$28),0))</f>
        <v>0</v>
      </c>
      <c r="R34" s="294">
        <f>IF(R$4&lt;$E34,0,IF(OR(R$4=$E34,R$4&lt;=$F34),($D34*((1-Indicadores!$L$4)^(R$4-$E34))/$G$28),0))</f>
        <v>0</v>
      </c>
      <c r="S34" s="294">
        <f>IF(S$4&lt;$E34,0,IF(OR(S$4=$E34,S$4&lt;=$F34),($D34*((1-Indicadores!$L$4)^(S$4-$E34))/$G$28),0))</f>
        <v>0</v>
      </c>
      <c r="T34" s="294">
        <f>IF(T$4&lt;$E34,0,IF(OR(T$4=$E34,T$4&lt;=$F34),($D34*((1-Indicadores!$L$4)^(T$4-$E34))/$G$28),0))</f>
        <v>0</v>
      </c>
      <c r="U34" s="294">
        <f>IF(U$4&lt;$E34,0,IF(OR(U$4=$E34,U$4&lt;=$F34),($D34*((1-Indicadores!$L$4)^(U$4-$E34))/$G$28),0))</f>
        <v>0</v>
      </c>
      <c r="V34" s="80"/>
    </row>
    <row r="35" spans="2:22" ht="17.45" customHeight="1">
      <c r="B35" s="72"/>
      <c r="C35" s="73" t="s">
        <v>35</v>
      </c>
      <c r="D35" s="50"/>
      <c r="E35" s="2">
        <v>7</v>
      </c>
      <c r="F35" s="2">
        <v>10</v>
      </c>
      <c r="G35" s="3">
        <v>4</v>
      </c>
      <c r="H35" s="329"/>
      <c r="I35" s="329"/>
      <c r="J35" s="329"/>
      <c r="K35" s="329"/>
      <c r="L35" s="294">
        <f>IF(L$4&lt;$E35,0,IF(OR(L$4=$E35,L$4&lt;=$F35),($D35*((1-Indicadores!$L$4)^(L$4-$E35))/$G$28),0))</f>
        <v>0</v>
      </c>
      <c r="M35" s="294">
        <f>IF(M$4&lt;$E35,0,IF(OR(M$4=$E35,M$4&lt;=$F35),($D35*((1-Indicadores!$L$4)^(M$4-$E35))/$G$28),0))</f>
        <v>0</v>
      </c>
      <c r="N35" s="294">
        <f>IF(N$4&lt;$E35,0,IF(OR(N$4=$E35,N$4&lt;=$F35),($D35*((1-Indicadores!$L$4)^(N$4-$E35))/$G$28),0))</f>
        <v>0</v>
      </c>
      <c r="O35" s="294">
        <f>IF(O$4&lt;$E35,0,IF(OR(O$4=$E35,O$4&lt;=$F35),($D35*((1-Indicadores!$L$4)^(O$4-$E35))/$G$28),0))</f>
        <v>0</v>
      </c>
      <c r="P35" s="294">
        <f>IF(P$4&lt;$E35,0,IF(OR(P$4=$E35,P$4&lt;=$F35),($D35*((1-Indicadores!$L$4)^(P$4-$E35))/$G$28),0))</f>
        <v>0</v>
      </c>
      <c r="Q35" s="294">
        <f>IF(Q$4&lt;$E35,0,IF(OR(Q$4=$E35,Q$4&lt;=$F35),($D35*((1-Indicadores!$L$4)^(Q$4-$E35))/$G$28),0))</f>
        <v>0</v>
      </c>
      <c r="R35" s="294">
        <f>IF(R$4&lt;$E35,0,IF(OR(R$4=$E35,R$4&lt;=$F35),($D35*((1-Indicadores!$L$4)^(R$4-$E35))/$G$28),0))</f>
        <v>0</v>
      </c>
      <c r="S35" s="294">
        <f>IF(S$4&lt;$E35,0,IF(OR(S$4=$E35,S$4&lt;=$F35),($D35*((1-Indicadores!$L$4)^(S$4-$E35))/$G$28),0))</f>
        <v>0</v>
      </c>
      <c r="T35" s="294">
        <f>IF(T$4&lt;$E35,0,IF(OR(T$4=$E35,T$4&lt;=$F35),($D35*((1-Indicadores!$L$4)^(T$4-$E35))/$G$28),0))</f>
        <v>0</v>
      </c>
      <c r="U35" s="294">
        <f>IF(U$4&lt;$E35,0,IF(OR(U$4=$E35,U$4&lt;=$F35),($D35*((1-Indicadores!$L$4)^(U$4-$E35))/$G$28),0))</f>
        <v>0</v>
      </c>
      <c r="V35" s="80"/>
    </row>
    <row r="36" spans="2:22" ht="17.45" customHeight="1">
      <c r="B36" s="72"/>
      <c r="C36" s="73" t="s">
        <v>35</v>
      </c>
      <c r="D36" s="50"/>
      <c r="E36" s="2">
        <v>8</v>
      </c>
      <c r="F36" s="2">
        <v>10</v>
      </c>
      <c r="G36" s="3">
        <v>3</v>
      </c>
      <c r="H36" s="329"/>
      <c r="I36" s="329"/>
      <c r="J36" s="329"/>
      <c r="K36" s="329"/>
      <c r="L36" s="294">
        <f>IF(L$4&lt;$E36,0,IF(OR(L$4=$E36,L$4&lt;=$F36),($D36*((1-Indicadores!$L$4)^(L$4-$E36))/$G$28),0))</f>
        <v>0</v>
      </c>
      <c r="M36" s="294">
        <f>IF(M$4&lt;$E36,0,IF(OR(M$4=$E36,M$4&lt;=$F36),($D36*((1-Indicadores!$L$4)^(M$4-$E36))/$G$28),0))</f>
        <v>0</v>
      </c>
      <c r="N36" s="294">
        <f>IF(N$4&lt;$E36,0,IF(OR(N$4=$E36,N$4&lt;=$F36),($D36*((1-Indicadores!$L$4)^(N$4-$E36))/$G$28),0))</f>
        <v>0</v>
      </c>
      <c r="O36" s="294">
        <f>IF(O$4&lt;$E36,0,IF(OR(O$4=$E36,O$4&lt;=$F36),($D36*((1-Indicadores!$L$4)^(O$4-$E36))/$G$28),0))</f>
        <v>0</v>
      </c>
      <c r="P36" s="294">
        <f>IF(P$4&lt;$E36,0,IF(OR(P$4=$E36,P$4&lt;=$F36),($D36*((1-Indicadores!$L$4)^(P$4-$E36))/$G$28),0))</f>
        <v>0</v>
      </c>
      <c r="Q36" s="294">
        <f>IF(Q$4&lt;$E36,0,IF(OR(Q$4=$E36,Q$4&lt;=$F36),($D36*((1-Indicadores!$L$4)^(Q$4-$E36))/$G$28),0))</f>
        <v>0</v>
      </c>
      <c r="R36" s="294">
        <f>IF(R$4&lt;$E36,0,IF(OR(R$4=$E36,R$4&lt;=$F36),($D36*((1-Indicadores!$L$4)^(R$4-$E36))/$G$28),0))</f>
        <v>0</v>
      </c>
      <c r="S36" s="294">
        <f>IF(S$4&lt;$E36,0,IF(OR(S$4=$E36,S$4&lt;=$F36),($D36*((1-Indicadores!$L$4)^(S$4-$E36))/$G$28),0))</f>
        <v>0</v>
      </c>
      <c r="T36" s="294">
        <f>IF(T$4&lt;$E36,0,IF(OR(T$4=$E36,T$4&lt;=$F36),($D36*((1-Indicadores!$L$4)^(T$4-$E36))/$G$28),0))</f>
        <v>0</v>
      </c>
      <c r="U36" s="294">
        <f>IF(U$4&lt;$E36,0,IF(OR(U$4=$E36,U$4&lt;=$F36),($D36*((1-Indicadores!$L$4)^(U$4-$E36))/$G$28),0))</f>
        <v>0</v>
      </c>
      <c r="V36" s="80"/>
    </row>
    <row r="37" spans="2:22" ht="17.45" customHeight="1">
      <c r="B37" s="72"/>
      <c r="C37" s="73" t="s">
        <v>35</v>
      </c>
      <c r="D37" s="50"/>
      <c r="E37" s="2">
        <v>9</v>
      </c>
      <c r="F37" s="2">
        <v>10</v>
      </c>
      <c r="G37" s="3">
        <v>2</v>
      </c>
      <c r="H37" s="329"/>
      <c r="I37" s="329"/>
      <c r="J37" s="329"/>
      <c r="K37" s="329"/>
      <c r="L37" s="294">
        <f>IF(L$4&lt;$E37,0,IF(OR(L$4=$E37,L$4&lt;=$F37),($D37*((1-Indicadores!$L$4)^(L$4-$E37))/$G$28),0))</f>
        <v>0</v>
      </c>
      <c r="M37" s="294">
        <f>IF(M$4&lt;$E37,0,IF(OR(M$4=$E37,M$4&lt;=$F37),($D37*((1-Indicadores!$L$4)^(M$4-$E37))/$G$28),0))</f>
        <v>0</v>
      </c>
      <c r="N37" s="294">
        <f>IF(N$4&lt;$E37,0,IF(OR(N$4=$E37,N$4&lt;=$F37),($D37*((1-Indicadores!$L$4)^(N$4-$E37))/$G$28),0))</f>
        <v>0</v>
      </c>
      <c r="O37" s="294">
        <f>IF(O$4&lt;$E37,0,IF(OR(O$4=$E37,O$4&lt;=$F37),($D37*((1-Indicadores!$L$4)^(O$4-$E37))/$G$28),0))</f>
        <v>0</v>
      </c>
      <c r="P37" s="294">
        <f>IF(P$4&lt;$E37,0,IF(OR(P$4=$E37,P$4&lt;=$F37),($D37*((1-Indicadores!$L$4)^(P$4-$E37))/$G$28),0))</f>
        <v>0</v>
      </c>
      <c r="Q37" s="294">
        <f>IF(Q$4&lt;$E37,0,IF(OR(Q$4=$E37,Q$4&lt;=$F37),($D37*((1-Indicadores!$L$4)^(Q$4-$E37))/$G$28),0))</f>
        <v>0</v>
      </c>
      <c r="R37" s="294">
        <f>IF(R$4&lt;$E37,0,IF(OR(R$4=$E37,R$4&lt;=$F37),($D37*((1-Indicadores!$L$4)^(R$4-$E37))/$G$28),0))</f>
        <v>0</v>
      </c>
      <c r="S37" s="294">
        <f>IF(S$4&lt;$E37,0,IF(OR(S$4=$E37,S$4&lt;=$F37),($D37*((1-Indicadores!$L$4)^(S$4-$E37))/$G$28),0))</f>
        <v>0</v>
      </c>
      <c r="T37" s="294">
        <f>IF(T$4&lt;$E37,0,IF(OR(T$4=$E37,T$4&lt;=$F37),($D37*((1-Indicadores!$L$4)^(T$4-$E37))/$G$28),0))</f>
        <v>0</v>
      </c>
      <c r="U37" s="294">
        <f>IF(U$4&lt;$E37,0,IF(OR(U$4=$E37,U$4&lt;=$F37),($D37*((1-Indicadores!$L$4)^(U$4-$E37))/$G$28),0))</f>
        <v>0</v>
      </c>
      <c r="V37" s="80"/>
    </row>
    <row r="38" spans="2:22" ht="17.45" customHeight="1">
      <c r="B38" s="74"/>
      <c r="C38" s="75" t="s">
        <v>35</v>
      </c>
      <c r="D38" s="51"/>
      <c r="E38" s="4">
        <v>10</v>
      </c>
      <c r="F38" s="4">
        <v>10</v>
      </c>
      <c r="G38" s="5">
        <v>1</v>
      </c>
      <c r="H38" s="329"/>
      <c r="I38" s="329"/>
      <c r="J38" s="329"/>
      <c r="K38" s="329"/>
      <c r="L38" s="294">
        <f>IF(L$4&lt;$E38,0,IF(OR(L$4=$E38,L$4&lt;=$F38),($D38*((1-Indicadores!$L$4)^(L$4-$E38))/$G$28),0))</f>
        <v>0</v>
      </c>
      <c r="M38" s="294">
        <f>IF(M$4&lt;$E38,0,IF(OR(M$4=$E38,M$4&lt;=$F38),($D38*((1-Indicadores!$L$4)^(M$4-$E38))/$G$28),0))</f>
        <v>0</v>
      </c>
      <c r="N38" s="294">
        <f>IF(N$4&lt;$E38,0,IF(OR(N$4=$E38,N$4&lt;=$F38),($D38*((1-Indicadores!$L$4)^(N$4-$E38))/$G$28),0))</f>
        <v>0</v>
      </c>
      <c r="O38" s="294">
        <f>IF(O$4&lt;$E38,0,IF(OR(O$4=$E38,O$4&lt;=$F38),($D38*((1-Indicadores!$L$4)^(O$4-$E38))/$G$28),0))</f>
        <v>0</v>
      </c>
      <c r="P38" s="294">
        <f>IF(P$4&lt;$E38,0,IF(OR(P$4=$E38,P$4&lt;=$F38),($D38*((1-Indicadores!$L$4)^(P$4-$E38))/$G$28),0))</f>
        <v>0</v>
      </c>
      <c r="Q38" s="294">
        <f>IF(Q$4&lt;$E38,0,IF(OR(Q$4=$E38,Q$4&lt;=$F38),($D38*((1-Indicadores!$L$4)^(Q$4-$E38))/$G$28),0))</f>
        <v>0</v>
      </c>
      <c r="R38" s="294">
        <f>IF(R$4&lt;$E38,0,IF(OR(R$4=$E38,R$4&lt;=$F38),($D38*((1-Indicadores!$L$4)^(R$4-$E38))/$G$28),0))</f>
        <v>0</v>
      </c>
      <c r="S38" s="294">
        <f>IF(S$4&lt;$E38,0,IF(OR(S$4=$E38,S$4&lt;=$F38),($D38*((1-Indicadores!$L$4)^(S$4-$E38))/$G$28),0))</f>
        <v>0</v>
      </c>
      <c r="T38" s="294">
        <f>IF(T$4&lt;$E38,0,IF(OR(T$4=$E38,T$4&lt;=$F38),($D38*((1-Indicadores!$L$4)^(T$4-$E38))/$G$28),0))</f>
        <v>0</v>
      </c>
      <c r="U38" s="294">
        <f>IF(U$4&lt;$E38,0,IF(OR(U$4=$E38,U$4&lt;=$F38),($D38*((1-Indicadores!$L$4)^(U$4-$E38))/$G$28),0))</f>
        <v>0</v>
      </c>
      <c r="V38" s="80"/>
    </row>
    <row r="39" spans="2:22" ht="17.45" customHeight="1">
      <c r="H39" s="321"/>
      <c r="I39" s="321"/>
      <c r="J39" s="321"/>
      <c r="K39" s="321"/>
      <c r="L39" s="297">
        <f>L6+L17+L28</f>
        <v>0</v>
      </c>
      <c r="M39" s="297">
        <f t="shared" ref="M39:U39" si="3">M6+M17+M28</f>
        <v>0</v>
      </c>
      <c r="N39" s="297">
        <f t="shared" si="3"/>
        <v>0</v>
      </c>
      <c r="O39" s="297">
        <f t="shared" si="3"/>
        <v>0</v>
      </c>
      <c r="P39" s="297">
        <f t="shared" si="3"/>
        <v>0</v>
      </c>
      <c r="Q39" s="297">
        <f t="shared" si="3"/>
        <v>0</v>
      </c>
      <c r="R39" s="297">
        <f t="shared" si="3"/>
        <v>0</v>
      </c>
      <c r="S39" s="297">
        <f t="shared" si="3"/>
        <v>0</v>
      </c>
      <c r="T39" s="297">
        <f t="shared" si="3"/>
        <v>0</v>
      </c>
      <c r="U39" s="297">
        <f t="shared" si="3"/>
        <v>0</v>
      </c>
      <c r="V39" s="80"/>
    </row>
    <row r="42" spans="2:22" ht="26.45" customHeight="1">
      <c r="B42" s="207" t="s">
        <v>296</v>
      </c>
      <c r="C42" s="207"/>
      <c r="D42" s="207"/>
      <c r="E42" s="207"/>
      <c r="F42" s="207"/>
      <c r="G42" s="207"/>
      <c r="H42" s="207"/>
      <c r="I42" s="207"/>
      <c r="J42" s="207"/>
      <c r="K42" s="207"/>
      <c r="L42" s="12"/>
      <c r="M42" s="12"/>
      <c r="N42" s="12"/>
      <c r="O42" s="12"/>
      <c r="P42" s="12"/>
      <c r="Q42" s="12"/>
      <c r="R42" s="12"/>
    </row>
    <row r="43" spans="2:22" ht="17.45" customHeight="1">
      <c r="B43" s="180"/>
      <c r="C43" s="180"/>
      <c r="D43" s="180"/>
      <c r="E43" s="180"/>
      <c r="F43" s="180"/>
      <c r="G43" s="180"/>
      <c r="H43" s="180"/>
      <c r="I43" s="180"/>
      <c r="J43" s="180"/>
      <c r="K43" s="180"/>
      <c r="L43" s="12"/>
      <c r="M43" s="12"/>
      <c r="N43" s="12"/>
      <c r="O43" s="12"/>
      <c r="P43" s="12"/>
      <c r="Q43" s="12"/>
      <c r="R43" s="12"/>
    </row>
    <row r="44" spans="2:22" ht="17.45" customHeight="1"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2"/>
      <c r="M44" s="12"/>
      <c r="N44" s="12"/>
      <c r="O44" s="12"/>
      <c r="P44" s="12"/>
      <c r="Q44" s="12"/>
      <c r="R44" s="12"/>
    </row>
    <row r="45" spans="2:22" ht="17.45" customHeight="1">
      <c r="B45" s="180"/>
      <c r="C45" s="180"/>
      <c r="D45" s="180"/>
      <c r="E45" s="180"/>
      <c r="F45" s="180"/>
      <c r="G45" s="180"/>
      <c r="H45" s="180"/>
      <c r="I45" s="180"/>
      <c r="J45" s="180"/>
      <c r="K45" s="180"/>
      <c r="L45" s="12"/>
      <c r="M45" s="12"/>
      <c r="N45" s="12"/>
      <c r="O45" s="12"/>
      <c r="P45" s="12"/>
      <c r="Q45" s="12"/>
      <c r="R45" s="12"/>
    </row>
    <row r="46" spans="2:22" ht="17.45" customHeight="1">
      <c r="B46" s="180"/>
      <c r="C46" s="180"/>
      <c r="D46" s="180"/>
      <c r="E46" s="180"/>
      <c r="F46" s="180"/>
      <c r="G46" s="180"/>
      <c r="H46" s="180"/>
      <c r="I46" s="180"/>
      <c r="J46" s="180"/>
      <c r="K46" s="180"/>
      <c r="L46" s="12"/>
      <c r="M46" s="12"/>
      <c r="N46" s="12"/>
      <c r="O46" s="12"/>
      <c r="P46" s="12"/>
      <c r="Q46" s="12"/>
      <c r="R46" s="12"/>
    </row>
    <row r="47" spans="2:22" ht="17.45" customHeight="1">
      <c r="B47" s="180"/>
      <c r="C47" s="180"/>
      <c r="D47" s="180"/>
      <c r="E47" s="180"/>
      <c r="F47" s="180"/>
      <c r="G47" s="180"/>
      <c r="H47" s="180"/>
      <c r="I47" s="180"/>
      <c r="J47" s="180"/>
      <c r="K47" s="180"/>
      <c r="L47" s="12"/>
      <c r="M47" s="12"/>
      <c r="N47" s="12"/>
      <c r="O47" s="12"/>
      <c r="P47" s="12"/>
      <c r="Q47" s="12"/>
      <c r="R47" s="12"/>
    </row>
    <row r="48" spans="2:22" ht="17.45" customHeight="1">
      <c r="B48" s="180"/>
      <c r="C48" s="180"/>
      <c r="D48" s="180"/>
      <c r="E48" s="180"/>
      <c r="F48" s="180"/>
      <c r="G48" s="180"/>
      <c r="H48" s="180"/>
      <c r="I48" s="180"/>
      <c r="J48" s="180"/>
      <c r="K48" s="180"/>
      <c r="L48" s="12"/>
      <c r="M48" s="12"/>
      <c r="N48" s="12"/>
      <c r="O48" s="12"/>
      <c r="P48" s="12"/>
      <c r="Q48" s="12"/>
      <c r="R48" s="12"/>
    </row>
    <row r="49" spans="2:18" ht="17.45" customHeight="1">
      <c r="B49" s="180"/>
      <c r="C49" s="180"/>
      <c r="D49" s="180"/>
      <c r="E49" s="180"/>
      <c r="F49" s="180"/>
      <c r="G49" s="180"/>
      <c r="H49" s="180"/>
      <c r="I49" s="180"/>
      <c r="J49" s="180"/>
      <c r="K49" s="180"/>
      <c r="L49" s="12"/>
      <c r="M49" s="12"/>
      <c r="N49" s="12"/>
      <c r="O49" s="12"/>
      <c r="P49" s="12"/>
      <c r="Q49" s="12"/>
      <c r="R49" s="12"/>
    </row>
    <row r="50" spans="2:18" ht="17.45" customHeight="1">
      <c r="B50" s="180"/>
      <c r="C50" s="180"/>
      <c r="D50" s="180"/>
      <c r="E50" s="180"/>
      <c r="F50" s="180"/>
      <c r="G50" s="180"/>
      <c r="H50" s="180"/>
      <c r="I50" s="180"/>
      <c r="J50" s="180"/>
      <c r="K50" s="180"/>
      <c r="L50" s="12"/>
      <c r="M50" s="12"/>
      <c r="N50" s="12"/>
      <c r="O50" s="12"/>
      <c r="P50" s="12"/>
      <c r="Q50" s="12"/>
      <c r="R50" s="12"/>
    </row>
    <row r="51" spans="2:18" ht="17.45" customHeight="1">
      <c r="B51" s="180"/>
      <c r="C51" s="180"/>
      <c r="D51" s="180"/>
      <c r="E51" s="180"/>
      <c r="F51" s="180"/>
      <c r="G51" s="180"/>
      <c r="H51" s="180"/>
      <c r="I51" s="180"/>
      <c r="J51" s="180"/>
      <c r="K51" s="180"/>
      <c r="L51" s="12"/>
      <c r="M51" s="12"/>
      <c r="N51" s="12"/>
      <c r="O51" s="12"/>
      <c r="P51" s="12"/>
      <c r="Q51" s="12"/>
      <c r="R51" s="12"/>
    </row>
    <row r="52" spans="2:18" ht="17.45" customHeight="1">
      <c r="B52" s="180"/>
      <c r="C52" s="180"/>
      <c r="D52" s="180"/>
      <c r="E52" s="180"/>
      <c r="F52" s="180"/>
      <c r="G52" s="180"/>
      <c r="H52" s="180"/>
      <c r="I52" s="180"/>
      <c r="J52" s="180"/>
      <c r="K52" s="180"/>
      <c r="L52" s="12"/>
      <c r="M52" s="12"/>
      <c r="N52" s="12"/>
      <c r="O52" s="12"/>
      <c r="P52" s="12"/>
      <c r="Q52" s="12"/>
      <c r="R52" s="12"/>
    </row>
    <row r="53" spans="2:18" ht="17.45" customHeight="1">
      <c r="B53" s="180"/>
      <c r="C53" s="180"/>
      <c r="D53" s="180"/>
      <c r="E53" s="180"/>
      <c r="F53" s="180"/>
      <c r="G53" s="180"/>
      <c r="H53" s="180"/>
      <c r="I53" s="180"/>
      <c r="J53" s="180"/>
      <c r="K53" s="180"/>
      <c r="L53" s="12"/>
      <c r="M53" s="12"/>
      <c r="N53" s="12"/>
      <c r="O53" s="12"/>
      <c r="P53" s="12"/>
      <c r="Q53" s="12"/>
      <c r="R53" s="12"/>
    </row>
    <row r="54" spans="2:18" ht="17.45" customHeight="1">
      <c r="B54" s="180"/>
      <c r="C54" s="180"/>
      <c r="D54" s="180"/>
      <c r="E54" s="180"/>
      <c r="F54" s="180"/>
      <c r="G54" s="180"/>
      <c r="H54" s="180"/>
      <c r="I54" s="180"/>
      <c r="J54" s="180"/>
      <c r="K54" s="180"/>
      <c r="L54" s="12"/>
      <c r="M54" s="12"/>
      <c r="N54" s="12"/>
      <c r="O54" s="12"/>
      <c r="P54" s="12"/>
      <c r="Q54" s="12"/>
      <c r="R54" s="12"/>
    </row>
    <row r="55" spans="2:18" ht="17.45" customHeight="1">
      <c r="B55" s="180"/>
      <c r="C55" s="180"/>
      <c r="D55" s="180"/>
      <c r="E55" s="180"/>
      <c r="F55" s="180"/>
      <c r="G55" s="180"/>
      <c r="H55" s="180"/>
      <c r="I55" s="180"/>
      <c r="J55" s="180"/>
      <c r="K55" s="180"/>
      <c r="L55" s="12"/>
      <c r="M55" s="12"/>
      <c r="N55" s="12"/>
      <c r="O55" s="12"/>
      <c r="P55" s="12"/>
      <c r="Q55" s="12"/>
      <c r="R55" s="12"/>
    </row>
    <row r="56" spans="2:18" ht="17.45" customHeight="1">
      <c r="B56" s="180"/>
      <c r="C56" s="180"/>
      <c r="D56" s="180"/>
      <c r="E56" s="180"/>
      <c r="F56" s="180"/>
      <c r="G56" s="180"/>
      <c r="H56" s="180"/>
      <c r="I56" s="180"/>
      <c r="J56" s="180"/>
      <c r="K56" s="180"/>
      <c r="L56" s="12"/>
      <c r="M56" s="12"/>
      <c r="N56" s="12"/>
      <c r="O56" s="12"/>
      <c r="P56" s="12"/>
      <c r="Q56" s="12"/>
      <c r="R56" s="12"/>
    </row>
    <row r="57" spans="2:18" ht="17.45" customHeight="1">
      <c r="B57" s="180"/>
      <c r="C57" s="180"/>
      <c r="D57" s="180"/>
      <c r="E57" s="180"/>
      <c r="F57" s="180"/>
      <c r="G57" s="180"/>
      <c r="H57" s="180"/>
      <c r="I57" s="180"/>
      <c r="J57" s="180"/>
      <c r="K57" s="180"/>
      <c r="L57" s="12"/>
      <c r="M57" s="12"/>
      <c r="N57" s="12"/>
      <c r="O57" s="12"/>
      <c r="P57" s="12"/>
      <c r="Q57" s="12"/>
      <c r="R57" s="12"/>
    </row>
    <row r="58" spans="2:18" ht="17.45" customHeight="1">
      <c r="B58" s="180"/>
      <c r="C58" s="180"/>
      <c r="D58" s="180"/>
      <c r="E58" s="180"/>
      <c r="F58" s="180"/>
      <c r="G58" s="180"/>
      <c r="H58" s="180"/>
      <c r="I58" s="180"/>
      <c r="J58" s="180"/>
      <c r="K58" s="180"/>
      <c r="L58" s="12"/>
      <c r="M58" s="12"/>
      <c r="N58" s="12"/>
      <c r="O58" s="12"/>
      <c r="P58" s="12"/>
      <c r="Q58" s="12"/>
      <c r="R58" s="12"/>
    </row>
    <row r="59" spans="2:18" ht="17.45" customHeight="1">
      <c r="B59" s="180"/>
      <c r="C59" s="180"/>
      <c r="D59" s="180"/>
      <c r="E59" s="180"/>
      <c r="F59" s="180"/>
      <c r="G59" s="180"/>
      <c r="H59" s="180"/>
      <c r="I59" s="180"/>
      <c r="J59" s="180"/>
      <c r="K59" s="180"/>
      <c r="L59" s="12"/>
      <c r="M59" s="12"/>
      <c r="N59" s="12"/>
      <c r="O59" s="12"/>
      <c r="P59" s="12"/>
      <c r="Q59" s="12"/>
      <c r="R59" s="12"/>
    </row>
    <row r="60" spans="2:18" ht="17.45" customHeight="1">
      <c r="B60" s="180"/>
      <c r="C60" s="180"/>
      <c r="D60" s="180"/>
      <c r="E60" s="180"/>
      <c r="F60" s="180"/>
      <c r="G60" s="180"/>
      <c r="H60" s="180"/>
      <c r="I60" s="180"/>
      <c r="J60" s="180"/>
      <c r="K60" s="180"/>
      <c r="L60" s="12"/>
      <c r="M60" s="12"/>
      <c r="N60" s="12"/>
      <c r="O60" s="12"/>
      <c r="P60" s="12"/>
      <c r="Q60" s="12"/>
      <c r="R60" s="12"/>
    </row>
    <row r="61" spans="2:18" ht="17.45" customHeight="1">
      <c r="B61" s="180"/>
      <c r="C61" s="180"/>
      <c r="D61" s="180"/>
      <c r="E61" s="180"/>
      <c r="F61" s="180"/>
      <c r="G61" s="180"/>
      <c r="H61" s="180"/>
      <c r="I61" s="180"/>
      <c r="J61" s="180"/>
      <c r="K61" s="180"/>
      <c r="L61" s="12"/>
      <c r="M61" s="12"/>
      <c r="N61" s="12"/>
      <c r="O61" s="12"/>
      <c r="P61" s="12"/>
      <c r="Q61" s="12"/>
      <c r="R61" s="12"/>
    </row>
    <row r="62" spans="2:18" ht="17.45" customHeight="1">
      <c r="B62" s="180"/>
      <c r="C62" s="180"/>
      <c r="D62" s="180"/>
      <c r="E62" s="180"/>
      <c r="F62" s="180"/>
      <c r="G62" s="180"/>
      <c r="H62" s="180"/>
      <c r="I62" s="180"/>
      <c r="J62" s="180"/>
      <c r="K62" s="180"/>
      <c r="L62" s="12"/>
      <c r="M62" s="12"/>
      <c r="N62" s="12"/>
      <c r="O62" s="12"/>
      <c r="P62" s="12"/>
      <c r="Q62" s="12"/>
      <c r="R62" s="12"/>
    </row>
  </sheetData>
  <sheetProtection algorithmName="SHA-512" hashValue="wMhJJHQlSMm4Jv9WKq7GhWoVG+F/LCumxHoVaAo10Bm2aarkbY+dWk96jCD5cE7tZew10Zo7bfcwfjnCnFZYGg==" saltValue="0o8VUIPMXPcdRX+9D0ymUg==" spinCount="100000" sheet="1" objects="1" scenarios="1" formatRows="0"/>
  <mergeCells count="1">
    <mergeCell ref="D3:G3"/>
  </mergeCells>
  <dataValidations count="1">
    <dataValidation type="decimal" operator="greaterThanOrEqual" allowBlank="1" showInputMessage="1" showErrorMessage="1" error="Não aceita números negativos." sqref="D7:D16 D18:D27 D29:D38" xr:uid="{00000000-0002-0000-0600-000000000000}">
      <formula1>0</formula1>
    </dataValidation>
  </dataValidation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8">
    <pageSetUpPr fitToPage="1"/>
  </sheetPr>
  <dimension ref="B1:V84"/>
  <sheetViews>
    <sheetView showGridLines="0" showRowColHeaders="0" workbookViewId="0"/>
  </sheetViews>
  <sheetFormatPr defaultColWidth="8.875" defaultRowHeight="12.75"/>
  <cols>
    <col min="1" max="1" width="2.625" style="12" customWidth="1"/>
    <col min="2" max="2" width="24.625" style="12" customWidth="1"/>
    <col min="3" max="3" width="7.5" style="12" bestFit="1" customWidth="1"/>
    <col min="4" max="4" width="18.75" style="12" customWidth="1"/>
    <col min="5" max="7" width="10" style="12" customWidth="1"/>
    <col min="8" max="11" width="10" style="80" customWidth="1"/>
    <col min="12" max="17" width="10" style="80" hidden="1" customWidth="1"/>
    <col min="18" max="18" width="0" style="80" hidden="1" customWidth="1"/>
    <col min="19" max="21" width="0" style="12" hidden="1" customWidth="1"/>
    <col min="22" max="16384" width="8.875" style="12"/>
  </cols>
  <sheetData>
    <row r="1" spans="2:22" ht="15" customHeight="1">
      <c r="H1" s="321"/>
      <c r="S1" s="80"/>
    </row>
    <row r="2" spans="2:22" ht="15.75">
      <c r="B2" s="13" t="s">
        <v>154</v>
      </c>
      <c r="C2" s="13"/>
      <c r="D2" s="49"/>
      <c r="E2" s="49"/>
      <c r="F2" s="49"/>
      <c r="G2" s="49"/>
      <c r="H2" s="322"/>
      <c r="I2" s="49"/>
      <c r="J2" s="49"/>
      <c r="K2" s="49"/>
      <c r="L2" s="49"/>
      <c r="M2" s="49"/>
      <c r="S2" s="80"/>
    </row>
    <row r="3" spans="2:22" ht="22.5" customHeight="1">
      <c r="B3" s="207" t="s">
        <v>165</v>
      </c>
      <c r="C3" s="234"/>
      <c r="D3" s="358" t="s">
        <v>158</v>
      </c>
      <c r="E3" s="358"/>
      <c r="F3" s="358"/>
      <c r="G3" s="358"/>
      <c r="H3" s="327"/>
      <c r="I3" s="327"/>
      <c r="J3" s="327"/>
      <c r="K3" s="327"/>
      <c r="L3" s="208" t="s">
        <v>237</v>
      </c>
      <c r="M3" s="208" t="s">
        <v>237</v>
      </c>
      <c r="N3" s="208" t="s">
        <v>237</v>
      </c>
      <c r="O3" s="208" t="s">
        <v>237</v>
      </c>
      <c r="P3" s="208" t="s">
        <v>237</v>
      </c>
      <c r="Q3" s="208" t="s">
        <v>237</v>
      </c>
      <c r="R3" s="208" t="s">
        <v>237</v>
      </c>
      <c r="S3" s="208" t="s">
        <v>237</v>
      </c>
      <c r="T3" s="208" t="s">
        <v>237</v>
      </c>
      <c r="U3" s="208" t="s">
        <v>237</v>
      </c>
      <c r="V3" s="80"/>
    </row>
    <row r="4" spans="2:22" ht="30" customHeight="1">
      <c r="B4" s="234"/>
      <c r="C4" s="235" t="s">
        <v>30</v>
      </c>
      <c r="D4" s="274" t="s">
        <v>202</v>
      </c>
      <c r="E4" s="274" t="s">
        <v>155</v>
      </c>
      <c r="F4" s="274" t="s">
        <v>156</v>
      </c>
      <c r="G4" s="274" t="s">
        <v>157</v>
      </c>
      <c r="H4" s="327"/>
      <c r="I4" s="327"/>
      <c r="J4" s="327"/>
      <c r="K4" s="327"/>
      <c r="L4" s="235">
        <v>1</v>
      </c>
      <c r="M4" s="235">
        <v>2</v>
      </c>
      <c r="N4" s="235">
        <v>3</v>
      </c>
      <c r="O4" s="235">
        <v>4</v>
      </c>
      <c r="P4" s="235">
        <v>5</v>
      </c>
      <c r="Q4" s="235">
        <v>6</v>
      </c>
      <c r="R4" s="235">
        <v>7</v>
      </c>
      <c r="S4" s="235">
        <v>8</v>
      </c>
      <c r="T4" s="235">
        <v>9</v>
      </c>
      <c r="U4" s="235">
        <v>10</v>
      </c>
      <c r="V4" s="80"/>
    </row>
    <row r="5" spans="2:22" ht="12.75" customHeight="1">
      <c r="H5" s="321"/>
      <c r="I5" s="321"/>
      <c r="J5" s="321"/>
      <c r="K5" s="321"/>
      <c r="S5" s="80"/>
      <c r="T5" s="80"/>
      <c r="U5" s="80"/>
      <c r="V5" s="80"/>
    </row>
    <row r="6" spans="2:22" s="20" customFormat="1" ht="17.45" customHeight="1">
      <c r="B6" s="67" t="s">
        <v>159</v>
      </c>
      <c r="C6" s="67"/>
      <c r="D6" s="19"/>
      <c r="E6" s="19"/>
      <c r="F6" s="19"/>
      <c r="G6" s="10">
        <v>2</v>
      </c>
      <c r="H6" s="328"/>
      <c r="I6" s="328"/>
      <c r="J6" s="328"/>
      <c r="K6" s="328"/>
      <c r="L6" s="293">
        <f>SUM(L7:L16)</f>
        <v>0</v>
      </c>
      <c r="M6" s="293">
        <f t="shared" ref="M6:U6" si="0">SUM(M7:M16)</f>
        <v>0</v>
      </c>
      <c r="N6" s="293">
        <f t="shared" si="0"/>
        <v>0</v>
      </c>
      <c r="O6" s="293">
        <f t="shared" si="0"/>
        <v>0</v>
      </c>
      <c r="P6" s="293">
        <f t="shared" si="0"/>
        <v>0</v>
      </c>
      <c r="Q6" s="293">
        <f t="shared" si="0"/>
        <v>0</v>
      </c>
      <c r="R6" s="293">
        <f t="shared" si="0"/>
        <v>0</v>
      </c>
      <c r="S6" s="293">
        <f t="shared" si="0"/>
        <v>0</v>
      </c>
      <c r="T6" s="293">
        <f t="shared" si="0"/>
        <v>0</v>
      </c>
      <c r="U6" s="293">
        <f t="shared" si="0"/>
        <v>0</v>
      </c>
    </row>
    <row r="7" spans="2:22" ht="17.45" customHeight="1">
      <c r="B7" s="72"/>
      <c r="C7" s="73" t="s">
        <v>35</v>
      </c>
      <c r="D7" s="50"/>
      <c r="E7" s="2">
        <v>1</v>
      </c>
      <c r="F7" s="2">
        <v>2</v>
      </c>
      <c r="G7" s="3">
        <v>2</v>
      </c>
      <c r="H7" s="329"/>
      <c r="I7" s="329"/>
      <c r="J7" s="329"/>
      <c r="K7" s="329"/>
      <c r="L7" s="294">
        <f>IF(L$4&lt;$E7,0,IF(OR(L$4=$E7,L$4&lt;=$F7),($D7*((1-Indicadores!$L$4)^(L$4-$E7))/$G$6),0))</f>
        <v>0</v>
      </c>
      <c r="M7" s="294">
        <f>IF(M$4&lt;$E7,0,IF(OR(M$4=$E7,M$4&lt;=$F7),($D7*((1-Indicadores!$L$4)^(M$4-$E7))/$G$6),0))</f>
        <v>0</v>
      </c>
      <c r="N7" s="294">
        <f>IF(N$4&lt;$E7,0,IF(OR(N$4=$E7,N$4&lt;=$F7),($D7*((1-Indicadores!$L$4)^(N$4-$E7))/$G$6),0))</f>
        <v>0</v>
      </c>
      <c r="O7" s="294">
        <f>IF(O$4&lt;$E7,0,IF(OR(O$4=$E7,O$4&lt;=$F7),($D7*((1-Indicadores!$L$4)^(O$4-$E7))/$G$6),0))</f>
        <v>0</v>
      </c>
      <c r="P7" s="294">
        <f>IF(P$4&lt;$E7,0,IF(OR(P$4=$E7,P$4&lt;=$F7),($D7*((1-Indicadores!$L$4)^(P$4-$E7))/$G$6),0))</f>
        <v>0</v>
      </c>
      <c r="Q7" s="294">
        <f>IF(Q$4&lt;$E7,0,IF(OR(Q$4=$E7,Q$4&lt;=$F7),($D7*((1-Indicadores!$L$4)^(Q$4-$E7))/$G$6),0))</f>
        <v>0</v>
      </c>
      <c r="R7" s="294">
        <f>IF(R$4&lt;$E7,0,IF(OR(R$4=$E7,R$4&lt;=$F7),($D7*((1-Indicadores!$L$4)^(R$4-$E7))/$G$6),0))</f>
        <v>0</v>
      </c>
      <c r="S7" s="294">
        <f>IF(S$4&lt;$E7,0,IF(OR(S$4=$E7,S$4&lt;=$F7),($D7*((1-Indicadores!$L$4)^(S$4-$E7))/$G$6),0))</f>
        <v>0</v>
      </c>
      <c r="T7" s="294">
        <f>IF(T$4&lt;$E7,0,IF(OR(T$4=$E7,T$4&lt;=$F7),($D7*((1-Indicadores!$L$4)^(T$4-$E7))/$G$6),0))</f>
        <v>0</v>
      </c>
      <c r="U7" s="294">
        <f>IF(U$4&lt;$E7,0,IF(OR(U$4=$E7,U$4&lt;=$F7),($D7*((1-Indicadores!$L$4)^(U$4-$E7))/$G$6),0))</f>
        <v>0</v>
      </c>
      <c r="V7" s="80"/>
    </row>
    <row r="8" spans="2:22" ht="17.45" customHeight="1">
      <c r="B8" s="72"/>
      <c r="C8" s="73" t="s">
        <v>35</v>
      </c>
      <c r="D8" s="50"/>
      <c r="E8" s="2">
        <v>2</v>
      </c>
      <c r="F8" s="2">
        <v>3</v>
      </c>
      <c r="G8" s="3">
        <v>2</v>
      </c>
      <c r="H8" s="329"/>
      <c r="I8" s="329"/>
      <c r="J8" s="329"/>
      <c r="K8" s="329"/>
      <c r="L8" s="294">
        <f>IF(L$4&lt;$E8,0,IF(OR(L$4=$E8,L$4&lt;=$F8),($D8*((1-Indicadores!$L$4)^(L$4-$E8))/$G$6),0))</f>
        <v>0</v>
      </c>
      <c r="M8" s="294">
        <f>IF(M$4&lt;$E8,0,IF(OR(M$4=$E8,M$4&lt;=$F8),($D8*((1-Indicadores!$L$4)^(M$4-$E8))/$G$6),0))</f>
        <v>0</v>
      </c>
      <c r="N8" s="294">
        <f>IF(N$4&lt;$E8,0,IF(OR(N$4=$E8,N$4&lt;=$F8),($D8*((1-Indicadores!$L$4)^(N$4-$E8))/$G$6),0))</f>
        <v>0</v>
      </c>
      <c r="O8" s="294">
        <f>IF(O$4&lt;$E8,0,IF(OR(O$4=$E8,O$4&lt;=$F8),($D8*((1-Indicadores!$L$4)^(O$4-$E8))/$G$6),0))</f>
        <v>0</v>
      </c>
      <c r="P8" s="294">
        <f>IF(P$4&lt;$E8,0,IF(OR(P$4=$E8,P$4&lt;=$F8),($D8*((1-Indicadores!$L$4)^(P$4-$E8))/$G$6),0))</f>
        <v>0</v>
      </c>
      <c r="Q8" s="294">
        <f>IF(Q$4&lt;$E8,0,IF(OR(Q$4=$E8,Q$4&lt;=$F8),($D8*((1-Indicadores!$L$4)^(Q$4-$E8))/$G$6),0))</f>
        <v>0</v>
      </c>
      <c r="R8" s="294">
        <f>IF(R$4&lt;$E8,0,IF(OR(R$4=$E8,R$4&lt;=$F8),($D8*((1-Indicadores!$L$4)^(R$4-$E8))/$G$6),0))</f>
        <v>0</v>
      </c>
      <c r="S8" s="294">
        <f>IF(S$4&lt;$E8,0,IF(OR(S$4=$E8,S$4&lt;=$F8),($D8*((1-Indicadores!$L$4)^(S$4-$E8))/$G$6),0))</f>
        <v>0</v>
      </c>
      <c r="T8" s="294">
        <f>IF(T$4&lt;$E8,0,IF(OR(T$4=$E8,T$4&lt;=$F8),($D8*((1-Indicadores!$L$4)^(T$4-$E8))/$G$6),0))</f>
        <v>0</v>
      </c>
      <c r="U8" s="294">
        <f>IF(U$4&lt;$E8,0,IF(OR(U$4=$E8,U$4&lt;=$F8),($D8*((1-Indicadores!$L$4)^(U$4-$E8))/$G$6),0))</f>
        <v>0</v>
      </c>
      <c r="V8" s="80"/>
    </row>
    <row r="9" spans="2:22" ht="17.45" customHeight="1">
      <c r="B9" s="72"/>
      <c r="C9" s="73" t="s">
        <v>35</v>
      </c>
      <c r="D9" s="50"/>
      <c r="E9" s="2">
        <v>3</v>
      </c>
      <c r="F9" s="2">
        <v>4</v>
      </c>
      <c r="G9" s="3">
        <v>2</v>
      </c>
      <c r="H9" s="329"/>
      <c r="I9" s="329"/>
      <c r="J9" s="329"/>
      <c r="K9" s="329"/>
      <c r="L9" s="294">
        <f>IF(L$4&lt;$E9,0,IF(OR(L$4=$E9,L$4&lt;=$F9),($D9*((1-Indicadores!$L$4)^(L$4-$E9))/$G$6),0))</f>
        <v>0</v>
      </c>
      <c r="M9" s="294">
        <f>IF(M$4&lt;$E9,0,IF(OR(M$4=$E9,M$4&lt;=$F9),($D9*((1-Indicadores!$L$4)^(M$4-$E9))/$G$6),0))</f>
        <v>0</v>
      </c>
      <c r="N9" s="294">
        <f>IF(N$4&lt;$E9,0,IF(OR(N$4=$E9,N$4&lt;=$F9),($D9*((1-Indicadores!$L$4)^(N$4-$E9))/$G$6),0))</f>
        <v>0</v>
      </c>
      <c r="O9" s="294">
        <f>IF(O$4&lt;$E9,0,IF(OR(O$4=$E9,O$4&lt;=$F9),($D9*((1-Indicadores!$L$4)^(O$4-$E9))/$G$6),0))</f>
        <v>0</v>
      </c>
      <c r="P9" s="294">
        <f>IF(P$4&lt;$E9,0,IF(OR(P$4=$E9,P$4&lt;=$F9),($D9*((1-Indicadores!$L$4)^(P$4-$E9))/$G$6),0))</f>
        <v>0</v>
      </c>
      <c r="Q9" s="294">
        <f>IF(Q$4&lt;$E9,0,IF(OR(Q$4=$E9,Q$4&lt;=$F9),($D9*((1-Indicadores!$L$4)^(Q$4-$E9))/$G$6),0))</f>
        <v>0</v>
      </c>
      <c r="R9" s="294">
        <f>IF(R$4&lt;$E9,0,IF(OR(R$4=$E9,R$4&lt;=$F9),($D9*((1-Indicadores!$L$4)^(R$4-$E9))/$G$6),0))</f>
        <v>0</v>
      </c>
      <c r="S9" s="294">
        <f>IF(S$4&lt;$E9,0,IF(OR(S$4=$E9,S$4&lt;=$F9),($D9*((1-Indicadores!$L$4)^(S$4-$E9))/$G$6),0))</f>
        <v>0</v>
      </c>
      <c r="T9" s="294">
        <f>IF(T$4&lt;$E9,0,IF(OR(T$4=$E9,T$4&lt;=$F9),($D9*((1-Indicadores!$L$4)^(T$4-$E9))/$G$6),0))</f>
        <v>0</v>
      </c>
      <c r="U9" s="294">
        <f>IF(U$4&lt;$E9,0,IF(OR(U$4=$E9,U$4&lt;=$F9),($D9*((1-Indicadores!$L$4)^(U$4-$E9))/$G$6),0))</f>
        <v>0</v>
      </c>
      <c r="V9" s="80"/>
    </row>
    <row r="10" spans="2:22" ht="17.45" customHeight="1">
      <c r="B10" s="72"/>
      <c r="C10" s="73" t="s">
        <v>35</v>
      </c>
      <c r="D10" s="50"/>
      <c r="E10" s="2">
        <v>4</v>
      </c>
      <c r="F10" s="2">
        <v>5</v>
      </c>
      <c r="G10" s="3">
        <v>2</v>
      </c>
      <c r="H10" s="329"/>
      <c r="I10" s="329"/>
      <c r="J10" s="329"/>
      <c r="K10" s="329"/>
      <c r="L10" s="294">
        <f>IF(L$4&lt;$E10,0,IF(OR(L$4=$E10,L$4&lt;=$F10),($D10*((1-Indicadores!$L$4)^(L$4-$E10))/$G$6),0))</f>
        <v>0</v>
      </c>
      <c r="M10" s="294">
        <f>IF(M$4&lt;$E10,0,IF(OR(M$4=$E10,M$4&lt;=$F10),($D10*((1-Indicadores!$L$4)^(M$4-$E10))/$G$6),0))</f>
        <v>0</v>
      </c>
      <c r="N10" s="294">
        <f>IF(N$4&lt;$E10,0,IF(OR(N$4=$E10,N$4&lt;=$F10),($D10*((1-Indicadores!$L$4)^(N$4-$E10))/$G$6),0))</f>
        <v>0</v>
      </c>
      <c r="O10" s="294">
        <f>IF(O$4&lt;$E10,0,IF(OR(O$4=$E10,O$4&lt;=$F10),($D10*((1-Indicadores!$L$4)^(O$4-$E10))/$G$6),0))</f>
        <v>0</v>
      </c>
      <c r="P10" s="294">
        <f>IF(P$4&lt;$E10,0,IF(OR(P$4=$E10,P$4&lt;=$F10),($D10*((1-Indicadores!$L$4)^(P$4-$E10))/$G$6),0))</f>
        <v>0</v>
      </c>
      <c r="Q10" s="294">
        <f>IF(Q$4&lt;$E10,0,IF(OR(Q$4=$E10,Q$4&lt;=$F10),($D10*((1-Indicadores!$L$4)^(Q$4-$E10))/$G$6),0))</f>
        <v>0</v>
      </c>
      <c r="R10" s="294">
        <f>IF(R$4&lt;$E10,0,IF(OR(R$4=$E10,R$4&lt;=$F10),($D10*((1-Indicadores!$L$4)^(R$4-$E10))/$G$6),0))</f>
        <v>0</v>
      </c>
      <c r="S10" s="294">
        <f>IF(S$4&lt;$E10,0,IF(OR(S$4=$E10,S$4&lt;=$F10),($D10*((1-Indicadores!$L$4)^(S$4-$E10))/$G$6),0))</f>
        <v>0</v>
      </c>
      <c r="T10" s="294">
        <f>IF(T$4&lt;$E10,0,IF(OR(T$4=$E10,T$4&lt;=$F10),($D10*((1-Indicadores!$L$4)^(T$4-$E10))/$G$6),0))</f>
        <v>0</v>
      </c>
      <c r="U10" s="294">
        <f>IF(U$4&lt;$E10,0,IF(OR(U$4=$E10,U$4&lt;=$F10),($D10*((1-Indicadores!$L$4)^(U$4-$E10))/$G$6),0))</f>
        <v>0</v>
      </c>
      <c r="V10" s="80"/>
    </row>
    <row r="11" spans="2:22" ht="17.45" customHeight="1">
      <c r="B11" s="72"/>
      <c r="C11" s="73" t="s">
        <v>35</v>
      </c>
      <c r="D11" s="50"/>
      <c r="E11" s="2">
        <v>5</v>
      </c>
      <c r="F11" s="2">
        <v>6</v>
      </c>
      <c r="G11" s="3">
        <v>2</v>
      </c>
      <c r="H11" s="329"/>
      <c r="I11" s="329"/>
      <c r="J11" s="329"/>
      <c r="K11" s="329"/>
      <c r="L11" s="294">
        <f>IF(L$4&lt;$E11,0,IF(OR(L$4=$E11,L$4&lt;=$F11),($D11*((1-Indicadores!$L$4)^(L$4-$E11))/$G$6),0))</f>
        <v>0</v>
      </c>
      <c r="M11" s="294">
        <f>IF(M$4&lt;$E11,0,IF(OR(M$4=$E11,M$4&lt;=$F11),($D11*((1-Indicadores!$L$4)^(M$4-$E11))/$G$6),0))</f>
        <v>0</v>
      </c>
      <c r="N11" s="294">
        <f>IF(N$4&lt;$E11,0,IF(OR(N$4=$E11,N$4&lt;=$F11),($D11*((1-Indicadores!$L$4)^(N$4-$E11))/$G$6),0))</f>
        <v>0</v>
      </c>
      <c r="O11" s="294">
        <f>IF(O$4&lt;$E11,0,IF(OR(O$4=$E11,O$4&lt;=$F11),($D11*((1-Indicadores!$L$4)^(O$4-$E11))/$G$6),0))</f>
        <v>0</v>
      </c>
      <c r="P11" s="294">
        <f>IF(P$4&lt;$E11,0,IF(OR(P$4=$E11,P$4&lt;=$F11),($D11*((1-Indicadores!$L$4)^(P$4-$E11))/$G$6),0))</f>
        <v>0</v>
      </c>
      <c r="Q11" s="294">
        <f>IF(Q$4&lt;$E11,0,IF(OR(Q$4=$E11,Q$4&lt;=$F11),($D11*((1-Indicadores!$L$4)^(Q$4-$E11))/$G$6),0))</f>
        <v>0</v>
      </c>
      <c r="R11" s="294">
        <f>IF(R$4&lt;$E11,0,IF(OR(R$4=$E11,R$4&lt;=$F11),($D11*((1-Indicadores!$L$4)^(R$4-$E11))/$G$6),0))</f>
        <v>0</v>
      </c>
      <c r="S11" s="294">
        <f>IF(S$4&lt;$E11,0,IF(OR(S$4=$E11,S$4&lt;=$F11),($D11*((1-Indicadores!$L$4)^(S$4-$E11))/$G$6),0))</f>
        <v>0</v>
      </c>
      <c r="T11" s="294">
        <f>IF(T$4&lt;$E11,0,IF(OR(T$4=$E11,T$4&lt;=$F11),($D11*((1-Indicadores!$L$4)^(T$4-$E11))/$G$6),0))</f>
        <v>0</v>
      </c>
      <c r="U11" s="294">
        <f>IF(U$4&lt;$E11,0,IF(OR(U$4=$E11,U$4&lt;=$F11),($D11*((1-Indicadores!$L$4)^(U$4-$E11))/$G$6),0))</f>
        <v>0</v>
      </c>
      <c r="V11" s="80"/>
    </row>
    <row r="12" spans="2:22" ht="17.45" customHeight="1">
      <c r="B12" s="72"/>
      <c r="C12" s="73" t="s">
        <v>35</v>
      </c>
      <c r="D12" s="50"/>
      <c r="E12" s="2">
        <v>6</v>
      </c>
      <c r="F12" s="2">
        <v>7</v>
      </c>
      <c r="G12" s="3">
        <v>2</v>
      </c>
      <c r="H12" s="329"/>
      <c r="I12" s="329"/>
      <c r="J12" s="329"/>
      <c r="K12" s="329"/>
      <c r="L12" s="294">
        <f>IF(L$4&lt;$E12,0,IF(OR(L$4=$E12,L$4&lt;=$F12),($D12*((1-Indicadores!$L$4)^(L$4-$E12))/$G$6),0))</f>
        <v>0</v>
      </c>
      <c r="M12" s="294">
        <f>IF(M$4&lt;$E12,0,IF(OR(M$4=$E12,M$4&lt;=$F12),($D12*((1-Indicadores!$L$4)^(M$4-$E12))/$G$6),0))</f>
        <v>0</v>
      </c>
      <c r="N12" s="294">
        <f>IF(N$4&lt;$E12,0,IF(OR(N$4=$E12,N$4&lt;=$F12),($D12*((1-Indicadores!$L$4)^(N$4-$E12))/$G$6),0))</f>
        <v>0</v>
      </c>
      <c r="O12" s="294">
        <f>IF(O$4&lt;$E12,0,IF(OR(O$4=$E12,O$4&lt;=$F12),($D12*((1-Indicadores!$L$4)^(O$4-$E12))/$G$6),0))</f>
        <v>0</v>
      </c>
      <c r="P12" s="294">
        <f>IF(P$4&lt;$E12,0,IF(OR(P$4=$E12,P$4&lt;=$F12),($D12*((1-Indicadores!$L$4)^(P$4-$E12))/$G$6),0))</f>
        <v>0</v>
      </c>
      <c r="Q12" s="294">
        <f>IF(Q$4&lt;$E12,0,IF(OR(Q$4=$E12,Q$4&lt;=$F12),($D12*((1-Indicadores!$L$4)^(Q$4-$E12))/$G$6),0))</f>
        <v>0</v>
      </c>
      <c r="R12" s="294">
        <f>IF(R$4&lt;$E12,0,IF(OR(R$4=$E12,R$4&lt;=$F12),($D12*((1-Indicadores!$L$4)^(R$4-$E12))/$G$6),0))</f>
        <v>0</v>
      </c>
      <c r="S12" s="294">
        <f>IF(S$4&lt;$E12,0,IF(OR(S$4=$E12,S$4&lt;=$F12),($D12*((1-Indicadores!$L$4)^(S$4-$E12))/$G$6),0))</f>
        <v>0</v>
      </c>
      <c r="T12" s="294">
        <f>IF(T$4&lt;$E12,0,IF(OR(T$4=$E12,T$4&lt;=$F12),($D12*((1-Indicadores!$L$4)^(T$4-$E12))/$G$6),0))</f>
        <v>0</v>
      </c>
      <c r="U12" s="294">
        <f>IF(U$4&lt;$E12,0,IF(OR(U$4=$E12,U$4&lt;=$F12),($D12*((1-Indicadores!$L$4)^(U$4-$E12))/$G$6),0))</f>
        <v>0</v>
      </c>
      <c r="V12" s="80"/>
    </row>
    <row r="13" spans="2:22" ht="17.45" customHeight="1">
      <c r="B13" s="72"/>
      <c r="C13" s="73" t="s">
        <v>35</v>
      </c>
      <c r="D13" s="50"/>
      <c r="E13" s="2">
        <v>7</v>
      </c>
      <c r="F13" s="2">
        <v>8</v>
      </c>
      <c r="G13" s="3">
        <v>2</v>
      </c>
      <c r="H13" s="329"/>
      <c r="I13" s="329"/>
      <c r="J13" s="329"/>
      <c r="K13" s="329"/>
      <c r="L13" s="294">
        <f>IF(L$4&lt;$E13,0,IF(OR(L$4=$E13,L$4&lt;=$F13),($D13*((1-Indicadores!$L$4)^(L$4-$E13))/$G$6),0))</f>
        <v>0</v>
      </c>
      <c r="M13" s="294">
        <f>IF(M$4&lt;$E13,0,IF(OR(M$4=$E13,M$4&lt;=$F13),($D13*((1-Indicadores!$L$4)^(M$4-$E13))/$G$6),0))</f>
        <v>0</v>
      </c>
      <c r="N13" s="294">
        <f>IF(N$4&lt;$E13,0,IF(OR(N$4=$E13,N$4&lt;=$F13),($D13*((1-Indicadores!$L$4)^(N$4-$E13))/$G$6),0))</f>
        <v>0</v>
      </c>
      <c r="O13" s="294">
        <f>IF(O$4&lt;$E13,0,IF(OR(O$4=$E13,O$4&lt;=$F13),($D13*((1-Indicadores!$L$4)^(O$4-$E13))/$G$6),0))</f>
        <v>0</v>
      </c>
      <c r="P13" s="294">
        <f>IF(P$4&lt;$E13,0,IF(OR(P$4=$E13,P$4&lt;=$F13),($D13*((1-Indicadores!$L$4)^(P$4-$E13))/$G$6),0))</f>
        <v>0</v>
      </c>
      <c r="Q13" s="294">
        <f>IF(Q$4&lt;$E13,0,IF(OR(Q$4=$E13,Q$4&lt;=$F13),($D13*((1-Indicadores!$L$4)^(Q$4-$E13))/$G$6),0))</f>
        <v>0</v>
      </c>
      <c r="R13" s="294">
        <f>IF(R$4&lt;$E13,0,IF(OR(R$4=$E13,R$4&lt;=$F13),($D13*((1-Indicadores!$L$4)^(R$4-$E13))/$G$6),0))</f>
        <v>0</v>
      </c>
      <c r="S13" s="294">
        <f>IF(S$4&lt;$E13,0,IF(OR(S$4=$E13,S$4&lt;=$F13),($D13*((1-Indicadores!$L$4)^(S$4-$E13))/$G$6),0))</f>
        <v>0</v>
      </c>
      <c r="T13" s="294">
        <f>IF(T$4&lt;$E13,0,IF(OR(T$4=$E13,T$4&lt;=$F13),($D13*((1-Indicadores!$L$4)^(T$4-$E13))/$G$6),0))</f>
        <v>0</v>
      </c>
      <c r="U13" s="294">
        <f>IF(U$4&lt;$E13,0,IF(OR(U$4=$E13,U$4&lt;=$F13),($D13*((1-Indicadores!$L$4)^(U$4-$E13))/$G$6),0))</f>
        <v>0</v>
      </c>
      <c r="V13" s="80"/>
    </row>
    <row r="14" spans="2:22" ht="17.45" customHeight="1">
      <c r="B14" s="72"/>
      <c r="C14" s="73" t="s">
        <v>35</v>
      </c>
      <c r="D14" s="50"/>
      <c r="E14" s="2">
        <v>8</v>
      </c>
      <c r="F14" s="2">
        <v>9</v>
      </c>
      <c r="G14" s="3">
        <v>2</v>
      </c>
      <c r="H14" s="329"/>
      <c r="I14" s="329"/>
      <c r="J14" s="329"/>
      <c r="K14" s="329"/>
      <c r="L14" s="294">
        <f>IF(L$4&lt;$E14,0,IF(OR(L$4=$E14,L$4&lt;=$F14),($D14*((1-Indicadores!$L$4)^(L$4-$E14))/$G$6),0))</f>
        <v>0</v>
      </c>
      <c r="M14" s="294">
        <f>IF(M$4&lt;$E14,0,IF(OR(M$4=$E14,M$4&lt;=$F14),($D14*((1-Indicadores!$L$4)^(M$4-$E14))/$G$6),0))</f>
        <v>0</v>
      </c>
      <c r="N14" s="294">
        <f>IF(N$4&lt;$E14,0,IF(OR(N$4=$E14,N$4&lt;=$F14),($D14*((1-Indicadores!$L$4)^(N$4-$E14))/$G$6),0))</f>
        <v>0</v>
      </c>
      <c r="O14" s="294">
        <f>IF(O$4&lt;$E14,0,IF(OR(O$4=$E14,O$4&lt;=$F14),($D14*((1-Indicadores!$L$4)^(O$4-$E14))/$G$6),0))</f>
        <v>0</v>
      </c>
      <c r="P14" s="294">
        <f>IF(P$4&lt;$E14,0,IF(OR(P$4=$E14,P$4&lt;=$F14),($D14*((1-Indicadores!$L$4)^(P$4-$E14))/$G$6),0))</f>
        <v>0</v>
      </c>
      <c r="Q14" s="294">
        <f>IF(Q$4&lt;$E14,0,IF(OR(Q$4=$E14,Q$4&lt;=$F14),($D14*((1-Indicadores!$L$4)^(Q$4-$E14))/$G$6),0))</f>
        <v>0</v>
      </c>
      <c r="R14" s="294">
        <f>IF(R$4&lt;$E14,0,IF(OR(R$4=$E14,R$4&lt;=$F14),($D14*((1-Indicadores!$L$4)^(R$4-$E14))/$G$6),0))</f>
        <v>0</v>
      </c>
      <c r="S14" s="294">
        <f>IF(S$4&lt;$E14,0,IF(OR(S$4=$E14,S$4&lt;=$F14),($D14*((1-Indicadores!$L$4)^(S$4-$E14))/$G$6),0))</f>
        <v>0</v>
      </c>
      <c r="T14" s="294">
        <f>IF(T$4&lt;$E14,0,IF(OR(T$4=$E14,T$4&lt;=$F14),($D14*((1-Indicadores!$L$4)^(T$4-$E14))/$G$6),0))</f>
        <v>0</v>
      </c>
      <c r="U14" s="294">
        <f>IF(U$4&lt;$E14,0,IF(OR(U$4=$E14,U$4&lt;=$F14),($D14*((1-Indicadores!$L$4)^(U$4-$E14))/$G$6),0))</f>
        <v>0</v>
      </c>
      <c r="V14" s="80"/>
    </row>
    <row r="15" spans="2:22" ht="17.45" customHeight="1">
      <c r="B15" s="72"/>
      <c r="C15" s="73" t="s">
        <v>35</v>
      </c>
      <c r="D15" s="50"/>
      <c r="E15" s="2">
        <v>9</v>
      </c>
      <c r="F15" s="2">
        <v>10</v>
      </c>
      <c r="G15" s="3">
        <v>2</v>
      </c>
      <c r="H15" s="329"/>
      <c r="I15" s="329"/>
      <c r="J15" s="329"/>
      <c r="K15" s="329"/>
      <c r="L15" s="294">
        <f>IF(L$4&lt;$E15,0,IF(OR(L$4=$E15,L$4&lt;=$F15),($D15*((1-Indicadores!$L$4)^(L$4-$E15))/$G$6),0))</f>
        <v>0</v>
      </c>
      <c r="M15" s="294">
        <f>IF(M$4&lt;$E15,0,IF(OR(M$4=$E15,M$4&lt;=$F15),($D15*((1-Indicadores!$L$4)^(M$4-$E15))/$G$6),0))</f>
        <v>0</v>
      </c>
      <c r="N15" s="294">
        <f>IF(N$4&lt;$E15,0,IF(OR(N$4=$E15,N$4&lt;=$F15),($D15*((1-Indicadores!$L$4)^(N$4-$E15))/$G$6),0))</f>
        <v>0</v>
      </c>
      <c r="O15" s="294">
        <f>IF(O$4&lt;$E15,0,IF(OR(O$4=$E15,O$4&lt;=$F15),($D15*((1-Indicadores!$L$4)^(O$4-$E15))/$G$6),0))</f>
        <v>0</v>
      </c>
      <c r="P15" s="294">
        <f>IF(P$4&lt;$E15,0,IF(OR(P$4=$E15,P$4&lt;=$F15),($D15*((1-Indicadores!$L$4)^(P$4-$E15))/$G$6),0))</f>
        <v>0</v>
      </c>
      <c r="Q15" s="294">
        <f>IF(Q$4&lt;$E15,0,IF(OR(Q$4=$E15,Q$4&lt;=$F15),($D15*((1-Indicadores!$L$4)^(Q$4-$E15))/$G$6),0))</f>
        <v>0</v>
      </c>
      <c r="R15" s="294">
        <f>IF(R$4&lt;$E15,0,IF(OR(R$4=$E15,R$4&lt;=$F15),($D15*((1-Indicadores!$L$4)^(R$4-$E15))/$G$6),0))</f>
        <v>0</v>
      </c>
      <c r="S15" s="294">
        <f>IF(S$4&lt;$E15,0,IF(OR(S$4=$E15,S$4&lt;=$F15),($D15*((1-Indicadores!$L$4)^(S$4-$E15))/$G$6),0))</f>
        <v>0</v>
      </c>
      <c r="T15" s="294">
        <f>IF(T$4&lt;$E15,0,IF(OR(T$4=$E15,T$4&lt;=$F15),($D15*((1-Indicadores!$L$4)^(T$4-$E15))/$G$6),0))</f>
        <v>0</v>
      </c>
      <c r="U15" s="294">
        <f>IF(U$4&lt;$E15,0,IF(OR(U$4=$E15,U$4&lt;=$F15),($D15*((1-Indicadores!$L$4)^(U$4-$E15))/$G$6),0))</f>
        <v>0</v>
      </c>
      <c r="V15" s="80"/>
    </row>
    <row r="16" spans="2:22" ht="17.45" customHeight="1">
      <c r="B16" s="74"/>
      <c r="C16" s="75" t="s">
        <v>35</v>
      </c>
      <c r="D16" s="51"/>
      <c r="E16" s="4">
        <v>10</v>
      </c>
      <c r="F16" s="4">
        <v>10</v>
      </c>
      <c r="G16" s="5">
        <v>1</v>
      </c>
      <c r="H16" s="329"/>
      <c r="I16" s="329"/>
      <c r="J16" s="329"/>
      <c r="K16" s="329"/>
      <c r="L16" s="294">
        <f>IF(L$4&lt;$E16,0,IF(OR(L$4=$E16,L$4&lt;=$F16),($D16*((1-Indicadores!$L$4)^(L$4-$E16))/$G$6),0))</f>
        <v>0</v>
      </c>
      <c r="M16" s="294">
        <f>IF(M$4&lt;$E16,0,IF(OR(M$4=$E16,M$4&lt;=$F16),($D16*((1-Indicadores!$L$4)^(M$4-$E16))/$G$6),0))</f>
        <v>0</v>
      </c>
      <c r="N16" s="294">
        <f>IF(N$4&lt;$E16,0,IF(OR(N$4=$E16,N$4&lt;=$F16),($D16*((1-Indicadores!$L$4)^(N$4-$E16))/$G$6),0))</f>
        <v>0</v>
      </c>
      <c r="O16" s="294">
        <f>IF(O$4&lt;$E16,0,IF(OR(O$4=$E16,O$4&lt;=$F16),($D16*((1-Indicadores!$L$4)^(O$4-$E16))/$G$6),0))</f>
        <v>0</v>
      </c>
      <c r="P16" s="294">
        <f>IF(P$4&lt;$E16,0,IF(OR(P$4=$E16,P$4&lt;=$F16),($D16*((1-Indicadores!$L$4)^(P$4-$E16))/$G$6),0))</f>
        <v>0</v>
      </c>
      <c r="Q16" s="294">
        <f>IF(Q$4&lt;$E16,0,IF(OR(Q$4=$E16,Q$4&lt;=$F16),($D16*((1-Indicadores!$L$4)^(Q$4-$E16))/$G$6),0))</f>
        <v>0</v>
      </c>
      <c r="R16" s="294">
        <f>IF(R$4&lt;$E16,0,IF(OR(R$4=$E16,R$4&lt;=$F16),($D16*((1-Indicadores!$L$4)^(R$4-$E16))/$G$6),0))</f>
        <v>0</v>
      </c>
      <c r="S16" s="294">
        <f>IF(S$4&lt;$E16,0,IF(OR(S$4=$E16,S$4&lt;=$F16),($D16*((1-Indicadores!$L$4)^(S$4-$E16))/$G$6),0))</f>
        <v>0</v>
      </c>
      <c r="T16" s="294">
        <f>IF(T$4&lt;$E16,0,IF(OR(T$4=$E16,T$4&lt;=$F16),($D16*((1-Indicadores!$L$4)^(T$4-$E16))/$G$6),0))</f>
        <v>0</v>
      </c>
      <c r="U16" s="294">
        <f>IF(U$4&lt;$E16,0,IF(OR(U$4=$E16,U$4&lt;=$F16),($D16*((1-Indicadores!$L$4)^(U$4-$E16))/$G$6),0))</f>
        <v>0</v>
      </c>
      <c r="V16" s="80"/>
    </row>
    <row r="17" spans="2:22" s="20" customFormat="1" ht="17.45" customHeight="1">
      <c r="B17" s="67" t="s">
        <v>178</v>
      </c>
      <c r="C17" s="67"/>
      <c r="D17" s="295"/>
      <c r="E17" s="9"/>
      <c r="F17" s="9"/>
      <c r="G17" s="10">
        <v>4</v>
      </c>
      <c r="H17" s="328"/>
      <c r="I17" s="328"/>
      <c r="J17" s="328"/>
      <c r="K17" s="328"/>
      <c r="L17" s="296">
        <f t="shared" ref="L17:U17" si="1">SUM(L18:L27)</f>
        <v>0</v>
      </c>
      <c r="M17" s="296">
        <f t="shared" si="1"/>
        <v>0</v>
      </c>
      <c r="N17" s="296">
        <f t="shared" si="1"/>
        <v>0</v>
      </c>
      <c r="O17" s="296">
        <f t="shared" si="1"/>
        <v>0</v>
      </c>
      <c r="P17" s="296">
        <f t="shared" si="1"/>
        <v>0</v>
      </c>
      <c r="Q17" s="296">
        <f t="shared" si="1"/>
        <v>0</v>
      </c>
      <c r="R17" s="296">
        <f t="shared" si="1"/>
        <v>0</v>
      </c>
      <c r="S17" s="296">
        <f t="shared" si="1"/>
        <v>0</v>
      </c>
      <c r="T17" s="296">
        <f t="shared" si="1"/>
        <v>0</v>
      </c>
      <c r="U17" s="296">
        <f t="shared" si="1"/>
        <v>0</v>
      </c>
    </row>
    <row r="18" spans="2:22" ht="17.45" customHeight="1">
      <c r="B18" s="72"/>
      <c r="C18" s="73" t="s">
        <v>35</v>
      </c>
      <c r="D18" s="50"/>
      <c r="E18" s="2">
        <v>1</v>
      </c>
      <c r="F18" s="2">
        <v>4</v>
      </c>
      <c r="G18" s="3">
        <v>4</v>
      </c>
      <c r="H18" s="329"/>
      <c r="I18" s="329"/>
      <c r="J18" s="329"/>
      <c r="K18" s="329"/>
      <c r="L18" s="294">
        <f>IF(L$4&lt;$E18,0,IF(OR(L$4=$E18,L$4&lt;=$F18),($D18*((1-Indicadores!$L$4)^(L$4-$E18))/$G$17),0))</f>
        <v>0</v>
      </c>
      <c r="M18" s="294">
        <f>IF(M$4&lt;$E18,0,IF(OR(M$4=$E18,M$4&lt;=$F18),($D18*((1-Indicadores!$L$4)^(M$4-$E18))/$G$17),0))</f>
        <v>0</v>
      </c>
      <c r="N18" s="294">
        <f>IF(N$4&lt;$E18,0,IF(OR(N$4=$E18,N$4&lt;=$F18),($D18*((1-Indicadores!$L$4)^(N$4-$E18))/$G$17),0))</f>
        <v>0</v>
      </c>
      <c r="O18" s="294">
        <f>IF(O$4&lt;$E18,0,IF(OR(O$4=$E18,O$4&lt;=$F18),($D18*((1-Indicadores!$L$4)^(O$4-$E18))/$G$17),0))</f>
        <v>0</v>
      </c>
      <c r="P18" s="294">
        <f>IF(P$4&lt;$E18,0,IF(OR(P$4=$E18,P$4&lt;=$F18),($D18*((1-Indicadores!$L$4)^(P$4-$E18))/$G$17),0))</f>
        <v>0</v>
      </c>
      <c r="Q18" s="294">
        <f>IF(Q$4&lt;$E18,0,IF(OR(Q$4=$E18,Q$4&lt;=$F18),($D18*((1-Indicadores!$L$4)^(Q$4-$E18))/$G$17),0))</f>
        <v>0</v>
      </c>
      <c r="R18" s="294">
        <f>IF(R$4&lt;$E18,0,IF(OR(R$4=$E18,R$4&lt;=$F18),($D18*((1-Indicadores!$L$4)^(R$4-$E18))/$G$17),0))</f>
        <v>0</v>
      </c>
      <c r="S18" s="294">
        <f>IF(S$4&lt;$E18,0,IF(OR(S$4=$E18,S$4&lt;=$F18),($D18*((1-Indicadores!$L$4)^(S$4-$E18))/$G$17),0))</f>
        <v>0</v>
      </c>
      <c r="T18" s="294">
        <f>IF(T$4&lt;$E18,0,IF(OR(T$4=$E18,T$4&lt;=$F18),($D18*((1-Indicadores!$L$4)^(T$4-$E18))/$G$17),0))</f>
        <v>0</v>
      </c>
      <c r="U18" s="294">
        <f>IF(U$4&lt;$E18,0,IF(OR(U$4=$E18,U$4&lt;=$F18),($D18*((1-Indicadores!$L$4)^(U$4-$E18))/$G$17),0))</f>
        <v>0</v>
      </c>
      <c r="V18" s="80"/>
    </row>
    <row r="19" spans="2:22" ht="17.45" customHeight="1">
      <c r="B19" s="72"/>
      <c r="C19" s="73" t="s">
        <v>35</v>
      </c>
      <c r="D19" s="50"/>
      <c r="E19" s="2">
        <v>2</v>
      </c>
      <c r="F19" s="2">
        <v>5</v>
      </c>
      <c r="G19" s="3">
        <v>4</v>
      </c>
      <c r="H19" s="329"/>
      <c r="I19" s="329"/>
      <c r="J19" s="329"/>
      <c r="K19" s="329"/>
      <c r="L19" s="294">
        <f>IF(L$4&lt;$E19,0,IF(OR(L$4=$E19,L$4&lt;=$F19),($D19*((1-Indicadores!$L$4)^(L$4-$E19))/$G$17),0))</f>
        <v>0</v>
      </c>
      <c r="M19" s="294">
        <f>IF(M$4&lt;$E19,0,IF(OR(M$4=$E19,M$4&lt;=$F19),($D19*((1-Indicadores!$L$4)^(M$4-$E19))/$G$17),0))</f>
        <v>0</v>
      </c>
      <c r="N19" s="294">
        <f>IF(N$4&lt;$E19,0,IF(OR(N$4=$E19,N$4&lt;=$F19),($D19*((1-Indicadores!$L$4)^(N$4-$E19))/$G$17),0))</f>
        <v>0</v>
      </c>
      <c r="O19" s="294">
        <f>IF(O$4&lt;$E19,0,IF(OR(O$4=$E19,O$4&lt;=$F19),($D19*((1-Indicadores!$L$4)^(O$4-$E19))/$G$17),0))</f>
        <v>0</v>
      </c>
      <c r="P19" s="294">
        <f>IF(P$4&lt;$E19,0,IF(OR(P$4=$E19,P$4&lt;=$F19),($D19*((1-Indicadores!$L$4)^(P$4-$E19))/$G$17),0))</f>
        <v>0</v>
      </c>
      <c r="Q19" s="294">
        <f>IF(Q$4&lt;$E19,0,IF(OR(Q$4=$E19,Q$4&lt;=$F19),($D19*((1-Indicadores!$L$4)^(Q$4-$E19))/$G$17),0))</f>
        <v>0</v>
      </c>
      <c r="R19" s="294">
        <f>IF(R$4&lt;$E19,0,IF(OR(R$4=$E19,R$4&lt;=$F19),($D19*((1-Indicadores!$L$4)^(R$4-$E19))/$G$17),0))</f>
        <v>0</v>
      </c>
      <c r="S19" s="294">
        <f>IF(S$4&lt;$E19,0,IF(OR(S$4=$E19,S$4&lt;=$F19),($D19*((1-Indicadores!$L$4)^(S$4-$E19))/$G$17),0))</f>
        <v>0</v>
      </c>
      <c r="T19" s="294">
        <f>IF(T$4&lt;$E19,0,IF(OR(T$4=$E19,T$4&lt;=$F19),($D19*((1-Indicadores!$L$4)^(T$4-$E19))/$G$17),0))</f>
        <v>0</v>
      </c>
      <c r="U19" s="294">
        <f>IF(U$4&lt;$E19,0,IF(OR(U$4=$E19,U$4&lt;=$F19),($D19*((1-Indicadores!$L$4)^(U$4-$E19))/$G$17),0))</f>
        <v>0</v>
      </c>
      <c r="V19" s="80"/>
    </row>
    <row r="20" spans="2:22" ht="17.45" customHeight="1">
      <c r="B20" s="72"/>
      <c r="C20" s="73" t="s">
        <v>35</v>
      </c>
      <c r="D20" s="50"/>
      <c r="E20" s="2">
        <v>3</v>
      </c>
      <c r="F20" s="2">
        <v>6</v>
      </c>
      <c r="G20" s="3">
        <v>4</v>
      </c>
      <c r="H20" s="329"/>
      <c r="I20" s="329"/>
      <c r="J20" s="329"/>
      <c r="K20" s="329"/>
      <c r="L20" s="294">
        <f>IF(L$4&lt;$E20,0,IF(OR(L$4=$E20,L$4&lt;=$F20),($D20*((1-Indicadores!$L$4)^(L$4-$E20))/$G$17),0))</f>
        <v>0</v>
      </c>
      <c r="M20" s="294">
        <f>IF(M$4&lt;$E20,0,IF(OR(M$4=$E20,M$4&lt;=$F20),($D20*((1-Indicadores!$L$4)^(M$4-$E20))/$G$17),0))</f>
        <v>0</v>
      </c>
      <c r="N20" s="294">
        <f>IF(N$4&lt;$E20,0,IF(OR(N$4=$E20,N$4&lt;=$F20),($D20*((1-Indicadores!$L$4)^(N$4-$E20))/$G$17),0))</f>
        <v>0</v>
      </c>
      <c r="O20" s="294">
        <f>IF(O$4&lt;$E20,0,IF(OR(O$4=$E20,O$4&lt;=$F20),($D20*((1-Indicadores!$L$4)^(O$4-$E20))/$G$17),0))</f>
        <v>0</v>
      </c>
      <c r="P20" s="294">
        <f>IF(P$4&lt;$E20,0,IF(OR(P$4=$E20,P$4&lt;=$F20),($D20*((1-Indicadores!$L$4)^(P$4-$E20))/$G$17),0))</f>
        <v>0</v>
      </c>
      <c r="Q20" s="294">
        <f>IF(Q$4&lt;$E20,0,IF(OR(Q$4=$E20,Q$4&lt;=$F20),($D20*((1-Indicadores!$L$4)^(Q$4-$E20))/$G$17),0))</f>
        <v>0</v>
      </c>
      <c r="R20" s="294">
        <f>IF(R$4&lt;$E20,0,IF(OR(R$4=$E20,R$4&lt;=$F20),($D20*((1-Indicadores!$L$4)^(R$4-$E20))/$G$17),0))</f>
        <v>0</v>
      </c>
      <c r="S20" s="294">
        <f>IF(S$4&lt;$E20,0,IF(OR(S$4=$E20,S$4&lt;=$F20),($D20*((1-Indicadores!$L$4)^(S$4-$E20))/$G$17),0))</f>
        <v>0</v>
      </c>
      <c r="T20" s="294">
        <f>IF(T$4&lt;$E20,0,IF(OR(T$4=$E20,T$4&lt;=$F20),($D20*((1-Indicadores!$L$4)^(T$4-$E20))/$G$17),0))</f>
        <v>0</v>
      </c>
      <c r="U20" s="294">
        <f>IF(U$4&lt;$E20,0,IF(OR(U$4=$E20,U$4&lt;=$F20),($D20*((1-Indicadores!$L$4)^(U$4-$E20))/$G$17),0))</f>
        <v>0</v>
      </c>
      <c r="V20" s="80"/>
    </row>
    <row r="21" spans="2:22" ht="17.45" customHeight="1">
      <c r="B21" s="72"/>
      <c r="C21" s="73" t="s">
        <v>35</v>
      </c>
      <c r="D21" s="50"/>
      <c r="E21" s="2">
        <v>4</v>
      </c>
      <c r="F21" s="2">
        <v>7</v>
      </c>
      <c r="G21" s="3">
        <v>4</v>
      </c>
      <c r="H21" s="329"/>
      <c r="I21" s="329"/>
      <c r="J21" s="329"/>
      <c r="K21" s="329"/>
      <c r="L21" s="294">
        <f>IF(L$4&lt;$E21,0,IF(OR(L$4=$E21,L$4&lt;=$F21),($D21*((1-Indicadores!$L$4)^(L$4-$E21))/$G$17),0))</f>
        <v>0</v>
      </c>
      <c r="M21" s="294">
        <f>IF(M$4&lt;$E21,0,IF(OR(M$4=$E21,M$4&lt;=$F21),($D21*((1-Indicadores!$L$4)^(M$4-$E21))/$G$17),0))</f>
        <v>0</v>
      </c>
      <c r="N21" s="294">
        <f>IF(N$4&lt;$E21,0,IF(OR(N$4=$E21,N$4&lt;=$F21),($D21*((1-Indicadores!$L$4)^(N$4-$E21))/$G$17),0))</f>
        <v>0</v>
      </c>
      <c r="O21" s="294">
        <f>IF(O$4&lt;$E21,0,IF(OR(O$4=$E21,O$4&lt;=$F21),($D21*((1-Indicadores!$L$4)^(O$4-$E21))/$G$17),0))</f>
        <v>0</v>
      </c>
      <c r="P21" s="294">
        <f>IF(P$4&lt;$E21,0,IF(OR(P$4=$E21,P$4&lt;=$F21),($D21*((1-Indicadores!$L$4)^(P$4-$E21))/$G$17),0))</f>
        <v>0</v>
      </c>
      <c r="Q21" s="294">
        <f>IF(Q$4&lt;$E21,0,IF(OR(Q$4=$E21,Q$4&lt;=$F21),($D21*((1-Indicadores!$L$4)^(Q$4-$E21))/$G$17),0))</f>
        <v>0</v>
      </c>
      <c r="R21" s="294">
        <f>IF(R$4&lt;$E21,0,IF(OR(R$4=$E21,R$4&lt;=$F21),($D21*((1-Indicadores!$L$4)^(R$4-$E21))/$G$17),0))</f>
        <v>0</v>
      </c>
      <c r="S21" s="294">
        <f>IF(S$4&lt;$E21,0,IF(OR(S$4=$E21,S$4&lt;=$F21),($D21*((1-Indicadores!$L$4)^(S$4-$E21))/$G$17),0))</f>
        <v>0</v>
      </c>
      <c r="T21" s="294">
        <f>IF(T$4&lt;$E21,0,IF(OR(T$4=$E21,T$4&lt;=$F21),($D21*((1-Indicadores!$L$4)^(T$4-$E21))/$G$17),0))</f>
        <v>0</v>
      </c>
      <c r="U21" s="294">
        <f>IF(U$4&lt;$E21,0,IF(OR(U$4=$E21,U$4&lt;=$F21),($D21*((1-Indicadores!$L$4)^(U$4-$E21))/$G$17),0))</f>
        <v>0</v>
      </c>
      <c r="V21" s="80"/>
    </row>
    <row r="22" spans="2:22" ht="17.45" customHeight="1">
      <c r="B22" s="72"/>
      <c r="C22" s="73" t="s">
        <v>35</v>
      </c>
      <c r="D22" s="50"/>
      <c r="E22" s="2">
        <v>5</v>
      </c>
      <c r="F22" s="2">
        <v>8</v>
      </c>
      <c r="G22" s="3">
        <v>4</v>
      </c>
      <c r="H22" s="329"/>
      <c r="I22" s="329"/>
      <c r="J22" s="329"/>
      <c r="K22" s="329"/>
      <c r="L22" s="294">
        <f>IF(L$4&lt;$E22,0,IF(OR(L$4=$E22,L$4&lt;=$F22),($D22*((1-Indicadores!$L$4)^(L$4-$E22))/$G$17),0))</f>
        <v>0</v>
      </c>
      <c r="M22" s="294">
        <f>IF(M$4&lt;$E22,0,IF(OR(M$4=$E22,M$4&lt;=$F22),($D22*((1-Indicadores!$L$4)^(M$4-$E22))/$G$17),0))</f>
        <v>0</v>
      </c>
      <c r="N22" s="294">
        <f>IF(N$4&lt;$E22,0,IF(OR(N$4=$E22,N$4&lt;=$F22),($D22*((1-Indicadores!$L$4)^(N$4-$E22))/$G$17),0))</f>
        <v>0</v>
      </c>
      <c r="O22" s="294">
        <f>IF(O$4&lt;$E22,0,IF(OR(O$4=$E22,O$4&lt;=$F22),($D22*((1-Indicadores!$L$4)^(O$4-$E22))/$G$17),0))</f>
        <v>0</v>
      </c>
      <c r="P22" s="294">
        <f>IF(P$4&lt;$E22,0,IF(OR(P$4=$E22,P$4&lt;=$F22),($D22*((1-Indicadores!$L$4)^(P$4-$E22))/$G$17),0))</f>
        <v>0</v>
      </c>
      <c r="Q22" s="294">
        <f>IF(Q$4&lt;$E22,0,IF(OR(Q$4=$E22,Q$4&lt;=$F22),($D22*((1-Indicadores!$L$4)^(Q$4-$E22))/$G$17),0))</f>
        <v>0</v>
      </c>
      <c r="R22" s="294">
        <f>IF(R$4&lt;$E22,0,IF(OR(R$4=$E22,R$4&lt;=$F22),($D22*((1-Indicadores!$L$4)^(R$4-$E22))/$G$17),0))</f>
        <v>0</v>
      </c>
      <c r="S22" s="294">
        <f>IF(S$4&lt;$E22,0,IF(OR(S$4=$E22,S$4&lt;=$F22),($D22*((1-Indicadores!$L$4)^(S$4-$E22))/$G$17),0))</f>
        <v>0</v>
      </c>
      <c r="T22" s="294">
        <f>IF(T$4&lt;$E22,0,IF(OR(T$4=$E22,T$4&lt;=$F22),($D22*((1-Indicadores!$L$4)^(T$4-$E22))/$G$17),0))</f>
        <v>0</v>
      </c>
      <c r="U22" s="294">
        <f>IF(U$4&lt;$E22,0,IF(OR(U$4=$E22,U$4&lt;=$F22),($D22*((1-Indicadores!$L$4)^(U$4-$E22))/$G$17),0))</f>
        <v>0</v>
      </c>
      <c r="V22" s="80"/>
    </row>
    <row r="23" spans="2:22" ht="17.45" customHeight="1">
      <c r="B23" s="72"/>
      <c r="C23" s="73" t="s">
        <v>35</v>
      </c>
      <c r="D23" s="50"/>
      <c r="E23" s="2">
        <v>6</v>
      </c>
      <c r="F23" s="2">
        <v>9</v>
      </c>
      <c r="G23" s="3">
        <v>4</v>
      </c>
      <c r="H23" s="329"/>
      <c r="I23" s="329"/>
      <c r="J23" s="329"/>
      <c r="K23" s="329"/>
      <c r="L23" s="294">
        <f>IF(L$4&lt;$E23,0,IF(OR(L$4=$E23,L$4&lt;=$F23),($D23*((1-Indicadores!$L$4)^(L$4-$E23))/$G$17),0))</f>
        <v>0</v>
      </c>
      <c r="M23" s="294">
        <f>IF(M$4&lt;$E23,0,IF(OR(M$4=$E23,M$4&lt;=$F23),($D23*((1-Indicadores!$L$4)^(M$4-$E23))/$G$17),0))</f>
        <v>0</v>
      </c>
      <c r="N23" s="294">
        <f>IF(N$4&lt;$E23,0,IF(OR(N$4=$E23,N$4&lt;=$F23),($D23*((1-Indicadores!$L$4)^(N$4-$E23))/$G$17),0))</f>
        <v>0</v>
      </c>
      <c r="O23" s="294">
        <f>IF(O$4&lt;$E23,0,IF(OR(O$4=$E23,O$4&lt;=$F23),($D23*((1-Indicadores!$L$4)^(O$4-$E23))/$G$17),0))</f>
        <v>0</v>
      </c>
      <c r="P23" s="294">
        <f>IF(P$4&lt;$E23,0,IF(OR(P$4=$E23,P$4&lt;=$F23),($D23*((1-Indicadores!$L$4)^(P$4-$E23))/$G$17),0))</f>
        <v>0</v>
      </c>
      <c r="Q23" s="294">
        <f>IF(Q$4&lt;$E23,0,IF(OR(Q$4=$E23,Q$4&lt;=$F23),($D23*((1-Indicadores!$L$4)^(Q$4-$E23))/$G$17),0))</f>
        <v>0</v>
      </c>
      <c r="R23" s="294">
        <f>IF(R$4&lt;$E23,0,IF(OR(R$4=$E23,R$4&lt;=$F23),($D23*((1-Indicadores!$L$4)^(R$4-$E23))/$G$17),0))</f>
        <v>0</v>
      </c>
      <c r="S23" s="294">
        <f>IF(S$4&lt;$E23,0,IF(OR(S$4=$E23,S$4&lt;=$F23),($D23*((1-Indicadores!$L$4)^(S$4-$E23))/$G$17),0))</f>
        <v>0</v>
      </c>
      <c r="T23" s="294">
        <f>IF(T$4&lt;$E23,0,IF(OR(T$4=$E23,T$4&lt;=$F23),($D23*((1-Indicadores!$L$4)^(T$4-$E23))/$G$17),0))</f>
        <v>0</v>
      </c>
      <c r="U23" s="294">
        <f>IF(U$4&lt;$E23,0,IF(OR(U$4=$E23,U$4&lt;=$F23),($D23*((1-Indicadores!$L$4)^(U$4-$E23))/$G$17),0))</f>
        <v>0</v>
      </c>
      <c r="V23" s="80"/>
    </row>
    <row r="24" spans="2:22" ht="17.45" customHeight="1">
      <c r="B24" s="72"/>
      <c r="C24" s="73" t="s">
        <v>35</v>
      </c>
      <c r="D24" s="50"/>
      <c r="E24" s="2">
        <v>7</v>
      </c>
      <c r="F24" s="2">
        <v>10</v>
      </c>
      <c r="G24" s="3">
        <v>4</v>
      </c>
      <c r="H24" s="329"/>
      <c r="I24" s="329"/>
      <c r="J24" s="329"/>
      <c r="K24" s="329"/>
      <c r="L24" s="294">
        <f>IF(L$4&lt;$E24,0,IF(OR(L$4=$E24,L$4&lt;=$F24),($D24*((1-Indicadores!$L$4)^(L$4-$E24))/$G$17),0))</f>
        <v>0</v>
      </c>
      <c r="M24" s="294">
        <f>IF(M$4&lt;$E24,0,IF(OR(M$4=$E24,M$4&lt;=$F24),($D24*((1-Indicadores!$L$4)^(M$4-$E24))/$G$17),0))</f>
        <v>0</v>
      </c>
      <c r="N24" s="294">
        <f>IF(N$4&lt;$E24,0,IF(OR(N$4=$E24,N$4&lt;=$F24),($D24*((1-Indicadores!$L$4)^(N$4-$E24))/$G$17),0))</f>
        <v>0</v>
      </c>
      <c r="O24" s="294">
        <f>IF(O$4&lt;$E24,0,IF(OR(O$4=$E24,O$4&lt;=$F24),($D24*((1-Indicadores!$L$4)^(O$4-$E24))/$G$17),0))</f>
        <v>0</v>
      </c>
      <c r="P24" s="294">
        <f>IF(P$4&lt;$E24,0,IF(OR(P$4=$E24,P$4&lt;=$F24),($D24*((1-Indicadores!$L$4)^(P$4-$E24))/$G$17),0))</f>
        <v>0</v>
      </c>
      <c r="Q24" s="294">
        <f>IF(Q$4&lt;$E24,0,IF(OR(Q$4=$E24,Q$4&lt;=$F24),($D24*((1-Indicadores!$L$4)^(Q$4-$E24))/$G$17),0))</f>
        <v>0</v>
      </c>
      <c r="R24" s="294">
        <f>IF(R$4&lt;$E24,0,IF(OR(R$4=$E24,R$4&lt;=$F24),($D24*((1-Indicadores!$L$4)^(R$4-$E24))/$G$17),0))</f>
        <v>0</v>
      </c>
      <c r="S24" s="294">
        <f>IF(S$4&lt;$E24,0,IF(OR(S$4=$E24,S$4&lt;=$F24),($D24*((1-Indicadores!$L$4)^(S$4-$E24))/$G$17),0))</f>
        <v>0</v>
      </c>
      <c r="T24" s="294">
        <f>IF(T$4&lt;$E24,0,IF(OR(T$4=$E24,T$4&lt;=$F24),($D24*((1-Indicadores!$L$4)^(T$4-$E24))/$G$17),0))</f>
        <v>0</v>
      </c>
      <c r="U24" s="294">
        <f>IF(U$4&lt;$E24,0,IF(OR(U$4=$E24,U$4&lt;=$F24),($D24*((1-Indicadores!$L$4)^(U$4-$E24))/$G$17),0))</f>
        <v>0</v>
      </c>
      <c r="V24" s="80"/>
    </row>
    <row r="25" spans="2:22" ht="17.45" customHeight="1">
      <c r="B25" s="72"/>
      <c r="C25" s="73" t="s">
        <v>35</v>
      </c>
      <c r="D25" s="50"/>
      <c r="E25" s="2">
        <v>8</v>
      </c>
      <c r="F25" s="2">
        <v>10</v>
      </c>
      <c r="G25" s="3">
        <v>3</v>
      </c>
      <c r="H25" s="329"/>
      <c r="I25" s="329"/>
      <c r="J25" s="329"/>
      <c r="K25" s="329"/>
      <c r="L25" s="294">
        <f>IF(L$4&lt;$E25,0,IF(OR(L$4=$E25,L$4&lt;=$F25),($D25*((1-Indicadores!$L$4)^(L$4-$E25))/$G$17),0))</f>
        <v>0</v>
      </c>
      <c r="M25" s="294">
        <f>IF(M$4&lt;$E25,0,IF(OR(M$4=$E25,M$4&lt;=$F25),($D25*((1-Indicadores!$L$4)^(M$4-$E25))/$G$17),0))</f>
        <v>0</v>
      </c>
      <c r="N25" s="294">
        <f>IF(N$4&lt;$E25,0,IF(OR(N$4=$E25,N$4&lt;=$F25),($D25*((1-Indicadores!$L$4)^(N$4-$E25))/$G$17),0))</f>
        <v>0</v>
      </c>
      <c r="O25" s="294">
        <f>IF(O$4&lt;$E25,0,IF(OR(O$4=$E25,O$4&lt;=$F25),($D25*((1-Indicadores!$L$4)^(O$4-$E25))/$G$17),0))</f>
        <v>0</v>
      </c>
      <c r="P25" s="294">
        <f>IF(P$4&lt;$E25,0,IF(OR(P$4=$E25,P$4&lt;=$F25),($D25*((1-Indicadores!$L$4)^(P$4-$E25))/$G$17),0))</f>
        <v>0</v>
      </c>
      <c r="Q25" s="294">
        <f>IF(Q$4&lt;$E25,0,IF(OR(Q$4=$E25,Q$4&lt;=$F25),($D25*((1-Indicadores!$L$4)^(Q$4-$E25))/$G$17),0))</f>
        <v>0</v>
      </c>
      <c r="R25" s="294">
        <f>IF(R$4&lt;$E25,0,IF(OR(R$4=$E25,R$4&lt;=$F25),($D25*((1-Indicadores!$L$4)^(R$4-$E25))/$G$17),0))</f>
        <v>0</v>
      </c>
      <c r="S25" s="294">
        <f>IF(S$4&lt;$E25,0,IF(OR(S$4=$E25,S$4&lt;=$F25),($D25*((1-Indicadores!$L$4)^(S$4-$E25))/$G$17),0))</f>
        <v>0</v>
      </c>
      <c r="T25" s="294">
        <f>IF(T$4&lt;$E25,0,IF(OR(T$4=$E25,T$4&lt;=$F25),($D25*((1-Indicadores!$L$4)^(T$4-$E25))/$G$17),0))</f>
        <v>0</v>
      </c>
      <c r="U25" s="294">
        <f>IF(U$4&lt;$E25,0,IF(OR(U$4=$E25,U$4&lt;=$F25),($D25*((1-Indicadores!$L$4)^(U$4-$E25))/$G$17),0))</f>
        <v>0</v>
      </c>
      <c r="V25" s="80"/>
    </row>
    <row r="26" spans="2:22" ht="17.45" customHeight="1">
      <c r="B26" s="72"/>
      <c r="C26" s="73" t="s">
        <v>35</v>
      </c>
      <c r="D26" s="50"/>
      <c r="E26" s="2">
        <v>9</v>
      </c>
      <c r="F26" s="2">
        <v>10</v>
      </c>
      <c r="G26" s="3">
        <v>2</v>
      </c>
      <c r="H26" s="329"/>
      <c r="I26" s="329"/>
      <c r="J26" s="329"/>
      <c r="K26" s="329"/>
      <c r="L26" s="294">
        <f>IF(L$4&lt;$E26,0,IF(OR(L$4=$E26,L$4&lt;=$F26),($D26*((1-Indicadores!$L$4)^(L$4-$E26))/$G$17),0))</f>
        <v>0</v>
      </c>
      <c r="M26" s="294">
        <f>IF(M$4&lt;$E26,0,IF(OR(M$4=$E26,M$4&lt;=$F26),($D26*((1-Indicadores!$L$4)^(M$4-$E26))/$G$17),0))</f>
        <v>0</v>
      </c>
      <c r="N26" s="294">
        <f>IF(N$4&lt;$E26,0,IF(OR(N$4=$E26,N$4&lt;=$F26),($D26*((1-Indicadores!$L$4)^(N$4-$E26))/$G$17),0))</f>
        <v>0</v>
      </c>
      <c r="O26" s="294">
        <f>IF(O$4&lt;$E26,0,IF(OR(O$4=$E26,O$4&lt;=$F26),($D26*((1-Indicadores!$L$4)^(O$4-$E26))/$G$17),0))</f>
        <v>0</v>
      </c>
      <c r="P26" s="294">
        <f>IF(P$4&lt;$E26,0,IF(OR(P$4=$E26,P$4&lt;=$F26),($D26*((1-Indicadores!$L$4)^(P$4-$E26))/$G$17),0))</f>
        <v>0</v>
      </c>
      <c r="Q26" s="294">
        <f>IF(Q$4&lt;$E26,0,IF(OR(Q$4=$E26,Q$4&lt;=$F26),($D26*((1-Indicadores!$L$4)^(Q$4-$E26))/$G$17),0))</f>
        <v>0</v>
      </c>
      <c r="R26" s="294">
        <f>IF(R$4&lt;$E26,0,IF(OR(R$4=$E26,R$4&lt;=$F26),($D26*((1-Indicadores!$L$4)^(R$4-$E26))/$G$17),0))</f>
        <v>0</v>
      </c>
      <c r="S26" s="294">
        <f>IF(S$4&lt;$E26,0,IF(OR(S$4=$E26,S$4&lt;=$F26),($D26*((1-Indicadores!$L$4)^(S$4-$E26))/$G$17),0))</f>
        <v>0</v>
      </c>
      <c r="T26" s="294">
        <f>IF(T$4&lt;$E26,0,IF(OR(T$4=$E26,T$4&lt;=$F26),($D26*((1-Indicadores!$L$4)^(T$4-$E26))/$G$17),0))</f>
        <v>0</v>
      </c>
      <c r="U26" s="294">
        <f>IF(U$4&lt;$E26,0,IF(OR(U$4=$E26,U$4&lt;=$F26),($D26*((1-Indicadores!$L$4)^(U$4-$E26))/$G$17),0))</f>
        <v>0</v>
      </c>
      <c r="V26" s="80"/>
    </row>
    <row r="27" spans="2:22" ht="17.45" customHeight="1">
      <c r="B27" s="74"/>
      <c r="C27" s="75" t="s">
        <v>35</v>
      </c>
      <c r="D27" s="51"/>
      <c r="E27" s="4">
        <v>10</v>
      </c>
      <c r="F27" s="4">
        <v>10</v>
      </c>
      <c r="G27" s="5">
        <v>1</v>
      </c>
      <c r="H27" s="329"/>
      <c r="I27" s="329"/>
      <c r="J27" s="329"/>
      <c r="K27" s="329"/>
      <c r="L27" s="294">
        <f>IF(L$4&lt;$E27,0,IF(OR(L$4=$E27,L$4&lt;=$F27),($D27*((1-Indicadores!$L$4)^(L$4-$E27))/$G$17),0))</f>
        <v>0</v>
      </c>
      <c r="M27" s="294">
        <f>IF(M$4&lt;$E27,0,IF(OR(M$4=$E27,M$4&lt;=$F27),($D27*((1-Indicadores!$L$4)^(M$4-$E27))/$G$17),0))</f>
        <v>0</v>
      </c>
      <c r="N27" s="294">
        <f>IF(N$4&lt;$E27,0,IF(OR(N$4=$E27,N$4&lt;=$F27),($D27*((1-Indicadores!$L$4)^(N$4-$E27))/$G$17),0))</f>
        <v>0</v>
      </c>
      <c r="O27" s="294">
        <f>IF(O$4&lt;$E27,0,IF(OR(O$4=$E27,O$4&lt;=$F27),($D27*((1-Indicadores!$L$4)^(O$4-$E27))/$G$17),0))</f>
        <v>0</v>
      </c>
      <c r="P27" s="294">
        <f>IF(P$4&lt;$E27,0,IF(OR(P$4=$E27,P$4&lt;=$F27),($D27*((1-Indicadores!$L$4)^(P$4-$E27))/$G$17),0))</f>
        <v>0</v>
      </c>
      <c r="Q27" s="294">
        <f>IF(Q$4&lt;$E27,0,IF(OR(Q$4=$E27,Q$4&lt;=$F27),($D27*((1-Indicadores!$L$4)^(Q$4-$E27))/$G$17),0))</f>
        <v>0</v>
      </c>
      <c r="R27" s="294">
        <f>IF(R$4&lt;$E27,0,IF(OR(R$4=$E27,R$4&lt;=$F27),($D27*((1-Indicadores!$L$4)^(R$4-$E27))/$G$17),0))</f>
        <v>0</v>
      </c>
      <c r="S27" s="294">
        <f>IF(S$4&lt;$E27,0,IF(OR(S$4=$E27,S$4&lt;=$F27),($D27*((1-Indicadores!$L$4)^(S$4-$E27))/$G$17),0))</f>
        <v>0</v>
      </c>
      <c r="T27" s="294">
        <f>IF(T$4&lt;$E27,0,IF(OR(T$4=$E27,T$4&lt;=$F27),($D27*((1-Indicadores!$L$4)^(T$4-$E27))/$G$17),0))</f>
        <v>0</v>
      </c>
      <c r="U27" s="294">
        <f>IF(U$4&lt;$E27,0,IF(OR(U$4=$E27,U$4&lt;=$F27),($D27*((1-Indicadores!$L$4)^(U$4-$E27))/$G$17),0))</f>
        <v>0</v>
      </c>
      <c r="V27" s="80"/>
    </row>
    <row r="28" spans="2:22" s="20" customFormat="1" ht="17.45" customHeight="1">
      <c r="B28" s="67" t="s">
        <v>179</v>
      </c>
      <c r="C28" s="67"/>
      <c r="D28" s="295"/>
      <c r="E28" s="9"/>
      <c r="F28" s="9"/>
      <c r="G28" s="10">
        <v>5</v>
      </c>
      <c r="H28" s="328"/>
      <c r="I28" s="328"/>
      <c r="J28" s="328"/>
      <c r="K28" s="328"/>
      <c r="L28" s="296">
        <f t="shared" ref="L28:U28" si="2">SUM(L29:L38)</f>
        <v>0</v>
      </c>
      <c r="M28" s="296">
        <f t="shared" si="2"/>
        <v>0</v>
      </c>
      <c r="N28" s="296">
        <f t="shared" si="2"/>
        <v>0</v>
      </c>
      <c r="O28" s="296">
        <f t="shared" si="2"/>
        <v>0</v>
      </c>
      <c r="P28" s="296">
        <f t="shared" si="2"/>
        <v>0</v>
      </c>
      <c r="Q28" s="296">
        <f t="shared" si="2"/>
        <v>0</v>
      </c>
      <c r="R28" s="296">
        <f t="shared" si="2"/>
        <v>0</v>
      </c>
      <c r="S28" s="296">
        <f t="shared" si="2"/>
        <v>0</v>
      </c>
      <c r="T28" s="296">
        <f t="shared" si="2"/>
        <v>0</v>
      </c>
      <c r="U28" s="296">
        <f t="shared" si="2"/>
        <v>0</v>
      </c>
    </row>
    <row r="29" spans="2:22" ht="17.45" customHeight="1">
      <c r="B29" s="72"/>
      <c r="C29" s="73" t="s">
        <v>35</v>
      </c>
      <c r="D29" s="50"/>
      <c r="E29" s="2">
        <v>1</v>
      </c>
      <c r="F29" s="2">
        <v>5</v>
      </c>
      <c r="G29" s="3">
        <v>5</v>
      </c>
      <c r="H29" s="329"/>
      <c r="I29" s="329"/>
      <c r="J29" s="329"/>
      <c r="K29" s="329"/>
      <c r="L29" s="294">
        <f>IF(L$4&lt;$E29,0,IF(OR(L$4=$E29,L$4&lt;=$F29),($D29*((1-Indicadores!$L$4)^(L$4-$E29))/$G$28),0))</f>
        <v>0</v>
      </c>
      <c r="M29" s="294">
        <f>IF(M$4&lt;$E29,0,IF(OR(M$4=$E29,M$4&lt;=$F29),($D29*((1-Indicadores!$L$4)^(M$4-$E29))/$G$28),0))</f>
        <v>0</v>
      </c>
      <c r="N29" s="294">
        <f>IF(N$4&lt;$E29,0,IF(OR(N$4=$E29,N$4&lt;=$F29),($D29*((1-Indicadores!$L$4)^(N$4-$E29))/$G$28),0))</f>
        <v>0</v>
      </c>
      <c r="O29" s="294">
        <f>IF(O$4&lt;$E29,0,IF(OR(O$4=$E29,O$4&lt;=$F29),($D29*((1-Indicadores!$L$4)^(O$4-$E29))/$G$28),0))</f>
        <v>0</v>
      </c>
      <c r="P29" s="294">
        <f>IF(P$4&lt;$E29,0,IF(OR(P$4=$E29,P$4&lt;=$F29),($D29*((1-Indicadores!$L$4)^(P$4-$E29))/$G$28),0))</f>
        <v>0</v>
      </c>
      <c r="Q29" s="294">
        <f>IF(Q$4&lt;$E29,0,IF(OR(Q$4=$E29,Q$4&lt;=$F29),($D29*((1-Indicadores!$L$4)^(Q$4-$E29))/$G$28),0))</f>
        <v>0</v>
      </c>
      <c r="R29" s="294">
        <f>IF(R$4&lt;$E29,0,IF(OR(R$4=$E29,R$4&lt;=$F29),($D29*((1-Indicadores!$L$4)^(R$4-$E29))/$G$28),0))</f>
        <v>0</v>
      </c>
      <c r="S29" s="294">
        <f>IF(S$4&lt;$E29,0,IF(OR(S$4=$E29,S$4&lt;=$F29),($D29*((1-Indicadores!$L$4)^(S$4-$E29))/$G$28),0))</f>
        <v>0</v>
      </c>
      <c r="T29" s="294">
        <f>IF(T$4&lt;$E29,0,IF(OR(T$4=$E29,T$4&lt;=$F29),($D29*((1-Indicadores!$L$4)^(T$4-$E29))/$G$28),0))</f>
        <v>0</v>
      </c>
      <c r="U29" s="294">
        <f>IF(U$4&lt;$E29,0,IF(OR(U$4=$E29,U$4&lt;=$F29),($D29*((1-Indicadores!$L$4)^(U$4-$E29))/$G$28),0))</f>
        <v>0</v>
      </c>
      <c r="V29" s="298"/>
    </row>
    <row r="30" spans="2:22" ht="17.45" customHeight="1">
      <c r="B30" s="72"/>
      <c r="C30" s="73" t="s">
        <v>35</v>
      </c>
      <c r="D30" s="50"/>
      <c r="E30" s="2">
        <v>2</v>
      </c>
      <c r="F30" s="2">
        <v>6</v>
      </c>
      <c r="G30" s="3">
        <v>5</v>
      </c>
      <c r="H30" s="329"/>
      <c r="I30" s="329"/>
      <c r="J30" s="329"/>
      <c r="K30" s="329"/>
      <c r="L30" s="294">
        <f>IF(L$4&lt;$E30,0,IF(OR(L$4=$E30,L$4&lt;=$F30),($D30*((1-Indicadores!$L$4)^(L$4-$E30))/$G$28),0))</f>
        <v>0</v>
      </c>
      <c r="M30" s="294">
        <f>IF(M$4&lt;$E30,0,IF(OR(M$4=$E30,M$4&lt;=$F30),($D30*((1-Indicadores!$L$4)^(M$4-$E30))/$G$28),0))</f>
        <v>0</v>
      </c>
      <c r="N30" s="294">
        <f>IF(N$4&lt;$E30,0,IF(OR(N$4=$E30,N$4&lt;=$F30),($D30*((1-Indicadores!$L$4)^(N$4-$E30))/$G$28),0))</f>
        <v>0</v>
      </c>
      <c r="O30" s="294">
        <f>IF(O$4&lt;$E30,0,IF(OR(O$4=$E30,O$4&lt;=$F30),($D30*((1-Indicadores!$L$4)^(O$4-$E30))/$G$28),0))</f>
        <v>0</v>
      </c>
      <c r="P30" s="294">
        <f>IF(P$4&lt;$E30,0,IF(OR(P$4=$E30,P$4&lt;=$F30),($D30*((1-Indicadores!$L$4)^(P$4-$E30))/$G$28),0))</f>
        <v>0</v>
      </c>
      <c r="Q30" s="294">
        <f>IF(Q$4&lt;$E30,0,IF(OR(Q$4=$E30,Q$4&lt;=$F30),($D30*((1-Indicadores!$L$4)^(Q$4-$E30))/$G$28),0))</f>
        <v>0</v>
      </c>
      <c r="R30" s="294">
        <f>IF(R$4&lt;$E30,0,IF(OR(R$4=$E30,R$4&lt;=$F30),($D30*((1-Indicadores!$L$4)^(R$4-$E30))/$G$28),0))</f>
        <v>0</v>
      </c>
      <c r="S30" s="294">
        <f>IF(S$4&lt;$E30,0,IF(OR(S$4=$E30,S$4&lt;=$F30),($D30*((1-Indicadores!$L$4)^(S$4-$E30))/$G$28),0))</f>
        <v>0</v>
      </c>
      <c r="T30" s="294">
        <f>IF(T$4&lt;$E30,0,IF(OR(T$4=$E30,T$4&lt;=$F30),($D30*((1-Indicadores!$L$4)^(T$4-$E30))/$G$28),0))</f>
        <v>0</v>
      </c>
      <c r="U30" s="294">
        <f>IF(U$4&lt;$E30,0,IF(OR(U$4=$E30,U$4&lt;=$F30),($D30*((1-Indicadores!$L$4)^(U$4-$E30))/$G$28),0))</f>
        <v>0</v>
      </c>
      <c r="V30" s="80"/>
    </row>
    <row r="31" spans="2:22" ht="17.45" customHeight="1">
      <c r="B31" s="72"/>
      <c r="C31" s="73" t="s">
        <v>35</v>
      </c>
      <c r="D31" s="50"/>
      <c r="E31" s="2">
        <v>3</v>
      </c>
      <c r="F31" s="2">
        <v>7</v>
      </c>
      <c r="G31" s="3">
        <v>5</v>
      </c>
      <c r="H31" s="329"/>
      <c r="I31" s="329"/>
      <c r="J31" s="329"/>
      <c r="K31" s="329"/>
      <c r="L31" s="294">
        <f>IF(L$4&lt;$E31,0,IF(OR(L$4=$E31,L$4&lt;=$F31),($D31*((1-Indicadores!$L$4)^(L$4-$E31))/$G$28),0))</f>
        <v>0</v>
      </c>
      <c r="M31" s="294">
        <f>IF(M$4&lt;$E31,0,IF(OR(M$4=$E31,M$4&lt;=$F31),($D31*((1-Indicadores!$L$4)^(M$4-$E31))/$G$28),0))</f>
        <v>0</v>
      </c>
      <c r="N31" s="294">
        <f>IF(N$4&lt;$E31,0,IF(OR(N$4=$E31,N$4&lt;=$F31),($D31*((1-Indicadores!$L$4)^(N$4-$E31))/$G$28),0))</f>
        <v>0</v>
      </c>
      <c r="O31" s="294">
        <f>IF(O$4&lt;$E31,0,IF(OR(O$4=$E31,O$4&lt;=$F31),($D31*((1-Indicadores!$L$4)^(O$4-$E31))/$G$28),0))</f>
        <v>0</v>
      </c>
      <c r="P31" s="294">
        <f>IF(P$4&lt;$E31,0,IF(OR(P$4=$E31,P$4&lt;=$F31),($D31*((1-Indicadores!$L$4)^(P$4-$E31))/$G$28),0))</f>
        <v>0</v>
      </c>
      <c r="Q31" s="294">
        <f>IF(Q$4&lt;$E31,0,IF(OR(Q$4=$E31,Q$4&lt;=$F31),($D31*((1-Indicadores!$L$4)^(Q$4-$E31))/$G$28),0))</f>
        <v>0</v>
      </c>
      <c r="R31" s="294">
        <f>IF(R$4&lt;$E31,0,IF(OR(R$4=$E31,R$4&lt;=$F31),($D31*((1-Indicadores!$L$4)^(R$4-$E31))/$G$28),0))</f>
        <v>0</v>
      </c>
      <c r="S31" s="294">
        <f>IF(S$4&lt;$E31,0,IF(OR(S$4=$E31,S$4&lt;=$F31),($D31*((1-Indicadores!$L$4)^(S$4-$E31))/$G$28),0))</f>
        <v>0</v>
      </c>
      <c r="T31" s="294">
        <f>IF(T$4&lt;$E31,0,IF(OR(T$4=$E31,T$4&lt;=$F31),($D31*((1-Indicadores!$L$4)^(T$4-$E31))/$G$28),0))</f>
        <v>0</v>
      </c>
      <c r="U31" s="294">
        <f>IF(U$4&lt;$E31,0,IF(OR(U$4=$E31,U$4&lt;=$F31),($D31*((1-Indicadores!$L$4)^(U$4-$E31))/$G$28),0))</f>
        <v>0</v>
      </c>
      <c r="V31" s="80"/>
    </row>
    <row r="32" spans="2:22" ht="17.45" customHeight="1">
      <c r="B32" s="72"/>
      <c r="C32" s="73" t="s">
        <v>35</v>
      </c>
      <c r="D32" s="50"/>
      <c r="E32" s="2">
        <v>4</v>
      </c>
      <c r="F32" s="2">
        <v>8</v>
      </c>
      <c r="G32" s="3">
        <v>5</v>
      </c>
      <c r="H32" s="329"/>
      <c r="I32" s="329"/>
      <c r="J32" s="329"/>
      <c r="K32" s="329"/>
      <c r="L32" s="294">
        <f>IF(L$4&lt;$E32,0,IF(OR(L$4=$E32,L$4&lt;=$F32),($D32*((1-Indicadores!$L$4)^(L$4-$E32))/$G$28),0))</f>
        <v>0</v>
      </c>
      <c r="M32" s="294">
        <f>IF(M$4&lt;$E32,0,IF(OR(M$4=$E32,M$4&lt;=$F32),($D32*((1-Indicadores!$L$4)^(M$4-$E32))/$G$28),0))</f>
        <v>0</v>
      </c>
      <c r="N32" s="294">
        <f>IF(N$4&lt;$E32,0,IF(OR(N$4=$E32,N$4&lt;=$F32),($D32*((1-Indicadores!$L$4)^(N$4-$E32))/$G$28),0))</f>
        <v>0</v>
      </c>
      <c r="O32" s="294">
        <f>IF(O$4&lt;$E32,0,IF(OR(O$4=$E32,O$4&lt;=$F32),($D32*((1-Indicadores!$L$4)^(O$4-$E32))/$G$28),0))</f>
        <v>0</v>
      </c>
      <c r="P32" s="294">
        <f>IF(P$4&lt;$E32,0,IF(OR(P$4=$E32,P$4&lt;=$F32),($D32*((1-Indicadores!$L$4)^(P$4-$E32))/$G$28),0))</f>
        <v>0</v>
      </c>
      <c r="Q32" s="294">
        <f>IF(Q$4&lt;$E32,0,IF(OR(Q$4=$E32,Q$4&lt;=$F32),($D32*((1-Indicadores!$L$4)^(Q$4-$E32))/$G$28),0))</f>
        <v>0</v>
      </c>
      <c r="R32" s="294">
        <f>IF(R$4&lt;$E32,0,IF(OR(R$4=$E32,R$4&lt;=$F32),($D32*((1-Indicadores!$L$4)^(R$4-$E32))/$G$28),0))</f>
        <v>0</v>
      </c>
      <c r="S32" s="294">
        <f>IF(S$4&lt;$E32,0,IF(OR(S$4=$E32,S$4&lt;=$F32),($D32*((1-Indicadores!$L$4)^(S$4-$E32))/$G$28),0))</f>
        <v>0</v>
      </c>
      <c r="T32" s="294">
        <f>IF(T$4&lt;$E32,0,IF(OR(T$4=$E32,T$4&lt;=$F32),($D32*((1-Indicadores!$L$4)^(T$4-$E32))/$G$28),0))</f>
        <v>0</v>
      </c>
      <c r="U32" s="294">
        <f>IF(U$4&lt;$E32,0,IF(OR(U$4=$E32,U$4&lt;=$F32),($D32*((1-Indicadores!$L$4)^(U$4-$E32))/$G$28),0))</f>
        <v>0</v>
      </c>
      <c r="V32" s="80"/>
    </row>
    <row r="33" spans="2:22" ht="17.45" customHeight="1">
      <c r="B33" s="72"/>
      <c r="C33" s="73" t="s">
        <v>35</v>
      </c>
      <c r="D33" s="50"/>
      <c r="E33" s="2">
        <v>5</v>
      </c>
      <c r="F33" s="2">
        <v>9</v>
      </c>
      <c r="G33" s="3">
        <v>5</v>
      </c>
      <c r="H33" s="329"/>
      <c r="I33" s="329"/>
      <c r="J33" s="329"/>
      <c r="K33" s="329"/>
      <c r="L33" s="294">
        <f>IF(L$4&lt;$E33,0,IF(OR(L$4=$E33,L$4&lt;=$F33),($D33*((1-Indicadores!$L$4)^(L$4-$E33))/$G$28),0))</f>
        <v>0</v>
      </c>
      <c r="M33" s="294">
        <f>IF(M$4&lt;$E33,0,IF(OR(M$4=$E33,M$4&lt;=$F33),($D33*((1-Indicadores!$L$4)^(M$4-$E33))/$G$28),0))</f>
        <v>0</v>
      </c>
      <c r="N33" s="294">
        <f>IF(N$4&lt;$E33,0,IF(OR(N$4=$E33,N$4&lt;=$F33),($D33*((1-Indicadores!$L$4)^(N$4-$E33))/$G$28),0))</f>
        <v>0</v>
      </c>
      <c r="O33" s="294">
        <f>IF(O$4&lt;$E33,0,IF(OR(O$4=$E33,O$4&lt;=$F33),($D33*((1-Indicadores!$L$4)^(O$4-$E33))/$G$28),0))</f>
        <v>0</v>
      </c>
      <c r="P33" s="294">
        <f>IF(P$4&lt;$E33,0,IF(OR(P$4=$E33,P$4&lt;=$F33),($D33*((1-Indicadores!$L$4)^(P$4-$E33))/$G$28),0))</f>
        <v>0</v>
      </c>
      <c r="Q33" s="294">
        <f>IF(Q$4&lt;$E33,0,IF(OR(Q$4=$E33,Q$4&lt;=$F33),($D33*((1-Indicadores!$L$4)^(Q$4-$E33))/$G$28),0))</f>
        <v>0</v>
      </c>
      <c r="R33" s="294">
        <f>IF(R$4&lt;$E33,0,IF(OR(R$4=$E33,R$4&lt;=$F33),($D33*((1-Indicadores!$L$4)^(R$4-$E33))/$G$28),0))</f>
        <v>0</v>
      </c>
      <c r="S33" s="294">
        <f>IF(S$4&lt;$E33,0,IF(OR(S$4=$E33,S$4&lt;=$F33),($D33*((1-Indicadores!$L$4)^(S$4-$E33))/$G$28),0))</f>
        <v>0</v>
      </c>
      <c r="T33" s="294">
        <f>IF(T$4&lt;$E33,0,IF(OR(T$4=$E33,T$4&lt;=$F33),($D33*((1-Indicadores!$L$4)^(T$4-$E33))/$G$28),0))</f>
        <v>0</v>
      </c>
      <c r="U33" s="294">
        <f>IF(U$4&lt;$E33,0,IF(OR(U$4=$E33,U$4&lt;=$F33),($D33*((1-Indicadores!$L$4)^(U$4-$E33))/$G$28),0))</f>
        <v>0</v>
      </c>
      <c r="V33" s="80"/>
    </row>
    <row r="34" spans="2:22" ht="17.45" customHeight="1">
      <c r="B34" s="72"/>
      <c r="C34" s="73" t="s">
        <v>35</v>
      </c>
      <c r="D34" s="50"/>
      <c r="E34" s="2">
        <v>6</v>
      </c>
      <c r="F34" s="2">
        <v>10</v>
      </c>
      <c r="G34" s="3">
        <v>5</v>
      </c>
      <c r="H34" s="329"/>
      <c r="I34" s="329"/>
      <c r="J34" s="329"/>
      <c r="K34" s="329"/>
      <c r="L34" s="294">
        <f>IF(L$4&lt;$E34,0,IF(OR(L$4=$E34,L$4&lt;=$F34),($D34*((1-Indicadores!$L$4)^(L$4-$E34))/$G$28),0))</f>
        <v>0</v>
      </c>
      <c r="M34" s="294">
        <f>IF(M$4&lt;$E34,0,IF(OR(M$4=$E34,M$4&lt;=$F34),($D34*((1-Indicadores!$L$4)^(M$4-$E34))/$G$28),0))</f>
        <v>0</v>
      </c>
      <c r="N34" s="294">
        <f>IF(N$4&lt;$E34,0,IF(OR(N$4=$E34,N$4&lt;=$F34),($D34*((1-Indicadores!$L$4)^(N$4-$E34))/$G$28),0))</f>
        <v>0</v>
      </c>
      <c r="O34" s="294">
        <f>IF(O$4&lt;$E34,0,IF(OR(O$4=$E34,O$4&lt;=$F34),($D34*((1-Indicadores!$L$4)^(O$4-$E34))/$G$28),0))</f>
        <v>0</v>
      </c>
      <c r="P34" s="294">
        <f>IF(P$4&lt;$E34,0,IF(OR(P$4=$E34,P$4&lt;=$F34),($D34*((1-Indicadores!$L$4)^(P$4-$E34))/$G$28),0))</f>
        <v>0</v>
      </c>
      <c r="Q34" s="294">
        <f>IF(Q$4&lt;$E34,0,IF(OR(Q$4=$E34,Q$4&lt;=$F34),($D34*((1-Indicadores!$L$4)^(Q$4-$E34))/$G$28),0))</f>
        <v>0</v>
      </c>
      <c r="R34" s="294">
        <f>IF(R$4&lt;$E34,0,IF(OR(R$4=$E34,R$4&lt;=$F34),($D34*((1-Indicadores!$L$4)^(R$4-$E34))/$G$28),0))</f>
        <v>0</v>
      </c>
      <c r="S34" s="294">
        <f>IF(S$4&lt;$E34,0,IF(OR(S$4=$E34,S$4&lt;=$F34),($D34*((1-Indicadores!$L$4)^(S$4-$E34))/$G$28),0))</f>
        <v>0</v>
      </c>
      <c r="T34" s="294">
        <f>IF(T$4&lt;$E34,0,IF(OR(T$4=$E34,T$4&lt;=$F34),($D34*((1-Indicadores!$L$4)^(T$4-$E34))/$G$28),0))</f>
        <v>0</v>
      </c>
      <c r="U34" s="294">
        <f>IF(U$4&lt;$E34,0,IF(OR(U$4=$E34,U$4&lt;=$F34),($D34*((1-Indicadores!$L$4)^(U$4-$E34))/$G$28),0))</f>
        <v>0</v>
      </c>
      <c r="V34" s="80"/>
    </row>
    <row r="35" spans="2:22" ht="17.45" customHeight="1">
      <c r="B35" s="72"/>
      <c r="C35" s="73" t="s">
        <v>35</v>
      </c>
      <c r="D35" s="50"/>
      <c r="E35" s="2">
        <v>7</v>
      </c>
      <c r="F35" s="2">
        <v>10</v>
      </c>
      <c r="G35" s="3">
        <v>4</v>
      </c>
      <c r="H35" s="329"/>
      <c r="I35" s="329"/>
      <c r="J35" s="329"/>
      <c r="K35" s="329"/>
      <c r="L35" s="294">
        <f>IF(L$4&lt;$E35,0,IF(OR(L$4=$E35,L$4&lt;=$F35),($D35*((1-Indicadores!$L$4)^(L$4-$E35))/$G$28),0))</f>
        <v>0</v>
      </c>
      <c r="M35" s="294">
        <f>IF(M$4&lt;$E35,0,IF(OR(M$4=$E35,M$4&lt;=$F35),($D35*((1-Indicadores!$L$4)^(M$4-$E35))/$G$28),0))</f>
        <v>0</v>
      </c>
      <c r="N35" s="294">
        <f>IF(N$4&lt;$E35,0,IF(OR(N$4=$E35,N$4&lt;=$F35),($D35*((1-Indicadores!$L$4)^(N$4-$E35))/$G$28),0))</f>
        <v>0</v>
      </c>
      <c r="O35" s="294">
        <f>IF(O$4&lt;$E35,0,IF(OR(O$4=$E35,O$4&lt;=$F35),($D35*((1-Indicadores!$L$4)^(O$4-$E35))/$G$28),0))</f>
        <v>0</v>
      </c>
      <c r="P35" s="294">
        <f>IF(P$4&lt;$E35,0,IF(OR(P$4=$E35,P$4&lt;=$F35),($D35*((1-Indicadores!$L$4)^(P$4-$E35))/$G$28),0))</f>
        <v>0</v>
      </c>
      <c r="Q35" s="294">
        <f>IF(Q$4&lt;$E35,0,IF(OR(Q$4=$E35,Q$4&lt;=$F35),($D35*((1-Indicadores!$L$4)^(Q$4-$E35))/$G$28),0))</f>
        <v>0</v>
      </c>
      <c r="R35" s="294">
        <f>IF(R$4&lt;$E35,0,IF(OR(R$4=$E35,R$4&lt;=$F35),($D35*((1-Indicadores!$L$4)^(R$4-$E35))/$G$28),0))</f>
        <v>0</v>
      </c>
      <c r="S35" s="294">
        <f>IF(S$4&lt;$E35,0,IF(OR(S$4=$E35,S$4&lt;=$F35),($D35*((1-Indicadores!$L$4)^(S$4-$E35))/$G$28),0))</f>
        <v>0</v>
      </c>
      <c r="T35" s="294">
        <f>IF(T$4&lt;$E35,0,IF(OR(T$4=$E35,T$4&lt;=$F35),($D35*((1-Indicadores!$L$4)^(T$4-$E35))/$G$28),0))</f>
        <v>0</v>
      </c>
      <c r="U35" s="294">
        <f>IF(U$4&lt;$E35,0,IF(OR(U$4=$E35,U$4&lt;=$F35),($D35*((1-Indicadores!$L$4)^(U$4-$E35))/$G$28),0))</f>
        <v>0</v>
      </c>
      <c r="V35" s="80"/>
    </row>
    <row r="36" spans="2:22" ht="17.45" customHeight="1">
      <c r="B36" s="72"/>
      <c r="C36" s="73" t="s">
        <v>35</v>
      </c>
      <c r="D36" s="50"/>
      <c r="E36" s="2">
        <v>8</v>
      </c>
      <c r="F36" s="2">
        <v>10</v>
      </c>
      <c r="G36" s="3">
        <v>3</v>
      </c>
      <c r="H36" s="329"/>
      <c r="I36" s="329"/>
      <c r="J36" s="329"/>
      <c r="K36" s="329"/>
      <c r="L36" s="294">
        <f>IF(L$4&lt;$E36,0,IF(OR(L$4=$E36,L$4&lt;=$F36),($D36*((1-Indicadores!$L$4)^(L$4-$E36))/$G$28),0))</f>
        <v>0</v>
      </c>
      <c r="M36" s="294">
        <f>IF(M$4&lt;$E36,0,IF(OR(M$4=$E36,M$4&lt;=$F36),($D36*((1-Indicadores!$L$4)^(M$4-$E36))/$G$28),0))</f>
        <v>0</v>
      </c>
      <c r="N36" s="294">
        <f>IF(N$4&lt;$E36,0,IF(OR(N$4=$E36,N$4&lt;=$F36),($D36*((1-Indicadores!$L$4)^(N$4-$E36))/$G$28),0))</f>
        <v>0</v>
      </c>
      <c r="O36" s="294">
        <f>IF(O$4&lt;$E36,0,IF(OR(O$4=$E36,O$4&lt;=$F36),($D36*((1-Indicadores!$L$4)^(O$4-$E36))/$G$28),0))</f>
        <v>0</v>
      </c>
      <c r="P36" s="294">
        <f>IF(P$4&lt;$E36,0,IF(OR(P$4=$E36,P$4&lt;=$F36),($D36*((1-Indicadores!$L$4)^(P$4-$E36))/$G$28),0))</f>
        <v>0</v>
      </c>
      <c r="Q36" s="294">
        <f>IF(Q$4&lt;$E36,0,IF(OR(Q$4=$E36,Q$4&lt;=$F36),($D36*((1-Indicadores!$L$4)^(Q$4-$E36))/$G$28),0))</f>
        <v>0</v>
      </c>
      <c r="R36" s="294">
        <f>IF(R$4&lt;$E36,0,IF(OR(R$4=$E36,R$4&lt;=$F36),($D36*((1-Indicadores!$L$4)^(R$4-$E36))/$G$28),0))</f>
        <v>0</v>
      </c>
      <c r="S36" s="294">
        <f>IF(S$4&lt;$E36,0,IF(OR(S$4=$E36,S$4&lt;=$F36),($D36*((1-Indicadores!$L$4)^(S$4-$E36))/$G$28),0))</f>
        <v>0</v>
      </c>
      <c r="T36" s="294">
        <f>IF(T$4&lt;$E36,0,IF(OR(T$4=$E36,T$4&lt;=$F36),($D36*((1-Indicadores!$L$4)^(T$4-$E36))/$G$28),0))</f>
        <v>0</v>
      </c>
      <c r="U36" s="294">
        <f>IF(U$4&lt;$E36,0,IF(OR(U$4=$E36,U$4&lt;=$F36),($D36*((1-Indicadores!$L$4)^(U$4-$E36))/$G$28),0))</f>
        <v>0</v>
      </c>
      <c r="V36" s="80"/>
    </row>
    <row r="37" spans="2:22" ht="17.45" customHeight="1">
      <c r="B37" s="72"/>
      <c r="C37" s="73" t="s">
        <v>35</v>
      </c>
      <c r="D37" s="50"/>
      <c r="E37" s="2">
        <v>9</v>
      </c>
      <c r="F37" s="2">
        <v>10</v>
      </c>
      <c r="G37" s="3">
        <v>2</v>
      </c>
      <c r="H37" s="329"/>
      <c r="I37" s="329"/>
      <c r="J37" s="329"/>
      <c r="K37" s="329"/>
      <c r="L37" s="294">
        <f>IF(L$4&lt;$E37,0,IF(OR(L$4=$E37,L$4&lt;=$F37),($D37*((1-Indicadores!$L$4)^(L$4-$E37))/$G$28),0))</f>
        <v>0</v>
      </c>
      <c r="M37" s="294">
        <f>IF(M$4&lt;$E37,0,IF(OR(M$4=$E37,M$4&lt;=$F37),($D37*((1-Indicadores!$L$4)^(M$4-$E37))/$G$28),0))</f>
        <v>0</v>
      </c>
      <c r="N37" s="294">
        <f>IF(N$4&lt;$E37,0,IF(OR(N$4=$E37,N$4&lt;=$F37),($D37*((1-Indicadores!$L$4)^(N$4-$E37))/$G$28),0))</f>
        <v>0</v>
      </c>
      <c r="O37" s="294">
        <f>IF(O$4&lt;$E37,0,IF(OR(O$4=$E37,O$4&lt;=$F37),($D37*((1-Indicadores!$L$4)^(O$4-$E37))/$G$28),0))</f>
        <v>0</v>
      </c>
      <c r="P37" s="294">
        <f>IF(P$4&lt;$E37,0,IF(OR(P$4=$E37,P$4&lt;=$F37),($D37*((1-Indicadores!$L$4)^(P$4-$E37))/$G$28),0))</f>
        <v>0</v>
      </c>
      <c r="Q37" s="294">
        <f>IF(Q$4&lt;$E37,0,IF(OR(Q$4=$E37,Q$4&lt;=$F37),($D37*((1-Indicadores!$L$4)^(Q$4-$E37))/$G$28),0))</f>
        <v>0</v>
      </c>
      <c r="R37" s="294">
        <f>IF(R$4&lt;$E37,0,IF(OR(R$4=$E37,R$4&lt;=$F37),($D37*((1-Indicadores!$L$4)^(R$4-$E37))/$G$28),0))</f>
        <v>0</v>
      </c>
      <c r="S37" s="294">
        <f>IF(S$4&lt;$E37,0,IF(OR(S$4=$E37,S$4&lt;=$F37),($D37*((1-Indicadores!$L$4)^(S$4-$E37))/$G$28),0))</f>
        <v>0</v>
      </c>
      <c r="T37" s="294">
        <f>IF(T$4&lt;$E37,0,IF(OR(T$4=$E37,T$4&lt;=$F37),($D37*((1-Indicadores!$L$4)^(T$4-$E37))/$G$28),0))</f>
        <v>0</v>
      </c>
      <c r="U37" s="294">
        <f>IF(U$4&lt;$E37,0,IF(OR(U$4=$E37,U$4&lt;=$F37),($D37*((1-Indicadores!$L$4)^(U$4-$E37))/$G$28),0))</f>
        <v>0</v>
      </c>
      <c r="V37" s="80"/>
    </row>
    <row r="38" spans="2:22" ht="17.45" customHeight="1">
      <c r="B38" s="74"/>
      <c r="C38" s="75" t="s">
        <v>35</v>
      </c>
      <c r="D38" s="51"/>
      <c r="E38" s="4">
        <v>10</v>
      </c>
      <c r="F38" s="4">
        <v>10</v>
      </c>
      <c r="G38" s="5">
        <v>1</v>
      </c>
      <c r="H38" s="329"/>
      <c r="I38" s="329"/>
      <c r="J38" s="329"/>
      <c r="K38" s="329"/>
      <c r="L38" s="294">
        <f>IF(L$4&lt;$E38,0,IF(OR(L$4=$E38,L$4&lt;=$F38),($D38*((1-Indicadores!$L$4)^(L$4-$E38))/$G$28),0))</f>
        <v>0</v>
      </c>
      <c r="M38" s="294">
        <f>IF(M$4&lt;$E38,0,IF(OR(M$4=$E38,M$4&lt;=$F38),($D38*((1-Indicadores!$L$4)^(M$4-$E38))/$G$28),0))</f>
        <v>0</v>
      </c>
      <c r="N38" s="294">
        <f>IF(N$4&lt;$E38,0,IF(OR(N$4=$E38,N$4&lt;=$F38),($D38*((1-Indicadores!$L$4)^(N$4-$E38))/$G$28),0))</f>
        <v>0</v>
      </c>
      <c r="O38" s="294">
        <f>IF(O$4&lt;$E38,0,IF(OR(O$4=$E38,O$4&lt;=$F38),($D38*((1-Indicadores!$L$4)^(O$4-$E38))/$G$28),0))</f>
        <v>0</v>
      </c>
      <c r="P38" s="294">
        <f>IF(P$4&lt;$E38,0,IF(OR(P$4=$E38,P$4&lt;=$F38),($D38*((1-Indicadores!$L$4)^(P$4-$E38))/$G$28),0))</f>
        <v>0</v>
      </c>
      <c r="Q38" s="294">
        <f>IF(Q$4&lt;$E38,0,IF(OR(Q$4=$E38,Q$4&lt;=$F38),($D38*((1-Indicadores!$L$4)^(Q$4-$E38))/$G$28),0))</f>
        <v>0</v>
      </c>
      <c r="R38" s="294">
        <f>IF(R$4&lt;$E38,0,IF(OR(R$4=$E38,R$4&lt;=$F38),($D38*((1-Indicadores!$L$4)^(R$4-$E38))/$G$28),0))</f>
        <v>0</v>
      </c>
      <c r="S38" s="294">
        <f>IF(S$4&lt;$E38,0,IF(OR(S$4=$E38,S$4&lt;=$F38),($D38*((1-Indicadores!$L$4)^(S$4-$E38))/$G$28),0))</f>
        <v>0</v>
      </c>
      <c r="T38" s="294">
        <f>IF(T$4&lt;$E38,0,IF(OR(T$4=$E38,T$4&lt;=$F38),($D38*((1-Indicadores!$L$4)^(T$4-$E38))/$G$28),0))</f>
        <v>0</v>
      </c>
      <c r="U38" s="294">
        <f>IF(U$4&lt;$E38,0,IF(OR(U$4=$E38,U$4&lt;=$F38),($D38*((1-Indicadores!$L$4)^(U$4-$E38))/$G$28),0))</f>
        <v>0</v>
      </c>
      <c r="V38" s="80"/>
    </row>
    <row r="39" spans="2:22" s="20" customFormat="1" ht="17.45" customHeight="1">
      <c r="B39" s="67" t="s">
        <v>180</v>
      </c>
      <c r="C39" s="67"/>
      <c r="D39" s="295"/>
      <c r="E39" s="9"/>
      <c r="F39" s="9"/>
      <c r="G39" s="10">
        <v>10</v>
      </c>
      <c r="H39" s="328"/>
      <c r="I39" s="328"/>
      <c r="J39" s="328"/>
      <c r="K39" s="328"/>
      <c r="L39" s="296">
        <f t="shared" ref="L39:U39" si="3">SUM(L40:L49)</f>
        <v>0</v>
      </c>
      <c r="M39" s="296">
        <f t="shared" si="3"/>
        <v>0</v>
      </c>
      <c r="N39" s="296">
        <f t="shared" si="3"/>
        <v>0</v>
      </c>
      <c r="O39" s="296">
        <f t="shared" si="3"/>
        <v>0</v>
      </c>
      <c r="P39" s="296">
        <f t="shared" si="3"/>
        <v>0</v>
      </c>
      <c r="Q39" s="296">
        <f t="shared" si="3"/>
        <v>0</v>
      </c>
      <c r="R39" s="296">
        <f t="shared" si="3"/>
        <v>0</v>
      </c>
      <c r="S39" s="296">
        <f t="shared" si="3"/>
        <v>0</v>
      </c>
      <c r="T39" s="296">
        <f t="shared" si="3"/>
        <v>0</v>
      </c>
      <c r="U39" s="296">
        <f t="shared" si="3"/>
        <v>0</v>
      </c>
    </row>
    <row r="40" spans="2:22" ht="17.45" customHeight="1">
      <c r="B40" s="72"/>
      <c r="C40" s="73" t="s">
        <v>35</v>
      </c>
      <c r="D40" s="50"/>
      <c r="E40" s="2">
        <v>1</v>
      </c>
      <c r="F40" s="2">
        <f>E40+G40-1</f>
        <v>10</v>
      </c>
      <c r="G40" s="3">
        <v>10</v>
      </c>
      <c r="H40" s="329"/>
      <c r="I40" s="329"/>
      <c r="J40" s="329"/>
      <c r="K40" s="329"/>
      <c r="L40" s="294">
        <f>IF(L$4&lt;$E40,0,IF(OR(L$4=$E40,L$4&lt;=$F40),($D40*((1-Indicadores!$L$4)^(L$4-$E40))/$G$39),0))</f>
        <v>0</v>
      </c>
      <c r="M40" s="294">
        <f>IF(M$4&lt;$E40,0,IF(OR(M$4=$E40,M$4&lt;=$F40),($D40*((1-Indicadores!$L$4)^(M$4-$E40))/$G$39),0))</f>
        <v>0</v>
      </c>
      <c r="N40" s="294">
        <f>IF(N$4&lt;$E40,0,IF(OR(N$4=$E40,N$4&lt;=$F40),($D40*((1-Indicadores!$L$4)^(N$4-$E40))/$G$39),0))</f>
        <v>0</v>
      </c>
      <c r="O40" s="294">
        <f>IF(O$4&lt;$E40,0,IF(OR(O$4=$E40,O$4&lt;=$F40),($D40*((1-Indicadores!$L$4)^(O$4-$E40))/$G$39),0))</f>
        <v>0</v>
      </c>
      <c r="P40" s="294">
        <f>IF(P$4&lt;$E40,0,IF(OR(P$4=$E40,P$4&lt;=$F40),($D40*((1-Indicadores!$L$4)^(P$4-$E40))/$G$39),0))</f>
        <v>0</v>
      </c>
      <c r="Q40" s="294">
        <f>IF(Q$4&lt;$E40,0,IF(OR(Q$4=$E40,Q$4&lt;=$F40),($D40*((1-Indicadores!$L$4)^(Q$4-$E40))/$G$39),0))</f>
        <v>0</v>
      </c>
      <c r="R40" s="294">
        <f>IF(R$4&lt;$E40,0,IF(OR(R$4=$E40,R$4&lt;=$F40),($D40*((1-Indicadores!$L$4)^(R$4-$E40))/$G$39),0))</f>
        <v>0</v>
      </c>
      <c r="S40" s="294">
        <f>IF(S$4&lt;$E40,0,IF(OR(S$4=$E40,S$4&lt;=$F40),($D40*((1-Indicadores!$L$4)^(S$4-$E40))/$G$39),0))</f>
        <v>0</v>
      </c>
      <c r="T40" s="294">
        <f>IF(T$4&lt;$E40,0,IF(OR(T$4=$E40,T$4&lt;=$F40),($D40*((1-Indicadores!$L$4)^(T$4-$E40))/$G$39),0))</f>
        <v>0</v>
      </c>
      <c r="U40" s="294">
        <f>IF(U$4&lt;$E40,0,IF(OR(U$4=$E40,U$4&lt;=$F40),($D40*((1-Indicadores!$L$4)^(U$4-$E40))/$G$39),0))</f>
        <v>0</v>
      </c>
      <c r="V40" s="298"/>
    </row>
    <row r="41" spans="2:22" ht="17.45" customHeight="1">
      <c r="B41" s="72"/>
      <c r="C41" s="73" t="s">
        <v>35</v>
      </c>
      <c r="D41" s="50"/>
      <c r="E41" s="2">
        <v>2</v>
      </c>
      <c r="F41" s="2">
        <v>10</v>
      </c>
      <c r="G41" s="3">
        <v>9</v>
      </c>
      <c r="H41" s="329"/>
      <c r="I41" s="329"/>
      <c r="J41" s="329"/>
      <c r="K41" s="329"/>
      <c r="L41" s="294">
        <f>IF(L$4&lt;$E41,0,IF(OR(L$4=$E41,L$4&lt;=$F41),($D41*((1-Indicadores!$L$4)^(L$4-$E41))/$G$39),0))</f>
        <v>0</v>
      </c>
      <c r="M41" s="294">
        <f>IF(M$4&lt;$E41,0,IF(OR(M$4=$E41,M$4&lt;=$F41),($D41*((1-Indicadores!$L$4)^(M$4-$E41))/$G$39),0))</f>
        <v>0</v>
      </c>
      <c r="N41" s="294">
        <f>IF(N$4&lt;$E41,0,IF(OR(N$4=$E41,N$4&lt;=$F41),($D41*((1-Indicadores!$L$4)^(N$4-$E41))/$G$39),0))</f>
        <v>0</v>
      </c>
      <c r="O41" s="294">
        <f>IF(O$4&lt;$E41,0,IF(OR(O$4=$E41,O$4&lt;=$F41),($D41*((1-Indicadores!$L$4)^(O$4-$E41))/$G$39),0))</f>
        <v>0</v>
      </c>
      <c r="P41" s="294">
        <f>IF(P$4&lt;$E41,0,IF(OR(P$4=$E41,P$4&lt;=$F41),($D41*((1-Indicadores!$L$4)^(P$4-$E41))/$G$39),0))</f>
        <v>0</v>
      </c>
      <c r="Q41" s="294">
        <f>IF(Q$4&lt;$E41,0,IF(OR(Q$4=$E41,Q$4&lt;=$F41),($D41*((1-Indicadores!$L$4)^(Q$4-$E41))/$G$39),0))</f>
        <v>0</v>
      </c>
      <c r="R41" s="294">
        <f>IF(R$4&lt;$E41,0,IF(OR(R$4=$E41,R$4&lt;=$F41),($D41*((1-Indicadores!$L$4)^(R$4-$E41))/$G$39),0))</f>
        <v>0</v>
      </c>
      <c r="S41" s="294">
        <f>IF(S$4&lt;$E41,0,IF(OR(S$4=$E41,S$4&lt;=$F41),($D41*((1-Indicadores!$L$4)^(S$4-$E41))/$G$39),0))</f>
        <v>0</v>
      </c>
      <c r="T41" s="294">
        <f>IF(T$4&lt;$E41,0,IF(OR(T$4=$E41,T$4&lt;=$F41),($D41*((1-Indicadores!$L$4)^(T$4-$E41))/$G$39),0))</f>
        <v>0</v>
      </c>
      <c r="U41" s="294">
        <f>IF(U$4&lt;$E41,0,IF(OR(U$4=$E41,U$4&lt;=$F41),($D41*((1-Indicadores!$L$4)^(U$4-$E41))/$G$39),0))</f>
        <v>0</v>
      </c>
      <c r="V41" s="80"/>
    </row>
    <row r="42" spans="2:22" ht="17.45" customHeight="1">
      <c r="B42" s="72"/>
      <c r="C42" s="73" t="s">
        <v>35</v>
      </c>
      <c r="D42" s="50"/>
      <c r="E42" s="2">
        <v>3</v>
      </c>
      <c r="F42" s="2">
        <v>10</v>
      </c>
      <c r="G42" s="3">
        <v>8</v>
      </c>
      <c r="H42" s="329"/>
      <c r="I42" s="329"/>
      <c r="J42" s="329"/>
      <c r="K42" s="329"/>
      <c r="L42" s="294">
        <f>IF(L$4&lt;$E42,0,IF(OR(L$4=$E42,L$4&lt;=$F42),($D42*((1-Indicadores!$L$4)^(L$4-$E42))/$G$39),0))</f>
        <v>0</v>
      </c>
      <c r="M42" s="294">
        <f>IF(M$4&lt;$E42,0,IF(OR(M$4=$E42,M$4&lt;=$F42),($D42*((1-Indicadores!$L$4)^(M$4-$E42))/$G$39),0))</f>
        <v>0</v>
      </c>
      <c r="N42" s="294">
        <f>IF(N$4&lt;$E42,0,IF(OR(N$4=$E42,N$4&lt;=$F42),($D42*((1-Indicadores!$L$4)^(N$4-$E42))/$G$39),0))</f>
        <v>0</v>
      </c>
      <c r="O42" s="294">
        <f>IF(O$4&lt;$E42,0,IF(OR(O$4=$E42,O$4&lt;=$F42),($D42*((1-Indicadores!$L$4)^(O$4-$E42))/$G$39),0))</f>
        <v>0</v>
      </c>
      <c r="P42" s="294">
        <f>IF(P$4&lt;$E42,0,IF(OR(P$4=$E42,P$4&lt;=$F42),($D42*((1-Indicadores!$L$4)^(P$4-$E42))/$G$39),0))</f>
        <v>0</v>
      </c>
      <c r="Q42" s="294">
        <f>IF(Q$4&lt;$E42,0,IF(OR(Q$4=$E42,Q$4&lt;=$F42),($D42*((1-Indicadores!$L$4)^(Q$4-$E42))/$G$39),0))</f>
        <v>0</v>
      </c>
      <c r="R42" s="294">
        <f>IF(R$4&lt;$E42,0,IF(OR(R$4=$E42,R$4&lt;=$F42),($D42*((1-Indicadores!$L$4)^(R$4-$E42))/$G$39),0))</f>
        <v>0</v>
      </c>
      <c r="S42" s="294">
        <f>IF(S$4&lt;$E42,0,IF(OR(S$4=$E42,S$4&lt;=$F42),($D42*((1-Indicadores!$L$4)^(S$4-$E42))/$G$39),0))</f>
        <v>0</v>
      </c>
      <c r="T42" s="294">
        <f>IF(T$4&lt;$E42,0,IF(OR(T$4=$E42,T$4&lt;=$F42),($D42*((1-Indicadores!$L$4)^(T$4-$E42))/$G$39),0))</f>
        <v>0</v>
      </c>
      <c r="U42" s="294">
        <f>IF(U$4&lt;$E42,0,IF(OR(U$4=$E42,U$4&lt;=$F42),($D42*((1-Indicadores!$L$4)^(U$4-$E42))/$G$39),0))</f>
        <v>0</v>
      </c>
      <c r="V42" s="80"/>
    </row>
    <row r="43" spans="2:22" ht="17.45" customHeight="1">
      <c r="B43" s="72"/>
      <c r="C43" s="73" t="s">
        <v>35</v>
      </c>
      <c r="D43" s="50"/>
      <c r="E43" s="2">
        <v>4</v>
      </c>
      <c r="F43" s="2">
        <v>10</v>
      </c>
      <c r="G43" s="3">
        <v>7</v>
      </c>
      <c r="H43" s="329"/>
      <c r="I43" s="329"/>
      <c r="J43" s="329"/>
      <c r="K43" s="329"/>
      <c r="L43" s="294">
        <f>IF(L$4&lt;$E43,0,IF(OR(L$4=$E43,L$4&lt;=$F43),($D43*((1-Indicadores!$L$4)^(L$4-$E43))/$G$39),0))</f>
        <v>0</v>
      </c>
      <c r="M43" s="294">
        <f>IF(M$4&lt;$E43,0,IF(OR(M$4=$E43,M$4&lt;=$F43),($D43*((1-Indicadores!$L$4)^(M$4-$E43))/$G$39),0))</f>
        <v>0</v>
      </c>
      <c r="N43" s="294">
        <f>IF(N$4&lt;$E43,0,IF(OR(N$4=$E43,N$4&lt;=$F43),($D43*((1-Indicadores!$L$4)^(N$4-$E43))/$G$39),0))</f>
        <v>0</v>
      </c>
      <c r="O43" s="294">
        <f>IF(O$4&lt;$E43,0,IF(OR(O$4=$E43,O$4&lt;=$F43),($D43*((1-Indicadores!$L$4)^(O$4-$E43))/$G$39),0))</f>
        <v>0</v>
      </c>
      <c r="P43" s="294">
        <f>IF(P$4&lt;$E43,0,IF(OR(P$4=$E43,P$4&lt;=$F43),($D43*((1-Indicadores!$L$4)^(P$4-$E43))/$G$39),0))</f>
        <v>0</v>
      </c>
      <c r="Q43" s="294">
        <f>IF(Q$4&lt;$E43,0,IF(OR(Q$4=$E43,Q$4&lt;=$F43),($D43*((1-Indicadores!$L$4)^(Q$4-$E43))/$G$39),0))</f>
        <v>0</v>
      </c>
      <c r="R43" s="294">
        <f>IF(R$4&lt;$E43,0,IF(OR(R$4=$E43,R$4&lt;=$F43),($D43*((1-Indicadores!$L$4)^(R$4-$E43))/$G$39),0))</f>
        <v>0</v>
      </c>
      <c r="S43" s="294">
        <f>IF(S$4&lt;$E43,0,IF(OR(S$4=$E43,S$4&lt;=$F43),($D43*((1-Indicadores!$L$4)^(S$4-$E43))/$G$39),0))</f>
        <v>0</v>
      </c>
      <c r="T43" s="294">
        <f>IF(T$4&lt;$E43,0,IF(OR(T$4=$E43,T$4&lt;=$F43),($D43*((1-Indicadores!$L$4)^(T$4-$E43))/$G$39),0))</f>
        <v>0</v>
      </c>
      <c r="U43" s="294">
        <f>IF(U$4&lt;$E43,0,IF(OR(U$4=$E43,U$4&lt;=$F43),($D43*((1-Indicadores!$L$4)^(U$4-$E43))/$G$39),0))</f>
        <v>0</v>
      </c>
      <c r="V43" s="80"/>
    </row>
    <row r="44" spans="2:22" ht="17.45" customHeight="1">
      <c r="B44" s="72"/>
      <c r="C44" s="73" t="s">
        <v>35</v>
      </c>
      <c r="D44" s="50"/>
      <c r="E44" s="2">
        <v>5</v>
      </c>
      <c r="F44" s="2">
        <v>10</v>
      </c>
      <c r="G44" s="3">
        <v>6</v>
      </c>
      <c r="H44" s="329"/>
      <c r="I44" s="329"/>
      <c r="J44" s="329"/>
      <c r="K44" s="329"/>
      <c r="L44" s="294">
        <f>IF(L$4&lt;$E44,0,IF(OR(L$4=$E44,L$4&lt;=$F44),($D44*((1-Indicadores!$L$4)^(L$4-$E44))/$G$39),0))</f>
        <v>0</v>
      </c>
      <c r="M44" s="294">
        <f>IF(M$4&lt;$E44,0,IF(OR(M$4=$E44,M$4&lt;=$F44),($D44*((1-Indicadores!$L$4)^(M$4-$E44))/$G$39),0))</f>
        <v>0</v>
      </c>
      <c r="N44" s="294">
        <f>IF(N$4&lt;$E44,0,IF(OR(N$4=$E44,N$4&lt;=$F44),($D44*((1-Indicadores!$L$4)^(N$4-$E44))/$G$39),0))</f>
        <v>0</v>
      </c>
      <c r="O44" s="294">
        <f>IF(O$4&lt;$E44,0,IF(OR(O$4=$E44,O$4&lt;=$F44),($D44*((1-Indicadores!$L$4)^(O$4-$E44))/$G$39),0))</f>
        <v>0</v>
      </c>
      <c r="P44" s="294">
        <f>IF(P$4&lt;$E44,0,IF(OR(P$4=$E44,P$4&lt;=$F44),($D44*((1-Indicadores!$L$4)^(P$4-$E44))/$G$39),0))</f>
        <v>0</v>
      </c>
      <c r="Q44" s="294">
        <f>IF(Q$4&lt;$E44,0,IF(OR(Q$4=$E44,Q$4&lt;=$F44),($D44*((1-Indicadores!$L$4)^(Q$4-$E44))/$G$39),0))</f>
        <v>0</v>
      </c>
      <c r="R44" s="294">
        <f>IF(R$4&lt;$E44,0,IF(OR(R$4=$E44,R$4&lt;=$F44),($D44*((1-Indicadores!$L$4)^(R$4-$E44))/$G$39),0))</f>
        <v>0</v>
      </c>
      <c r="S44" s="294">
        <f>IF(S$4&lt;$E44,0,IF(OR(S$4=$E44,S$4&lt;=$F44),($D44*((1-Indicadores!$L$4)^(S$4-$E44))/$G$39),0))</f>
        <v>0</v>
      </c>
      <c r="T44" s="294">
        <f>IF(T$4&lt;$E44,0,IF(OR(T$4=$E44,T$4&lt;=$F44),($D44*((1-Indicadores!$L$4)^(T$4-$E44))/$G$39),0))</f>
        <v>0</v>
      </c>
      <c r="U44" s="294">
        <f>IF(U$4&lt;$E44,0,IF(OR(U$4=$E44,U$4&lt;=$F44),($D44*((1-Indicadores!$L$4)^(U$4-$E44))/$G$39),0))</f>
        <v>0</v>
      </c>
      <c r="V44" s="80"/>
    </row>
    <row r="45" spans="2:22" ht="17.45" customHeight="1">
      <c r="B45" s="72"/>
      <c r="C45" s="73" t="s">
        <v>35</v>
      </c>
      <c r="D45" s="50"/>
      <c r="E45" s="2">
        <v>6</v>
      </c>
      <c r="F45" s="2">
        <v>10</v>
      </c>
      <c r="G45" s="3">
        <v>5</v>
      </c>
      <c r="H45" s="329"/>
      <c r="I45" s="329"/>
      <c r="J45" s="329"/>
      <c r="K45" s="329"/>
      <c r="L45" s="294">
        <f>IF(L$4&lt;$E45,0,IF(OR(L$4=$E45,L$4&lt;=$F45),($D45*((1-Indicadores!$L$4)^(L$4-$E45))/$G$39),0))</f>
        <v>0</v>
      </c>
      <c r="M45" s="294">
        <f>IF(M$4&lt;$E45,0,IF(OR(M$4=$E45,M$4&lt;=$F45),($D45*((1-Indicadores!$L$4)^(M$4-$E45))/$G$39),0))</f>
        <v>0</v>
      </c>
      <c r="N45" s="294">
        <f>IF(N$4&lt;$E45,0,IF(OR(N$4=$E45,N$4&lt;=$F45),($D45*((1-Indicadores!$L$4)^(N$4-$E45))/$G$39),0))</f>
        <v>0</v>
      </c>
      <c r="O45" s="294">
        <f>IF(O$4&lt;$E45,0,IF(OR(O$4=$E45,O$4&lt;=$F45),($D45*((1-Indicadores!$L$4)^(O$4-$E45))/$G$39),0))</f>
        <v>0</v>
      </c>
      <c r="P45" s="294">
        <f>IF(P$4&lt;$E45,0,IF(OR(P$4=$E45,P$4&lt;=$F45),($D45*((1-Indicadores!$L$4)^(P$4-$E45))/$G$39),0))</f>
        <v>0</v>
      </c>
      <c r="Q45" s="294">
        <f>IF(Q$4&lt;$E45,0,IF(OR(Q$4=$E45,Q$4&lt;=$F45),($D45*((1-Indicadores!$L$4)^(Q$4-$E45))/$G$39),0))</f>
        <v>0</v>
      </c>
      <c r="R45" s="294">
        <f>IF(R$4&lt;$E45,0,IF(OR(R$4=$E45,R$4&lt;=$F45),($D45*((1-Indicadores!$L$4)^(R$4-$E45))/$G$39),0))</f>
        <v>0</v>
      </c>
      <c r="S45" s="294">
        <f>IF(S$4&lt;$E45,0,IF(OR(S$4=$E45,S$4&lt;=$F45),($D45*((1-Indicadores!$L$4)^(S$4-$E45))/$G$39),0))</f>
        <v>0</v>
      </c>
      <c r="T45" s="294">
        <f>IF(T$4&lt;$E45,0,IF(OR(T$4=$E45,T$4&lt;=$F45),($D45*((1-Indicadores!$L$4)^(T$4-$E45))/$G$39),0))</f>
        <v>0</v>
      </c>
      <c r="U45" s="294">
        <f>IF(U$4&lt;$E45,0,IF(OR(U$4=$E45,U$4&lt;=$F45),($D45*((1-Indicadores!$L$4)^(U$4-$E45))/$G$39),0))</f>
        <v>0</v>
      </c>
      <c r="V45" s="80"/>
    </row>
    <row r="46" spans="2:22" ht="17.45" customHeight="1">
      <c r="B46" s="72"/>
      <c r="C46" s="73" t="s">
        <v>35</v>
      </c>
      <c r="D46" s="50"/>
      <c r="E46" s="2">
        <v>7</v>
      </c>
      <c r="F46" s="2">
        <v>10</v>
      </c>
      <c r="G46" s="3">
        <v>4</v>
      </c>
      <c r="H46" s="329"/>
      <c r="I46" s="329"/>
      <c r="J46" s="329"/>
      <c r="K46" s="329"/>
      <c r="L46" s="294">
        <f>IF(L$4&lt;$E46,0,IF(OR(L$4=$E46,L$4&lt;=$F46),($D46*((1-Indicadores!$L$4)^(L$4-$E46))/$G$39),0))</f>
        <v>0</v>
      </c>
      <c r="M46" s="294">
        <f>IF(M$4&lt;$E46,0,IF(OR(M$4=$E46,M$4&lt;=$F46),($D46*((1-Indicadores!$L$4)^(M$4-$E46))/$G$39),0))</f>
        <v>0</v>
      </c>
      <c r="N46" s="294">
        <f>IF(N$4&lt;$E46,0,IF(OR(N$4=$E46,N$4&lt;=$F46),($D46*((1-Indicadores!$L$4)^(N$4-$E46))/$G$39),0))</f>
        <v>0</v>
      </c>
      <c r="O46" s="294">
        <f>IF(O$4&lt;$E46,0,IF(OR(O$4=$E46,O$4&lt;=$F46),($D46*((1-Indicadores!$L$4)^(O$4-$E46))/$G$39),0))</f>
        <v>0</v>
      </c>
      <c r="P46" s="294">
        <f>IF(P$4&lt;$E46,0,IF(OR(P$4=$E46,P$4&lt;=$F46),($D46*((1-Indicadores!$L$4)^(P$4-$E46))/$G$39),0))</f>
        <v>0</v>
      </c>
      <c r="Q46" s="294">
        <f>IF(Q$4&lt;$E46,0,IF(OR(Q$4=$E46,Q$4&lt;=$F46),($D46*((1-Indicadores!$L$4)^(Q$4-$E46))/$G$39),0))</f>
        <v>0</v>
      </c>
      <c r="R46" s="294">
        <f>IF(R$4&lt;$E46,0,IF(OR(R$4=$E46,R$4&lt;=$F46),($D46*((1-Indicadores!$L$4)^(R$4-$E46))/$G$39),0))</f>
        <v>0</v>
      </c>
      <c r="S46" s="294">
        <f>IF(S$4&lt;$E46,0,IF(OR(S$4=$E46,S$4&lt;=$F46),($D46*((1-Indicadores!$L$4)^(S$4-$E46))/$G$39),0))</f>
        <v>0</v>
      </c>
      <c r="T46" s="294">
        <f>IF(T$4&lt;$E46,0,IF(OR(T$4=$E46,T$4&lt;=$F46),($D46*((1-Indicadores!$L$4)^(T$4-$E46))/$G$39),0))</f>
        <v>0</v>
      </c>
      <c r="U46" s="294">
        <f>IF(U$4&lt;$E46,0,IF(OR(U$4=$E46,U$4&lt;=$F46),($D46*((1-Indicadores!$L$4)^(U$4-$E46))/$G$39),0))</f>
        <v>0</v>
      </c>
      <c r="V46" s="80"/>
    </row>
    <row r="47" spans="2:22" ht="17.45" customHeight="1">
      <c r="B47" s="72"/>
      <c r="C47" s="73" t="s">
        <v>35</v>
      </c>
      <c r="D47" s="50"/>
      <c r="E47" s="2">
        <v>8</v>
      </c>
      <c r="F47" s="2">
        <v>10</v>
      </c>
      <c r="G47" s="3">
        <v>3</v>
      </c>
      <c r="H47" s="329"/>
      <c r="I47" s="329"/>
      <c r="J47" s="329"/>
      <c r="K47" s="329"/>
      <c r="L47" s="294">
        <f>IF(L$4&lt;$E47,0,IF(OR(L$4=$E47,L$4&lt;=$F47),($D47*((1-Indicadores!$L$4)^(L$4-$E47))/$G$39),0))</f>
        <v>0</v>
      </c>
      <c r="M47" s="294">
        <f>IF(M$4&lt;$E47,0,IF(OR(M$4=$E47,M$4&lt;=$F47),($D47*((1-Indicadores!$L$4)^(M$4-$E47))/$G$39),0))</f>
        <v>0</v>
      </c>
      <c r="N47" s="294">
        <f>IF(N$4&lt;$E47,0,IF(OR(N$4=$E47,N$4&lt;=$F47),($D47*((1-Indicadores!$L$4)^(N$4-$E47))/$G$39),0))</f>
        <v>0</v>
      </c>
      <c r="O47" s="294">
        <f>IF(O$4&lt;$E47,0,IF(OR(O$4=$E47,O$4&lt;=$F47),($D47*((1-Indicadores!$L$4)^(O$4-$E47))/$G$39),0))</f>
        <v>0</v>
      </c>
      <c r="P47" s="294">
        <f>IF(P$4&lt;$E47,0,IF(OR(P$4=$E47,P$4&lt;=$F47),($D47*((1-Indicadores!$L$4)^(P$4-$E47))/$G$39),0))</f>
        <v>0</v>
      </c>
      <c r="Q47" s="294">
        <f>IF(Q$4&lt;$E47,0,IF(OR(Q$4=$E47,Q$4&lt;=$F47),($D47*((1-Indicadores!$L$4)^(Q$4-$E47))/$G$39),0))</f>
        <v>0</v>
      </c>
      <c r="R47" s="294">
        <f>IF(R$4&lt;$E47,0,IF(OR(R$4=$E47,R$4&lt;=$F47),($D47*((1-Indicadores!$L$4)^(R$4-$E47))/$G$39),0))</f>
        <v>0</v>
      </c>
      <c r="S47" s="294">
        <f>IF(S$4&lt;$E47,0,IF(OR(S$4=$E47,S$4&lt;=$F47),($D47*((1-Indicadores!$L$4)^(S$4-$E47))/$G$39),0))</f>
        <v>0</v>
      </c>
      <c r="T47" s="294">
        <f>IF(T$4&lt;$E47,0,IF(OR(T$4=$E47,T$4&lt;=$F47),($D47*((1-Indicadores!$L$4)^(T$4-$E47))/$G$39),0))</f>
        <v>0</v>
      </c>
      <c r="U47" s="294">
        <f>IF(U$4&lt;$E47,0,IF(OR(U$4=$E47,U$4&lt;=$F47),($D47*((1-Indicadores!$L$4)^(U$4-$E47))/$G$39),0))</f>
        <v>0</v>
      </c>
      <c r="V47" s="80"/>
    </row>
    <row r="48" spans="2:22" ht="17.45" customHeight="1">
      <c r="B48" s="72"/>
      <c r="C48" s="73" t="s">
        <v>35</v>
      </c>
      <c r="D48" s="50"/>
      <c r="E48" s="2">
        <v>9</v>
      </c>
      <c r="F48" s="2">
        <v>10</v>
      </c>
      <c r="G48" s="3">
        <v>2</v>
      </c>
      <c r="H48" s="329"/>
      <c r="I48" s="329"/>
      <c r="J48" s="329"/>
      <c r="K48" s="329"/>
      <c r="L48" s="294">
        <f>IF(L$4&lt;$E48,0,IF(OR(L$4=$E48,L$4&lt;=$F48),($D48*((1-Indicadores!$L$4)^(L$4-$E48))/$G$39),0))</f>
        <v>0</v>
      </c>
      <c r="M48" s="294">
        <f>IF(M$4&lt;$E48,0,IF(OR(M$4=$E48,M$4&lt;=$F48),($D48*((1-Indicadores!$L$4)^(M$4-$E48))/$G$39),0))</f>
        <v>0</v>
      </c>
      <c r="N48" s="294">
        <f>IF(N$4&lt;$E48,0,IF(OR(N$4=$E48,N$4&lt;=$F48),($D48*((1-Indicadores!$L$4)^(N$4-$E48))/$G$39),0))</f>
        <v>0</v>
      </c>
      <c r="O48" s="294">
        <f>IF(O$4&lt;$E48,0,IF(OR(O$4=$E48,O$4&lt;=$F48),($D48*((1-Indicadores!$L$4)^(O$4-$E48))/$G$39),0))</f>
        <v>0</v>
      </c>
      <c r="P48" s="294">
        <f>IF(P$4&lt;$E48,0,IF(OR(P$4=$E48,P$4&lt;=$F48),($D48*((1-Indicadores!$L$4)^(P$4-$E48))/$G$39),0))</f>
        <v>0</v>
      </c>
      <c r="Q48" s="294">
        <f>IF(Q$4&lt;$E48,0,IF(OR(Q$4=$E48,Q$4&lt;=$F48),($D48*((1-Indicadores!$L$4)^(Q$4-$E48))/$G$39),0))</f>
        <v>0</v>
      </c>
      <c r="R48" s="294">
        <f>IF(R$4&lt;$E48,0,IF(OR(R$4=$E48,R$4&lt;=$F48),($D48*((1-Indicadores!$L$4)^(R$4-$E48))/$G$39),0))</f>
        <v>0</v>
      </c>
      <c r="S48" s="294">
        <f>IF(S$4&lt;$E48,0,IF(OR(S$4=$E48,S$4&lt;=$F48),($D48*((1-Indicadores!$L$4)^(S$4-$E48))/$G$39),0))</f>
        <v>0</v>
      </c>
      <c r="T48" s="294">
        <f>IF(T$4&lt;$E48,0,IF(OR(T$4=$E48,T$4&lt;=$F48),($D48*((1-Indicadores!$L$4)^(T$4-$E48))/$G$39),0))</f>
        <v>0</v>
      </c>
      <c r="U48" s="294">
        <f>IF(U$4&lt;$E48,0,IF(OR(U$4=$E48,U$4&lt;=$F48),($D48*((1-Indicadores!$L$4)^(U$4-$E48))/$G$39),0))</f>
        <v>0</v>
      </c>
      <c r="V48" s="80"/>
    </row>
    <row r="49" spans="2:22" ht="17.45" customHeight="1">
      <c r="B49" s="74"/>
      <c r="C49" s="75" t="s">
        <v>35</v>
      </c>
      <c r="D49" s="51"/>
      <c r="E49" s="4">
        <v>10</v>
      </c>
      <c r="F49" s="4">
        <v>10</v>
      </c>
      <c r="G49" s="5">
        <v>1</v>
      </c>
      <c r="H49" s="329"/>
      <c r="I49" s="329"/>
      <c r="J49" s="329"/>
      <c r="K49" s="329"/>
      <c r="L49" s="294">
        <f>IF(L$4&lt;$E49,0,IF(OR(L$4=$E49,L$4&lt;=$F49),($D49*((1-Indicadores!$L$4)^(L$4-$E49))/$G$39),0))</f>
        <v>0</v>
      </c>
      <c r="M49" s="294">
        <f>IF(M$4&lt;$E49,0,IF(OR(M$4=$E49,M$4&lt;=$F49),($D49*((1-Indicadores!$L$4)^(M$4-$E49))/$G$39),0))</f>
        <v>0</v>
      </c>
      <c r="N49" s="294">
        <f>IF(N$4&lt;$E49,0,IF(OR(N$4=$E49,N$4&lt;=$F49),($D49*((1-Indicadores!$L$4)^(N$4-$E49))/$G$39),0))</f>
        <v>0</v>
      </c>
      <c r="O49" s="294">
        <f>IF(O$4&lt;$E49,0,IF(OR(O$4=$E49,O$4&lt;=$F49),($D49*((1-Indicadores!$L$4)^(O$4-$E49))/$G$39),0))</f>
        <v>0</v>
      </c>
      <c r="P49" s="294">
        <f>IF(P$4&lt;$E49,0,IF(OR(P$4=$E49,P$4&lt;=$F49),($D49*((1-Indicadores!$L$4)^(P$4-$E49))/$G$39),0))</f>
        <v>0</v>
      </c>
      <c r="Q49" s="294">
        <f>IF(Q$4&lt;$E49,0,IF(OR(Q$4=$E49,Q$4&lt;=$F49),($D49*((1-Indicadores!$L$4)^(Q$4-$E49))/$G$39),0))</f>
        <v>0</v>
      </c>
      <c r="R49" s="294">
        <f>IF(R$4&lt;$E49,0,IF(OR(R$4=$E49,R$4&lt;=$F49),($D49*((1-Indicadores!$L$4)^(R$4-$E49))/$G$39),0))</f>
        <v>0</v>
      </c>
      <c r="S49" s="294">
        <f>IF(S$4&lt;$E49,0,IF(OR(S$4=$E49,S$4&lt;=$F49),($D49*((1-Indicadores!$L$4)^(S$4-$E49))/$G$39),0))</f>
        <v>0</v>
      </c>
      <c r="T49" s="294">
        <f>IF(T$4&lt;$E49,0,IF(OR(T$4=$E49,T$4&lt;=$F49),($D49*((1-Indicadores!$L$4)^(T$4-$E49))/$G$39),0))</f>
        <v>0</v>
      </c>
      <c r="U49" s="294">
        <f>IF(U$4&lt;$E49,0,IF(OR(U$4=$E49,U$4&lt;=$F49),($D49*((1-Indicadores!$L$4)^(U$4-$E49))/$G$39),0))</f>
        <v>0</v>
      </c>
      <c r="V49" s="80"/>
    </row>
    <row r="50" spans="2:22" s="20" customFormat="1" ht="17.45" customHeight="1">
      <c r="B50" s="67" t="s">
        <v>181</v>
      </c>
      <c r="C50" s="67"/>
      <c r="D50" s="295"/>
      <c r="E50" s="9"/>
      <c r="F50" s="9"/>
      <c r="G50" s="10">
        <v>25</v>
      </c>
      <c r="H50" s="328"/>
      <c r="I50" s="328"/>
      <c r="J50" s="328"/>
      <c r="K50" s="328"/>
      <c r="L50" s="296">
        <f t="shared" ref="L50:U50" si="4">SUM(L51:L60)</f>
        <v>0</v>
      </c>
      <c r="M50" s="296">
        <f t="shared" si="4"/>
        <v>0</v>
      </c>
      <c r="N50" s="296">
        <f t="shared" si="4"/>
        <v>0</v>
      </c>
      <c r="O50" s="296">
        <f t="shared" si="4"/>
        <v>0</v>
      </c>
      <c r="P50" s="296">
        <f t="shared" si="4"/>
        <v>0</v>
      </c>
      <c r="Q50" s="296">
        <f t="shared" si="4"/>
        <v>0</v>
      </c>
      <c r="R50" s="296">
        <f t="shared" si="4"/>
        <v>0</v>
      </c>
      <c r="S50" s="296">
        <f t="shared" si="4"/>
        <v>0</v>
      </c>
      <c r="T50" s="296">
        <f t="shared" si="4"/>
        <v>0</v>
      </c>
      <c r="U50" s="296">
        <f t="shared" si="4"/>
        <v>0</v>
      </c>
    </row>
    <row r="51" spans="2:22" ht="17.45" customHeight="1">
      <c r="B51" s="72"/>
      <c r="C51" s="73" t="s">
        <v>35</v>
      </c>
      <c r="D51" s="50"/>
      <c r="E51" s="2">
        <v>1</v>
      </c>
      <c r="F51" s="2">
        <v>10</v>
      </c>
      <c r="G51" s="3">
        <v>10</v>
      </c>
      <c r="H51" s="329"/>
      <c r="I51" s="329"/>
      <c r="J51" s="329"/>
      <c r="K51" s="329"/>
      <c r="L51" s="294">
        <f>IF(L$4&lt;$E51,0,IF(OR(L$4=$E51,L$4&lt;=$F51),($D51*((1-Indicadores!$L$4)^(L$4-$E51))/$G$50),0))</f>
        <v>0</v>
      </c>
      <c r="M51" s="294">
        <f>IF(M$4&lt;$E51,0,IF(OR(M$4=$E51,M$4&lt;=$F51),($D51*((1-Indicadores!$L$4)^(M$4-$E51))/$G$50),0))</f>
        <v>0</v>
      </c>
      <c r="N51" s="294">
        <f>IF(N$4&lt;$E51,0,IF(OR(N$4=$E51,N$4&lt;=$F51),($D51*((1-Indicadores!$L$4)^(N$4-$E51))/$G$50),0))</f>
        <v>0</v>
      </c>
      <c r="O51" s="294">
        <f>IF(O$4&lt;$E51,0,IF(OR(O$4=$E51,O$4&lt;=$F51),($D51*((1-Indicadores!$L$4)^(O$4-$E51))/$G$50),0))</f>
        <v>0</v>
      </c>
      <c r="P51" s="294">
        <f>IF(P$4&lt;$E51,0,IF(OR(P$4=$E51,P$4&lt;=$F51),($D51*((1-Indicadores!$L$4)^(P$4-$E51))/$G$50),0))</f>
        <v>0</v>
      </c>
      <c r="Q51" s="294">
        <f>IF(Q$4&lt;$E51,0,IF(OR(Q$4=$E51,Q$4&lt;=$F51),($D51*((1-Indicadores!$L$4)^(Q$4-$E51))/$G$50),0))</f>
        <v>0</v>
      </c>
      <c r="R51" s="294">
        <f>IF(R$4&lt;$E51,0,IF(OR(R$4=$E51,R$4&lt;=$F51),($D51*((1-Indicadores!$L$4)^(R$4-$E51))/$G$50),0))</f>
        <v>0</v>
      </c>
      <c r="S51" s="294">
        <f>IF(S$4&lt;$E51,0,IF(OR(S$4=$E51,S$4&lt;=$F51),($D51*((1-Indicadores!$L$4)^(S$4-$E51))/$G$50),0))</f>
        <v>0</v>
      </c>
      <c r="T51" s="294">
        <f>IF(T$4&lt;$E51,0,IF(OR(T$4=$E51,T$4&lt;=$F51),($D51*((1-Indicadores!$L$4)^(T$4-$E51))/$G$50),0))</f>
        <v>0</v>
      </c>
      <c r="U51" s="294">
        <f>IF(U$4&lt;$E51,0,IF(OR(U$4=$E51,U$4&lt;=$F51),($D51*((1-Indicadores!$L$4)^(U$4-$E51))/$G$50),0))</f>
        <v>0</v>
      </c>
      <c r="V51" s="298"/>
    </row>
    <row r="52" spans="2:22" ht="17.45" customHeight="1">
      <c r="B52" s="72"/>
      <c r="C52" s="73" t="s">
        <v>35</v>
      </c>
      <c r="D52" s="50"/>
      <c r="E52" s="2">
        <v>2</v>
      </c>
      <c r="F52" s="2">
        <v>10</v>
      </c>
      <c r="G52" s="3">
        <v>9</v>
      </c>
      <c r="H52" s="329"/>
      <c r="I52" s="329"/>
      <c r="J52" s="329"/>
      <c r="K52" s="329"/>
      <c r="L52" s="294">
        <f>IF(L$4&lt;$E52,0,IF(OR(L$4=$E52,L$4&lt;=$F52),($D52*((1-Indicadores!$L$4)^(L$4-$E52))/$G$50),0))</f>
        <v>0</v>
      </c>
      <c r="M52" s="294">
        <f>IF(M$4&lt;$E52,0,IF(OR(M$4=$E52,M$4&lt;=$F52),($D52*((1-Indicadores!$L$4)^(M$4-$E52))/$G$50),0))</f>
        <v>0</v>
      </c>
      <c r="N52" s="294">
        <f>IF(N$4&lt;$E52,0,IF(OR(N$4=$E52,N$4&lt;=$F52),($D52*((1-Indicadores!$L$4)^(N$4-$E52))/$G$50),0))</f>
        <v>0</v>
      </c>
      <c r="O52" s="294">
        <f>IF(O$4&lt;$E52,0,IF(OR(O$4=$E52,O$4&lt;=$F52),($D52*((1-Indicadores!$L$4)^(O$4-$E52))/$G$50),0))</f>
        <v>0</v>
      </c>
      <c r="P52" s="294">
        <f>IF(P$4&lt;$E52,0,IF(OR(P$4=$E52,P$4&lt;=$F52),($D52*((1-Indicadores!$L$4)^(P$4-$E52))/$G$50),0))</f>
        <v>0</v>
      </c>
      <c r="Q52" s="294">
        <f>IF(Q$4&lt;$E52,0,IF(OR(Q$4=$E52,Q$4&lt;=$F52),($D52*((1-Indicadores!$L$4)^(Q$4-$E52))/$G$50),0))</f>
        <v>0</v>
      </c>
      <c r="R52" s="294">
        <f>IF(R$4&lt;$E52,0,IF(OR(R$4=$E52,R$4&lt;=$F52),($D52*((1-Indicadores!$L$4)^(R$4-$E52))/$G$50),0))</f>
        <v>0</v>
      </c>
      <c r="S52" s="294">
        <f>IF(S$4&lt;$E52,0,IF(OR(S$4=$E52,S$4&lt;=$F52),($D52*((1-Indicadores!$L$4)^(S$4-$E52))/$G$50),0))</f>
        <v>0</v>
      </c>
      <c r="T52" s="294">
        <f>IF(T$4&lt;$E52,0,IF(OR(T$4=$E52,T$4&lt;=$F52),($D52*((1-Indicadores!$L$4)^(T$4-$E52))/$G$50),0))</f>
        <v>0</v>
      </c>
      <c r="U52" s="294">
        <f>IF(U$4&lt;$E52,0,IF(OR(U$4=$E52,U$4&lt;=$F52),($D52*((1-Indicadores!$L$4)^(U$4-$E52))/$G$50),0))</f>
        <v>0</v>
      </c>
      <c r="V52" s="80"/>
    </row>
    <row r="53" spans="2:22" ht="17.45" customHeight="1">
      <c r="B53" s="72"/>
      <c r="C53" s="73" t="s">
        <v>35</v>
      </c>
      <c r="D53" s="50"/>
      <c r="E53" s="2">
        <v>3</v>
      </c>
      <c r="F53" s="2">
        <v>10</v>
      </c>
      <c r="G53" s="3">
        <v>8</v>
      </c>
      <c r="H53" s="329"/>
      <c r="I53" s="329"/>
      <c r="J53" s="329"/>
      <c r="K53" s="329"/>
      <c r="L53" s="294">
        <f>IF(L$4&lt;$E53,0,IF(OR(L$4=$E53,L$4&lt;=$F53),($D53*((1-Indicadores!$L$4)^(L$4-$E53))/$G$50),0))</f>
        <v>0</v>
      </c>
      <c r="M53" s="294">
        <f>IF(M$4&lt;$E53,0,IF(OR(M$4=$E53,M$4&lt;=$F53),($D53*((1-Indicadores!$L$4)^(M$4-$E53))/$G$50),0))</f>
        <v>0</v>
      </c>
      <c r="N53" s="294">
        <f>IF(N$4&lt;$E53,0,IF(OR(N$4=$E53,N$4&lt;=$F53),($D53*((1-Indicadores!$L$4)^(N$4-$E53))/$G$50),0))</f>
        <v>0</v>
      </c>
      <c r="O53" s="294">
        <f>IF(O$4&lt;$E53,0,IF(OR(O$4=$E53,O$4&lt;=$F53),($D53*((1-Indicadores!$L$4)^(O$4-$E53))/$G$50),0))</f>
        <v>0</v>
      </c>
      <c r="P53" s="294">
        <f>IF(P$4&lt;$E53,0,IF(OR(P$4=$E53,P$4&lt;=$F53),($D53*((1-Indicadores!$L$4)^(P$4-$E53))/$G$50),0))</f>
        <v>0</v>
      </c>
      <c r="Q53" s="294">
        <f>IF(Q$4&lt;$E53,0,IF(OR(Q$4=$E53,Q$4&lt;=$F53),($D53*((1-Indicadores!$L$4)^(Q$4-$E53))/$G$50),0))</f>
        <v>0</v>
      </c>
      <c r="R53" s="294">
        <f>IF(R$4&lt;$E53,0,IF(OR(R$4=$E53,R$4&lt;=$F53),($D53*((1-Indicadores!$L$4)^(R$4-$E53))/$G$50),0))</f>
        <v>0</v>
      </c>
      <c r="S53" s="294">
        <f>IF(S$4&lt;$E53,0,IF(OR(S$4=$E53,S$4&lt;=$F53),($D53*((1-Indicadores!$L$4)^(S$4-$E53))/$G$50),0))</f>
        <v>0</v>
      </c>
      <c r="T53" s="294">
        <f>IF(T$4&lt;$E53,0,IF(OR(T$4=$E53,T$4&lt;=$F53),($D53*((1-Indicadores!$L$4)^(T$4-$E53))/$G$50),0))</f>
        <v>0</v>
      </c>
      <c r="U53" s="294">
        <f>IF(U$4&lt;$E53,0,IF(OR(U$4=$E53,U$4&lt;=$F53),($D53*((1-Indicadores!$L$4)^(U$4-$E53))/$G$50),0))</f>
        <v>0</v>
      </c>
      <c r="V53" s="80"/>
    </row>
    <row r="54" spans="2:22" ht="17.45" customHeight="1">
      <c r="B54" s="72"/>
      <c r="C54" s="73" t="s">
        <v>35</v>
      </c>
      <c r="D54" s="50"/>
      <c r="E54" s="2">
        <v>4</v>
      </c>
      <c r="F54" s="2">
        <v>10</v>
      </c>
      <c r="G54" s="3">
        <v>7</v>
      </c>
      <c r="H54" s="329"/>
      <c r="I54" s="329"/>
      <c r="J54" s="329"/>
      <c r="K54" s="329"/>
      <c r="L54" s="294">
        <f>IF(L$4&lt;$E54,0,IF(OR(L$4=$E54,L$4&lt;=$F54),($D54*((1-Indicadores!$L$4)^(L$4-$E54))/$G$50),0))</f>
        <v>0</v>
      </c>
      <c r="M54" s="294">
        <f>IF(M$4&lt;$E54,0,IF(OR(M$4=$E54,M$4&lt;=$F54),($D54*((1-Indicadores!$L$4)^(M$4-$E54))/$G$50),0))</f>
        <v>0</v>
      </c>
      <c r="N54" s="294">
        <f>IF(N$4&lt;$E54,0,IF(OR(N$4=$E54,N$4&lt;=$F54),($D54*((1-Indicadores!$L$4)^(N$4-$E54))/$G$50),0))</f>
        <v>0</v>
      </c>
      <c r="O54" s="294">
        <f>IF(O$4&lt;$E54,0,IF(OR(O$4=$E54,O$4&lt;=$F54),($D54*((1-Indicadores!$L$4)^(O$4-$E54))/$G$50),0))</f>
        <v>0</v>
      </c>
      <c r="P54" s="294">
        <f>IF(P$4&lt;$E54,0,IF(OR(P$4=$E54,P$4&lt;=$F54),($D54*((1-Indicadores!$L$4)^(P$4-$E54))/$G$50),0))</f>
        <v>0</v>
      </c>
      <c r="Q54" s="294">
        <f>IF(Q$4&lt;$E54,0,IF(OR(Q$4=$E54,Q$4&lt;=$F54),($D54*((1-Indicadores!$L$4)^(Q$4-$E54))/$G$50),0))</f>
        <v>0</v>
      </c>
      <c r="R54" s="294">
        <f>IF(R$4&lt;$E54,0,IF(OR(R$4=$E54,R$4&lt;=$F54),($D54*((1-Indicadores!$L$4)^(R$4-$E54))/$G$50),0))</f>
        <v>0</v>
      </c>
      <c r="S54" s="294">
        <f>IF(S$4&lt;$E54,0,IF(OR(S$4=$E54,S$4&lt;=$F54),($D54*((1-Indicadores!$L$4)^(S$4-$E54))/$G$50),0))</f>
        <v>0</v>
      </c>
      <c r="T54" s="294">
        <f>IF(T$4&lt;$E54,0,IF(OR(T$4=$E54,T$4&lt;=$F54),($D54*((1-Indicadores!$L$4)^(T$4-$E54))/$G$50),0))</f>
        <v>0</v>
      </c>
      <c r="U54" s="294">
        <f>IF(U$4&lt;$E54,0,IF(OR(U$4=$E54,U$4&lt;=$F54),($D54*((1-Indicadores!$L$4)^(U$4-$E54))/$G$50),0))</f>
        <v>0</v>
      </c>
      <c r="V54" s="80"/>
    </row>
    <row r="55" spans="2:22" ht="17.45" customHeight="1">
      <c r="B55" s="72"/>
      <c r="C55" s="73" t="s">
        <v>35</v>
      </c>
      <c r="D55" s="50"/>
      <c r="E55" s="2">
        <v>5</v>
      </c>
      <c r="F55" s="2">
        <v>10</v>
      </c>
      <c r="G55" s="3">
        <v>6</v>
      </c>
      <c r="H55" s="329"/>
      <c r="I55" s="329"/>
      <c r="J55" s="329"/>
      <c r="K55" s="329"/>
      <c r="L55" s="294">
        <f>IF(L$4&lt;$E55,0,IF(OR(L$4=$E55,L$4&lt;=$F55),($D55*((1-Indicadores!$L$4)^(L$4-$E55))/$G$50),0))</f>
        <v>0</v>
      </c>
      <c r="M55" s="294">
        <f>IF(M$4&lt;$E55,0,IF(OR(M$4=$E55,M$4&lt;=$F55),($D55*((1-Indicadores!$L$4)^(M$4-$E55))/$G$50),0))</f>
        <v>0</v>
      </c>
      <c r="N55" s="294">
        <f>IF(N$4&lt;$E55,0,IF(OR(N$4=$E55,N$4&lt;=$F55),($D55*((1-Indicadores!$L$4)^(N$4-$E55))/$G$50),0))</f>
        <v>0</v>
      </c>
      <c r="O55" s="294">
        <f>IF(O$4&lt;$E55,0,IF(OR(O$4=$E55,O$4&lt;=$F55),($D55*((1-Indicadores!$L$4)^(O$4-$E55))/$G$50),0))</f>
        <v>0</v>
      </c>
      <c r="P55" s="294">
        <f>IF(P$4&lt;$E55,0,IF(OR(P$4=$E55,P$4&lt;=$F55),($D55*((1-Indicadores!$L$4)^(P$4-$E55))/$G$50),0))</f>
        <v>0</v>
      </c>
      <c r="Q55" s="294">
        <f>IF(Q$4&lt;$E55,0,IF(OR(Q$4=$E55,Q$4&lt;=$F55),($D55*((1-Indicadores!$L$4)^(Q$4-$E55))/$G$50),0))</f>
        <v>0</v>
      </c>
      <c r="R55" s="294">
        <f>IF(R$4&lt;$E55,0,IF(OR(R$4=$E55,R$4&lt;=$F55),($D55*((1-Indicadores!$L$4)^(R$4-$E55))/$G$50),0))</f>
        <v>0</v>
      </c>
      <c r="S55" s="294">
        <f>IF(S$4&lt;$E55,0,IF(OR(S$4=$E55,S$4&lt;=$F55),($D55*((1-Indicadores!$L$4)^(S$4-$E55))/$G$50),0))</f>
        <v>0</v>
      </c>
      <c r="T55" s="294">
        <f>IF(T$4&lt;$E55,0,IF(OR(T$4=$E55,T$4&lt;=$F55),($D55*((1-Indicadores!$L$4)^(T$4-$E55))/$G$50),0))</f>
        <v>0</v>
      </c>
      <c r="U55" s="294">
        <f>IF(U$4&lt;$E55,0,IF(OR(U$4=$E55,U$4&lt;=$F55),($D55*((1-Indicadores!$L$4)^(U$4-$E55))/$G$50),0))</f>
        <v>0</v>
      </c>
      <c r="V55" s="80"/>
    </row>
    <row r="56" spans="2:22" ht="17.45" customHeight="1">
      <c r="B56" s="72"/>
      <c r="C56" s="73" t="s">
        <v>35</v>
      </c>
      <c r="D56" s="50"/>
      <c r="E56" s="2">
        <v>6</v>
      </c>
      <c r="F56" s="2">
        <v>10</v>
      </c>
      <c r="G56" s="3">
        <v>5</v>
      </c>
      <c r="H56" s="329"/>
      <c r="I56" s="329"/>
      <c r="J56" s="329"/>
      <c r="K56" s="329"/>
      <c r="L56" s="294">
        <f>IF(L$4&lt;$E56,0,IF(OR(L$4=$E56,L$4&lt;=$F56),($D56*((1-Indicadores!$L$4)^(L$4-$E56))/$G$50),0))</f>
        <v>0</v>
      </c>
      <c r="M56" s="294">
        <f>IF(M$4&lt;$E56,0,IF(OR(M$4=$E56,M$4&lt;=$F56),($D56*((1-Indicadores!$L$4)^(M$4-$E56))/$G$50),0))</f>
        <v>0</v>
      </c>
      <c r="N56" s="294">
        <f>IF(N$4&lt;$E56,0,IF(OR(N$4=$E56,N$4&lt;=$F56),($D56*((1-Indicadores!$L$4)^(N$4-$E56))/$G$50),0))</f>
        <v>0</v>
      </c>
      <c r="O56" s="294">
        <f>IF(O$4&lt;$E56,0,IF(OR(O$4=$E56,O$4&lt;=$F56),($D56*((1-Indicadores!$L$4)^(O$4-$E56))/$G$50),0))</f>
        <v>0</v>
      </c>
      <c r="P56" s="294">
        <f>IF(P$4&lt;$E56,0,IF(OR(P$4=$E56,P$4&lt;=$F56),($D56*((1-Indicadores!$L$4)^(P$4-$E56))/$G$50),0))</f>
        <v>0</v>
      </c>
      <c r="Q56" s="294">
        <f>IF(Q$4&lt;$E56,0,IF(OR(Q$4=$E56,Q$4&lt;=$F56),($D56*((1-Indicadores!$L$4)^(Q$4-$E56))/$G$50),0))</f>
        <v>0</v>
      </c>
      <c r="R56" s="294">
        <f>IF(R$4&lt;$E56,0,IF(OR(R$4=$E56,R$4&lt;=$F56),($D56*((1-Indicadores!$L$4)^(R$4-$E56))/$G$50),0))</f>
        <v>0</v>
      </c>
      <c r="S56" s="294">
        <f>IF(S$4&lt;$E56,0,IF(OR(S$4=$E56,S$4&lt;=$F56),($D56*((1-Indicadores!$L$4)^(S$4-$E56))/$G$50),0))</f>
        <v>0</v>
      </c>
      <c r="T56" s="294">
        <f>IF(T$4&lt;$E56,0,IF(OR(T$4=$E56,T$4&lt;=$F56),($D56*((1-Indicadores!$L$4)^(T$4-$E56))/$G$50),0))</f>
        <v>0</v>
      </c>
      <c r="U56" s="294">
        <f>IF(U$4&lt;$E56,0,IF(OR(U$4=$E56,U$4&lt;=$F56),($D56*((1-Indicadores!$L$4)^(U$4-$E56))/$G$50),0))</f>
        <v>0</v>
      </c>
      <c r="V56" s="80"/>
    </row>
    <row r="57" spans="2:22" ht="17.45" customHeight="1">
      <c r="B57" s="72"/>
      <c r="C57" s="73" t="s">
        <v>35</v>
      </c>
      <c r="D57" s="50"/>
      <c r="E57" s="2">
        <v>7</v>
      </c>
      <c r="F57" s="2">
        <v>10</v>
      </c>
      <c r="G57" s="3">
        <v>4</v>
      </c>
      <c r="H57" s="329"/>
      <c r="I57" s="329"/>
      <c r="J57" s="329"/>
      <c r="K57" s="329"/>
      <c r="L57" s="294">
        <f>IF(L$4&lt;$E57,0,IF(OR(L$4=$E57,L$4&lt;=$F57),($D57*((1-Indicadores!$L$4)^(L$4-$E57))/$G$50),0))</f>
        <v>0</v>
      </c>
      <c r="M57" s="294">
        <f>IF(M$4&lt;$E57,0,IF(OR(M$4=$E57,M$4&lt;=$F57),($D57*((1-Indicadores!$L$4)^(M$4-$E57))/$G$50),0))</f>
        <v>0</v>
      </c>
      <c r="N57" s="294">
        <f>IF(N$4&lt;$E57,0,IF(OR(N$4=$E57,N$4&lt;=$F57),($D57*((1-Indicadores!$L$4)^(N$4-$E57))/$G$50),0))</f>
        <v>0</v>
      </c>
      <c r="O57" s="294">
        <f>IF(O$4&lt;$E57,0,IF(OR(O$4=$E57,O$4&lt;=$F57),($D57*((1-Indicadores!$L$4)^(O$4-$E57))/$G$50),0))</f>
        <v>0</v>
      </c>
      <c r="P57" s="294">
        <f>IF(P$4&lt;$E57,0,IF(OR(P$4=$E57,P$4&lt;=$F57),($D57*((1-Indicadores!$L$4)^(P$4-$E57))/$G$50),0))</f>
        <v>0</v>
      </c>
      <c r="Q57" s="294">
        <f>IF(Q$4&lt;$E57,0,IF(OR(Q$4=$E57,Q$4&lt;=$F57),($D57*((1-Indicadores!$L$4)^(Q$4-$E57))/$G$50),0))</f>
        <v>0</v>
      </c>
      <c r="R57" s="294">
        <f>IF(R$4&lt;$E57,0,IF(OR(R$4=$E57,R$4&lt;=$F57),($D57*((1-Indicadores!$L$4)^(R$4-$E57))/$G$50),0))</f>
        <v>0</v>
      </c>
      <c r="S57" s="294">
        <f>IF(S$4&lt;$E57,0,IF(OR(S$4=$E57,S$4&lt;=$F57),($D57*((1-Indicadores!$L$4)^(S$4-$E57))/$G$50),0))</f>
        <v>0</v>
      </c>
      <c r="T57" s="294">
        <f>IF(T$4&lt;$E57,0,IF(OR(T$4=$E57,T$4&lt;=$F57),($D57*((1-Indicadores!$L$4)^(T$4-$E57))/$G$50),0))</f>
        <v>0</v>
      </c>
      <c r="U57" s="294">
        <f>IF(U$4&lt;$E57,0,IF(OR(U$4=$E57,U$4&lt;=$F57),($D57*((1-Indicadores!$L$4)^(U$4-$E57))/$G$50),0))</f>
        <v>0</v>
      </c>
      <c r="V57" s="80"/>
    </row>
    <row r="58" spans="2:22" ht="17.45" customHeight="1">
      <c r="B58" s="72"/>
      <c r="C58" s="73" t="s">
        <v>35</v>
      </c>
      <c r="D58" s="50"/>
      <c r="E58" s="2">
        <v>8</v>
      </c>
      <c r="F58" s="2">
        <v>10</v>
      </c>
      <c r="G58" s="3">
        <v>3</v>
      </c>
      <c r="H58" s="329"/>
      <c r="I58" s="329"/>
      <c r="J58" s="329"/>
      <c r="K58" s="329"/>
      <c r="L58" s="294">
        <f>IF(L$4&lt;$E58,0,IF(OR(L$4=$E58,L$4&lt;=$F58),($D58*((1-Indicadores!$L$4)^(L$4-$E58))/$G$50),0))</f>
        <v>0</v>
      </c>
      <c r="M58" s="294">
        <f>IF(M$4&lt;$E58,0,IF(OR(M$4=$E58,M$4&lt;=$F58),($D58*((1-Indicadores!$L$4)^(M$4-$E58))/$G$50),0))</f>
        <v>0</v>
      </c>
      <c r="N58" s="294">
        <f>IF(N$4&lt;$E58,0,IF(OR(N$4=$E58,N$4&lt;=$F58),($D58*((1-Indicadores!$L$4)^(N$4-$E58))/$G$50),0))</f>
        <v>0</v>
      </c>
      <c r="O58" s="294">
        <f>IF(O$4&lt;$E58,0,IF(OR(O$4=$E58,O$4&lt;=$F58),($D58*((1-Indicadores!$L$4)^(O$4-$E58))/$G$50),0))</f>
        <v>0</v>
      </c>
      <c r="P58" s="294">
        <f>IF(P$4&lt;$E58,0,IF(OR(P$4=$E58,P$4&lt;=$F58),($D58*((1-Indicadores!$L$4)^(P$4-$E58))/$G$50),0))</f>
        <v>0</v>
      </c>
      <c r="Q58" s="294">
        <f>IF(Q$4&lt;$E58,0,IF(OR(Q$4=$E58,Q$4&lt;=$F58),($D58*((1-Indicadores!$L$4)^(Q$4-$E58))/$G$50),0))</f>
        <v>0</v>
      </c>
      <c r="R58" s="294">
        <f>IF(R$4&lt;$E58,0,IF(OR(R$4=$E58,R$4&lt;=$F58),($D58*((1-Indicadores!$L$4)^(R$4-$E58))/$G$50),0))</f>
        <v>0</v>
      </c>
      <c r="S58" s="294">
        <f>IF(S$4&lt;$E58,0,IF(OR(S$4=$E58,S$4&lt;=$F58),($D58*((1-Indicadores!$L$4)^(S$4-$E58))/$G$50),0))</f>
        <v>0</v>
      </c>
      <c r="T58" s="294">
        <f>IF(T$4&lt;$E58,0,IF(OR(T$4=$E58,T$4&lt;=$F58),($D58*((1-Indicadores!$L$4)^(T$4-$E58))/$G$50),0))</f>
        <v>0</v>
      </c>
      <c r="U58" s="294">
        <f>IF(U$4&lt;$E58,0,IF(OR(U$4=$E58,U$4&lt;=$F58),($D58*((1-Indicadores!$L$4)^(U$4-$E58))/$G$50),0))</f>
        <v>0</v>
      </c>
      <c r="V58" s="80"/>
    </row>
    <row r="59" spans="2:22" ht="17.45" customHeight="1">
      <c r="B59" s="72"/>
      <c r="C59" s="73" t="s">
        <v>35</v>
      </c>
      <c r="D59" s="50"/>
      <c r="E59" s="2">
        <v>9</v>
      </c>
      <c r="F59" s="2">
        <v>10</v>
      </c>
      <c r="G59" s="3">
        <v>2</v>
      </c>
      <c r="H59" s="329"/>
      <c r="I59" s="329"/>
      <c r="J59" s="329"/>
      <c r="K59" s="329"/>
      <c r="L59" s="294">
        <f>IF(L$4&lt;$E59,0,IF(OR(L$4=$E59,L$4&lt;=$F59),($D59*((1-Indicadores!$L$4)^(L$4-$E59))/$G$50),0))</f>
        <v>0</v>
      </c>
      <c r="M59" s="294">
        <f>IF(M$4&lt;$E59,0,IF(OR(M$4=$E59,M$4&lt;=$F59),($D59*((1-Indicadores!$L$4)^(M$4-$E59))/$G$50),0))</f>
        <v>0</v>
      </c>
      <c r="N59" s="294">
        <f>IF(N$4&lt;$E59,0,IF(OR(N$4=$E59,N$4&lt;=$F59),($D59*((1-Indicadores!$L$4)^(N$4-$E59))/$G$50),0))</f>
        <v>0</v>
      </c>
      <c r="O59" s="294">
        <f>IF(O$4&lt;$E59,0,IF(OR(O$4=$E59,O$4&lt;=$F59),($D59*((1-Indicadores!$L$4)^(O$4-$E59))/$G$50),0))</f>
        <v>0</v>
      </c>
      <c r="P59" s="294">
        <f>IF(P$4&lt;$E59,0,IF(OR(P$4=$E59,P$4&lt;=$F59),($D59*((1-Indicadores!$L$4)^(P$4-$E59))/$G$50),0))</f>
        <v>0</v>
      </c>
      <c r="Q59" s="294">
        <f>IF(Q$4&lt;$E59,0,IF(OR(Q$4=$E59,Q$4&lt;=$F59),($D59*((1-Indicadores!$L$4)^(Q$4-$E59))/$G$50),0))</f>
        <v>0</v>
      </c>
      <c r="R59" s="294">
        <f>IF(R$4&lt;$E59,0,IF(OR(R$4=$E59,R$4&lt;=$F59),($D59*((1-Indicadores!$L$4)^(R$4-$E59))/$G$50),0))</f>
        <v>0</v>
      </c>
      <c r="S59" s="294">
        <f>IF(S$4&lt;$E59,0,IF(OR(S$4=$E59,S$4&lt;=$F59),($D59*((1-Indicadores!$L$4)^(S$4-$E59))/$G$50),0))</f>
        <v>0</v>
      </c>
      <c r="T59" s="294">
        <f>IF(T$4&lt;$E59,0,IF(OR(T$4=$E59,T$4&lt;=$F59),($D59*((1-Indicadores!$L$4)^(T$4-$E59))/$G$50),0))</f>
        <v>0</v>
      </c>
      <c r="U59" s="294">
        <f>IF(U$4&lt;$E59,0,IF(OR(U$4=$E59,U$4&lt;=$F59),($D59*((1-Indicadores!$L$4)^(U$4-$E59))/$G$50),0))</f>
        <v>0</v>
      </c>
      <c r="V59" s="80"/>
    </row>
    <row r="60" spans="2:22" ht="17.45" customHeight="1">
      <c r="B60" s="74"/>
      <c r="C60" s="75" t="s">
        <v>35</v>
      </c>
      <c r="D60" s="51"/>
      <c r="E60" s="4">
        <v>10</v>
      </c>
      <c r="F60" s="4">
        <v>10</v>
      </c>
      <c r="G60" s="5">
        <v>1</v>
      </c>
      <c r="H60" s="329"/>
      <c r="I60" s="329"/>
      <c r="J60" s="329"/>
      <c r="K60" s="329"/>
      <c r="L60" s="294">
        <f>IF(L$4&lt;$E60,0,IF(OR(L$4=$E60,L$4&lt;=$F60),($D60*((1-Indicadores!$L$4)^(L$4-$E60))/$G$50),0))</f>
        <v>0</v>
      </c>
      <c r="M60" s="294">
        <f>IF(M$4&lt;$E60,0,IF(OR(M$4=$E60,M$4&lt;=$F60),($D60*((1-Indicadores!$L$4)^(M$4-$E60))/$G$50),0))</f>
        <v>0</v>
      </c>
      <c r="N60" s="294">
        <f>IF(N$4&lt;$E60,0,IF(OR(N$4=$E60,N$4&lt;=$F60),($D60*((1-Indicadores!$L$4)^(N$4-$E60))/$G$50),0))</f>
        <v>0</v>
      </c>
      <c r="O60" s="294">
        <f>IF(O$4&lt;$E60,0,IF(OR(O$4=$E60,O$4&lt;=$F60),($D60*((1-Indicadores!$L$4)^(O$4-$E60))/$G$50),0))</f>
        <v>0</v>
      </c>
      <c r="P60" s="294">
        <f>IF(P$4&lt;$E60,0,IF(OR(P$4=$E60,P$4&lt;=$F60),($D60*((1-Indicadores!$L$4)^(P$4-$E60))/$G$50),0))</f>
        <v>0</v>
      </c>
      <c r="Q60" s="294">
        <f>IF(Q$4&lt;$E60,0,IF(OR(Q$4=$E60,Q$4&lt;=$F60),($D60*((1-Indicadores!$L$4)^(Q$4-$E60))/$G$50),0))</f>
        <v>0</v>
      </c>
      <c r="R60" s="294">
        <f>IF(R$4&lt;$E60,0,IF(OR(R$4=$E60,R$4&lt;=$F60),($D60*((1-Indicadores!$L$4)^(R$4-$E60))/$G$50),0))</f>
        <v>0</v>
      </c>
      <c r="S60" s="294">
        <f>IF(S$4&lt;$E60,0,IF(OR(S$4=$E60,S$4&lt;=$F60),($D60*((1-Indicadores!$L$4)^(S$4-$E60))/$G$50),0))</f>
        <v>0</v>
      </c>
      <c r="T60" s="294">
        <f>IF(T$4&lt;$E60,0,IF(OR(T$4=$E60,T$4&lt;=$F60),($D60*((1-Indicadores!$L$4)^(T$4-$E60))/$G$50),0))</f>
        <v>0</v>
      </c>
      <c r="U60" s="294">
        <f>IF(U$4&lt;$E60,0,IF(OR(U$4=$E60,U$4&lt;=$F60),($D60*((1-Indicadores!$L$4)^(U$4-$E60))/$G$50),0))</f>
        <v>0</v>
      </c>
      <c r="V60" s="80"/>
    </row>
    <row r="61" spans="2:22" ht="17.45" customHeight="1">
      <c r="H61" s="321"/>
      <c r="I61" s="321"/>
      <c r="J61" s="321"/>
      <c r="K61" s="321"/>
      <c r="L61" s="299">
        <f t="shared" ref="L61:U61" si="5">L6+L17+L28+L39+L50</f>
        <v>0</v>
      </c>
      <c r="M61" s="299">
        <f t="shared" si="5"/>
        <v>0</v>
      </c>
      <c r="N61" s="299">
        <f t="shared" si="5"/>
        <v>0</v>
      </c>
      <c r="O61" s="299">
        <f t="shared" si="5"/>
        <v>0</v>
      </c>
      <c r="P61" s="299">
        <f t="shared" si="5"/>
        <v>0</v>
      </c>
      <c r="Q61" s="299">
        <f t="shared" si="5"/>
        <v>0</v>
      </c>
      <c r="R61" s="299">
        <f t="shared" si="5"/>
        <v>0</v>
      </c>
      <c r="S61" s="299">
        <f t="shared" si="5"/>
        <v>0</v>
      </c>
      <c r="T61" s="299">
        <f t="shared" si="5"/>
        <v>0</v>
      </c>
      <c r="U61" s="299">
        <f t="shared" si="5"/>
        <v>0</v>
      </c>
      <c r="V61" s="80"/>
    </row>
    <row r="64" spans="2:22" ht="26.45" customHeight="1">
      <c r="B64" s="207" t="s">
        <v>296</v>
      </c>
      <c r="C64" s="207"/>
      <c r="D64" s="207"/>
      <c r="E64" s="207"/>
      <c r="F64" s="207"/>
      <c r="G64" s="207"/>
      <c r="H64" s="207"/>
      <c r="I64" s="207"/>
      <c r="J64" s="207"/>
      <c r="K64" s="207"/>
      <c r="L64" s="12"/>
      <c r="M64" s="12"/>
      <c r="N64" s="12"/>
      <c r="O64" s="12"/>
      <c r="P64" s="12"/>
      <c r="Q64" s="12"/>
      <c r="R64" s="12"/>
    </row>
    <row r="65" spans="2:18" ht="17.45" customHeight="1">
      <c r="B65" s="180"/>
      <c r="C65" s="180"/>
      <c r="D65" s="180"/>
      <c r="E65" s="180"/>
      <c r="F65" s="180"/>
      <c r="G65" s="180"/>
      <c r="H65" s="180"/>
      <c r="I65" s="180"/>
      <c r="J65" s="180"/>
      <c r="K65" s="180"/>
      <c r="L65" s="12"/>
      <c r="M65" s="12"/>
      <c r="N65" s="12"/>
      <c r="O65" s="12"/>
      <c r="P65" s="12"/>
      <c r="Q65" s="12"/>
      <c r="R65" s="12"/>
    </row>
    <row r="66" spans="2:18" ht="17.45" customHeight="1">
      <c r="B66" s="180"/>
      <c r="C66" s="180"/>
      <c r="D66" s="180"/>
      <c r="E66" s="180"/>
      <c r="F66" s="180"/>
      <c r="G66" s="180"/>
      <c r="H66" s="180"/>
      <c r="I66" s="180"/>
      <c r="J66" s="180"/>
      <c r="K66" s="180"/>
      <c r="L66" s="12"/>
      <c r="M66" s="12"/>
      <c r="N66" s="12"/>
      <c r="O66" s="12"/>
      <c r="P66" s="12"/>
      <c r="Q66" s="12"/>
      <c r="R66" s="12"/>
    </row>
    <row r="67" spans="2:18" ht="17.45" customHeight="1">
      <c r="B67" s="180"/>
      <c r="C67" s="180"/>
      <c r="D67" s="180"/>
      <c r="E67" s="180"/>
      <c r="F67" s="180"/>
      <c r="G67" s="180"/>
      <c r="H67" s="180"/>
      <c r="I67" s="180"/>
      <c r="J67" s="180"/>
      <c r="K67" s="180"/>
      <c r="L67" s="12"/>
      <c r="M67" s="12"/>
      <c r="N67" s="12"/>
      <c r="O67" s="12"/>
      <c r="P67" s="12"/>
      <c r="Q67" s="12"/>
      <c r="R67" s="12"/>
    </row>
    <row r="68" spans="2:18" ht="17.45" customHeight="1">
      <c r="B68" s="180"/>
      <c r="C68" s="180"/>
      <c r="D68" s="180"/>
      <c r="E68" s="180"/>
      <c r="F68" s="180"/>
      <c r="G68" s="180"/>
      <c r="H68" s="180"/>
      <c r="I68" s="180"/>
      <c r="J68" s="180"/>
      <c r="K68" s="180"/>
      <c r="L68" s="12"/>
      <c r="M68" s="12"/>
      <c r="N68" s="12"/>
      <c r="O68" s="12"/>
      <c r="P68" s="12"/>
      <c r="Q68" s="12"/>
      <c r="R68" s="12"/>
    </row>
    <row r="69" spans="2:18" ht="17.45" customHeight="1">
      <c r="B69" s="180"/>
      <c r="C69" s="180"/>
      <c r="D69" s="180"/>
      <c r="E69" s="180"/>
      <c r="F69" s="180"/>
      <c r="G69" s="180"/>
      <c r="H69" s="180"/>
      <c r="I69" s="180"/>
      <c r="J69" s="180"/>
      <c r="K69" s="180"/>
      <c r="L69" s="12"/>
      <c r="M69" s="12"/>
      <c r="N69" s="12"/>
      <c r="O69" s="12"/>
      <c r="P69" s="12"/>
      <c r="Q69" s="12"/>
      <c r="R69" s="12"/>
    </row>
    <row r="70" spans="2:18" ht="17.45" customHeight="1">
      <c r="B70" s="180"/>
      <c r="C70" s="180"/>
      <c r="D70" s="180"/>
      <c r="E70" s="180"/>
      <c r="F70" s="180"/>
      <c r="G70" s="180"/>
      <c r="H70" s="180"/>
      <c r="I70" s="180"/>
      <c r="J70" s="180"/>
      <c r="K70" s="180"/>
      <c r="L70" s="12"/>
      <c r="M70" s="12"/>
      <c r="N70" s="12"/>
      <c r="O70" s="12"/>
      <c r="P70" s="12"/>
      <c r="Q70" s="12"/>
      <c r="R70" s="12"/>
    </row>
    <row r="71" spans="2:18" ht="17.45" customHeight="1">
      <c r="B71" s="180"/>
      <c r="C71" s="180"/>
      <c r="D71" s="180"/>
      <c r="E71" s="180"/>
      <c r="F71" s="180"/>
      <c r="G71" s="180"/>
      <c r="H71" s="180"/>
      <c r="I71" s="180"/>
      <c r="J71" s="180"/>
      <c r="K71" s="180"/>
      <c r="L71" s="12"/>
      <c r="M71" s="12"/>
      <c r="N71" s="12"/>
      <c r="O71" s="12"/>
      <c r="P71" s="12"/>
      <c r="Q71" s="12"/>
      <c r="R71" s="12"/>
    </row>
    <row r="72" spans="2:18" ht="17.45" customHeight="1">
      <c r="B72" s="180"/>
      <c r="C72" s="180"/>
      <c r="D72" s="180"/>
      <c r="E72" s="180"/>
      <c r="F72" s="180"/>
      <c r="G72" s="180"/>
      <c r="H72" s="180"/>
      <c r="I72" s="180"/>
      <c r="J72" s="180"/>
      <c r="K72" s="180"/>
      <c r="L72" s="12"/>
      <c r="M72" s="12"/>
      <c r="N72" s="12"/>
      <c r="O72" s="12"/>
      <c r="P72" s="12"/>
      <c r="Q72" s="12"/>
      <c r="R72" s="12"/>
    </row>
    <row r="73" spans="2:18" ht="17.45" customHeight="1">
      <c r="B73" s="180"/>
      <c r="C73" s="180"/>
      <c r="D73" s="180"/>
      <c r="E73" s="180"/>
      <c r="F73" s="180"/>
      <c r="G73" s="180"/>
      <c r="H73" s="180"/>
      <c r="I73" s="180"/>
      <c r="J73" s="180"/>
      <c r="K73" s="180"/>
      <c r="L73" s="12"/>
      <c r="M73" s="12"/>
      <c r="N73" s="12"/>
      <c r="O73" s="12"/>
      <c r="P73" s="12"/>
      <c r="Q73" s="12"/>
      <c r="R73" s="12"/>
    </row>
    <row r="74" spans="2:18" ht="17.45" customHeight="1">
      <c r="B74" s="180"/>
      <c r="C74" s="180"/>
      <c r="D74" s="180"/>
      <c r="E74" s="180"/>
      <c r="F74" s="180"/>
      <c r="G74" s="180"/>
      <c r="H74" s="180"/>
      <c r="I74" s="180"/>
      <c r="J74" s="180"/>
      <c r="K74" s="180"/>
      <c r="L74" s="12"/>
      <c r="M74" s="12"/>
      <c r="N74" s="12"/>
      <c r="O74" s="12"/>
      <c r="P74" s="12"/>
      <c r="Q74" s="12"/>
      <c r="R74" s="12"/>
    </row>
    <row r="75" spans="2:18" ht="17.45" customHeight="1">
      <c r="B75" s="180"/>
      <c r="C75" s="180"/>
      <c r="D75" s="180"/>
      <c r="E75" s="180"/>
      <c r="F75" s="180"/>
      <c r="G75" s="180"/>
      <c r="H75" s="180"/>
      <c r="I75" s="180"/>
      <c r="J75" s="180"/>
      <c r="K75" s="180"/>
      <c r="L75" s="12"/>
      <c r="M75" s="12"/>
      <c r="N75" s="12"/>
      <c r="O75" s="12"/>
      <c r="P75" s="12"/>
      <c r="Q75" s="12"/>
      <c r="R75" s="12"/>
    </row>
    <row r="76" spans="2:18" ht="17.45" customHeight="1">
      <c r="B76" s="180"/>
      <c r="C76" s="180"/>
      <c r="D76" s="180"/>
      <c r="E76" s="180"/>
      <c r="F76" s="180"/>
      <c r="G76" s="180"/>
      <c r="H76" s="180"/>
      <c r="I76" s="180"/>
      <c r="J76" s="180"/>
      <c r="K76" s="180"/>
      <c r="L76" s="12"/>
      <c r="M76" s="12"/>
      <c r="N76" s="12"/>
      <c r="O76" s="12"/>
      <c r="P76" s="12"/>
      <c r="Q76" s="12"/>
      <c r="R76" s="12"/>
    </row>
    <row r="77" spans="2:18" ht="17.45" customHeight="1">
      <c r="B77" s="180"/>
      <c r="C77" s="180"/>
      <c r="D77" s="180"/>
      <c r="E77" s="180"/>
      <c r="F77" s="180"/>
      <c r="G77" s="180"/>
      <c r="H77" s="180"/>
      <c r="I77" s="180"/>
      <c r="J77" s="180"/>
      <c r="K77" s="180"/>
      <c r="L77" s="12"/>
      <c r="M77" s="12"/>
      <c r="N77" s="12"/>
      <c r="O77" s="12"/>
      <c r="P77" s="12"/>
      <c r="Q77" s="12"/>
      <c r="R77" s="12"/>
    </row>
    <row r="78" spans="2:18" ht="17.45" customHeight="1">
      <c r="B78" s="180"/>
      <c r="C78" s="180"/>
      <c r="D78" s="180"/>
      <c r="E78" s="180"/>
      <c r="F78" s="180"/>
      <c r="G78" s="180"/>
      <c r="H78" s="180"/>
      <c r="I78" s="180"/>
      <c r="J78" s="180"/>
      <c r="K78" s="180"/>
      <c r="L78" s="12"/>
      <c r="M78" s="12"/>
      <c r="N78" s="12"/>
      <c r="O78" s="12"/>
      <c r="P78" s="12"/>
      <c r="Q78" s="12"/>
      <c r="R78" s="12"/>
    </row>
    <row r="79" spans="2:18" ht="17.45" customHeight="1">
      <c r="B79" s="180"/>
      <c r="C79" s="180"/>
      <c r="D79" s="180"/>
      <c r="E79" s="180"/>
      <c r="F79" s="180"/>
      <c r="G79" s="180"/>
      <c r="H79" s="180"/>
      <c r="I79" s="180"/>
      <c r="J79" s="180"/>
      <c r="K79" s="180"/>
      <c r="L79" s="12"/>
      <c r="M79" s="12"/>
      <c r="N79" s="12"/>
      <c r="O79" s="12"/>
      <c r="P79" s="12"/>
      <c r="Q79" s="12"/>
      <c r="R79" s="12"/>
    </row>
    <row r="80" spans="2:18" ht="17.45" customHeight="1">
      <c r="B80" s="180"/>
      <c r="C80" s="180"/>
      <c r="D80" s="180"/>
      <c r="E80" s="180"/>
      <c r="F80" s="180"/>
      <c r="G80" s="180"/>
      <c r="H80" s="180"/>
      <c r="I80" s="180"/>
      <c r="J80" s="180"/>
      <c r="K80" s="180"/>
      <c r="L80" s="12"/>
      <c r="M80" s="12"/>
      <c r="N80" s="12"/>
      <c r="O80" s="12"/>
      <c r="P80" s="12"/>
      <c r="Q80" s="12"/>
      <c r="R80" s="12"/>
    </row>
    <row r="81" spans="2:18" ht="17.45" customHeight="1">
      <c r="B81" s="180"/>
      <c r="C81" s="180"/>
      <c r="D81" s="180"/>
      <c r="E81" s="180"/>
      <c r="F81" s="180"/>
      <c r="G81" s="180"/>
      <c r="H81" s="180"/>
      <c r="I81" s="180"/>
      <c r="J81" s="180"/>
      <c r="K81" s="180"/>
      <c r="L81" s="12"/>
      <c r="M81" s="12"/>
      <c r="N81" s="12"/>
      <c r="O81" s="12"/>
      <c r="P81" s="12"/>
      <c r="Q81" s="12"/>
      <c r="R81" s="12"/>
    </row>
    <row r="82" spans="2:18" ht="17.45" customHeight="1">
      <c r="B82" s="180"/>
      <c r="C82" s="180"/>
      <c r="D82" s="180"/>
      <c r="E82" s="180"/>
      <c r="F82" s="180"/>
      <c r="G82" s="180"/>
      <c r="H82" s="180"/>
      <c r="I82" s="180"/>
      <c r="J82" s="180"/>
      <c r="K82" s="180"/>
      <c r="L82" s="12"/>
      <c r="M82" s="12"/>
      <c r="N82" s="12"/>
      <c r="O82" s="12"/>
      <c r="P82" s="12"/>
      <c r="Q82" s="12"/>
      <c r="R82" s="12"/>
    </row>
    <row r="83" spans="2:18" ht="17.45" customHeight="1">
      <c r="B83" s="180"/>
      <c r="C83" s="180"/>
      <c r="D83" s="180"/>
      <c r="E83" s="180"/>
      <c r="F83" s="180"/>
      <c r="G83" s="180"/>
      <c r="H83" s="180"/>
      <c r="I83" s="180"/>
      <c r="J83" s="180"/>
      <c r="K83" s="180"/>
      <c r="L83" s="12"/>
      <c r="M83" s="12"/>
      <c r="N83" s="12"/>
      <c r="O83" s="12"/>
      <c r="P83" s="12"/>
      <c r="Q83" s="12"/>
      <c r="R83" s="12"/>
    </row>
    <row r="84" spans="2:18" ht="17.45" customHeight="1">
      <c r="B84" s="180"/>
      <c r="C84" s="180"/>
      <c r="D84" s="180"/>
      <c r="E84" s="180"/>
      <c r="F84" s="180"/>
      <c r="G84" s="180"/>
      <c r="H84" s="180"/>
      <c r="I84" s="180"/>
      <c r="J84" s="180"/>
      <c r="K84" s="180"/>
      <c r="L84" s="12"/>
      <c r="M84" s="12"/>
      <c r="N84" s="12"/>
      <c r="O84" s="12"/>
      <c r="P84" s="12"/>
      <c r="Q84" s="12"/>
      <c r="R84" s="12"/>
    </row>
  </sheetData>
  <sheetProtection formatColumns="0" formatRows="0"/>
  <mergeCells count="1">
    <mergeCell ref="D3:G3"/>
  </mergeCells>
  <dataValidations count="1">
    <dataValidation type="decimal" operator="greaterThanOrEqual" allowBlank="1" showInputMessage="1" showErrorMessage="1" error="Não aceita números negativos." sqref="D7:D16 D18:D27 D29:D38 D40:D49 D51:D60" xr:uid="{00000000-0002-0000-0700-000000000000}">
      <formula1>0</formula1>
    </dataValidation>
  </dataValidations>
  <pageMargins left="0.51181102362204722" right="0.51181102362204722" top="0.78740157480314965" bottom="0.78740157480314965" header="0.31496062992125984" footer="0.31496062992125984"/>
  <pageSetup paperSize="9" fitToHeight="2" orientation="portrait" horizontalDpi="4294967292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4">
    <pageSetUpPr fitToPage="1"/>
  </sheetPr>
  <dimension ref="A1:M128"/>
  <sheetViews>
    <sheetView showGridLines="0" showRowColHeaders="0" zoomScaleNormal="100" workbookViewId="0"/>
  </sheetViews>
  <sheetFormatPr defaultColWidth="8.875" defaultRowHeight="12.75"/>
  <cols>
    <col min="1" max="1" width="2.625" style="11" customWidth="1"/>
    <col min="2" max="2" width="48.625" style="80" customWidth="1"/>
    <col min="3" max="3" width="12.5" style="80" customWidth="1"/>
    <col min="4" max="13" width="15.375" style="80" customWidth="1"/>
    <col min="14" max="16384" width="8.875" style="80"/>
  </cols>
  <sheetData>
    <row r="1" spans="1:13" ht="15" customHeight="1">
      <c r="C1" s="241"/>
    </row>
    <row r="2" spans="1:13" ht="15" customHeight="1">
      <c r="B2" s="13" t="s">
        <v>42</v>
      </c>
      <c r="C2" s="99"/>
    </row>
    <row r="3" spans="1:13" s="109" customFormat="1" ht="26.1" customHeight="1">
      <c r="A3" s="55"/>
      <c r="B3" s="207" t="s">
        <v>165</v>
      </c>
      <c r="C3" s="208" t="s">
        <v>30</v>
      </c>
      <c r="D3" s="208" t="s">
        <v>1</v>
      </c>
      <c r="E3" s="208" t="s">
        <v>2</v>
      </c>
      <c r="F3" s="208" t="s">
        <v>3</v>
      </c>
      <c r="G3" s="208" t="s">
        <v>4</v>
      </c>
      <c r="H3" s="208" t="s">
        <v>5</v>
      </c>
      <c r="I3" s="208" t="s">
        <v>6</v>
      </c>
      <c r="J3" s="208" t="s">
        <v>7</v>
      </c>
      <c r="K3" s="208" t="s">
        <v>8</v>
      </c>
      <c r="L3" s="208" t="s">
        <v>9</v>
      </c>
      <c r="M3" s="208" t="s">
        <v>10</v>
      </c>
    </row>
    <row r="4" spans="1:13" s="94" customFormat="1" ht="17.45" customHeight="1">
      <c r="A4" s="56"/>
      <c r="B4" s="57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</row>
    <row r="5" spans="1:13" s="20" customFormat="1" ht="17.45" customHeight="1">
      <c r="A5" s="11"/>
      <c r="B5" s="19" t="s">
        <v>128</v>
      </c>
      <c r="C5" s="111" t="s">
        <v>35</v>
      </c>
      <c r="D5" s="251">
        <f>+D6+D24+D36+D48+D51+D59+D63+D66+D67+D72+D73+D74+D75+D81+D84+D85</f>
        <v>0</v>
      </c>
      <c r="E5" s="251">
        <f t="shared" ref="E5:M5" si="0">+E6+E24+E36+E48+E51+E59+E63+E66+E67+E72+E73+E74+E75+E81+E84+E85</f>
        <v>0</v>
      </c>
      <c r="F5" s="251">
        <f t="shared" si="0"/>
        <v>0</v>
      </c>
      <c r="G5" s="251">
        <f t="shared" si="0"/>
        <v>0</v>
      </c>
      <c r="H5" s="251">
        <f t="shared" si="0"/>
        <v>0</v>
      </c>
      <c r="I5" s="251">
        <f t="shared" si="0"/>
        <v>0</v>
      </c>
      <c r="J5" s="251">
        <f t="shared" si="0"/>
        <v>0</v>
      </c>
      <c r="K5" s="251">
        <f t="shared" si="0"/>
        <v>0</v>
      </c>
      <c r="L5" s="251">
        <f t="shared" si="0"/>
        <v>0</v>
      </c>
      <c r="M5" s="251">
        <f t="shared" si="0"/>
        <v>0</v>
      </c>
    </row>
    <row r="6" spans="1:13" ht="17.45" customHeight="1">
      <c r="B6" s="107" t="s">
        <v>51</v>
      </c>
      <c r="C6" s="112" t="s">
        <v>35</v>
      </c>
      <c r="D6" s="240">
        <f>+D7+D10+D13+SUM(D16:D23)</f>
        <v>0</v>
      </c>
      <c r="E6" s="240">
        <f t="shared" ref="E6:M6" si="1">+E7+E10+E13+SUM(E16:E23)</f>
        <v>0</v>
      </c>
      <c r="F6" s="240">
        <f t="shared" si="1"/>
        <v>0</v>
      </c>
      <c r="G6" s="240">
        <f t="shared" si="1"/>
        <v>0</v>
      </c>
      <c r="H6" s="240">
        <f t="shared" si="1"/>
        <v>0</v>
      </c>
      <c r="I6" s="240">
        <f t="shared" si="1"/>
        <v>0</v>
      </c>
      <c r="J6" s="240">
        <f t="shared" si="1"/>
        <v>0</v>
      </c>
      <c r="K6" s="240">
        <f t="shared" si="1"/>
        <v>0</v>
      </c>
      <c r="L6" s="240">
        <f t="shared" si="1"/>
        <v>0</v>
      </c>
      <c r="M6" s="240">
        <f t="shared" si="1"/>
        <v>0</v>
      </c>
    </row>
    <row r="7" spans="1:13" ht="17.45" customHeight="1">
      <c r="B7" s="18" t="s">
        <v>78</v>
      </c>
      <c r="C7" s="16" t="s">
        <v>35</v>
      </c>
      <c r="D7" s="240">
        <f>+D8*D9</f>
        <v>0</v>
      </c>
      <c r="E7" s="240">
        <f t="shared" ref="E7:M7" si="2">+E8*E9</f>
        <v>0</v>
      </c>
      <c r="F7" s="240">
        <f t="shared" si="2"/>
        <v>0</v>
      </c>
      <c r="G7" s="240">
        <f t="shared" si="2"/>
        <v>0</v>
      </c>
      <c r="H7" s="240">
        <f t="shared" si="2"/>
        <v>0</v>
      </c>
      <c r="I7" s="240">
        <f t="shared" si="2"/>
        <v>0</v>
      </c>
      <c r="J7" s="240">
        <f t="shared" si="2"/>
        <v>0</v>
      </c>
      <c r="K7" s="240">
        <f t="shared" si="2"/>
        <v>0</v>
      </c>
      <c r="L7" s="240">
        <f t="shared" si="2"/>
        <v>0</v>
      </c>
      <c r="M7" s="240">
        <f t="shared" si="2"/>
        <v>0</v>
      </c>
    </row>
    <row r="8" spans="1:13" ht="17.45" customHeight="1">
      <c r="B8" s="242" t="s">
        <v>272</v>
      </c>
      <c r="C8" s="16" t="s">
        <v>73</v>
      </c>
      <c r="D8" s="252"/>
      <c r="E8" s="252"/>
      <c r="F8" s="252"/>
      <c r="G8" s="253"/>
      <c r="H8" s="252"/>
      <c r="I8" s="252"/>
      <c r="J8" s="252"/>
      <c r="K8" s="252"/>
      <c r="L8" s="252"/>
      <c r="M8" s="252"/>
    </row>
    <row r="9" spans="1:13" ht="17.45" customHeight="1">
      <c r="B9" s="242" t="s">
        <v>74</v>
      </c>
      <c r="C9" s="16" t="s">
        <v>76</v>
      </c>
      <c r="D9" s="252"/>
      <c r="E9" s="252"/>
      <c r="F9" s="252"/>
      <c r="G9" s="252"/>
      <c r="H9" s="252"/>
      <c r="I9" s="252"/>
      <c r="J9" s="252"/>
      <c r="K9" s="252"/>
      <c r="L9" s="252"/>
      <c r="M9" s="252"/>
    </row>
    <row r="10" spans="1:13" ht="17.45" customHeight="1">
      <c r="B10" s="18" t="s">
        <v>79</v>
      </c>
      <c r="C10" s="16" t="s">
        <v>35</v>
      </c>
      <c r="D10" s="240">
        <f>+D11*D12</f>
        <v>0</v>
      </c>
      <c r="E10" s="240">
        <f t="shared" ref="E10:M10" si="3">+E11*E12</f>
        <v>0</v>
      </c>
      <c r="F10" s="240">
        <f t="shared" si="3"/>
        <v>0</v>
      </c>
      <c r="G10" s="240">
        <f t="shared" si="3"/>
        <v>0</v>
      </c>
      <c r="H10" s="240">
        <f t="shared" si="3"/>
        <v>0</v>
      </c>
      <c r="I10" s="240">
        <f t="shared" si="3"/>
        <v>0</v>
      </c>
      <c r="J10" s="240">
        <f t="shared" si="3"/>
        <v>0</v>
      </c>
      <c r="K10" s="240">
        <f t="shared" si="3"/>
        <v>0</v>
      </c>
      <c r="L10" s="240">
        <f t="shared" si="3"/>
        <v>0</v>
      </c>
      <c r="M10" s="240">
        <f t="shared" si="3"/>
        <v>0</v>
      </c>
    </row>
    <row r="11" spans="1:13" ht="17.45" customHeight="1">
      <c r="B11" s="242" t="s">
        <v>272</v>
      </c>
      <c r="C11" s="16" t="s">
        <v>73</v>
      </c>
      <c r="D11" s="252"/>
      <c r="E11" s="252"/>
      <c r="F11" s="252"/>
      <c r="G11" s="252"/>
      <c r="H11" s="252"/>
      <c r="I11" s="252"/>
      <c r="J11" s="252"/>
      <c r="K11" s="252"/>
      <c r="L11" s="252"/>
      <c r="M11" s="252"/>
    </row>
    <row r="12" spans="1:13" ht="17.45" customHeight="1">
      <c r="B12" s="242" t="s">
        <v>74</v>
      </c>
      <c r="C12" s="16" t="s">
        <v>76</v>
      </c>
      <c r="D12" s="252"/>
      <c r="E12" s="252"/>
      <c r="F12" s="252"/>
      <c r="G12" s="252"/>
      <c r="H12" s="252"/>
      <c r="I12" s="252"/>
      <c r="J12" s="252"/>
      <c r="K12" s="252"/>
      <c r="L12" s="252"/>
      <c r="M12" s="252"/>
    </row>
    <row r="13" spans="1:13" ht="17.45" customHeight="1">
      <c r="B13" s="18" t="s">
        <v>94</v>
      </c>
      <c r="C13" s="16" t="s">
        <v>35</v>
      </c>
      <c r="D13" s="240">
        <f>+D14*D15</f>
        <v>0</v>
      </c>
      <c r="E13" s="240">
        <f t="shared" ref="E13:M13" si="4">+E14*E15</f>
        <v>0</v>
      </c>
      <c r="F13" s="240">
        <f t="shared" si="4"/>
        <v>0</v>
      </c>
      <c r="G13" s="240">
        <f t="shared" si="4"/>
        <v>0</v>
      </c>
      <c r="H13" s="240">
        <f t="shared" si="4"/>
        <v>0</v>
      </c>
      <c r="I13" s="240">
        <f t="shared" si="4"/>
        <v>0</v>
      </c>
      <c r="J13" s="240">
        <f t="shared" si="4"/>
        <v>0</v>
      </c>
      <c r="K13" s="240">
        <f t="shared" si="4"/>
        <v>0</v>
      </c>
      <c r="L13" s="240">
        <f t="shared" si="4"/>
        <v>0</v>
      </c>
      <c r="M13" s="240">
        <f t="shared" si="4"/>
        <v>0</v>
      </c>
    </row>
    <row r="14" spans="1:13" ht="17.45" customHeight="1">
      <c r="B14" s="242" t="s">
        <v>272</v>
      </c>
      <c r="C14" s="16" t="s">
        <v>73</v>
      </c>
      <c r="D14" s="252"/>
      <c r="E14" s="252"/>
      <c r="F14" s="252"/>
      <c r="G14" s="253"/>
      <c r="H14" s="252"/>
      <c r="I14" s="252"/>
      <c r="J14" s="252"/>
      <c r="K14" s="252"/>
      <c r="L14" s="252"/>
      <c r="M14" s="252"/>
    </row>
    <row r="15" spans="1:13" ht="17.45" customHeight="1">
      <c r="B15" s="242" t="s">
        <v>74</v>
      </c>
      <c r="C15" s="16" t="s">
        <v>76</v>
      </c>
      <c r="D15" s="252"/>
      <c r="E15" s="252"/>
      <c r="F15" s="252"/>
      <c r="G15" s="252"/>
      <c r="H15" s="252"/>
      <c r="I15" s="252"/>
      <c r="J15" s="252"/>
      <c r="K15" s="252"/>
      <c r="L15" s="252"/>
      <c r="M15" s="252"/>
    </row>
    <row r="16" spans="1:13" ht="17.45" customHeight="1">
      <c r="B16" s="18" t="s">
        <v>47</v>
      </c>
      <c r="C16" s="16" t="s">
        <v>35</v>
      </c>
      <c r="D16" s="254"/>
      <c r="E16" s="254"/>
      <c r="F16" s="254"/>
      <c r="G16" s="253"/>
      <c r="H16" s="254"/>
      <c r="I16" s="254"/>
      <c r="J16" s="254"/>
      <c r="K16" s="254"/>
      <c r="L16" s="254"/>
      <c r="M16" s="254"/>
    </row>
    <row r="17" spans="2:13" ht="17.45" customHeight="1">
      <c r="B17" s="18" t="s">
        <v>48</v>
      </c>
      <c r="C17" s="16" t="s">
        <v>35</v>
      </c>
      <c r="D17" s="254"/>
      <c r="E17" s="254"/>
      <c r="F17" s="254"/>
      <c r="G17" s="253"/>
      <c r="H17" s="254"/>
      <c r="I17" s="254"/>
      <c r="J17" s="254"/>
      <c r="K17" s="254"/>
      <c r="L17" s="254"/>
      <c r="M17" s="254"/>
    </row>
    <row r="18" spans="2:13" ht="17.45" customHeight="1">
      <c r="B18" s="18" t="s">
        <v>49</v>
      </c>
      <c r="C18" s="16" t="s">
        <v>35</v>
      </c>
      <c r="D18" s="254"/>
      <c r="E18" s="254"/>
      <c r="F18" s="254"/>
      <c r="G18" s="253"/>
      <c r="H18" s="254"/>
      <c r="I18" s="254"/>
      <c r="J18" s="254"/>
      <c r="K18" s="254"/>
      <c r="L18" s="254"/>
      <c r="M18" s="254"/>
    </row>
    <row r="19" spans="2:13" ht="17.45" customHeight="1">
      <c r="B19" s="18" t="s">
        <v>50</v>
      </c>
      <c r="C19" s="16" t="s">
        <v>35</v>
      </c>
      <c r="D19" s="254"/>
      <c r="E19" s="254"/>
      <c r="F19" s="254"/>
      <c r="G19" s="253"/>
      <c r="H19" s="254"/>
      <c r="I19" s="254"/>
      <c r="J19" s="254"/>
      <c r="K19" s="254"/>
      <c r="L19" s="254"/>
      <c r="M19" s="254"/>
    </row>
    <row r="20" spans="2:13" ht="17.45" customHeight="1">
      <c r="B20" s="18" t="s">
        <v>52</v>
      </c>
      <c r="C20" s="16" t="s">
        <v>35</v>
      </c>
      <c r="D20" s="254"/>
      <c r="E20" s="254"/>
      <c r="F20" s="254"/>
      <c r="G20" s="253"/>
      <c r="H20" s="254"/>
      <c r="I20" s="254"/>
      <c r="J20" s="254"/>
      <c r="K20" s="254"/>
      <c r="L20" s="254"/>
      <c r="M20" s="254"/>
    </row>
    <row r="21" spans="2:13" ht="17.45" customHeight="1">
      <c r="B21" s="18" t="s">
        <v>72</v>
      </c>
      <c r="C21" s="16" t="s">
        <v>35</v>
      </c>
      <c r="D21" s="254"/>
      <c r="E21" s="254"/>
      <c r="F21" s="254"/>
      <c r="G21" s="253"/>
      <c r="H21" s="254"/>
      <c r="I21" s="254"/>
      <c r="J21" s="254"/>
      <c r="K21" s="254"/>
      <c r="L21" s="254"/>
      <c r="M21" s="254"/>
    </row>
    <row r="22" spans="2:13" ht="17.45" customHeight="1">
      <c r="B22" s="18" t="s">
        <v>53</v>
      </c>
      <c r="C22" s="16" t="s">
        <v>35</v>
      </c>
      <c r="D22" s="254"/>
      <c r="E22" s="254"/>
      <c r="F22" s="254"/>
      <c r="G22" s="253"/>
      <c r="H22" s="254"/>
      <c r="I22" s="254"/>
      <c r="J22" s="254"/>
      <c r="K22" s="254"/>
      <c r="L22" s="254"/>
      <c r="M22" s="254"/>
    </row>
    <row r="23" spans="2:13" ht="17.45" customHeight="1">
      <c r="B23" s="18" t="s">
        <v>37</v>
      </c>
      <c r="C23" s="16" t="s">
        <v>35</v>
      </c>
      <c r="D23" s="254"/>
      <c r="E23" s="254"/>
      <c r="F23" s="254"/>
      <c r="G23" s="254"/>
      <c r="H23" s="254"/>
      <c r="I23" s="254"/>
      <c r="J23" s="254"/>
      <c r="K23" s="254"/>
      <c r="L23" s="254"/>
      <c r="M23" s="254"/>
    </row>
    <row r="24" spans="2:13" ht="17.45" customHeight="1">
      <c r="B24" s="107" t="s">
        <v>135</v>
      </c>
      <c r="C24" s="16" t="s">
        <v>35</v>
      </c>
      <c r="D24" s="240">
        <f>+D25+SUM(D28:D35)</f>
        <v>0</v>
      </c>
      <c r="E24" s="240">
        <f t="shared" ref="E24:M24" si="5">+E25+SUM(E28:E35)</f>
        <v>0</v>
      </c>
      <c r="F24" s="240">
        <f t="shared" si="5"/>
        <v>0</v>
      </c>
      <c r="G24" s="240">
        <f t="shared" si="5"/>
        <v>0</v>
      </c>
      <c r="H24" s="240">
        <f t="shared" si="5"/>
        <v>0</v>
      </c>
      <c r="I24" s="240">
        <f t="shared" si="5"/>
        <v>0</v>
      </c>
      <c r="J24" s="240">
        <f t="shared" si="5"/>
        <v>0</v>
      </c>
      <c r="K24" s="240">
        <f t="shared" si="5"/>
        <v>0</v>
      </c>
      <c r="L24" s="240">
        <f t="shared" si="5"/>
        <v>0</v>
      </c>
      <c r="M24" s="240">
        <f t="shared" si="5"/>
        <v>0</v>
      </c>
    </row>
    <row r="25" spans="2:13" ht="17.45" customHeight="1">
      <c r="B25" s="18" t="s">
        <v>62</v>
      </c>
      <c r="C25" s="16" t="s">
        <v>35</v>
      </c>
      <c r="D25" s="240">
        <f>+D26*D27</f>
        <v>0</v>
      </c>
      <c r="E25" s="240">
        <f t="shared" ref="E25:M25" si="6">+E26*E27</f>
        <v>0</v>
      </c>
      <c r="F25" s="240">
        <f t="shared" si="6"/>
        <v>0</v>
      </c>
      <c r="G25" s="240">
        <f t="shared" si="6"/>
        <v>0</v>
      </c>
      <c r="H25" s="240">
        <f t="shared" si="6"/>
        <v>0</v>
      </c>
      <c r="I25" s="240">
        <f t="shared" si="6"/>
        <v>0</v>
      </c>
      <c r="J25" s="240">
        <f t="shared" si="6"/>
        <v>0</v>
      </c>
      <c r="K25" s="240">
        <f t="shared" si="6"/>
        <v>0</v>
      </c>
      <c r="L25" s="240">
        <f t="shared" si="6"/>
        <v>0</v>
      </c>
      <c r="M25" s="240">
        <f t="shared" si="6"/>
        <v>0</v>
      </c>
    </row>
    <row r="26" spans="2:13" ht="17.45" customHeight="1">
      <c r="B26" s="242" t="s">
        <v>272</v>
      </c>
      <c r="C26" s="16" t="s">
        <v>75</v>
      </c>
      <c r="D26" s="252"/>
      <c r="E26" s="252"/>
      <c r="F26" s="252"/>
      <c r="G26" s="253"/>
      <c r="H26" s="252"/>
      <c r="I26" s="252"/>
      <c r="J26" s="252"/>
      <c r="K26" s="252"/>
      <c r="L26" s="252"/>
      <c r="M26" s="252"/>
    </row>
    <row r="27" spans="2:13" ht="17.45" customHeight="1">
      <c r="B27" s="242" t="s">
        <v>44</v>
      </c>
      <c r="C27" s="16" t="s">
        <v>77</v>
      </c>
      <c r="D27" s="252"/>
      <c r="E27" s="252"/>
      <c r="F27" s="252"/>
      <c r="G27" s="253"/>
      <c r="H27" s="252"/>
      <c r="I27" s="252"/>
      <c r="J27" s="252"/>
      <c r="K27" s="252"/>
      <c r="L27" s="252"/>
      <c r="M27" s="252"/>
    </row>
    <row r="28" spans="2:13" ht="17.45" customHeight="1">
      <c r="B28" s="18" t="s">
        <v>47</v>
      </c>
      <c r="C28" s="16" t="s">
        <v>35</v>
      </c>
      <c r="D28" s="254"/>
      <c r="E28" s="254"/>
      <c r="F28" s="254"/>
      <c r="G28" s="253"/>
      <c r="H28" s="254"/>
      <c r="I28" s="254"/>
      <c r="J28" s="254"/>
      <c r="K28" s="254"/>
      <c r="L28" s="254"/>
      <c r="M28" s="254"/>
    </row>
    <row r="29" spans="2:13" ht="17.45" customHeight="1">
      <c r="B29" s="18" t="s">
        <v>48</v>
      </c>
      <c r="C29" s="16" t="s">
        <v>35</v>
      </c>
      <c r="D29" s="254"/>
      <c r="E29" s="254"/>
      <c r="F29" s="254"/>
      <c r="G29" s="253"/>
      <c r="H29" s="254"/>
      <c r="I29" s="254"/>
      <c r="J29" s="254"/>
      <c r="K29" s="254"/>
      <c r="L29" s="254"/>
      <c r="M29" s="254"/>
    </row>
    <row r="30" spans="2:13" ht="17.45" customHeight="1">
      <c r="B30" s="18" t="s">
        <v>49</v>
      </c>
      <c r="C30" s="16" t="s">
        <v>35</v>
      </c>
      <c r="D30" s="254"/>
      <c r="E30" s="254"/>
      <c r="F30" s="254"/>
      <c r="G30" s="253"/>
      <c r="H30" s="254"/>
      <c r="I30" s="254"/>
      <c r="J30" s="254"/>
      <c r="K30" s="254"/>
      <c r="L30" s="254"/>
      <c r="M30" s="254"/>
    </row>
    <row r="31" spans="2:13" ht="17.45" customHeight="1">
      <c r="B31" s="18" t="s">
        <v>50</v>
      </c>
      <c r="C31" s="16" t="s">
        <v>35</v>
      </c>
      <c r="D31" s="254"/>
      <c r="E31" s="254"/>
      <c r="F31" s="254"/>
      <c r="G31" s="253"/>
      <c r="H31" s="254"/>
      <c r="I31" s="254"/>
      <c r="J31" s="254"/>
      <c r="K31" s="254"/>
      <c r="L31" s="254"/>
      <c r="M31" s="254"/>
    </row>
    <row r="32" spans="2:13" ht="17.45" customHeight="1">
      <c r="B32" s="18" t="s">
        <v>52</v>
      </c>
      <c r="C32" s="16" t="s">
        <v>35</v>
      </c>
      <c r="D32" s="254"/>
      <c r="E32" s="254"/>
      <c r="F32" s="254"/>
      <c r="G32" s="253"/>
      <c r="H32" s="254"/>
      <c r="I32" s="254"/>
      <c r="J32" s="254"/>
      <c r="K32" s="254"/>
      <c r="L32" s="254"/>
      <c r="M32" s="254"/>
    </row>
    <row r="33" spans="2:13" ht="17.45" customHeight="1">
      <c r="B33" s="18" t="s">
        <v>72</v>
      </c>
      <c r="C33" s="16" t="s">
        <v>35</v>
      </c>
      <c r="D33" s="254"/>
      <c r="E33" s="254"/>
      <c r="F33" s="254"/>
      <c r="G33" s="253"/>
      <c r="H33" s="254"/>
      <c r="I33" s="254"/>
      <c r="J33" s="254"/>
      <c r="K33" s="254"/>
      <c r="L33" s="254"/>
      <c r="M33" s="254"/>
    </row>
    <row r="34" spans="2:13" ht="17.45" customHeight="1">
      <c r="B34" s="18" t="s">
        <v>53</v>
      </c>
      <c r="C34" s="16" t="s">
        <v>35</v>
      </c>
      <c r="D34" s="254"/>
      <c r="E34" s="254"/>
      <c r="F34" s="254"/>
      <c r="G34" s="253"/>
      <c r="H34" s="254"/>
      <c r="I34" s="254"/>
      <c r="J34" s="254"/>
      <c r="K34" s="254"/>
      <c r="L34" s="254"/>
      <c r="M34" s="254"/>
    </row>
    <row r="35" spans="2:13" ht="17.45" customHeight="1">
      <c r="B35" s="18" t="s">
        <v>37</v>
      </c>
      <c r="C35" s="16" t="s">
        <v>35</v>
      </c>
      <c r="D35" s="254"/>
      <c r="E35" s="254"/>
      <c r="F35" s="254"/>
      <c r="G35" s="254"/>
      <c r="H35" s="254"/>
      <c r="I35" s="254"/>
      <c r="J35" s="254"/>
      <c r="K35" s="254"/>
      <c r="L35" s="254"/>
      <c r="M35" s="254"/>
    </row>
    <row r="36" spans="2:13" ht="17.45" customHeight="1">
      <c r="B36" s="124" t="s">
        <v>136</v>
      </c>
      <c r="C36" s="16" t="s">
        <v>35</v>
      </c>
      <c r="D36" s="240">
        <f>+D37+SUM(D40:D47)</f>
        <v>0</v>
      </c>
      <c r="E36" s="240">
        <f t="shared" ref="E36:M36" si="7">+E37+SUM(E40:E47)</f>
        <v>0</v>
      </c>
      <c r="F36" s="240">
        <f t="shared" si="7"/>
        <v>0</v>
      </c>
      <c r="G36" s="240">
        <f t="shared" si="7"/>
        <v>0</v>
      </c>
      <c r="H36" s="240">
        <f t="shared" si="7"/>
        <v>0</v>
      </c>
      <c r="I36" s="240">
        <f t="shared" si="7"/>
        <v>0</v>
      </c>
      <c r="J36" s="240">
        <f t="shared" si="7"/>
        <v>0</v>
      </c>
      <c r="K36" s="240">
        <f t="shared" si="7"/>
        <v>0</v>
      </c>
      <c r="L36" s="240">
        <f t="shared" si="7"/>
        <v>0</v>
      </c>
      <c r="M36" s="240">
        <f t="shared" si="7"/>
        <v>0</v>
      </c>
    </row>
    <row r="37" spans="2:13" ht="17.45" customHeight="1">
      <c r="B37" s="17" t="s">
        <v>62</v>
      </c>
      <c r="C37" s="16" t="s">
        <v>35</v>
      </c>
      <c r="D37" s="240">
        <f>+D38*D39</f>
        <v>0</v>
      </c>
      <c r="E37" s="240">
        <f t="shared" ref="E37:M37" si="8">+E38*E39</f>
        <v>0</v>
      </c>
      <c r="F37" s="240">
        <f t="shared" si="8"/>
        <v>0</v>
      </c>
      <c r="G37" s="240">
        <f t="shared" si="8"/>
        <v>0</v>
      </c>
      <c r="H37" s="240">
        <f t="shared" si="8"/>
        <v>0</v>
      </c>
      <c r="I37" s="240">
        <f t="shared" si="8"/>
        <v>0</v>
      </c>
      <c r="J37" s="240">
        <f t="shared" si="8"/>
        <v>0</v>
      </c>
      <c r="K37" s="240">
        <f t="shared" si="8"/>
        <v>0</v>
      </c>
      <c r="L37" s="240">
        <f t="shared" si="8"/>
        <v>0</v>
      </c>
      <c r="M37" s="240">
        <f t="shared" si="8"/>
        <v>0</v>
      </c>
    </row>
    <row r="38" spans="2:13" ht="17.45" customHeight="1">
      <c r="B38" s="242" t="s">
        <v>272</v>
      </c>
      <c r="C38" s="64" t="s">
        <v>75</v>
      </c>
      <c r="D38" s="252"/>
      <c r="E38" s="252"/>
      <c r="F38" s="252"/>
      <c r="G38" s="253"/>
      <c r="H38" s="252"/>
      <c r="I38" s="252"/>
      <c r="J38" s="252"/>
      <c r="K38" s="252"/>
      <c r="L38" s="252"/>
      <c r="M38" s="252"/>
    </row>
    <row r="39" spans="2:13" ht="17.45" customHeight="1">
      <c r="B39" s="243" t="s">
        <v>44</v>
      </c>
      <c r="C39" s="64" t="s">
        <v>77</v>
      </c>
      <c r="D39" s="252"/>
      <c r="E39" s="252"/>
      <c r="F39" s="252"/>
      <c r="G39" s="253"/>
      <c r="H39" s="252"/>
      <c r="I39" s="252"/>
      <c r="J39" s="252"/>
      <c r="K39" s="252"/>
      <c r="L39" s="252"/>
      <c r="M39" s="252"/>
    </row>
    <row r="40" spans="2:13" ht="17.45" customHeight="1">
      <c r="B40" s="17" t="s">
        <v>47</v>
      </c>
      <c r="C40" s="64" t="s">
        <v>35</v>
      </c>
      <c r="D40" s="254"/>
      <c r="E40" s="254"/>
      <c r="F40" s="254"/>
      <c r="G40" s="253"/>
      <c r="H40" s="254"/>
      <c r="I40" s="254"/>
      <c r="J40" s="254"/>
      <c r="K40" s="254"/>
      <c r="L40" s="254"/>
      <c r="M40" s="254"/>
    </row>
    <row r="41" spans="2:13" ht="17.45" customHeight="1">
      <c r="B41" s="17" t="s">
        <v>48</v>
      </c>
      <c r="C41" s="64" t="s">
        <v>35</v>
      </c>
      <c r="D41" s="254"/>
      <c r="E41" s="254"/>
      <c r="F41" s="254"/>
      <c r="G41" s="253"/>
      <c r="H41" s="254"/>
      <c r="I41" s="254"/>
      <c r="J41" s="254"/>
      <c r="K41" s="254"/>
      <c r="L41" s="254"/>
      <c r="M41" s="254"/>
    </row>
    <row r="42" spans="2:13" ht="17.45" customHeight="1">
      <c r="B42" s="17" t="s">
        <v>49</v>
      </c>
      <c r="C42" s="64" t="s">
        <v>35</v>
      </c>
      <c r="D42" s="254"/>
      <c r="E42" s="254"/>
      <c r="F42" s="254"/>
      <c r="G42" s="253"/>
      <c r="H42" s="254"/>
      <c r="I42" s="254"/>
      <c r="J42" s="254"/>
      <c r="K42" s="254"/>
      <c r="L42" s="254"/>
      <c r="M42" s="254"/>
    </row>
    <row r="43" spans="2:13" ht="17.45" customHeight="1">
      <c r="B43" s="17" t="s">
        <v>50</v>
      </c>
      <c r="C43" s="64" t="s">
        <v>35</v>
      </c>
      <c r="D43" s="254"/>
      <c r="E43" s="254"/>
      <c r="F43" s="254"/>
      <c r="G43" s="253"/>
      <c r="H43" s="254"/>
      <c r="I43" s="254"/>
      <c r="J43" s="254"/>
      <c r="K43" s="254"/>
      <c r="L43" s="254"/>
      <c r="M43" s="254"/>
    </row>
    <row r="44" spans="2:13" ht="17.45" customHeight="1">
      <c r="B44" s="17" t="s">
        <v>52</v>
      </c>
      <c r="C44" s="64" t="s">
        <v>35</v>
      </c>
      <c r="D44" s="254"/>
      <c r="E44" s="254"/>
      <c r="F44" s="254"/>
      <c r="G44" s="253"/>
      <c r="H44" s="254"/>
      <c r="I44" s="254"/>
      <c r="J44" s="254"/>
      <c r="K44" s="254"/>
      <c r="L44" s="254"/>
      <c r="M44" s="254"/>
    </row>
    <row r="45" spans="2:13" ht="17.45" customHeight="1">
      <c r="B45" s="17" t="s">
        <v>72</v>
      </c>
      <c r="C45" s="64" t="s">
        <v>35</v>
      </c>
      <c r="D45" s="254"/>
      <c r="E45" s="254"/>
      <c r="F45" s="254"/>
      <c r="G45" s="253"/>
      <c r="H45" s="254"/>
      <c r="I45" s="254"/>
      <c r="J45" s="254"/>
      <c r="K45" s="254"/>
      <c r="L45" s="254"/>
      <c r="M45" s="254"/>
    </row>
    <row r="46" spans="2:13" ht="17.45" customHeight="1">
      <c r="B46" s="17" t="s">
        <v>53</v>
      </c>
      <c r="C46" s="64" t="s">
        <v>35</v>
      </c>
      <c r="D46" s="254"/>
      <c r="E46" s="254"/>
      <c r="F46" s="254"/>
      <c r="G46" s="253"/>
      <c r="H46" s="254"/>
      <c r="I46" s="254"/>
      <c r="J46" s="254"/>
      <c r="K46" s="254"/>
      <c r="L46" s="254"/>
      <c r="M46" s="254"/>
    </row>
    <row r="47" spans="2:13" ht="17.45" customHeight="1">
      <c r="B47" s="17" t="s">
        <v>37</v>
      </c>
      <c r="C47" s="64" t="s">
        <v>35</v>
      </c>
      <c r="D47" s="254"/>
      <c r="E47" s="254"/>
      <c r="F47" s="254"/>
      <c r="G47" s="254"/>
      <c r="H47" s="254"/>
      <c r="I47" s="254"/>
      <c r="J47" s="254"/>
      <c r="K47" s="254"/>
      <c r="L47" s="254"/>
      <c r="M47" s="254"/>
    </row>
    <row r="48" spans="2:13" ht="17.45" customHeight="1">
      <c r="B48" s="124" t="s">
        <v>17</v>
      </c>
      <c r="C48" s="64" t="s">
        <v>35</v>
      </c>
      <c r="D48" s="255">
        <f>+D49+D50</f>
        <v>0</v>
      </c>
      <c r="E48" s="255">
        <f t="shared" ref="E48:M48" si="9">+E49+E50</f>
        <v>0</v>
      </c>
      <c r="F48" s="255">
        <f t="shared" si="9"/>
        <v>0</v>
      </c>
      <c r="G48" s="255">
        <f t="shared" si="9"/>
        <v>0</v>
      </c>
      <c r="H48" s="255">
        <f t="shared" si="9"/>
        <v>0</v>
      </c>
      <c r="I48" s="255">
        <f t="shared" si="9"/>
        <v>0</v>
      </c>
      <c r="J48" s="255">
        <f t="shared" si="9"/>
        <v>0</v>
      </c>
      <c r="K48" s="255">
        <f t="shared" si="9"/>
        <v>0</v>
      </c>
      <c r="L48" s="255">
        <f t="shared" si="9"/>
        <v>0</v>
      </c>
      <c r="M48" s="255">
        <f t="shared" si="9"/>
        <v>0</v>
      </c>
    </row>
    <row r="49" spans="2:13" ht="17.45" customHeight="1">
      <c r="B49" s="17" t="s">
        <v>43</v>
      </c>
      <c r="C49" s="64" t="s">
        <v>35</v>
      </c>
      <c r="D49" s="254"/>
      <c r="E49" s="254"/>
      <c r="F49" s="254"/>
      <c r="G49" s="253"/>
      <c r="H49" s="254"/>
      <c r="I49" s="254"/>
      <c r="J49" s="254"/>
      <c r="K49" s="254"/>
      <c r="L49" s="254"/>
      <c r="M49" s="254"/>
    </row>
    <row r="50" spans="2:13" ht="17.45" customHeight="1">
      <c r="B50" s="17" t="s">
        <v>95</v>
      </c>
      <c r="C50" s="64" t="s">
        <v>35</v>
      </c>
      <c r="D50" s="254"/>
      <c r="E50" s="254"/>
      <c r="F50" s="254"/>
      <c r="G50" s="253"/>
      <c r="H50" s="254"/>
      <c r="I50" s="254"/>
      <c r="J50" s="254"/>
      <c r="K50" s="254"/>
      <c r="L50" s="254"/>
      <c r="M50" s="254"/>
    </row>
    <row r="51" spans="2:13" ht="17.45" customHeight="1">
      <c r="B51" s="124" t="s">
        <v>70</v>
      </c>
      <c r="C51" s="64" t="s">
        <v>35</v>
      </c>
      <c r="D51" s="255">
        <f>+SUM(D52:D58)</f>
        <v>0</v>
      </c>
      <c r="E51" s="255">
        <f t="shared" ref="E51:M51" si="10">+SUM(E52:E58)</f>
        <v>0</v>
      </c>
      <c r="F51" s="255">
        <f t="shared" si="10"/>
        <v>0</v>
      </c>
      <c r="G51" s="255">
        <f t="shared" si="10"/>
        <v>0</v>
      </c>
      <c r="H51" s="255">
        <f t="shared" si="10"/>
        <v>0</v>
      </c>
      <c r="I51" s="255">
        <f t="shared" si="10"/>
        <v>0</v>
      </c>
      <c r="J51" s="255">
        <f t="shared" si="10"/>
        <v>0</v>
      </c>
      <c r="K51" s="255">
        <f t="shared" si="10"/>
        <v>0</v>
      </c>
      <c r="L51" s="255">
        <f t="shared" si="10"/>
        <v>0</v>
      </c>
      <c r="M51" s="255">
        <f t="shared" si="10"/>
        <v>0</v>
      </c>
    </row>
    <row r="52" spans="2:13" ht="17.45" customHeight="1">
      <c r="B52" s="18" t="s">
        <v>67</v>
      </c>
      <c r="C52" s="16" t="s">
        <v>35</v>
      </c>
      <c r="D52" s="254"/>
      <c r="E52" s="254"/>
      <c r="F52" s="254"/>
      <c r="G52" s="253"/>
      <c r="H52" s="254"/>
      <c r="I52" s="254"/>
      <c r="J52" s="254"/>
      <c r="K52" s="254"/>
      <c r="L52" s="254"/>
      <c r="M52" s="254"/>
    </row>
    <row r="53" spans="2:13" ht="17.45" customHeight="1">
      <c r="B53" s="18" t="s">
        <v>68</v>
      </c>
      <c r="C53" s="16" t="s">
        <v>35</v>
      </c>
      <c r="D53" s="254"/>
      <c r="E53" s="254"/>
      <c r="F53" s="254"/>
      <c r="G53" s="253"/>
      <c r="H53" s="254"/>
      <c r="I53" s="254"/>
      <c r="J53" s="254"/>
      <c r="K53" s="254"/>
      <c r="L53" s="254"/>
      <c r="M53" s="254"/>
    </row>
    <row r="54" spans="2:13" ht="17.45" customHeight="1">
      <c r="B54" s="18" t="s">
        <v>69</v>
      </c>
      <c r="C54" s="16" t="s">
        <v>35</v>
      </c>
      <c r="D54" s="254"/>
      <c r="E54" s="254"/>
      <c r="F54" s="254"/>
      <c r="G54" s="253"/>
      <c r="H54" s="254"/>
      <c r="I54" s="254"/>
      <c r="J54" s="254"/>
      <c r="K54" s="254"/>
      <c r="L54" s="254"/>
      <c r="M54" s="254"/>
    </row>
    <row r="55" spans="2:13" ht="17.45" customHeight="1">
      <c r="B55" s="18" t="s">
        <v>138</v>
      </c>
      <c r="C55" s="16" t="s">
        <v>35</v>
      </c>
      <c r="D55" s="254"/>
      <c r="E55" s="254"/>
      <c r="F55" s="254"/>
      <c r="G55" s="253"/>
      <c r="H55" s="254"/>
      <c r="I55" s="254"/>
      <c r="J55" s="254"/>
      <c r="K55" s="254"/>
      <c r="L55" s="254"/>
      <c r="M55" s="254"/>
    </row>
    <row r="56" spans="2:13" ht="17.45" customHeight="1">
      <c r="B56" s="18" t="s">
        <v>66</v>
      </c>
      <c r="C56" s="16" t="s">
        <v>35</v>
      </c>
      <c r="D56" s="254"/>
      <c r="E56" s="254"/>
      <c r="F56" s="254"/>
      <c r="G56" s="253"/>
      <c r="H56" s="254"/>
      <c r="I56" s="254"/>
      <c r="J56" s="254"/>
      <c r="K56" s="254"/>
      <c r="L56" s="254"/>
      <c r="M56" s="254"/>
    </row>
    <row r="57" spans="2:13" ht="17.45" customHeight="1">
      <c r="B57" s="18" t="s">
        <v>139</v>
      </c>
      <c r="C57" s="16" t="s">
        <v>35</v>
      </c>
      <c r="D57" s="254"/>
      <c r="E57" s="254"/>
      <c r="F57" s="254"/>
      <c r="G57" s="253"/>
      <c r="H57" s="254"/>
      <c r="I57" s="254"/>
      <c r="J57" s="254"/>
      <c r="K57" s="254"/>
      <c r="L57" s="254"/>
      <c r="M57" s="254"/>
    </row>
    <row r="58" spans="2:13" ht="17.45" customHeight="1">
      <c r="B58" s="18" t="s">
        <v>37</v>
      </c>
      <c r="C58" s="16" t="s">
        <v>35</v>
      </c>
      <c r="D58" s="254"/>
      <c r="E58" s="254"/>
      <c r="F58" s="254"/>
      <c r="G58" s="254"/>
      <c r="H58" s="254"/>
      <c r="I58" s="254"/>
      <c r="J58" s="254"/>
      <c r="K58" s="254"/>
      <c r="L58" s="254"/>
      <c r="M58" s="254"/>
    </row>
    <row r="59" spans="2:13" ht="17.45" customHeight="1">
      <c r="B59" s="107" t="s">
        <v>60</v>
      </c>
      <c r="C59" s="16" t="s">
        <v>35</v>
      </c>
      <c r="D59" s="240">
        <f>+SUM(D60:D62)</f>
        <v>0</v>
      </c>
      <c r="E59" s="240">
        <f t="shared" ref="E59:M59" si="11">+SUM(E60:E62)</f>
        <v>0</v>
      </c>
      <c r="F59" s="240">
        <f t="shared" si="11"/>
        <v>0</v>
      </c>
      <c r="G59" s="240">
        <f t="shared" si="11"/>
        <v>0</v>
      </c>
      <c r="H59" s="240">
        <f t="shared" si="11"/>
        <v>0</v>
      </c>
      <c r="I59" s="240">
        <f t="shared" si="11"/>
        <v>0</v>
      </c>
      <c r="J59" s="240">
        <f t="shared" si="11"/>
        <v>0</v>
      </c>
      <c r="K59" s="240">
        <f t="shared" si="11"/>
        <v>0</v>
      </c>
      <c r="L59" s="240">
        <f t="shared" si="11"/>
        <v>0</v>
      </c>
      <c r="M59" s="240">
        <f t="shared" si="11"/>
        <v>0</v>
      </c>
    </row>
    <row r="60" spans="2:13" ht="17.45" customHeight="1">
      <c r="B60" s="18" t="s">
        <v>54</v>
      </c>
      <c r="C60" s="16" t="s">
        <v>35</v>
      </c>
      <c r="D60" s="254"/>
      <c r="E60" s="254"/>
      <c r="F60" s="254"/>
      <c r="G60" s="254"/>
      <c r="H60" s="254"/>
      <c r="I60" s="254"/>
      <c r="J60" s="254"/>
      <c r="K60" s="254"/>
      <c r="L60" s="254"/>
      <c r="M60" s="254"/>
    </row>
    <row r="61" spans="2:13" ht="17.45" customHeight="1">
      <c r="B61" s="18" t="s">
        <v>55</v>
      </c>
      <c r="C61" s="16" t="s">
        <v>35</v>
      </c>
      <c r="D61" s="254"/>
      <c r="E61" s="254"/>
      <c r="F61" s="254"/>
      <c r="G61" s="254"/>
      <c r="H61" s="254"/>
      <c r="I61" s="254"/>
      <c r="J61" s="254"/>
      <c r="K61" s="254"/>
      <c r="L61" s="254"/>
      <c r="M61" s="254"/>
    </row>
    <row r="62" spans="2:13" ht="17.45" customHeight="1">
      <c r="B62" s="18" t="s">
        <v>37</v>
      </c>
      <c r="C62" s="16" t="s">
        <v>35</v>
      </c>
      <c r="D62" s="254"/>
      <c r="E62" s="254"/>
      <c r="F62" s="254"/>
      <c r="G62" s="254"/>
      <c r="H62" s="254"/>
      <c r="I62" s="254"/>
      <c r="J62" s="254"/>
      <c r="K62" s="254"/>
      <c r="L62" s="254"/>
      <c r="M62" s="254"/>
    </row>
    <row r="63" spans="2:13" ht="17.45" customHeight="1">
      <c r="B63" s="124" t="s">
        <v>18</v>
      </c>
      <c r="C63" s="16" t="s">
        <v>35</v>
      </c>
      <c r="D63" s="255">
        <f>+D64+D65</f>
        <v>0</v>
      </c>
      <c r="E63" s="255">
        <f t="shared" ref="E63:M63" si="12">+E64+E65</f>
        <v>0</v>
      </c>
      <c r="F63" s="255">
        <f t="shared" si="12"/>
        <v>0</v>
      </c>
      <c r="G63" s="255">
        <f t="shared" si="12"/>
        <v>0</v>
      </c>
      <c r="H63" s="255">
        <f t="shared" si="12"/>
        <v>0</v>
      </c>
      <c r="I63" s="255">
        <f t="shared" si="12"/>
        <v>0</v>
      </c>
      <c r="J63" s="255">
        <f t="shared" si="12"/>
        <v>0</v>
      </c>
      <c r="K63" s="255">
        <f t="shared" si="12"/>
        <v>0</v>
      </c>
      <c r="L63" s="255">
        <f t="shared" si="12"/>
        <v>0</v>
      </c>
      <c r="M63" s="255">
        <f t="shared" si="12"/>
        <v>0</v>
      </c>
    </row>
    <row r="64" spans="2:13" ht="17.45" customHeight="1">
      <c r="B64" s="17" t="s">
        <v>133</v>
      </c>
      <c r="C64" s="64" t="s">
        <v>35</v>
      </c>
      <c r="D64" s="254"/>
      <c r="E64" s="254"/>
      <c r="F64" s="254"/>
      <c r="G64" s="254"/>
      <c r="H64" s="254"/>
      <c r="I64" s="254"/>
      <c r="J64" s="254"/>
      <c r="K64" s="254"/>
      <c r="L64" s="254"/>
      <c r="M64" s="254"/>
    </row>
    <row r="65" spans="2:13" ht="17.45" customHeight="1">
      <c r="B65" s="17" t="s">
        <v>37</v>
      </c>
      <c r="C65" s="64" t="s">
        <v>35</v>
      </c>
      <c r="D65" s="254"/>
      <c r="E65" s="254"/>
      <c r="F65" s="254"/>
      <c r="G65" s="254"/>
      <c r="H65" s="254"/>
      <c r="I65" s="254"/>
      <c r="J65" s="254"/>
      <c r="K65" s="254"/>
      <c r="L65" s="254"/>
      <c r="M65" s="254"/>
    </row>
    <row r="66" spans="2:13" ht="17.45" customHeight="1">
      <c r="B66" s="124" t="s">
        <v>163</v>
      </c>
      <c r="C66" s="64" t="s">
        <v>35</v>
      </c>
      <c r="D66" s="256"/>
      <c r="E66" s="256"/>
      <c r="F66" s="256"/>
      <c r="G66" s="256"/>
      <c r="H66" s="256"/>
      <c r="I66" s="256"/>
      <c r="J66" s="256"/>
      <c r="K66" s="256"/>
      <c r="L66" s="256"/>
      <c r="M66" s="256"/>
    </row>
    <row r="67" spans="2:13" ht="17.45" customHeight="1">
      <c r="B67" s="107" t="s">
        <v>16</v>
      </c>
      <c r="C67" s="64" t="s">
        <v>35</v>
      </c>
      <c r="D67" s="240">
        <f>+SUM(D68:D71)</f>
        <v>0</v>
      </c>
      <c r="E67" s="240">
        <f t="shared" ref="E67:M67" si="13">+SUM(E68:E71)</f>
        <v>0</v>
      </c>
      <c r="F67" s="240">
        <f t="shared" si="13"/>
        <v>0</v>
      </c>
      <c r="G67" s="240">
        <f t="shared" si="13"/>
        <v>0</v>
      </c>
      <c r="H67" s="240">
        <f t="shared" si="13"/>
        <v>0</v>
      </c>
      <c r="I67" s="240">
        <f t="shared" si="13"/>
        <v>0</v>
      </c>
      <c r="J67" s="240">
        <f t="shared" si="13"/>
        <v>0</v>
      </c>
      <c r="K67" s="240">
        <f t="shared" si="13"/>
        <v>0</v>
      </c>
      <c r="L67" s="240">
        <f t="shared" si="13"/>
        <v>0</v>
      </c>
      <c r="M67" s="240">
        <f t="shared" si="13"/>
        <v>0</v>
      </c>
    </row>
    <row r="68" spans="2:13" ht="17.45" customHeight="1">
      <c r="B68" s="18" t="s">
        <v>61</v>
      </c>
      <c r="C68" s="16" t="s">
        <v>35</v>
      </c>
      <c r="D68" s="254"/>
      <c r="E68" s="254"/>
      <c r="F68" s="254"/>
      <c r="G68" s="253"/>
      <c r="H68" s="254"/>
      <c r="I68" s="254"/>
      <c r="J68" s="254"/>
      <c r="K68" s="254"/>
      <c r="L68" s="254"/>
      <c r="M68" s="254"/>
    </row>
    <row r="69" spans="2:13" ht="17.45" customHeight="1">
      <c r="B69" s="17" t="s">
        <v>127</v>
      </c>
      <c r="C69" s="64" t="s">
        <v>35</v>
      </c>
      <c r="D69" s="254"/>
      <c r="E69" s="254"/>
      <c r="F69" s="254"/>
      <c r="G69" s="253"/>
      <c r="H69" s="254"/>
      <c r="I69" s="254"/>
      <c r="J69" s="254"/>
      <c r="K69" s="254"/>
      <c r="L69" s="254"/>
      <c r="M69" s="254"/>
    </row>
    <row r="70" spans="2:13" ht="17.45" customHeight="1">
      <c r="B70" s="18" t="s">
        <v>57</v>
      </c>
      <c r="C70" s="16" t="s">
        <v>35</v>
      </c>
      <c r="D70" s="254"/>
      <c r="E70" s="254"/>
      <c r="F70" s="254"/>
      <c r="G70" s="253"/>
      <c r="H70" s="254"/>
      <c r="I70" s="254"/>
      <c r="J70" s="254"/>
      <c r="K70" s="254"/>
      <c r="L70" s="254"/>
      <c r="M70" s="254"/>
    </row>
    <row r="71" spans="2:13" ht="17.45" customHeight="1">
      <c r="B71" s="18" t="s">
        <v>37</v>
      </c>
      <c r="C71" s="16" t="s">
        <v>35</v>
      </c>
      <c r="D71" s="254"/>
      <c r="E71" s="254"/>
      <c r="F71" s="254"/>
      <c r="G71" s="254"/>
      <c r="H71" s="254"/>
      <c r="I71" s="254"/>
      <c r="J71" s="254"/>
      <c r="K71" s="254"/>
      <c r="L71" s="254"/>
      <c r="M71" s="254"/>
    </row>
    <row r="72" spans="2:13" ht="17.45" customHeight="1">
      <c r="B72" s="124" t="s">
        <v>130</v>
      </c>
      <c r="C72" s="16" t="s">
        <v>35</v>
      </c>
      <c r="D72" s="256"/>
      <c r="E72" s="256"/>
      <c r="F72" s="256"/>
      <c r="G72" s="253"/>
      <c r="H72" s="256"/>
      <c r="I72" s="256"/>
      <c r="J72" s="256"/>
      <c r="K72" s="256"/>
      <c r="L72" s="256"/>
      <c r="M72" s="256"/>
    </row>
    <row r="73" spans="2:13" ht="17.45" customHeight="1">
      <c r="B73" s="124" t="s">
        <v>131</v>
      </c>
      <c r="C73" s="16" t="s">
        <v>35</v>
      </c>
      <c r="D73" s="256"/>
      <c r="E73" s="256"/>
      <c r="F73" s="256"/>
      <c r="G73" s="253"/>
      <c r="H73" s="256"/>
      <c r="I73" s="256"/>
      <c r="J73" s="256"/>
      <c r="K73" s="256"/>
      <c r="L73" s="256"/>
      <c r="M73" s="256"/>
    </row>
    <row r="74" spans="2:13" ht="17.45" customHeight="1">
      <c r="B74" s="124" t="s">
        <v>271</v>
      </c>
      <c r="C74" s="16" t="s">
        <v>35</v>
      </c>
      <c r="D74" s="256"/>
      <c r="E74" s="256"/>
      <c r="F74" s="256"/>
      <c r="G74" s="253"/>
      <c r="H74" s="256"/>
      <c r="I74" s="256"/>
      <c r="J74" s="256"/>
      <c r="K74" s="256"/>
      <c r="L74" s="256"/>
      <c r="M74" s="256"/>
    </row>
    <row r="75" spans="2:13" ht="17.45" customHeight="1">
      <c r="B75" s="107" t="s">
        <v>162</v>
      </c>
      <c r="C75" s="16" t="s">
        <v>35</v>
      </c>
      <c r="D75" s="240">
        <f>+SUM(D76:D80)</f>
        <v>0</v>
      </c>
      <c r="E75" s="240">
        <f t="shared" ref="E75:M75" si="14">+SUM(E76:E80)</f>
        <v>0</v>
      </c>
      <c r="F75" s="240">
        <f t="shared" si="14"/>
        <v>0</v>
      </c>
      <c r="G75" s="240">
        <f t="shared" si="14"/>
        <v>0</v>
      </c>
      <c r="H75" s="240">
        <f t="shared" si="14"/>
        <v>0</v>
      </c>
      <c r="I75" s="240">
        <f t="shared" si="14"/>
        <v>0</v>
      </c>
      <c r="J75" s="240">
        <f t="shared" si="14"/>
        <v>0</v>
      </c>
      <c r="K75" s="240">
        <f t="shared" si="14"/>
        <v>0</v>
      </c>
      <c r="L75" s="240">
        <f t="shared" si="14"/>
        <v>0</v>
      </c>
      <c r="M75" s="240">
        <f t="shared" si="14"/>
        <v>0</v>
      </c>
    </row>
    <row r="76" spans="2:13" ht="17.45" customHeight="1">
      <c r="B76" s="18" t="s">
        <v>58</v>
      </c>
      <c r="C76" s="16" t="s">
        <v>35</v>
      </c>
      <c r="D76" s="254"/>
      <c r="E76" s="254"/>
      <c r="F76" s="254"/>
      <c r="G76" s="254"/>
      <c r="H76" s="254"/>
      <c r="I76" s="254"/>
      <c r="J76" s="254"/>
      <c r="K76" s="254"/>
      <c r="L76" s="254"/>
      <c r="M76" s="254"/>
    </row>
    <row r="77" spans="2:13" ht="17.45" customHeight="1">
      <c r="B77" s="18" t="s">
        <v>59</v>
      </c>
      <c r="C77" s="16" t="s">
        <v>35</v>
      </c>
      <c r="D77" s="254"/>
      <c r="E77" s="254"/>
      <c r="F77" s="254"/>
      <c r="G77" s="254"/>
      <c r="H77" s="254"/>
      <c r="I77" s="254"/>
      <c r="J77" s="254"/>
      <c r="K77" s="254"/>
      <c r="L77" s="254"/>
      <c r="M77" s="254"/>
    </row>
    <row r="78" spans="2:13" ht="17.45" customHeight="1">
      <c r="B78" s="18" t="s">
        <v>64</v>
      </c>
      <c r="C78" s="16" t="s">
        <v>35</v>
      </c>
      <c r="D78" s="254"/>
      <c r="E78" s="254"/>
      <c r="F78" s="254"/>
      <c r="G78" s="254"/>
      <c r="H78" s="254"/>
      <c r="I78" s="254"/>
      <c r="J78" s="254"/>
      <c r="K78" s="254"/>
      <c r="L78" s="254"/>
      <c r="M78" s="254"/>
    </row>
    <row r="79" spans="2:13" ht="17.45" customHeight="1">
      <c r="B79" s="18" t="s">
        <v>65</v>
      </c>
      <c r="C79" s="16" t="s">
        <v>35</v>
      </c>
      <c r="D79" s="254"/>
      <c r="E79" s="254"/>
      <c r="F79" s="254"/>
      <c r="G79" s="254"/>
      <c r="H79" s="254"/>
      <c r="I79" s="254"/>
      <c r="J79" s="254"/>
      <c r="K79" s="254"/>
      <c r="L79" s="254"/>
      <c r="M79" s="254"/>
    </row>
    <row r="80" spans="2:13" ht="17.45" customHeight="1">
      <c r="B80" s="18" t="s">
        <v>37</v>
      </c>
      <c r="C80" s="16" t="s">
        <v>35</v>
      </c>
      <c r="D80" s="254"/>
      <c r="E80" s="254"/>
      <c r="F80" s="254"/>
      <c r="G80" s="254"/>
      <c r="H80" s="254"/>
      <c r="I80" s="254"/>
      <c r="J80" s="254"/>
      <c r="K80" s="254"/>
      <c r="L80" s="254"/>
      <c r="M80" s="254"/>
    </row>
    <row r="81" spans="1:13" ht="17.45" customHeight="1">
      <c r="B81" s="107" t="s">
        <v>63</v>
      </c>
      <c r="C81" s="16" t="s">
        <v>35</v>
      </c>
      <c r="D81" s="257">
        <f>+D82+D83</f>
        <v>0</v>
      </c>
      <c r="E81" s="257">
        <f t="shared" ref="E81:M81" si="15">+E82+E83</f>
        <v>0</v>
      </c>
      <c r="F81" s="257">
        <f t="shared" si="15"/>
        <v>0</v>
      </c>
      <c r="G81" s="257">
        <f t="shared" si="15"/>
        <v>0</v>
      </c>
      <c r="H81" s="257">
        <f t="shared" si="15"/>
        <v>0</v>
      </c>
      <c r="I81" s="257">
        <f t="shared" si="15"/>
        <v>0</v>
      </c>
      <c r="J81" s="257">
        <f t="shared" si="15"/>
        <v>0</v>
      </c>
      <c r="K81" s="257">
        <f t="shared" si="15"/>
        <v>0</v>
      </c>
      <c r="L81" s="257">
        <f t="shared" si="15"/>
        <v>0</v>
      </c>
      <c r="M81" s="257">
        <f t="shared" si="15"/>
        <v>0</v>
      </c>
    </row>
    <row r="82" spans="1:13" ht="17.45" customHeight="1">
      <c r="B82" s="18" t="s">
        <v>161</v>
      </c>
      <c r="C82" s="16" t="s">
        <v>35</v>
      </c>
      <c r="D82" s="254"/>
      <c r="E82" s="254"/>
      <c r="F82" s="254"/>
      <c r="G82" s="254"/>
      <c r="H82" s="254"/>
      <c r="I82" s="254"/>
      <c r="J82" s="254"/>
      <c r="K82" s="254"/>
      <c r="L82" s="254"/>
      <c r="M82" s="254"/>
    </row>
    <row r="83" spans="1:13" ht="17.45" customHeight="1">
      <c r="B83" s="18" t="s">
        <v>37</v>
      </c>
      <c r="C83" s="16" t="s">
        <v>35</v>
      </c>
      <c r="D83" s="254"/>
      <c r="E83" s="254"/>
      <c r="F83" s="254"/>
      <c r="G83" s="254"/>
      <c r="H83" s="254"/>
      <c r="I83" s="254"/>
      <c r="J83" s="254"/>
      <c r="K83" s="254"/>
      <c r="L83" s="254"/>
      <c r="M83" s="254"/>
    </row>
    <row r="84" spans="1:13" ht="17.45" customHeight="1">
      <c r="B84" s="124" t="s">
        <v>81</v>
      </c>
      <c r="C84" s="16" t="s">
        <v>35</v>
      </c>
      <c r="D84" s="256"/>
      <c r="E84" s="256"/>
      <c r="F84" s="256"/>
      <c r="G84" s="256"/>
      <c r="H84" s="256"/>
      <c r="I84" s="256"/>
      <c r="J84" s="256"/>
      <c r="K84" s="256"/>
      <c r="L84" s="256"/>
      <c r="M84" s="256"/>
    </row>
    <row r="85" spans="1:13" ht="17.45" customHeight="1">
      <c r="B85" s="124" t="s">
        <v>118</v>
      </c>
      <c r="C85" s="16" t="s">
        <v>35</v>
      </c>
      <c r="D85" s="255">
        <f>+SUM(D86:D90)</f>
        <v>0</v>
      </c>
      <c r="E85" s="255">
        <f t="shared" ref="E85:M85" si="16">+SUM(E86:E90)</f>
        <v>0</v>
      </c>
      <c r="F85" s="255">
        <f t="shared" si="16"/>
        <v>0</v>
      </c>
      <c r="G85" s="255">
        <f t="shared" si="16"/>
        <v>0</v>
      </c>
      <c r="H85" s="255">
        <f t="shared" si="16"/>
        <v>0</v>
      </c>
      <c r="I85" s="255">
        <f t="shared" si="16"/>
        <v>0</v>
      </c>
      <c r="J85" s="255">
        <f t="shared" si="16"/>
        <v>0</v>
      </c>
      <c r="K85" s="255">
        <f t="shared" si="16"/>
        <v>0</v>
      </c>
      <c r="L85" s="255">
        <f t="shared" si="16"/>
        <v>0</v>
      </c>
      <c r="M85" s="255">
        <f t="shared" si="16"/>
        <v>0</v>
      </c>
    </row>
    <row r="86" spans="1:13" ht="17.45" customHeight="1">
      <c r="B86" s="17" t="s">
        <v>96</v>
      </c>
      <c r="C86" s="16" t="s">
        <v>35</v>
      </c>
      <c r="D86" s="254"/>
      <c r="E86" s="254"/>
      <c r="F86" s="254"/>
      <c r="G86" s="254"/>
      <c r="H86" s="254"/>
      <c r="I86" s="254"/>
      <c r="J86" s="254"/>
      <c r="K86" s="254"/>
      <c r="L86" s="254"/>
      <c r="M86" s="254"/>
    </row>
    <row r="87" spans="1:13" ht="17.45" customHeight="1">
      <c r="B87" s="17" t="s">
        <v>97</v>
      </c>
      <c r="C87" s="64" t="s">
        <v>35</v>
      </c>
      <c r="D87" s="254"/>
      <c r="E87" s="254"/>
      <c r="F87" s="254"/>
      <c r="G87" s="254"/>
      <c r="H87" s="254"/>
      <c r="I87" s="254"/>
      <c r="J87" s="254"/>
      <c r="K87" s="254"/>
      <c r="L87" s="254"/>
      <c r="M87" s="254"/>
    </row>
    <row r="88" spans="1:13" ht="17.45" customHeight="1">
      <c r="B88" s="17" t="s">
        <v>137</v>
      </c>
      <c r="C88" s="64" t="s">
        <v>35</v>
      </c>
      <c r="D88" s="254"/>
      <c r="E88" s="254"/>
      <c r="F88" s="254"/>
      <c r="G88" s="254"/>
      <c r="H88" s="254"/>
      <c r="I88" s="254"/>
      <c r="J88" s="254"/>
      <c r="K88" s="254"/>
      <c r="L88" s="254"/>
      <c r="M88" s="254"/>
    </row>
    <row r="89" spans="1:13" ht="17.45" customHeight="1">
      <c r="B89" s="17" t="s">
        <v>71</v>
      </c>
      <c r="C89" s="64" t="s">
        <v>35</v>
      </c>
      <c r="D89" s="254"/>
      <c r="E89" s="254"/>
      <c r="F89" s="254"/>
      <c r="G89" s="254"/>
      <c r="H89" s="254"/>
      <c r="I89" s="254"/>
      <c r="J89" s="254"/>
      <c r="K89" s="254"/>
      <c r="L89" s="254"/>
      <c r="M89" s="254"/>
    </row>
    <row r="90" spans="1:13" ht="17.45" customHeight="1">
      <c r="B90" s="65" t="s">
        <v>37</v>
      </c>
      <c r="C90" s="69" t="s">
        <v>35</v>
      </c>
      <c r="D90" s="258"/>
      <c r="E90" s="258"/>
      <c r="F90" s="258"/>
      <c r="G90" s="258"/>
      <c r="H90" s="258"/>
      <c r="I90" s="258"/>
      <c r="J90" s="258"/>
      <c r="K90" s="258"/>
      <c r="L90" s="258"/>
      <c r="M90" s="258"/>
    </row>
    <row r="91" spans="1:13" s="202" customFormat="1" ht="17.45" customHeight="1">
      <c r="A91" s="249"/>
      <c r="B91" s="250"/>
      <c r="C91" s="163"/>
      <c r="D91" s="300"/>
      <c r="E91" s="300"/>
      <c r="F91" s="300"/>
      <c r="G91" s="300"/>
      <c r="H91" s="300"/>
      <c r="I91" s="300"/>
      <c r="J91" s="300"/>
      <c r="K91" s="300"/>
      <c r="L91" s="300"/>
      <c r="M91" s="300"/>
    </row>
    <row r="92" spans="1:13" s="20" customFormat="1" ht="17.45" customHeight="1">
      <c r="A92" s="11"/>
      <c r="B92" s="19" t="s">
        <v>124</v>
      </c>
      <c r="C92" s="24" t="s">
        <v>35</v>
      </c>
      <c r="D92" s="251">
        <f>+D93+D96+SUM(D101:D104)</f>
        <v>0</v>
      </c>
      <c r="E92" s="251">
        <f t="shared" ref="E92:M92" si="17">+E93+E96+SUM(E101:E104)</f>
        <v>0</v>
      </c>
      <c r="F92" s="251">
        <f t="shared" si="17"/>
        <v>0</v>
      </c>
      <c r="G92" s="251">
        <f t="shared" si="17"/>
        <v>0</v>
      </c>
      <c r="H92" s="251">
        <f t="shared" si="17"/>
        <v>0</v>
      </c>
      <c r="I92" s="251">
        <f t="shared" si="17"/>
        <v>0</v>
      </c>
      <c r="J92" s="251">
        <f t="shared" si="17"/>
        <v>0</v>
      </c>
      <c r="K92" s="251">
        <f t="shared" si="17"/>
        <v>0</v>
      </c>
      <c r="L92" s="251">
        <f t="shared" si="17"/>
        <v>0</v>
      </c>
      <c r="M92" s="251">
        <f t="shared" si="17"/>
        <v>0</v>
      </c>
    </row>
    <row r="93" spans="1:13" ht="17.45" customHeight="1">
      <c r="B93" s="124" t="s">
        <v>41</v>
      </c>
      <c r="C93" s="64" t="s">
        <v>35</v>
      </c>
      <c r="D93" s="255">
        <f>+D94+D95</f>
        <v>0</v>
      </c>
      <c r="E93" s="255">
        <f t="shared" ref="E93:M93" si="18">+E94+E95</f>
        <v>0</v>
      </c>
      <c r="F93" s="255">
        <f t="shared" si="18"/>
        <v>0</v>
      </c>
      <c r="G93" s="255">
        <f t="shared" si="18"/>
        <v>0</v>
      </c>
      <c r="H93" s="255">
        <f t="shared" si="18"/>
        <v>0</v>
      </c>
      <c r="I93" s="255">
        <f t="shared" si="18"/>
        <v>0</v>
      </c>
      <c r="J93" s="255">
        <f t="shared" si="18"/>
        <v>0</v>
      </c>
      <c r="K93" s="255">
        <f t="shared" si="18"/>
        <v>0</v>
      </c>
      <c r="L93" s="255">
        <f t="shared" si="18"/>
        <v>0</v>
      </c>
      <c r="M93" s="255">
        <f t="shared" si="18"/>
        <v>0</v>
      </c>
    </row>
    <row r="94" spans="1:13" ht="17.45" customHeight="1">
      <c r="B94" s="17" t="s">
        <v>56</v>
      </c>
      <c r="C94" s="64" t="s">
        <v>35</v>
      </c>
      <c r="D94" s="254"/>
      <c r="E94" s="254"/>
      <c r="F94" s="254"/>
      <c r="G94" s="254"/>
      <c r="H94" s="254"/>
      <c r="I94" s="254"/>
      <c r="J94" s="254"/>
      <c r="K94" s="254"/>
      <c r="L94" s="254"/>
      <c r="M94" s="254"/>
    </row>
    <row r="95" spans="1:13" ht="17.45" customHeight="1">
      <c r="B95" s="17" t="s">
        <v>37</v>
      </c>
      <c r="C95" s="64" t="s">
        <v>35</v>
      </c>
      <c r="D95" s="254"/>
      <c r="E95" s="254"/>
      <c r="F95" s="254"/>
      <c r="G95" s="254"/>
      <c r="H95" s="254"/>
      <c r="I95" s="254"/>
      <c r="J95" s="254"/>
      <c r="K95" s="254"/>
      <c r="L95" s="254"/>
      <c r="M95" s="254"/>
    </row>
    <row r="96" spans="1:13" ht="17.45" customHeight="1">
      <c r="B96" s="107" t="s">
        <v>104</v>
      </c>
      <c r="C96" s="64" t="s">
        <v>35</v>
      </c>
      <c r="D96" s="240">
        <f>+SUM(D97:D100)</f>
        <v>0</v>
      </c>
      <c r="E96" s="240">
        <f t="shared" ref="E96:M96" si="19">+SUM(E97:E100)</f>
        <v>0</v>
      </c>
      <c r="F96" s="240">
        <f t="shared" si="19"/>
        <v>0</v>
      </c>
      <c r="G96" s="240">
        <f t="shared" si="19"/>
        <v>0</v>
      </c>
      <c r="H96" s="240">
        <f t="shared" si="19"/>
        <v>0</v>
      </c>
      <c r="I96" s="240">
        <f t="shared" si="19"/>
        <v>0</v>
      </c>
      <c r="J96" s="240">
        <f t="shared" si="19"/>
        <v>0</v>
      </c>
      <c r="K96" s="240">
        <f t="shared" si="19"/>
        <v>0</v>
      </c>
      <c r="L96" s="240">
        <f t="shared" si="19"/>
        <v>0</v>
      </c>
      <c r="M96" s="240">
        <f t="shared" si="19"/>
        <v>0</v>
      </c>
    </row>
    <row r="97" spans="2:13" ht="17.45" customHeight="1">
      <c r="B97" s="18" t="s">
        <v>98</v>
      </c>
      <c r="C97" s="16" t="s">
        <v>35</v>
      </c>
      <c r="D97" s="254"/>
      <c r="E97" s="254"/>
      <c r="F97" s="254"/>
      <c r="G97" s="254"/>
      <c r="H97" s="254"/>
      <c r="I97" s="254"/>
      <c r="J97" s="254"/>
      <c r="K97" s="254"/>
      <c r="L97" s="254"/>
      <c r="M97" s="254"/>
    </row>
    <row r="98" spans="2:13" ht="17.45" customHeight="1">
      <c r="B98" s="18" t="s">
        <v>99</v>
      </c>
      <c r="C98" s="16" t="s">
        <v>35</v>
      </c>
      <c r="D98" s="254"/>
      <c r="E98" s="254"/>
      <c r="F98" s="254"/>
      <c r="G98" s="254"/>
      <c r="H98" s="254"/>
      <c r="I98" s="254"/>
      <c r="J98" s="254"/>
      <c r="K98" s="254"/>
      <c r="L98" s="254"/>
      <c r="M98" s="254"/>
    </row>
    <row r="99" spans="2:13" ht="17.45" customHeight="1">
      <c r="B99" s="18" t="s">
        <v>100</v>
      </c>
      <c r="C99" s="16" t="s">
        <v>35</v>
      </c>
      <c r="D99" s="254"/>
      <c r="E99" s="254"/>
      <c r="F99" s="254"/>
      <c r="G99" s="254"/>
      <c r="H99" s="254"/>
      <c r="I99" s="254"/>
      <c r="J99" s="254"/>
      <c r="K99" s="254"/>
      <c r="L99" s="254"/>
      <c r="M99" s="254"/>
    </row>
    <row r="100" spans="2:13" ht="17.45" customHeight="1">
      <c r="B100" s="18" t="s">
        <v>101</v>
      </c>
      <c r="C100" s="16" t="s">
        <v>35</v>
      </c>
      <c r="D100" s="254"/>
      <c r="E100" s="254"/>
      <c r="F100" s="254"/>
      <c r="G100" s="254"/>
      <c r="H100" s="254"/>
      <c r="I100" s="254"/>
      <c r="J100" s="254"/>
      <c r="K100" s="254"/>
      <c r="L100" s="254"/>
      <c r="M100" s="254"/>
    </row>
    <row r="101" spans="2:13" ht="17.45" customHeight="1">
      <c r="B101" s="124" t="s">
        <v>20</v>
      </c>
      <c r="C101" s="16" t="s">
        <v>35</v>
      </c>
      <c r="D101" s="256"/>
      <c r="E101" s="256"/>
      <c r="F101" s="256"/>
      <c r="G101" s="256"/>
      <c r="H101" s="256"/>
      <c r="I101" s="256"/>
      <c r="J101" s="256"/>
      <c r="K101" s="256"/>
      <c r="L101" s="256"/>
      <c r="M101" s="256"/>
    </row>
    <row r="102" spans="2:13" ht="17.45" customHeight="1">
      <c r="B102" s="124" t="s">
        <v>19</v>
      </c>
      <c r="C102" s="16" t="s">
        <v>35</v>
      </c>
      <c r="D102" s="256"/>
      <c r="E102" s="256"/>
      <c r="F102" s="256"/>
      <c r="G102" s="256"/>
      <c r="H102" s="256"/>
      <c r="I102" s="256"/>
      <c r="J102" s="256"/>
      <c r="K102" s="256"/>
      <c r="L102" s="256"/>
      <c r="M102" s="256"/>
    </row>
    <row r="103" spans="2:13" ht="17.45" customHeight="1">
      <c r="B103" s="124" t="s">
        <v>134</v>
      </c>
      <c r="C103" s="64" t="s">
        <v>35</v>
      </c>
      <c r="D103" s="256"/>
      <c r="E103" s="256"/>
      <c r="F103" s="256"/>
      <c r="G103" s="256"/>
      <c r="H103" s="256"/>
      <c r="I103" s="256"/>
      <c r="J103" s="256"/>
      <c r="K103" s="256"/>
      <c r="L103" s="256"/>
      <c r="M103" s="256"/>
    </row>
    <row r="104" spans="2:13" ht="17.45" customHeight="1">
      <c r="B104" s="100" t="s">
        <v>129</v>
      </c>
      <c r="C104" s="69" t="s">
        <v>35</v>
      </c>
      <c r="D104" s="258"/>
      <c r="E104" s="258"/>
      <c r="F104" s="258"/>
      <c r="G104" s="258"/>
      <c r="H104" s="258"/>
      <c r="I104" s="258"/>
      <c r="J104" s="258"/>
      <c r="K104" s="258"/>
      <c r="L104" s="258"/>
      <c r="M104" s="258"/>
    </row>
    <row r="108" spans="2:13" s="12" customFormat="1" ht="26.45" customHeight="1">
      <c r="B108" s="207" t="s">
        <v>296</v>
      </c>
      <c r="C108" s="207"/>
      <c r="D108" s="207"/>
      <c r="E108" s="207"/>
      <c r="F108" s="207"/>
      <c r="G108" s="207"/>
      <c r="H108" s="207"/>
      <c r="I108" s="207"/>
      <c r="J108" s="207"/>
      <c r="K108" s="207"/>
    </row>
    <row r="109" spans="2:13" s="12" customFormat="1" ht="17.45" customHeight="1">
      <c r="B109" s="180"/>
      <c r="C109" s="180"/>
      <c r="D109" s="180"/>
      <c r="E109" s="180"/>
      <c r="F109" s="180"/>
      <c r="G109" s="180"/>
      <c r="H109" s="180"/>
      <c r="I109" s="180"/>
      <c r="J109" s="180"/>
      <c r="K109" s="180"/>
    </row>
    <row r="110" spans="2:13" s="12" customFormat="1" ht="17.45" customHeight="1">
      <c r="B110" s="180"/>
      <c r="C110" s="180"/>
      <c r="D110" s="180"/>
      <c r="E110" s="180"/>
      <c r="F110" s="180"/>
      <c r="G110" s="180"/>
      <c r="H110" s="180"/>
      <c r="I110" s="180"/>
      <c r="J110" s="180"/>
      <c r="K110" s="180"/>
    </row>
    <row r="111" spans="2:13" s="12" customFormat="1" ht="17.45" customHeight="1">
      <c r="B111" s="180"/>
      <c r="C111" s="180"/>
      <c r="D111" s="180"/>
      <c r="E111" s="180"/>
      <c r="F111" s="180"/>
      <c r="G111" s="180"/>
      <c r="H111" s="180"/>
      <c r="I111" s="180"/>
      <c r="J111" s="180"/>
      <c r="K111" s="180"/>
    </row>
    <row r="112" spans="2:13" s="12" customFormat="1" ht="17.45" customHeight="1">
      <c r="B112" s="180"/>
      <c r="C112" s="180"/>
      <c r="D112" s="180"/>
      <c r="E112" s="180"/>
      <c r="F112" s="180"/>
      <c r="G112" s="180"/>
      <c r="H112" s="180"/>
      <c r="I112" s="180"/>
      <c r="J112" s="180"/>
      <c r="K112" s="180"/>
    </row>
    <row r="113" spans="2:11" s="12" customFormat="1" ht="17.45" customHeight="1">
      <c r="B113" s="180"/>
      <c r="C113" s="180"/>
      <c r="D113" s="180"/>
      <c r="E113" s="180"/>
      <c r="F113" s="180"/>
      <c r="G113" s="180"/>
      <c r="H113" s="180"/>
      <c r="I113" s="180"/>
      <c r="J113" s="180"/>
      <c r="K113" s="180"/>
    </row>
    <row r="114" spans="2:11" s="12" customFormat="1" ht="17.45" customHeight="1">
      <c r="B114" s="180"/>
      <c r="C114" s="180"/>
      <c r="D114" s="180"/>
      <c r="E114" s="180"/>
      <c r="F114" s="180"/>
      <c r="G114" s="180"/>
      <c r="H114" s="180"/>
      <c r="I114" s="180"/>
      <c r="J114" s="180"/>
      <c r="K114" s="180"/>
    </row>
    <row r="115" spans="2:11" s="12" customFormat="1" ht="17.45" customHeight="1">
      <c r="B115" s="180"/>
      <c r="C115" s="180"/>
      <c r="D115" s="180"/>
      <c r="E115" s="180"/>
      <c r="F115" s="180"/>
      <c r="G115" s="180"/>
      <c r="H115" s="180"/>
      <c r="I115" s="180"/>
      <c r="J115" s="180"/>
      <c r="K115" s="180"/>
    </row>
    <row r="116" spans="2:11" s="12" customFormat="1" ht="17.45" customHeight="1">
      <c r="B116" s="180"/>
      <c r="C116" s="180"/>
      <c r="D116" s="180"/>
      <c r="E116" s="180"/>
      <c r="F116" s="180"/>
      <c r="G116" s="180"/>
      <c r="H116" s="180"/>
      <c r="I116" s="180"/>
      <c r="J116" s="180"/>
      <c r="K116" s="180"/>
    </row>
    <row r="117" spans="2:11" s="12" customFormat="1" ht="17.45" customHeight="1">
      <c r="B117" s="180"/>
      <c r="C117" s="180"/>
      <c r="D117" s="180"/>
      <c r="E117" s="180"/>
      <c r="F117" s="180"/>
      <c r="G117" s="180"/>
      <c r="H117" s="180"/>
      <c r="I117" s="180"/>
      <c r="J117" s="180"/>
      <c r="K117" s="180"/>
    </row>
    <row r="118" spans="2:11" s="12" customFormat="1" ht="17.45" customHeight="1">
      <c r="B118" s="180"/>
      <c r="C118" s="180"/>
      <c r="D118" s="180"/>
      <c r="E118" s="180"/>
      <c r="F118" s="180"/>
      <c r="G118" s="180"/>
      <c r="H118" s="180"/>
      <c r="I118" s="180"/>
      <c r="J118" s="180"/>
      <c r="K118" s="180"/>
    </row>
    <row r="119" spans="2:11" s="12" customFormat="1" ht="17.45" customHeight="1">
      <c r="B119" s="180"/>
      <c r="C119" s="180"/>
      <c r="D119" s="180"/>
      <c r="E119" s="180"/>
      <c r="F119" s="180"/>
      <c r="G119" s="180"/>
      <c r="H119" s="180"/>
      <c r="I119" s="180"/>
      <c r="J119" s="180"/>
      <c r="K119" s="180"/>
    </row>
    <row r="120" spans="2:11" s="12" customFormat="1" ht="17.45" customHeight="1">
      <c r="B120" s="180"/>
      <c r="C120" s="180"/>
      <c r="D120" s="180"/>
      <c r="E120" s="180"/>
      <c r="F120" s="180"/>
      <c r="G120" s="180"/>
      <c r="H120" s="180"/>
      <c r="I120" s="180"/>
      <c r="J120" s="180"/>
      <c r="K120" s="180"/>
    </row>
    <row r="121" spans="2:11" s="12" customFormat="1" ht="17.45" customHeight="1">
      <c r="B121" s="180"/>
      <c r="C121" s="180"/>
      <c r="D121" s="180"/>
      <c r="E121" s="180"/>
      <c r="F121" s="180"/>
      <c r="G121" s="180"/>
      <c r="H121" s="180"/>
      <c r="I121" s="180"/>
      <c r="J121" s="180"/>
      <c r="K121" s="180"/>
    </row>
    <row r="122" spans="2:11" s="12" customFormat="1" ht="17.45" customHeight="1">
      <c r="B122" s="180"/>
      <c r="C122" s="180"/>
      <c r="D122" s="180"/>
      <c r="E122" s="180"/>
      <c r="F122" s="180"/>
      <c r="G122" s="180"/>
      <c r="H122" s="180"/>
      <c r="I122" s="180"/>
      <c r="J122" s="180"/>
      <c r="K122" s="180"/>
    </row>
    <row r="123" spans="2:11" s="12" customFormat="1" ht="17.45" customHeight="1">
      <c r="B123" s="180"/>
      <c r="C123" s="180"/>
      <c r="D123" s="180"/>
      <c r="E123" s="180"/>
      <c r="F123" s="180"/>
      <c r="G123" s="180"/>
      <c r="H123" s="180"/>
      <c r="I123" s="180"/>
      <c r="J123" s="180"/>
      <c r="K123" s="180"/>
    </row>
    <row r="124" spans="2:11" s="12" customFormat="1" ht="17.45" customHeight="1">
      <c r="B124" s="180"/>
      <c r="C124" s="180"/>
      <c r="D124" s="180"/>
      <c r="E124" s="180"/>
      <c r="F124" s="180"/>
      <c r="G124" s="180"/>
      <c r="H124" s="180"/>
      <c r="I124" s="180"/>
      <c r="J124" s="180"/>
      <c r="K124" s="180"/>
    </row>
    <row r="125" spans="2:11" s="12" customFormat="1" ht="17.45" customHeight="1">
      <c r="B125" s="180"/>
      <c r="C125" s="180"/>
      <c r="D125" s="180"/>
      <c r="E125" s="180"/>
      <c r="F125" s="180"/>
      <c r="G125" s="180"/>
      <c r="H125" s="180"/>
      <c r="I125" s="180"/>
      <c r="J125" s="180"/>
      <c r="K125" s="180"/>
    </row>
    <row r="126" spans="2:11" s="12" customFormat="1" ht="17.45" customHeight="1">
      <c r="B126" s="180"/>
      <c r="C126" s="180"/>
      <c r="D126" s="180"/>
      <c r="E126" s="180"/>
      <c r="F126" s="180"/>
      <c r="G126" s="180"/>
      <c r="H126" s="180"/>
      <c r="I126" s="180"/>
      <c r="J126" s="180"/>
      <c r="K126" s="180"/>
    </row>
    <row r="127" spans="2:11" s="12" customFormat="1" ht="17.45" customHeight="1">
      <c r="B127" s="180"/>
      <c r="C127" s="180"/>
      <c r="D127" s="180"/>
      <c r="E127" s="180"/>
      <c r="F127" s="180"/>
      <c r="G127" s="180"/>
      <c r="H127" s="180"/>
      <c r="I127" s="180"/>
      <c r="J127" s="180"/>
      <c r="K127" s="180"/>
    </row>
    <row r="128" spans="2:11" s="12" customFormat="1" ht="17.45" customHeight="1">
      <c r="B128" s="180"/>
      <c r="C128" s="180"/>
      <c r="D128" s="180"/>
      <c r="E128" s="180"/>
      <c r="F128" s="180"/>
      <c r="G128" s="180"/>
      <c r="H128" s="180"/>
      <c r="I128" s="180"/>
      <c r="J128" s="180"/>
      <c r="K128" s="180"/>
    </row>
  </sheetData>
  <sheetProtection algorithmName="SHA-512" hashValue="Ol/u2pjIjmHNLJmJE5eSlHn0OiUhm/oHWxQvL91kaVrDNUv72AizWmoEiwsu75xASL36747BU0IZ8bPnP76YXg==" saltValue="aOfDY15mlJGIapc56s9szg==" spinCount="100000" sheet="1" objects="1" scenarios="1" formatRows="0"/>
  <dataValidations count="3">
    <dataValidation type="decimal" operator="greaterThanOrEqual" allowBlank="1" showInputMessage="1" showErrorMessage="1" error="Não aceita números negativos." sqref="D94:M94 D8:M8 D11:M11 D16:M22 D26:M34 D49:M50 D38:M46 D52:M57 D60:M61 D66:M66 D72:M74 D76:M79 D84:M84 D91:M91 D14:M14 D64:M64 D68:M70 D82:M82 D86:M89 D97:M103" xr:uid="{00000000-0002-0000-0800-000000000000}">
      <formula1>0</formula1>
    </dataValidation>
    <dataValidation type="decimal" operator="greaterThanOrEqual" allowBlank="1" showInputMessage="1" showErrorMessage="1" error="Não aceita números negativos." promptTitle="Orientação de preenchimento" prompt="Atentar para a relação entre o número de professores e o número de alunos." sqref="D9:M9 D12:M12 D15:M15" xr:uid="{00000000-0002-0000-0800-000001000000}">
      <formula1>0</formula1>
    </dataValidation>
    <dataValidation type="decimal" operator="greaterThanOrEqual" allowBlank="1" showInputMessage="1" showErrorMessage="1" error="Não aceita números negativos." promptTitle="Orientação de preenchimento" prompt="Discriminar os itens considerados no quadro localizado ao final desta aba." sqref="D23:M23 D35:M35 D47:M47 D58:M58 D62:M62 D65:M65 D71:M71 D80:M80 D83:M83 D104:M104 D95:M95 D90:M90" xr:uid="{00000000-0002-0000-0800-000002000000}">
      <formula1>0</formula1>
    </dataValidation>
  </dataValidations>
  <pageMargins left="0.11811023622047245" right="0.11811023622047245" top="0.78740157480314965" bottom="0.78740157480314965" header="0.31496062992125984" footer="0.31496062992125984"/>
  <pageSetup paperSize="9" scale="45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13</vt:i4>
      </vt:variant>
      <vt:variant>
        <vt:lpstr>Intervalos Nomeados</vt:lpstr>
      </vt:variant>
      <vt:variant>
        <vt:i4>1</vt:i4>
      </vt:variant>
    </vt:vector>
  </HeadingPairs>
  <TitlesOfParts>
    <vt:vector size="14" baseType="lpstr">
      <vt:lpstr>Início</vt:lpstr>
      <vt:lpstr>Lista_Municipios</vt:lpstr>
      <vt:lpstr>Indicadores</vt:lpstr>
      <vt:lpstr>DRE_Stress</vt:lpstr>
      <vt:lpstr>Fontes de Financiamento</vt:lpstr>
      <vt:lpstr>Desp pre-operac Investimentos</vt:lpstr>
      <vt:lpstr>Amortização</vt:lpstr>
      <vt:lpstr>Depreciação</vt:lpstr>
      <vt:lpstr>Custos e Despesas</vt:lpstr>
      <vt:lpstr>Receita Operacional</vt:lpstr>
      <vt:lpstr>Capital de Giro</vt:lpstr>
      <vt:lpstr>IR CSLL</vt:lpstr>
      <vt:lpstr>DRE</vt:lpstr>
      <vt:lpstr>Municípios</vt:lpstr>
    </vt:vector>
  </TitlesOfParts>
  <Company>FGV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Evandro Faulin</dc:creator>
  <cp:lastModifiedBy>Raquel de Almeida Pedro</cp:lastModifiedBy>
  <cp:lastPrinted>2015-02-06T16:51:01Z</cp:lastPrinted>
  <dcterms:created xsi:type="dcterms:W3CDTF">2013-08-27T17:17:24Z</dcterms:created>
  <dcterms:modified xsi:type="dcterms:W3CDTF">2023-11-01T22:58:30Z</dcterms:modified>
</cp:coreProperties>
</file>