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Marianaprodrigues\OneDrive - MEC-Ministério da Educação\Área de Trabalho\Redação - Mariana\Arquivos central de demandas\Atualização portal\"/>
    </mc:Choice>
  </mc:AlternateContent>
  <xr:revisionPtr revIDLastSave="0" documentId="8_{CF11E6A3-4C7F-4205-8F84-07E2E55DB85D}" xr6:coauthVersionLast="47" xr6:coauthVersionMax="47" xr10:uidLastSave="{00000000-0000-0000-0000-000000000000}"/>
  <bookViews>
    <workbookView xWindow="-120" yWindow="-120" windowWidth="29040" windowHeight="15720" tabRatio="790" xr2:uid="{00000000-000D-0000-FFFF-FFFF00000000}"/>
  </bookViews>
  <sheets>
    <sheet name="Quadro Geral 44h-s" sheetId="38" r:id="rId1"/>
    <sheet name="MOTORISTA 44hs" sheetId="21" r:id="rId2"/>
    <sheet name="MOTORISTA 44hs Not." sheetId="47" r:id="rId3"/>
    <sheet name="Uniformes" sheetId="48" r:id="rId4"/>
    <sheet name="Combustível" sheetId="44" r:id="rId5"/>
    <sheet name="Veículos" sheetId="49" r:id="rId6"/>
    <sheet name="Memória de Cálculo e Fundamento" sheetId="29" r:id="rId7"/>
  </sheets>
  <calcPr calcId="191028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38" l="1"/>
  <c r="J21" i="38"/>
  <c r="J20" i="38"/>
  <c r="G20" i="38"/>
  <c r="K13" i="49"/>
  <c r="J14" i="49" s="1"/>
  <c r="T17" i="48"/>
  <c r="U17" i="48" s="1"/>
  <c r="R17" i="48"/>
  <c r="S17" i="48" s="1"/>
  <c r="P17" i="48"/>
  <c r="Q17" i="48" s="1"/>
  <c r="T16" i="48"/>
  <c r="U16" i="48" s="1"/>
  <c r="R16" i="48"/>
  <c r="S16" i="48" s="1"/>
  <c r="P16" i="48"/>
  <c r="Q16" i="48" s="1"/>
  <c r="T15" i="48"/>
  <c r="U15" i="48" s="1"/>
  <c r="R15" i="48"/>
  <c r="S15" i="48" s="1"/>
  <c r="P15" i="48"/>
  <c r="Q15" i="48" s="1"/>
  <c r="T14" i="48"/>
  <c r="U14" i="48" s="1"/>
  <c r="R14" i="48"/>
  <c r="S14" i="48" s="1"/>
  <c r="P14" i="48"/>
  <c r="Q14" i="48" s="1"/>
  <c r="T13" i="48"/>
  <c r="U13" i="48" s="1"/>
  <c r="R13" i="48"/>
  <c r="S13" i="48" s="1"/>
  <c r="P13" i="48"/>
  <c r="Q13" i="48" s="1"/>
  <c r="T12" i="48"/>
  <c r="U12" i="48" s="1"/>
  <c r="R12" i="48"/>
  <c r="S12" i="48" s="1"/>
  <c r="P12" i="48"/>
  <c r="Q12" i="48" s="1"/>
  <c r="T18" i="48" l="1"/>
  <c r="T19" i="48" s="1"/>
  <c r="M13" i="49"/>
  <c r="L14" i="49" s="1"/>
  <c r="I13" i="49"/>
  <c r="H14" i="49" s="1"/>
  <c r="F8" i="38"/>
  <c r="P18" i="48"/>
  <c r="P19" i="48" s="1"/>
  <c r="R18" i="48"/>
  <c r="R19" i="48" s="1"/>
  <c r="D108" i="47" l="1"/>
  <c r="D108" i="21"/>
  <c r="D59" i="47" l="1"/>
  <c r="D59" i="21"/>
  <c r="I21" i="38"/>
  <c r="H2" i="44"/>
  <c r="E9" i="38"/>
  <c r="I2" i="44" l="1"/>
  <c r="F4" i="44" s="1"/>
  <c r="C34" i="29"/>
  <c r="C31" i="29"/>
  <c r="F3" i="44" l="1"/>
  <c r="E2" i="44"/>
  <c r="C119" i="47" l="1"/>
  <c r="C123" i="47" s="1"/>
  <c r="D98" i="47"/>
  <c r="D103" i="47" s="1"/>
  <c r="C79" i="47"/>
  <c r="C76" i="47"/>
  <c r="C52" i="47"/>
  <c r="C91" i="47" s="1"/>
  <c r="C36" i="47"/>
  <c r="D22" i="47"/>
  <c r="D26" i="47" s="1"/>
  <c r="C81" i="47" l="1"/>
  <c r="C37" i="47"/>
  <c r="C93" i="47"/>
  <c r="D23" i="47"/>
  <c r="D29" i="47" s="1"/>
  <c r="D58" i="47"/>
  <c r="D64" i="47" s="1"/>
  <c r="D71" i="47" s="1"/>
  <c r="C79" i="21"/>
  <c r="C76" i="21"/>
  <c r="D92" i="47" l="1"/>
  <c r="D37" i="47"/>
  <c r="D44" i="47"/>
  <c r="D78" i="47"/>
  <c r="D77" i="47"/>
  <c r="D90" i="47"/>
  <c r="D51" i="47"/>
  <c r="D47" i="47"/>
  <c r="D45" i="47"/>
  <c r="D89" i="47"/>
  <c r="D50" i="47"/>
  <c r="D35" i="47"/>
  <c r="D88" i="47"/>
  <c r="D75" i="47"/>
  <c r="D49" i="47"/>
  <c r="D34" i="47"/>
  <c r="D86" i="47"/>
  <c r="D130" i="47"/>
  <c r="D87" i="47"/>
  <c r="D48" i="47"/>
  <c r="D80" i="47"/>
  <c r="D46" i="47"/>
  <c r="D79" i="47"/>
  <c r="D91" i="47"/>
  <c r="D76" i="47"/>
  <c r="F9" i="38"/>
  <c r="G9" i="38" s="1"/>
  <c r="H9" i="38" s="1"/>
  <c r="D36" i="47" l="1"/>
  <c r="D38" i="47" s="1"/>
  <c r="D69" i="47" s="1"/>
  <c r="D93" i="47"/>
  <c r="D102" i="47" s="1"/>
  <c r="D104" i="47" s="1"/>
  <c r="D133" i="47" s="1"/>
  <c r="D52" i="47"/>
  <c r="D70" i="47" s="1"/>
  <c r="D81" i="47"/>
  <c r="D132" i="47" s="1"/>
  <c r="G8" i="38"/>
  <c r="H8" i="38" s="1"/>
  <c r="D72" i="47" l="1"/>
  <c r="D131" i="47" s="1"/>
  <c r="D113" i="21" l="1"/>
  <c r="D113" i="47"/>
  <c r="D134" i="47" s="1"/>
  <c r="D135" i="47" s="1"/>
  <c r="D117" i="47" l="1"/>
  <c r="D118" i="47" s="1"/>
  <c r="D119" i="47" s="1"/>
  <c r="D123" i="47" s="1"/>
  <c r="D136" i="47" s="1"/>
  <c r="D137" i="47" s="1"/>
  <c r="F7" i="38" s="1"/>
  <c r="G7" i="38" s="1"/>
  <c r="H7" i="38" s="1"/>
  <c r="D122" i="47" l="1"/>
  <c r="D120" i="47"/>
  <c r="D121" i="47"/>
  <c r="D22" i="21" l="1"/>
  <c r="D58" i="21" s="1"/>
  <c r="C36" i="21" l="1"/>
  <c r="F12" i="29" l="1"/>
  <c r="C49" i="29" l="1"/>
  <c r="D134" i="21" l="1"/>
  <c r="C119" i="21"/>
  <c r="C123" i="21" s="1"/>
  <c r="D98" i="21"/>
  <c r="D103" i="21" s="1"/>
  <c r="C52" i="21"/>
  <c r="C91" i="21" s="1"/>
  <c r="C93" i="21" s="1"/>
  <c r="C37" i="21" l="1"/>
  <c r="C81" i="21"/>
  <c r="D23" i="21"/>
  <c r="D64" i="21"/>
  <c r="D71" i="21" s="1"/>
  <c r="D26" i="21"/>
  <c r="D29" i="21" l="1"/>
  <c r="D91" i="21" s="1"/>
  <c r="D80" i="21" l="1"/>
  <c r="D89" i="21"/>
  <c r="D77" i="21"/>
  <c r="D76" i="21"/>
  <c r="D90" i="21"/>
  <c r="D79" i="21"/>
  <c r="D88" i="21"/>
  <c r="D86" i="21"/>
  <c r="D78" i="21"/>
  <c r="D87" i="21"/>
  <c r="D75" i="21"/>
  <c r="D37" i="21"/>
  <c r="D130" i="21"/>
  <c r="D92" i="21"/>
  <c r="D45" i="21"/>
  <c r="D49" i="21"/>
  <c r="D34" i="21"/>
  <c r="D48" i="21"/>
  <c r="D46" i="21"/>
  <c r="D50" i="21"/>
  <c r="D47" i="21"/>
  <c r="D51" i="21"/>
  <c r="D35" i="21"/>
  <c r="D44" i="21"/>
  <c r="D36" i="21" l="1"/>
  <c r="D38" i="21" s="1"/>
  <c r="D69" i="21" s="1"/>
  <c r="D52" i="21"/>
  <c r="D70" i="21" s="1"/>
  <c r="D93" i="21"/>
  <c r="D81" i="21"/>
  <c r="D132" i="21" s="1"/>
  <c r="D102" i="21" l="1"/>
  <c r="D104" i="21" s="1"/>
  <c r="D133" i="21" s="1"/>
  <c r="D72" i="21"/>
  <c r="D131" i="21" s="1"/>
  <c r="D135" i="21" l="1"/>
  <c r="D117" i="21" s="1"/>
  <c r="D118" i="21" s="1"/>
  <c r="D119" i="21" s="1"/>
  <c r="D123" i="21" s="1"/>
  <c r="D136" i="21" s="1"/>
  <c r="D137" i="21" l="1"/>
  <c r="F6" i="38" l="1"/>
  <c r="G6" i="38" s="1"/>
  <c r="D120" i="21"/>
  <c r="D122" i="21"/>
  <c r="D121" i="21"/>
  <c r="G10" i="38" l="1"/>
  <c r="G15" i="38" s="1"/>
  <c r="H20" i="38" s="1"/>
  <c r="H6" i="38"/>
  <c r="G11" i="38" s="1"/>
  <c r="I20" i="38" l="1"/>
  <c r="I22" i="3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Itamar Rodrigues Silva Filho</author>
  </authors>
  <commentList>
    <comment ref="B57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>Itamar Rodrigues Silva Filho:</t>
        </r>
        <r>
          <rPr>
            <sz val="9"/>
            <color indexed="81"/>
            <rFont val="Segoe UI"/>
            <family val="2"/>
          </rPr>
          <t xml:space="preserve">
Faltam complementos conforme planilha indicada BASE</t>
        </r>
      </text>
    </comment>
    <comment ref="A84" authorId="0" shapeId="0" xr:uid="{00000000-0006-0000-0100-000002000000}">
      <text>
        <r>
          <rPr>
            <b/>
            <sz val="9"/>
            <color indexed="81"/>
            <rFont val="Segoe UI"/>
            <family val="2"/>
          </rPr>
          <t>Itamar Rodrigues Silva Filho:</t>
        </r>
        <r>
          <rPr>
            <sz val="9"/>
            <color indexed="81"/>
            <rFont val="Segoe UI"/>
            <family val="2"/>
          </rPr>
          <t xml:space="preserve">
Na IN5 de 2017 os títulos de 4,1 tem nome diferente, como férias se utiliza Substituto de férias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Itamar Rodrigues Silva Filho</author>
  </authors>
  <commentList>
    <comment ref="B57" authorId="0" shapeId="0" xr:uid="{00000000-0006-0000-0200-000001000000}">
      <text>
        <r>
          <rPr>
            <b/>
            <sz val="9"/>
            <color indexed="81"/>
            <rFont val="Segoe UI"/>
            <family val="2"/>
          </rPr>
          <t>Itamar Rodrigues Silva Filho:</t>
        </r>
        <r>
          <rPr>
            <sz val="9"/>
            <color indexed="81"/>
            <rFont val="Segoe UI"/>
            <family val="2"/>
          </rPr>
          <t xml:space="preserve">
Faltam complementos conforme planilha indicada BASE</t>
        </r>
      </text>
    </comment>
    <comment ref="A84" authorId="0" shapeId="0" xr:uid="{00000000-0006-0000-0200-000002000000}">
      <text>
        <r>
          <rPr>
            <b/>
            <sz val="9"/>
            <color indexed="81"/>
            <rFont val="Segoe UI"/>
            <family val="2"/>
          </rPr>
          <t>Itamar Rodrigues Silva Filho:</t>
        </r>
        <r>
          <rPr>
            <sz val="9"/>
            <color indexed="81"/>
            <rFont val="Segoe UI"/>
            <family val="2"/>
          </rPr>
          <t xml:space="preserve">
Na IN5 de 2017 os títulos de 4,1 tem nome diferente, como férias se utiliza Substituto de férias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Itamar Rodrigues Silva Filho</author>
  </authors>
  <commentList>
    <comment ref="B22" authorId="0" shapeId="0" xr:uid="{00000000-0006-0000-0600-000001000000}">
      <text>
        <r>
          <rPr>
            <b/>
            <sz val="9"/>
            <color indexed="81"/>
            <rFont val="Segoe UI"/>
            <family val="2"/>
          </rPr>
          <t>Itamar Rodrigues Silva Filho:</t>
        </r>
        <r>
          <rPr>
            <sz val="9"/>
            <color indexed="81"/>
            <rFont val="Segoe UI"/>
            <family val="2"/>
          </rPr>
          <t xml:space="preserve">
Faltam complementos conforme planilha indicada BASE</t>
        </r>
      </text>
    </comment>
  </commentList>
</comments>
</file>

<file path=xl/sharedStrings.xml><?xml version="1.0" encoding="utf-8"?>
<sst xmlns="http://schemas.openxmlformats.org/spreadsheetml/2006/main" count="725" uniqueCount="291">
  <si>
    <t>GRUPO ÚNICO</t>
  </si>
  <si>
    <t>CATEGORIA</t>
  </si>
  <si>
    <t>UNIDADE</t>
  </si>
  <si>
    <t>QTD Mensal</t>
  </si>
  <si>
    <t>Valor Unitário Estimado</t>
  </si>
  <si>
    <t>Valor Mensal Estimado</t>
  </si>
  <si>
    <t>Valor Anual Estimado</t>
  </si>
  <si>
    <t>MOTORISTA DIURNO</t>
  </si>
  <si>
    <t>MOTORISTA NOTURNO</t>
  </si>
  <si>
    <t>VEÍCULO</t>
  </si>
  <si>
    <t>COMBUSTÍVEL</t>
  </si>
  <si>
    <t>LITRO</t>
  </si>
  <si>
    <t>VALOR TOTAL MENSAL</t>
  </si>
  <si>
    <t>VALOR TOTAL ANUAL</t>
  </si>
  <si>
    <t>SEM PREVISÃO DE DIÁRIAS</t>
  </si>
  <si>
    <t>ITEM</t>
  </si>
  <si>
    <t>DESCRIÇÃO</t>
  </si>
  <si>
    <t>Quantidade</t>
  </si>
  <si>
    <t>Média Mensal Apurada*</t>
  </si>
  <si>
    <t>Valor Unitário</t>
  </si>
  <si>
    <t>Veículo de Representação com motorista e combustível</t>
  </si>
  <si>
    <t>Km Rodado</t>
  </si>
  <si>
    <t>* Conforme apuração realizada pela fiscalização do contrato ( DFD)</t>
  </si>
  <si>
    <t>QTD ESTIMADA</t>
  </si>
  <si>
    <t>Valor Mensal</t>
  </si>
  <si>
    <t>Valor Anual</t>
  </si>
  <si>
    <t>Diárias em viagens</t>
  </si>
  <si>
    <t>Diária</t>
  </si>
  <si>
    <t>* Os valores podem sofrer alteração em razão de aproximação de casas decimais.</t>
  </si>
  <si>
    <t>Km Miníma (franquia) estimada</t>
  </si>
  <si>
    <t>Km Média apurada</t>
  </si>
  <si>
    <t>Km Máxima estimada</t>
  </si>
  <si>
    <t>SECRETARIA EXECUTIVA</t>
  </si>
  <si>
    <t>SUBSECRETARIA DE ASSUNTOS ADMINISTRATIVOS</t>
  </si>
  <si>
    <t>COORDENAÇÃO-GERAL DE LOGÍSTICA INSTITUCIONAL</t>
  </si>
  <si>
    <t>PLANILHA DE CUSTOS E FORMAÇÃO DE CUSTOS</t>
  </si>
  <si>
    <t xml:space="preserve">INSTRUÇÃO NORMATIVA Nº 5, DE 26 DE MAIO DE 2017 (Atualizada) e </t>
  </si>
  <si>
    <t>INSTRUÇÃO NORMATIVA Nº 7, DE 20 DE SETEMBRO DE 2018.</t>
  </si>
  <si>
    <t>Discriminação dos Serviços (dados referentes à contratação)</t>
  </si>
  <si>
    <t xml:space="preserve">A </t>
  </si>
  <si>
    <t xml:space="preserve">Data de apresentação da proposta (dia/mês/ano) </t>
  </si>
  <si>
    <t>DD/MM/2022</t>
  </si>
  <si>
    <t xml:space="preserve">B </t>
  </si>
  <si>
    <t xml:space="preserve">Município/UF </t>
  </si>
  <si>
    <t>Brasília/DF</t>
  </si>
  <si>
    <t xml:space="preserve">C </t>
  </si>
  <si>
    <t xml:space="preserve">Ano Acordo, Convenção ou Sentença Normativa em Dissídio Coletivo, Nº do registro no MTE </t>
  </si>
  <si>
    <t>DF/2024 - SEAC/DF - SITTRATER/DF</t>
  </si>
  <si>
    <t>D</t>
  </si>
  <si>
    <t xml:space="preserve">Nº de meses de execução contratual </t>
  </si>
  <si>
    <t xml:space="preserve">Dados complementares para composição dos custos referente à mão-de-obra </t>
  </si>
  <si>
    <t>Tipo de serviço (mesmo serviço com características distintas)</t>
  </si>
  <si>
    <t>SUPERVISOR</t>
  </si>
  <si>
    <t>Salário Normativo da Categoria Profissional</t>
  </si>
  <si>
    <t xml:space="preserve">Categoria profissional (vinculada à execução contratual) </t>
  </si>
  <si>
    <t>MOTORISTA</t>
  </si>
  <si>
    <t>Classificação Brasileira de Ocupações (CBO):</t>
  </si>
  <si>
    <t>CBO (985-35)</t>
  </si>
  <si>
    <t xml:space="preserve">Data base da categoria (dia/mês/ano) </t>
  </si>
  <si>
    <t>Módulo 1 - Composição da Remuneração</t>
  </si>
  <si>
    <t xml:space="preserve">Composição da remuneração </t>
  </si>
  <si>
    <t xml:space="preserve">Valor (R$) </t>
  </si>
  <si>
    <t xml:space="preserve">Salário Base </t>
  </si>
  <si>
    <t>Adicional de Periculosidade</t>
  </si>
  <si>
    <t xml:space="preserve">Adicional de insalubridade </t>
  </si>
  <si>
    <t xml:space="preserve">D </t>
  </si>
  <si>
    <t xml:space="preserve">Adicional noturno </t>
  </si>
  <si>
    <t xml:space="preserve">E </t>
  </si>
  <si>
    <t>Adicional de Hora Noturna reduzida</t>
  </si>
  <si>
    <t xml:space="preserve">G </t>
  </si>
  <si>
    <t xml:space="preserve">Intervalo Intrajornada </t>
  </si>
  <si>
    <t xml:space="preserve">H </t>
  </si>
  <si>
    <t>Descanso Semanal Remunerado</t>
  </si>
  <si>
    <t xml:space="preserve">Total da Remuneração </t>
  </si>
  <si>
    <t>Nota 1: O Módulo 1 refere-se ao valor mensal devido ao empregado pela prestação do serviço no período de 12 meses.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</si>
  <si>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</si>
  <si>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</si>
  <si>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</si>
  <si>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</si>
  <si>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 xml:space="preserve">% </t>
  </si>
  <si>
    <t xml:space="preserve">13 º Salário </t>
  </si>
  <si>
    <t>Férias e Adicional de Férias</t>
  </si>
  <si>
    <t xml:space="preserve">Subtotal </t>
  </si>
  <si>
    <t>C</t>
  </si>
  <si>
    <t>Incidência dos encargos previstos no Submódulo 2.2 sobre 13º Salário, Férias e Adicional de Férias</t>
  </si>
  <si>
    <t xml:space="preserve">Total </t>
  </si>
  <si>
    <t>Nota 1: Como a planilha de custos e formação de preços é calculada mensalmente, provisiona-se proporcionalmente 1/12 (um doze avos) dos valores referentes a gratificação natalina, férias e adicional de férias. (Redação dada pela Instrução Normativa nº 7, de 2018)</t>
  </si>
  <si>
    <t>Nota 2: O adicional de férias contido no Submódulo 2.1 corresponde a 1/3 (um terço) da remuneração que por sua vez é divido por 12 (doze) conforme Nota 1 acima.</t>
  </si>
  <si>
    <t>Nota 3: Levando em consideração a vigência contratual prevista no art. 57 da Lei nº 8.666, de 23 de junho de 1993, a rubrica férias tem como objetivo principal suprir a necessidade do pagamento das férias remuneradas ao final do contrato de 12 meses. Esta rubrica, quando da prorrogação contratual, torna-se custo não renovável.  (Incluído pela Instrução Normativa nº 7, de 2018)</t>
  </si>
  <si>
    <t>Submódulo 2.2 - Encargos Previdenciários (GPS), Fundo de Garantia por Tempo de Serviço (FGTS) e outras contribuições.</t>
  </si>
  <si>
    <t>2.2</t>
  </si>
  <si>
    <t>GPS, FGTS e outras contribuições</t>
  </si>
  <si>
    <t xml:space="preserve">INSS </t>
  </si>
  <si>
    <t xml:space="preserve">Salário Educação </t>
  </si>
  <si>
    <t>SAT</t>
  </si>
  <si>
    <t>SESC ou SESI</t>
  </si>
  <si>
    <t>SENAI - SENAC</t>
  </si>
  <si>
    <t xml:space="preserve">F </t>
  </si>
  <si>
    <t xml:space="preserve">SEBRAE </t>
  </si>
  <si>
    <t>INCRA</t>
  </si>
  <si>
    <t>FGTS</t>
  </si>
  <si>
    <t xml:space="preserve">TOTAL </t>
  </si>
  <si>
    <t>Nota 1: Os percentuais dos encargos previdenciários, do FGTS e demais contribuições são aqueles estabelecidos pela legislação vigente.</t>
  </si>
  <si>
    <t>Nota 2: O SAT a depender do grau de risco do serviço irá variar entre 1%, para risco leve, de 2%, para risco médio, e de 3% de risco grave.</t>
  </si>
  <si>
    <t>Nota 3: Esses percentuais incidem sobre o Módulo 1, o Submódulo 2.1. (Redação dada pela Instrução Normativa nº 7, de 2018)</t>
  </si>
  <si>
    <t>Submódulo 2.3 - Benefícios Mensais e Diários.</t>
  </si>
  <si>
    <t>2.3</t>
  </si>
  <si>
    <t>Benefícios Mensais e Diários</t>
  </si>
  <si>
    <t xml:space="preserve">Transporte </t>
  </si>
  <si>
    <t>Auxílio- Refeição/ Alimentação  (Vales, Cestas básicas, etc)</t>
  </si>
  <si>
    <t xml:space="preserve">Fundo Social Odontológico </t>
  </si>
  <si>
    <t>Plano de Saúde</t>
  </si>
  <si>
    <t>E</t>
  </si>
  <si>
    <t>Seguro de vida, invalidez e funeral</t>
  </si>
  <si>
    <t>Auxílio creche</t>
  </si>
  <si>
    <t xml:space="preserve">Total de Benefícios mensais e diários </t>
  </si>
  <si>
    <t>Nota 1: O valor informado deverá ser o custo real do benefício (descontado o valor eventualmente pago pelo posto).</t>
  </si>
  <si>
    <t>Nota 2: Observar a previsão dos benefícios contidos em Acordos, Convenções e Dissídios Coletivos de Trabalho e atentar-se ao disposto no art. 6º desta Instrução Normativa SEGES Nº 05/2017.</t>
  </si>
  <si>
    <t>Quadro-Resumo do Módulo 2 - Encargos e Benefícios anuais, mensais e diários</t>
  </si>
  <si>
    <t>Encargos e Benefícios Anuais, Mensais e Diários</t>
  </si>
  <si>
    <t>Valor (R$)</t>
  </si>
  <si>
    <t>Total</t>
  </si>
  <si>
    <t>Módulo 3 - Provisão para Rescisão</t>
  </si>
  <si>
    <t>Provisão para Rescisão</t>
  </si>
  <si>
    <t>%</t>
  </si>
  <si>
    <t>A</t>
  </si>
  <si>
    <t>Aviso Prévio Indenizado</t>
  </si>
  <si>
    <t>B</t>
  </si>
  <si>
    <t>Incidência do FGTS sobre o Aviso Prévio Indenizado</t>
  </si>
  <si>
    <t>Multa do FGTS e contribuição social sobre o Aviso Prévio Indenizado</t>
  </si>
  <si>
    <t>Aviso Prévio Trabalhado</t>
  </si>
  <si>
    <t>Incidência de GPS, FGTS e outras contribuições sobre o Aviso Prévio Trabalhado</t>
  </si>
  <si>
    <t>F</t>
  </si>
  <si>
    <t>Multa do FGTS e contribuição social sobre o Aviso Prévio Trabalhado</t>
  </si>
  <si>
    <t>Nota 1: O somatório dos percentuais referentes a Multa do FGTS e contribuição social sobre o Aviso Prévio Indenizado e a Multa do FGTS e contribuição social sobre o Aviso Prévio Trabalhado não deverão ultrapassar a 5% conforme o Anexo XI da IN 05/2017-SG/MPDG</t>
  </si>
  <si>
    <t>Módulo 4 - Custo de Reposição do Profissional Ausente</t>
  </si>
  <si>
    <t>Submódulo 4.1 - Ausências Legais</t>
  </si>
  <si>
    <t>4.1</t>
  </si>
  <si>
    <t>Substituto nas Ausências Legais</t>
  </si>
  <si>
    <t>Substituto na cobertura de Férias</t>
  </si>
  <si>
    <t>Substituto na cobertura de Ausências Legais por doença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</si>
  <si>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</si>
  <si>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</si>
  <si>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</si>
  <si>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Ausência por Doença</t>
  </si>
  <si>
    <t>G</t>
  </si>
  <si>
    <t>Outros (especificar)</t>
  </si>
  <si>
    <t>Nota 1: Os itens que contemplam o módulo 4 se referem ao custo dos dias trabalhados pelo repositor/substituto, quando o empregado alocado na prestação de serviço estiver ausente, conforme as previsões estabelecidas na legislação. (Redação dada pela Instrução Normativa nº 7, de 2018)</t>
  </si>
  <si>
    <t>Submódulo 4.2 - Substituto na Intrajornada</t>
  </si>
  <si>
    <t>4.2</t>
  </si>
  <si>
    <t>Substituto na Intrajornada</t>
  </si>
  <si>
    <t>Substituto na cobertura de Intervalo para repouso ou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</si>
  <si>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</si>
  <si>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</si>
  <si>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</si>
  <si>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</si>
  <si>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</si>
  <si>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</si>
  <si>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</si>
  <si>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Utensílios</t>
  </si>
  <si>
    <t>Insumos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</si>
  <si>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</si>
  <si>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</si>
  <si>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</si>
  <si>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</si>
  <si>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</si>
  <si>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(PIS, COFINS)</t>
  </si>
  <si>
    <t>C.2. Tributos Estaduais (ISS)</t>
  </si>
  <si>
    <t>C.3. Tributos Municipais (especificar)</t>
  </si>
  <si>
    <t>Nota 1: Custos Indiretos, Tributos e Lucro por empregado.</t>
  </si>
  <si>
    <t>Nota 2: Os percentuais de Custos Indiretos (5%) e de Lucro (5%) por posto indicados acima estão menores que os máximos aceitáveis, de acordo com o Acórdão 2.369/2011- TCU – Plenário.</t>
  </si>
  <si>
    <t>Nota 3: O orçamento dos custos dos serviços foi estimado levando-se em consideração empresas optantes pelo Lucro Real.</t>
  </si>
  <si>
    <t>2. QUADRO-RESUMO DO CUSTO POR EMPREGADO</t>
  </si>
  <si>
    <t>Mão de obra vinculada à execução contratual (valor por empregado)</t>
  </si>
  <si>
    <t>Subtotal (A + B +C+ D+E)</t>
  </si>
  <si>
    <t>Módulo 6 – Custos Indiretos, Tributos e Lucro</t>
  </si>
  <si>
    <t xml:space="preserve">Valor Total por Empregado </t>
  </si>
  <si>
    <t>COORDENAÇÃO-GERAL DE GESTÃO ADMINISTRATIVA</t>
  </si>
  <si>
    <t>COORDENAÇÃO DE MODERNIZAÇÃO E ELABORAÇÃO DE PROJETOS</t>
  </si>
  <si>
    <t>MINISTÉRIO DA EDUCAÇÃO</t>
  </si>
  <si>
    <t>COORDENAÇÃO GERAL DE LICITAÇÕES E CONTRATOS</t>
  </si>
  <si>
    <t>COORDENAÇÃO DE PLANEJAMENTO DAS CONTRATAÇÕES</t>
  </si>
  <si>
    <t>DISCRIMINAÇÃO</t>
  </si>
  <si>
    <t>QUANTIDADE</t>
  </si>
  <si>
    <t>Órgãos Públicos</t>
  </si>
  <si>
    <t>Órgão: MTE</t>
  </si>
  <si>
    <t>Órgão: CNJ</t>
  </si>
  <si>
    <t>Órgão: MME</t>
  </si>
  <si>
    <t>Órgão: ANTT</t>
  </si>
  <si>
    <t>Órgão: TSE</t>
  </si>
  <si>
    <t>Órgão:</t>
  </si>
  <si>
    <t>Media</t>
  </si>
  <si>
    <t xml:space="preserve">Mediana </t>
  </si>
  <si>
    <t>Menor Valor</t>
  </si>
  <si>
    <t>Empresas: G&amp;E SERVIÇOS TERCEIRIZADOS LTDA</t>
  </si>
  <si>
    <t>Empresas: GREEN HOUSE SERVIÇOS</t>
  </si>
  <si>
    <t>Empresas: ESPLANADA</t>
  </si>
  <si>
    <t>Empresas: LBN Serviços e Construção LTDA</t>
  </si>
  <si>
    <t xml:space="preserve">Empresas: </t>
  </si>
  <si>
    <t xml:space="preserve">Empresa: </t>
  </si>
  <si>
    <t>CNPJ: 08.744.139/0001-51</t>
  </si>
  <si>
    <t>CNPJ: 12.531.678/0001-80</t>
  </si>
  <si>
    <t>CNPJ: 01.099.686/0001-82</t>
  </si>
  <si>
    <t>CNPJ: 09.324.222/0001-34</t>
  </si>
  <si>
    <t>CNPJ:</t>
  </si>
  <si>
    <t xml:space="preserve">CNPJ: </t>
  </si>
  <si>
    <t>PREGÃO: 11/2023</t>
  </si>
  <si>
    <t>CTO: 38/2023</t>
  </si>
  <si>
    <t>PREGÃO:  12/2022 
CTO: 2/2023</t>
  </si>
  <si>
    <t>PREGÃO: 13/2022</t>
  </si>
  <si>
    <t>PREGÃO:</t>
  </si>
  <si>
    <t>PREGÃO</t>
  </si>
  <si>
    <t>Valor Unit.</t>
  </si>
  <si>
    <t xml:space="preserve"> Camisas sociais</t>
  </si>
  <si>
    <t>Termo Completo</t>
  </si>
  <si>
    <t>Cinto social</t>
  </si>
  <si>
    <t>par de sapato social</t>
  </si>
  <si>
    <t xml:space="preserve"> pares de meias</t>
  </si>
  <si>
    <t>Gravata</t>
  </si>
  <si>
    <t>VALOR TOTAL</t>
  </si>
  <si>
    <t>VALOR MENSAL POR MOTORISTA</t>
  </si>
  <si>
    <t>UND</t>
  </si>
  <si>
    <t>Quantidade Mensal</t>
  </si>
  <si>
    <t>Quantidade Anual</t>
  </si>
  <si>
    <t>Valor Unitário (tabela ANP) 30/06/2024 a 06/07/2024</t>
  </si>
  <si>
    <t>Desconto Médio</t>
  </si>
  <si>
    <t>Valor Estimado com Desconto</t>
  </si>
  <si>
    <t>Valor mensal</t>
  </si>
  <si>
    <t>Combustível gasolina, aferidos por litro consumido, para abastecer 2 veículos de representação.</t>
  </si>
  <si>
    <t>litro</t>
  </si>
  <si>
    <t>VALOR MENSAL</t>
  </si>
  <si>
    <t>VALOR SEMESTRAL</t>
  </si>
  <si>
    <t>Atualizado em: 15/07/2024 -Tabela ANP de 30/06/2024 a 06/07/2024 para Brasília.</t>
  </si>
  <si>
    <t>Item</t>
  </si>
  <si>
    <t>Discriminação</t>
  </si>
  <si>
    <t>Qtd</t>
  </si>
  <si>
    <t>PESQUISA DE PREÇOS DO COMPRAS.GOV conforme relatório.</t>
  </si>
  <si>
    <t>METODOLOGIA</t>
  </si>
  <si>
    <t>MÉDIA</t>
  </si>
  <si>
    <t>MEDIANA</t>
  </si>
  <si>
    <t>MENOR PREÇO</t>
  </si>
  <si>
    <t>Valor locação/mês </t>
  </si>
  <si>
    <t>Valor Total Mensal</t>
  </si>
  <si>
    <t>Veículo de Representação sem motorista e sem combustível</t>
  </si>
  <si>
    <t>TOTAL ANUAL</t>
  </si>
  <si>
    <t>BASE LEGAL</t>
  </si>
  <si>
    <t>Cláusula 5ª - CCT 2024 - SEAC - SITTRATER/DF</t>
  </si>
  <si>
    <t>Hora Noturna Reduzida</t>
  </si>
  <si>
    <t>Art 73 - CLT. Cálculo: Salário Base/220 x (44h semanais x 60min/52,5min) x 20% de adicional</t>
  </si>
  <si>
    <t>Cálculo: [(1/12)x100] - Art 7 º, inciso VIII, da Constituição Federal, Lei nº 4 090 62 e Lei nº 787/89</t>
  </si>
  <si>
    <t>Item 14 - anexo VII, IN 05/2017 - MP e Art 8º da IN CJF nº 001/2013 - Cáculo: Férias - [(1/11) x 100] = 9,09 e 1/3 constitucional - [(1/3) x (1/11) x 100]=3,03%</t>
  </si>
  <si>
    <t>Item 14 - anexo VII, da IN 05/2017, IN nº 05/2017 - Anexo VII-D; IN nº 07/2018</t>
  </si>
  <si>
    <t>INSS</t>
  </si>
  <si>
    <t>Art. 2°, § 3º, da Lei 11.457, de 16 de março de 2007.</t>
  </si>
  <si>
    <t>SALÁRIO EDUCAÇÃO</t>
  </si>
  <si>
    <t>Art. 3º, Inciso I, Decreto 87.043, de 22 de março de 1982.</t>
  </si>
  <si>
    <t>SEGURO ACIDENTE DE TRABALHO= SAT X FAP</t>
  </si>
  <si>
    <t>RAT - 1% - Serviços combinados de escritório e apoio administrativo – código 8211-3/00, todos do Anexo V do Decreto nº 3.048/1999); - FAP: 2 (padrão) . Observação: A licitante deve preencher o item A.08 das planilhas de composição de custos e formação de preços com o valor de seu FAP, a ser comprovado no envio de sua proposta adequada ao lance vencedor, mediante apresentação da GFIP ou outro documento apto a fazêlo.</t>
  </si>
  <si>
    <t>SESI/SESC</t>
  </si>
  <si>
    <t>Art. 30, Lei 8.036, de 11 de maio de 1990.</t>
  </si>
  <si>
    <t>SENAI/SENAC</t>
  </si>
  <si>
    <t>Art. 1º, caput, Decreto-Lei 6.246, de 1944 (SENAI) e art. 4º, caput do Decreto-Lei 8.621, de 1946 (SENAC).</t>
  </si>
  <si>
    <t>SEBRAE</t>
  </si>
  <si>
    <t>Art. 8º, Lei 8.029, de 12 de abril de 1990.</t>
  </si>
  <si>
    <t>Art. 1°, I, 2 c/c art. 3°, ambos do Decreto-Lei 1.146, de 31 de dezembro de 1970.</t>
  </si>
  <si>
    <t>H</t>
  </si>
  <si>
    <t>Art. 15, Lei nº 8.036/90 e Art. 7º, III, CF.</t>
  </si>
  <si>
    <t>Vale Transporte, Decreto Distrital 40.392 (a partir de 20/01/2020)</t>
  </si>
  <si>
    <t>Cláusula 12ª -  CCT 2024 - SEAC - SITTRATER/DF</t>
  </si>
  <si>
    <t>Cláusula 13ª -  CCT 2024 - SEAC - SITTRATER/DF - (Não será pago pela Administração)</t>
  </si>
  <si>
    <t>Cláusula 14ª -  CCT 2024 - SEAC - SITTRATER/DF - (Não será pago pela Administração)</t>
  </si>
  <si>
    <t>Cláusula 15ª -  CCT 2024 - SEAC - SITTRATER/DF</t>
  </si>
  <si>
    <t xml:space="preserve">Cálculo: {[0,05x(1/12)]x100} = 0,42% - Art. 7º, XXI, CF/88, 477, 487 e ss. CLT </t>
  </si>
  <si>
    <t xml:space="preserve">INSTRUÇÃO NORMATIVA MTE/SIT Nº 25, DE 20 DE DEZEMBRO DE 2001= (8,00% x 0,42%) x 100 = 0,03% </t>
  </si>
  <si>
    <t>Multa do FGTS sobre o Aviso Prévio Indenizado</t>
  </si>
  <si>
    <t xml:space="preserve">Cálculo:  Item 14 - anexo VII, IN 05/2017 - MP - Art. 18, §1º da Lei 8.036/90 e Art 1º da Complementar nº 110/01 + Art. 12º da Lei 13.932/2019. </t>
  </si>
  <si>
    <t>Cálculo: [(100% / 30) x 7] / 12 = 1,944% - Acórdão 3.006/2010 – Plenário e Art. 7º, XXI, CF/88, 477, 487 e ss. da CLT</t>
  </si>
  <si>
    <t>Acórdão 2.217/2010 – Plenário</t>
  </si>
  <si>
    <t>Multa do FGTS sobre o Aviso Prévio Trabalhado</t>
  </si>
  <si>
    <t>Cálculo: 0,08 x 0,4] x [% Incidência dos Encargos do Submódulo 2.2] = 0,02 % - Lei nº 13.932, de 11 de dezembro de 2019</t>
  </si>
  <si>
    <r>
      <t xml:space="preserve">Constituição Federal de 1988 </t>
    </r>
    <r>
      <rPr>
        <sz val="32"/>
        <rFont val="Calibri"/>
        <family val="2"/>
        <scheme val="minor"/>
      </rPr>
      <t xml:space="preserve">(Art. 7º inciso XVII) e IN 7/2018 </t>
    </r>
  </si>
  <si>
    <t>Cálculo: [(100% / 30) x 1,4947] / 12 = 0,42 - Art. 473 da CLT</t>
  </si>
  <si>
    <t>Cálculo: {[(5/30)/12]x0,015}x 100, considerando 5 dias de afastamento e que 1% dos homens - Art. 7º inc XIX da CF terão direito a licença</t>
  </si>
  <si>
    <t>Cálculo: {[(100% /30) x 15] / 12} x (nºCAT/População INSS CAT) = 0,051% - Art. 19 a 23 da Lei
nº 8.213/91</t>
  </si>
  <si>
    <t xml:space="preserve"> Substituto na cobertura de Afastamento Maternidade</t>
  </si>
  <si>
    <t xml:space="preserve">Cálculo: {[(4/12]*0,0005}x100, considerando que 0,05% dos empregados utilizarão a licença. - Art. 7º inc XVIII, CF, Lei 8.213/91, art 72 da lei 11.770/2008 </t>
  </si>
  <si>
    <t>Cálculo: [(100% / 30) x 1,4947] / 12 = 0,32 - Art. 473 da CLT</t>
  </si>
  <si>
    <t>Percentual (%)</t>
  </si>
  <si>
    <t>CILT nos valores limites para contratação conforme Planilha do Ministério do Planejamento - IN 05/2017</t>
  </si>
  <si>
    <t>Artigo 2º da Lei nº 10.637/02 e Art.2º da Lei 10.833, de 29 de dezembro de 2003. Os tributos (COFINS e PIS) foram definidos utilizando o regime de tributação de Lucro REAL. A licitante deve elaborar sua proposta e, por conseguinte, sua planilha com base no regime de tributação ao qual estará submetida durante a execução do contrato.</t>
  </si>
  <si>
    <t xml:space="preserve">Lei Complementar nº 116, de 31 de julho de 2003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</si>
</sst>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0.000%"/>
    <numFmt numFmtId="166" formatCode="#,##0.000"/>
    <numFmt numFmtId="167" formatCode="_-* #,##0.00_-;\-* #,##0.00_-;_-* &quot;-&quot;??????_-;_-@_-"/>
    <numFmt numFmtId="168" formatCode="_-* #,##0_-;\-* #,##0_-;_-* &quot;-&quot;??_-;_-@_-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Arial"/>
      <family val="2"/>
    </font>
    <font>
      <sz val="9"/>
      <name val="Calibri"/>
      <family val="2"/>
      <scheme val="minor"/>
    </font>
    <font>
      <sz val="8"/>
      <name val="Calibri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3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name val="Calibri"/>
      <family val="2"/>
    </font>
    <font>
      <sz val="10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1C1C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3" fillId="0" borderId="0" applyFont="0" applyFill="0" applyBorder="0" applyAlignment="0" applyProtection="0"/>
  </cellStyleXfs>
  <cellXfs count="304">
    <xf numFmtId="0" fontId="0" fillId="0" borderId="0" xfId="0"/>
    <xf numFmtId="0" fontId="7" fillId="0" borderId="21" xfId="0" applyFont="1" applyBorder="1" applyAlignment="1">
      <alignment horizontal="center" vertical="center" shrinkToFit="1"/>
    </xf>
    <xf numFmtId="164" fontId="7" fillId="0" borderId="22" xfId="1" applyFont="1" applyFill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164" fontId="7" fillId="0" borderId="4" xfId="1" applyFont="1" applyFill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9" xfId="1" applyNumberFormat="1" applyFont="1" applyFill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164" fontId="7" fillId="0" borderId="25" xfId="1" applyFont="1" applyFill="1" applyBorder="1" applyAlignment="1">
      <alignment vertical="center" shrinkToFit="1"/>
    </xf>
    <xf numFmtId="0" fontId="7" fillId="0" borderId="0" xfId="0" applyFont="1"/>
    <xf numFmtId="164" fontId="6" fillId="0" borderId="17" xfId="1" applyFont="1" applyFill="1" applyBorder="1" applyAlignment="1">
      <alignment vertical="center" shrinkToFit="1"/>
    </xf>
    <xf numFmtId="0" fontId="7" fillId="0" borderId="28" xfId="0" applyFont="1" applyBorder="1" applyAlignment="1">
      <alignment horizontal="center" vertical="center" shrinkToFit="1"/>
    </xf>
    <xf numFmtId="164" fontId="7" fillId="0" borderId="30" xfId="1" applyFont="1" applyFill="1" applyBorder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164" fontId="7" fillId="0" borderId="0" xfId="1" applyFont="1" applyFill="1" applyBorder="1" applyAlignment="1">
      <alignment vertical="center" shrinkToFit="1"/>
    </xf>
    <xf numFmtId="0" fontId="6" fillId="0" borderId="0" xfId="0" applyFont="1" applyAlignment="1">
      <alignment horizontal="justify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left" vertical="center" shrinkToFit="1"/>
    </xf>
    <xf numFmtId="0" fontId="6" fillId="0" borderId="32" xfId="0" applyFont="1" applyBorder="1" applyAlignment="1">
      <alignment horizontal="center" vertical="center" shrinkToFit="1"/>
    </xf>
    <xf numFmtId="164" fontId="6" fillId="0" borderId="33" xfId="1" applyFont="1" applyFill="1" applyBorder="1" applyAlignment="1">
      <alignment vertical="center" shrinkToFit="1"/>
    </xf>
    <xf numFmtId="0" fontId="7" fillId="0" borderId="29" xfId="0" applyFont="1" applyBorder="1" applyAlignment="1">
      <alignment horizontal="left" vertical="center" shrinkToFit="1"/>
    </xf>
    <xf numFmtId="10" fontId="7" fillId="0" borderId="29" xfId="2" applyNumberFormat="1" applyFont="1" applyFill="1" applyBorder="1" applyAlignment="1" applyProtection="1">
      <alignment horizontal="center" vertical="center" shrinkToFit="1"/>
    </xf>
    <xf numFmtId="164" fontId="6" fillId="0" borderId="9" xfId="1" applyFont="1" applyFill="1" applyBorder="1" applyAlignment="1">
      <alignment vertical="center" shrinkToFit="1"/>
    </xf>
    <xf numFmtId="164" fontId="6" fillId="0" borderId="33" xfId="1" applyFont="1" applyFill="1" applyBorder="1" applyAlignment="1">
      <alignment horizontal="center" vertical="center" shrinkToFit="1"/>
    </xf>
    <xf numFmtId="164" fontId="6" fillId="0" borderId="14" xfId="1" applyFont="1" applyFill="1" applyBorder="1" applyAlignment="1">
      <alignment vertical="center" shrinkToFit="1"/>
    </xf>
    <xf numFmtId="0" fontId="7" fillId="0" borderId="5" xfId="0" applyFont="1" applyBorder="1"/>
    <xf numFmtId="0" fontId="7" fillId="0" borderId="0" xfId="0" applyFont="1" applyAlignment="1">
      <alignment horizontal="center"/>
    </xf>
    <xf numFmtId="164" fontId="7" fillId="0" borderId="0" xfId="1" applyFont="1" applyFill="1" applyBorder="1"/>
    <xf numFmtId="0" fontId="6" fillId="0" borderId="14" xfId="0" applyFont="1" applyBorder="1" applyAlignment="1">
      <alignment horizontal="center" vertical="center" wrapText="1"/>
    </xf>
    <xf numFmtId="164" fontId="6" fillId="0" borderId="17" xfId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164" fontId="7" fillId="0" borderId="20" xfId="1" applyFont="1" applyFill="1" applyBorder="1" applyAlignment="1">
      <alignment horizontal="center" vertical="center" wrapText="1"/>
    </xf>
    <xf numFmtId="164" fontId="6" fillId="0" borderId="20" xfId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justify" vertical="center" wrapText="1"/>
    </xf>
    <xf numFmtId="10" fontId="7" fillId="0" borderId="14" xfId="2" applyNumberFormat="1" applyFont="1" applyFill="1" applyBorder="1" applyAlignment="1">
      <alignment horizontal="center" vertical="center" shrinkToFit="1"/>
    </xf>
    <xf numFmtId="10" fontId="6" fillId="0" borderId="15" xfId="2" applyNumberFormat="1" applyFont="1" applyFill="1" applyBorder="1" applyAlignment="1">
      <alignment horizontal="center" vertical="center" shrinkToFit="1"/>
    </xf>
    <xf numFmtId="164" fontId="6" fillId="0" borderId="14" xfId="1" applyFont="1" applyFill="1" applyBorder="1" applyAlignment="1">
      <alignment horizontal="center" vertical="center" wrapText="1"/>
    </xf>
    <xf numFmtId="10" fontId="7" fillId="0" borderId="20" xfId="2" applyNumberFormat="1" applyFont="1" applyFill="1" applyBorder="1" applyAlignment="1">
      <alignment horizontal="center" vertical="center" wrapText="1"/>
    </xf>
    <xf numFmtId="43" fontId="7" fillId="0" borderId="20" xfId="0" applyNumberFormat="1" applyFont="1" applyBorder="1" applyAlignment="1">
      <alignment horizontal="justify" vertical="center" wrapText="1"/>
    </xf>
    <xf numFmtId="10" fontId="6" fillId="0" borderId="14" xfId="2" applyNumberFormat="1" applyFont="1" applyFill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9" fontId="7" fillId="0" borderId="20" xfId="2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164" fontId="7" fillId="0" borderId="14" xfId="1" applyFont="1" applyFill="1" applyBorder="1" applyAlignment="1">
      <alignment horizontal="center" vertical="center" wrapText="1"/>
    </xf>
    <xf numFmtId="164" fontId="6" fillId="0" borderId="15" xfId="1" applyFont="1" applyFill="1" applyBorder="1" applyAlignment="1">
      <alignment horizontal="center" vertical="center" wrapText="1"/>
    </xf>
    <xf numFmtId="164" fontId="7" fillId="0" borderId="25" xfId="1" applyFont="1" applyFill="1" applyBorder="1" applyAlignment="1">
      <alignment vertical="center" wrapText="1" shrinkToFit="1"/>
    </xf>
    <xf numFmtId="164" fontId="7" fillId="0" borderId="20" xfId="1" applyFont="1" applyFill="1" applyBorder="1" applyAlignment="1">
      <alignment horizontal="left" vertical="center" wrapText="1"/>
    </xf>
    <xf numFmtId="49" fontId="7" fillId="0" borderId="25" xfId="1" applyNumberFormat="1" applyFont="1" applyFill="1" applyBorder="1" applyAlignment="1">
      <alignment vertical="center" wrapText="1" shrinkToFit="1"/>
    </xf>
    <xf numFmtId="49" fontId="7" fillId="0" borderId="20" xfId="1" applyNumberFormat="1" applyFont="1" applyFill="1" applyBorder="1" applyAlignment="1">
      <alignment horizontal="left" vertical="center" wrapText="1"/>
    </xf>
    <xf numFmtId="164" fontId="7" fillId="0" borderId="30" xfId="1" applyFont="1" applyFill="1" applyBorder="1" applyAlignment="1">
      <alignment vertical="center" wrapText="1" shrinkToFit="1"/>
    </xf>
    <xf numFmtId="0" fontId="9" fillId="0" borderId="0" xfId="0" applyFont="1" applyAlignment="1">
      <alignment horizontal="left" vertical="center" shrinkToFit="1"/>
    </xf>
    <xf numFmtId="164" fontId="6" fillId="0" borderId="0" xfId="1" applyFont="1" applyFill="1" applyBorder="1" applyAlignment="1">
      <alignment vertical="center" shrinkToFit="1"/>
    </xf>
    <xf numFmtId="0" fontId="10" fillId="0" borderId="0" xfId="0" applyFont="1" applyAlignment="1">
      <alignment vertical="center"/>
    </xf>
    <xf numFmtId="0" fontId="7" fillId="0" borderId="35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justify" vertical="center" shrinkToFit="1"/>
    </xf>
    <xf numFmtId="0" fontId="12" fillId="0" borderId="0" xfId="0" applyFont="1" applyAlignment="1">
      <alignment horizontal="justify" vertical="center" shrinkToFit="1"/>
    </xf>
    <xf numFmtId="10" fontId="12" fillId="0" borderId="0" xfId="2" applyNumberFormat="1" applyFont="1" applyFill="1" applyBorder="1" applyAlignment="1" applyProtection="1">
      <alignment horizontal="center" vertical="center" shrinkToFit="1"/>
    </xf>
    <xf numFmtId="164" fontId="12" fillId="0" borderId="0" xfId="1" applyFont="1" applyFill="1" applyBorder="1" applyAlignment="1">
      <alignment vertical="center" shrinkToFit="1"/>
    </xf>
    <xf numFmtId="0" fontId="11" fillId="0" borderId="0" xfId="0" applyFont="1"/>
    <xf numFmtId="0" fontId="7" fillId="0" borderId="39" xfId="0" applyFont="1" applyBorder="1" applyAlignment="1">
      <alignment horizontal="left" vertical="center" shrinkToFit="1"/>
    </xf>
    <xf numFmtId="10" fontId="7" fillId="0" borderId="39" xfId="2" applyNumberFormat="1" applyFont="1" applyFill="1" applyBorder="1" applyAlignment="1" applyProtection="1">
      <alignment horizontal="center" vertical="center" shrinkToFit="1"/>
    </xf>
    <xf numFmtId="164" fontId="7" fillId="0" borderId="40" xfId="1" applyFont="1" applyFill="1" applyBorder="1" applyAlignment="1">
      <alignment vertical="center" shrinkToFit="1"/>
    </xf>
    <xf numFmtId="0" fontId="7" fillId="0" borderId="19" xfId="0" applyFont="1" applyBorder="1" applyAlignment="1">
      <alignment horizontal="center" vertical="center" shrinkToFit="1"/>
    </xf>
    <xf numFmtId="10" fontId="7" fillId="0" borderId="10" xfId="2" applyNumberFormat="1" applyFont="1" applyFill="1" applyBorder="1" applyAlignment="1" applyProtection="1">
      <alignment horizontal="center" vertical="center" shrinkToFit="1"/>
    </xf>
    <xf numFmtId="0" fontId="7" fillId="2" borderId="0" xfId="0" applyFont="1" applyFill="1"/>
    <xf numFmtId="43" fontId="7" fillId="0" borderId="0" xfId="0" applyNumberFormat="1" applyFont="1"/>
    <xf numFmtId="0" fontId="14" fillId="0" borderId="0" xfId="0" applyFont="1"/>
    <xf numFmtId="0" fontId="2" fillId="0" borderId="0" xfId="0" applyFont="1"/>
    <xf numFmtId="4" fontId="3" fillId="0" borderId="0" xfId="0" applyNumberFormat="1" applyFont="1"/>
    <xf numFmtId="164" fontId="7" fillId="0" borderId="4" xfId="1" applyFont="1" applyFill="1" applyBorder="1" applyAlignment="1">
      <alignment horizontal="center" vertical="center" wrapText="1" shrinkToFit="1"/>
    </xf>
    <xf numFmtId="0" fontId="17" fillId="2" borderId="0" xfId="0" applyFont="1" applyFill="1" applyAlignment="1">
      <alignment wrapText="1"/>
    </xf>
    <xf numFmtId="0" fontId="6" fillId="0" borderId="1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shrinkToFit="1"/>
    </xf>
    <xf numFmtId="10" fontId="7" fillId="2" borderId="14" xfId="2" applyNumberFormat="1" applyFont="1" applyFill="1" applyBorder="1" applyAlignment="1">
      <alignment horizontal="center" vertical="center" shrinkToFit="1"/>
    </xf>
    <xf numFmtId="164" fontId="7" fillId="2" borderId="25" xfId="1" applyFont="1" applyFill="1" applyBorder="1" applyAlignment="1">
      <alignment vertical="center" shrinkToFit="1"/>
    </xf>
    <xf numFmtId="44" fontId="7" fillId="0" borderId="25" xfId="1" applyNumberFormat="1" applyFont="1" applyFill="1" applyBorder="1" applyAlignment="1">
      <alignment vertical="center" shrinkToFit="1"/>
    </xf>
    <xf numFmtId="165" fontId="7" fillId="2" borderId="20" xfId="2" applyNumberFormat="1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5" fillId="4" borderId="4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3" fontId="16" fillId="0" borderId="42" xfId="0" applyNumberFormat="1" applyFont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justify" vertical="center" wrapText="1"/>
    </xf>
    <xf numFmtId="0" fontId="22" fillId="0" borderId="1" xfId="0" applyFont="1" applyBorder="1" applyAlignment="1">
      <alignment horizontal="center" vertical="center" wrapText="1"/>
    </xf>
    <xf numFmtId="3" fontId="22" fillId="0" borderId="1" xfId="0" applyNumberFormat="1" applyFont="1" applyBorder="1" applyAlignment="1">
      <alignment horizontal="center" vertical="center" wrapText="1"/>
    </xf>
    <xf numFmtId="43" fontId="22" fillId="0" borderId="1" xfId="0" applyNumberFormat="1" applyFont="1" applyBorder="1" applyAlignment="1">
      <alignment horizontal="center" vertical="center" wrapText="1"/>
    </xf>
    <xf numFmtId="9" fontId="7" fillId="0" borderId="0" xfId="0" applyNumberFormat="1" applyFont="1" applyAlignment="1">
      <alignment horizontal="center" vertical="center"/>
    </xf>
    <xf numFmtId="164" fontId="7" fillId="0" borderId="0" xfId="1" applyFont="1" applyAlignment="1">
      <alignment horizontal="center"/>
    </xf>
    <xf numFmtId="0" fontId="15" fillId="0" borderId="0" xfId="0" applyFont="1" applyAlignment="1">
      <alignment vertical="center"/>
    </xf>
    <xf numFmtId="0" fontId="15" fillId="0" borderId="46" xfId="0" applyFont="1" applyBorder="1" applyAlignment="1">
      <alignment vertical="center"/>
    </xf>
    <xf numFmtId="0" fontId="3" fillId="0" borderId="0" xfId="0" applyFont="1"/>
    <xf numFmtId="0" fontId="23" fillId="8" borderId="58" xfId="0" applyFont="1" applyFill="1" applyBorder="1" applyAlignment="1">
      <alignment horizontal="center" vertical="center" wrapText="1"/>
    </xf>
    <xf numFmtId="0" fontId="23" fillId="7" borderId="55" xfId="0" applyFont="1" applyFill="1" applyBorder="1" applyAlignment="1">
      <alignment horizontal="center" vertical="center" wrapText="1"/>
    </xf>
    <xf numFmtId="0" fontId="3" fillId="0" borderId="55" xfId="0" applyFont="1" applyBorder="1"/>
    <xf numFmtId="10" fontId="22" fillId="0" borderId="1" xfId="2" applyNumberFormat="1" applyFont="1" applyBorder="1" applyAlignment="1">
      <alignment horizontal="center" vertical="center" wrapText="1"/>
    </xf>
    <xf numFmtId="43" fontId="22" fillId="0" borderId="1" xfId="2" applyNumberFormat="1" applyFont="1" applyBorder="1" applyAlignment="1">
      <alignment horizontal="center" vertical="center" wrapText="1"/>
    </xf>
    <xf numFmtId="10" fontId="7" fillId="0" borderId="0" xfId="0" applyNumberFormat="1" applyFont="1"/>
    <xf numFmtId="10" fontId="7" fillId="2" borderId="20" xfId="2" applyNumberFormat="1" applyFont="1" applyFill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/>
    </xf>
    <xf numFmtId="43" fontId="6" fillId="4" borderId="1" xfId="0" applyNumberFormat="1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166" fontId="22" fillId="0" borderId="1" xfId="0" applyNumberFormat="1" applyFont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3" fontId="15" fillId="2" borderId="13" xfId="0" applyNumberFormat="1" applyFont="1" applyFill="1" applyBorder="1" applyAlignment="1">
      <alignment horizontal="center" vertical="center"/>
    </xf>
    <xf numFmtId="43" fontId="7" fillId="2" borderId="13" xfId="0" applyNumberFormat="1" applyFont="1" applyFill="1" applyBorder="1" applyAlignment="1">
      <alignment horizontal="center" vertical="center" wrapText="1"/>
    </xf>
    <xf numFmtId="43" fontId="7" fillId="2" borderId="1" xfId="0" applyNumberFormat="1" applyFont="1" applyFill="1" applyBorder="1" applyAlignment="1">
      <alignment horizontal="center" vertical="center" wrapText="1"/>
    </xf>
    <xf numFmtId="43" fontId="22" fillId="2" borderId="1" xfId="0" applyNumberFormat="1" applyFont="1" applyFill="1" applyBorder="1" applyAlignment="1">
      <alignment horizontal="center" vertical="center" wrapText="1"/>
    </xf>
    <xf numFmtId="43" fontId="15" fillId="2" borderId="1" xfId="0" applyNumberFormat="1" applyFont="1" applyFill="1" applyBorder="1" applyAlignment="1">
      <alignment horizontal="center" vertical="center" wrapText="1"/>
    </xf>
    <xf numFmtId="43" fontId="24" fillId="0" borderId="55" xfId="0" applyNumberFormat="1" applyFont="1" applyBorder="1" applyAlignment="1">
      <alignment horizontal="center" vertical="center" wrapText="1"/>
    </xf>
    <xf numFmtId="1" fontId="24" fillId="0" borderId="55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/>
    </xf>
    <xf numFmtId="1" fontId="15" fillId="2" borderId="13" xfId="0" applyNumberFormat="1" applyFont="1" applyFill="1" applyBorder="1" applyAlignment="1">
      <alignment horizontal="center" vertical="center"/>
    </xf>
    <xf numFmtId="1" fontId="15" fillId="2" borderId="1" xfId="0" applyNumberFormat="1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/>
    </xf>
    <xf numFmtId="0" fontId="7" fillId="0" borderId="59" xfId="0" applyFont="1" applyBorder="1" applyAlignment="1">
      <alignment horizontal="center" vertical="center" shrinkToFit="1"/>
    </xf>
    <xf numFmtId="164" fontId="7" fillId="0" borderId="60" xfId="1" applyFont="1" applyFill="1" applyBorder="1" applyAlignment="1">
      <alignment vertical="center" shrinkToFi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/>
    </xf>
    <xf numFmtId="3" fontId="20" fillId="0" borderId="1" xfId="0" applyNumberFormat="1" applyFont="1" applyBorder="1" applyAlignment="1">
      <alignment horizontal="center" vertical="center"/>
    </xf>
    <xf numFmtId="164" fontId="16" fillId="0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23" fillId="7" borderId="58" xfId="0" applyFont="1" applyFill="1" applyBorder="1" applyAlignment="1">
      <alignment horizontal="center" vertical="center" wrapText="1"/>
    </xf>
    <xf numFmtId="0" fontId="1" fillId="0" borderId="0" xfId="0" applyFont="1"/>
    <xf numFmtId="43" fontId="1" fillId="0" borderId="1" xfId="4" applyFont="1" applyFill="1" applyBorder="1" applyAlignment="1">
      <alignment horizontal="center" vertical="center"/>
    </xf>
    <xf numFmtId="43" fontId="1" fillId="2" borderId="1" xfId="4" applyFont="1" applyFill="1" applyBorder="1" applyAlignment="1">
      <alignment horizontal="center" vertical="center"/>
    </xf>
    <xf numFmtId="44" fontId="1" fillId="0" borderId="0" xfId="0" applyNumberFormat="1" applyFont="1"/>
    <xf numFmtId="43" fontId="1" fillId="0" borderId="0" xfId="0" applyNumberFormat="1" applyFont="1"/>
    <xf numFmtId="0" fontId="1" fillId="2" borderId="0" xfId="0" applyFont="1" applyFill="1"/>
    <xf numFmtId="43" fontId="1" fillId="2" borderId="0" xfId="0" applyNumberFormat="1" applyFont="1" applyFill="1"/>
    <xf numFmtId="0" fontId="1" fillId="0" borderId="1" xfId="0" applyFont="1" applyBorder="1" applyAlignment="1">
      <alignment horizontal="center" vertical="center" wrapText="1"/>
    </xf>
    <xf numFmtId="0" fontId="1" fillId="0" borderId="61" xfId="0" applyFont="1" applyBorder="1"/>
    <xf numFmtId="43" fontId="1" fillId="0" borderId="1" xfId="0" applyNumberFormat="1" applyFont="1" applyBorder="1" applyAlignment="1">
      <alignment horizontal="center" vertical="center"/>
    </xf>
    <xf numFmtId="43" fontId="1" fillId="0" borderId="1" xfId="0" applyNumberFormat="1" applyFont="1" applyBorder="1" applyAlignment="1">
      <alignment horizontal="right" vertical="center"/>
    </xf>
    <xf numFmtId="167" fontId="1" fillId="0" borderId="1" xfId="4" applyNumberFormat="1" applyFont="1" applyFill="1" applyBorder="1" applyAlignment="1">
      <alignment horizontal="center" vertical="center"/>
    </xf>
    <xf numFmtId="44" fontId="1" fillId="2" borderId="0" xfId="0" applyNumberFormat="1" applyFont="1" applyFill="1"/>
    <xf numFmtId="168" fontId="1" fillId="0" borderId="1" xfId="4" applyNumberFormat="1" applyFont="1" applyBorder="1" applyAlignment="1">
      <alignment horizontal="center"/>
    </xf>
    <xf numFmtId="168" fontId="1" fillId="10" borderId="1" xfId="4" applyNumberFormat="1" applyFont="1" applyFill="1" applyBorder="1" applyAlignment="1">
      <alignment horizontal="center"/>
    </xf>
    <xf numFmtId="0" fontId="7" fillId="0" borderId="62" xfId="0" applyFont="1" applyBorder="1" applyAlignment="1">
      <alignment horizontal="center" vertical="center" shrinkToFit="1"/>
    </xf>
    <xf numFmtId="164" fontId="7" fillId="0" borderId="65" xfId="1" applyFont="1" applyFill="1" applyBorder="1" applyAlignment="1">
      <alignment horizontal="center" vertical="center" shrinkToFit="1"/>
    </xf>
    <xf numFmtId="0" fontId="7" fillId="0" borderId="66" xfId="0" applyFont="1" applyBorder="1" applyAlignment="1">
      <alignment horizontal="center" vertical="center" shrinkToFit="1"/>
    </xf>
    <xf numFmtId="0" fontId="7" fillId="0" borderId="67" xfId="0" applyFont="1" applyBorder="1" applyAlignment="1">
      <alignment horizontal="justify" vertical="center" shrinkToFit="1"/>
    </xf>
    <xf numFmtId="0" fontId="7" fillId="0" borderId="68" xfId="0" applyFont="1" applyBorder="1" applyAlignment="1">
      <alignment horizontal="justify" vertical="center" shrinkToFit="1"/>
    </xf>
    <xf numFmtId="164" fontId="7" fillId="0" borderId="69" xfId="1" applyFont="1" applyFill="1" applyBorder="1" applyAlignment="1">
      <alignment horizontal="center" vertical="center" shrinkToFit="1"/>
    </xf>
    <xf numFmtId="0" fontId="7" fillId="0" borderId="70" xfId="0" applyFont="1" applyBorder="1" applyAlignment="1">
      <alignment horizontal="center" vertical="center" shrinkToFit="1"/>
    </xf>
    <xf numFmtId="14" fontId="7" fillId="0" borderId="73" xfId="1" applyNumberFormat="1" applyFont="1" applyFill="1" applyBorder="1" applyAlignment="1">
      <alignment horizontal="center" vertical="center" shrinkToFit="1"/>
    </xf>
    <xf numFmtId="0" fontId="7" fillId="0" borderId="74" xfId="0" applyFont="1" applyBorder="1" applyAlignment="1">
      <alignment horizontal="center" vertical="center" shrinkToFit="1"/>
    </xf>
    <xf numFmtId="0" fontId="7" fillId="0" borderId="75" xfId="0" applyFont="1" applyBorder="1" applyAlignment="1">
      <alignment horizontal="justify" vertical="center" shrinkToFit="1"/>
    </xf>
    <xf numFmtId="9" fontId="7" fillId="0" borderId="75" xfId="0" applyNumberFormat="1" applyFont="1" applyBorder="1" applyAlignment="1">
      <alignment horizontal="center" vertical="center" shrinkToFit="1"/>
    </xf>
    <xf numFmtId="164" fontId="7" fillId="0" borderId="76" xfId="1" applyFont="1" applyFill="1" applyBorder="1" applyAlignment="1">
      <alignment vertical="center" shrinkToFit="1"/>
    </xf>
    <xf numFmtId="10" fontId="7" fillId="0" borderId="75" xfId="0" applyNumberFormat="1" applyFont="1" applyBorder="1" applyAlignment="1">
      <alignment horizontal="center" vertical="center" shrinkToFit="1"/>
    </xf>
    <xf numFmtId="0" fontId="7" fillId="0" borderId="77" xfId="0" applyFont="1" applyBorder="1" applyAlignment="1">
      <alignment horizontal="center" vertical="center" shrinkToFit="1"/>
    </xf>
    <xf numFmtId="164" fontId="7" fillId="0" borderId="79" xfId="1" applyFont="1" applyFill="1" applyBorder="1" applyAlignment="1">
      <alignment vertical="center" shrinkToFit="1"/>
    </xf>
    <xf numFmtId="164" fontId="6" fillId="0" borderId="73" xfId="1" applyFont="1" applyFill="1" applyBorder="1" applyAlignment="1">
      <alignment vertical="center" shrinkToFit="1"/>
    </xf>
    <xf numFmtId="0" fontId="7" fillId="0" borderId="75" xfId="0" applyFont="1" applyBorder="1" applyAlignment="1">
      <alignment horizontal="left" vertical="center" shrinkToFit="1"/>
    </xf>
    <xf numFmtId="10" fontId="7" fillId="0" borderId="75" xfId="2" applyNumberFormat="1" applyFont="1" applyFill="1" applyBorder="1" applyAlignment="1" applyProtection="1">
      <alignment horizontal="center" vertical="center" shrinkToFit="1"/>
    </xf>
    <xf numFmtId="10" fontId="6" fillId="0" borderId="82" xfId="0" applyNumberFormat="1" applyFont="1" applyBorder="1" applyAlignment="1">
      <alignment horizontal="center" vertical="center" shrinkToFit="1"/>
    </xf>
    <xf numFmtId="0" fontId="7" fillId="0" borderId="78" xfId="0" applyFont="1" applyBorder="1" applyAlignment="1">
      <alignment horizontal="left" vertical="center" wrapText="1"/>
    </xf>
    <xf numFmtId="10" fontId="7" fillId="0" borderId="78" xfId="2" applyNumberFormat="1" applyFont="1" applyFill="1" applyBorder="1" applyAlignment="1" applyProtection="1">
      <alignment horizontal="center" vertical="center" shrinkToFit="1"/>
    </xf>
    <xf numFmtId="10" fontId="7" fillId="2" borderId="75" xfId="2" applyNumberFormat="1" applyFont="1" applyFill="1" applyBorder="1" applyAlignment="1" applyProtection="1">
      <alignment horizontal="center" vertical="center" shrinkToFit="1"/>
    </xf>
    <xf numFmtId="0" fontId="7" fillId="0" borderId="78" xfId="0" applyFont="1" applyBorder="1" applyAlignment="1">
      <alignment horizontal="left" vertical="center" shrinkToFit="1"/>
    </xf>
    <xf numFmtId="10" fontId="6" fillId="0" borderId="71" xfId="2" applyNumberFormat="1" applyFont="1" applyFill="1" applyBorder="1" applyAlignment="1" applyProtection="1">
      <alignment horizontal="center" vertical="center" shrinkToFit="1"/>
    </xf>
    <xf numFmtId="164" fontId="7" fillId="0" borderId="65" xfId="1" applyFont="1" applyFill="1" applyBorder="1" applyAlignment="1">
      <alignment vertical="center" shrinkToFit="1"/>
    </xf>
    <xf numFmtId="0" fontId="7" fillId="0" borderId="83" xfId="0" applyFont="1" applyBorder="1" applyAlignment="1">
      <alignment horizontal="justify" vertical="center" shrinkToFit="1"/>
    </xf>
    <xf numFmtId="0" fontId="7" fillId="0" borderId="64" xfId="0" applyFont="1" applyBorder="1" applyAlignment="1">
      <alignment horizontal="center" vertical="center" shrinkToFit="1"/>
    </xf>
    <xf numFmtId="0" fontId="7" fillId="0" borderId="83" xfId="0" applyFont="1" applyBorder="1" applyAlignment="1">
      <alignment horizontal="left" vertical="center" shrinkToFit="1"/>
    </xf>
    <xf numFmtId="0" fontId="7" fillId="0" borderId="86" xfId="0" applyFont="1" applyBorder="1" applyAlignment="1">
      <alignment horizontal="center"/>
    </xf>
    <xf numFmtId="0" fontId="7" fillId="0" borderId="81" xfId="0" applyFont="1" applyBorder="1"/>
    <xf numFmtId="0" fontId="7" fillId="0" borderId="87" xfId="0" applyFont="1" applyBorder="1"/>
    <xf numFmtId="0" fontId="7" fillId="0" borderId="88" xfId="0" applyFont="1" applyBorder="1"/>
    <xf numFmtId="0" fontId="7" fillId="0" borderId="89" xfId="0" applyFont="1" applyBorder="1" applyAlignment="1">
      <alignment horizontal="left" vertical="center" wrapText="1" shrinkToFit="1"/>
    </xf>
    <xf numFmtId="164" fontId="7" fillId="0" borderId="90" xfId="1" applyFont="1" applyFill="1" applyBorder="1" applyAlignment="1">
      <alignment vertical="center" shrinkToFit="1"/>
    </xf>
    <xf numFmtId="43" fontId="14" fillId="4" borderId="3" xfId="0" applyNumberFormat="1" applyFont="1" applyFill="1" applyBorder="1" applyAlignment="1">
      <alignment horizontal="center"/>
    </xf>
    <xf numFmtId="43" fontId="14" fillId="4" borderId="2" xfId="0" applyNumberFormat="1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 vertical="center"/>
    </xf>
    <xf numFmtId="43" fontId="14" fillId="4" borderId="1" xfId="0" applyNumberFormat="1" applyFont="1" applyFill="1" applyBorder="1" applyAlignment="1">
      <alignment horizontal="center" vertical="center"/>
    </xf>
    <xf numFmtId="43" fontId="18" fillId="4" borderId="3" xfId="4" applyFont="1" applyFill="1" applyBorder="1" applyAlignment="1">
      <alignment horizontal="center" vertical="center"/>
    </xf>
    <xf numFmtId="43" fontId="18" fillId="4" borderId="2" xfId="4" applyFont="1" applyFill="1" applyBorder="1" applyAlignment="1">
      <alignment horizontal="center" vertical="center"/>
    </xf>
    <xf numFmtId="0" fontId="1" fillId="0" borderId="61" xfId="0" applyFont="1" applyBorder="1" applyAlignment="1">
      <alignment horizontal="left"/>
    </xf>
    <xf numFmtId="0" fontId="17" fillId="2" borderId="0" xfId="0" applyFont="1" applyFill="1" applyAlignment="1">
      <alignment horizontal="center" wrapText="1"/>
    </xf>
    <xf numFmtId="0" fontId="1" fillId="0" borderId="0" xfId="0" applyFont="1" applyAlignment="1">
      <alignment horizontal="center"/>
    </xf>
    <xf numFmtId="0" fontId="21" fillId="4" borderId="1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10" borderId="1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6" fillId="0" borderId="80" xfId="0" applyFont="1" applyBorder="1" applyAlignment="1">
      <alignment horizontal="center" vertical="center" shrinkToFit="1"/>
    </xf>
    <xf numFmtId="0" fontId="6" fillId="0" borderId="7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7" fillId="0" borderId="16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10" fillId="0" borderId="0" xfId="0" applyFont="1" applyAlignment="1">
      <alignment horizontal="justify" vertical="justify" wrapText="1"/>
    </xf>
    <xf numFmtId="0" fontId="6" fillId="0" borderId="80" xfId="0" applyFont="1" applyBorder="1" applyAlignment="1">
      <alignment horizontal="justify" vertical="center" shrinkToFit="1"/>
    </xf>
    <xf numFmtId="0" fontId="6" fillId="0" borderId="72" xfId="0" applyFont="1" applyBorder="1" applyAlignment="1">
      <alignment horizontal="justify" vertical="center" shrinkToFit="1"/>
    </xf>
    <xf numFmtId="0" fontId="6" fillId="0" borderId="26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justify" vertical="center" shrinkToFit="1"/>
    </xf>
    <xf numFmtId="0" fontId="7" fillId="0" borderId="29" xfId="0" applyFont="1" applyBorder="1" applyAlignment="1">
      <alignment horizontal="justify" vertical="center" shrinkToFit="1"/>
    </xf>
    <xf numFmtId="0" fontId="10" fillId="0" borderId="34" xfId="0" applyFont="1" applyBorder="1" applyAlignment="1">
      <alignment horizontal="justify" vertical="justify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63" xfId="0" applyFont="1" applyBorder="1" applyAlignment="1">
      <alignment horizontal="justify" vertical="center" shrinkToFit="1"/>
    </xf>
    <xf numFmtId="0" fontId="7" fillId="0" borderId="64" xfId="0" applyFont="1" applyBorder="1" applyAlignment="1">
      <alignment horizontal="justify" vertical="center" shrinkToFit="1"/>
    </xf>
    <xf numFmtId="0" fontId="7" fillId="0" borderId="71" xfId="0" applyFont="1" applyBorder="1" applyAlignment="1">
      <alignment horizontal="justify" vertical="center" shrinkToFit="1"/>
    </xf>
    <xf numFmtId="0" fontId="7" fillId="0" borderId="72" xfId="0" applyFont="1" applyBorder="1" applyAlignment="1">
      <alignment horizontal="justify" vertical="center" shrinkToFit="1"/>
    </xf>
    <xf numFmtId="0" fontId="6" fillId="0" borderId="1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7" fillId="0" borderId="75" xfId="0" applyFont="1" applyBorder="1" applyAlignment="1">
      <alignment horizontal="justify" vertical="center" shrinkToFit="1"/>
    </xf>
    <xf numFmtId="0" fontId="7" fillId="0" borderId="78" xfId="0" applyFont="1" applyBorder="1" applyAlignment="1">
      <alignment horizontal="justify" vertical="center" shrinkToFit="1"/>
    </xf>
    <xf numFmtId="0" fontId="6" fillId="0" borderId="81" xfId="0" applyFont="1" applyBorder="1" applyAlignment="1">
      <alignment horizontal="justify" vertical="center" shrinkToFit="1"/>
    </xf>
    <xf numFmtId="0" fontId="6" fillId="0" borderId="18" xfId="0" applyFont="1" applyBorder="1" applyAlignment="1">
      <alignment horizontal="left" vertical="center" wrapText="1"/>
    </xf>
    <xf numFmtId="0" fontId="11" fillId="0" borderId="34" xfId="3" applyFont="1" applyFill="1" applyBorder="1" applyAlignment="1">
      <alignment horizontal="left" wrapText="1"/>
    </xf>
    <xf numFmtId="0" fontId="6" fillId="0" borderId="1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shrinkToFit="1"/>
    </xf>
    <xf numFmtId="0" fontId="6" fillId="0" borderId="26" xfId="0" applyFont="1" applyBorder="1" applyAlignment="1">
      <alignment horizontal="justify" vertical="center" shrinkToFit="1"/>
    </xf>
    <xf numFmtId="0" fontId="6" fillId="0" borderId="27" xfId="0" applyFont="1" applyBorder="1" applyAlignment="1">
      <alignment horizontal="justify" vertical="center" shrinkToFit="1"/>
    </xf>
    <xf numFmtId="0" fontId="6" fillId="0" borderId="16" xfId="0" applyFont="1" applyBorder="1" applyAlignment="1">
      <alignment horizontal="left" vertical="center" shrinkToFit="1"/>
    </xf>
    <xf numFmtId="0" fontId="6" fillId="0" borderId="18" xfId="0" applyFont="1" applyBorder="1" applyAlignment="1">
      <alignment horizontal="left" vertical="center" shrinkToFit="1"/>
    </xf>
    <xf numFmtId="0" fontId="6" fillId="0" borderId="37" xfId="0" applyFont="1" applyBorder="1" applyAlignment="1">
      <alignment horizontal="center" vertical="center" wrapText="1" shrinkToFit="1"/>
    </xf>
    <xf numFmtId="0" fontId="6" fillId="0" borderId="38" xfId="0" applyFont="1" applyBorder="1" applyAlignment="1">
      <alignment horizontal="center" vertical="center" wrapText="1" shrinkToFit="1"/>
    </xf>
    <xf numFmtId="0" fontId="6" fillId="0" borderId="2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justify" vertical="center" wrapText="1" shrinkToFit="1"/>
    </xf>
    <xf numFmtId="0" fontId="7" fillId="0" borderId="2" xfId="0" applyFont="1" applyBorder="1" applyAlignment="1">
      <alignment horizontal="justify" vertical="center" wrapText="1" shrinkToFit="1"/>
    </xf>
    <xf numFmtId="0" fontId="0" fillId="0" borderId="17" xfId="0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34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justify" vertical="center" shrinkToFit="1"/>
    </xf>
    <xf numFmtId="0" fontId="6" fillId="0" borderId="18" xfId="0" applyFont="1" applyBorder="1" applyAlignment="1">
      <alignment horizontal="justify" vertical="center" shrinkToFit="1"/>
    </xf>
    <xf numFmtId="43" fontId="6" fillId="6" borderId="3" xfId="0" quotePrefix="1" applyNumberFormat="1" applyFont="1" applyFill="1" applyBorder="1" applyAlignment="1">
      <alignment horizontal="center" vertical="center"/>
    </xf>
    <xf numFmtId="43" fontId="6" fillId="6" borderId="42" xfId="0" quotePrefix="1" applyNumberFormat="1" applyFont="1" applyFill="1" applyBorder="1" applyAlignment="1">
      <alignment horizontal="center" vertical="center"/>
    </xf>
    <xf numFmtId="43" fontId="6" fillId="6" borderId="2" xfId="0" quotePrefix="1" applyNumberFormat="1" applyFont="1" applyFill="1" applyBorder="1" applyAlignment="1">
      <alignment horizontal="center" vertical="center"/>
    </xf>
    <xf numFmtId="43" fontId="15" fillId="7" borderId="1" xfId="0" applyNumberFormat="1" applyFont="1" applyFill="1" applyBorder="1" applyAlignment="1">
      <alignment horizontal="center"/>
    </xf>
    <xf numFmtId="0" fontId="15" fillId="7" borderId="84" xfId="0" applyFont="1" applyFill="1" applyBorder="1" applyAlignment="1">
      <alignment horizontal="center" vertical="center" wrapText="1"/>
    </xf>
    <xf numFmtId="0" fontId="15" fillId="7" borderId="85" xfId="0" applyFont="1" applyFill="1" applyBorder="1" applyAlignment="1">
      <alignment horizontal="center" vertical="center" wrapText="1"/>
    </xf>
    <xf numFmtId="0" fontId="15" fillId="7" borderId="44" xfId="0" applyFont="1" applyFill="1" applyBorder="1" applyAlignment="1">
      <alignment horizontal="center" vertical="center" wrapText="1"/>
    </xf>
    <xf numFmtId="0" fontId="15" fillId="7" borderId="45" xfId="0" applyFont="1" applyFill="1" applyBorder="1" applyAlignment="1">
      <alignment horizontal="center" vertical="center" wrapText="1"/>
    </xf>
    <xf numFmtId="43" fontId="15" fillId="7" borderId="3" xfId="0" applyNumberFormat="1" applyFont="1" applyFill="1" applyBorder="1" applyAlignment="1">
      <alignment horizontal="center"/>
    </xf>
    <xf numFmtId="43" fontId="15" fillId="7" borderId="2" xfId="0" applyNumberFormat="1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15" fillId="6" borderId="41" xfId="0" applyFont="1" applyFill="1" applyBorder="1" applyAlignment="1">
      <alignment horizontal="center" vertical="center"/>
    </xf>
    <xf numFmtId="0" fontId="15" fillId="6" borderId="43" xfId="0" applyFont="1" applyFill="1" applyBorder="1" applyAlignment="1">
      <alignment horizontal="center" vertical="center"/>
    </xf>
    <xf numFmtId="0" fontId="15" fillId="6" borderId="13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right" vertical="center" wrapText="1"/>
    </xf>
    <xf numFmtId="164" fontId="26" fillId="0" borderId="0" xfId="1" applyFont="1" applyAlignment="1">
      <alignment horizontal="center" vertical="center"/>
    </xf>
    <xf numFmtId="0" fontId="3" fillId="0" borderId="0" xfId="0" applyFont="1" applyAlignment="1">
      <alignment horizontal="left"/>
    </xf>
    <xf numFmtId="0" fontId="23" fillId="7" borderId="1" xfId="0" applyFont="1" applyFill="1" applyBorder="1" applyAlignment="1">
      <alignment horizontal="center" vertical="center" wrapText="1"/>
    </xf>
    <xf numFmtId="0" fontId="23" fillId="7" borderId="0" xfId="0" applyFont="1" applyFill="1" applyAlignment="1">
      <alignment horizontal="center" vertical="center" wrapText="1"/>
    </xf>
    <xf numFmtId="0" fontId="23" fillId="7" borderId="57" xfId="0" applyFont="1" applyFill="1" applyBorder="1" applyAlignment="1">
      <alignment horizontal="center" vertical="center" wrapText="1"/>
    </xf>
    <xf numFmtId="0" fontId="23" fillId="7" borderId="46" xfId="0" applyFont="1" applyFill="1" applyBorder="1" applyAlignment="1">
      <alignment horizontal="center" vertical="center" wrapText="1"/>
    </xf>
    <xf numFmtId="0" fontId="23" fillId="7" borderId="54" xfId="0" applyFont="1" applyFill="1" applyBorder="1" applyAlignment="1">
      <alignment horizontal="center" vertical="center" wrapText="1"/>
    </xf>
    <xf numFmtId="0" fontId="23" fillId="7" borderId="56" xfId="0" applyFont="1" applyFill="1" applyBorder="1" applyAlignment="1">
      <alignment horizontal="center" vertical="center" wrapText="1"/>
    </xf>
    <xf numFmtId="0" fontId="23" fillId="7" borderId="53" xfId="0" applyFont="1" applyFill="1" applyBorder="1" applyAlignment="1">
      <alignment horizontal="center" vertical="center" wrapText="1"/>
    </xf>
    <xf numFmtId="43" fontId="23" fillId="9" borderId="48" xfId="0" applyNumberFormat="1" applyFont="1" applyFill="1" applyBorder="1" applyAlignment="1">
      <alignment horizontal="center" vertical="center" wrapText="1"/>
    </xf>
    <xf numFmtId="43" fontId="23" fillId="9" borderId="49" xfId="0" applyNumberFormat="1" applyFont="1" applyFill="1" applyBorder="1" applyAlignment="1">
      <alignment horizontal="center" vertical="center" wrapText="1"/>
    </xf>
    <xf numFmtId="43" fontId="23" fillId="7" borderId="48" xfId="0" applyNumberFormat="1" applyFont="1" applyFill="1" applyBorder="1" applyAlignment="1">
      <alignment horizontal="center" vertical="center" wrapText="1"/>
    </xf>
    <xf numFmtId="43" fontId="23" fillId="7" borderId="50" xfId="0" applyNumberFormat="1" applyFont="1" applyFill="1" applyBorder="1" applyAlignment="1">
      <alignment horizontal="center" vertical="center" wrapText="1"/>
    </xf>
    <xf numFmtId="43" fontId="25" fillId="7" borderId="48" xfId="0" applyNumberFormat="1" applyFont="1" applyFill="1" applyBorder="1" applyAlignment="1">
      <alignment horizontal="center" vertical="center" wrapText="1"/>
    </xf>
    <xf numFmtId="43" fontId="25" fillId="7" borderId="50" xfId="0" applyNumberFormat="1" applyFont="1" applyFill="1" applyBorder="1" applyAlignment="1">
      <alignment horizontal="center" vertical="center" wrapText="1"/>
    </xf>
    <xf numFmtId="0" fontId="23" fillId="9" borderId="47" xfId="0" applyFont="1" applyFill="1" applyBorder="1" applyAlignment="1">
      <alignment horizontal="center" vertical="center" wrapText="1"/>
    </xf>
    <xf numFmtId="0" fontId="23" fillId="9" borderId="52" xfId="0" applyFont="1" applyFill="1" applyBorder="1" applyAlignment="1">
      <alignment horizontal="center" vertical="center" wrapText="1"/>
    </xf>
    <xf numFmtId="0" fontId="23" fillId="9" borderId="58" xfId="0" applyFont="1" applyFill="1" applyBorder="1" applyAlignment="1">
      <alignment horizontal="center" vertical="center" wrapText="1"/>
    </xf>
    <xf numFmtId="0" fontId="23" fillId="9" borderId="51" xfId="0" applyFont="1" applyFill="1" applyBorder="1" applyAlignment="1">
      <alignment horizontal="center" vertical="center" wrapText="1"/>
    </xf>
    <xf numFmtId="0" fontId="23" fillId="9" borderId="56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7" fillId="0" borderId="39" xfId="0" applyFont="1" applyBorder="1" applyAlignment="1">
      <alignment horizontal="justify" vertical="center" shrinkToFit="1"/>
    </xf>
  </cellXfs>
  <cellStyles count="5">
    <cellStyle name="Hiperlink" xfId="3" builtinId="8"/>
    <cellStyle name="Moeda" xfId="1" builtinId="4"/>
    <cellStyle name="Normal" xfId="0" builtinId="0"/>
    <cellStyle name="Porcentagem" xfId="2" builtinId="5"/>
    <cellStyle name="Vírgula" xfId="4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B1:K29"/>
  <sheetViews>
    <sheetView showGridLines="0" tabSelected="1" topLeftCell="A11" workbookViewId="0">
      <selection activeCell="L20" sqref="L20"/>
    </sheetView>
  </sheetViews>
  <sheetFormatPr defaultRowHeight="15" x14ac:dyDescent="0.25"/>
  <cols>
    <col min="1" max="1" width="9.140625" style="69"/>
    <col min="2" max="2" width="8.85546875" style="69" customWidth="1"/>
    <col min="3" max="3" width="23.85546875" style="69" customWidth="1"/>
    <col min="4" max="4" width="14" style="69" customWidth="1"/>
    <col min="5" max="5" width="12.5703125" style="69" customWidth="1"/>
    <col min="6" max="6" width="15.85546875" style="69" customWidth="1"/>
    <col min="7" max="7" width="15.28515625" style="69" customWidth="1"/>
    <col min="8" max="8" width="11.85546875" style="69" bestFit="1" customWidth="1"/>
    <col min="9" max="9" width="15" style="69" customWidth="1"/>
    <col min="10" max="10" width="15.85546875" style="69" bestFit="1" customWidth="1"/>
    <col min="11" max="11" width="11.5703125" style="69" bestFit="1" customWidth="1"/>
    <col min="12" max="251" width="9.140625" style="69"/>
    <col min="252" max="252" width="7.140625" style="69" customWidth="1"/>
    <col min="253" max="253" width="8.85546875" style="69" customWidth="1"/>
    <col min="254" max="254" width="30.28515625" style="69" customWidth="1"/>
    <col min="255" max="255" width="13.140625" style="69" bestFit="1" customWidth="1"/>
    <col min="256" max="256" width="14.140625" style="69" bestFit="1" customWidth="1"/>
    <col min="257" max="257" width="15" style="69" bestFit="1" customWidth="1"/>
    <col min="258" max="258" width="14.28515625" style="69" customWidth="1"/>
    <col min="259" max="259" width="14.140625" style="69" customWidth="1"/>
    <col min="260" max="260" width="11.5703125" style="69" customWidth="1"/>
    <col min="261" max="262" width="11.42578125" style="69" customWidth="1"/>
    <col min="263" max="263" width="0.140625" style="69" customWidth="1"/>
    <col min="264" max="264" width="14.140625" style="69" customWidth="1"/>
    <col min="265" max="507" width="9.140625" style="69"/>
    <col min="508" max="508" width="7.140625" style="69" customWidth="1"/>
    <col min="509" max="509" width="8.85546875" style="69" customWidth="1"/>
    <col min="510" max="510" width="30.28515625" style="69" customWidth="1"/>
    <col min="511" max="511" width="13.140625" style="69" bestFit="1" customWidth="1"/>
    <col min="512" max="512" width="14.140625" style="69" bestFit="1" customWidth="1"/>
    <col min="513" max="513" width="15" style="69" bestFit="1" customWidth="1"/>
    <col min="514" max="514" width="14.28515625" style="69" customWidth="1"/>
    <col min="515" max="515" width="14.140625" style="69" customWidth="1"/>
    <col min="516" max="516" width="11.5703125" style="69" customWidth="1"/>
    <col min="517" max="518" width="11.42578125" style="69" customWidth="1"/>
    <col min="519" max="519" width="0.140625" style="69" customWidth="1"/>
    <col min="520" max="520" width="14.140625" style="69" customWidth="1"/>
    <col min="521" max="763" width="9.140625" style="69"/>
    <col min="764" max="764" width="7.140625" style="69" customWidth="1"/>
    <col min="765" max="765" width="8.85546875" style="69" customWidth="1"/>
    <col min="766" max="766" width="30.28515625" style="69" customWidth="1"/>
    <col min="767" max="767" width="13.140625" style="69" bestFit="1" customWidth="1"/>
    <col min="768" max="768" width="14.140625" style="69" bestFit="1" customWidth="1"/>
    <col min="769" max="769" width="15" style="69" bestFit="1" customWidth="1"/>
    <col min="770" max="770" width="14.28515625" style="69" customWidth="1"/>
    <col min="771" max="771" width="14.140625" style="69" customWidth="1"/>
    <col min="772" max="772" width="11.5703125" style="69" customWidth="1"/>
    <col min="773" max="774" width="11.42578125" style="69" customWidth="1"/>
    <col min="775" max="775" width="0.140625" style="69" customWidth="1"/>
    <col min="776" max="776" width="14.140625" style="69" customWidth="1"/>
    <col min="777" max="1019" width="9.140625" style="69"/>
    <col min="1020" max="1020" width="7.140625" style="69" customWidth="1"/>
    <col min="1021" max="1021" width="8.85546875" style="69" customWidth="1"/>
    <col min="1022" max="1022" width="30.28515625" style="69" customWidth="1"/>
    <col min="1023" max="1023" width="13.140625" style="69" bestFit="1" customWidth="1"/>
    <col min="1024" max="1024" width="14.140625" style="69" bestFit="1" customWidth="1"/>
    <col min="1025" max="1025" width="15" style="69" bestFit="1" customWidth="1"/>
    <col min="1026" max="1026" width="14.28515625" style="69" customWidth="1"/>
    <col min="1027" max="1027" width="14.140625" style="69" customWidth="1"/>
    <col min="1028" max="1028" width="11.5703125" style="69" customWidth="1"/>
    <col min="1029" max="1030" width="11.42578125" style="69" customWidth="1"/>
    <col min="1031" max="1031" width="0.140625" style="69" customWidth="1"/>
    <col min="1032" max="1032" width="14.140625" style="69" customWidth="1"/>
    <col min="1033" max="1275" width="9.140625" style="69"/>
    <col min="1276" max="1276" width="7.140625" style="69" customWidth="1"/>
    <col min="1277" max="1277" width="8.85546875" style="69" customWidth="1"/>
    <col min="1278" max="1278" width="30.28515625" style="69" customWidth="1"/>
    <col min="1279" max="1279" width="13.140625" style="69" bestFit="1" customWidth="1"/>
    <col min="1280" max="1280" width="14.140625" style="69" bestFit="1" customWidth="1"/>
    <col min="1281" max="1281" width="15" style="69" bestFit="1" customWidth="1"/>
    <col min="1282" max="1282" width="14.28515625" style="69" customWidth="1"/>
    <col min="1283" max="1283" width="14.140625" style="69" customWidth="1"/>
    <col min="1284" max="1284" width="11.5703125" style="69" customWidth="1"/>
    <col min="1285" max="1286" width="11.42578125" style="69" customWidth="1"/>
    <col min="1287" max="1287" width="0.140625" style="69" customWidth="1"/>
    <col min="1288" max="1288" width="14.140625" style="69" customWidth="1"/>
    <col min="1289" max="1531" width="9.140625" style="69"/>
    <col min="1532" max="1532" width="7.140625" style="69" customWidth="1"/>
    <col min="1533" max="1533" width="8.85546875" style="69" customWidth="1"/>
    <col min="1534" max="1534" width="30.28515625" style="69" customWidth="1"/>
    <col min="1535" max="1535" width="13.140625" style="69" bestFit="1" customWidth="1"/>
    <col min="1536" max="1536" width="14.140625" style="69" bestFit="1" customWidth="1"/>
    <col min="1537" max="1537" width="15" style="69" bestFit="1" customWidth="1"/>
    <col min="1538" max="1538" width="14.28515625" style="69" customWidth="1"/>
    <col min="1539" max="1539" width="14.140625" style="69" customWidth="1"/>
    <col min="1540" max="1540" width="11.5703125" style="69" customWidth="1"/>
    <col min="1541" max="1542" width="11.42578125" style="69" customWidth="1"/>
    <col min="1543" max="1543" width="0.140625" style="69" customWidth="1"/>
    <col min="1544" max="1544" width="14.140625" style="69" customWidth="1"/>
    <col min="1545" max="1787" width="9.140625" style="69"/>
    <col min="1788" max="1788" width="7.140625" style="69" customWidth="1"/>
    <col min="1789" max="1789" width="8.85546875" style="69" customWidth="1"/>
    <col min="1790" max="1790" width="30.28515625" style="69" customWidth="1"/>
    <col min="1791" max="1791" width="13.140625" style="69" bestFit="1" customWidth="1"/>
    <col min="1792" max="1792" width="14.140625" style="69" bestFit="1" customWidth="1"/>
    <col min="1793" max="1793" width="15" style="69" bestFit="1" customWidth="1"/>
    <col min="1794" max="1794" width="14.28515625" style="69" customWidth="1"/>
    <col min="1795" max="1795" width="14.140625" style="69" customWidth="1"/>
    <col min="1796" max="1796" width="11.5703125" style="69" customWidth="1"/>
    <col min="1797" max="1798" width="11.42578125" style="69" customWidth="1"/>
    <col min="1799" max="1799" width="0.140625" style="69" customWidth="1"/>
    <col min="1800" max="1800" width="14.140625" style="69" customWidth="1"/>
    <col min="1801" max="2043" width="9.140625" style="69"/>
    <col min="2044" max="2044" width="7.140625" style="69" customWidth="1"/>
    <col min="2045" max="2045" width="8.85546875" style="69" customWidth="1"/>
    <col min="2046" max="2046" width="30.28515625" style="69" customWidth="1"/>
    <col min="2047" max="2047" width="13.140625" style="69" bestFit="1" customWidth="1"/>
    <col min="2048" max="2048" width="14.140625" style="69" bestFit="1" customWidth="1"/>
    <col min="2049" max="2049" width="15" style="69" bestFit="1" customWidth="1"/>
    <col min="2050" max="2050" width="14.28515625" style="69" customWidth="1"/>
    <col min="2051" max="2051" width="14.140625" style="69" customWidth="1"/>
    <col min="2052" max="2052" width="11.5703125" style="69" customWidth="1"/>
    <col min="2053" max="2054" width="11.42578125" style="69" customWidth="1"/>
    <col min="2055" max="2055" width="0.140625" style="69" customWidth="1"/>
    <col min="2056" max="2056" width="14.140625" style="69" customWidth="1"/>
    <col min="2057" max="2299" width="9.140625" style="69"/>
    <col min="2300" max="2300" width="7.140625" style="69" customWidth="1"/>
    <col min="2301" max="2301" width="8.85546875" style="69" customWidth="1"/>
    <col min="2302" max="2302" width="30.28515625" style="69" customWidth="1"/>
    <col min="2303" max="2303" width="13.140625" style="69" bestFit="1" customWidth="1"/>
    <col min="2304" max="2304" width="14.140625" style="69" bestFit="1" customWidth="1"/>
    <col min="2305" max="2305" width="15" style="69" bestFit="1" customWidth="1"/>
    <col min="2306" max="2306" width="14.28515625" style="69" customWidth="1"/>
    <col min="2307" max="2307" width="14.140625" style="69" customWidth="1"/>
    <col min="2308" max="2308" width="11.5703125" style="69" customWidth="1"/>
    <col min="2309" max="2310" width="11.42578125" style="69" customWidth="1"/>
    <col min="2311" max="2311" width="0.140625" style="69" customWidth="1"/>
    <col min="2312" max="2312" width="14.140625" style="69" customWidth="1"/>
    <col min="2313" max="2555" width="9.140625" style="69"/>
    <col min="2556" max="2556" width="7.140625" style="69" customWidth="1"/>
    <col min="2557" max="2557" width="8.85546875" style="69" customWidth="1"/>
    <col min="2558" max="2558" width="30.28515625" style="69" customWidth="1"/>
    <col min="2559" max="2559" width="13.140625" style="69" bestFit="1" customWidth="1"/>
    <col min="2560" max="2560" width="14.140625" style="69" bestFit="1" customWidth="1"/>
    <col min="2561" max="2561" width="15" style="69" bestFit="1" customWidth="1"/>
    <col min="2562" max="2562" width="14.28515625" style="69" customWidth="1"/>
    <col min="2563" max="2563" width="14.140625" style="69" customWidth="1"/>
    <col min="2564" max="2564" width="11.5703125" style="69" customWidth="1"/>
    <col min="2565" max="2566" width="11.42578125" style="69" customWidth="1"/>
    <col min="2567" max="2567" width="0.140625" style="69" customWidth="1"/>
    <col min="2568" max="2568" width="14.140625" style="69" customWidth="1"/>
    <col min="2569" max="2811" width="9.140625" style="69"/>
    <col min="2812" max="2812" width="7.140625" style="69" customWidth="1"/>
    <col min="2813" max="2813" width="8.85546875" style="69" customWidth="1"/>
    <col min="2814" max="2814" width="30.28515625" style="69" customWidth="1"/>
    <col min="2815" max="2815" width="13.140625" style="69" bestFit="1" customWidth="1"/>
    <col min="2816" max="2816" width="14.140625" style="69" bestFit="1" customWidth="1"/>
    <col min="2817" max="2817" width="15" style="69" bestFit="1" customWidth="1"/>
    <col min="2818" max="2818" width="14.28515625" style="69" customWidth="1"/>
    <col min="2819" max="2819" width="14.140625" style="69" customWidth="1"/>
    <col min="2820" max="2820" width="11.5703125" style="69" customWidth="1"/>
    <col min="2821" max="2822" width="11.42578125" style="69" customWidth="1"/>
    <col min="2823" max="2823" width="0.140625" style="69" customWidth="1"/>
    <col min="2824" max="2824" width="14.140625" style="69" customWidth="1"/>
    <col min="2825" max="3067" width="9.140625" style="69"/>
    <col min="3068" max="3068" width="7.140625" style="69" customWidth="1"/>
    <col min="3069" max="3069" width="8.85546875" style="69" customWidth="1"/>
    <col min="3070" max="3070" width="30.28515625" style="69" customWidth="1"/>
    <col min="3071" max="3071" width="13.140625" style="69" bestFit="1" customWidth="1"/>
    <col min="3072" max="3072" width="14.140625" style="69" bestFit="1" customWidth="1"/>
    <col min="3073" max="3073" width="15" style="69" bestFit="1" customWidth="1"/>
    <col min="3074" max="3074" width="14.28515625" style="69" customWidth="1"/>
    <col min="3075" max="3075" width="14.140625" style="69" customWidth="1"/>
    <col min="3076" max="3076" width="11.5703125" style="69" customWidth="1"/>
    <col min="3077" max="3078" width="11.42578125" style="69" customWidth="1"/>
    <col min="3079" max="3079" width="0.140625" style="69" customWidth="1"/>
    <col min="3080" max="3080" width="14.140625" style="69" customWidth="1"/>
    <col min="3081" max="3323" width="9.140625" style="69"/>
    <col min="3324" max="3324" width="7.140625" style="69" customWidth="1"/>
    <col min="3325" max="3325" width="8.85546875" style="69" customWidth="1"/>
    <col min="3326" max="3326" width="30.28515625" style="69" customWidth="1"/>
    <col min="3327" max="3327" width="13.140625" style="69" bestFit="1" customWidth="1"/>
    <col min="3328" max="3328" width="14.140625" style="69" bestFit="1" customWidth="1"/>
    <col min="3329" max="3329" width="15" style="69" bestFit="1" customWidth="1"/>
    <col min="3330" max="3330" width="14.28515625" style="69" customWidth="1"/>
    <col min="3331" max="3331" width="14.140625" style="69" customWidth="1"/>
    <col min="3332" max="3332" width="11.5703125" style="69" customWidth="1"/>
    <col min="3333" max="3334" width="11.42578125" style="69" customWidth="1"/>
    <col min="3335" max="3335" width="0.140625" style="69" customWidth="1"/>
    <col min="3336" max="3336" width="14.140625" style="69" customWidth="1"/>
    <col min="3337" max="3579" width="9.140625" style="69"/>
    <col min="3580" max="3580" width="7.140625" style="69" customWidth="1"/>
    <col min="3581" max="3581" width="8.85546875" style="69" customWidth="1"/>
    <col min="3582" max="3582" width="30.28515625" style="69" customWidth="1"/>
    <col min="3583" max="3583" width="13.140625" style="69" bestFit="1" customWidth="1"/>
    <col min="3584" max="3584" width="14.140625" style="69" bestFit="1" customWidth="1"/>
    <col min="3585" max="3585" width="15" style="69" bestFit="1" customWidth="1"/>
    <col min="3586" max="3586" width="14.28515625" style="69" customWidth="1"/>
    <col min="3587" max="3587" width="14.140625" style="69" customWidth="1"/>
    <col min="3588" max="3588" width="11.5703125" style="69" customWidth="1"/>
    <col min="3589" max="3590" width="11.42578125" style="69" customWidth="1"/>
    <col min="3591" max="3591" width="0.140625" style="69" customWidth="1"/>
    <col min="3592" max="3592" width="14.140625" style="69" customWidth="1"/>
    <col min="3593" max="3835" width="9.140625" style="69"/>
    <col min="3836" max="3836" width="7.140625" style="69" customWidth="1"/>
    <col min="3837" max="3837" width="8.85546875" style="69" customWidth="1"/>
    <col min="3838" max="3838" width="30.28515625" style="69" customWidth="1"/>
    <col min="3839" max="3839" width="13.140625" style="69" bestFit="1" customWidth="1"/>
    <col min="3840" max="3840" width="14.140625" style="69" bestFit="1" customWidth="1"/>
    <col min="3841" max="3841" width="15" style="69" bestFit="1" customWidth="1"/>
    <col min="3842" max="3842" width="14.28515625" style="69" customWidth="1"/>
    <col min="3843" max="3843" width="14.140625" style="69" customWidth="1"/>
    <col min="3844" max="3844" width="11.5703125" style="69" customWidth="1"/>
    <col min="3845" max="3846" width="11.42578125" style="69" customWidth="1"/>
    <col min="3847" max="3847" width="0.140625" style="69" customWidth="1"/>
    <col min="3848" max="3848" width="14.140625" style="69" customWidth="1"/>
    <col min="3849" max="4091" width="9.140625" style="69"/>
    <col min="4092" max="4092" width="7.140625" style="69" customWidth="1"/>
    <col min="4093" max="4093" width="8.85546875" style="69" customWidth="1"/>
    <col min="4094" max="4094" width="30.28515625" style="69" customWidth="1"/>
    <col min="4095" max="4095" width="13.140625" style="69" bestFit="1" customWidth="1"/>
    <col min="4096" max="4096" width="14.140625" style="69" bestFit="1" customWidth="1"/>
    <col min="4097" max="4097" width="15" style="69" bestFit="1" customWidth="1"/>
    <col min="4098" max="4098" width="14.28515625" style="69" customWidth="1"/>
    <col min="4099" max="4099" width="14.140625" style="69" customWidth="1"/>
    <col min="4100" max="4100" width="11.5703125" style="69" customWidth="1"/>
    <col min="4101" max="4102" width="11.42578125" style="69" customWidth="1"/>
    <col min="4103" max="4103" width="0.140625" style="69" customWidth="1"/>
    <col min="4104" max="4104" width="14.140625" style="69" customWidth="1"/>
    <col min="4105" max="4347" width="9.140625" style="69"/>
    <col min="4348" max="4348" width="7.140625" style="69" customWidth="1"/>
    <col min="4349" max="4349" width="8.85546875" style="69" customWidth="1"/>
    <col min="4350" max="4350" width="30.28515625" style="69" customWidth="1"/>
    <col min="4351" max="4351" width="13.140625" style="69" bestFit="1" customWidth="1"/>
    <col min="4352" max="4352" width="14.140625" style="69" bestFit="1" customWidth="1"/>
    <col min="4353" max="4353" width="15" style="69" bestFit="1" customWidth="1"/>
    <col min="4354" max="4354" width="14.28515625" style="69" customWidth="1"/>
    <col min="4355" max="4355" width="14.140625" style="69" customWidth="1"/>
    <col min="4356" max="4356" width="11.5703125" style="69" customWidth="1"/>
    <col min="4357" max="4358" width="11.42578125" style="69" customWidth="1"/>
    <col min="4359" max="4359" width="0.140625" style="69" customWidth="1"/>
    <col min="4360" max="4360" width="14.140625" style="69" customWidth="1"/>
    <col min="4361" max="4603" width="9.140625" style="69"/>
    <col min="4604" max="4604" width="7.140625" style="69" customWidth="1"/>
    <col min="4605" max="4605" width="8.85546875" style="69" customWidth="1"/>
    <col min="4606" max="4606" width="30.28515625" style="69" customWidth="1"/>
    <col min="4607" max="4607" width="13.140625" style="69" bestFit="1" customWidth="1"/>
    <col min="4608" max="4608" width="14.140625" style="69" bestFit="1" customWidth="1"/>
    <col min="4609" max="4609" width="15" style="69" bestFit="1" customWidth="1"/>
    <col min="4610" max="4610" width="14.28515625" style="69" customWidth="1"/>
    <col min="4611" max="4611" width="14.140625" style="69" customWidth="1"/>
    <col min="4612" max="4612" width="11.5703125" style="69" customWidth="1"/>
    <col min="4613" max="4614" width="11.42578125" style="69" customWidth="1"/>
    <col min="4615" max="4615" width="0.140625" style="69" customWidth="1"/>
    <col min="4616" max="4616" width="14.140625" style="69" customWidth="1"/>
    <col min="4617" max="4859" width="9.140625" style="69"/>
    <col min="4860" max="4860" width="7.140625" style="69" customWidth="1"/>
    <col min="4861" max="4861" width="8.85546875" style="69" customWidth="1"/>
    <col min="4862" max="4862" width="30.28515625" style="69" customWidth="1"/>
    <col min="4863" max="4863" width="13.140625" style="69" bestFit="1" customWidth="1"/>
    <col min="4864" max="4864" width="14.140625" style="69" bestFit="1" customWidth="1"/>
    <col min="4865" max="4865" width="15" style="69" bestFit="1" customWidth="1"/>
    <col min="4866" max="4866" width="14.28515625" style="69" customWidth="1"/>
    <col min="4867" max="4867" width="14.140625" style="69" customWidth="1"/>
    <col min="4868" max="4868" width="11.5703125" style="69" customWidth="1"/>
    <col min="4869" max="4870" width="11.42578125" style="69" customWidth="1"/>
    <col min="4871" max="4871" width="0.140625" style="69" customWidth="1"/>
    <col min="4872" max="4872" width="14.140625" style="69" customWidth="1"/>
    <col min="4873" max="5115" width="9.140625" style="69"/>
    <col min="5116" max="5116" width="7.140625" style="69" customWidth="1"/>
    <col min="5117" max="5117" width="8.85546875" style="69" customWidth="1"/>
    <col min="5118" max="5118" width="30.28515625" style="69" customWidth="1"/>
    <col min="5119" max="5119" width="13.140625" style="69" bestFit="1" customWidth="1"/>
    <col min="5120" max="5120" width="14.140625" style="69" bestFit="1" customWidth="1"/>
    <col min="5121" max="5121" width="15" style="69" bestFit="1" customWidth="1"/>
    <col min="5122" max="5122" width="14.28515625" style="69" customWidth="1"/>
    <col min="5123" max="5123" width="14.140625" style="69" customWidth="1"/>
    <col min="5124" max="5124" width="11.5703125" style="69" customWidth="1"/>
    <col min="5125" max="5126" width="11.42578125" style="69" customWidth="1"/>
    <col min="5127" max="5127" width="0.140625" style="69" customWidth="1"/>
    <col min="5128" max="5128" width="14.140625" style="69" customWidth="1"/>
    <col min="5129" max="5371" width="9.140625" style="69"/>
    <col min="5372" max="5372" width="7.140625" style="69" customWidth="1"/>
    <col min="5373" max="5373" width="8.85546875" style="69" customWidth="1"/>
    <col min="5374" max="5374" width="30.28515625" style="69" customWidth="1"/>
    <col min="5375" max="5375" width="13.140625" style="69" bestFit="1" customWidth="1"/>
    <col min="5376" max="5376" width="14.140625" style="69" bestFit="1" customWidth="1"/>
    <col min="5377" max="5377" width="15" style="69" bestFit="1" customWidth="1"/>
    <col min="5378" max="5378" width="14.28515625" style="69" customWidth="1"/>
    <col min="5379" max="5379" width="14.140625" style="69" customWidth="1"/>
    <col min="5380" max="5380" width="11.5703125" style="69" customWidth="1"/>
    <col min="5381" max="5382" width="11.42578125" style="69" customWidth="1"/>
    <col min="5383" max="5383" width="0.140625" style="69" customWidth="1"/>
    <col min="5384" max="5384" width="14.140625" style="69" customWidth="1"/>
    <col min="5385" max="5627" width="9.140625" style="69"/>
    <col min="5628" max="5628" width="7.140625" style="69" customWidth="1"/>
    <col min="5629" max="5629" width="8.85546875" style="69" customWidth="1"/>
    <col min="5630" max="5630" width="30.28515625" style="69" customWidth="1"/>
    <col min="5631" max="5631" width="13.140625" style="69" bestFit="1" customWidth="1"/>
    <col min="5632" max="5632" width="14.140625" style="69" bestFit="1" customWidth="1"/>
    <col min="5633" max="5633" width="15" style="69" bestFit="1" customWidth="1"/>
    <col min="5634" max="5634" width="14.28515625" style="69" customWidth="1"/>
    <col min="5635" max="5635" width="14.140625" style="69" customWidth="1"/>
    <col min="5636" max="5636" width="11.5703125" style="69" customWidth="1"/>
    <col min="5637" max="5638" width="11.42578125" style="69" customWidth="1"/>
    <col min="5639" max="5639" width="0.140625" style="69" customWidth="1"/>
    <col min="5640" max="5640" width="14.140625" style="69" customWidth="1"/>
    <col min="5641" max="5883" width="9.140625" style="69"/>
    <col min="5884" max="5884" width="7.140625" style="69" customWidth="1"/>
    <col min="5885" max="5885" width="8.85546875" style="69" customWidth="1"/>
    <col min="5886" max="5886" width="30.28515625" style="69" customWidth="1"/>
    <col min="5887" max="5887" width="13.140625" style="69" bestFit="1" customWidth="1"/>
    <col min="5888" max="5888" width="14.140625" style="69" bestFit="1" customWidth="1"/>
    <col min="5889" max="5889" width="15" style="69" bestFit="1" customWidth="1"/>
    <col min="5890" max="5890" width="14.28515625" style="69" customWidth="1"/>
    <col min="5891" max="5891" width="14.140625" style="69" customWidth="1"/>
    <col min="5892" max="5892" width="11.5703125" style="69" customWidth="1"/>
    <col min="5893" max="5894" width="11.42578125" style="69" customWidth="1"/>
    <col min="5895" max="5895" width="0.140625" style="69" customWidth="1"/>
    <col min="5896" max="5896" width="14.140625" style="69" customWidth="1"/>
    <col min="5897" max="6139" width="9.140625" style="69"/>
    <col min="6140" max="6140" width="7.140625" style="69" customWidth="1"/>
    <col min="6141" max="6141" width="8.85546875" style="69" customWidth="1"/>
    <col min="6142" max="6142" width="30.28515625" style="69" customWidth="1"/>
    <col min="6143" max="6143" width="13.140625" style="69" bestFit="1" customWidth="1"/>
    <col min="6144" max="6144" width="14.140625" style="69" bestFit="1" customWidth="1"/>
    <col min="6145" max="6145" width="15" style="69" bestFit="1" customWidth="1"/>
    <col min="6146" max="6146" width="14.28515625" style="69" customWidth="1"/>
    <col min="6147" max="6147" width="14.140625" style="69" customWidth="1"/>
    <col min="6148" max="6148" width="11.5703125" style="69" customWidth="1"/>
    <col min="6149" max="6150" width="11.42578125" style="69" customWidth="1"/>
    <col min="6151" max="6151" width="0.140625" style="69" customWidth="1"/>
    <col min="6152" max="6152" width="14.140625" style="69" customWidth="1"/>
    <col min="6153" max="6395" width="9.140625" style="69"/>
    <col min="6396" max="6396" width="7.140625" style="69" customWidth="1"/>
    <col min="6397" max="6397" width="8.85546875" style="69" customWidth="1"/>
    <col min="6398" max="6398" width="30.28515625" style="69" customWidth="1"/>
    <col min="6399" max="6399" width="13.140625" style="69" bestFit="1" customWidth="1"/>
    <col min="6400" max="6400" width="14.140625" style="69" bestFit="1" customWidth="1"/>
    <col min="6401" max="6401" width="15" style="69" bestFit="1" customWidth="1"/>
    <col min="6402" max="6402" width="14.28515625" style="69" customWidth="1"/>
    <col min="6403" max="6403" width="14.140625" style="69" customWidth="1"/>
    <col min="6404" max="6404" width="11.5703125" style="69" customWidth="1"/>
    <col min="6405" max="6406" width="11.42578125" style="69" customWidth="1"/>
    <col min="6407" max="6407" width="0.140625" style="69" customWidth="1"/>
    <col min="6408" max="6408" width="14.140625" style="69" customWidth="1"/>
    <col min="6409" max="6651" width="9.140625" style="69"/>
    <col min="6652" max="6652" width="7.140625" style="69" customWidth="1"/>
    <col min="6653" max="6653" width="8.85546875" style="69" customWidth="1"/>
    <col min="6654" max="6654" width="30.28515625" style="69" customWidth="1"/>
    <col min="6655" max="6655" width="13.140625" style="69" bestFit="1" customWidth="1"/>
    <col min="6656" max="6656" width="14.140625" style="69" bestFit="1" customWidth="1"/>
    <col min="6657" max="6657" width="15" style="69" bestFit="1" customWidth="1"/>
    <col min="6658" max="6658" width="14.28515625" style="69" customWidth="1"/>
    <col min="6659" max="6659" width="14.140625" style="69" customWidth="1"/>
    <col min="6660" max="6660" width="11.5703125" style="69" customWidth="1"/>
    <col min="6661" max="6662" width="11.42578125" style="69" customWidth="1"/>
    <col min="6663" max="6663" width="0.140625" style="69" customWidth="1"/>
    <col min="6664" max="6664" width="14.140625" style="69" customWidth="1"/>
    <col min="6665" max="6907" width="9.140625" style="69"/>
    <col min="6908" max="6908" width="7.140625" style="69" customWidth="1"/>
    <col min="6909" max="6909" width="8.85546875" style="69" customWidth="1"/>
    <col min="6910" max="6910" width="30.28515625" style="69" customWidth="1"/>
    <col min="6911" max="6911" width="13.140625" style="69" bestFit="1" customWidth="1"/>
    <col min="6912" max="6912" width="14.140625" style="69" bestFit="1" customWidth="1"/>
    <col min="6913" max="6913" width="15" style="69" bestFit="1" customWidth="1"/>
    <col min="6914" max="6914" width="14.28515625" style="69" customWidth="1"/>
    <col min="6915" max="6915" width="14.140625" style="69" customWidth="1"/>
    <col min="6916" max="6916" width="11.5703125" style="69" customWidth="1"/>
    <col min="6917" max="6918" width="11.42578125" style="69" customWidth="1"/>
    <col min="6919" max="6919" width="0.140625" style="69" customWidth="1"/>
    <col min="6920" max="6920" width="14.140625" style="69" customWidth="1"/>
    <col min="6921" max="7163" width="9.140625" style="69"/>
    <col min="7164" max="7164" width="7.140625" style="69" customWidth="1"/>
    <col min="7165" max="7165" width="8.85546875" style="69" customWidth="1"/>
    <col min="7166" max="7166" width="30.28515625" style="69" customWidth="1"/>
    <col min="7167" max="7167" width="13.140625" style="69" bestFit="1" customWidth="1"/>
    <col min="7168" max="7168" width="14.140625" style="69" bestFit="1" customWidth="1"/>
    <col min="7169" max="7169" width="15" style="69" bestFit="1" customWidth="1"/>
    <col min="7170" max="7170" width="14.28515625" style="69" customWidth="1"/>
    <col min="7171" max="7171" width="14.140625" style="69" customWidth="1"/>
    <col min="7172" max="7172" width="11.5703125" style="69" customWidth="1"/>
    <col min="7173" max="7174" width="11.42578125" style="69" customWidth="1"/>
    <col min="7175" max="7175" width="0.140625" style="69" customWidth="1"/>
    <col min="7176" max="7176" width="14.140625" style="69" customWidth="1"/>
    <col min="7177" max="7419" width="9.140625" style="69"/>
    <col min="7420" max="7420" width="7.140625" style="69" customWidth="1"/>
    <col min="7421" max="7421" width="8.85546875" style="69" customWidth="1"/>
    <col min="7422" max="7422" width="30.28515625" style="69" customWidth="1"/>
    <col min="7423" max="7423" width="13.140625" style="69" bestFit="1" customWidth="1"/>
    <col min="7424" max="7424" width="14.140625" style="69" bestFit="1" customWidth="1"/>
    <col min="7425" max="7425" width="15" style="69" bestFit="1" customWidth="1"/>
    <col min="7426" max="7426" width="14.28515625" style="69" customWidth="1"/>
    <col min="7427" max="7427" width="14.140625" style="69" customWidth="1"/>
    <col min="7428" max="7428" width="11.5703125" style="69" customWidth="1"/>
    <col min="7429" max="7430" width="11.42578125" style="69" customWidth="1"/>
    <col min="7431" max="7431" width="0.140625" style="69" customWidth="1"/>
    <col min="7432" max="7432" width="14.140625" style="69" customWidth="1"/>
    <col min="7433" max="7675" width="9.140625" style="69"/>
    <col min="7676" max="7676" width="7.140625" style="69" customWidth="1"/>
    <col min="7677" max="7677" width="8.85546875" style="69" customWidth="1"/>
    <col min="7678" max="7678" width="30.28515625" style="69" customWidth="1"/>
    <col min="7679" max="7679" width="13.140625" style="69" bestFit="1" customWidth="1"/>
    <col min="7680" max="7680" width="14.140625" style="69" bestFit="1" customWidth="1"/>
    <col min="7681" max="7681" width="15" style="69" bestFit="1" customWidth="1"/>
    <col min="7682" max="7682" width="14.28515625" style="69" customWidth="1"/>
    <col min="7683" max="7683" width="14.140625" style="69" customWidth="1"/>
    <col min="7684" max="7684" width="11.5703125" style="69" customWidth="1"/>
    <col min="7685" max="7686" width="11.42578125" style="69" customWidth="1"/>
    <col min="7687" max="7687" width="0.140625" style="69" customWidth="1"/>
    <col min="7688" max="7688" width="14.140625" style="69" customWidth="1"/>
    <col min="7689" max="7931" width="9.140625" style="69"/>
    <col min="7932" max="7932" width="7.140625" style="69" customWidth="1"/>
    <col min="7933" max="7933" width="8.85546875" style="69" customWidth="1"/>
    <col min="7934" max="7934" width="30.28515625" style="69" customWidth="1"/>
    <col min="7935" max="7935" width="13.140625" style="69" bestFit="1" customWidth="1"/>
    <col min="7936" max="7936" width="14.140625" style="69" bestFit="1" customWidth="1"/>
    <col min="7937" max="7937" width="15" style="69" bestFit="1" customWidth="1"/>
    <col min="7938" max="7938" width="14.28515625" style="69" customWidth="1"/>
    <col min="7939" max="7939" width="14.140625" style="69" customWidth="1"/>
    <col min="7940" max="7940" width="11.5703125" style="69" customWidth="1"/>
    <col min="7941" max="7942" width="11.42578125" style="69" customWidth="1"/>
    <col min="7943" max="7943" width="0.140625" style="69" customWidth="1"/>
    <col min="7944" max="7944" width="14.140625" style="69" customWidth="1"/>
    <col min="7945" max="8187" width="9.140625" style="69"/>
    <col min="8188" max="8188" width="7.140625" style="69" customWidth="1"/>
    <col min="8189" max="8189" width="8.85546875" style="69" customWidth="1"/>
    <col min="8190" max="8190" width="30.28515625" style="69" customWidth="1"/>
    <col min="8191" max="8191" width="13.140625" style="69" bestFit="1" customWidth="1"/>
    <col min="8192" max="8192" width="14.140625" style="69" bestFit="1" customWidth="1"/>
    <col min="8193" max="8193" width="15" style="69" bestFit="1" customWidth="1"/>
    <col min="8194" max="8194" width="14.28515625" style="69" customWidth="1"/>
    <col min="8195" max="8195" width="14.140625" style="69" customWidth="1"/>
    <col min="8196" max="8196" width="11.5703125" style="69" customWidth="1"/>
    <col min="8197" max="8198" width="11.42578125" style="69" customWidth="1"/>
    <col min="8199" max="8199" width="0.140625" style="69" customWidth="1"/>
    <col min="8200" max="8200" width="14.140625" style="69" customWidth="1"/>
    <col min="8201" max="8443" width="9.140625" style="69"/>
    <col min="8444" max="8444" width="7.140625" style="69" customWidth="1"/>
    <col min="8445" max="8445" width="8.85546875" style="69" customWidth="1"/>
    <col min="8446" max="8446" width="30.28515625" style="69" customWidth="1"/>
    <col min="8447" max="8447" width="13.140625" style="69" bestFit="1" customWidth="1"/>
    <col min="8448" max="8448" width="14.140625" style="69" bestFit="1" customWidth="1"/>
    <col min="8449" max="8449" width="15" style="69" bestFit="1" customWidth="1"/>
    <col min="8450" max="8450" width="14.28515625" style="69" customWidth="1"/>
    <col min="8451" max="8451" width="14.140625" style="69" customWidth="1"/>
    <col min="8452" max="8452" width="11.5703125" style="69" customWidth="1"/>
    <col min="8453" max="8454" width="11.42578125" style="69" customWidth="1"/>
    <col min="8455" max="8455" width="0.140625" style="69" customWidth="1"/>
    <col min="8456" max="8456" width="14.140625" style="69" customWidth="1"/>
    <col min="8457" max="8699" width="9.140625" style="69"/>
    <col min="8700" max="8700" width="7.140625" style="69" customWidth="1"/>
    <col min="8701" max="8701" width="8.85546875" style="69" customWidth="1"/>
    <col min="8702" max="8702" width="30.28515625" style="69" customWidth="1"/>
    <col min="8703" max="8703" width="13.140625" style="69" bestFit="1" customWidth="1"/>
    <col min="8704" max="8704" width="14.140625" style="69" bestFit="1" customWidth="1"/>
    <col min="8705" max="8705" width="15" style="69" bestFit="1" customWidth="1"/>
    <col min="8706" max="8706" width="14.28515625" style="69" customWidth="1"/>
    <col min="8707" max="8707" width="14.140625" style="69" customWidth="1"/>
    <col min="8708" max="8708" width="11.5703125" style="69" customWidth="1"/>
    <col min="8709" max="8710" width="11.42578125" style="69" customWidth="1"/>
    <col min="8711" max="8711" width="0.140625" style="69" customWidth="1"/>
    <col min="8712" max="8712" width="14.140625" style="69" customWidth="1"/>
    <col min="8713" max="8955" width="9.140625" style="69"/>
    <col min="8956" max="8956" width="7.140625" style="69" customWidth="1"/>
    <col min="8957" max="8957" width="8.85546875" style="69" customWidth="1"/>
    <col min="8958" max="8958" width="30.28515625" style="69" customWidth="1"/>
    <col min="8959" max="8959" width="13.140625" style="69" bestFit="1" customWidth="1"/>
    <col min="8960" max="8960" width="14.140625" style="69" bestFit="1" customWidth="1"/>
    <col min="8961" max="8961" width="15" style="69" bestFit="1" customWidth="1"/>
    <col min="8962" max="8962" width="14.28515625" style="69" customWidth="1"/>
    <col min="8963" max="8963" width="14.140625" style="69" customWidth="1"/>
    <col min="8964" max="8964" width="11.5703125" style="69" customWidth="1"/>
    <col min="8965" max="8966" width="11.42578125" style="69" customWidth="1"/>
    <col min="8967" max="8967" width="0.140625" style="69" customWidth="1"/>
    <col min="8968" max="8968" width="14.140625" style="69" customWidth="1"/>
    <col min="8969" max="9211" width="9.140625" style="69"/>
    <col min="9212" max="9212" width="7.140625" style="69" customWidth="1"/>
    <col min="9213" max="9213" width="8.85546875" style="69" customWidth="1"/>
    <col min="9214" max="9214" width="30.28515625" style="69" customWidth="1"/>
    <col min="9215" max="9215" width="13.140625" style="69" bestFit="1" customWidth="1"/>
    <col min="9216" max="9216" width="14.140625" style="69" bestFit="1" customWidth="1"/>
    <col min="9217" max="9217" width="15" style="69" bestFit="1" customWidth="1"/>
    <col min="9218" max="9218" width="14.28515625" style="69" customWidth="1"/>
    <col min="9219" max="9219" width="14.140625" style="69" customWidth="1"/>
    <col min="9220" max="9220" width="11.5703125" style="69" customWidth="1"/>
    <col min="9221" max="9222" width="11.42578125" style="69" customWidth="1"/>
    <col min="9223" max="9223" width="0.140625" style="69" customWidth="1"/>
    <col min="9224" max="9224" width="14.140625" style="69" customWidth="1"/>
    <col min="9225" max="9467" width="9.140625" style="69"/>
    <col min="9468" max="9468" width="7.140625" style="69" customWidth="1"/>
    <col min="9469" max="9469" width="8.85546875" style="69" customWidth="1"/>
    <col min="9470" max="9470" width="30.28515625" style="69" customWidth="1"/>
    <col min="9471" max="9471" width="13.140625" style="69" bestFit="1" customWidth="1"/>
    <col min="9472" max="9472" width="14.140625" style="69" bestFit="1" customWidth="1"/>
    <col min="9473" max="9473" width="15" style="69" bestFit="1" customWidth="1"/>
    <col min="9474" max="9474" width="14.28515625" style="69" customWidth="1"/>
    <col min="9475" max="9475" width="14.140625" style="69" customWidth="1"/>
    <col min="9476" max="9476" width="11.5703125" style="69" customWidth="1"/>
    <col min="9477" max="9478" width="11.42578125" style="69" customWidth="1"/>
    <col min="9479" max="9479" width="0.140625" style="69" customWidth="1"/>
    <col min="9480" max="9480" width="14.140625" style="69" customWidth="1"/>
    <col min="9481" max="9723" width="9.140625" style="69"/>
    <col min="9724" max="9724" width="7.140625" style="69" customWidth="1"/>
    <col min="9725" max="9725" width="8.85546875" style="69" customWidth="1"/>
    <col min="9726" max="9726" width="30.28515625" style="69" customWidth="1"/>
    <col min="9727" max="9727" width="13.140625" style="69" bestFit="1" customWidth="1"/>
    <col min="9728" max="9728" width="14.140625" style="69" bestFit="1" customWidth="1"/>
    <col min="9729" max="9729" width="15" style="69" bestFit="1" customWidth="1"/>
    <col min="9730" max="9730" width="14.28515625" style="69" customWidth="1"/>
    <col min="9731" max="9731" width="14.140625" style="69" customWidth="1"/>
    <col min="9732" max="9732" width="11.5703125" style="69" customWidth="1"/>
    <col min="9733" max="9734" width="11.42578125" style="69" customWidth="1"/>
    <col min="9735" max="9735" width="0.140625" style="69" customWidth="1"/>
    <col min="9736" max="9736" width="14.140625" style="69" customWidth="1"/>
    <col min="9737" max="9979" width="9.140625" style="69"/>
    <col min="9980" max="9980" width="7.140625" style="69" customWidth="1"/>
    <col min="9981" max="9981" width="8.85546875" style="69" customWidth="1"/>
    <col min="9982" max="9982" width="30.28515625" style="69" customWidth="1"/>
    <col min="9983" max="9983" width="13.140625" style="69" bestFit="1" customWidth="1"/>
    <col min="9984" max="9984" width="14.140625" style="69" bestFit="1" customWidth="1"/>
    <col min="9985" max="9985" width="15" style="69" bestFit="1" customWidth="1"/>
    <col min="9986" max="9986" width="14.28515625" style="69" customWidth="1"/>
    <col min="9987" max="9987" width="14.140625" style="69" customWidth="1"/>
    <col min="9988" max="9988" width="11.5703125" style="69" customWidth="1"/>
    <col min="9989" max="9990" width="11.42578125" style="69" customWidth="1"/>
    <col min="9991" max="9991" width="0.140625" style="69" customWidth="1"/>
    <col min="9992" max="9992" width="14.140625" style="69" customWidth="1"/>
    <col min="9993" max="10235" width="9.140625" style="69"/>
    <col min="10236" max="10236" width="7.140625" style="69" customWidth="1"/>
    <col min="10237" max="10237" width="8.85546875" style="69" customWidth="1"/>
    <col min="10238" max="10238" width="30.28515625" style="69" customWidth="1"/>
    <col min="10239" max="10239" width="13.140625" style="69" bestFit="1" customWidth="1"/>
    <col min="10240" max="10240" width="14.140625" style="69" bestFit="1" customWidth="1"/>
    <col min="10241" max="10241" width="15" style="69" bestFit="1" customWidth="1"/>
    <col min="10242" max="10242" width="14.28515625" style="69" customWidth="1"/>
    <col min="10243" max="10243" width="14.140625" style="69" customWidth="1"/>
    <col min="10244" max="10244" width="11.5703125" style="69" customWidth="1"/>
    <col min="10245" max="10246" width="11.42578125" style="69" customWidth="1"/>
    <col min="10247" max="10247" width="0.140625" style="69" customWidth="1"/>
    <col min="10248" max="10248" width="14.140625" style="69" customWidth="1"/>
    <col min="10249" max="10491" width="9.140625" style="69"/>
    <col min="10492" max="10492" width="7.140625" style="69" customWidth="1"/>
    <col min="10493" max="10493" width="8.85546875" style="69" customWidth="1"/>
    <col min="10494" max="10494" width="30.28515625" style="69" customWidth="1"/>
    <col min="10495" max="10495" width="13.140625" style="69" bestFit="1" customWidth="1"/>
    <col min="10496" max="10496" width="14.140625" style="69" bestFit="1" customWidth="1"/>
    <col min="10497" max="10497" width="15" style="69" bestFit="1" customWidth="1"/>
    <col min="10498" max="10498" width="14.28515625" style="69" customWidth="1"/>
    <col min="10499" max="10499" width="14.140625" style="69" customWidth="1"/>
    <col min="10500" max="10500" width="11.5703125" style="69" customWidth="1"/>
    <col min="10501" max="10502" width="11.42578125" style="69" customWidth="1"/>
    <col min="10503" max="10503" width="0.140625" style="69" customWidth="1"/>
    <col min="10504" max="10504" width="14.140625" style="69" customWidth="1"/>
    <col min="10505" max="10747" width="9.140625" style="69"/>
    <col min="10748" max="10748" width="7.140625" style="69" customWidth="1"/>
    <col min="10749" max="10749" width="8.85546875" style="69" customWidth="1"/>
    <col min="10750" max="10750" width="30.28515625" style="69" customWidth="1"/>
    <col min="10751" max="10751" width="13.140625" style="69" bestFit="1" customWidth="1"/>
    <col min="10752" max="10752" width="14.140625" style="69" bestFit="1" customWidth="1"/>
    <col min="10753" max="10753" width="15" style="69" bestFit="1" customWidth="1"/>
    <col min="10754" max="10754" width="14.28515625" style="69" customWidth="1"/>
    <col min="10755" max="10755" width="14.140625" style="69" customWidth="1"/>
    <col min="10756" max="10756" width="11.5703125" style="69" customWidth="1"/>
    <col min="10757" max="10758" width="11.42578125" style="69" customWidth="1"/>
    <col min="10759" max="10759" width="0.140625" style="69" customWidth="1"/>
    <col min="10760" max="10760" width="14.140625" style="69" customWidth="1"/>
    <col min="10761" max="11003" width="9.140625" style="69"/>
    <col min="11004" max="11004" width="7.140625" style="69" customWidth="1"/>
    <col min="11005" max="11005" width="8.85546875" style="69" customWidth="1"/>
    <col min="11006" max="11006" width="30.28515625" style="69" customWidth="1"/>
    <col min="11007" max="11007" width="13.140625" style="69" bestFit="1" customWidth="1"/>
    <col min="11008" max="11008" width="14.140625" style="69" bestFit="1" customWidth="1"/>
    <col min="11009" max="11009" width="15" style="69" bestFit="1" customWidth="1"/>
    <col min="11010" max="11010" width="14.28515625" style="69" customWidth="1"/>
    <col min="11011" max="11011" width="14.140625" style="69" customWidth="1"/>
    <col min="11012" max="11012" width="11.5703125" style="69" customWidth="1"/>
    <col min="11013" max="11014" width="11.42578125" style="69" customWidth="1"/>
    <col min="11015" max="11015" width="0.140625" style="69" customWidth="1"/>
    <col min="11016" max="11016" width="14.140625" style="69" customWidth="1"/>
    <col min="11017" max="11259" width="9.140625" style="69"/>
    <col min="11260" max="11260" width="7.140625" style="69" customWidth="1"/>
    <col min="11261" max="11261" width="8.85546875" style="69" customWidth="1"/>
    <col min="11262" max="11262" width="30.28515625" style="69" customWidth="1"/>
    <col min="11263" max="11263" width="13.140625" style="69" bestFit="1" customWidth="1"/>
    <col min="11264" max="11264" width="14.140625" style="69" bestFit="1" customWidth="1"/>
    <col min="11265" max="11265" width="15" style="69" bestFit="1" customWidth="1"/>
    <col min="11266" max="11266" width="14.28515625" style="69" customWidth="1"/>
    <col min="11267" max="11267" width="14.140625" style="69" customWidth="1"/>
    <col min="11268" max="11268" width="11.5703125" style="69" customWidth="1"/>
    <col min="11269" max="11270" width="11.42578125" style="69" customWidth="1"/>
    <col min="11271" max="11271" width="0.140625" style="69" customWidth="1"/>
    <col min="11272" max="11272" width="14.140625" style="69" customWidth="1"/>
    <col min="11273" max="11515" width="9.140625" style="69"/>
    <col min="11516" max="11516" width="7.140625" style="69" customWidth="1"/>
    <col min="11517" max="11517" width="8.85546875" style="69" customWidth="1"/>
    <col min="11518" max="11518" width="30.28515625" style="69" customWidth="1"/>
    <col min="11519" max="11519" width="13.140625" style="69" bestFit="1" customWidth="1"/>
    <col min="11520" max="11520" width="14.140625" style="69" bestFit="1" customWidth="1"/>
    <col min="11521" max="11521" width="15" style="69" bestFit="1" customWidth="1"/>
    <col min="11522" max="11522" width="14.28515625" style="69" customWidth="1"/>
    <col min="11523" max="11523" width="14.140625" style="69" customWidth="1"/>
    <col min="11524" max="11524" width="11.5703125" style="69" customWidth="1"/>
    <col min="11525" max="11526" width="11.42578125" style="69" customWidth="1"/>
    <col min="11527" max="11527" width="0.140625" style="69" customWidth="1"/>
    <col min="11528" max="11528" width="14.140625" style="69" customWidth="1"/>
    <col min="11529" max="11771" width="9.140625" style="69"/>
    <col min="11772" max="11772" width="7.140625" style="69" customWidth="1"/>
    <col min="11773" max="11773" width="8.85546875" style="69" customWidth="1"/>
    <col min="11774" max="11774" width="30.28515625" style="69" customWidth="1"/>
    <col min="11775" max="11775" width="13.140625" style="69" bestFit="1" customWidth="1"/>
    <col min="11776" max="11776" width="14.140625" style="69" bestFit="1" customWidth="1"/>
    <col min="11777" max="11777" width="15" style="69" bestFit="1" customWidth="1"/>
    <col min="11778" max="11778" width="14.28515625" style="69" customWidth="1"/>
    <col min="11779" max="11779" width="14.140625" style="69" customWidth="1"/>
    <col min="11780" max="11780" width="11.5703125" style="69" customWidth="1"/>
    <col min="11781" max="11782" width="11.42578125" style="69" customWidth="1"/>
    <col min="11783" max="11783" width="0.140625" style="69" customWidth="1"/>
    <col min="11784" max="11784" width="14.140625" style="69" customWidth="1"/>
    <col min="11785" max="12027" width="9.140625" style="69"/>
    <col min="12028" max="12028" width="7.140625" style="69" customWidth="1"/>
    <col min="12029" max="12029" width="8.85546875" style="69" customWidth="1"/>
    <col min="12030" max="12030" width="30.28515625" style="69" customWidth="1"/>
    <col min="12031" max="12031" width="13.140625" style="69" bestFit="1" customWidth="1"/>
    <col min="12032" max="12032" width="14.140625" style="69" bestFit="1" customWidth="1"/>
    <col min="12033" max="12033" width="15" style="69" bestFit="1" customWidth="1"/>
    <col min="12034" max="12034" width="14.28515625" style="69" customWidth="1"/>
    <col min="12035" max="12035" width="14.140625" style="69" customWidth="1"/>
    <col min="12036" max="12036" width="11.5703125" style="69" customWidth="1"/>
    <col min="12037" max="12038" width="11.42578125" style="69" customWidth="1"/>
    <col min="12039" max="12039" width="0.140625" style="69" customWidth="1"/>
    <col min="12040" max="12040" width="14.140625" style="69" customWidth="1"/>
    <col min="12041" max="12283" width="9.140625" style="69"/>
    <col min="12284" max="12284" width="7.140625" style="69" customWidth="1"/>
    <col min="12285" max="12285" width="8.85546875" style="69" customWidth="1"/>
    <col min="12286" max="12286" width="30.28515625" style="69" customWidth="1"/>
    <col min="12287" max="12287" width="13.140625" style="69" bestFit="1" customWidth="1"/>
    <col min="12288" max="12288" width="14.140625" style="69" bestFit="1" customWidth="1"/>
    <col min="12289" max="12289" width="15" style="69" bestFit="1" customWidth="1"/>
    <col min="12290" max="12290" width="14.28515625" style="69" customWidth="1"/>
    <col min="12291" max="12291" width="14.140625" style="69" customWidth="1"/>
    <col min="12292" max="12292" width="11.5703125" style="69" customWidth="1"/>
    <col min="12293" max="12294" width="11.42578125" style="69" customWidth="1"/>
    <col min="12295" max="12295" width="0.140625" style="69" customWidth="1"/>
    <col min="12296" max="12296" width="14.140625" style="69" customWidth="1"/>
    <col min="12297" max="12539" width="9.140625" style="69"/>
    <col min="12540" max="12540" width="7.140625" style="69" customWidth="1"/>
    <col min="12541" max="12541" width="8.85546875" style="69" customWidth="1"/>
    <col min="12542" max="12542" width="30.28515625" style="69" customWidth="1"/>
    <col min="12543" max="12543" width="13.140625" style="69" bestFit="1" customWidth="1"/>
    <col min="12544" max="12544" width="14.140625" style="69" bestFit="1" customWidth="1"/>
    <col min="12545" max="12545" width="15" style="69" bestFit="1" customWidth="1"/>
    <col min="12546" max="12546" width="14.28515625" style="69" customWidth="1"/>
    <col min="12547" max="12547" width="14.140625" style="69" customWidth="1"/>
    <col min="12548" max="12548" width="11.5703125" style="69" customWidth="1"/>
    <col min="12549" max="12550" width="11.42578125" style="69" customWidth="1"/>
    <col min="12551" max="12551" width="0.140625" style="69" customWidth="1"/>
    <col min="12552" max="12552" width="14.140625" style="69" customWidth="1"/>
    <col min="12553" max="12795" width="9.140625" style="69"/>
    <col min="12796" max="12796" width="7.140625" style="69" customWidth="1"/>
    <col min="12797" max="12797" width="8.85546875" style="69" customWidth="1"/>
    <col min="12798" max="12798" width="30.28515625" style="69" customWidth="1"/>
    <col min="12799" max="12799" width="13.140625" style="69" bestFit="1" customWidth="1"/>
    <col min="12800" max="12800" width="14.140625" style="69" bestFit="1" customWidth="1"/>
    <col min="12801" max="12801" width="15" style="69" bestFit="1" customWidth="1"/>
    <col min="12802" max="12802" width="14.28515625" style="69" customWidth="1"/>
    <col min="12803" max="12803" width="14.140625" style="69" customWidth="1"/>
    <col min="12804" max="12804" width="11.5703125" style="69" customWidth="1"/>
    <col min="12805" max="12806" width="11.42578125" style="69" customWidth="1"/>
    <col min="12807" max="12807" width="0.140625" style="69" customWidth="1"/>
    <col min="12808" max="12808" width="14.140625" style="69" customWidth="1"/>
    <col min="12809" max="13051" width="9.140625" style="69"/>
    <col min="13052" max="13052" width="7.140625" style="69" customWidth="1"/>
    <col min="13053" max="13053" width="8.85546875" style="69" customWidth="1"/>
    <col min="13054" max="13054" width="30.28515625" style="69" customWidth="1"/>
    <col min="13055" max="13055" width="13.140625" style="69" bestFit="1" customWidth="1"/>
    <col min="13056" max="13056" width="14.140625" style="69" bestFit="1" customWidth="1"/>
    <col min="13057" max="13057" width="15" style="69" bestFit="1" customWidth="1"/>
    <col min="13058" max="13058" width="14.28515625" style="69" customWidth="1"/>
    <col min="13059" max="13059" width="14.140625" style="69" customWidth="1"/>
    <col min="13060" max="13060" width="11.5703125" style="69" customWidth="1"/>
    <col min="13061" max="13062" width="11.42578125" style="69" customWidth="1"/>
    <col min="13063" max="13063" width="0.140625" style="69" customWidth="1"/>
    <col min="13064" max="13064" width="14.140625" style="69" customWidth="1"/>
    <col min="13065" max="13307" width="9.140625" style="69"/>
    <col min="13308" max="13308" width="7.140625" style="69" customWidth="1"/>
    <col min="13309" max="13309" width="8.85546875" style="69" customWidth="1"/>
    <col min="13310" max="13310" width="30.28515625" style="69" customWidth="1"/>
    <col min="13311" max="13311" width="13.140625" style="69" bestFit="1" customWidth="1"/>
    <col min="13312" max="13312" width="14.140625" style="69" bestFit="1" customWidth="1"/>
    <col min="13313" max="13313" width="15" style="69" bestFit="1" customWidth="1"/>
    <col min="13314" max="13314" width="14.28515625" style="69" customWidth="1"/>
    <col min="13315" max="13315" width="14.140625" style="69" customWidth="1"/>
    <col min="13316" max="13316" width="11.5703125" style="69" customWidth="1"/>
    <col min="13317" max="13318" width="11.42578125" style="69" customWidth="1"/>
    <col min="13319" max="13319" width="0.140625" style="69" customWidth="1"/>
    <col min="13320" max="13320" width="14.140625" style="69" customWidth="1"/>
    <col min="13321" max="13563" width="9.140625" style="69"/>
    <col min="13564" max="13564" width="7.140625" style="69" customWidth="1"/>
    <col min="13565" max="13565" width="8.85546875" style="69" customWidth="1"/>
    <col min="13566" max="13566" width="30.28515625" style="69" customWidth="1"/>
    <col min="13567" max="13567" width="13.140625" style="69" bestFit="1" customWidth="1"/>
    <col min="13568" max="13568" width="14.140625" style="69" bestFit="1" customWidth="1"/>
    <col min="13569" max="13569" width="15" style="69" bestFit="1" customWidth="1"/>
    <col min="13570" max="13570" width="14.28515625" style="69" customWidth="1"/>
    <col min="13571" max="13571" width="14.140625" style="69" customWidth="1"/>
    <col min="13572" max="13572" width="11.5703125" style="69" customWidth="1"/>
    <col min="13573" max="13574" width="11.42578125" style="69" customWidth="1"/>
    <col min="13575" max="13575" width="0.140625" style="69" customWidth="1"/>
    <col min="13576" max="13576" width="14.140625" style="69" customWidth="1"/>
    <col min="13577" max="13819" width="9.140625" style="69"/>
    <col min="13820" max="13820" width="7.140625" style="69" customWidth="1"/>
    <col min="13821" max="13821" width="8.85546875" style="69" customWidth="1"/>
    <col min="13822" max="13822" width="30.28515625" style="69" customWidth="1"/>
    <col min="13823" max="13823" width="13.140625" style="69" bestFit="1" customWidth="1"/>
    <col min="13824" max="13824" width="14.140625" style="69" bestFit="1" customWidth="1"/>
    <col min="13825" max="13825" width="15" style="69" bestFit="1" customWidth="1"/>
    <col min="13826" max="13826" width="14.28515625" style="69" customWidth="1"/>
    <col min="13827" max="13827" width="14.140625" style="69" customWidth="1"/>
    <col min="13828" max="13828" width="11.5703125" style="69" customWidth="1"/>
    <col min="13829" max="13830" width="11.42578125" style="69" customWidth="1"/>
    <col min="13831" max="13831" width="0.140625" style="69" customWidth="1"/>
    <col min="13832" max="13832" width="14.140625" style="69" customWidth="1"/>
    <col min="13833" max="14075" width="9.140625" style="69"/>
    <col min="14076" max="14076" width="7.140625" style="69" customWidth="1"/>
    <col min="14077" max="14077" width="8.85546875" style="69" customWidth="1"/>
    <col min="14078" max="14078" width="30.28515625" style="69" customWidth="1"/>
    <col min="14079" max="14079" width="13.140625" style="69" bestFit="1" customWidth="1"/>
    <col min="14080" max="14080" width="14.140625" style="69" bestFit="1" customWidth="1"/>
    <col min="14081" max="14081" width="15" style="69" bestFit="1" customWidth="1"/>
    <col min="14082" max="14082" width="14.28515625" style="69" customWidth="1"/>
    <col min="14083" max="14083" width="14.140625" style="69" customWidth="1"/>
    <col min="14084" max="14084" width="11.5703125" style="69" customWidth="1"/>
    <col min="14085" max="14086" width="11.42578125" style="69" customWidth="1"/>
    <col min="14087" max="14087" width="0.140625" style="69" customWidth="1"/>
    <col min="14088" max="14088" width="14.140625" style="69" customWidth="1"/>
    <col min="14089" max="14331" width="9.140625" style="69"/>
    <col min="14332" max="14332" width="7.140625" style="69" customWidth="1"/>
    <col min="14333" max="14333" width="8.85546875" style="69" customWidth="1"/>
    <col min="14334" max="14334" width="30.28515625" style="69" customWidth="1"/>
    <col min="14335" max="14335" width="13.140625" style="69" bestFit="1" customWidth="1"/>
    <col min="14336" max="14336" width="14.140625" style="69" bestFit="1" customWidth="1"/>
    <col min="14337" max="14337" width="15" style="69" bestFit="1" customWidth="1"/>
    <col min="14338" max="14338" width="14.28515625" style="69" customWidth="1"/>
    <col min="14339" max="14339" width="14.140625" style="69" customWidth="1"/>
    <col min="14340" max="14340" width="11.5703125" style="69" customWidth="1"/>
    <col min="14341" max="14342" width="11.42578125" style="69" customWidth="1"/>
    <col min="14343" max="14343" width="0.140625" style="69" customWidth="1"/>
    <col min="14344" max="14344" width="14.140625" style="69" customWidth="1"/>
    <col min="14345" max="14587" width="9.140625" style="69"/>
    <col min="14588" max="14588" width="7.140625" style="69" customWidth="1"/>
    <col min="14589" max="14589" width="8.85546875" style="69" customWidth="1"/>
    <col min="14590" max="14590" width="30.28515625" style="69" customWidth="1"/>
    <col min="14591" max="14591" width="13.140625" style="69" bestFit="1" customWidth="1"/>
    <col min="14592" max="14592" width="14.140625" style="69" bestFit="1" customWidth="1"/>
    <col min="14593" max="14593" width="15" style="69" bestFit="1" customWidth="1"/>
    <col min="14594" max="14594" width="14.28515625" style="69" customWidth="1"/>
    <col min="14595" max="14595" width="14.140625" style="69" customWidth="1"/>
    <col min="14596" max="14596" width="11.5703125" style="69" customWidth="1"/>
    <col min="14597" max="14598" width="11.42578125" style="69" customWidth="1"/>
    <col min="14599" max="14599" width="0.140625" style="69" customWidth="1"/>
    <col min="14600" max="14600" width="14.140625" style="69" customWidth="1"/>
    <col min="14601" max="14843" width="9.140625" style="69"/>
    <col min="14844" max="14844" width="7.140625" style="69" customWidth="1"/>
    <col min="14845" max="14845" width="8.85546875" style="69" customWidth="1"/>
    <col min="14846" max="14846" width="30.28515625" style="69" customWidth="1"/>
    <col min="14847" max="14847" width="13.140625" style="69" bestFit="1" customWidth="1"/>
    <col min="14848" max="14848" width="14.140625" style="69" bestFit="1" customWidth="1"/>
    <col min="14849" max="14849" width="15" style="69" bestFit="1" customWidth="1"/>
    <col min="14850" max="14850" width="14.28515625" style="69" customWidth="1"/>
    <col min="14851" max="14851" width="14.140625" style="69" customWidth="1"/>
    <col min="14852" max="14852" width="11.5703125" style="69" customWidth="1"/>
    <col min="14853" max="14854" width="11.42578125" style="69" customWidth="1"/>
    <col min="14855" max="14855" width="0.140625" style="69" customWidth="1"/>
    <col min="14856" max="14856" width="14.140625" style="69" customWidth="1"/>
    <col min="14857" max="15099" width="9.140625" style="69"/>
    <col min="15100" max="15100" width="7.140625" style="69" customWidth="1"/>
    <col min="15101" max="15101" width="8.85546875" style="69" customWidth="1"/>
    <col min="15102" max="15102" width="30.28515625" style="69" customWidth="1"/>
    <col min="15103" max="15103" width="13.140625" style="69" bestFit="1" customWidth="1"/>
    <col min="15104" max="15104" width="14.140625" style="69" bestFit="1" customWidth="1"/>
    <col min="15105" max="15105" width="15" style="69" bestFit="1" customWidth="1"/>
    <col min="15106" max="15106" width="14.28515625" style="69" customWidth="1"/>
    <col min="15107" max="15107" width="14.140625" style="69" customWidth="1"/>
    <col min="15108" max="15108" width="11.5703125" style="69" customWidth="1"/>
    <col min="15109" max="15110" width="11.42578125" style="69" customWidth="1"/>
    <col min="15111" max="15111" width="0.140625" style="69" customWidth="1"/>
    <col min="15112" max="15112" width="14.140625" style="69" customWidth="1"/>
    <col min="15113" max="15355" width="9.140625" style="69"/>
    <col min="15356" max="15356" width="7.140625" style="69" customWidth="1"/>
    <col min="15357" max="15357" width="8.85546875" style="69" customWidth="1"/>
    <col min="15358" max="15358" width="30.28515625" style="69" customWidth="1"/>
    <col min="15359" max="15359" width="13.140625" style="69" bestFit="1" customWidth="1"/>
    <col min="15360" max="15360" width="14.140625" style="69" bestFit="1" customWidth="1"/>
    <col min="15361" max="15361" width="15" style="69" bestFit="1" customWidth="1"/>
    <col min="15362" max="15362" width="14.28515625" style="69" customWidth="1"/>
    <col min="15363" max="15363" width="14.140625" style="69" customWidth="1"/>
    <col min="15364" max="15364" width="11.5703125" style="69" customWidth="1"/>
    <col min="15365" max="15366" width="11.42578125" style="69" customWidth="1"/>
    <col min="15367" max="15367" width="0.140625" style="69" customWidth="1"/>
    <col min="15368" max="15368" width="14.140625" style="69" customWidth="1"/>
    <col min="15369" max="15611" width="9.140625" style="69"/>
    <col min="15612" max="15612" width="7.140625" style="69" customWidth="1"/>
    <col min="15613" max="15613" width="8.85546875" style="69" customWidth="1"/>
    <col min="15614" max="15614" width="30.28515625" style="69" customWidth="1"/>
    <col min="15615" max="15615" width="13.140625" style="69" bestFit="1" customWidth="1"/>
    <col min="15616" max="15616" width="14.140625" style="69" bestFit="1" customWidth="1"/>
    <col min="15617" max="15617" width="15" style="69" bestFit="1" customWidth="1"/>
    <col min="15618" max="15618" width="14.28515625" style="69" customWidth="1"/>
    <col min="15619" max="15619" width="14.140625" style="69" customWidth="1"/>
    <col min="15620" max="15620" width="11.5703125" style="69" customWidth="1"/>
    <col min="15621" max="15622" width="11.42578125" style="69" customWidth="1"/>
    <col min="15623" max="15623" width="0.140625" style="69" customWidth="1"/>
    <col min="15624" max="15624" width="14.140625" style="69" customWidth="1"/>
    <col min="15625" max="15867" width="9.140625" style="69"/>
    <col min="15868" max="15868" width="7.140625" style="69" customWidth="1"/>
    <col min="15869" max="15869" width="8.85546875" style="69" customWidth="1"/>
    <col min="15870" max="15870" width="30.28515625" style="69" customWidth="1"/>
    <col min="15871" max="15871" width="13.140625" style="69" bestFit="1" customWidth="1"/>
    <col min="15872" max="15872" width="14.140625" style="69" bestFit="1" customWidth="1"/>
    <col min="15873" max="15873" width="15" style="69" bestFit="1" customWidth="1"/>
    <col min="15874" max="15874" width="14.28515625" style="69" customWidth="1"/>
    <col min="15875" max="15875" width="14.140625" style="69" customWidth="1"/>
    <col min="15876" max="15876" width="11.5703125" style="69" customWidth="1"/>
    <col min="15877" max="15878" width="11.42578125" style="69" customWidth="1"/>
    <col min="15879" max="15879" width="0.140625" style="69" customWidth="1"/>
    <col min="15880" max="15880" width="14.140625" style="69" customWidth="1"/>
    <col min="15881" max="16123" width="9.140625" style="69"/>
    <col min="16124" max="16124" width="7.140625" style="69" customWidth="1"/>
    <col min="16125" max="16125" width="8.85546875" style="69" customWidth="1"/>
    <col min="16126" max="16126" width="30.28515625" style="69" customWidth="1"/>
    <col min="16127" max="16127" width="13.140625" style="69" bestFit="1" customWidth="1"/>
    <col min="16128" max="16128" width="14.140625" style="69" bestFit="1" customWidth="1"/>
    <col min="16129" max="16129" width="15" style="69" bestFit="1" customWidth="1"/>
    <col min="16130" max="16130" width="14.28515625" style="69" customWidth="1"/>
    <col min="16131" max="16131" width="14.140625" style="69" customWidth="1"/>
    <col min="16132" max="16132" width="11.5703125" style="69" customWidth="1"/>
    <col min="16133" max="16134" width="11.42578125" style="69" customWidth="1"/>
    <col min="16135" max="16135" width="0.140625" style="69" customWidth="1"/>
    <col min="16136" max="16136" width="14.140625" style="69" customWidth="1"/>
    <col min="16137" max="16384" width="9.140625" style="69"/>
  </cols>
  <sheetData>
    <row r="1" spans="2:11" ht="21" x14ac:dyDescent="0.35">
      <c r="B1" s="189"/>
      <c r="C1" s="189"/>
      <c r="D1" s="189"/>
      <c r="E1" s="189"/>
      <c r="F1" s="189"/>
      <c r="G1" s="189"/>
      <c r="H1" s="189"/>
      <c r="I1" s="72"/>
      <c r="J1" s="133"/>
      <c r="K1" s="133"/>
    </row>
    <row r="2" spans="2:11" ht="15" customHeight="1" x14ac:dyDescent="0.25">
      <c r="B2" s="190"/>
      <c r="C2" s="190"/>
      <c r="D2" s="190"/>
      <c r="E2" s="190"/>
      <c r="F2" s="190"/>
      <c r="G2" s="190"/>
      <c r="H2" s="190"/>
      <c r="I2" s="133"/>
      <c r="J2" s="133"/>
      <c r="K2" s="133"/>
    </row>
    <row r="3" spans="2:11" ht="15" customHeight="1" x14ac:dyDescent="0.25">
      <c r="B3" s="191"/>
      <c r="C3" s="191"/>
      <c r="D3" s="191"/>
      <c r="E3" s="191"/>
      <c r="F3" s="191"/>
      <c r="G3" s="191"/>
      <c r="H3" s="191"/>
      <c r="I3" s="133"/>
      <c r="J3" s="133"/>
      <c r="K3" s="133"/>
    </row>
    <row r="4" spans="2:11" s="68" customFormat="1" x14ac:dyDescent="0.25">
      <c r="B4" s="195" t="s">
        <v>0</v>
      </c>
      <c r="C4" s="195"/>
      <c r="D4" s="195"/>
      <c r="E4" s="195"/>
      <c r="F4" s="195"/>
      <c r="G4" s="195"/>
      <c r="H4" s="195"/>
    </row>
    <row r="5" spans="2:11" s="68" customFormat="1" ht="25.5" x14ac:dyDescent="0.25">
      <c r="B5" s="82" t="s">
        <v>0</v>
      </c>
      <c r="C5" s="82" t="s">
        <v>1</v>
      </c>
      <c r="D5" s="82" t="s">
        <v>2</v>
      </c>
      <c r="E5" s="82" t="s">
        <v>3</v>
      </c>
      <c r="F5" s="81" t="s">
        <v>4</v>
      </c>
      <c r="G5" s="81" t="s">
        <v>5</v>
      </c>
      <c r="H5" s="81" t="s">
        <v>6</v>
      </c>
    </row>
    <row r="6" spans="2:11" x14ac:dyDescent="0.25">
      <c r="B6" s="192">
        <v>1</v>
      </c>
      <c r="C6" s="130" t="s">
        <v>7</v>
      </c>
      <c r="D6" s="130" t="s">
        <v>2</v>
      </c>
      <c r="E6" s="83">
        <v>2</v>
      </c>
      <c r="F6" s="134">
        <f>'MOTORISTA 44hs'!D137</f>
        <v>8801.25</v>
      </c>
      <c r="G6" s="135">
        <f>F6*E6</f>
        <v>17602.5</v>
      </c>
      <c r="H6" s="135">
        <f>G6*12</f>
        <v>211230</v>
      </c>
      <c r="I6" s="136"/>
      <c r="J6" s="136"/>
      <c r="K6" s="133"/>
    </row>
    <row r="7" spans="2:11" x14ac:dyDescent="0.25">
      <c r="B7" s="193"/>
      <c r="C7" s="130" t="s">
        <v>8</v>
      </c>
      <c r="D7" s="130" t="s">
        <v>2</v>
      </c>
      <c r="E7" s="83">
        <v>2</v>
      </c>
      <c r="F7" s="134">
        <f>'MOTORISTA 44hs Not.'!D137</f>
        <v>9137.0499999999993</v>
      </c>
      <c r="G7" s="135">
        <f>F7*E7</f>
        <v>18274.099999999999</v>
      </c>
      <c r="H7" s="135">
        <f>G7*12</f>
        <v>219289.2</v>
      </c>
      <c r="I7" s="136"/>
      <c r="J7" s="136"/>
      <c r="K7" s="133"/>
    </row>
    <row r="8" spans="2:11" x14ac:dyDescent="0.25">
      <c r="B8" s="193"/>
      <c r="C8" s="130" t="s">
        <v>9</v>
      </c>
      <c r="D8" s="130" t="s">
        <v>2</v>
      </c>
      <c r="E8" s="83">
        <v>2</v>
      </c>
      <c r="F8" s="134">
        <f>Veículos!J13</f>
        <v>10221.27</v>
      </c>
      <c r="G8" s="135">
        <f>F8*E8</f>
        <v>20442.54</v>
      </c>
      <c r="H8" s="135">
        <f>G8*12</f>
        <v>245310.48</v>
      </c>
      <c r="I8" s="136"/>
      <c r="J8" s="136"/>
      <c r="K8" s="133"/>
    </row>
    <row r="9" spans="2:11" x14ac:dyDescent="0.25">
      <c r="B9" s="194"/>
      <c r="C9" s="130" t="s">
        <v>10</v>
      </c>
      <c r="D9" s="130" t="s">
        <v>11</v>
      </c>
      <c r="E9" s="128">
        <f>F20/10</f>
        <v>450</v>
      </c>
      <c r="F9" s="134">
        <f>Combustível!H2</f>
        <v>5.88</v>
      </c>
      <c r="G9" s="135">
        <f>F9*E9</f>
        <v>2646</v>
      </c>
      <c r="H9" s="135">
        <f>G9*12</f>
        <v>31752</v>
      </c>
      <c r="I9" s="136"/>
      <c r="J9" s="136"/>
      <c r="K9" s="133"/>
    </row>
    <row r="10" spans="2:11" x14ac:dyDescent="0.25">
      <c r="B10" s="184" t="s">
        <v>12</v>
      </c>
      <c r="C10" s="184"/>
      <c r="D10" s="184"/>
      <c r="E10" s="184"/>
      <c r="F10" s="184"/>
      <c r="G10" s="186">
        <f>SUM(G6:G9)</f>
        <v>58965.14</v>
      </c>
      <c r="H10" s="187"/>
      <c r="I10" s="137"/>
      <c r="J10" s="133"/>
      <c r="K10" s="133"/>
    </row>
    <row r="11" spans="2:11" x14ac:dyDescent="0.25">
      <c r="B11" s="184" t="s">
        <v>13</v>
      </c>
      <c r="C11" s="184"/>
      <c r="D11" s="184"/>
      <c r="E11" s="184"/>
      <c r="F11" s="184"/>
      <c r="G11" s="185">
        <f>SUM(H6:H9)</f>
        <v>707581.68</v>
      </c>
      <c r="H11" s="185"/>
      <c r="I11" s="133" t="s">
        <v>14</v>
      </c>
      <c r="J11" s="133"/>
      <c r="K11" s="133"/>
    </row>
    <row r="12" spans="2:11" x14ac:dyDescent="0.25">
      <c r="B12" s="188"/>
      <c r="C12" s="188"/>
      <c r="D12" s="188"/>
      <c r="E12" s="188"/>
      <c r="F12" s="188"/>
      <c r="G12" s="188"/>
      <c r="H12" s="188"/>
      <c r="I12" s="133"/>
      <c r="J12" s="133"/>
      <c r="K12" s="133"/>
    </row>
    <row r="13" spans="2:11" x14ac:dyDescent="0.25">
      <c r="B13" s="133"/>
      <c r="C13" s="133"/>
      <c r="D13" s="133"/>
      <c r="E13" s="133"/>
      <c r="F13" s="137"/>
      <c r="G13" s="138"/>
      <c r="H13" s="139"/>
      <c r="I13" s="133"/>
      <c r="J13" s="133"/>
      <c r="K13" s="133"/>
    </row>
    <row r="14" spans="2:11" ht="27" customHeight="1" x14ac:dyDescent="0.25">
      <c r="B14" s="82" t="s">
        <v>15</v>
      </c>
      <c r="C14" s="82" t="s">
        <v>16</v>
      </c>
      <c r="D14" s="82" t="s">
        <v>17</v>
      </c>
      <c r="E14" s="82" t="s">
        <v>2</v>
      </c>
      <c r="F14" s="131" t="s">
        <v>18</v>
      </c>
      <c r="G14" s="82" t="s">
        <v>19</v>
      </c>
      <c r="H14" s="133"/>
      <c r="I14" s="133"/>
      <c r="J14" s="133"/>
      <c r="K14" s="133"/>
    </row>
    <row r="15" spans="2:11" ht="27" customHeight="1" x14ac:dyDescent="0.25">
      <c r="B15" s="140">
        <v>1</v>
      </c>
      <c r="C15" s="130" t="s">
        <v>20</v>
      </c>
      <c r="D15" s="130">
        <v>2</v>
      </c>
      <c r="E15" s="130" t="s">
        <v>21</v>
      </c>
      <c r="F15" s="104">
        <v>2988</v>
      </c>
      <c r="G15" s="129">
        <f>G10/F15</f>
        <v>19.73</v>
      </c>
      <c r="H15" s="133"/>
      <c r="I15" s="133"/>
      <c r="J15" s="133"/>
      <c r="K15" s="137"/>
    </row>
    <row r="16" spans="2:11" x14ac:dyDescent="0.25">
      <c r="B16" s="127"/>
      <c r="C16" s="127"/>
      <c r="D16" s="127"/>
      <c r="E16" s="127"/>
      <c r="F16" s="127"/>
      <c r="G16" s="127"/>
      <c r="H16" s="133"/>
      <c r="I16" s="133"/>
      <c r="J16" s="133"/>
      <c r="K16" s="133"/>
    </row>
    <row r="17" spans="2:11" x14ac:dyDescent="0.25">
      <c r="B17" s="141" t="s">
        <v>22</v>
      </c>
      <c r="C17" s="141"/>
      <c r="D17" s="141"/>
      <c r="E17" s="141"/>
      <c r="F17" s="141"/>
      <c r="G17" s="141"/>
      <c r="H17" s="133"/>
      <c r="I17" s="133"/>
      <c r="J17" s="133"/>
      <c r="K17" s="133"/>
    </row>
    <row r="18" spans="2:11" x14ac:dyDescent="0.25">
      <c r="B18" s="133"/>
      <c r="C18" s="133"/>
      <c r="D18" s="133"/>
      <c r="E18" s="133"/>
      <c r="F18" s="137"/>
      <c r="G18" s="138"/>
      <c r="H18" s="139"/>
      <c r="I18" s="133"/>
      <c r="J18" s="133"/>
      <c r="K18" s="133"/>
    </row>
    <row r="19" spans="2:11" ht="46.5" customHeight="1" x14ac:dyDescent="0.25">
      <c r="B19" s="82" t="s">
        <v>15</v>
      </c>
      <c r="C19" s="82" t="s">
        <v>16</v>
      </c>
      <c r="D19" s="82" t="s">
        <v>17</v>
      </c>
      <c r="E19" s="82" t="s">
        <v>2</v>
      </c>
      <c r="F19" s="82" t="s">
        <v>3</v>
      </c>
      <c r="G19" s="82" t="s">
        <v>23</v>
      </c>
      <c r="H19" s="82" t="s">
        <v>19</v>
      </c>
      <c r="I19" s="82" t="s">
        <v>24</v>
      </c>
      <c r="J19" s="82" t="s">
        <v>25</v>
      </c>
      <c r="K19" s="133"/>
    </row>
    <row r="20" spans="2:11" ht="45" x14ac:dyDescent="0.25">
      <c r="B20" s="140">
        <v>1</v>
      </c>
      <c r="C20" s="130" t="s">
        <v>20</v>
      </c>
      <c r="D20" s="130">
        <v>2</v>
      </c>
      <c r="E20" s="130" t="s">
        <v>21</v>
      </c>
      <c r="F20" s="104">
        <v>4500</v>
      </c>
      <c r="G20" s="104">
        <f>F20*12</f>
        <v>54000</v>
      </c>
      <c r="H20" s="134">
        <f>G15</f>
        <v>19.73</v>
      </c>
      <c r="I20" s="142">
        <f>H20*F20</f>
        <v>88785</v>
      </c>
      <c r="J20" s="143">
        <f>I20*12</f>
        <v>1065420</v>
      </c>
      <c r="K20" s="137"/>
    </row>
    <row r="21" spans="2:11" ht="33" customHeight="1" x14ac:dyDescent="0.25">
      <c r="B21" s="140">
        <v>2</v>
      </c>
      <c r="C21" s="130" t="s">
        <v>26</v>
      </c>
      <c r="D21" s="130">
        <v>12</v>
      </c>
      <c r="E21" s="130" t="s">
        <v>27</v>
      </c>
      <c r="F21" s="104">
        <v>2</v>
      </c>
      <c r="G21" s="104">
        <v>24</v>
      </c>
      <c r="H21" s="144">
        <v>380</v>
      </c>
      <c r="I21" s="142">
        <f>H21*F21</f>
        <v>760</v>
      </c>
      <c r="J21" s="143">
        <f>I21*12</f>
        <v>9120</v>
      </c>
      <c r="K21" s="133"/>
    </row>
    <row r="22" spans="2:11" x14ac:dyDescent="0.25">
      <c r="B22" s="184" t="s">
        <v>12</v>
      </c>
      <c r="C22" s="184"/>
      <c r="D22" s="184"/>
      <c r="E22" s="184"/>
      <c r="F22" s="184"/>
      <c r="G22" s="184"/>
      <c r="H22" s="184"/>
      <c r="I22" s="182">
        <f>SUM(I20:I21)</f>
        <v>89545</v>
      </c>
      <c r="J22" s="183"/>
      <c r="K22" s="133"/>
    </row>
    <row r="23" spans="2:11" x14ac:dyDescent="0.25">
      <c r="B23" s="184" t="s">
        <v>13</v>
      </c>
      <c r="C23" s="184"/>
      <c r="D23" s="184"/>
      <c r="E23" s="184"/>
      <c r="F23" s="184"/>
      <c r="G23" s="184"/>
      <c r="H23" s="184"/>
      <c r="I23" s="182">
        <f>SUM(J20:J21)</f>
        <v>1074540</v>
      </c>
      <c r="J23" s="183"/>
      <c r="K23" s="133"/>
    </row>
    <row r="24" spans="2:11" x14ac:dyDescent="0.25">
      <c r="B24" s="198" t="s">
        <v>28</v>
      </c>
      <c r="C24" s="198"/>
      <c r="D24" s="198"/>
      <c r="E24" s="198"/>
      <c r="F24" s="198"/>
      <c r="G24" s="198"/>
      <c r="H24" s="198"/>
      <c r="I24" s="133"/>
      <c r="J24" s="137"/>
      <c r="K24" s="133"/>
    </row>
    <row r="25" spans="2:11" x14ac:dyDescent="0.25">
      <c r="B25" s="133"/>
      <c r="C25" s="133"/>
      <c r="D25" s="133"/>
      <c r="E25" s="133"/>
      <c r="F25" s="133"/>
      <c r="G25" s="138"/>
      <c r="H25" s="145"/>
      <c r="I25" s="137"/>
      <c r="J25" s="133"/>
      <c r="K25" s="133"/>
    </row>
    <row r="27" spans="2:11" x14ac:dyDescent="0.25">
      <c r="B27" s="196" t="s">
        <v>29</v>
      </c>
      <c r="C27" s="196"/>
      <c r="D27" s="146">
        <v>2400</v>
      </c>
      <c r="E27" s="133"/>
      <c r="F27" s="133"/>
      <c r="G27" s="133"/>
      <c r="H27" s="133"/>
      <c r="I27" s="133"/>
      <c r="J27" s="133"/>
      <c r="K27" s="133"/>
    </row>
    <row r="28" spans="2:11" x14ac:dyDescent="0.25">
      <c r="B28" s="197" t="s">
        <v>30</v>
      </c>
      <c r="C28" s="197"/>
      <c r="D28" s="147">
        <v>2988</v>
      </c>
      <c r="E28" s="133"/>
      <c r="F28" s="133"/>
      <c r="G28" s="133"/>
      <c r="H28" s="133"/>
      <c r="I28" s="133"/>
      <c r="J28" s="133"/>
      <c r="K28" s="133"/>
    </row>
    <row r="29" spans="2:11" x14ac:dyDescent="0.25">
      <c r="B29" s="196" t="s">
        <v>31</v>
      </c>
      <c r="C29" s="196"/>
      <c r="D29" s="146">
        <v>4500</v>
      </c>
      <c r="E29" s="133"/>
      <c r="F29" s="133"/>
      <c r="G29" s="133"/>
      <c r="H29" s="133"/>
      <c r="I29" s="133"/>
      <c r="J29" s="133"/>
      <c r="K29" s="133"/>
    </row>
  </sheetData>
  <mergeCells count="18">
    <mergeCell ref="B27:C27"/>
    <mergeCell ref="B28:C28"/>
    <mergeCell ref="B29:C29"/>
    <mergeCell ref="B22:H22"/>
    <mergeCell ref="B23:H23"/>
    <mergeCell ref="B24:H24"/>
    <mergeCell ref="B1:H1"/>
    <mergeCell ref="B2:H2"/>
    <mergeCell ref="B3:H3"/>
    <mergeCell ref="B6:B9"/>
    <mergeCell ref="B4:H4"/>
    <mergeCell ref="I22:J22"/>
    <mergeCell ref="I23:J23"/>
    <mergeCell ref="B10:F10"/>
    <mergeCell ref="B11:F11"/>
    <mergeCell ref="G11:H11"/>
    <mergeCell ref="G10:H10"/>
    <mergeCell ref="B12:H1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pageSetUpPr fitToPage="1"/>
  </sheetPr>
  <dimension ref="A1:F143"/>
  <sheetViews>
    <sheetView showGridLines="0" topLeftCell="A4" zoomScaleNormal="100" workbookViewId="0">
      <selection activeCell="A3" sqref="A3:D3"/>
    </sheetView>
  </sheetViews>
  <sheetFormatPr defaultRowHeight="12.75" x14ac:dyDescent="0.2"/>
  <cols>
    <col min="1" max="1" width="5" style="9" customWidth="1"/>
    <col min="2" max="2" width="47.7109375" style="9" customWidth="1"/>
    <col min="3" max="3" width="9.85546875" style="9" bestFit="1" customWidth="1"/>
    <col min="4" max="4" width="24.28515625" style="9" customWidth="1"/>
    <col min="5" max="16384" width="9.140625" style="9"/>
  </cols>
  <sheetData>
    <row r="1" spans="1:6" ht="12.75" customHeight="1" x14ac:dyDescent="0.2">
      <c r="A1" s="222" t="s">
        <v>32</v>
      </c>
      <c r="B1" s="223"/>
      <c r="C1" s="223"/>
      <c r="D1" s="223"/>
    </row>
    <row r="2" spans="1:6" ht="12.75" customHeight="1" x14ac:dyDescent="0.2">
      <c r="A2" s="222" t="s">
        <v>33</v>
      </c>
      <c r="B2" s="223"/>
      <c r="C2" s="223"/>
      <c r="D2" s="223"/>
    </row>
    <row r="3" spans="1:6" ht="12.75" customHeight="1" x14ac:dyDescent="0.2">
      <c r="A3" s="222" t="s">
        <v>34</v>
      </c>
      <c r="B3" s="223"/>
      <c r="C3" s="223"/>
      <c r="D3" s="223"/>
    </row>
    <row r="4" spans="1:6" ht="15" customHeight="1" x14ac:dyDescent="0.2">
      <c r="A4" s="222"/>
      <c r="B4" s="223"/>
      <c r="C4" s="223"/>
      <c r="D4" s="223"/>
    </row>
    <row r="5" spans="1:6" ht="3.75" customHeight="1" x14ac:dyDescent="0.2">
      <c r="A5" s="222"/>
      <c r="B5" s="223"/>
      <c r="C5" s="223"/>
      <c r="D5" s="223"/>
    </row>
    <row r="6" spans="1:6" ht="13.5" thickBot="1" x14ac:dyDescent="0.25">
      <c r="A6" s="235" t="s">
        <v>35</v>
      </c>
      <c r="B6" s="236"/>
      <c r="C6" s="236"/>
      <c r="D6" s="236"/>
    </row>
    <row r="7" spans="1:6" x14ac:dyDescent="0.2">
      <c r="A7" s="237" t="s">
        <v>36</v>
      </c>
      <c r="B7" s="238"/>
      <c r="C7" s="238"/>
      <c r="D7" s="239"/>
    </row>
    <row r="8" spans="1:6" ht="13.5" customHeight="1" thickBot="1" x14ac:dyDescent="0.25">
      <c r="A8" s="235" t="s">
        <v>37</v>
      </c>
      <c r="B8" s="236"/>
      <c r="C8" s="236"/>
      <c r="D8" s="247"/>
    </row>
    <row r="9" spans="1:6" ht="13.5" thickBot="1" x14ac:dyDescent="0.25">
      <c r="A9" s="248" t="s">
        <v>38</v>
      </c>
      <c r="B9" s="249"/>
      <c r="C9" s="249"/>
      <c r="D9" s="249"/>
    </row>
    <row r="10" spans="1:6" x14ac:dyDescent="0.2">
      <c r="A10" s="1" t="s">
        <v>39</v>
      </c>
      <c r="B10" s="250" t="s">
        <v>40</v>
      </c>
      <c r="C10" s="250"/>
      <c r="D10" s="2" t="s">
        <v>41</v>
      </c>
    </row>
    <row r="11" spans="1:6" x14ac:dyDescent="0.2">
      <c r="A11" s="3" t="s">
        <v>42</v>
      </c>
      <c r="B11" s="251" t="s">
        <v>43</v>
      </c>
      <c r="C11" s="251"/>
      <c r="D11" s="4" t="s">
        <v>44</v>
      </c>
    </row>
    <row r="12" spans="1:6" ht="25.5" x14ac:dyDescent="0.2">
      <c r="A12" s="3" t="s">
        <v>45</v>
      </c>
      <c r="B12" s="252" t="s">
        <v>46</v>
      </c>
      <c r="C12" s="253"/>
      <c r="D12" s="71" t="s">
        <v>47</v>
      </c>
    </row>
    <row r="13" spans="1:6" ht="13.5" thickBot="1" x14ac:dyDescent="0.25">
      <c r="A13" s="5" t="s">
        <v>48</v>
      </c>
      <c r="B13" s="240" t="s">
        <v>49</v>
      </c>
      <c r="C13" s="240"/>
      <c r="D13" s="6">
        <v>12</v>
      </c>
    </row>
    <row r="14" spans="1:6" ht="13.5" thickBot="1" x14ac:dyDescent="0.25">
      <c r="A14" s="243" t="s">
        <v>50</v>
      </c>
      <c r="B14" s="244"/>
      <c r="C14" s="244"/>
      <c r="D14" s="244"/>
    </row>
    <row r="15" spans="1:6" ht="25.5" x14ac:dyDescent="0.2">
      <c r="A15" s="55">
        <v>1</v>
      </c>
      <c r="B15" s="56" t="s">
        <v>51</v>
      </c>
      <c r="C15" s="245" t="s">
        <v>52</v>
      </c>
      <c r="D15" s="246"/>
    </row>
    <row r="16" spans="1:6" x14ac:dyDescent="0.2">
      <c r="A16" s="148">
        <v>2</v>
      </c>
      <c r="B16" s="224" t="s">
        <v>53</v>
      </c>
      <c r="C16" s="219"/>
      <c r="D16" s="8">
        <v>3300.94</v>
      </c>
      <c r="F16" s="70"/>
    </row>
    <row r="17" spans="1:4" x14ac:dyDescent="0.2">
      <c r="A17" s="148">
        <v>3</v>
      </c>
      <c r="B17" s="224" t="s">
        <v>54</v>
      </c>
      <c r="C17" s="225"/>
      <c r="D17" s="149" t="s">
        <v>55</v>
      </c>
    </row>
    <row r="18" spans="1:4" x14ac:dyDescent="0.2">
      <c r="A18" s="150">
        <v>4</v>
      </c>
      <c r="B18" s="151" t="s">
        <v>56</v>
      </c>
      <c r="C18" s="152"/>
      <c r="D18" s="153" t="s">
        <v>57</v>
      </c>
    </row>
    <row r="19" spans="1:4" ht="13.5" thickBot="1" x14ac:dyDescent="0.25">
      <c r="A19" s="154">
        <v>5</v>
      </c>
      <c r="B19" s="226" t="s">
        <v>58</v>
      </c>
      <c r="C19" s="227"/>
      <c r="D19" s="155">
        <v>44562</v>
      </c>
    </row>
    <row r="20" spans="1:4" ht="13.5" thickBot="1" x14ac:dyDescent="0.25">
      <c r="A20" s="228" t="s">
        <v>59</v>
      </c>
      <c r="B20" s="229"/>
      <c r="C20" s="229"/>
      <c r="D20" s="229"/>
    </row>
    <row r="21" spans="1:4" ht="13.5" thickBot="1" x14ac:dyDescent="0.25">
      <c r="A21" s="75">
        <v>1</v>
      </c>
      <c r="B21" s="241" t="s">
        <v>60</v>
      </c>
      <c r="C21" s="242"/>
      <c r="D21" s="10" t="s">
        <v>61</v>
      </c>
    </row>
    <row r="22" spans="1:4" x14ac:dyDescent="0.2">
      <c r="A22" s="11" t="s">
        <v>39</v>
      </c>
      <c r="B22" s="220" t="s">
        <v>62</v>
      </c>
      <c r="C22" s="220"/>
      <c r="D22" s="12">
        <f>D16</f>
        <v>3300.94</v>
      </c>
    </row>
    <row r="23" spans="1:4" x14ac:dyDescent="0.2">
      <c r="A23" s="156" t="s">
        <v>42</v>
      </c>
      <c r="B23" s="157" t="s">
        <v>63</v>
      </c>
      <c r="C23" s="158">
        <v>0</v>
      </c>
      <c r="D23" s="159">
        <f>C23*D22</f>
        <v>0</v>
      </c>
    </row>
    <row r="24" spans="1:4" x14ac:dyDescent="0.2">
      <c r="A24" s="156" t="s">
        <v>45</v>
      </c>
      <c r="B24" s="230" t="s">
        <v>64</v>
      </c>
      <c r="C24" s="230"/>
      <c r="D24" s="159">
        <v>0</v>
      </c>
    </row>
    <row r="25" spans="1:4" x14ac:dyDescent="0.2">
      <c r="A25" s="156" t="s">
        <v>65</v>
      </c>
      <c r="B25" s="157" t="s">
        <v>66</v>
      </c>
      <c r="C25" s="160">
        <v>0</v>
      </c>
      <c r="D25" s="159">
        <v>0</v>
      </c>
    </row>
    <row r="26" spans="1:4" x14ac:dyDescent="0.2">
      <c r="A26" s="156" t="s">
        <v>67</v>
      </c>
      <c r="B26" s="230" t="s">
        <v>68</v>
      </c>
      <c r="C26" s="230"/>
      <c r="D26" s="159">
        <f>D22/220*0.2*0*15</f>
        <v>0</v>
      </c>
    </row>
    <row r="27" spans="1:4" x14ac:dyDescent="0.2">
      <c r="A27" s="156" t="s">
        <v>69</v>
      </c>
      <c r="B27" s="230" t="s">
        <v>70</v>
      </c>
      <c r="C27" s="230"/>
      <c r="D27" s="159">
        <v>0</v>
      </c>
    </row>
    <row r="28" spans="1:4" x14ac:dyDescent="0.2">
      <c r="A28" s="161" t="s">
        <v>71</v>
      </c>
      <c r="B28" s="231" t="s">
        <v>72</v>
      </c>
      <c r="C28" s="231"/>
      <c r="D28" s="162">
        <v>0</v>
      </c>
    </row>
    <row r="29" spans="1:4" ht="13.5" thickBot="1" x14ac:dyDescent="0.25">
      <c r="A29" s="216" t="s">
        <v>73</v>
      </c>
      <c r="B29" s="232"/>
      <c r="C29" s="217"/>
      <c r="D29" s="163">
        <f>ROUND(SUM(D22:D28),2)</f>
        <v>3300.94</v>
      </c>
    </row>
    <row r="30" spans="1:4" ht="13.5" thickBot="1" x14ac:dyDescent="0.25">
      <c r="A30" s="60" t="s">
        <v>74</v>
      </c>
      <c r="B30" s="52"/>
      <c r="C30" s="13"/>
      <c r="D30" s="14"/>
    </row>
    <row r="31" spans="1:4" ht="13.5" thickBot="1" x14ac:dyDescent="0.25">
      <c r="A31" s="208" t="s">
        <v>75</v>
      </c>
      <c r="B31" s="209"/>
      <c r="C31" s="209"/>
      <c r="D31" s="210"/>
    </row>
    <row r="32" spans="1:4" ht="13.5" thickBot="1" x14ac:dyDescent="0.25">
      <c r="A32" s="208" t="s">
        <v>76</v>
      </c>
      <c r="B32" s="209"/>
      <c r="C32" s="209"/>
      <c r="D32" s="210"/>
    </row>
    <row r="33" spans="1:5" ht="13.5" thickBot="1" x14ac:dyDescent="0.25">
      <c r="A33" s="16" t="s">
        <v>77</v>
      </c>
      <c r="B33" s="17" t="s">
        <v>78</v>
      </c>
      <c r="C33" s="18" t="s">
        <v>79</v>
      </c>
      <c r="D33" s="19" t="s">
        <v>61</v>
      </c>
    </row>
    <row r="34" spans="1:5" x14ac:dyDescent="0.2">
      <c r="A34" s="7" t="s">
        <v>39</v>
      </c>
      <c r="B34" s="20" t="s">
        <v>80</v>
      </c>
      <c r="C34" s="21">
        <v>8.3299999999999999E-2</v>
      </c>
      <c r="D34" s="8">
        <f>ROUND(D$29*C34,2)</f>
        <v>274.97000000000003</v>
      </c>
    </row>
    <row r="35" spans="1:5" x14ac:dyDescent="0.2">
      <c r="A35" s="148" t="s">
        <v>42</v>
      </c>
      <c r="B35" s="164" t="s">
        <v>81</v>
      </c>
      <c r="C35" s="165">
        <v>0.121</v>
      </c>
      <c r="D35" s="8">
        <f>ROUND(D$29*C35,2)</f>
        <v>399.41</v>
      </c>
    </row>
    <row r="36" spans="1:5" ht="13.5" thickBot="1" x14ac:dyDescent="0.25">
      <c r="A36" s="199" t="s">
        <v>82</v>
      </c>
      <c r="B36" s="200"/>
      <c r="C36" s="166">
        <f>SUM(A34:C35)</f>
        <v>0.20430000000000001</v>
      </c>
      <c r="D36" s="8">
        <f>SUM(D34:D35)</f>
        <v>674.38</v>
      </c>
    </row>
    <row r="37" spans="1:5" ht="25.5" x14ac:dyDescent="0.2">
      <c r="A37" s="150" t="s">
        <v>83</v>
      </c>
      <c r="B37" s="167" t="s">
        <v>84</v>
      </c>
      <c r="C37" s="168">
        <f>C36*C52</f>
        <v>7.5200000000000003E-2</v>
      </c>
      <c r="D37" s="8">
        <f>ROUND(D$29*C37,2)</f>
        <v>248.23</v>
      </c>
      <c r="E37" s="66"/>
    </row>
    <row r="38" spans="1:5" x14ac:dyDescent="0.2">
      <c r="A38" s="201" t="s">
        <v>85</v>
      </c>
      <c r="B38" s="202"/>
      <c r="C38" s="202"/>
      <c r="D38" s="8">
        <f>SUM(D36:D37)</f>
        <v>922.61</v>
      </c>
    </row>
    <row r="39" spans="1:5" ht="31.5" customHeight="1" x14ac:dyDescent="0.2">
      <c r="A39" s="255" t="s">
        <v>86</v>
      </c>
      <c r="B39" s="255"/>
      <c r="C39" s="255"/>
      <c r="D39" s="255"/>
    </row>
    <row r="40" spans="1:5" ht="22.5" customHeight="1" x14ac:dyDescent="0.2">
      <c r="A40" s="255" t="s">
        <v>87</v>
      </c>
      <c r="B40" s="255"/>
      <c r="C40" s="255"/>
      <c r="D40" s="255"/>
    </row>
    <row r="41" spans="1:5" ht="33" customHeight="1" thickBot="1" x14ac:dyDescent="0.25">
      <c r="A41" s="256" t="s">
        <v>88</v>
      </c>
      <c r="B41" s="256"/>
      <c r="C41" s="256"/>
      <c r="D41" s="256"/>
    </row>
    <row r="42" spans="1:5" ht="24.75" customHeight="1" thickBot="1" x14ac:dyDescent="0.25">
      <c r="A42" s="213" t="s">
        <v>89</v>
      </c>
      <c r="B42" s="233"/>
      <c r="C42" s="233"/>
      <c r="D42" s="214"/>
    </row>
    <row r="43" spans="1:5" ht="13.5" thickBot="1" x14ac:dyDescent="0.25">
      <c r="A43" s="16" t="s">
        <v>90</v>
      </c>
      <c r="B43" s="73" t="s">
        <v>91</v>
      </c>
      <c r="C43" s="18" t="s">
        <v>79</v>
      </c>
      <c r="D43" s="19" t="s">
        <v>61</v>
      </c>
    </row>
    <row r="44" spans="1:5" x14ac:dyDescent="0.2">
      <c r="A44" s="7" t="s">
        <v>39</v>
      </c>
      <c r="B44" s="20" t="s">
        <v>92</v>
      </c>
      <c r="C44" s="21">
        <v>0.2</v>
      </c>
      <c r="D44" s="8">
        <f>ROUND(D$29*C44,2)</f>
        <v>660.19</v>
      </c>
    </row>
    <row r="45" spans="1:5" x14ac:dyDescent="0.2">
      <c r="A45" s="148" t="s">
        <v>42</v>
      </c>
      <c r="B45" s="164" t="s">
        <v>93</v>
      </c>
      <c r="C45" s="165">
        <v>2.5000000000000001E-2</v>
      </c>
      <c r="D45" s="8">
        <f t="shared" ref="D45:D51" si="0">ROUND(D$29*C45,2)</f>
        <v>82.52</v>
      </c>
    </row>
    <row r="46" spans="1:5" x14ac:dyDescent="0.2">
      <c r="A46" s="148" t="s">
        <v>45</v>
      </c>
      <c r="B46" s="164" t="s">
        <v>94</v>
      </c>
      <c r="C46" s="169">
        <v>0.03</v>
      </c>
      <c r="D46" s="8">
        <f t="shared" si="0"/>
        <v>99.03</v>
      </c>
    </row>
    <row r="47" spans="1:5" x14ac:dyDescent="0.2">
      <c r="A47" s="148" t="s">
        <v>65</v>
      </c>
      <c r="B47" s="164" t="s">
        <v>95</v>
      </c>
      <c r="C47" s="165">
        <v>1.4999999999999999E-2</v>
      </c>
      <c r="D47" s="8">
        <f t="shared" si="0"/>
        <v>49.51</v>
      </c>
    </row>
    <row r="48" spans="1:5" x14ac:dyDescent="0.2">
      <c r="A48" s="148" t="s">
        <v>67</v>
      </c>
      <c r="B48" s="164" t="s">
        <v>96</v>
      </c>
      <c r="C48" s="165">
        <v>0.01</v>
      </c>
      <c r="D48" s="8">
        <f t="shared" si="0"/>
        <v>33.01</v>
      </c>
    </row>
    <row r="49" spans="1:5" x14ac:dyDescent="0.2">
      <c r="A49" s="148" t="s">
        <v>97</v>
      </c>
      <c r="B49" s="164" t="s">
        <v>98</v>
      </c>
      <c r="C49" s="165">
        <v>6.0000000000000001E-3</v>
      </c>
      <c r="D49" s="8">
        <f t="shared" si="0"/>
        <v>19.809999999999999</v>
      </c>
    </row>
    <row r="50" spans="1:5" x14ac:dyDescent="0.2">
      <c r="A50" s="148" t="s">
        <v>69</v>
      </c>
      <c r="B50" s="164" t="s">
        <v>99</v>
      </c>
      <c r="C50" s="165">
        <v>2E-3</v>
      </c>
      <c r="D50" s="8">
        <f t="shared" si="0"/>
        <v>6.6</v>
      </c>
    </row>
    <row r="51" spans="1:5" x14ac:dyDescent="0.2">
      <c r="A51" s="150" t="s">
        <v>71</v>
      </c>
      <c r="B51" s="170" t="s">
        <v>100</v>
      </c>
      <c r="C51" s="165">
        <v>0.08</v>
      </c>
      <c r="D51" s="8">
        <f t="shared" si="0"/>
        <v>264.08</v>
      </c>
    </row>
    <row r="52" spans="1:5" ht="13.5" thickBot="1" x14ac:dyDescent="0.25">
      <c r="A52" s="216" t="s">
        <v>101</v>
      </c>
      <c r="B52" s="217"/>
      <c r="C52" s="171">
        <f>SUM(C44:C51)</f>
        <v>0.36799999999999999</v>
      </c>
      <c r="D52" s="22">
        <f>SUM(D44:D51)</f>
        <v>1214.75</v>
      </c>
    </row>
    <row r="53" spans="1:5" x14ac:dyDescent="0.2">
      <c r="A53" s="54" t="s">
        <v>102</v>
      </c>
      <c r="B53" s="57"/>
      <c r="C53" s="58"/>
      <c r="D53" s="59"/>
      <c r="E53" s="60"/>
    </row>
    <row r="54" spans="1:5" x14ac:dyDescent="0.2">
      <c r="A54" s="54" t="s">
        <v>103</v>
      </c>
      <c r="B54" s="57"/>
      <c r="C54" s="58"/>
      <c r="D54" s="59"/>
      <c r="E54" s="60"/>
    </row>
    <row r="55" spans="1:5" ht="13.5" thickBot="1" x14ac:dyDescent="0.25">
      <c r="A55" s="60" t="s">
        <v>104</v>
      </c>
      <c r="B55" s="57"/>
      <c r="C55" s="58"/>
      <c r="D55" s="59"/>
      <c r="E55" s="60"/>
    </row>
    <row r="56" spans="1:5" ht="13.5" thickBot="1" x14ac:dyDescent="0.25">
      <c r="A56" s="208" t="s">
        <v>105</v>
      </c>
      <c r="B56" s="209"/>
      <c r="C56" s="209"/>
      <c r="D56" s="210"/>
    </row>
    <row r="57" spans="1:5" ht="13.5" thickBot="1" x14ac:dyDescent="0.25">
      <c r="A57" s="16" t="s">
        <v>106</v>
      </c>
      <c r="B57" s="218" t="s">
        <v>107</v>
      </c>
      <c r="C57" s="207"/>
      <c r="D57" s="23" t="s">
        <v>61</v>
      </c>
    </row>
    <row r="58" spans="1:5" x14ac:dyDescent="0.2">
      <c r="A58" s="1" t="s">
        <v>39</v>
      </c>
      <c r="B58" s="219" t="s">
        <v>108</v>
      </c>
      <c r="C58" s="220"/>
      <c r="D58" s="8">
        <f>5.5*2*22-6%*D22</f>
        <v>43.94</v>
      </c>
    </row>
    <row r="59" spans="1:5" x14ac:dyDescent="0.2">
      <c r="A59" s="3" t="s">
        <v>42</v>
      </c>
      <c r="B59" s="225" t="s">
        <v>109</v>
      </c>
      <c r="C59" s="230"/>
      <c r="D59" s="172">
        <f>44.43*22</f>
        <v>977.46</v>
      </c>
    </row>
    <row r="60" spans="1:5" x14ac:dyDescent="0.2">
      <c r="A60" s="3" t="s">
        <v>83</v>
      </c>
      <c r="B60" s="173" t="s">
        <v>110</v>
      </c>
      <c r="C60" s="174"/>
      <c r="D60" s="172">
        <v>0</v>
      </c>
    </row>
    <row r="61" spans="1:5" x14ac:dyDescent="0.2">
      <c r="A61" s="3" t="s">
        <v>65</v>
      </c>
      <c r="B61" s="175" t="s">
        <v>111</v>
      </c>
      <c r="C61" s="174"/>
      <c r="D61" s="172">
        <v>0</v>
      </c>
    </row>
    <row r="62" spans="1:5" x14ac:dyDescent="0.2">
      <c r="A62" s="1" t="s">
        <v>112</v>
      </c>
      <c r="B62" s="219" t="s">
        <v>113</v>
      </c>
      <c r="C62" s="220"/>
      <c r="D62" s="78">
        <v>3.3</v>
      </c>
    </row>
    <row r="63" spans="1:5" ht="13.5" thickBot="1" x14ac:dyDescent="0.25">
      <c r="A63" s="3" t="s">
        <v>97</v>
      </c>
      <c r="B63" s="225" t="s">
        <v>114</v>
      </c>
      <c r="C63" s="230"/>
      <c r="D63" s="172">
        <v>0</v>
      </c>
    </row>
    <row r="64" spans="1:5" ht="13.5" thickBot="1" x14ac:dyDescent="0.25">
      <c r="A64" s="258" t="s">
        <v>115</v>
      </c>
      <c r="B64" s="259" t="s">
        <v>115</v>
      </c>
      <c r="C64" s="259"/>
      <c r="D64" s="24">
        <f>SUM(D58:D63)</f>
        <v>1024.7</v>
      </c>
    </row>
    <row r="65" spans="1:4" x14ac:dyDescent="0.2">
      <c r="A65" s="54" t="s">
        <v>116</v>
      </c>
      <c r="B65" s="15"/>
      <c r="C65" s="15"/>
      <c r="D65" s="53"/>
    </row>
    <row r="66" spans="1:4" ht="23.25" customHeight="1" thickBot="1" x14ac:dyDescent="0.25">
      <c r="A66" s="215" t="s">
        <v>117</v>
      </c>
      <c r="B66" s="215"/>
      <c r="C66" s="215"/>
      <c r="D66" s="215"/>
    </row>
    <row r="67" spans="1:4" ht="13.5" thickBot="1" x14ac:dyDescent="0.25">
      <c r="A67" s="208" t="s">
        <v>118</v>
      </c>
      <c r="B67" s="209"/>
      <c r="C67" s="209"/>
      <c r="D67" s="210"/>
    </row>
    <row r="68" spans="1:4" ht="36.75" customHeight="1" thickBot="1" x14ac:dyDescent="0.25">
      <c r="A68" s="28">
        <v>2</v>
      </c>
      <c r="B68" s="205" t="s">
        <v>119</v>
      </c>
      <c r="C68" s="207"/>
      <c r="D68" s="29" t="s">
        <v>120</v>
      </c>
    </row>
    <row r="69" spans="1:4" ht="13.5" thickBot="1" x14ac:dyDescent="0.25">
      <c r="A69" s="30" t="s">
        <v>77</v>
      </c>
      <c r="B69" s="211" t="s">
        <v>78</v>
      </c>
      <c r="C69" s="212"/>
      <c r="D69" s="31">
        <f>D38</f>
        <v>922.61</v>
      </c>
    </row>
    <row r="70" spans="1:4" ht="13.5" thickBot="1" x14ac:dyDescent="0.25">
      <c r="A70" s="30" t="s">
        <v>90</v>
      </c>
      <c r="B70" s="211" t="s">
        <v>91</v>
      </c>
      <c r="C70" s="212"/>
      <c r="D70" s="31">
        <f>D52</f>
        <v>1214.75</v>
      </c>
    </row>
    <row r="71" spans="1:4" ht="13.5" thickBot="1" x14ac:dyDescent="0.25">
      <c r="A71" s="30" t="s">
        <v>106</v>
      </c>
      <c r="B71" s="203" t="s">
        <v>107</v>
      </c>
      <c r="C71" s="204"/>
      <c r="D71" s="31">
        <f>D64</f>
        <v>1024.7</v>
      </c>
    </row>
    <row r="72" spans="1:4" ht="13.5" thickBot="1" x14ac:dyDescent="0.25">
      <c r="A72" s="205" t="s">
        <v>121</v>
      </c>
      <c r="B72" s="206"/>
      <c r="C72" s="207"/>
      <c r="D72" s="32">
        <f>SUM(D69:D71)</f>
        <v>3162.06</v>
      </c>
    </row>
    <row r="73" spans="1:4" ht="13.5" thickBot="1" x14ac:dyDescent="0.25">
      <c r="A73" s="208" t="s">
        <v>122</v>
      </c>
      <c r="B73" s="209"/>
      <c r="C73" s="209"/>
      <c r="D73" s="210"/>
    </row>
    <row r="74" spans="1:4" ht="13.5" thickBot="1" x14ac:dyDescent="0.25">
      <c r="A74" s="28">
        <v>3</v>
      </c>
      <c r="B74" s="73" t="s">
        <v>123</v>
      </c>
      <c r="C74" s="33" t="s">
        <v>124</v>
      </c>
      <c r="D74" s="29" t="s">
        <v>120</v>
      </c>
    </row>
    <row r="75" spans="1:4" ht="13.5" thickBot="1" x14ac:dyDescent="0.25">
      <c r="A75" s="30" t="s">
        <v>125</v>
      </c>
      <c r="B75" s="34" t="s">
        <v>126</v>
      </c>
      <c r="C75" s="35">
        <v>4.1999999999999997E-3</v>
      </c>
      <c r="D75" s="31">
        <f t="shared" ref="D75:D80" si="1">C75*$D$29</f>
        <v>13.86</v>
      </c>
    </row>
    <row r="76" spans="1:4" ht="13.5" thickBot="1" x14ac:dyDescent="0.25">
      <c r="A76" s="30" t="s">
        <v>127</v>
      </c>
      <c r="B76" s="34" t="s">
        <v>128</v>
      </c>
      <c r="C76" s="35">
        <f>8%*C75</f>
        <v>2.9999999999999997E-4</v>
      </c>
      <c r="D76" s="31">
        <f t="shared" si="1"/>
        <v>0.99</v>
      </c>
    </row>
    <row r="77" spans="1:4" ht="26.25" customHeight="1" thickBot="1" x14ac:dyDescent="0.25">
      <c r="A77" s="30" t="s">
        <v>83</v>
      </c>
      <c r="B77" s="34" t="s">
        <v>129</v>
      </c>
      <c r="C77" s="76">
        <v>3.9800000000000002E-2</v>
      </c>
      <c r="D77" s="31">
        <f t="shared" si="1"/>
        <v>131.38</v>
      </c>
    </row>
    <row r="78" spans="1:4" ht="15.75" customHeight="1" thickBot="1" x14ac:dyDescent="0.25">
      <c r="A78" s="30" t="s">
        <v>48</v>
      </c>
      <c r="B78" s="34" t="s">
        <v>130</v>
      </c>
      <c r="C78" s="35">
        <v>1.9400000000000001E-2</v>
      </c>
      <c r="D78" s="31">
        <f t="shared" si="1"/>
        <v>64.040000000000006</v>
      </c>
    </row>
    <row r="79" spans="1:4" ht="27" customHeight="1" thickBot="1" x14ac:dyDescent="0.25">
      <c r="A79" s="30" t="s">
        <v>112</v>
      </c>
      <c r="B79" s="34" t="s">
        <v>131</v>
      </c>
      <c r="C79" s="35">
        <f>1*36.8%*C78</f>
        <v>7.1000000000000004E-3</v>
      </c>
      <c r="D79" s="31">
        <f t="shared" si="1"/>
        <v>23.44</v>
      </c>
    </row>
    <row r="80" spans="1:4" ht="26.25" customHeight="1" thickBot="1" x14ac:dyDescent="0.25">
      <c r="A80" s="30" t="s">
        <v>132</v>
      </c>
      <c r="B80" s="34" t="s">
        <v>133</v>
      </c>
      <c r="C80" s="76">
        <v>2.0000000000000001E-4</v>
      </c>
      <c r="D80" s="31">
        <f t="shared" si="1"/>
        <v>0.66</v>
      </c>
    </row>
    <row r="81" spans="1:6" ht="13.5" thickBot="1" x14ac:dyDescent="0.25">
      <c r="A81" s="205" t="s">
        <v>121</v>
      </c>
      <c r="B81" s="207"/>
      <c r="C81" s="36">
        <f>SUM(C75:C80)</f>
        <v>7.0999999999999994E-2</v>
      </c>
      <c r="D81" s="37">
        <f>SUM(D75:D80)</f>
        <v>234.37</v>
      </c>
      <c r="F81" s="102"/>
    </row>
    <row r="82" spans="1:6" ht="33.75" customHeight="1" thickBot="1" x14ac:dyDescent="0.25">
      <c r="A82" s="257" t="s">
        <v>134</v>
      </c>
      <c r="B82" s="257"/>
      <c r="C82" s="257"/>
      <c r="D82" s="257"/>
    </row>
    <row r="83" spans="1:6" ht="13.5" thickBot="1" x14ac:dyDescent="0.25">
      <c r="A83" s="208" t="s">
        <v>135</v>
      </c>
      <c r="B83" s="209"/>
      <c r="C83" s="209"/>
      <c r="D83" s="210"/>
    </row>
    <row r="84" spans="1:6" ht="15.75" customHeight="1" thickBot="1" x14ac:dyDescent="0.25">
      <c r="A84" s="205" t="s">
        <v>136</v>
      </c>
      <c r="B84" s="206"/>
      <c r="C84" s="206"/>
      <c r="D84" s="207"/>
    </row>
    <row r="85" spans="1:6" ht="15" customHeight="1" thickBot="1" x14ac:dyDescent="0.25">
      <c r="A85" s="28" t="s">
        <v>137</v>
      </c>
      <c r="B85" s="74" t="s">
        <v>138</v>
      </c>
      <c r="C85" s="28" t="s">
        <v>124</v>
      </c>
      <c r="D85" s="29" t="s">
        <v>120</v>
      </c>
    </row>
    <row r="86" spans="1:6" ht="13.5" thickBot="1" x14ac:dyDescent="0.25">
      <c r="A86" s="30" t="s">
        <v>125</v>
      </c>
      <c r="B86" s="34" t="s">
        <v>139</v>
      </c>
      <c r="C86" s="38">
        <v>0</v>
      </c>
      <c r="D86" s="39">
        <f t="shared" ref="D86:D91" si="2">C86*$D$29</f>
        <v>0</v>
      </c>
    </row>
    <row r="87" spans="1:6" ht="13.5" thickBot="1" x14ac:dyDescent="0.25">
      <c r="A87" s="30" t="s">
        <v>127</v>
      </c>
      <c r="B87" s="34" t="s">
        <v>140</v>
      </c>
      <c r="C87" s="38">
        <v>4.1999999999999997E-3</v>
      </c>
      <c r="D87" s="39">
        <f t="shared" si="2"/>
        <v>13.86</v>
      </c>
    </row>
    <row r="88" spans="1:6" ht="15" customHeight="1" thickBot="1" x14ac:dyDescent="0.25">
      <c r="A88" s="30" t="s">
        <v>83</v>
      </c>
      <c r="B88" s="34" t="s">
        <v>141</v>
      </c>
      <c r="C88" s="38">
        <v>2.0000000000000001E-4</v>
      </c>
      <c r="D88" s="39">
        <f t="shared" si="2"/>
        <v>0.66</v>
      </c>
    </row>
    <row r="89" spans="1:6" ht="26.25" thickBot="1" x14ac:dyDescent="0.25">
      <c r="A89" s="30" t="s">
        <v>48</v>
      </c>
      <c r="B89" s="34" t="s">
        <v>142</v>
      </c>
      <c r="C89" s="38">
        <v>4.1999999999999997E-3</v>
      </c>
      <c r="D89" s="39">
        <f t="shared" si="2"/>
        <v>13.86</v>
      </c>
    </row>
    <row r="90" spans="1:6" ht="13.5" thickBot="1" x14ac:dyDescent="0.25">
      <c r="A90" s="30" t="s">
        <v>112</v>
      </c>
      <c r="B90" s="34" t="s">
        <v>143</v>
      </c>
      <c r="C90" s="38">
        <v>2.0000000000000001E-4</v>
      </c>
      <c r="D90" s="39">
        <f t="shared" si="2"/>
        <v>0.66</v>
      </c>
    </row>
    <row r="91" spans="1:6" ht="13.5" thickBot="1" x14ac:dyDescent="0.25">
      <c r="A91" s="30" t="s">
        <v>132</v>
      </c>
      <c r="B91" s="34" t="s">
        <v>144</v>
      </c>
      <c r="C91" s="103">
        <f>SUM(C86:C90)*C52</f>
        <v>3.2000000000000002E-3</v>
      </c>
      <c r="D91" s="39">
        <f t="shared" si="2"/>
        <v>10.56</v>
      </c>
    </row>
    <row r="92" spans="1:6" ht="13.5" thickBot="1" x14ac:dyDescent="0.25">
      <c r="A92" s="30" t="s">
        <v>145</v>
      </c>
      <c r="B92" s="34" t="s">
        <v>146</v>
      </c>
      <c r="C92" s="79"/>
      <c r="D92" s="39">
        <f>C92*$D$29</f>
        <v>0</v>
      </c>
    </row>
    <row r="93" spans="1:6" ht="13.5" thickBot="1" x14ac:dyDescent="0.25">
      <c r="A93" s="205" t="s">
        <v>85</v>
      </c>
      <c r="B93" s="206"/>
      <c r="C93" s="40">
        <f>SUM(C86:C92)</f>
        <v>1.2E-2</v>
      </c>
      <c r="D93" s="37">
        <f>SUM(D86:D92)</f>
        <v>39.6</v>
      </c>
    </row>
    <row r="94" spans="1:6" ht="36.75" customHeight="1" thickBot="1" x14ac:dyDescent="0.25">
      <c r="A94" s="221" t="s">
        <v>147</v>
      </c>
      <c r="B94" s="221"/>
      <c r="C94" s="221"/>
      <c r="D94" s="221"/>
    </row>
    <row r="95" spans="1:6" ht="15.75" customHeight="1" thickBot="1" x14ac:dyDescent="0.25">
      <c r="A95" s="208" t="s">
        <v>148</v>
      </c>
      <c r="B95" s="209"/>
      <c r="C95" s="209"/>
      <c r="D95" s="210"/>
    </row>
    <row r="96" spans="1:6" ht="15.75" customHeight="1" thickBot="1" x14ac:dyDescent="0.25">
      <c r="A96" s="28" t="s">
        <v>149</v>
      </c>
      <c r="B96" s="205" t="s">
        <v>150</v>
      </c>
      <c r="C96" s="207"/>
      <c r="D96" s="29" t="s">
        <v>120</v>
      </c>
    </row>
    <row r="97" spans="1:4" ht="15" customHeight="1" thickBot="1" x14ac:dyDescent="0.25">
      <c r="A97" s="30" t="s">
        <v>125</v>
      </c>
      <c r="B97" s="203" t="s">
        <v>151</v>
      </c>
      <c r="C97" s="204"/>
      <c r="D97" s="31">
        <v>0</v>
      </c>
    </row>
    <row r="98" spans="1:4" ht="15.75" customHeight="1" thickBot="1" x14ac:dyDescent="0.25">
      <c r="A98" s="205" t="s">
        <v>121</v>
      </c>
      <c r="B98" s="206"/>
      <c r="C98" s="207"/>
      <c r="D98" s="31">
        <f>SUM(D97)</f>
        <v>0</v>
      </c>
    </row>
    <row r="99" spans="1:4" ht="13.5" thickBot="1" x14ac:dyDescent="0.25">
      <c r="A99" s="25"/>
      <c r="C99" s="26"/>
      <c r="D99" s="27"/>
    </row>
    <row r="100" spans="1:4" ht="13.5" thickBot="1" x14ac:dyDescent="0.25">
      <c r="A100" s="208" t="s">
        <v>152</v>
      </c>
      <c r="B100" s="209"/>
      <c r="C100" s="209"/>
      <c r="D100" s="210"/>
    </row>
    <row r="101" spans="1:4" ht="13.5" thickBot="1" x14ac:dyDescent="0.25">
      <c r="A101" s="28">
        <v>4</v>
      </c>
      <c r="B101" s="205" t="s">
        <v>153</v>
      </c>
      <c r="C101" s="207"/>
      <c r="D101" s="29" t="s">
        <v>120</v>
      </c>
    </row>
    <row r="102" spans="1:4" ht="15" customHeight="1" thickBot="1" x14ac:dyDescent="0.25">
      <c r="A102" s="30" t="s">
        <v>137</v>
      </c>
      <c r="B102" s="203" t="s">
        <v>138</v>
      </c>
      <c r="C102" s="204"/>
      <c r="D102" s="31">
        <f>D93</f>
        <v>39.6</v>
      </c>
    </row>
    <row r="103" spans="1:4" ht="15.75" customHeight="1" thickBot="1" x14ac:dyDescent="0.25">
      <c r="A103" s="30" t="s">
        <v>149</v>
      </c>
      <c r="B103" s="203" t="s">
        <v>150</v>
      </c>
      <c r="C103" s="204"/>
      <c r="D103" s="31">
        <f>D98</f>
        <v>0</v>
      </c>
    </row>
    <row r="104" spans="1:4" ht="15.75" customHeight="1" thickBot="1" x14ac:dyDescent="0.25">
      <c r="A104" s="205" t="s">
        <v>121</v>
      </c>
      <c r="B104" s="206"/>
      <c r="C104" s="207"/>
      <c r="D104" s="37">
        <f>SUM(D102:D103)</f>
        <v>39.6</v>
      </c>
    </row>
    <row r="105" spans="1:4" ht="15.75" customHeight="1" thickBot="1" x14ac:dyDescent="0.25">
      <c r="A105" s="25"/>
      <c r="C105" s="26"/>
      <c r="D105" s="27"/>
    </row>
    <row r="106" spans="1:4" ht="15.75" customHeight="1" thickBot="1" x14ac:dyDescent="0.25">
      <c r="A106" s="208" t="s">
        <v>154</v>
      </c>
      <c r="B106" s="209"/>
      <c r="C106" s="209"/>
      <c r="D106" s="210"/>
    </row>
    <row r="107" spans="1:4" ht="15.75" customHeight="1" thickBot="1" x14ac:dyDescent="0.25">
      <c r="A107" s="28">
        <v>5</v>
      </c>
      <c r="B107" s="205" t="s">
        <v>155</v>
      </c>
      <c r="C107" s="207"/>
      <c r="D107" s="29" t="s">
        <v>120</v>
      </c>
    </row>
    <row r="108" spans="1:4" ht="13.5" thickBot="1" x14ac:dyDescent="0.25">
      <c r="A108" s="30" t="s">
        <v>125</v>
      </c>
      <c r="B108" s="203" t="s">
        <v>156</v>
      </c>
      <c r="C108" s="204"/>
      <c r="D108" s="31">
        <f>Uniformes!R19</f>
        <v>108.45</v>
      </c>
    </row>
    <row r="109" spans="1:4" ht="13.5" thickBot="1" x14ac:dyDescent="0.25">
      <c r="A109" s="30" t="s">
        <v>127</v>
      </c>
      <c r="B109" s="203" t="s">
        <v>157</v>
      </c>
      <c r="C109" s="204"/>
      <c r="D109" s="31">
        <v>0</v>
      </c>
    </row>
    <row r="110" spans="1:4" ht="13.5" thickBot="1" x14ac:dyDescent="0.25">
      <c r="A110" s="30" t="s">
        <v>83</v>
      </c>
      <c r="B110" s="203" t="s">
        <v>158</v>
      </c>
      <c r="C110" s="204"/>
      <c r="D110" s="31">
        <v>0</v>
      </c>
    </row>
    <row r="111" spans="1:4" ht="15" customHeight="1" thickBot="1" x14ac:dyDescent="0.25">
      <c r="A111" s="30" t="s">
        <v>48</v>
      </c>
      <c r="B111" s="203" t="s">
        <v>159</v>
      </c>
      <c r="C111" s="204"/>
      <c r="D111" s="31">
        <v>0</v>
      </c>
    </row>
    <row r="112" spans="1:4" ht="15" customHeight="1" thickBot="1" x14ac:dyDescent="0.25">
      <c r="A112" s="80" t="s">
        <v>112</v>
      </c>
      <c r="B112" s="203" t="s">
        <v>160</v>
      </c>
      <c r="C112" s="254"/>
      <c r="D112" s="31">
        <v>0</v>
      </c>
    </row>
    <row r="113" spans="1:5" ht="15.75" customHeight="1" thickBot="1" x14ac:dyDescent="0.25">
      <c r="A113" s="205" t="s">
        <v>85</v>
      </c>
      <c r="B113" s="206"/>
      <c r="C113" s="207"/>
      <c r="D113" s="32">
        <f>SUM(D108:D112)</f>
        <v>108.45</v>
      </c>
    </row>
    <row r="114" spans="1:5" ht="13.5" thickBot="1" x14ac:dyDescent="0.25">
      <c r="A114" s="25"/>
      <c r="C114" s="26"/>
      <c r="D114" s="27"/>
    </row>
    <row r="115" spans="1:5" ht="15.75" customHeight="1" thickBot="1" x14ac:dyDescent="0.25">
      <c r="A115" s="208" t="s">
        <v>161</v>
      </c>
      <c r="B115" s="209"/>
      <c r="C115" s="209"/>
      <c r="D115" s="210"/>
    </row>
    <row r="116" spans="1:5" ht="18" customHeight="1" thickBot="1" x14ac:dyDescent="0.25">
      <c r="A116" s="28">
        <v>6</v>
      </c>
      <c r="B116" s="41" t="s">
        <v>162</v>
      </c>
      <c r="C116" s="73" t="s">
        <v>124</v>
      </c>
      <c r="D116" s="29" t="s">
        <v>120</v>
      </c>
    </row>
    <row r="117" spans="1:5" ht="15.75" customHeight="1" thickBot="1" x14ac:dyDescent="0.25">
      <c r="A117" s="30" t="s">
        <v>125</v>
      </c>
      <c r="B117" s="42" t="s">
        <v>163</v>
      </c>
      <c r="C117" s="38">
        <v>0.05</v>
      </c>
      <c r="D117" s="31">
        <f>C117*D135</f>
        <v>342.27</v>
      </c>
    </row>
    <row r="118" spans="1:5" ht="13.5" thickBot="1" x14ac:dyDescent="0.25">
      <c r="A118" s="30" t="s">
        <v>127</v>
      </c>
      <c r="B118" s="42" t="s">
        <v>164</v>
      </c>
      <c r="C118" s="38">
        <v>0.05</v>
      </c>
      <c r="D118" s="31">
        <f>(D135+D117)*C118</f>
        <v>359.38</v>
      </c>
    </row>
    <row r="119" spans="1:5" ht="13.5" thickBot="1" x14ac:dyDescent="0.25">
      <c r="A119" s="30" t="s">
        <v>83</v>
      </c>
      <c r="B119" s="42" t="s">
        <v>165</v>
      </c>
      <c r="C119" s="38">
        <f>C120+C121+C122</f>
        <v>0.14249999999999999</v>
      </c>
      <c r="D119" s="31">
        <f>((D135+D117+D118)/(1-C119))*C119</f>
        <v>1254.18</v>
      </c>
      <c r="E119" s="67"/>
    </row>
    <row r="120" spans="1:5" ht="13.5" thickBot="1" x14ac:dyDescent="0.25">
      <c r="A120" s="30"/>
      <c r="B120" s="42" t="s">
        <v>166</v>
      </c>
      <c r="C120" s="38">
        <v>9.2499999999999999E-2</v>
      </c>
      <c r="D120" s="31">
        <f>C120*D137</f>
        <v>814.12</v>
      </c>
    </row>
    <row r="121" spans="1:5" ht="13.5" thickBot="1" x14ac:dyDescent="0.25">
      <c r="A121" s="30"/>
      <c r="B121" s="42" t="s">
        <v>167</v>
      </c>
      <c r="C121" s="43">
        <v>0.05</v>
      </c>
      <c r="D121" s="31">
        <f>C121*D137</f>
        <v>440.06</v>
      </c>
    </row>
    <row r="122" spans="1:5" ht="13.5" thickBot="1" x14ac:dyDescent="0.25">
      <c r="A122" s="30"/>
      <c r="B122" s="42" t="s">
        <v>168</v>
      </c>
      <c r="C122" s="43">
        <v>0</v>
      </c>
      <c r="D122" s="31">
        <f>C122*D137</f>
        <v>0</v>
      </c>
    </row>
    <row r="123" spans="1:5" ht="13.5" thickBot="1" x14ac:dyDescent="0.25">
      <c r="A123" s="205" t="s">
        <v>85</v>
      </c>
      <c r="B123" s="207"/>
      <c r="C123" s="40">
        <f>C119+C117+C118</f>
        <v>0.24249999999999999</v>
      </c>
      <c r="D123" s="29">
        <f>SUM(D117,D118,D119)</f>
        <v>1955.83</v>
      </c>
    </row>
    <row r="124" spans="1:5" x14ac:dyDescent="0.2">
      <c r="A124" s="54" t="s">
        <v>169</v>
      </c>
      <c r="C124" s="26"/>
      <c r="D124" s="27"/>
    </row>
    <row r="125" spans="1:5" ht="21.75" customHeight="1" x14ac:dyDescent="0.2">
      <c r="A125" s="215" t="s">
        <v>170</v>
      </c>
      <c r="B125" s="215"/>
      <c r="C125" s="215"/>
      <c r="D125" s="215"/>
    </row>
    <row r="126" spans="1:5" x14ac:dyDescent="0.2">
      <c r="A126" s="54" t="s">
        <v>171</v>
      </c>
      <c r="C126" s="26"/>
      <c r="D126" s="27"/>
    </row>
    <row r="127" spans="1:5" ht="13.5" thickBot="1" x14ac:dyDescent="0.25">
      <c r="A127" s="25"/>
      <c r="C127" s="26"/>
      <c r="D127" s="27"/>
    </row>
    <row r="128" spans="1:5" ht="15" customHeight="1" thickBot="1" x14ac:dyDescent="0.25">
      <c r="A128" s="208" t="s">
        <v>172</v>
      </c>
      <c r="B128" s="209"/>
      <c r="C128" s="209"/>
      <c r="D128" s="210"/>
    </row>
    <row r="129" spans="1:4" ht="21.75" customHeight="1" thickBot="1" x14ac:dyDescent="0.25">
      <c r="A129" s="28"/>
      <c r="B129" s="213" t="s">
        <v>173</v>
      </c>
      <c r="C129" s="214"/>
      <c r="D129" s="29" t="s">
        <v>120</v>
      </c>
    </row>
    <row r="130" spans="1:4" ht="15.75" customHeight="1" thickBot="1" x14ac:dyDescent="0.25">
      <c r="A130" s="44" t="s">
        <v>125</v>
      </c>
      <c r="B130" s="211" t="s">
        <v>59</v>
      </c>
      <c r="C130" s="212"/>
      <c r="D130" s="31">
        <f>D29</f>
        <v>3300.94</v>
      </c>
    </row>
    <row r="131" spans="1:4" ht="15.75" customHeight="1" thickBot="1" x14ac:dyDescent="0.25">
      <c r="A131" s="44" t="s">
        <v>127</v>
      </c>
      <c r="B131" s="203" t="s">
        <v>75</v>
      </c>
      <c r="C131" s="204"/>
      <c r="D131" s="31">
        <f>D72</f>
        <v>3162.06</v>
      </c>
    </row>
    <row r="132" spans="1:4" ht="13.5" thickBot="1" x14ac:dyDescent="0.25">
      <c r="A132" s="44" t="s">
        <v>83</v>
      </c>
      <c r="B132" s="203" t="s">
        <v>122</v>
      </c>
      <c r="C132" s="204"/>
      <c r="D132" s="31">
        <f>D81</f>
        <v>234.37</v>
      </c>
    </row>
    <row r="133" spans="1:4" ht="15.75" customHeight="1" thickBot="1" x14ac:dyDescent="0.25">
      <c r="A133" s="44" t="s">
        <v>48</v>
      </c>
      <c r="B133" s="203" t="s">
        <v>135</v>
      </c>
      <c r="C133" s="204"/>
      <c r="D133" s="31">
        <f>D104</f>
        <v>39.6</v>
      </c>
    </row>
    <row r="134" spans="1:4" ht="15" customHeight="1" thickBot="1" x14ac:dyDescent="0.25">
      <c r="A134" s="44" t="s">
        <v>112</v>
      </c>
      <c r="B134" s="203" t="s">
        <v>154</v>
      </c>
      <c r="C134" s="204"/>
      <c r="D134" s="31">
        <f>D113</f>
        <v>108.45</v>
      </c>
    </row>
    <row r="135" spans="1:4" ht="13.5" thickBot="1" x14ac:dyDescent="0.25">
      <c r="A135" s="205" t="s">
        <v>174</v>
      </c>
      <c r="B135" s="206"/>
      <c r="C135" s="207"/>
      <c r="D135" s="31">
        <f>SUM(D130:D134)</f>
        <v>6845.42</v>
      </c>
    </row>
    <row r="136" spans="1:4" ht="14.25" customHeight="1" thickBot="1" x14ac:dyDescent="0.25">
      <c r="A136" s="44" t="s">
        <v>132</v>
      </c>
      <c r="B136" s="211" t="s">
        <v>175</v>
      </c>
      <c r="C136" s="212"/>
      <c r="D136" s="45">
        <f>D123</f>
        <v>1955.83</v>
      </c>
    </row>
    <row r="137" spans="1:4" ht="15" customHeight="1" thickBot="1" x14ac:dyDescent="0.25">
      <c r="A137" s="205" t="s">
        <v>176</v>
      </c>
      <c r="B137" s="206"/>
      <c r="C137" s="207"/>
      <c r="D137" s="46">
        <f>ROUND((D135+D136),2)</f>
        <v>8801.25</v>
      </c>
    </row>
    <row r="138" spans="1:4" ht="21" customHeight="1" x14ac:dyDescent="0.2">
      <c r="A138" s="234"/>
      <c r="B138" s="234"/>
      <c r="C138" s="234"/>
      <c r="D138" s="234"/>
    </row>
    <row r="139" spans="1:4" ht="15" customHeight="1" x14ac:dyDescent="0.2"/>
    <row r="140" spans="1:4" ht="15" customHeight="1" x14ac:dyDescent="0.2"/>
    <row r="142" spans="1:4" ht="15" customHeight="1" x14ac:dyDescent="0.2"/>
    <row r="143" spans="1:4" ht="14.25" customHeight="1" x14ac:dyDescent="0.2"/>
  </sheetData>
  <mergeCells count="87">
    <mergeCell ref="B112:C112"/>
    <mergeCell ref="A39:D39"/>
    <mergeCell ref="A40:D40"/>
    <mergeCell ref="A41:D41"/>
    <mergeCell ref="A82:D82"/>
    <mergeCell ref="A66:D66"/>
    <mergeCell ref="B68:C68"/>
    <mergeCell ref="B69:C69"/>
    <mergeCell ref="B70:C70"/>
    <mergeCell ref="B71:C71"/>
    <mergeCell ref="A72:C72"/>
    <mergeCell ref="B59:C59"/>
    <mergeCell ref="B62:C62"/>
    <mergeCell ref="B63:C63"/>
    <mergeCell ref="A64:C64"/>
    <mergeCell ref="A67:D67"/>
    <mergeCell ref="A42:D42"/>
    <mergeCell ref="A138:D138"/>
    <mergeCell ref="A6:D6"/>
    <mergeCell ref="A7:D7"/>
    <mergeCell ref="B13:C13"/>
    <mergeCell ref="B21:C21"/>
    <mergeCell ref="B22:C22"/>
    <mergeCell ref="B24:C24"/>
    <mergeCell ref="A14:D14"/>
    <mergeCell ref="C15:D15"/>
    <mergeCell ref="A8:D8"/>
    <mergeCell ref="A9:D9"/>
    <mergeCell ref="B10:C10"/>
    <mergeCell ref="B11:C11"/>
    <mergeCell ref="B12:C12"/>
    <mergeCell ref="A73:D73"/>
    <mergeCell ref="B27:C27"/>
    <mergeCell ref="B28:C28"/>
    <mergeCell ref="A29:C29"/>
    <mergeCell ref="A31:D31"/>
    <mergeCell ref="A32:D32"/>
    <mergeCell ref="B16:C16"/>
    <mergeCell ref="B17:C17"/>
    <mergeCell ref="B19:C19"/>
    <mergeCell ref="A20:D20"/>
    <mergeCell ref="B26:C26"/>
    <mergeCell ref="A1:D1"/>
    <mergeCell ref="A2:D2"/>
    <mergeCell ref="A3:D3"/>
    <mergeCell ref="A4:D4"/>
    <mergeCell ref="A5:D5"/>
    <mergeCell ref="A52:B52"/>
    <mergeCell ref="A56:D56"/>
    <mergeCell ref="B57:C57"/>
    <mergeCell ref="B58:C58"/>
    <mergeCell ref="B103:C103"/>
    <mergeCell ref="A84:D84"/>
    <mergeCell ref="A93:B93"/>
    <mergeCell ref="A95:D95"/>
    <mergeCell ref="B96:C96"/>
    <mergeCell ref="B97:C97"/>
    <mergeCell ref="A94:D94"/>
    <mergeCell ref="A81:B81"/>
    <mergeCell ref="B136:C136"/>
    <mergeCell ref="A137:C137"/>
    <mergeCell ref="A115:D115"/>
    <mergeCell ref="A123:B123"/>
    <mergeCell ref="A128:D128"/>
    <mergeCell ref="B129:C129"/>
    <mergeCell ref="B130:C130"/>
    <mergeCell ref="B131:C131"/>
    <mergeCell ref="B132:C132"/>
    <mergeCell ref="B133:C133"/>
    <mergeCell ref="B134:C134"/>
    <mergeCell ref="A125:D125"/>
    <mergeCell ref="A36:B36"/>
    <mergeCell ref="A38:C38"/>
    <mergeCell ref="B109:C109"/>
    <mergeCell ref="B110:C110"/>
    <mergeCell ref="A135:C135"/>
    <mergeCell ref="B111:C111"/>
    <mergeCell ref="A113:C113"/>
    <mergeCell ref="A104:C104"/>
    <mergeCell ref="A106:D106"/>
    <mergeCell ref="B107:C107"/>
    <mergeCell ref="B108:C108"/>
    <mergeCell ref="A83:D83"/>
    <mergeCell ref="A98:C98"/>
    <mergeCell ref="A100:D100"/>
    <mergeCell ref="B101:C101"/>
    <mergeCell ref="B102:C102"/>
  </mergeCells>
  <pageMargins left="0.51181102362204722" right="0.51181102362204722" top="1.1811023622047245" bottom="0.78740157480314965" header="0.31496062992125984" footer="0.31496062992125984"/>
  <pageSetup paperSize="9" scale="98" fitToHeight="0" orientation="portrait" r:id="rId1"/>
  <headerFooter>
    <oddHeader>&amp;L&amp;8MINISTÉRIO DA EDUCAÇÃO
SECRETARIA EXECUTIVA
SUBSECRETARIA DE ASSUNTOS ADMINISTRATIVOS
COORDENAÇÃO GERAL DE COMPRAS E CONTRATOS
COORDENAÇÃO DE GESTÃO DE CONTRATOS
Divisão de Contratação e Análise de reajustes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/>
  <dimension ref="A1:F138"/>
  <sheetViews>
    <sheetView topLeftCell="A6" workbookViewId="0">
      <selection activeCell="F19" sqref="F19"/>
    </sheetView>
  </sheetViews>
  <sheetFormatPr defaultRowHeight="12.75" x14ac:dyDescent="0.2"/>
  <cols>
    <col min="1" max="1" width="5" style="9" customWidth="1"/>
    <col min="2" max="2" width="47.7109375" style="9" customWidth="1"/>
    <col min="3" max="3" width="9.85546875" style="9" bestFit="1" customWidth="1"/>
    <col min="4" max="4" width="24.28515625" style="9" customWidth="1"/>
    <col min="5" max="16384" width="9.140625" style="9"/>
  </cols>
  <sheetData>
    <row r="1" spans="1:6" x14ac:dyDescent="0.2">
      <c r="A1" s="222" t="s">
        <v>32</v>
      </c>
      <c r="B1" s="223"/>
      <c r="C1" s="223"/>
      <c r="D1" s="223"/>
    </row>
    <row r="2" spans="1:6" x14ac:dyDescent="0.2">
      <c r="A2" s="222" t="s">
        <v>33</v>
      </c>
      <c r="B2" s="223"/>
      <c r="C2" s="223"/>
      <c r="D2" s="223"/>
    </row>
    <row r="3" spans="1:6" x14ac:dyDescent="0.2">
      <c r="A3" s="222" t="s">
        <v>177</v>
      </c>
      <c r="B3" s="223"/>
      <c r="C3" s="223"/>
      <c r="D3" s="223"/>
    </row>
    <row r="4" spans="1:6" x14ac:dyDescent="0.2">
      <c r="A4" s="222" t="s">
        <v>178</v>
      </c>
      <c r="B4" s="223"/>
      <c r="C4" s="223"/>
      <c r="D4" s="223"/>
    </row>
    <row r="5" spans="1:6" x14ac:dyDescent="0.2">
      <c r="A5" s="222"/>
      <c r="B5" s="223"/>
      <c r="C5" s="223"/>
      <c r="D5" s="223"/>
    </row>
    <row r="6" spans="1:6" ht="13.5" thickBot="1" x14ac:dyDescent="0.25">
      <c r="A6" s="235" t="s">
        <v>35</v>
      </c>
      <c r="B6" s="236"/>
      <c r="C6" s="236"/>
      <c r="D6" s="236"/>
    </row>
    <row r="7" spans="1:6" x14ac:dyDescent="0.2">
      <c r="A7" s="237" t="s">
        <v>36</v>
      </c>
      <c r="B7" s="238"/>
      <c r="C7" s="238"/>
      <c r="D7" s="239"/>
    </row>
    <row r="8" spans="1:6" ht="13.5" thickBot="1" x14ac:dyDescent="0.25">
      <c r="A8" s="235" t="s">
        <v>37</v>
      </c>
      <c r="B8" s="236"/>
      <c r="C8" s="236"/>
      <c r="D8" s="247"/>
    </row>
    <row r="9" spans="1:6" ht="13.5" thickBot="1" x14ac:dyDescent="0.25">
      <c r="A9" s="248" t="s">
        <v>38</v>
      </c>
      <c r="B9" s="249"/>
      <c r="C9" s="249"/>
      <c r="D9" s="249"/>
    </row>
    <row r="10" spans="1:6" x14ac:dyDescent="0.2">
      <c r="A10" s="1" t="s">
        <v>39</v>
      </c>
      <c r="B10" s="250" t="s">
        <v>40</v>
      </c>
      <c r="C10" s="250"/>
      <c r="D10" s="2" t="s">
        <v>41</v>
      </c>
    </row>
    <row r="11" spans="1:6" x14ac:dyDescent="0.2">
      <c r="A11" s="3" t="s">
        <v>42</v>
      </c>
      <c r="B11" s="251" t="s">
        <v>43</v>
      </c>
      <c r="C11" s="251"/>
      <c r="D11" s="4" t="s">
        <v>44</v>
      </c>
    </row>
    <row r="12" spans="1:6" ht="25.5" x14ac:dyDescent="0.2">
      <c r="A12" s="3" t="s">
        <v>45</v>
      </c>
      <c r="B12" s="252" t="s">
        <v>46</v>
      </c>
      <c r="C12" s="253"/>
      <c r="D12" s="71" t="s">
        <v>47</v>
      </c>
    </row>
    <row r="13" spans="1:6" ht="13.5" thickBot="1" x14ac:dyDescent="0.25">
      <c r="A13" s="5" t="s">
        <v>48</v>
      </c>
      <c r="B13" s="240" t="s">
        <v>49</v>
      </c>
      <c r="C13" s="240"/>
      <c r="D13" s="6">
        <v>12</v>
      </c>
    </row>
    <row r="14" spans="1:6" ht="13.5" thickBot="1" x14ac:dyDescent="0.25">
      <c r="A14" s="243" t="s">
        <v>50</v>
      </c>
      <c r="B14" s="244"/>
      <c r="C14" s="244"/>
      <c r="D14" s="244"/>
    </row>
    <row r="15" spans="1:6" ht="25.5" x14ac:dyDescent="0.2">
      <c r="A15" s="55">
        <v>1</v>
      </c>
      <c r="B15" s="56" t="s">
        <v>51</v>
      </c>
      <c r="C15" s="245" t="s">
        <v>52</v>
      </c>
      <c r="D15" s="246"/>
    </row>
    <row r="16" spans="1:6" x14ac:dyDescent="0.2">
      <c r="A16" s="148">
        <v>2</v>
      </c>
      <c r="B16" s="224" t="s">
        <v>53</v>
      </c>
      <c r="C16" s="219"/>
      <c r="D16" s="8">
        <v>3300.94</v>
      </c>
      <c r="F16" s="70"/>
    </row>
    <row r="17" spans="1:4" x14ac:dyDescent="0.2">
      <c r="A17" s="148">
        <v>3</v>
      </c>
      <c r="B17" s="224" t="s">
        <v>54</v>
      </c>
      <c r="C17" s="225"/>
      <c r="D17" s="149" t="s">
        <v>55</v>
      </c>
    </row>
    <row r="18" spans="1:4" x14ac:dyDescent="0.2">
      <c r="A18" s="150">
        <v>4</v>
      </c>
      <c r="B18" s="151" t="s">
        <v>56</v>
      </c>
      <c r="C18" s="152"/>
      <c r="D18" s="153" t="s">
        <v>57</v>
      </c>
    </row>
    <row r="19" spans="1:4" ht="13.5" thickBot="1" x14ac:dyDescent="0.25">
      <c r="A19" s="154">
        <v>5</v>
      </c>
      <c r="B19" s="226" t="s">
        <v>58</v>
      </c>
      <c r="C19" s="227"/>
      <c r="D19" s="155">
        <v>44562</v>
      </c>
    </row>
    <row r="20" spans="1:4" ht="13.5" thickBot="1" x14ac:dyDescent="0.25">
      <c r="A20" s="228" t="s">
        <v>59</v>
      </c>
      <c r="B20" s="229"/>
      <c r="C20" s="229"/>
      <c r="D20" s="229"/>
    </row>
    <row r="21" spans="1:4" ht="13.5" thickBot="1" x14ac:dyDescent="0.25">
      <c r="A21" s="75">
        <v>1</v>
      </c>
      <c r="B21" s="241" t="s">
        <v>60</v>
      </c>
      <c r="C21" s="242"/>
      <c r="D21" s="10" t="s">
        <v>61</v>
      </c>
    </row>
    <row r="22" spans="1:4" x14ac:dyDescent="0.2">
      <c r="A22" s="11" t="s">
        <v>39</v>
      </c>
      <c r="B22" s="220" t="s">
        <v>62</v>
      </c>
      <c r="C22" s="220"/>
      <c r="D22" s="12">
        <f>D16</f>
        <v>3300.94</v>
      </c>
    </row>
    <row r="23" spans="1:4" x14ac:dyDescent="0.2">
      <c r="A23" s="156" t="s">
        <v>42</v>
      </c>
      <c r="B23" s="157" t="s">
        <v>63</v>
      </c>
      <c r="C23" s="158">
        <v>0</v>
      </c>
      <c r="D23" s="159">
        <f>C23*D22</f>
        <v>0</v>
      </c>
    </row>
    <row r="24" spans="1:4" x14ac:dyDescent="0.2">
      <c r="A24" s="156" t="s">
        <v>45</v>
      </c>
      <c r="B24" s="230" t="s">
        <v>64</v>
      </c>
      <c r="C24" s="230"/>
      <c r="D24" s="159">
        <v>0</v>
      </c>
    </row>
    <row r="25" spans="1:4" x14ac:dyDescent="0.2">
      <c r="A25" s="156" t="s">
        <v>65</v>
      </c>
      <c r="B25" s="157" t="s">
        <v>66</v>
      </c>
      <c r="C25" s="160">
        <v>0</v>
      </c>
      <c r="D25" s="159">
        <v>0</v>
      </c>
    </row>
    <row r="26" spans="1:4" x14ac:dyDescent="0.2">
      <c r="A26" s="156" t="s">
        <v>67</v>
      </c>
      <c r="B26" s="230" t="s">
        <v>68</v>
      </c>
      <c r="C26" s="230"/>
      <c r="D26" s="159">
        <f>(D22/220)*(44*60/52.5)*0.2</f>
        <v>150.9</v>
      </c>
    </row>
    <row r="27" spans="1:4" x14ac:dyDescent="0.2">
      <c r="A27" s="156" t="s">
        <v>69</v>
      </c>
      <c r="B27" s="230" t="s">
        <v>70</v>
      </c>
      <c r="C27" s="230"/>
      <c r="D27" s="159">
        <v>0</v>
      </c>
    </row>
    <row r="28" spans="1:4" x14ac:dyDescent="0.2">
      <c r="A28" s="161" t="s">
        <v>71</v>
      </c>
      <c r="B28" s="231" t="s">
        <v>72</v>
      </c>
      <c r="C28" s="231"/>
      <c r="D28" s="162">
        <v>0</v>
      </c>
    </row>
    <row r="29" spans="1:4" ht="13.5" thickBot="1" x14ac:dyDescent="0.25">
      <c r="A29" s="216" t="s">
        <v>73</v>
      </c>
      <c r="B29" s="232"/>
      <c r="C29" s="217"/>
      <c r="D29" s="163">
        <f>ROUND(SUM(D22:D28),2)</f>
        <v>3451.84</v>
      </c>
    </row>
    <row r="30" spans="1:4" ht="13.5" thickBot="1" x14ac:dyDescent="0.25">
      <c r="A30" s="60" t="s">
        <v>74</v>
      </c>
      <c r="B30" s="52"/>
      <c r="C30" s="13"/>
      <c r="D30" s="14"/>
    </row>
    <row r="31" spans="1:4" ht="13.5" thickBot="1" x14ac:dyDescent="0.25">
      <c r="A31" s="208" t="s">
        <v>75</v>
      </c>
      <c r="B31" s="209"/>
      <c r="C31" s="209"/>
      <c r="D31" s="210"/>
    </row>
    <row r="32" spans="1:4" ht="13.5" thickBot="1" x14ac:dyDescent="0.25">
      <c r="A32" s="208" t="s">
        <v>76</v>
      </c>
      <c r="B32" s="209"/>
      <c r="C32" s="209"/>
      <c r="D32" s="210"/>
    </row>
    <row r="33" spans="1:5" ht="13.5" thickBot="1" x14ac:dyDescent="0.25">
      <c r="A33" s="16" t="s">
        <v>77</v>
      </c>
      <c r="B33" s="17" t="s">
        <v>78</v>
      </c>
      <c r="C33" s="18" t="s">
        <v>79</v>
      </c>
      <c r="D33" s="19" t="s">
        <v>61</v>
      </c>
    </row>
    <row r="34" spans="1:5" x14ac:dyDescent="0.2">
      <c r="A34" s="7" t="s">
        <v>39</v>
      </c>
      <c r="B34" s="20" t="s">
        <v>80</v>
      </c>
      <c r="C34" s="21">
        <v>8.3299999999999999E-2</v>
      </c>
      <c r="D34" s="8">
        <f>ROUND(D$29*C34,2)</f>
        <v>287.54000000000002</v>
      </c>
    </row>
    <row r="35" spans="1:5" x14ac:dyDescent="0.2">
      <c r="A35" s="148" t="s">
        <v>42</v>
      </c>
      <c r="B35" s="164" t="s">
        <v>81</v>
      </c>
      <c r="C35" s="165">
        <v>0.121</v>
      </c>
      <c r="D35" s="8">
        <f>ROUND(D$29*C35,2)</f>
        <v>417.67</v>
      </c>
    </row>
    <row r="36" spans="1:5" ht="13.5" thickBot="1" x14ac:dyDescent="0.25">
      <c r="A36" s="199" t="s">
        <v>82</v>
      </c>
      <c r="B36" s="200"/>
      <c r="C36" s="166">
        <f>SUM(A34:C35)</f>
        <v>0.20430000000000001</v>
      </c>
      <c r="D36" s="8">
        <f>SUM(D34:D35)</f>
        <v>705.21</v>
      </c>
    </row>
    <row r="37" spans="1:5" ht="25.5" x14ac:dyDescent="0.2">
      <c r="A37" s="150" t="s">
        <v>83</v>
      </c>
      <c r="B37" s="167" t="s">
        <v>84</v>
      </c>
      <c r="C37" s="168">
        <f>C36*C52</f>
        <v>7.5200000000000003E-2</v>
      </c>
      <c r="D37" s="8">
        <f>ROUND(D$29*C37,2)</f>
        <v>259.58</v>
      </c>
      <c r="E37" s="66"/>
    </row>
    <row r="38" spans="1:5" x14ac:dyDescent="0.2">
      <c r="A38" s="201" t="s">
        <v>85</v>
      </c>
      <c r="B38" s="202"/>
      <c r="C38" s="202"/>
      <c r="D38" s="8">
        <f>SUM(D36:D37)</f>
        <v>964.79</v>
      </c>
    </row>
    <row r="39" spans="1:5" x14ac:dyDescent="0.2">
      <c r="A39" s="255" t="s">
        <v>86</v>
      </c>
      <c r="B39" s="255"/>
      <c r="C39" s="255"/>
      <c r="D39" s="255"/>
    </row>
    <row r="40" spans="1:5" x14ac:dyDescent="0.2">
      <c r="A40" s="255" t="s">
        <v>87</v>
      </c>
      <c r="B40" s="255"/>
      <c r="C40" s="255"/>
      <c r="D40" s="255"/>
    </row>
    <row r="41" spans="1:5" ht="13.5" thickBot="1" x14ac:dyDescent="0.25">
      <c r="A41" s="256" t="s">
        <v>88</v>
      </c>
      <c r="B41" s="256"/>
      <c r="C41" s="256"/>
      <c r="D41" s="256"/>
    </row>
    <row r="42" spans="1:5" ht="13.5" thickBot="1" x14ac:dyDescent="0.25">
      <c r="A42" s="213" t="s">
        <v>89</v>
      </c>
      <c r="B42" s="233"/>
      <c r="C42" s="233"/>
      <c r="D42" s="214"/>
    </row>
    <row r="43" spans="1:5" ht="13.5" thickBot="1" x14ac:dyDescent="0.25">
      <c r="A43" s="16" t="s">
        <v>90</v>
      </c>
      <c r="B43" s="73" t="s">
        <v>91</v>
      </c>
      <c r="C43" s="18" t="s">
        <v>79</v>
      </c>
      <c r="D43" s="19" t="s">
        <v>61</v>
      </c>
    </row>
    <row r="44" spans="1:5" x14ac:dyDescent="0.2">
      <c r="A44" s="7" t="s">
        <v>39</v>
      </c>
      <c r="B44" s="20" t="s">
        <v>92</v>
      </c>
      <c r="C44" s="21">
        <v>0.2</v>
      </c>
      <c r="D44" s="8">
        <f>ROUND(D$29*C44,2)</f>
        <v>690.37</v>
      </c>
    </row>
    <row r="45" spans="1:5" x14ac:dyDescent="0.2">
      <c r="A45" s="148" t="s">
        <v>42</v>
      </c>
      <c r="B45" s="164" t="s">
        <v>93</v>
      </c>
      <c r="C45" s="165">
        <v>2.5000000000000001E-2</v>
      </c>
      <c r="D45" s="8">
        <f t="shared" ref="D45:D51" si="0">ROUND(D$29*C45,2)</f>
        <v>86.3</v>
      </c>
    </row>
    <row r="46" spans="1:5" x14ac:dyDescent="0.2">
      <c r="A46" s="148" t="s">
        <v>45</v>
      </c>
      <c r="B46" s="164" t="s">
        <v>94</v>
      </c>
      <c r="C46" s="169">
        <v>0.03</v>
      </c>
      <c r="D46" s="8">
        <f t="shared" si="0"/>
        <v>103.56</v>
      </c>
    </row>
    <row r="47" spans="1:5" x14ac:dyDescent="0.2">
      <c r="A47" s="148" t="s">
        <v>65</v>
      </c>
      <c r="B47" s="164" t="s">
        <v>95</v>
      </c>
      <c r="C47" s="165">
        <v>1.4999999999999999E-2</v>
      </c>
      <c r="D47" s="8">
        <f t="shared" si="0"/>
        <v>51.78</v>
      </c>
    </row>
    <row r="48" spans="1:5" x14ac:dyDescent="0.2">
      <c r="A48" s="148" t="s">
        <v>67</v>
      </c>
      <c r="B48" s="164" t="s">
        <v>96</v>
      </c>
      <c r="C48" s="165">
        <v>0.01</v>
      </c>
      <c r="D48" s="8">
        <f t="shared" si="0"/>
        <v>34.520000000000003</v>
      </c>
    </row>
    <row r="49" spans="1:5" x14ac:dyDescent="0.2">
      <c r="A49" s="148" t="s">
        <v>97</v>
      </c>
      <c r="B49" s="164" t="s">
        <v>98</v>
      </c>
      <c r="C49" s="165">
        <v>6.0000000000000001E-3</v>
      </c>
      <c r="D49" s="8">
        <f t="shared" si="0"/>
        <v>20.71</v>
      </c>
    </row>
    <row r="50" spans="1:5" x14ac:dyDescent="0.2">
      <c r="A50" s="148" t="s">
        <v>69</v>
      </c>
      <c r="B50" s="164" t="s">
        <v>99</v>
      </c>
      <c r="C50" s="165">
        <v>2E-3</v>
      </c>
      <c r="D50" s="8">
        <f t="shared" si="0"/>
        <v>6.9</v>
      </c>
    </row>
    <row r="51" spans="1:5" x14ac:dyDescent="0.2">
      <c r="A51" s="150" t="s">
        <v>71</v>
      </c>
      <c r="B51" s="170" t="s">
        <v>100</v>
      </c>
      <c r="C51" s="165">
        <v>0.08</v>
      </c>
      <c r="D51" s="8">
        <f t="shared" si="0"/>
        <v>276.14999999999998</v>
      </c>
    </row>
    <row r="52" spans="1:5" ht="13.5" thickBot="1" x14ac:dyDescent="0.25">
      <c r="A52" s="216" t="s">
        <v>101</v>
      </c>
      <c r="B52" s="217"/>
      <c r="C52" s="171">
        <f>SUM(C44:C51)</f>
        <v>0.36799999999999999</v>
      </c>
      <c r="D52" s="22">
        <f>SUM(D44:D51)</f>
        <v>1270.29</v>
      </c>
    </row>
    <row r="53" spans="1:5" x14ac:dyDescent="0.2">
      <c r="A53" s="54" t="s">
        <v>102</v>
      </c>
      <c r="B53" s="57"/>
      <c r="C53" s="58"/>
      <c r="D53" s="59"/>
      <c r="E53" s="60"/>
    </row>
    <row r="54" spans="1:5" x14ac:dyDescent="0.2">
      <c r="A54" s="54" t="s">
        <v>103</v>
      </c>
      <c r="B54" s="57"/>
      <c r="C54" s="58"/>
      <c r="D54" s="59"/>
      <c r="E54" s="60"/>
    </row>
    <row r="55" spans="1:5" ht="13.5" thickBot="1" x14ac:dyDescent="0.25">
      <c r="A55" s="60" t="s">
        <v>104</v>
      </c>
      <c r="B55" s="57"/>
      <c r="C55" s="58"/>
      <c r="D55" s="59"/>
      <c r="E55" s="60"/>
    </row>
    <row r="56" spans="1:5" ht="13.5" thickBot="1" x14ac:dyDescent="0.25">
      <c r="A56" s="208" t="s">
        <v>105</v>
      </c>
      <c r="B56" s="209"/>
      <c r="C56" s="209"/>
      <c r="D56" s="210"/>
    </row>
    <row r="57" spans="1:5" ht="13.5" thickBot="1" x14ac:dyDescent="0.25">
      <c r="A57" s="16" t="s">
        <v>106</v>
      </c>
      <c r="B57" s="218" t="s">
        <v>107</v>
      </c>
      <c r="C57" s="207"/>
      <c r="D57" s="23" t="s">
        <v>61</v>
      </c>
    </row>
    <row r="58" spans="1:5" x14ac:dyDescent="0.2">
      <c r="A58" s="1" t="s">
        <v>39</v>
      </c>
      <c r="B58" s="219" t="s">
        <v>108</v>
      </c>
      <c r="C58" s="220"/>
      <c r="D58" s="8">
        <f>5.5*2*22-6%*D22</f>
        <v>43.94</v>
      </c>
    </row>
    <row r="59" spans="1:5" x14ac:dyDescent="0.2">
      <c r="A59" s="3" t="s">
        <v>42</v>
      </c>
      <c r="B59" s="225" t="s">
        <v>109</v>
      </c>
      <c r="C59" s="230"/>
      <c r="D59" s="172">
        <f>44.43*22</f>
        <v>977.46</v>
      </c>
    </row>
    <row r="60" spans="1:5" x14ac:dyDescent="0.2">
      <c r="A60" s="3" t="s">
        <v>83</v>
      </c>
      <c r="B60" s="173" t="s">
        <v>110</v>
      </c>
      <c r="C60" s="174"/>
      <c r="D60" s="172">
        <v>0</v>
      </c>
    </row>
    <row r="61" spans="1:5" x14ac:dyDescent="0.2">
      <c r="A61" s="3" t="s">
        <v>65</v>
      </c>
      <c r="B61" s="175" t="s">
        <v>111</v>
      </c>
      <c r="C61" s="174"/>
      <c r="D61" s="172">
        <v>0</v>
      </c>
    </row>
    <row r="62" spans="1:5" x14ac:dyDescent="0.2">
      <c r="A62" s="1" t="s">
        <v>112</v>
      </c>
      <c r="B62" s="219" t="s">
        <v>113</v>
      </c>
      <c r="C62" s="220"/>
      <c r="D62" s="78">
        <v>3.3</v>
      </c>
    </row>
    <row r="63" spans="1:5" ht="13.5" thickBot="1" x14ac:dyDescent="0.25">
      <c r="A63" s="3" t="s">
        <v>97</v>
      </c>
      <c r="B63" s="225" t="s">
        <v>114</v>
      </c>
      <c r="C63" s="230"/>
      <c r="D63" s="172">
        <v>0</v>
      </c>
    </row>
    <row r="64" spans="1:5" ht="13.5" thickBot="1" x14ac:dyDescent="0.25">
      <c r="A64" s="258" t="s">
        <v>115</v>
      </c>
      <c r="B64" s="259" t="s">
        <v>115</v>
      </c>
      <c r="C64" s="259"/>
      <c r="D64" s="24">
        <f>SUM(D58:D63)</f>
        <v>1024.7</v>
      </c>
    </row>
    <row r="65" spans="1:4" x14ac:dyDescent="0.2">
      <c r="A65" s="54" t="s">
        <v>116</v>
      </c>
      <c r="B65" s="15"/>
      <c r="C65" s="15"/>
      <c r="D65" s="53"/>
    </row>
    <row r="66" spans="1:4" ht="13.5" thickBot="1" x14ac:dyDescent="0.25">
      <c r="A66" s="215" t="s">
        <v>117</v>
      </c>
      <c r="B66" s="215"/>
      <c r="C66" s="215"/>
      <c r="D66" s="215"/>
    </row>
    <row r="67" spans="1:4" ht="13.5" thickBot="1" x14ac:dyDescent="0.25">
      <c r="A67" s="208" t="s">
        <v>118</v>
      </c>
      <c r="B67" s="209"/>
      <c r="C67" s="209"/>
      <c r="D67" s="210"/>
    </row>
    <row r="68" spans="1:4" ht="13.5" thickBot="1" x14ac:dyDescent="0.25">
      <c r="A68" s="28">
        <v>2</v>
      </c>
      <c r="B68" s="205" t="s">
        <v>119</v>
      </c>
      <c r="C68" s="207"/>
      <c r="D68" s="29" t="s">
        <v>120</v>
      </c>
    </row>
    <row r="69" spans="1:4" ht="13.5" thickBot="1" x14ac:dyDescent="0.25">
      <c r="A69" s="30" t="s">
        <v>77</v>
      </c>
      <c r="B69" s="211" t="s">
        <v>78</v>
      </c>
      <c r="C69" s="212"/>
      <c r="D69" s="31">
        <f>D38</f>
        <v>964.79</v>
      </c>
    </row>
    <row r="70" spans="1:4" ht="13.5" thickBot="1" x14ac:dyDescent="0.25">
      <c r="A70" s="30" t="s">
        <v>90</v>
      </c>
      <c r="B70" s="211" t="s">
        <v>91</v>
      </c>
      <c r="C70" s="212"/>
      <c r="D70" s="31">
        <f>D52</f>
        <v>1270.29</v>
      </c>
    </row>
    <row r="71" spans="1:4" ht="13.5" thickBot="1" x14ac:dyDescent="0.25">
      <c r="A71" s="30" t="s">
        <v>106</v>
      </c>
      <c r="B71" s="203" t="s">
        <v>107</v>
      </c>
      <c r="C71" s="204"/>
      <c r="D71" s="31">
        <f>D64</f>
        <v>1024.7</v>
      </c>
    </row>
    <row r="72" spans="1:4" ht="13.5" thickBot="1" x14ac:dyDescent="0.25">
      <c r="A72" s="205" t="s">
        <v>121</v>
      </c>
      <c r="B72" s="206"/>
      <c r="C72" s="207"/>
      <c r="D72" s="32">
        <f>SUM(D69:D71)</f>
        <v>3259.78</v>
      </c>
    </row>
    <row r="73" spans="1:4" ht="13.5" thickBot="1" x14ac:dyDescent="0.25">
      <c r="A73" s="208" t="s">
        <v>122</v>
      </c>
      <c r="B73" s="209"/>
      <c r="C73" s="209"/>
      <c r="D73" s="210"/>
    </row>
    <row r="74" spans="1:4" ht="13.5" thickBot="1" x14ac:dyDescent="0.25">
      <c r="A74" s="28">
        <v>3</v>
      </c>
      <c r="B74" s="73" t="s">
        <v>123</v>
      </c>
      <c r="C74" s="33" t="s">
        <v>124</v>
      </c>
      <c r="D74" s="29" t="s">
        <v>120</v>
      </c>
    </row>
    <row r="75" spans="1:4" ht="13.5" thickBot="1" x14ac:dyDescent="0.25">
      <c r="A75" s="30" t="s">
        <v>125</v>
      </c>
      <c r="B75" s="34" t="s">
        <v>126</v>
      </c>
      <c r="C75" s="35">
        <v>4.1999999999999997E-3</v>
      </c>
      <c r="D75" s="31">
        <f t="shared" ref="D75:D80" si="1">C75*$D$29</f>
        <v>14.5</v>
      </c>
    </row>
    <row r="76" spans="1:4" ht="13.5" thickBot="1" x14ac:dyDescent="0.25">
      <c r="A76" s="30" t="s">
        <v>127</v>
      </c>
      <c r="B76" s="34" t="s">
        <v>128</v>
      </c>
      <c r="C76" s="35">
        <f>8%*C75</f>
        <v>2.9999999999999997E-4</v>
      </c>
      <c r="D76" s="31">
        <f t="shared" si="1"/>
        <v>1.04</v>
      </c>
    </row>
    <row r="77" spans="1:4" ht="26.25" thickBot="1" x14ac:dyDescent="0.25">
      <c r="A77" s="30" t="s">
        <v>83</v>
      </c>
      <c r="B77" s="34" t="s">
        <v>129</v>
      </c>
      <c r="C77" s="76">
        <v>3.9800000000000002E-2</v>
      </c>
      <c r="D77" s="31">
        <f t="shared" si="1"/>
        <v>137.38</v>
      </c>
    </row>
    <row r="78" spans="1:4" ht="13.5" thickBot="1" x14ac:dyDescent="0.25">
      <c r="A78" s="30" t="s">
        <v>48</v>
      </c>
      <c r="B78" s="34" t="s">
        <v>130</v>
      </c>
      <c r="C78" s="35">
        <v>1.9400000000000001E-2</v>
      </c>
      <c r="D78" s="31">
        <f t="shared" si="1"/>
        <v>66.97</v>
      </c>
    </row>
    <row r="79" spans="1:4" ht="26.25" thickBot="1" x14ac:dyDescent="0.25">
      <c r="A79" s="30" t="s">
        <v>112</v>
      </c>
      <c r="B79" s="34" t="s">
        <v>131</v>
      </c>
      <c r="C79" s="35">
        <f>1*36.8%*C78</f>
        <v>7.1000000000000004E-3</v>
      </c>
      <c r="D79" s="31">
        <f t="shared" si="1"/>
        <v>24.51</v>
      </c>
    </row>
    <row r="80" spans="1:4" ht="26.25" thickBot="1" x14ac:dyDescent="0.25">
      <c r="A80" s="30" t="s">
        <v>132</v>
      </c>
      <c r="B80" s="34" t="s">
        <v>133</v>
      </c>
      <c r="C80" s="76">
        <v>2.0000000000000001E-4</v>
      </c>
      <c r="D80" s="31">
        <f t="shared" si="1"/>
        <v>0.69</v>
      </c>
    </row>
    <row r="81" spans="1:6" ht="13.5" thickBot="1" x14ac:dyDescent="0.25">
      <c r="A81" s="205" t="s">
        <v>121</v>
      </c>
      <c r="B81" s="207"/>
      <c r="C81" s="36">
        <f>SUM(C75:C80)</f>
        <v>7.0999999999999994E-2</v>
      </c>
      <c r="D81" s="37">
        <f>SUM(D75:D80)</f>
        <v>245.09</v>
      </c>
      <c r="F81" s="102"/>
    </row>
    <row r="82" spans="1:6" ht="36" customHeight="1" thickBot="1" x14ac:dyDescent="0.25">
      <c r="A82" s="257" t="s">
        <v>134</v>
      </c>
      <c r="B82" s="257"/>
      <c r="C82" s="257"/>
      <c r="D82" s="257"/>
    </row>
    <row r="83" spans="1:6" ht="13.5" thickBot="1" x14ac:dyDescent="0.25">
      <c r="A83" s="208" t="s">
        <v>135</v>
      </c>
      <c r="B83" s="209"/>
      <c r="C83" s="209"/>
      <c r="D83" s="210"/>
    </row>
    <row r="84" spans="1:6" ht="13.5" thickBot="1" x14ac:dyDescent="0.25">
      <c r="A84" s="205" t="s">
        <v>136</v>
      </c>
      <c r="B84" s="206"/>
      <c r="C84" s="206"/>
      <c r="D84" s="207"/>
    </row>
    <row r="85" spans="1:6" ht="13.5" thickBot="1" x14ac:dyDescent="0.25">
      <c r="A85" s="28" t="s">
        <v>137</v>
      </c>
      <c r="B85" s="74" t="s">
        <v>138</v>
      </c>
      <c r="C85" s="28" t="s">
        <v>124</v>
      </c>
      <c r="D85" s="29" t="s">
        <v>120</v>
      </c>
    </row>
    <row r="86" spans="1:6" ht="13.5" thickBot="1" x14ac:dyDescent="0.25">
      <c r="A86" s="30" t="s">
        <v>125</v>
      </c>
      <c r="B86" s="34" t="s">
        <v>139</v>
      </c>
      <c r="C86" s="38">
        <v>0</v>
      </c>
      <c r="D86" s="39">
        <f t="shared" ref="D86:D92" si="2">C86*$D$29</f>
        <v>0</v>
      </c>
    </row>
    <row r="87" spans="1:6" ht="13.5" thickBot="1" x14ac:dyDescent="0.25">
      <c r="A87" s="30" t="s">
        <v>127</v>
      </c>
      <c r="B87" s="34" t="s">
        <v>140</v>
      </c>
      <c r="C87" s="38">
        <v>4.1999999999999997E-3</v>
      </c>
      <c r="D87" s="39">
        <f t="shared" si="2"/>
        <v>14.5</v>
      </c>
    </row>
    <row r="88" spans="1:6" ht="13.5" thickBot="1" x14ac:dyDescent="0.25">
      <c r="A88" s="30" t="s">
        <v>83</v>
      </c>
      <c r="B88" s="34" t="s">
        <v>141</v>
      </c>
      <c r="C88" s="38">
        <v>2.0000000000000001E-4</v>
      </c>
      <c r="D88" s="39">
        <f t="shared" si="2"/>
        <v>0.69</v>
      </c>
    </row>
    <row r="89" spans="1:6" ht="26.25" thickBot="1" x14ac:dyDescent="0.25">
      <c r="A89" s="30" t="s">
        <v>48</v>
      </c>
      <c r="B89" s="34" t="s">
        <v>142</v>
      </c>
      <c r="C89" s="38">
        <v>4.1999999999999997E-3</v>
      </c>
      <c r="D89" s="39">
        <f t="shared" si="2"/>
        <v>14.5</v>
      </c>
    </row>
    <row r="90" spans="1:6" ht="13.5" thickBot="1" x14ac:dyDescent="0.25">
      <c r="A90" s="30" t="s">
        <v>112</v>
      </c>
      <c r="B90" s="34" t="s">
        <v>143</v>
      </c>
      <c r="C90" s="38">
        <v>2.0000000000000001E-4</v>
      </c>
      <c r="D90" s="39">
        <f t="shared" si="2"/>
        <v>0.69</v>
      </c>
    </row>
    <row r="91" spans="1:6" ht="13.5" thickBot="1" x14ac:dyDescent="0.25">
      <c r="A91" s="30" t="s">
        <v>132</v>
      </c>
      <c r="B91" s="34" t="s">
        <v>144</v>
      </c>
      <c r="C91" s="103">
        <f>SUM(C86:C90)*C52</f>
        <v>3.2000000000000002E-3</v>
      </c>
      <c r="D91" s="39">
        <f t="shared" si="2"/>
        <v>11.05</v>
      </c>
    </row>
    <row r="92" spans="1:6" ht="13.5" thickBot="1" x14ac:dyDescent="0.25">
      <c r="A92" s="30" t="s">
        <v>145</v>
      </c>
      <c r="B92" s="34" t="s">
        <v>146</v>
      </c>
      <c r="C92" s="79"/>
      <c r="D92" s="39">
        <f t="shared" si="2"/>
        <v>0</v>
      </c>
    </row>
    <row r="93" spans="1:6" ht="13.5" thickBot="1" x14ac:dyDescent="0.25">
      <c r="A93" s="205" t="s">
        <v>85</v>
      </c>
      <c r="B93" s="206"/>
      <c r="C93" s="40">
        <f>SUM(C86:C92)</f>
        <v>1.2E-2</v>
      </c>
      <c r="D93" s="37">
        <f>SUM(D86:D92)</f>
        <v>41.43</v>
      </c>
    </row>
    <row r="94" spans="1:6" ht="13.5" thickBot="1" x14ac:dyDescent="0.25">
      <c r="A94" s="221" t="s">
        <v>147</v>
      </c>
      <c r="B94" s="221"/>
      <c r="C94" s="221"/>
      <c r="D94" s="221"/>
    </row>
    <row r="95" spans="1:6" ht="13.5" thickBot="1" x14ac:dyDescent="0.25">
      <c r="A95" s="208" t="s">
        <v>148</v>
      </c>
      <c r="B95" s="209"/>
      <c r="C95" s="209"/>
      <c r="D95" s="210"/>
    </row>
    <row r="96" spans="1:6" ht="13.5" thickBot="1" x14ac:dyDescent="0.25">
      <c r="A96" s="28" t="s">
        <v>149</v>
      </c>
      <c r="B96" s="205" t="s">
        <v>150</v>
      </c>
      <c r="C96" s="207"/>
      <c r="D96" s="29" t="s">
        <v>120</v>
      </c>
    </row>
    <row r="97" spans="1:4" ht="13.5" thickBot="1" x14ac:dyDescent="0.25">
      <c r="A97" s="30" t="s">
        <v>125</v>
      </c>
      <c r="B97" s="203" t="s">
        <v>151</v>
      </c>
      <c r="C97" s="204"/>
      <c r="D97" s="31">
        <v>0</v>
      </c>
    </row>
    <row r="98" spans="1:4" ht="13.5" thickBot="1" x14ac:dyDescent="0.25">
      <c r="A98" s="205" t="s">
        <v>121</v>
      </c>
      <c r="B98" s="206"/>
      <c r="C98" s="207"/>
      <c r="D98" s="31">
        <f>SUM(D97)</f>
        <v>0</v>
      </c>
    </row>
    <row r="99" spans="1:4" ht="13.5" thickBot="1" x14ac:dyDescent="0.25">
      <c r="A99" s="25"/>
      <c r="C99" s="26"/>
      <c r="D99" s="27"/>
    </row>
    <row r="100" spans="1:4" ht="13.5" thickBot="1" x14ac:dyDescent="0.25">
      <c r="A100" s="208" t="s">
        <v>152</v>
      </c>
      <c r="B100" s="209"/>
      <c r="C100" s="209"/>
      <c r="D100" s="210"/>
    </row>
    <row r="101" spans="1:4" ht="13.5" thickBot="1" x14ac:dyDescent="0.25">
      <c r="A101" s="28">
        <v>4</v>
      </c>
      <c r="B101" s="205" t="s">
        <v>153</v>
      </c>
      <c r="C101" s="207"/>
      <c r="D101" s="29" t="s">
        <v>120</v>
      </c>
    </row>
    <row r="102" spans="1:4" ht="13.5" thickBot="1" x14ac:dyDescent="0.25">
      <c r="A102" s="30" t="s">
        <v>137</v>
      </c>
      <c r="B102" s="203" t="s">
        <v>138</v>
      </c>
      <c r="C102" s="204"/>
      <c r="D102" s="31">
        <f>D93</f>
        <v>41.43</v>
      </c>
    </row>
    <row r="103" spans="1:4" ht="13.5" thickBot="1" x14ac:dyDescent="0.25">
      <c r="A103" s="30" t="s">
        <v>149</v>
      </c>
      <c r="B103" s="203" t="s">
        <v>150</v>
      </c>
      <c r="C103" s="204"/>
      <c r="D103" s="31">
        <f>D98</f>
        <v>0</v>
      </c>
    </row>
    <row r="104" spans="1:4" ht="13.5" thickBot="1" x14ac:dyDescent="0.25">
      <c r="A104" s="205" t="s">
        <v>121</v>
      </c>
      <c r="B104" s="206"/>
      <c r="C104" s="207"/>
      <c r="D104" s="37">
        <f>SUM(D102:D103)</f>
        <v>41.43</v>
      </c>
    </row>
    <row r="105" spans="1:4" ht="13.5" thickBot="1" x14ac:dyDescent="0.25">
      <c r="A105" s="25"/>
      <c r="C105" s="26"/>
      <c r="D105" s="27"/>
    </row>
    <row r="106" spans="1:4" ht="13.5" thickBot="1" x14ac:dyDescent="0.25">
      <c r="A106" s="208" t="s">
        <v>154</v>
      </c>
      <c r="B106" s="209"/>
      <c r="C106" s="209"/>
      <c r="D106" s="210"/>
    </row>
    <row r="107" spans="1:4" ht="13.5" thickBot="1" x14ac:dyDescent="0.25">
      <c r="A107" s="28">
        <v>5</v>
      </c>
      <c r="B107" s="205" t="s">
        <v>155</v>
      </c>
      <c r="C107" s="207"/>
      <c r="D107" s="29" t="s">
        <v>120</v>
      </c>
    </row>
    <row r="108" spans="1:4" ht="13.5" thickBot="1" x14ac:dyDescent="0.25">
      <c r="A108" s="30" t="s">
        <v>125</v>
      </c>
      <c r="B108" s="203" t="s">
        <v>156</v>
      </c>
      <c r="C108" s="204"/>
      <c r="D108" s="31">
        <f>Uniformes!R19</f>
        <v>108.45</v>
      </c>
    </row>
    <row r="109" spans="1:4" ht="13.5" thickBot="1" x14ac:dyDescent="0.25">
      <c r="A109" s="30" t="s">
        <v>127</v>
      </c>
      <c r="B109" s="203" t="s">
        <v>157</v>
      </c>
      <c r="C109" s="204"/>
      <c r="D109" s="31">
        <v>0</v>
      </c>
    </row>
    <row r="110" spans="1:4" ht="13.5" thickBot="1" x14ac:dyDescent="0.25">
      <c r="A110" s="30" t="s">
        <v>83</v>
      </c>
      <c r="B110" s="203" t="s">
        <v>158</v>
      </c>
      <c r="C110" s="204"/>
      <c r="D110" s="31">
        <v>0</v>
      </c>
    </row>
    <row r="111" spans="1:4" ht="13.5" thickBot="1" x14ac:dyDescent="0.25">
      <c r="A111" s="30" t="s">
        <v>48</v>
      </c>
      <c r="B111" s="203" t="s">
        <v>159</v>
      </c>
      <c r="C111" s="204"/>
      <c r="D111" s="31">
        <v>0</v>
      </c>
    </row>
    <row r="112" spans="1:4" ht="13.5" thickBot="1" x14ac:dyDescent="0.25">
      <c r="A112" s="80" t="s">
        <v>112</v>
      </c>
      <c r="B112" s="203" t="s">
        <v>160</v>
      </c>
      <c r="C112" s="254"/>
      <c r="D112" s="31">
        <v>0</v>
      </c>
    </row>
    <row r="113" spans="1:5" ht="13.5" thickBot="1" x14ac:dyDescent="0.25">
      <c r="A113" s="205" t="s">
        <v>85</v>
      </c>
      <c r="B113" s="206"/>
      <c r="C113" s="207"/>
      <c r="D113" s="32">
        <f>SUM(D108:D112)</f>
        <v>108.45</v>
      </c>
    </row>
    <row r="114" spans="1:5" ht="13.5" thickBot="1" x14ac:dyDescent="0.25">
      <c r="A114" s="25"/>
      <c r="C114" s="26"/>
      <c r="D114" s="27"/>
    </row>
    <row r="115" spans="1:5" ht="13.5" thickBot="1" x14ac:dyDescent="0.25">
      <c r="A115" s="208" t="s">
        <v>161</v>
      </c>
      <c r="B115" s="209"/>
      <c r="C115" s="209"/>
      <c r="D115" s="210"/>
    </row>
    <row r="116" spans="1:5" ht="13.5" thickBot="1" x14ac:dyDescent="0.25">
      <c r="A116" s="28">
        <v>6</v>
      </c>
      <c r="B116" s="41" t="s">
        <v>162</v>
      </c>
      <c r="C116" s="73" t="s">
        <v>124</v>
      </c>
      <c r="D116" s="29" t="s">
        <v>120</v>
      </c>
    </row>
    <row r="117" spans="1:5" ht="13.5" thickBot="1" x14ac:dyDescent="0.25">
      <c r="A117" s="30" t="s">
        <v>125</v>
      </c>
      <c r="B117" s="42" t="s">
        <v>163</v>
      </c>
      <c r="C117" s="38">
        <v>0.05</v>
      </c>
      <c r="D117" s="31">
        <f>C117*D135</f>
        <v>355.33</v>
      </c>
    </row>
    <row r="118" spans="1:5" ht="13.5" thickBot="1" x14ac:dyDescent="0.25">
      <c r="A118" s="30" t="s">
        <v>127</v>
      </c>
      <c r="B118" s="42" t="s">
        <v>164</v>
      </c>
      <c r="C118" s="38">
        <v>0.05</v>
      </c>
      <c r="D118" s="31">
        <f>(D135+D117)*C118</f>
        <v>373.1</v>
      </c>
    </row>
    <row r="119" spans="1:5" ht="13.5" thickBot="1" x14ac:dyDescent="0.25">
      <c r="A119" s="30" t="s">
        <v>83</v>
      </c>
      <c r="B119" s="42" t="s">
        <v>165</v>
      </c>
      <c r="C119" s="38">
        <f>C120+C121+C122</f>
        <v>0.14249999999999999</v>
      </c>
      <c r="D119" s="31">
        <f>((D135+D117+D118)/(1-C119))*C119</f>
        <v>1302.03</v>
      </c>
      <c r="E119" s="67"/>
    </row>
    <row r="120" spans="1:5" ht="13.5" thickBot="1" x14ac:dyDescent="0.25">
      <c r="A120" s="30"/>
      <c r="B120" s="42" t="s">
        <v>166</v>
      </c>
      <c r="C120" s="38">
        <v>9.2499999999999999E-2</v>
      </c>
      <c r="D120" s="31">
        <f>C120*D137</f>
        <v>845.18</v>
      </c>
    </row>
    <row r="121" spans="1:5" ht="13.5" thickBot="1" x14ac:dyDescent="0.25">
      <c r="A121" s="30"/>
      <c r="B121" s="42" t="s">
        <v>167</v>
      </c>
      <c r="C121" s="43">
        <v>0.05</v>
      </c>
      <c r="D121" s="31">
        <f>C121*D137</f>
        <v>456.85</v>
      </c>
    </row>
    <row r="122" spans="1:5" ht="13.5" thickBot="1" x14ac:dyDescent="0.25">
      <c r="A122" s="30"/>
      <c r="B122" s="42" t="s">
        <v>168</v>
      </c>
      <c r="C122" s="43">
        <v>0</v>
      </c>
      <c r="D122" s="31">
        <f>C122*D137</f>
        <v>0</v>
      </c>
    </row>
    <row r="123" spans="1:5" ht="13.5" thickBot="1" x14ac:dyDescent="0.25">
      <c r="A123" s="205" t="s">
        <v>85</v>
      </c>
      <c r="B123" s="207"/>
      <c r="C123" s="40">
        <f>C119+C117+C118</f>
        <v>0.24249999999999999</v>
      </c>
      <c r="D123" s="29">
        <f>SUM(D117,D118,D119)</f>
        <v>2030.46</v>
      </c>
    </row>
    <row r="124" spans="1:5" x14ac:dyDescent="0.2">
      <c r="A124" s="54" t="s">
        <v>169</v>
      </c>
      <c r="C124" s="26"/>
      <c r="D124" s="27"/>
    </row>
    <row r="125" spans="1:5" x14ac:dyDescent="0.2">
      <c r="A125" s="215" t="s">
        <v>170</v>
      </c>
      <c r="B125" s="215"/>
      <c r="C125" s="215"/>
      <c r="D125" s="215"/>
    </row>
    <row r="126" spans="1:5" x14ac:dyDescent="0.2">
      <c r="A126" s="54" t="s">
        <v>171</v>
      </c>
      <c r="C126" s="26"/>
      <c r="D126" s="27"/>
    </row>
    <row r="127" spans="1:5" ht="13.5" thickBot="1" x14ac:dyDescent="0.25">
      <c r="A127" s="25"/>
      <c r="C127" s="26"/>
      <c r="D127" s="27"/>
    </row>
    <row r="128" spans="1:5" ht="13.5" thickBot="1" x14ac:dyDescent="0.25">
      <c r="A128" s="208" t="s">
        <v>172</v>
      </c>
      <c r="B128" s="209"/>
      <c r="C128" s="209"/>
      <c r="D128" s="210"/>
    </row>
    <row r="129" spans="1:4" ht="13.5" thickBot="1" x14ac:dyDescent="0.25">
      <c r="A129" s="28"/>
      <c r="B129" s="213" t="s">
        <v>173</v>
      </c>
      <c r="C129" s="214"/>
      <c r="D129" s="29" t="s">
        <v>120</v>
      </c>
    </row>
    <row r="130" spans="1:4" ht="13.5" thickBot="1" x14ac:dyDescent="0.25">
      <c r="A130" s="44" t="s">
        <v>125</v>
      </c>
      <c r="B130" s="211" t="s">
        <v>59</v>
      </c>
      <c r="C130" s="212"/>
      <c r="D130" s="31">
        <f>D29</f>
        <v>3451.84</v>
      </c>
    </row>
    <row r="131" spans="1:4" ht="13.5" thickBot="1" x14ac:dyDescent="0.25">
      <c r="A131" s="44" t="s">
        <v>127</v>
      </c>
      <c r="B131" s="203" t="s">
        <v>75</v>
      </c>
      <c r="C131" s="204"/>
      <c r="D131" s="31">
        <f>D72</f>
        <v>3259.78</v>
      </c>
    </row>
    <row r="132" spans="1:4" ht="13.5" thickBot="1" x14ac:dyDescent="0.25">
      <c r="A132" s="44" t="s">
        <v>83</v>
      </c>
      <c r="B132" s="203" t="s">
        <v>122</v>
      </c>
      <c r="C132" s="204"/>
      <c r="D132" s="31">
        <f>D81</f>
        <v>245.09</v>
      </c>
    </row>
    <row r="133" spans="1:4" ht="13.5" thickBot="1" x14ac:dyDescent="0.25">
      <c r="A133" s="44" t="s">
        <v>48</v>
      </c>
      <c r="B133" s="203" t="s">
        <v>135</v>
      </c>
      <c r="C133" s="204"/>
      <c r="D133" s="31">
        <f>D104</f>
        <v>41.43</v>
      </c>
    </row>
    <row r="134" spans="1:4" ht="13.5" thickBot="1" x14ac:dyDescent="0.25">
      <c r="A134" s="44" t="s">
        <v>112</v>
      </c>
      <c r="B134" s="203" t="s">
        <v>154</v>
      </c>
      <c r="C134" s="204"/>
      <c r="D134" s="31">
        <f>D113</f>
        <v>108.45</v>
      </c>
    </row>
    <row r="135" spans="1:4" ht="13.5" thickBot="1" x14ac:dyDescent="0.25">
      <c r="A135" s="205" t="s">
        <v>174</v>
      </c>
      <c r="B135" s="206"/>
      <c r="C135" s="207"/>
      <c r="D135" s="31">
        <f>SUM(D130:D134)</f>
        <v>7106.59</v>
      </c>
    </row>
    <row r="136" spans="1:4" ht="13.5" thickBot="1" x14ac:dyDescent="0.25">
      <c r="A136" s="44" t="s">
        <v>132</v>
      </c>
      <c r="B136" s="211" t="s">
        <v>175</v>
      </c>
      <c r="C136" s="212"/>
      <c r="D136" s="45">
        <f>D123</f>
        <v>2030.46</v>
      </c>
    </row>
    <row r="137" spans="1:4" ht="13.5" thickBot="1" x14ac:dyDescent="0.25">
      <c r="A137" s="205" t="s">
        <v>176</v>
      </c>
      <c r="B137" s="206"/>
      <c r="C137" s="207"/>
      <c r="D137" s="46">
        <f>ROUND((D135+D136),2)</f>
        <v>9137.0499999999993</v>
      </c>
    </row>
    <row r="138" spans="1:4" x14ac:dyDescent="0.2">
      <c r="A138" s="234"/>
      <c r="B138" s="234"/>
      <c r="C138" s="234"/>
      <c r="D138" s="234"/>
    </row>
  </sheetData>
  <mergeCells count="87">
    <mergeCell ref="B136:C136"/>
    <mergeCell ref="A137:C137"/>
    <mergeCell ref="A138:D138"/>
    <mergeCell ref="B130:C130"/>
    <mergeCell ref="B131:C131"/>
    <mergeCell ref="B132:C132"/>
    <mergeCell ref="B133:C133"/>
    <mergeCell ref="B134:C134"/>
    <mergeCell ref="A135:C135"/>
    <mergeCell ref="B129:C129"/>
    <mergeCell ref="B107:C107"/>
    <mergeCell ref="B108:C108"/>
    <mergeCell ref="B109:C109"/>
    <mergeCell ref="B110:C110"/>
    <mergeCell ref="B111:C111"/>
    <mergeCell ref="B112:C112"/>
    <mergeCell ref="A113:C113"/>
    <mergeCell ref="A115:D115"/>
    <mergeCell ref="A123:B123"/>
    <mergeCell ref="A125:D125"/>
    <mergeCell ref="A128:D128"/>
    <mergeCell ref="A106:D106"/>
    <mergeCell ref="A93:B93"/>
    <mergeCell ref="A94:D94"/>
    <mergeCell ref="A95:D95"/>
    <mergeCell ref="B96:C96"/>
    <mergeCell ref="B97:C97"/>
    <mergeCell ref="A98:C98"/>
    <mergeCell ref="A100:D100"/>
    <mergeCell ref="B101:C101"/>
    <mergeCell ref="B102:C102"/>
    <mergeCell ref="B103:C103"/>
    <mergeCell ref="A104:C104"/>
    <mergeCell ref="A84:D84"/>
    <mergeCell ref="A66:D66"/>
    <mergeCell ref="A67:D67"/>
    <mergeCell ref="B68:C68"/>
    <mergeCell ref="B69:C69"/>
    <mergeCell ref="B70:C70"/>
    <mergeCell ref="B71:C71"/>
    <mergeCell ref="A72:C72"/>
    <mergeCell ref="A73:D73"/>
    <mergeCell ref="A81:B81"/>
    <mergeCell ref="A82:D82"/>
    <mergeCell ref="A83:D83"/>
    <mergeCell ref="A64:C64"/>
    <mergeCell ref="A39:D39"/>
    <mergeCell ref="A40:D40"/>
    <mergeCell ref="A41:D41"/>
    <mergeCell ref="A42:D42"/>
    <mergeCell ref="A52:B52"/>
    <mergeCell ref="A56:D56"/>
    <mergeCell ref="B57:C57"/>
    <mergeCell ref="B58:C58"/>
    <mergeCell ref="B59:C59"/>
    <mergeCell ref="B62:C62"/>
    <mergeCell ref="B63:C63"/>
    <mergeCell ref="A38:C38"/>
    <mergeCell ref="A20:D20"/>
    <mergeCell ref="B21:C21"/>
    <mergeCell ref="B22:C22"/>
    <mergeCell ref="B24:C24"/>
    <mergeCell ref="B26:C26"/>
    <mergeCell ref="B27:C27"/>
    <mergeCell ref="B28:C28"/>
    <mergeCell ref="A29:C29"/>
    <mergeCell ref="A31:D31"/>
    <mergeCell ref="A32:D32"/>
    <mergeCell ref="A36:B36"/>
    <mergeCell ref="B19:C19"/>
    <mergeCell ref="A7:D7"/>
    <mergeCell ref="A8:D8"/>
    <mergeCell ref="A9:D9"/>
    <mergeCell ref="B10:C10"/>
    <mergeCell ref="B11:C11"/>
    <mergeCell ref="B12:C12"/>
    <mergeCell ref="B13:C13"/>
    <mergeCell ref="A14:D14"/>
    <mergeCell ref="C15:D15"/>
    <mergeCell ref="B16:C16"/>
    <mergeCell ref="B17:C17"/>
    <mergeCell ref="A6:D6"/>
    <mergeCell ref="A1:D1"/>
    <mergeCell ref="A2:D2"/>
    <mergeCell ref="A3:D3"/>
    <mergeCell ref="A4:D4"/>
    <mergeCell ref="A5:D5"/>
  </mergeCells>
  <pageMargins left="0.511811024" right="0.511811024" top="0.78740157499999996" bottom="0.78740157499999996" header="0.31496062000000002" footer="0.31496062000000002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7D7F6-A05B-435D-B97F-EE17FF238BBA}">
  <dimension ref="A1:U19"/>
  <sheetViews>
    <sheetView topLeftCell="B4" workbookViewId="0">
      <selection activeCell="X15" sqref="X15"/>
    </sheetView>
  </sheetViews>
  <sheetFormatPr defaultRowHeight="12.75" x14ac:dyDescent="0.2"/>
  <cols>
    <col min="1" max="1" width="9.140625" style="9"/>
    <col min="2" max="2" width="20.28515625" style="9" customWidth="1"/>
    <col min="3" max="3" width="13.140625" style="9" bestFit="1" customWidth="1"/>
    <col min="4" max="11" width="20.140625" style="9" hidden="1" customWidth="1"/>
    <col min="12" max="12" width="23.7109375" style="9" hidden="1" customWidth="1"/>
    <col min="13" max="13" width="24" style="9" hidden="1" customWidth="1"/>
    <col min="14" max="14" width="25.42578125" style="9" hidden="1" customWidth="1"/>
    <col min="15" max="15" width="22.42578125" style="9" hidden="1" customWidth="1"/>
    <col min="16" max="16" width="15.5703125" style="9" hidden="1" customWidth="1"/>
    <col min="17" max="17" width="13.140625" style="9" hidden="1" customWidth="1"/>
    <col min="18" max="19" width="15.5703125" style="9" customWidth="1"/>
    <col min="20" max="21" width="15.5703125" style="9" hidden="1" customWidth="1"/>
    <col min="22" max="22" width="18.85546875" style="9" customWidth="1"/>
    <col min="23" max="23" width="19" style="9" customWidth="1"/>
    <col min="24" max="24" width="4.5703125" style="9" customWidth="1"/>
    <col min="25" max="25" width="48.7109375" style="9" customWidth="1"/>
    <col min="26" max="26" width="5.5703125" style="9" customWidth="1"/>
    <col min="27" max="27" width="16.5703125" style="9" customWidth="1"/>
    <col min="28" max="28" width="11.85546875" style="9" customWidth="1"/>
    <col min="29" max="29" width="4" style="9" customWidth="1"/>
    <col min="30" max="30" width="50" style="9" customWidth="1"/>
    <col min="31" max="31" width="7.42578125" style="9" customWidth="1"/>
    <col min="32" max="32" width="17.140625" style="9" customWidth="1"/>
    <col min="33" max="33" width="15.42578125" style="9" customWidth="1"/>
    <col min="34" max="244" width="9.140625" style="9"/>
    <col min="245" max="245" width="23.28515625" style="9" customWidth="1"/>
    <col min="246" max="246" width="12.7109375" style="9" customWidth="1"/>
    <col min="247" max="247" width="14.42578125" style="9" bestFit="1" customWidth="1"/>
    <col min="248" max="248" width="14" style="9" customWidth="1"/>
    <col min="249" max="249" width="14.42578125" style="9" bestFit="1" customWidth="1"/>
    <col min="250" max="250" width="14" style="9" customWidth="1"/>
    <col min="251" max="251" width="14" style="9" bestFit="1" customWidth="1"/>
    <col min="252" max="252" width="13.140625" style="9" customWidth="1"/>
    <col min="253" max="253" width="14.42578125" style="9" bestFit="1" customWidth="1"/>
    <col min="254" max="254" width="4.42578125" style="9" customWidth="1"/>
    <col min="255" max="255" width="17.5703125" style="9" customWidth="1"/>
    <col min="256" max="256" width="14.42578125" style="9" customWidth="1"/>
    <col min="257" max="257" width="14.42578125" style="9" bestFit="1" customWidth="1"/>
    <col min="258" max="258" width="14" style="9" customWidth="1"/>
    <col min="259" max="259" width="13.85546875" style="9" customWidth="1"/>
    <col min="260" max="260" width="14" style="9" customWidth="1"/>
    <col min="261" max="263" width="13.85546875" style="9" customWidth="1"/>
    <col min="264" max="264" width="4.42578125" style="9" customWidth="1"/>
    <col min="265" max="265" width="27.140625" style="9" customWidth="1"/>
    <col min="266" max="266" width="14.140625" style="9" customWidth="1"/>
    <col min="267" max="267" width="14.28515625" style="9" customWidth="1"/>
    <col min="268" max="268" width="14" style="9" customWidth="1"/>
    <col min="269" max="269" width="13.85546875" style="9" customWidth="1"/>
    <col min="270" max="270" width="14" style="9" customWidth="1"/>
    <col min="271" max="271" width="13.85546875" style="9" customWidth="1"/>
    <col min="272" max="272" width="16.7109375" style="9" customWidth="1"/>
    <col min="273" max="273" width="17" style="9" customWidth="1"/>
    <col min="274" max="500" width="9.140625" style="9"/>
    <col min="501" max="501" width="23.28515625" style="9" customWidth="1"/>
    <col min="502" max="502" width="12.7109375" style="9" customWidth="1"/>
    <col min="503" max="503" width="14.42578125" style="9" bestFit="1" customWidth="1"/>
    <col min="504" max="504" width="14" style="9" customWidth="1"/>
    <col min="505" max="505" width="14.42578125" style="9" bestFit="1" customWidth="1"/>
    <col min="506" max="506" width="14" style="9" customWidth="1"/>
    <col min="507" max="507" width="14" style="9" bestFit="1" customWidth="1"/>
    <col min="508" max="508" width="13.140625" style="9" customWidth="1"/>
    <col min="509" max="509" width="14.42578125" style="9" bestFit="1" customWidth="1"/>
    <col min="510" max="510" width="4.42578125" style="9" customWidth="1"/>
    <col min="511" max="511" width="17.5703125" style="9" customWidth="1"/>
    <col min="512" max="512" width="14.42578125" style="9" customWidth="1"/>
    <col min="513" max="513" width="14.42578125" style="9" bestFit="1" customWidth="1"/>
    <col min="514" max="514" width="14" style="9" customWidth="1"/>
    <col min="515" max="515" width="13.85546875" style="9" customWidth="1"/>
    <col min="516" max="516" width="14" style="9" customWidth="1"/>
    <col min="517" max="519" width="13.85546875" style="9" customWidth="1"/>
    <col min="520" max="520" width="4.42578125" style="9" customWidth="1"/>
    <col min="521" max="521" width="27.140625" style="9" customWidth="1"/>
    <col min="522" max="522" width="14.140625" style="9" customWidth="1"/>
    <col min="523" max="523" width="14.28515625" style="9" customWidth="1"/>
    <col min="524" max="524" width="14" style="9" customWidth="1"/>
    <col min="525" max="525" width="13.85546875" style="9" customWidth="1"/>
    <col min="526" max="526" width="14" style="9" customWidth="1"/>
    <col min="527" max="527" width="13.85546875" style="9" customWidth="1"/>
    <col min="528" max="528" width="16.7109375" style="9" customWidth="1"/>
    <col min="529" max="529" width="17" style="9" customWidth="1"/>
    <col min="530" max="756" width="9.140625" style="9"/>
    <col min="757" max="757" width="23.28515625" style="9" customWidth="1"/>
    <col min="758" max="758" width="12.7109375" style="9" customWidth="1"/>
    <col min="759" max="759" width="14.42578125" style="9" bestFit="1" customWidth="1"/>
    <col min="760" max="760" width="14" style="9" customWidth="1"/>
    <col min="761" max="761" width="14.42578125" style="9" bestFit="1" customWidth="1"/>
    <col min="762" max="762" width="14" style="9" customWidth="1"/>
    <col min="763" max="763" width="14" style="9" bestFit="1" customWidth="1"/>
    <col min="764" max="764" width="13.140625" style="9" customWidth="1"/>
    <col min="765" max="765" width="14.42578125" style="9" bestFit="1" customWidth="1"/>
    <col min="766" max="766" width="4.42578125" style="9" customWidth="1"/>
    <col min="767" max="767" width="17.5703125" style="9" customWidth="1"/>
    <col min="768" max="768" width="14.42578125" style="9" customWidth="1"/>
    <col min="769" max="769" width="14.42578125" style="9" bestFit="1" customWidth="1"/>
    <col min="770" max="770" width="14" style="9" customWidth="1"/>
    <col min="771" max="771" width="13.85546875" style="9" customWidth="1"/>
    <col min="772" max="772" width="14" style="9" customWidth="1"/>
    <col min="773" max="775" width="13.85546875" style="9" customWidth="1"/>
    <col min="776" max="776" width="4.42578125" style="9" customWidth="1"/>
    <col min="777" max="777" width="27.140625" style="9" customWidth="1"/>
    <col min="778" max="778" width="14.140625" style="9" customWidth="1"/>
    <col min="779" max="779" width="14.28515625" style="9" customWidth="1"/>
    <col min="780" max="780" width="14" style="9" customWidth="1"/>
    <col min="781" max="781" width="13.85546875" style="9" customWidth="1"/>
    <col min="782" max="782" width="14" style="9" customWidth="1"/>
    <col min="783" max="783" width="13.85546875" style="9" customWidth="1"/>
    <col min="784" max="784" width="16.7109375" style="9" customWidth="1"/>
    <col min="785" max="785" width="17" style="9" customWidth="1"/>
    <col min="786" max="1012" width="9.140625" style="9"/>
    <col min="1013" max="1013" width="23.28515625" style="9" customWidth="1"/>
    <col min="1014" max="1014" width="12.7109375" style="9" customWidth="1"/>
    <col min="1015" max="1015" width="14.42578125" style="9" bestFit="1" customWidth="1"/>
    <col min="1016" max="1016" width="14" style="9" customWidth="1"/>
    <col min="1017" max="1017" width="14.42578125" style="9" bestFit="1" customWidth="1"/>
    <col min="1018" max="1018" width="14" style="9" customWidth="1"/>
    <col min="1019" max="1019" width="14" style="9" bestFit="1" customWidth="1"/>
    <col min="1020" max="1020" width="13.140625" style="9" customWidth="1"/>
    <col min="1021" max="1021" width="14.42578125" style="9" bestFit="1" customWidth="1"/>
    <col min="1022" max="1022" width="4.42578125" style="9" customWidth="1"/>
    <col min="1023" max="1023" width="17.5703125" style="9" customWidth="1"/>
    <col min="1024" max="1024" width="14.42578125" style="9" customWidth="1"/>
    <col min="1025" max="1025" width="14.42578125" style="9" bestFit="1" customWidth="1"/>
    <col min="1026" max="1026" width="14" style="9" customWidth="1"/>
    <col min="1027" max="1027" width="13.85546875" style="9" customWidth="1"/>
    <col min="1028" max="1028" width="14" style="9" customWidth="1"/>
    <col min="1029" max="1031" width="13.85546875" style="9" customWidth="1"/>
    <col min="1032" max="1032" width="4.42578125" style="9" customWidth="1"/>
    <col min="1033" max="1033" width="27.140625" style="9" customWidth="1"/>
    <col min="1034" max="1034" width="14.140625" style="9" customWidth="1"/>
    <col min="1035" max="1035" width="14.28515625" style="9" customWidth="1"/>
    <col min="1036" max="1036" width="14" style="9" customWidth="1"/>
    <col min="1037" max="1037" width="13.85546875" style="9" customWidth="1"/>
    <col min="1038" max="1038" width="14" style="9" customWidth="1"/>
    <col min="1039" max="1039" width="13.85546875" style="9" customWidth="1"/>
    <col min="1040" max="1040" width="16.7109375" style="9" customWidth="1"/>
    <col min="1041" max="1041" width="17" style="9" customWidth="1"/>
    <col min="1042" max="1268" width="9.140625" style="9"/>
    <col min="1269" max="1269" width="23.28515625" style="9" customWidth="1"/>
    <col min="1270" max="1270" width="12.7109375" style="9" customWidth="1"/>
    <col min="1271" max="1271" width="14.42578125" style="9" bestFit="1" customWidth="1"/>
    <col min="1272" max="1272" width="14" style="9" customWidth="1"/>
    <col min="1273" max="1273" width="14.42578125" style="9" bestFit="1" customWidth="1"/>
    <col min="1274" max="1274" width="14" style="9" customWidth="1"/>
    <col min="1275" max="1275" width="14" style="9" bestFit="1" customWidth="1"/>
    <col min="1276" max="1276" width="13.140625" style="9" customWidth="1"/>
    <col min="1277" max="1277" width="14.42578125" style="9" bestFit="1" customWidth="1"/>
    <col min="1278" max="1278" width="4.42578125" style="9" customWidth="1"/>
    <col min="1279" max="1279" width="17.5703125" style="9" customWidth="1"/>
    <col min="1280" max="1280" width="14.42578125" style="9" customWidth="1"/>
    <col min="1281" max="1281" width="14.42578125" style="9" bestFit="1" customWidth="1"/>
    <col min="1282" max="1282" width="14" style="9" customWidth="1"/>
    <col min="1283" max="1283" width="13.85546875" style="9" customWidth="1"/>
    <col min="1284" max="1284" width="14" style="9" customWidth="1"/>
    <col min="1285" max="1287" width="13.85546875" style="9" customWidth="1"/>
    <col min="1288" max="1288" width="4.42578125" style="9" customWidth="1"/>
    <col min="1289" max="1289" width="27.140625" style="9" customWidth="1"/>
    <col min="1290" max="1290" width="14.140625" style="9" customWidth="1"/>
    <col min="1291" max="1291" width="14.28515625" style="9" customWidth="1"/>
    <col min="1292" max="1292" width="14" style="9" customWidth="1"/>
    <col min="1293" max="1293" width="13.85546875" style="9" customWidth="1"/>
    <col min="1294" max="1294" width="14" style="9" customWidth="1"/>
    <col min="1295" max="1295" width="13.85546875" style="9" customWidth="1"/>
    <col min="1296" max="1296" width="16.7109375" style="9" customWidth="1"/>
    <col min="1297" max="1297" width="17" style="9" customWidth="1"/>
    <col min="1298" max="1524" width="9.140625" style="9"/>
    <col min="1525" max="1525" width="23.28515625" style="9" customWidth="1"/>
    <col min="1526" max="1526" width="12.7109375" style="9" customWidth="1"/>
    <col min="1527" max="1527" width="14.42578125" style="9" bestFit="1" customWidth="1"/>
    <col min="1528" max="1528" width="14" style="9" customWidth="1"/>
    <col min="1529" max="1529" width="14.42578125" style="9" bestFit="1" customWidth="1"/>
    <col min="1530" max="1530" width="14" style="9" customWidth="1"/>
    <col min="1531" max="1531" width="14" style="9" bestFit="1" customWidth="1"/>
    <col min="1532" max="1532" width="13.140625" style="9" customWidth="1"/>
    <col min="1533" max="1533" width="14.42578125" style="9" bestFit="1" customWidth="1"/>
    <col min="1534" max="1534" width="4.42578125" style="9" customWidth="1"/>
    <col min="1535" max="1535" width="17.5703125" style="9" customWidth="1"/>
    <col min="1536" max="1536" width="14.42578125" style="9" customWidth="1"/>
    <col min="1537" max="1537" width="14.42578125" style="9" bestFit="1" customWidth="1"/>
    <col min="1538" max="1538" width="14" style="9" customWidth="1"/>
    <col min="1539" max="1539" width="13.85546875" style="9" customWidth="1"/>
    <col min="1540" max="1540" width="14" style="9" customWidth="1"/>
    <col min="1541" max="1543" width="13.85546875" style="9" customWidth="1"/>
    <col min="1544" max="1544" width="4.42578125" style="9" customWidth="1"/>
    <col min="1545" max="1545" width="27.140625" style="9" customWidth="1"/>
    <col min="1546" max="1546" width="14.140625" style="9" customWidth="1"/>
    <col min="1547" max="1547" width="14.28515625" style="9" customWidth="1"/>
    <col min="1548" max="1548" width="14" style="9" customWidth="1"/>
    <col min="1549" max="1549" width="13.85546875" style="9" customWidth="1"/>
    <col min="1550" max="1550" width="14" style="9" customWidth="1"/>
    <col min="1551" max="1551" width="13.85546875" style="9" customWidth="1"/>
    <col min="1552" max="1552" width="16.7109375" style="9" customWidth="1"/>
    <col min="1553" max="1553" width="17" style="9" customWidth="1"/>
    <col min="1554" max="1780" width="9.140625" style="9"/>
    <col min="1781" max="1781" width="23.28515625" style="9" customWidth="1"/>
    <col min="1782" max="1782" width="12.7109375" style="9" customWidth="1"/>
    <col min="1783" max="1783" width="14.42578125" style="9" bestFit="1" customWidth="1"/>
    <col min="1784" max="1784" width="14" style="9" customWidth="1"/>
    <col min="1785" max="1785" width="14.42578125" style="9" bestFit="1" customWidth="1"/>
    <col min="1786" max="1786" width="14" style="9" customWidth="1"/>
    <col min="1787" max="1787" width="14" style="9" bestFit="1" customWidth="1"/>
    <col min="1788" max="1788" width="13.140625" style="9" customWidth="1"/>
    <col min="1789" max="1789" width="14.42578125" style="9" bestFit="1" customWidth="1"/>
    <col min="1790" max="1790" width="4.42578125" style="9" customWidth="1"/>
    <col min="1791" max="1791" width="17.5703125" style="9" customWidth="1"/>
    <col min="1792" max="1792" width="14.42578125" style="9" customWidth="1"/>
    <col min="1793" max="1793" width="14.42578125" style="9" bestFit="1" customWidth="1"/>
    <col min="1794" max="1794" width="14" style="9" customWidth="1"/>
    <col min="1795" max="1795" width="13.85546875" style="9" customWidth="1"/>
    <col min="1796" max="1796" width="14" style="9" customWidth="1"/>
    <col min="1797" max="1799" width="13.85546875" style="9" customWidth="1"/>
    <col min="1800" max="1800" width="4.42578125" style="9" customWidth="1"/>
    <col min="1801" max="1801" width="27.140625" style="9" customWidth="1"/>
    <col min="1802" max="1802" width="14.140625" style="9" customWidth="1"/>
    <col min="1803" max="1803" width="14.28515625" style="9" customWidth="1"/>
    <col min="1804" max="1804" width="14" style="9" customWidth="1"/>
    <col min="1805" max="1805" width="13.85546875" style="9" customWidth="1"/>
    <col min="1806" max="1806" width="14" style="9" customWidth="1"/>
    <col min="1807" max="1807" width="13.85546875" style="9" customWidth="1"/>
    <col min="1808" max="1808" width="16.7109375" style="9" customWidth="1"/>
    <col min="1809" max="1809" width="17" style="9" customWidth="1"/>
    <col min="1810" max="2036" width="9.140625" style="9"/>
    <col min="2037" max="2037" width="23.28515625" style="9" customWidth="1"/>
    <col min="2038" max="2038" width="12.7109375" style="9" customWidth="1"/>
    <col min="2039" max="2039" width="14.42578125" style="9" bestFit="1" customWidth="1"/>
    <col min="2040" max="2040" width="14" style="9" customWidth="1"/>
    <col min="2041" max="2041" width="14.42578125" style="9" bestFit="1" customWidth="1"/>
    <col min="2042" max="2042" width="14" style="9" customWidth="1"/>
    <col min="2043" max="2043" width="14" style="9" bestFit="1" customWidth="1"/>
    <col min="2044" max="2044" width="13.140625" style="9" customWidth="1"/>
    <col min="2045" max="2045" width="14.42578125" style="9" bestFit="1" customWidth="1"/>
    <col min="2046" max="2046" width="4.42578125" style="9" customWidth="1"/>
    <col min="2047" max="2047" width="17.5703125" style="9" customWidth="1"/>
    <col min="2048" max="2048" width="14.42578125" style="9" customWidth="1"/>
    <col min="2049" max="2049" width="14.42578125" style="9" bestFit="1" customWidth="1"/>
    <col min="2050" max="2050" width="14" style="9" customWidth="1"/>
    <col min="2051" max="2051" width="13.85546875" style="9" customWidth="1"/>
    <col min="2052" max="2052" width="14" style="9" customWidth="1"/>
    <col min="2053" max="2055" width="13.85546875" style="9" customWidth="1"/>
    <col min="2056" max="2056" width="4.42578125" style="9" customWidth="1"/>
    <col min="2057" max="2057" width="27.140625" style="9" customWidth="1"/>
    <col min="2058" max="2058" width="14.140625" style="9" customWidth="1"/>
    <col min="2059" max="2059" width="14.28515625" style="9" customWidth="1"/>
    <col min="2060" max="2060" width="14" style="9" customWidth="1"/>
    <col min="2061" max="2061" width="13.85546875" style="9" customWidth="1"/>
    <col min="2062" max="2062" width="14" style="9" customWidth="1"/>
    <col min="2063" max="2063" width="13.85546875" style="9" customWidth="1"/>
    <col min="2064" max="2064" width="16.7109375" style="9" customWidth="1"/>
    <col min="2065" max="2065" width="17" style="9" customWidth="1"/>
    <col min="2066" max="2292" width="9.140625" style="9"/>
    <col min="2293" max="2293" width="23.28515625" style="9" customWidth="1"/>
    <col min="2294" max="2294" width="12.7109375" style="9" customWidth="1"/>
    <col min="2295" max="2295" width="14.42578125" style="9" bestFit="1" customWidth="1"/>
    <col min="2296" max="2296" width="14" style="9" customWidth="1"/>
    <col min="2297" max="2297" width="14.42578125" style="9" bestFit="1" customWidth="1"/>
    <col min="2298" max="2298" width="14" style="9" customWidth="1"/>
    <col min="2299" max="2299" width="14" style="9" bestFit="1" customWidth="1"/>
    <col min="2300" max="2300" width="13.140625" style="9" customWidth="1"/>
    <col min="2301" max="2301" width="14.42578125" style="9" bestFit="1" customWidth="1"/>
    <col min="2302" max="2302" width="4.42578125" style="9" customWidth="1"/>
    <col min="2303" max="2303" width="17.5703125" style="9" customWidth="1"/>
    <col min="2304" max="2304" width="14.42578125" style="9" customWidth="1"/>
    <col min="2305" max="2305" width="14.42578125" style="9" bestFit="1" customWidth="1"/>
    <col min="2306" max="2306" width="14" style="9" customWidth="1"/>
    <col min="2307" max="2307" width="13.85546875" style="9" customWidth="1"/>
    <col min="2308" max="2308" width="14" style="9" customWidth="1"/>
    <col min="2309" max="2311" width="13.85546875" style="9" customWidth="1"/>
    <col min="2312" max="2312" width="4.42578125" style="9" customWidth="1"/>
    <col min="2313" max="2313" width="27.140625" style="9" customWidth="1"/>
    <col min="2314" max="2314" width="14.140625" style="9" customWidth="1"/>
    <col min="2315" max="2315" width="14.28515625" style="9" customWidth="1"/>
    <col min="2316" max="2316" width="14" style="9" customWidth="1"/>
    <col min="2317" max="2317" width="13.85546875" style="9" customWidth="1"/>
    <col min="2318" max="2318" width="14" style="9" customWidth="1"/>
    <col min="2319" max="2319" width="13.85546875" style="9" customWidth="1"/>
    <col min="2320" max="2320" width="16.7109375" style="9" customWidth="1"/>
    <col min="2321" max="2321" width="17" style="9" customWidth="1"/>
    <col min="2322" max="2548" width="9.140625" style="9"/>
    <col min="2549" max="2549" width="23.28515625" style="9" customWidth="1"/>
    <col min="2550" max="2550" width="12.7109375" style="9" customWidth="1"/>
    <col min="2551" max="2551" width="14.42578125" style="9" bestFit="1" customWidth="1"/>
    <col min="2552" max="2552" width="14" style="9" customWidth="1"/>
    <col min="2553" max="2553" width="14.42578125" style="9" bestFit="1" customWidth="1"/>
    <col min="2554" max="2554" width="14" style="9" customWidth="1"/>
    <col min="2555" max="2555" width="14" style="9" bestFit="1" customWidth="1"/>
    <col min="2556" max="2556" width="13.140625" style="9" customWidth="1"/>
    <col min="2557" max="2557" width="14.42578125" style="9" bestFit="1" customWidth="1"/>
    <col min="2558" max="2558" width="4.42578125" style="9" customWidth="1"/>
    <col min="2559" max="2559" width="17.5703125" style="9" customWidth="1"/>
    <col min="2560" max="2560" width="14.42578125" style="9" customWidth="1"/>
    <col min="2561" max="2561" width="14.42578125" style="9" bestFit="1" customWidth="1"/>
    <col min="2562" max="2562" width="14" style="9" customWidth="1"/>
    <col min="2563" max="2563" width="13.85546875" style="9" customWidth="1"/>
    <col min="2564" max="2564" width="14" style="9" customWidth="1"/>
    <col min="2565" max="2567" width="13.85546875" style="9" customWidth="1"/>
    <col min="2568" max="2568" width="4.42578125" style="9" customWidth="1"/>
    <col min="2569" max="2569" width="27.140625" style="9" customWidth="1"/>
    <col min="2570" max="2570" width="14.140625" style="9" customWidth="1"/>
    <col min="2571" max="2571" width="14.28515625" style="9" customWidth="1"/>
    <col min="2572" max="2572" width="14" style="9" customWidth="1"/>
    <col min="2573" max="2573" width="13.85546875" style="9" customWidth="1"/>
    <col min="2574" max="2574" width="14" style="9" customWidth="1"/>
    <col min="2575" max="2575" width="13.85546875" style="9" customWidth="1"/>
    <col min="2576" max="2576" width="16.7109375" style="9" customWidth="1"/>
    <col min="2577" max="2577" width="17" style="9" customWidth="1"/>
    <col min="2578" max="2804" width="9.140625" style="9"/>
    <col min="2805" max="2805" width="23.28515625" style="9" customWidth="1"/>
    <col min="2806" max="2806" width="12.7109375" style="9" customWidth="1"/>
    <col min="2807" max="2807" width="14.42578125" style="9" bestFit="1" customWidth="1"/>
    <col min="2808" max="2808" width="14" style="9" customWidth="1"/>
    <col min="2809" max="2809" width="14.42578125" style="9" bestFit="1" customWidth="1"/>
    <col min="2810" max="2810" width="14" style="9" customWidth="1"/>
    <col min="2811" max="2811" width="14" style="9" bestFit="1" customWidth="1"/>
    <col min="2812" max="2812" width="13.140625" style="9" customWidth="1"/>
    <col min="2813" max="2813" width="14.42578125" style="9" bestFit="1" customWidth="1"/>
    <col min="2814" max="2814" width="4.42578125" style="9" customWidth="1"/>
    <col min="2815" max="2815" width="17.5703125" style="9" customWidth="1"/>
    <col min="2816" max="2816" width="14.42578125" style="9" customWidth="1"/>
    <col min="2817" max="2817" width="14.42578125" style="9" bestFit="1" customWidth="1"/>
    <col min="2818" max="2818" width="14" style="9" customWidth="1"/>
    <col min="2819" max="2819" width="13.85546875" style="9" customWidth="1"/>
    <col min="2820" max="2820" width="14" style="9" customWidth="1"/>
    <col min="2821" max="2823" width="13.85546875" style="9" customWidth="1"/>
    <col min="2824" max="2824" width="4.42578125" style="9" customWidth="1"/>
    <col min="2825" max="2825" width="27.140625" style="9" customWidth="1"/>
    <col min="2826" max="2826" width="14.140625" style="9" customWidth="1"/>
    <col min="2827" max="2827" width="14.28515625" style="9" customWidth="1"/>
    <col min="2828" max="2828" width="14" style="9" customWidth="1"/>
    <col min="2829" max="2829" width="13.85546875" style="9" customWidth="1"/>
    <col min="2830" max="2830" width="14" style="9" customWidth="1"/>
    <col min="2831" max="2831" width="13.85546875" style="9" customWidth="1"/>
    <col min="2832" max="2832" width="16.7109375" style="9" customWidth="1"/>
    <col min="2833" max="2833" width="17" style="9" customWidth="1"/>
    <col min="2834" max="3060" width="9.140625" style="9"/>
    <col min="3061" max="3061" width="23.28515625" style="9" customWidth="1"/>
    <col min="3062" max="3062" width="12.7109375" style="9" customWidth="1"/>
    <col min="3063" max="3063" width="14.42578125" style="9" bestFit="1" customWidth="1"/>
    <col min="3064" max="3064" width="14" style="9" customWidth="1"/>
    <col min="3065" max="3065" width="14.42578125" style="9" bestFit="1" customWidth="1"/>
    <col min="3066" max="3066" width="14" style="9" customWidth="1"/>
    <col min="3067" max="3067" width="14" style="9" bestFit="1" customWidth="1"/>
    <col min="3068" max="3068" width="13.140625" style="9" customWidth="1"/>
    <col min="3069" max="3069" width="14.42578125" style="9" bestFit="1" customWidth="1"/>
    <col min="3070" max="3070" width="4.42578125" style="9" customWidth="1"/>
    <col min="3071" max="3071" width="17.5703125" style="9" customWidth="1"/>
    <col min="3072" max="3072" width="14.42578125" style="9" customWidth="1"/>
    <col min="3073" max="3073" width="14.42578125" style="9" bestFit="1" customWidth="1"/>
    <col min="3074" max="3074" width="14" style="9" customWidth="1"/>
    <col min="3075" max="3075" width="13.85546875" style="9" customWidth="1"/>
    <col min="3076" max="3076" width="14" style="9" customWidth="1"/>
    <col min="3077" max="3079" width="13.85546875" style="9" customWidth="1"/>
    <col min="3080" max="3080" width="4.42578125" style="9" customWidth="1"/>
    <col min="3081" max="3081" width="27.140625" style="9" customWidth="1"/>
    <col min="3082" max="3082" width="14.140625" style="9" customWidth="1"/>
    <col min="3083" max="3083" width="14.28515625" style="9" customWidth="1"/>
    <col min="3084" max="3084" width="14" style="9" customWidth="1"/>
    <col min="3085" max="3085" width="13.85546875" style="9" customWidth="1"/>
    <col min="3086" max="3086" width="14" style="9" customWidth="1"/>
    <col min="3087" max="3087" width="13.85546875" style="9" customWidth="1"/>
    <col min="3088" max="3088" width="16.7109375" style="9" customWidth="1"/>
    <col min="3089" max="3089" width="17" style="9" customWidth="1"/>
    <col min="3090" max="3316" width="9.140625" style="9"/>
    <col min="3317" max="3317" width="23.28515625" style="9" customWidth="1"/>
    <col min="3318" max="3318" width="12.7109375" style="9" customWidth="1"/>
    <col min="3319" max="3319" width="14.42578125" style="9" bestFit="1" customWidth="1"/>
    <col min="3320" max="3320" width="14" style="9" customWidth="1"/>
    <col min="3321" max="3321" width="14.42578125" style="9" bestFit="1" customWidth="1"/>
    <col min="3322" max="3322" width="14" style="9" customWidth="1"/>
    <col min="3323" max="3323" width="14" style="9" bestFit="1" customWidth="1"/>
    <col min="3324" max="3324" width="13.140625" style="9" customWidth="1"/>
    <col min="3325" max="3325" width="14.42578125" style="9" bestFit="1" customWidth="1"/>
    <col min="3326" max="3326" width="4.42578125" style="9" customWidth="1"/>
    <col min="3327" max="3327" width="17.5703125" style="9" customWidth="1"/>
    <col min="3328" max="3328" width="14.42578125" style="9" customWidth="1"/>
    <col min="3329" max="3329" width="14.42578125" style="9" bestFit="1" customWidth="1"/>
    <col min="3330" max="3330" width="14" style="9" customWidth="1"/>
    <col min="3331" max="3331" width="13.85546875" style="9" customWidth="1"/>
    <col min="3332" max="3332" width="14" style="9" customWidth="1"/>
    <col min="3333" max="3335" width="13.85546875" style="9" customWidth="1"/>
    <col min="3336" max="3336" width="4.42578125" style="9" customWidth="1"/>
    <col min="3337" max="3337" width="27.140625" style="9" customWidth="1"/>
    <col min="3338" max="3338" width="14.140625" style="9" customWidth="1"/>
    <col min="3339" max="3339" width="14.28515625" style="9" customWidth="1"/>
    <col min="3340" max="3340" width="14" style="9" customWidth="1"/>
    <col min="3341" max="3341" width="13.85546875" style="9" customWidth="1"/>
    <col min="3342" max="3342" width="14" style="9" customWidth="1"/>
    <col min="3343" max="3343" width="13.85546875" style="9" customWidth="1"/>
    <col min="3344" max="3344" width="16.7109375" style="9" customWidth="1"/>
    <col min="3345" max="3345" width="17" style="9" customWidth="1"/>
    <col min="3346" max="3572" width="9.140625" style="9"/>
    <col min="3573" max="3573" width="23.28515625" style="9" customWidth="1"/>
    <col min="3574" max="3574" width="12.7109375" style="9" customWidth="1"/>
    <col min="3575" max="3575" width="14.42578125" style="9" bestFit="1" customWidth="1"/>
    <col min="3576" max="3576" width="14" style="9" customWidth="1"/>
    <col min="3577" max="3577" width="14.42578125" style="9" bestFit="1" customWidth="1"/>
    <col min="3578" max="3578" width="14" style="9" customWidth="1"/>
    <col min="3579" max="3579" width="14" style="9" bestFit="1" customWidth="1"/>
    <col min="3580" max="3580" width="13.140625" style="9" customWidth="1"/>
    <col min="3581" max="3581" width="14.42578125" style="9" bestFit="1" customWidth="1"/>
    <col min="3582" max="3582" width="4.42578125" style="9" customWidth="1"/>
    <col min="3583" max="3583" width="17.5703125" style="9" customWidth="1"/>
    <col min="3584" max="3584" width="14.42578125" style="9" customWidth="1"/>
    <col min="3585" max="3585" width="14.42578125" style="9" bestFit="1" customWidth="1"/>
    <col min="3586" max="3586" width="14" style="9" customWidth="1"/>
    <col min="3587" max="3587" width="13.85546875" style="9" customWidth="1"/>
    <col min="3588" max="3588" width="14" style="9" customWidth="1"/>
    <col min="3589" max="3591" width="13.85546875" style="9" customWidth="1"/>
    <col min="3592" max="3592" width="4.42578125" style="9" customWidth="1"/>
    <col min="3593" max="3593" width="27.140625" style="9" customWidth="1"/>
    <col min="3594" max="3594" width="14.140625" style="9" customWidth="1"/>
    <col min="3595" max="3595" width="14.28515625" style="9" customWidth="1"/>
    <col min="3596" max="3596" width="14" style="9" customWidth="1"/>
    <col min="3597" max="3597" width="13.85546875" style="9" customWidth="1"/>
    <col min="3598" max="3598" width="14" style="9" customWidth="1"/>
    <col min="3599" max="3599" width="13.85546875" style="9" customWidth="1"/>
    <col min="3600" max="3600" width="16.7109375" style="9" customWidth="1"/>
    <col min="3601" max="3601" width="17" style="9" customWidth="1"/>
    <col min="3602" max="3828" width="9.140625" style="9"/>
    <col min="3829" max="3829" width="23.28515625" style="9" customWidth="1"/>
    <col min="3830" max="3830" width="12.7109375" style="9" customWidth="1"/>
    <col min="3831" max="3831" width="14.42578125" style="9" bestFit="1" customWidth="1"/>
    <col min="3832" max="3832" width="14" style="9" customWidth="1"/>
    <col min="3833" max="3833" width="14.42578125" style="9" bestFit="1" customWidth="1"/>
    <col min="3834" max="3834" width="14" style="9" customWidth="1"/>
    <col min="3835" max="3835" width="14" style="9" bestFit="1" customWidth="1"/>
    <col min="3836" max="3836" width="13.140625" style="9" customWidth="1"/>
    <col min="3837" max="3837" width="14.42578125" style="9" bestFit="1" customWidth="1"/>
    <col min="3838" max="3838" width="4.42578125" style="9" customWidth="1"/>
    <col min="3839" max="3839" width="17.5703125" style="9" customWidth="1"/>
    <col min="3840" max="3840" width="14.42578125" style="9" customWidth="1"/>
    <col min="3841" max="3841" width="14.42578125" style="9" bestFit="1" customWidth="1"/>
    <col min="3842" max="3842" width="14" style="9" customWidth="1"/>
    <col min="3843" max="3843" width="13.85546875" style="9" customWidth="1"/>
    <col min="3844" max="3844" width="14" style="9" customWidth="1"/>
    <col min="3845" max="3847" width="13.85546875" style="9" customWidth="1"/>
    <col min="3848" max="3848" width="4.42578125" style="9" customWidth="1"/>
    <col min="3849" max="3849" width="27.140625" style="9" customWidth="1"/>
    <col min="3850" max="3850" width="14.140625" style="9" customWidth="1"/>
    <col min="3851" max="3851" width="14.28515625" style="9" customWidth="1"/>
    <col min="3852" max="3852" width="14" style="9" customWidth="1"/>
    <col min="3853" max="3853" width="13.85546875" style="9" customWidth="1"/>
    <col min="3854" max="3854" width="14" style="9" customWidth="1"/>
    <col min="3855" max="3855" width="13.85546875" style="9" customWidth="1"/>
    <col min="3856" max="3856" width="16.7109375" style="9" customWidth="1"/>
    <col min="3857" max="3857" width="17" style="9" customWidth="1"/>
    <col min="3858" max="4084" width="9.140625" style="9"/>
    <col min="4085" max="4085" width="23.28515625" style="9" customWidth="1"/>
    <col min="4086" max="4086" width="12.7109375" style="9" customWidth="1"/>
    <col min="4087" max="4087" width="14.42578125" style="9" bestFit="1" customWidth="1"/>
    <col min="4088" max="4088" width="14" style="9" customWidth="1"/>
    <col min="4089" max="4089" width="14.42578125" style="9" bestFit="1" customWidth="1"/>
    <col min="4090" max="4090" width="14" style="9" customWidth="1"/>
    <col min="4091" max="4091" width="14" style="9" bestFit="1" customWidth="1"/>
    <col min="4092" max="4092" width="13.140625" style="9" customWidth="1"/>
    <col min="4093" max="4093" width="14.42578125" style="9" bestFit="1" customWidth="1"/>
    <col min="4094" max="4094" width="4.42578125" style="9" customWidth="1"/>
    <col min="4095" max="4095" width="17.5703125" style="9" customWidth="1"/>
    <col min="4096" max="4096" width="14.42578125" style="9" customWidth="1"/>
    <col min="4097" max="4097" width="14.42578125" style="9" bestFit="1" customWidth="1"/>
    <col min="4098" max="4098" width="14" style="9" customWidth="1"/>
    <col min="4099" max="4099" width="13.85546875" style="9" customWidth="1"/>
    <col min="4100" max="4100" width="14" style="9" customWidth="1"/>
    <col min="4101" max="4103" width="13.85546875" style="9" customWidth="1"/>
    <col min="4104" max="4104" width="4.42578125" style="9" customWidth="1"/>
    <col min="4105" max="4105" width="27.140625" style="9" customWidth="1"/>
    <col min="4106" max="4106" width="14.140625" style="9" customWidth="1"/>
    <col min="4107" max="4107" width="14.28515625" style="9" customWidth="1"/>
    <col min="4108" max="4108" width="14" style="9" customWidth="1"/>
    <col min="4109" max="4109" width="13.85546875" style="9" customWidth="1"/>
    <col min="4110" max="4110" width="14" style="9" customWidth="1"/>
    <col min="4111" max="4111" width="13.85546875" style="9" customWidth="1"/>
    <col min="4112" max="4112" width="16.7109375" style="9" customWidth="1"/>
    <col min="4113" max="4113" width="17" style="9" customWidth="1"/>
    <col min="4114" max="4340" width="9.140625" style="9"/>
    <col min="4341" max="4341" width="23.28515625" style="9" customWidth="1"/>
    <col min="4342" max="4342" width="12.7109375" style="9" customWidth="1"/>
    <col min="4343" max="4343" width="14.42578125" style="9" bestFit="1" customWidth="1"/>
    <col min="4344" max="4344" width="14" style="9" customWidth="1"/>
    <col min="4345" max="4345" width="14.42578125" style="9" bestFit="1" customWidth="1"/>
    <col min="4346" max="4346" width="14" style="9" customWidth="1"/>
    <col min="4347" max="4347" width="14" style="9" bestFit="1" customWidth="1"/>
    <col min="4348" max="4348" width="13.140625" style="9" customWidth="1"/>
    <col min="4349" max="4349" width="14.42578125" style="9" bestFit="1" customWidth="1"/>
    <col min="4350" max="4350" width="4.42578125" style="9" customWidth="1"/>
    <col min="4351" max="4351" width="17.5703125" style="9" customWidth="1"/>
    <col min="4352" max="4352" width="14.42578125" style="9" customWidth="1"/>
    <col min="4353" max="4353" width="14.42578125" style="9" bestFit="1" customWidth="1"/>
    <col min="4354" max="4354" width="14" style="9" customWidth="1"/>
    <col min="4355" max="4355" width="13.85546875" style="9" customWidth="1"/>
    <col min="4356" max="4356" width="14" style="9" customWidth="1"/>
    <col min="4357" max="4359" width="13.85546875" style="9" customWidth="1"/>
    <col min="4360" max="4360" width="4.42578125" style="9" customWidth="1"/>
    <col min="4361" max="4361" width="27.140625" style="9" customWidth="1"/>
    <col min="4362" max="4362" width="14.140625" style="9" customWidth="1"/>
    <col min="4363" max="4363" width="14.28515625" style="9" customWidth="1"/>
    <col min="4364" max="4364" width="14" style="9" customWidth="1"/>
    <col min="4365" max="4365" width="13.85546875" style="9" customWidth="1"/>
    <col min="4366" max="4366" width="14" style="9" customWidth="1"/>
    <col min="4367" max="4367" width="13.85546875" style="9" customWidth="1"/>
    <col min="4368" max="4368" width="16.7109375" style="9" customWidth="1"/>
    <col min="4369" max="4369" width="17" style="9" customWidth="1"/>
    <col min="4370" max="4596" width="9.140625" style="9"/>
    <col min="4597" max="4597" width="23.28515625" style="9" customWidth="1"/>
    <col min="4598" max="4598" width="12.7109375" style="9" customWidth="1"/>
    <col min="4599" max="4599" width="14.42578125" style="9" bestFit="1" customWidth="1"/>
    <col min="4600" max="4600" width="14" style="9" customWidth="1"/>
    <col min="4601" max="4601" width="14.42578125" style="9" bestFit="1" customWidth="1"/>
    <col min="4602" max="4602" width="14" style="9" customWidth="1"/>
    <col min="4603" max="4603" width="14" style="9" bestFit="1" customWidth="1"/>
    <col min="4604" max="4604" width="13.140625" style="9" customWidth="1"/>
    <col min="4605" max="4605" width="14.42578125" style="9" bestFit="1" customWidth="1"/>
    <col min="4606" max="4606" width="4.42578125" style="9" customWidth="1"/>
    <col min="4607" max="4607" width="17.5703125" style="9" customWidth="1"/>
    <col min="4608" max="4608" width="14.42578125" style="9" customWidth="1"/>
    <col min="4609" max="4609" width="14.42578125" style="9" bestFit="1" customWidth="1"/>
    <col min="4610" max="4610" width="14" style="9" customWidth="1"/>
    <col min="4611" max="4611" width="13.85546875" style="9" customWidth="1"/>
    <col min="4612" max="4612" width="14" style="9" customWidth="1"/>
    <col min="4613" max="4615" width="13.85546875" style="9" customWidth="1"/>
    <col min="4616" max="4616" width="4.42578125" style="9" customWidth="1"/>
    <col min="4617" max="4617" width="27.140625" style="9" customWidth="1"/>
    <col min="4618" max="4618" width="14.140625" style="9" customWidth="1"/>
    <col min="4619" max="4619" width="14.28515625" style="9" customWidth="1"/>
    <col min="4620" max="4620" width="14" style="9" customWidth="1"/>
    <col min="4621" max="4621" width="13.85546875" style="9" customWidth="1"/>
    <col min="4622" max="4622" width="14" style="9" customWidth="1"/>
    <col min="4623" max="4623" width="13.85546875" style="9" customWidth="1"/>
    <col min="4624" max="4624" width="16.7109375" style="9" customWidth="1"/>
    <col min="4625" max="4625" width="17" style="9" customWidth="1"/>
    <col min="4626" max="4852" width="9.140625" style="9"/>
    <col min="4853" max="4853" width="23.28515625" style="9" customWidth="1"/>
    <col min="4854" max="4854" width="12.7109375" style="9" customWidth="1"/>
    <col min="4855" max="4855" width="14.42578125" style="9" bestFit="1" customWidth="1"/>
    <col min="4856" max="4856" width="14" style="9" customWidth="1"/>
    <col min="4857" max="4857" width="14.42578125" style="9" bestFit="1" customWidth="1"/>
    <col min="4858" max="4858" width="14" style="9" customWidth="1"/>
    <col min="4859" max="4859" width="14" style="9" bestFit="1" customWidth="1"/>
    <col min="4860" max="4860" width="13.140625" style="9" customWidth="1"/>
    <col min="4861" max="4861" width="14.42578125" style="9" bestFit="1" customWidth="1"/>
    <col min="4862" max="4862" width="4.42578125" style="9" customWidth="1"/>
    <col min="4863" max="4863" width="17.5703125" style="9" customWidth="1"/>
    <col min="4864" max="4864" width="14.42578125" style="9" customWidth="1"/>
    <col min="4865" max="4865" width="14.42578125" style="9" bestFit="1" customWidth="1"/>
    <col min="4866" max="4866" width="14" style="9" customWidth="1"/>
    <col min="4867" max="4867" width="13.85546875" style="9" customWidth="1"/>
    <col min="4868" max="4868" width="14" style="9" customWidth="1"/>
    <col min="4869" max="4871" width="13.85546875" style="9" customWidth="1"/>
    <col min="4872" max="4872" width="4.42578125" style="9" customWidth="1"/>
    <col min="4873" max="4873" width="27.140625" style="9" customWidth="1"/>
    <col min="4874" max="4874" width="14.140625" style="9" customWidth="1"/>
    <col min="4875" max="4875" width="14.28515625" style="9" customWidth="1"/>
    <col min="4876" max="4876" width="14" style="9" customWidth="1"/>
    <col min="4877" max="4877" width="13.85546875" style="9" customWidth="1"/>
    <col min="4878" max="4878" width="14" style="9" customWidth="1"/>
    <col min="4879" max="4879" width="13.85546875" style="9" customWidth="1"/>
    <col min="4880" max="4880" width="16.7109375" style="9" customWidth="1"/>
    <col min="4881" max="4881" width="17" style="9" customWidth="1"/>
    <col min="4882" max="5108" width="9.140625" style="9"/>
    <col min="5109" max="5109" width="23.28515625" style="9" customWidth="1"/>
    <col min="5110" max="5110" width="12.7109375" style="9" customWidth="1"/>
    <col min="5111" max="5111" width="14.42578125" style="9" bestFit="1" customWidth="1"/>
    <col min="5112" max="5112" width="14" style="9" customWidth="1"/>
    <col min="5113" max="5113" width="14.42578125" style="9" bestFit="1" customWidth="1"/>
    <col min="5114" max="5114" width="14" style="9" customWidth="1"/>
    <col min="5115" max="5115" width="14" style="9" bestFit="1" customWidth="1"/>
    <col min="5116" max="5116" width="13.140625" style="9" customWidth="1"/>
    <col min="5117" max="5117" width="14.42578125" style="9" bestFit="1" customWidth="1"/>
    <col min="5118" max="5118" width="4.42578125" style="9" customWidth="1"/>
    <col min="5119" max="5119" width="17.5703125" style="9" customWidth="1"/>
    <col min="5120" max="5120" width="14.42578125" style="9" customWidth="1"/>
    <col min="5121" max="5121" width="14.42578125" style="9" bestFit="1" customWidth="1"/>
    <col min="5122" max="5122" width="14" style="9" customWidth="1"/>
    <col min="5123" max="5123" width="13.85546875" style="9" customWidth="1"/>
    <col min="5124" max="5124" width="14" style="9" customWidth="1"/>
    <col min="5125" max="5127" width="13.85546875" style="9" customWidth="1"/>
    <col min="5128" max="5128" width="4.42578125" style="9" customWidth="1"/>
    <col min="5129" max="5129" width="27.140625" style="9" customWidth="1"/>
    <col min="5130" max="5130" width="14.140625" style="9" customWidth="1"/>
    <col min="5131" max="5131" width="14.28515625" style="9" customWidth="1"/>
    <col min="5132" max="5132" width="14" style="9" customWidth="1"/>
    <col min="5133" max="5133" width="13.85546875" style="9" customWidth="1"/>
    <col min="5134" max="5134" width="14" style="9" customWidth="1"/>
    <col min="5135" max="5135" width="13.85546875" style="9" customWidth="1"/>
    <col min="5136" max="5136" width="16.7109375" style="9" customWidth="1"/>
    <col min="5137" max="5137" width="17" style="9" customWidth="1"/>
    <col min="5138" max="5364" width="9.140625" style="9"/>
    <col min="5365" max="5365" width="23.28515625" style="9" customWidth="1"/>
    <col min="5366" max="5366" width="12.7109375" style="9" customWidth="1"/>
    <col min="5367" max="5367" width="14.42578125" style="9" bestFit="1" customWidth="1"/>
    <col min="5368" max="5368" width="14" style="9" customWidth="1"/>
    <col min="5369" max="5369" width="14.42578125" style="9" bestFit="1" customWidth="1"/>
    <col min="5370" max="5370" width="14" style="9" customWidth="1"/>
    <col min="5371" max="5371" width="14" style="9" bestFit="1" customWidth="1"/>
    <col min="5372" max="5372" width="13.140625" style="9" customWidth="1"/>
    <col min="5373" max="5373" width="14.42578125" style="9" bestFit="1" customWidth="1"/>
    <col min="5374" max="5374" width="4.42578125" style="9" customWidth="1"/>
    <col min="5375" max="5375" width="17.5703125" style="9" customWidth="1"/>
    <col min="5376" max="5376" width="14.42578125" style="9" customWidth="1"/>
    <col min="5377" max="5377" width="14.42578125" style="9" bestFit="1" customWidth="1"/>
    <col min="5378" max="5378" width="14" style="9" customWidth="1"/>
    <col min="5379" max="5379" width="13.85546875" style="9" customWidth="1"/>
    <col min="5380" max="5380" width="14" style="9" customWidth="1"/>
    <col min="5381" max="5383" width="13.85546875" style="9" customWidth="1"/>
    <col min="5384" max="5384" width="4.42578125" style="9" customWidth="1"/>
    <col min="5385" max="5385" width="27.140625" style="9" customWidth="1"/>
    <col min="5386" max="5386" width="14.140625" style="9" customWidth="1"/>
    <col min="5387" max="5387" width="14.28515625" style="9" customWidth="1"/>
    <col min="5388" max="5388" width="14" style="9" customWidth="1"/>
    <col min="5389" max="5389" width="13.85546875" style="9" customWidth="1"/>
    <col min="5390" max="5390" width="14" style="9" customWidth="1"/>
    <col min="5391" max="5391" width="13.85546875" style="9" customWidth="1"/>
    <col min="5392" max="5392" width="16.7109375" style="9" customWidth="1"/>
    <col min="5393" max="5393" width="17" style="9" customWidth="1"/>
    <col min="5394" max="5620" width="9.140625" style="9"/>
    <col min="5621" max="5621" width="23.28515625" style="9" customWidth="1"/>
    <col min="5622" max="5622" width="12.7109375" style="9" customWidth="1"/>
    <col min="5623" max="5623" width="14.42578125" style="9" bestFit="1" customWidth="1"/>
    <col min="5624" max="5624" width="14" style="9" customWidth="1"/>
    <col min="5625" max="5625" width="14.42578125" style="9" bestFit="1" customWidth="1"/>
    <col min="5626" max="5626" width="14" style="9" customWidth="1"/>
    <col min="5627" max="5627" width="14" style="9" bestFit="1" customWidth="1"/>
    <col min="5628" max="5628" width="13.140625" style="9" customWidth="1"/>
    <col min="5629" max="5629" width="14.42578125" style="9" bestFit="1" customWidth="1"/>
    <col min="5630" max="5630" width="4.42578125" style="9" customWidth="1"/>
    <col min="5631" max="5631" width="17.5703125" style="9" customWidth="1"/>
    <col min="5632" max="5632" width="14.42578125" style="9" customWidth="1"/>
    <col min="5633" max="5633" width="14.42578125" style="9" bestFit="1" customWidth="1"/>
    <col min="5634" max="5634" width="14" style="9" customWidth="1"/>
    <col min="5635" max="5635" width="13.85546875" style="9" customWidth="1"/>
    <col min="5636" max="5636" width="14" style="9" customWidth="1"/>
    <col min="5637" max="5639" width="13.85546875" style="9" customWidth="1"/>
    <col min="5640" max="5640" width="4.42578125" style="9" customWidth="1"/>
    <col min="5641" max="5641" width="27.140625" style="9" customWidth="1"/>
    <col min="5642" max="5642" width="14.140625" style="9" customWidth="1"/>
    <col min="5643" max="5643" width="14.28515625" style="9" customWidth="1"/>
    <col min="5644" max="5644" width="14" style="9" customWidth="1"/>
    <col min="5645" max="5645" width="13.85546875" style="9" customWidth="1"/>
    <col min="5646" max="5646" width="14" style="9" customWidth="1"/>
    <col min="5647" max="5647" width="13.85546875" style="9" customWidth="1"/>
    <col min="5648" max="5648" width="16.7109375" style="9" customWidth="1"/>
    <col min="5649" max="5649" width="17" style="9" customWidth="1"/>
    <col min="5650" max="5876" width="9.140625" style="9"/>
    <col min="5877" max="5877" width="23.28515625" style="9" customWidth="1"/>
    <col min="5878" max="5878" width="12.7109375" style="9" customWidth="1"/>
    <col min="5879" max="5879" width="14.42578125" style="9" bestFit="1" customWidth="1"/>
    <col min="5880" max="5880" width="14" style="9" customWidth="1"/>
    <col min="5881" max="5881" width="14.42578125" style="9" bestFit="1" customWidth="1"/>
    <col min="5882" max="5882" width="14" style="9" customWidth="1"/>
    <col min="5883" max="5883" width="14" style="9" bestFit="1" customWidth="1"/>
    <col min="5884" max="5884" width="13.140625" style="9" customWidth="1"/>
    <col min="5885" max="5885" width="14.42578125" style="9" bestFit="1" customWidth="1"/>
    <col min="5886" max="5886" width="4.42578125" style="9" customWidth="1"/>
    <col min="5887" max="5887" width="17.5703125" style="9" customWidth="1"/>
    <col min="5888" max="5888" width="14.42578125" style="9" customWidth="1"/>
    <col min="5889" max="5889" width="14.42578125" style="9" bestFit="1" customWidth="1"/>
    <col min="5890" max="5890" width="14" style="9" customWidth="1"/>
    <col min="5891" max="5891" width="13.85546875" style="9" customWidth="1"/>
    <col min="5892" max="5892" width="14" style="9" customWidth="1"/>
    <col min="5893" max="5895" width="13.85546875" style="9" customWidth="1"/>
    <col min="5896" max="5896" width="4.42578125" style="9" customWidth="1"/>
    <col min="5897" max="5897" width="27.140625" style="9" customWidth="1"/>
    <col min="5898" max="5898" width="14.140625" style="9" customWidth="1"/>
    <col min="5899" max="5899" width="14.28515625" style="9" customWidth="1"/>
    <col min="5900" max="5900" width="14" style="9" customWidth="1"/>
    <col min="5901" max="5901" width="13.85546875" style="9" customWidth="1"/>
    <col min="5902" max="5902" width="14" style="9" customWidth="1"/>
    <col min="5903" max="5903" width="13.85546875" style="9" customWidth="1"/>
    <col min="5904" max="5904" width="16.7109375" style="9" customWidth="1"/>
    <col min="5905" max="5905" width="17" style="9" customWidth="1"/>
    <col min="5906" max="6132" width="9.140625" style="9"/>
    <col min="6133" max="6133" width="23.28515625" style="9" customWidth="1"/>
    <col min="6134" max="6134" width="12.7109375" style="9" customWidth="1"/>
    <col min="6135" max="6135" width="14.42578125" style="9" bestFit="1" customWidth="1"/>
    <col min="6136" max="6136" width="14" style="9" customWidth="1"/>
    <col min="6137" max="6137" width="14.42578125" style="9" bestFit="1" customWidth="1"/>
    <col min="6138" max="6138" width="14" style="9" customWidth="1"/>
    <col min="6139" max="6139" width="14" style="9" bestFit="1" customWidth="1"/>
    <col min="6140" max="6140" width="13.140625" style="9" customWidth="1"/>
    <col min="6141" max="6141" width="14.42578125" style="9" bestFit="1" customWidth="1"/>
    <col min="6142" max="6142" width="4.42578125" style="9" customWidth="1"/>
    <col min="6143" max="6143" width="17.5703125" style="9" customWidth="1"/>
    <col min="6144" max="6144" width="14.42578125" style="9" customWidth="1"/>
    <col min="6145" max="6145" width="14.42578125" style="9" bestFit="1" customWidth="1"/>
    <col min="6146" max="6146" width="14" style="9" customWidth="1"/>
    <col min="6147" max="6147" width="13.85546875" style="9" customWidth="1"/>
    <col min="6148" max="6148" width="14" style="9" customWidth="1"/>
    <col min="6149" max="6151" width="13.85546875" style="9" customWidth="1"/>
    <col min="6152" max="6152" width="4.42578125" style="9" customWidth="1"/>
    <col min="6153" max="6153" width="27.140625" style="9" customWidth="1"/>
    <col min="6154" max="6154" width="14.140625" style="9" customWidth="1"/>
    <col min="6155" max="6155" width="14.28515625" style="9" customWidth="1"/>
    <col min="6156" max="6156" width="14" style="9" customWidth="1"/>
    <col min="6157" max="6157" width="13.85546875" style="9" customWidth="1"/>
    <col min="6158" max="6158" width="14" style="9" customWidth="1"/>
    <col min="6159" max="6159" width="13.85546875" style="9" customWidth="1"/>
    <col min="6160" max="6160" width="16.7109375" style="9" customWidth="1"/>
    <col min="6161" max="6161" width="17" style="9" customWidth="1"/>
    <col min="6162" max="6388" width="9.140625" style="9"/>
    <col min="6389" max="6389" width="23.28515625" style="9" customWidth="1"/>
    <col min="6390" max="6390" width="12.7109375" style="9" customWidth="1"/>
    <col min="6391" max="6391" width="14.42578125" style="9" bestFit="1" customWidth="1"/>
    <col min="6392" max="6392" width="14" style="9" customWidth="1"/>
    <col min="6393" max="6393" width="14.42578125" style="9" bestFit="1" customWidth="1"/>
    <col min="6394" max="6394" width="14" style="9" customWidth="1"/>
    <col min="6395" max="6395" width="14" style="9" bestFit="1" customWidth="1"/>
    <col min="6396" max="6396" width="13.140625" style="9" customWidth="1"/>
    <col min="6397" max="6397" width="14.42578125" style="9" bestFit="1" customWidth="1"/>
    <col min="6398" max="6398" width="4.42578125" style="9" customWidth="1"/>
    <col min="6399" max="6399" width="17.5703125" style="9" customWidth="1"/>
    <col min="6400" max="6400" width="14.42578125" style="9" customWidth="1"/>
    <col min="6401" max="6401" width="14.42578125" style="9" bestFit="1" customWidth="1"/>
    <col min="6402" max="6402" width="14" style="9" customWidth="1"/>
    <col min="6403" max="6403" width="13.85546875" style="9" customWidth="1"/>
    <col min="6404" max="6404" width="14" style="9" customWidth="1"/>
    <col min="6405" max="6407" width="13.85546875" style="9" customWidth="1"/>
    <col min="6408" max="6408" width="4.42578125" style="9" customWidth="1"/>
    <col min="6409" max="6409" width="27.140625" style="9" customWidth="1"/>
    <col min="6410" max="6410" width="14.140625" style="9" customWidth="1"/>
    <col min="6411" max="6411" width="14.28515625" style="9" customWidth="1"/>
    <col min="6412" max="6412" width="14" style="9" customWidth="1"/>
    <col min="6413" max="6413" width="13.85546875" style="9" customWidth="1"/>
    <col min="6414" max="6414" width="14" style="9" customWidth="1"/>
    <col min="6415" max="6415" width="13.85546875" style="9" customWidth="1"/>
    <col min="6416" max="6416" width="16.7109375" style="9" customWidth="1"/>
    <col min="6417" max="6417" width="17" style="9" customWidth="1"/>
    <col min="6418" max="6644" width="9.140625" style="9"/>
    <col min="6645" max="6645" width="23.28515625" style="9" customWidth="1"/>
    <col min="6646" max="6646" width="12.7109375" style="9" customWidth="1"/>
    <col min="6647" max="6647" width="14.42578125" style="9" bestFit="1" customWidth="1"/>
    <col min="6648" max="6648" width="14" style="9" customWidth="1"/>
    <col min="6649" max="6649" width="14.42578125" style="9" bestFit="1" customWidth="1"/>
    <col min="6650" max="6650" width="14" style="9" customWidth="1"/>
    <col min="6651" max="6651" width="14" style="9" bestFit="1" customWidth="1"/>
    <col min="6652" max="6652" width="13.140625" style="9" customWidth="1"/>
    <col min="6653" max="6653" width="14.42578125" style="9" bestFit="1" customWidth="1"/>
    <col min="6654" max="6654" width="4.42578125" style="9" customWidth="1"/>
    <col min="6655" max="6655" width="17.5703125" style="9" customWidth="1"/>
    <col min="6656" max="6656" width="14.42578125" style="9" customWidth="1"/>
    <col min="6657" max="6657" width="14.42578125" style="9" bestFit="1" customWidth="1"/>
    <col min="6658" max="6658" width="14" style="9" customWidth="1"/>
    <col min="6659" max="6659" width="13.85546875" style="9" customWidth="1"/>
    <col min="6660" max="6660" width="14" style="9" customWidth="1"/>
    <col min="6661" max="6663" width="13.85546875" style="9" customWidth="1"/>
    <col min="6664" max="6664" width="4.42578125" style="9" customWidth="1"/>
    <col min="6665" max="6665" width="27.140625" style="9" customWidth="1"/>
    <col min="6666" max="6666" width="14.140625" style="9" customWidth="1"/>
    <col min="6667" max="6667" width="14.28515625" style="9" customWidth="1"/>
    <col min="6668" max="6668" width="14" style="9" customWidth="1"/>
    <col min="6669" max="6669" width="13.85546875" style="9" customWidth="1"/>
    <col min="6670" max="6670" width="14" style="9" customWidth="1"/>
    <col min="6671" max="6671" width="13.85546875" style="9" customWidth="1"/>
    <col min="6672" max="6672" width="16.7109375" style="9" customWidth="1"/>
    <col min="6673" max="6673" width="17" style="9" customWidth="1"/>
    <col min="6674" max="6900" width="9.140625" style="9"/>
    <col min="6901" max="6901" width="23.28515625" style="9" customWidth="1"/>
    <col min="6902" max="6902" width="12.7109375" style="9" customWidth="1"/>
    <col min="6903" max="6903" width="14.42578125" style="9" bestFit="1" customWidth="1"/>
    <col min="6904" max="6904" width="14" style="9" customWidth="1"/>
    <col min="6905" max="6905" width="14.42578125" style="9" bestFit="1" customWidth="1"/>
    <col min="6906" max="6906" width="14" style="9" customWidth="1"/>
    <col min="6907" max="6907" width="14" style="9" bestFit="1" customWidth="1"/>
    <col min="6908" max="6908" width="13.140625" style="9" customWidth="1"/>
    <col min="6909" max="6909" width="14.42578125" style="9" bestFit="1" customWidth="1"/>
    <col min="6910" max="6910" width="4.42578125" style="9" customWidth="1"/>
    <col min="6911" max="6911" width="17.5703125" style="9" customWidth="1"/>
    <col min="6912" max="6912" width="14.42578125" style="9" customWidth="1"/>
    <col min="6913" max="6913" width="14.42578125" style="9" bestFit="1" customWidth="1"/>
    <col min="6914" max="6914" width="14" style="9" customWidth="1"/>
    <col min="6915" max="6915" width="13.85546875" style="9" customWidth="1"/>
    <col min="6916" max="6916" width="14" style="9" customWidth="1"/>
    <col min="6917" max="6919" width="13.85546875" style="9" customWidth="1"/>
    <col min="6920" max="6920" width="4.42578125" style="9" customWidth="1"/>
    <col min="6921" max="6921" width="27.140625" style="9" customWidth="1"/>
    <col min="6922" max="6922" width="14.140625" style="9" customWidth="1"/>
    <col min="6923" max="6923" width="14.28515625" style="9" customWidth="1"/>
    <col min="6924" max="6924" width="14" style="9" customWidth="1"/>
    <col min="6925" max="6925" width="13.85546875" style="9" customWidth="1"/>
    <col min="6926" max="6926" width="14" style="9" customWidth="1"/>
    <col min="6927" max="6927" width="13.85546875" style="9" customWidth="1"/>
    <col min="6928" max="6928" width="16.7109375" style="9" customWidth="1"/>
    <col min="6929" max="6929" width="17" style="9" customWidth="1"/>
    <col min="6930" max="7156" width="9.140625" style="9"/>
    <col min="7157" max="7157" width="23.28515625" style="9" customWidth="1"/>
    <col min="7158" max="7158" width="12.7109375" style="9" customWidth="1"/>
    <col min="7159" max="7159" width="14.42578125" style="9" bestFit="1" customWidth="1"/>
    <col min="7160" max="7160" width="14" style="9" customWidth="1"/>
    <col min="7161" max="7161" width="14.42578125" style="9" bestFit="1" customWidth="1"/>
    <col min="7162" max="7162" width="14" style="9" customWidth="1"/>
    <col min="7163" max="7163" width="14" style="9" bestFit="1" customWidth="1"/>
    <col min="7164" max="7164" width="13.140625" style="9" customWidth="1"/>
    <col min="7165" max="7165" width="14.42578125" style="9" bestFit="1" customWidth="1"/>
    <col min="7166" max="7166" width="4.42578125" style="9" customWidth="1"/>
    <col min="7167" max="7167" width="17.5703125" style="9" customWidth="1"/>
    <col min="7168" max="7168" width="14.42578125" style="9" customWidth="1"/>
    <col min="7169" max="7169" width="14.42578125" style="9" bestFit="1" customWidth="1"/>
    <col min="7170" max="7170" width="14" style="9" customWidth="1"/>
    <col min="7171" max="7171" width="13.85546875" style="9" customWidth="1"/>
    <col min="7172" max="7172" width="14" style="9" customWidth="1"/>
    <col min="7173" max="7175" width="13.85546875" style="9" customWidth="1"/>
    <col min="7176" max="7176" width="4.42578125" style="9" customWidth="1"/>
    <col min="7177" max="7177" width="27.140625" style="9" customWidth="1"/>
    <col min="7178" max="7178" width="14.140625" style="9" customWidth="1"/>
    <col min="7179" max="7179" width="14.28515625" style="9" customWidth="1"/>
    <col min="7180" max="7180" width="14" style="9" customWidth="1"/>
    <col min="7181" max="7181" width="13.85546875" style="9" customWidth="1"/>
    <col min="7182" max="7182" width="14" style="9" customWidth="1"/>
    <col min="7183" max="7183" width="13.85546875" style="9" customWidth="1"/>
    <col min="7184" max="7184" width="16.7109375" style="9" customWidth="1"/>
    <col min="7185" max="7185" width="17" style="9" customWidth="1"/>
    <col min="7186" max="7412" width="9.140625" style="9"/>
    <col min="7413" max="7413" width="23.28515625" style="9" customWidth="1"/>
    <col min="7414" max="7414" width="12.7109375" style="9" customWidth="1"/>
    <col min="7415" max="7415" width="14.42578125" style="9" bestFit="1" customWidth="1"/>
    <col min="7416" max="7416" width="14" style="9" customWidth="1"/>
    <col min="7417" max="7417" width="14.42578125" style="9" bestFit="1" customWidth="1"/>
    <col min="7418" max="7418" width="14" style="9" customWidth="1"/>
    <col min="7419" max="7419" width="14" style="9" bestFit="1" customWidth="1"/>
    <col min="7420" max="7420" width="13.140625" style="9" customWidth="1"/>
    <col min="7421" max="7421" width="14.42578125" style="9" bestFit="1" customWidth="1"/>
    <col min="7422" max="7422" width="4.42578125" style="9" customWidth="1"/>
    <col min="7423" max="7423" width="17.5703125" style="9" customWidth="1"/>
    <col min="7424" max="7424" width="14.42578125" style="9" customWidth="1"/>
    <col min="7425" max="7425" width="14.42578125" style="9" bestFit="1" customWidth="1"/>
    <col min="7426" max="7426" width="14" style="9" customWidth="1"/>
    <col min="7427" max="7427" width="13.85546875" style="9" customWidth="1"/>
    <col min="7428" max="7428" width="14" style="9" customWidth="1"/>
    <col min="7429" max="7431" width="13.85546875" style="9" customWidth="1"/>
    <col min="7432" max="7432" width="4.42578125" style="9" customWidth="1"/>
    <col min="7433" max="7433" width="27.140625" style="9" customWidth="1"/>
    <col min="7434" max="7434" width="14.140625" style="9" customWidth="1"/>
    <col min="7435" max="7435" width="14.28515625" style="9" customWidth="1"/>
    <col min="7436" max="7436" width="14" style="9" customWidth="1"/>
    <col min="7437" max="7437" width="13.85546875" style="9" customWidth="1"/>
    <col min="7438" max="7438" width="14" style="9" customWidth="1"/>
    <col min="7439" max="7439" width="13.85546875" style="9" customWidth="1"/>
    <col min="7440" max="7440" width="16.7109375" style="9" customWidth="1"/>
    <col min="7441" max="7441" width="17" style="9" customWidth="1"/>
    <col min="7442" max="7668" width="9.140625" style="9"/>
    <col min="7669" max="7669" width="23.28515625" style="9" customWidth="1"/>
    <col min="7670" max="7670" width="12.7109375" style="9" customWidth="1"/>
    <col min="7671" max="7671" width="14.42578125" style="9" bestFit="1" customWidth="1"/>
    <col min="7672" max="7672" width="14" style="9" customWidth="1"/>
    <col min="7673" max="7673" width="14.42578125" style="9" bestFit="1" customWidth="1"/>
    <col min="7674" max="7674" width="14" style="9" customWidth="1"/>
    <col min="7675" max="7675" width="14" style="9" bestFit="1" customWidth="1"/>
    <col min="7676" max="7676" width="13.140625" style="9" customWidth="1"/>
    <col min="7677" max="7677" width="14.42578125" style="9" bestFit="1" customWidth="1"/>
    <col min="7678" max="7678" width="4.42578125" style="9" customWidth="1"/>
    <col min="7679" max="7679" width="17.5703125" style="9" customWidth="1"/>
    <col min="7680" max="7680" width="14.42578125" style="9" customWidth="1"/>
    <col min="7681" max="7681" width="14.42578125" style="9" bestFit="1" customWidth="1"/>
    <col min="7682" max="7682" width="14" style="9" customWidth="1"/>
    <col min="7683" max="7683" width="13.85546875" style="9" customWidth="1"/>
    <col min="7684" max="7684" width="14" style="9" customWidth="1"/>
    <col min="7685" max="7687" width="13.85546875" style="9" customWidth="1"/>
    <col min="7688" max="7688" width="4.42578125" style="9" customWidth="1"/>
    <col min="7689" max="7689" width="27.140625" style="9" customWidth="1"/>
    <col min="7690" max="7690" width="14.140625" style="9" customWidth="1"/>
    <col min="7691" max="7691" width="14.28515625" style="9" customWidth="1"/>
    <col min="7692" max="7692" width="14" style="9" customWidth="1"/>
    <col min="7693" max="7693" width="13.85546875" style="9" customWidth="1"/>
    <col min="7694" max="7694" width="14" style="9" customWidth="1"/>
    <col min="7695" max="7695" width="13.85546875" style="9" customWidth="1"/>
    <col min="7696" max="7696" width="16.7109375" style="9" customWidth="1"/>
    <col min="7697" max="7697" width="17" style="9" customWidth="1"/>
    <col min="7698" max="7924" width="9.140625" style="9"/>
    <col min="7925" max="7925" width="23.28515625" style="9" customWidth="1"/>
    <col min="7926" max="7926" width="12.7109375" style="9" customWidth="1"/>
    <col min="7927" max="7927" width="14.42578125" style="9" bestFit="1" customWidth="1"/>
    <col min="7928" max="7928" width="14" style="9" customWidth="1"/>
    <col min="7929" max="7929" width="14.42578125" style="9" bestFit="1" customWidth="1"/>
    <col min="7930" max="7930" width="14" style="9" customWidth="1"/>
    <col min="7931" max="7931" width="14" style="9" bestFit="1" customWidth="1"/>
    <col min="7932" max="7932" width="13.140625" style="9" customWidth="1"/>
    <col min="7933" max="7933" width="14.42578125" style="9" bestFit="1" customWidth="1"/>
    <col min="7934" max="7934" width="4.42578125" style="9" customWidth="1"/>
    <col min="7935" max="7935" width="17.5703125" style="9" customWidth="1"/>
    <col min="7936" max="7936" width="14.42578125" style="9" customWidth="1"/>
    <col min="7937" max="7937" width="14.42578125" style="9" bestFit="1" customWidth="1"/>
    <col min="7938" max="7938" width="14" style="9" customWidth="1"/>
    <col min="7939" max="7939" width="13.85546875" style="9" customWidth="1"/>
    <col min="7940" max="7940" width="14" style="9" customWidth="1"/>
    <col min="7941" max="7943" width="13.85546875" style="9" customWidth="1"/>
    <col min="7944" max="7944" width="4.42578125" style="9" customWidth="1"/>
    <col min="7945" max="7945" width="27.140625" style="9" customWidth="1"/>
    <col min="7946" max="7946" width="14.140625" style="9" customWidth="1"/>
    <col min="7947" max="7947" width="14.28515625" style="9" customWidth="1"/>
    <col min="7948" max="7948" width="14" style="9" customWidth="1"/>
    <col min="7949" max="7949" width="13.85546875" style="9" customWidth="1"/>
    <col min="7950" max="7950" width="14" style="9" customWidth="1"/>
    <col min="7951" max="7951" width="13.85546875" style="9" customWidth="1"/>
    <col min="7952" max="7952" width="16.7109375" style="9" customWidth="1"/>
    <col min="7953" max="7953" width="17" style="9" customWidth="1"/>
    <col min="7954" max="8180" width="9.140625" style="9"/>
    <col min="8181" max="8181" width="23.28515625" style="9" customWidth="1"/>
    <col min="8182" max="8182" width="12.7109375" style="9" customWidth="1"/>
    <col min="8183" max="8183" width="14.42578125" style="9" bestFit="1" customWidth="1"/>
    <col min="8184" max="8184" width="14" style="9" customWidth="1"/>
    <col min="8185" max="8185" width="14.42578125" style="9" bestFit="1" customWidth="1"/>
    <col min="8186" max="8186" width="14" style="9" customWidth="1"/>
    <col min="8187" max="8187" width="14" style="9" bestFit="1" customWidth="1"/>
    <col min="8188" max="8188" width="13.140625" style="9" customWidth="1"/>
    <col min="8189" max="8189" width="14.42578125" style="9" bestFit="1" customWidth="1"/>
    <col min="8190" max="8190" width="4.42578125" style="9" customWidth="1"/>
    <col min="8191" max="8191" width="17.5703125" style="9" customWidth="1"/>
    <col min="8192" max="8192" width="14.42578125" style="9" customWidth="1"/>
    <col min="8193" max="8193" width="14.42578125" style="9" bestFit="1" customWidth="1"/>
    <col min="8194" max="8194" width="14" style="9" customWidth="1"/>
    <col min="8195" max="8195" width="13.85546875" style="9" customWidth="1"/>
    <col min="8196" max="8196" width="14" style="9" customWidth="1"/>
    <col min="8197" max="8199" width="13.85546875" style="9" customWidth="1"/>
    <col min="8200" max="8200" width="4.42578125" style="9" customWidth="1"/>
    <col min="8201" max="8201" width="27.140625" style="9" customWidth="1"/>
    <col min="8202" max="8202" width="14.140625" style="9" customWidth="1"/>
    <col min="8203" max="8203" width="14.28515625" style="9" customWidth="1"/>
    <col min="8204" max="8204" width="14" style="9" customWidth="1"/>
    <col min="8205" max="8205" width="13.85546875" style="9" customWidth="1"/>
    <col min="8206" max="8206" width="14" style="9" customWidth="1"/>
    <col min="8207" max="8207" width="13.85546875" style="9" customWidth="1"/>
    <col min="8208" max="8208" width="16.7109375" style="9" customWidth="1"/>
    <col min="8209" max="8209" width="17" style="9" customWidth="1"/>
    <col min="8210" max="8436" width="9.140625" style="9"/>
    <col min="8437" max="8437" width="23.28515625" style="9" customWidth="1"/>
    <col min="8438" max="8438" width="12.7109375" style="9" customWidth="1"/>
    <col min="8439" max="8439" width="14.42578125" style="9" bestFit="1" customWidth="1"/>
    <col min="8440" max="8440" width="14" style="9" customWidth="1"/>
    <col min="8441" max="8441" width="14.42578125" style="9" bestFit="1" customWidth="1"/>
    <col min="8442" max="8442" width="14" style="9" customWidth="1"/>
    <col min="8443" max="8443" width="14" style="9" bestFit="1" customWidth="1"/>
    <col min="8444" max="8444" width="13.140625" style="9" customWidth="1"/>
    <col min="8445" max="8445" width="14.42578125" style="9" bestFit="1" customWidth="1"/>
    <col min="8446" max="8446" width="4.42578125" style="9" customWidth="1"/>
    <col min="8447" max="8447" width="17.5703125" style="9" customWidth="1"/>
    <col min="8448" max="8448" width="14.42578125" style="9" customWidth="1"/>
    <col min="8449" max="8449" width="14.42578125" style="9" bestFit="1" customWidth="1"/>
    <col min="8450" max="8450" width="14" style="9" customWidth="1"/>
    <col min="8451" max="8451" width="13.85546875" style="9" customWidth="1"/>
    <col min="8452" max="8452" width="14" style="9" customWidth="1"/>
    <col min="8453" max="8455" width="13.85546875" style="9" customWidth="1"/>
    <col min="8456" max="8456" width="4.42578125" style="9" customWidth="1"/>
    <col min="8457" max="8457" width="27.140625" style="9" customWidth="1"/>
    <col min="8458" max="8458" width="14.140625" style="9" customWidth="1"/>
    <col min="8459" max="8459" width="14.28515625" style="9" customWidth="1"/>
    <col min="8460" max="8460" width="14" style="9" customWidth="1"/>
    <col min="8461" max="8461" width="13.85546875" style="9" customWidth="1"/>
    <col min="8462" max="8462" width="14" style="9" customWidth="1"/>
    <col min="8463" max="8463" width="13.85546875" style="9" customWidth="1"/>
    <col min="8464" max="8464" width="16.7109375" style="9" customWidth="1"/>
    <col min="8465" max="8465" width="17" style="9" customWidth="1"/>
    <col min="8466" max="8692" width="9.140625" style="9"/>
    <col min="8693" max="8693" width="23.28515625" style="9" customWidth="1"/>
    <col min="8694" max="8694" width="12.7109375" style="9" customWidth="1"/>
    <col min="8695" max="8695" width="14.42578125" style="9" bestFit="1" customWidth="1"/>
    <col min="8696" max="8696" width="14" style="9" customWidth="1"/>
    <col min="8697" max="8697" width="14.42578125" style="9" bestFit="1" customWidth="1"/>
    <col min="8698" max="8698" width="14" style="9" customWidth="1"/>
    <col min="8699" max="8699" width="14" style="9" bestFit="1" customWidth="1"/>
    <col min="8700" max="8700" width="13.140625" style="9" customWidth="1"/>
    <col min="8701" max="8701" width="14.42578125" style="9" bestFit="1" customWidth="1"/>
    <col min="8702" max="8702" width="4.42578125" style="9" customWidth="1"/>
    <col min="8703" max="8703" width="17.5703125" style="9" customWidth="1"/>
    <col min="8704" max="8704" width="14.42578125" style="9" customWidth="1"/>
    <col min="8705" max="8705" width="14.42578125" style="9" bestFit="1" customWidth="1"/>
    <col min="8706" max="8706" width="14" style="9" customWidth="1"/>
    <col min="8707" max="8707" width="13.85546875" style="9" customWidth="1"/>
    <col min="8708" max="8708" width="14" style="9" customWidth="1"/>
    <col min="8709" max="8711" width="13.85546875" style="9" customWidth="1"/>
    <col min="8712" max="8712" width="4.42578125" style="9" customWidth="1"/>
    <col min="8713" max="8713" width="27.140625" style="9" customWidth="1"/>
    <col min="8714" max="8714" width="14.140625" style="9" customWidth="1"/>
    <col min="8715" max="8715" width="14.28515625" style="9" customWidth="1"/>
    <col min="8716" max="8716" width="14" style="9" customWidth="1"/>
    <col min="8717" max="8717" width="13.85546875" style="9" customWidth="1"/>
    <col min="8718" max="8718" width="14" style="9" customWidth="1"/>
    <col min="8719" max="8719" width="13.85546875" style="9" customWidth="1"/>
    <col min="8720" max="8720" width="16.7109375" style="9" customWidth="1"/>
    <col min="8721" max="8721" width="17" style="9" customWidth="1"/>
    <col min="8722" max="8948" width="9.140625" style="9"/>
    <col min="8949" max="8949" width="23.28515625" style="9" customWidth="1"/>
    <col min="8950" max="8950" width="12.7109375" style="9" customWidth="1"/>
    <col min="8951" max="8951" width="14.42578125" style="9" bestFit="1" customWidth="1"/>
    <col min="8952" max="8952" width="14" style="9" customWidth="1"/>
    <col min="8953" max="8953" width="14.42578125" style="9" bestFit="1" customWidth="1"/>
    <col min="8954" max="8954" width="14" style="9" customWidth="1"/>
    <col min="8955" max="8955" width="14" style="9" bestFit="1" customWidth="1"/>
    <col min="8956" max="8956" width="13.140625" style="9" customWidth="1"/>
    <col min="8957" max="8957" width="14.42578125" style="9" bestFit="1" customWidth="1"/>
    <col min="8958" max="8958" width="4.42578125" style="9" customWidth="1"/>
    <col min="8959" max="8959" width="17.5703125" style="9" customWidth="1"/>
    <col min="8960" max="8960" width="14.42578125" style="9" customWidth="1"/>
    <col min="8961" max="8961" width="14.42578125" style="9" bestFit="1" customWidth="1"/>
    <col min="8962" max="8962" width="14" style="9" customWidth="1"/>
    <col min="8963" max="8963" width="13.85546875" style="9" customWidth="1"/>
    <col min="8964" max="8964" width="14" style="9" customWidth="1"/>
    <col min="8965" max="8967" width="13.85546875" style="9" customWidth="1"/>
    <col min="8968" max="8968" width="4.42578125" style="9" customWidth="1"/>
    <col min="8969" max="8969" width="27.140625" style="9" customWidth="1"/>
    <col min="8970" max="8970" width="14.140625" style="9" customWidth="1"/>
    <col min="8971" max="8971" width="14.28515625" style="9" customWidth="1"/>
    <col min="8972" max="8972" width="14" style="9" customWidth="1"/>
    <col min="8973" max="8973" width="13.85546875" style="9" customWidth="1"/>
    <col min="8974" max="8974" width="14" style="9" customWidth="1"/>
    <col min="8975" max="8975" width="13.85546875" style="9" customWidth="1"/>
    <col min="8976" max="8976" width="16.7109375" style="9" customWidth="1"/>
    <col min="8977" max="8977" width="17" style="9" customWidth="1"/>
    <col min="8978" max="9204" width="9.140625" style="9"/>
    <col min="9205" max="9205" width="23.28515625" style="9" customWidth="1"/>
    <col min="9206" max="9206" width="12.7109375" style="9" customWidth="1"/>
    <col min="9207" max="9207" width="14.42578125" style="9" bestFit="1" customWidth="1"/>
    <col min="9208" max="9208" width="14" style="9" customWidth="1"/>
    <col min="9209" max="9209" width="14.42578125" style="9" bestFit="1" customWidth="1"/>
    <col min="9210" max="9210" width="14" style="9" customWidth="1"/>
    <col min="9211" max="9211" width="14" style="9" bestFit="1" customWidth="1"/>
    <col min="9212" max="9212" width="13.140625" style="9" customWidth="1"/>
    <col min="9213" max="9213" width="14.42578125" style="9" bestFit="1" customWidth="1"/>
    <col min="9214" max="9214" width="4.42578125" style="9" customWidth="1"/>
    <col min="9215" max="9215" width="17.5703125" style="9" customWidth="1"/>
    <col min="9216" max="9216" width="14.42578125" style="9" customWidth="1"/>
    <col min="9217" max="9217" width="14.42578125" style="9" bestFit="1" customWidth="1"/>
    <col min="9218" max="9218" width="14" style="9" customWidth="1"/>
    <col min="9219" max="9219" width="13.85546875" style="9" customWidth="1"/>
    <col min="9220" max="9220" width="14" style="9" customWidth="1"/>
    <col min="9221" max="9223" width="13.85546875" style="9" customWidth="1"/>
    <col min="9224" max="9224" width="4.42578125" style="9" customWidth="1"/>
    <col min="9225" max="9225" width="27.140625" style="9" customWidth="1"/>
    <col min="9226" max="9226" width="14.140625" style="9" customWidth="1"/>
    <col min="9227" max="9227" width="14.28515625" style="9" customWidth="1"/>
    <col min="9228" max="9228" width="14" style="9" customWidth="1"/>
    <col min="9229" max="9229" width="13.85546875" style="9" customWidth="1"/>
    <col min="9230" max="9230" width="14" style="9" customWidth="1"/>
    <col min="9231" max="9231" width="13.85546875" style="9" customWidth="1"/>
    <col min="9232" max="9232" width="16.7109375" style="9" customWidth="1"/>
    <col min="9233" max="9233" width="17" style="9" customWidth="1"/>
    <col min="9234" max="9460" width="9.140625" style="9"/>
    <col min="9461" max="9461" width="23.28515625" style="9" customWidth="1"/>
    <col min="9462" max="9462" width="12.7109375" style="9" customWidth="1"/>
    <col min="9463" max="9463" width="14.42578125" style="9" bestFit="1" customWidth="1"/>
    <col min="9464" max="9464" width="14" style="9" customWidth="1"/>
    <col min="9465" max="9465" width="14.42578125" style="9" bestFit="1" customWidth="1"/>
    <col min="9466" max="9466" width="14" style="9" customWidth="1"/>
    <col min="9467" max="9467" width="14" style="9" bestFit="1" customWidth="1"/>
    <col min="9468" max="9468" width="13.140625" style="9" customWidth="1"/>
    <col min="9469" max="9469" width="14.42578125" style="9" bestFit="1" customWidth="1"/>
    <col min="9470" max="9470" width="4.42578125" style="9" customWidth="1"/>
    <col min="9471" max="9471" width="17.5703125" style="9" customWidth="1"/>
    <col min="9472" max="9472" width="14.42578125" style="9" customWidth="1"/>
    <col min="9473" max="9473" width="14.42578125" style="9" bestFit="1" customWidth="1"/>
    <col min="9474" max="9474" width="14" style="9" customWidth="1"/>
    <col min="9475" max="9475" width="13.85546875" style="9" customWidth="1"/>
    <col min="9476" max="9476" width="14" style="9" customWidth="1"/>
    <col min="9477" max="9479" width="13.85546875" style="9" customWidth="1"/>
    <col min="9480" max="9480" width="4.42578125" style="9" customWidth="1"/>
    <col min="9481" max="9481" width="27.140625" style="9" customWidth="1"/>
    <col min="9482" max="9482" width="14.140625" style="9" customWidth="1"/>
    <col min="9483" max="9483" width="14.28515625" style="9" customWidth="1"/>
    <col min="9484" max="9484" width="14" style="9" customWidth="1"/>
    <col min="9485" max="9485" width="13.85546875" style="9" customWidth="1"/>
    <col min="9486" max="9486" width="14" style="9" customWidth="1"/>
    <col min="9487" max="9487" width="13.85546875" style="9" customWidth="1"/>
    <col min="9488" max="9488" width="16.7109375" style="9" customWidth="1"/>
    <col min="9489" max="9489" width="17" style="9" customWidth="1"/>
    <col min="9490" max="9716" width="9.140625" style="9"/>
    <col min="9717" max="9717" width="23.28515625" style="9" customWidth="1"/>
    <col min="9718" max="9718" width="12.7109375" style="9" customWidth="1"/>
    <col min="9719" max="9719" width="14.42578125" style="9" bestFit="1" customWidth="1"/>
    <col min="9720" max="9720" width="14" style="9" customWidth="1"/>
    <col min="9721" max="9721" width="14.42578125" style="9" bestFit="1" customWidth="1"/>
    <col min="9722" max="9722" width="14" style="9" customWidth="1"/>
    <col min="9723" max="9723" width="14" style="9" bestFit="1" customWidth="1"/>
    <col min="9724" max="9724" width="13.140625" style="9" customWidth="1"/>
    <col min="9725" max="9725" width="14.42578125" style="9" bestFit="1" customWidth="1"/>
    <col min="9726" max="9726" width="4.42578125" style="9" customWidth="1"/>
    <col min="9727" max="9727" width="17.5703125" style="9" customWidth="1"/>
    <col min="9728" max="9728" width="14.42578125" style="9" customWidth="1"/>
    <col min="9729" max="9729" width="14.42578125" style="9" bestFit="1" customWidth="1"/>
    <col min="9730" max="9730" width="14" style="9" customWidth="1"/>
    <col min="9731" max="9731" width="13.85546875" style="9" customWidth="1"/>
    <col min="9732" max="9732" width="14" style="9" customWidth="1"/>
    <col min="9733" max="9735" width="13.85546875" style="9" customWidth="1"/>
    <col min="9736" max="9736" width="4.42578125" style="9" customWidth="1"/>
    <col min="9737" max="9737" width="27.140625" style="9" customWidth="1"/>
    <col min="9738" max="9738" width="14.140625" style="9" customWidth="1"/>
    <col min="9739" max="9739" width="14.28515625" style="9" customWidth="1"/>
    <col min="9740" max="9740" width="14" style="9" customWidth="1"/>
    <col min="9741" max="9741" width="13.85546875" style="9" customWidth="1"/>
    <col min="9742" max="9742" width="14" style="9" customWidth="1"/>
    <col min="9743" max="9743" width="13.85546875" style="9" customWidth="1"/>
    <col min="9744" max="9744" width="16.7109375" style="9" customWidth="1"/>
    <col min="9745" max="9745" width="17" style="9" customWidth="1"/>
    <col min="9746" max="9972" width="9.140625" style="9"/>
    <col min="9973" max="9973" width="23.28515625" style="9" customWidth="1"/>
    <col min="9974" max="9974" width="12.7109375" style="9" customWidth="1"/>
    <col min="9975" max="9975" width="14.42578125" style="9" bestFit="1" customWidth="1"/>
    <col min="9976" max="9976" width="14" style="9" customWidth="1"/>
    <col min="9977" max="9977" width="14.42578125" style="9" bestFit="1" customWidth="1"/>
    <col min="9978" max="9978" width="14" style="9" customWidth="1"/>
    <col min="9979" max="9979" width="14" style="9" bestFit="1" customWidth="1"/>
    <col min="9980" max="9980" width="13.140625" style="9" customWidth="1"/>
    <col min="9981" max="9981" width="14.42578125" style="9" bestFit="1" customWidth="1"/>
    <col min="9982" max="9982" width="4.42578125" style="9" customWidth="1"/>
    <col min="9983" max="9983" width="17.5703125" style="9" customWidth="1"/>
    <col min="9984" max="9984" width="14.42578125" style="9" customWidth="1"/>
    <col min="9985" max="9985" width="14.42578125" style="9" bestFit="1" customWidth="1"/>
    <col min="9986" max="9986" width="14" style="9" customWidth="1"/>
    <col min="9987" max="9987" width="13.85546875" style="9" customWidth="1"/>
    <col min="9988" max="9988" width="14" style="9" customWidth="1"/>
    <col min="9989" max="9991" width="13.85546875" style="9" customWidth="1"/>
    <col min="9992" max="9992" width="4.42578125" style="9" customWidth="1"/>
    <col min="9993" max="9993" width="27.140625" style="9" customWidth="1"/>
    <col min="9994" max="9994" width="14.140625" style="9" customWidth="1"/>
    <col min="9995" max="9995" width="14.28515625" style="9" customWidth="1"/>
    <col min="9996" max="9996" width="14" style="9" customWidth="1"/>
    <col min="9997" max="9997" width="13.85546875" style="9" customWidth="1"/>
    <col min="9998" max="9998" width="14" style="9" customWidth="1"/>
    <col min="9999" max="9999" width="13.85546875" style="9" customWidth="1"/>
    <col min="10000" max="10000" width="16.7109375" style="9" customWidth="1"/>
    <col min="10001" max="10001" width="17" style="9" customWidth="1"/>
    <col min="10002" max="10228" width="9.140625" style="9"/>
    <col min="10229" max="10229" width="23.28515625" style="9" customWidth="1"/>
    <col min="10230" max="10230" width="12.7109375" style="9" customWidth="1"/>
    <col min="10231" max="10231" width="14.42578125" style="9" bestFit="1" customWidth="1"/>
    <col min="10232" max="10232" width="14" style="9" customWidth="1"/>
    <col min="10233" max="10233" width="14.42578125" style="9" bestFit="1" customWidth="1"/>
    <col min="10234" max="10234" width="14" style="9" customWidth="1"/>
    <col min="10235" max="10235" width="14" style="9" bestFit="1" customWidth="1"/>
    <col min="10236" max="10236" width="13.140625" style="9" customWidth="1"/>
    <col min="10237" max="10237" width="14.42578125" style="9" bestFit="1" customWidth="1"/>
    <col min="10238" max="10238" width="4.42578125" style="9" customWidth="1"/>
    <col min="10239" max="10239" width="17.5703125" style="9" customWidth="1"/>
    <col min="10240" max="10240" width="14.42578125" style="9" customWidth="1"/>
    <col min="10241" max="10241" width="14.42578125" style="9" bestFit="1" customWidth="1"/>
    <col min="10242" max="10242" width="14" style="9" customWidth="1"/>
    <col min="10243" max="10243" width="13.85546875" style="9" customWidth="1"/>
    <col min="10244" max="10244" width="14" style="9" customWidth="1"/>
    <col min="10245" max="10247" width="13.85546875" style="9" customWidth="1"/>
    <col min="10248" max="10248" width="4.42578125" style="9" customWidth="1"/>
    <col min="10249" max="10249" width="27.140625" style="9" customWidth="1"/>
    <col min="10250" max="10250" width="14.140625" style="9" customWidth="1"/>
    <col min="10251" max="10251" width="14.28515625" style="9" customWidth="1"/>
    <col min="10252" max="10252" width="14" style="9" customWidth="1"/>
    <col min="10253" max="10253" width="13.85546875" style="9" customWidth="1"/>
    <col min="10254" max="10254" width="14" style="9" customWidth="1"/>
    <col min="10255" max="10255" width="13.85546875" style="9" customWidth="1"/>
    <col min="10256" max="10256" width="16.7109375" style="9" customWidth="1"/>
    <col min="10257" max="10257" width="17" style="9" customWidth="1"/>
    <col min="10258" max="10484" width="9.140625" style="9"/>
    <col min="10485" max="10485" width="23.28515625" style="9" customWidth="1"/>
    <col min="10486" max="10486" width="12.7109375" style="9" customWidth="1"/>
    <col min="10487" max="10487" width="14.42578125" style="9" bestFit="1" customWidth="1"/>
    <col min="10488" max="10488" width="14" style="9" customWidth="1"/>
    <col min="10489" max="10489" width="14.42578125" style="9" bestFit="1" customWidth="1"/>
    <col min="10490" max="10490" width="14" style="9" customWidth="1"/>
    <col min="10491" max="10491" width="14" style="9" bestFit="1" customWidth="1"/>
    <col min="10492" max="10492" width="13.140625" style="9" customWidth="1"/>
    <col min="10493" max="10493" width="14.42578125" style="9" bestFit="1" customWidth="1"/>
    <col min="10494" max="10494" width="4.42578125" style="9" customWidth="1"/>
    <col min="10495" max="10495" width="17.5703125" style="9" customWidth="1"/>
    <col min="10496" max="10496" width="14.42578125" style="9" customWidth="1"/>
    <col min="10497" max="10497" width="14.42578125" style="9" bestFit="1" customWidth="1"/>
    <col min="10498" max="10498" width="14" style="9" customWidth="1"/>
    <col min="10499" max="10499" width="13.85546875" style="9" customWidth="1"/>
    <col min="10500" max="10500" width="14" style="9" customWidth="1"/>
    <col min="10501" max="10503" width="13.85546875" style="9" customWidth="1"/>
    <col min="10504" max="10504" width="4.42578125" style="9" customWidth="1"/>
    <col min="10505" max="10505" width="27.140625" style="9" customWidth="1"/>
    <col min="10506" max="10506" width="14.140625" style="9" customWidth="1"/>
    <col min="10507" max="10507" width="14.28515625" style="9" customWidth="1"/>
    <col min="10508" max="10508" width="14" style="9" customWidth="1"/>
    <col min="10509" max="10509" width="13.85546875" style="9" customWidth="1"/>
    <col min="10510" max="10510" width="14" style="9" customWidth="1"/>
    <col min="10511" max="10511" width="13.85546875" style="9" customWidth="1"/>
    <col min="10512" max="10512" width="16.7109375" style="9" customWidth="1"/>
    <col min="10513" max="10513" width="17" style="9" customWidth="1"/>
    <col min="10514" max="10740" width="9.140625" style="9"/>
    <col min="10741" max="10741" width="23.28515625" style="9" customWidth="1"/>
    <col min="10742" max="10742" width="12.7109375" style="9" customWidth="1"/>
    <col min="10743" max="10743" width="14.42578125" style="9" bestFit="1" customWidth="1"/>
    <col min="10744" max="10744" width="14" style="9" customWidth="1"/>
    <col min="10745" max="10745" width="14.42578125" style="9" bestFit="1" customWidth="1"/>
    <col min="10746" max="10746" width="14" style="9" customWidth="1"/>
    <col min="10747" max="10747" width="14" style="9" bestFit="1" customWidth="1"/>
    <col min="10748" max="10748" width="13.140625" style="9" customWidth="1"/>
    <col min="10749" max="10749" width="14.42578125" style="9" bestFit="1" customWidth="1"/>
    <col min="10750" max="10750" width="4.42578125" style="9" customWidth="1"/>
    <col min="10751" max="10751" width="17.5703125" style="9" customWidth="1"/>
    <col min="10752" max="10752" width="14.42578125" style="9" customWidth="1"/>
    <col min="10753" max="10753" width="14.42578125" style="9" bestFit="1" customWidth="1"/>
    <col min="10754" max="10754" width="14" style="9" customWidth="1"/>
    <col min="10755" max="10755" width="13.85546875" style="9" customWidth="1"/>
    <col min="10756" max="10756" width="14" style="9" customWidth="1"/>
    <col min="10757" max="10759" width="13.85546875" style="9" customWidth="1"/>
    <col min="10760" max="10760" width="4.42578125" style="9" customWidth="1"/>
    <col min="10761" max="10761" width="27.140625" style="9" customWidth="1"/>
    <col min="10762" max="10762" width="14.140625" style="9" customWidth="1"/>
    <col min="10763" max="10763" width="14.28515625" style="9" customWidth="1"/>
    <col min="10764" max="10764" width="14" style="9" customWidth="1"/>
    <col min="10765" max="10765" width="13.85546875" style="9" customWidth="1"/>
    <col min="10766" max="10766" width="14" style="9" customWidth="1"/>
    <col min="10767" max="10767" width="13.85546875" style="9" customWidth="1"/>
    <col min="10768" max="10768" width="16.7109375" style="9" customWidth="1"/>
    <col min="10769" max="10769" width="17" style="9" customWidth="1"/>
    <col min="10770" max="10996" width="9.140625" style="9"/>
    <col min="10997" max="10997" width="23.28515625" style="9" customWidth="1"/>
    <col min="10998" max="10998" width="12.7109375" style="9" customWidth="1"/>
    <col min="10999" max="10999" width="14.42578125" style="9" bestFit="1" customWidth="1"/>
    <col min="11000" max="11000" width="14" style="9" customWidth="1"/>
    <col min="11001" max="11001" width="14.42578125" style="9" bestFit="1" customWidth="1"/>
    <col min="11002" max="11002" width="14" style="9" customWidth="1"/>
    <col min="11003" max="11003" width="14" style="9" bestFit="1" customWidth="1"/>
    <col min="11004" max="11004" width="13.140625" style="9" customWidth="1"/>
    <col min="11005" max="11005" width="14.42578125" style="9" bestFit="1" customWidth="1"/>
    <col min="11006" max="11006" width="4.42578125" style="9" customWidth="1"/>
    <col min="11007" max="11007" width="17.5703125" style="9" customWidth="1"/>
    <col min="11008" max="11008" width="14.42578125" style="9" customWidth="1"/>
    <col min="11009" max="11009" width="14.42578125" style="9" bestFit="1" customWidth="1"/>
    <col min="11010" max="11010" width="14" style="9" customWidth="1"/>
    <col min="11011" max="11011" width="13.85546875" style="9" customWidth="1"/>
    <col min="11012" max="11012" width="14" style="9" customWidth="1"/>
    <col min="11013" max="11015" width="13.85546875" style="9" customWidth="1"/>
    <col min="11016" max="11016" width="4.42578125" style="9" customWidth="1"/>
    <col min="11017" max="11017" width="27.140625" style="9" customWidth="1"/>
    <col min="11018" max="11018" width="14.140625" style="9" customWidth="1"/>
    <col min="11019" max="11019" width="14.28515625" style="9" customWidth="1"/>
    <col min="11020" max="11020" width="14" style="9" customWidth="1"/>
    <col min="11021" max="11021" width="13.85546875" style="9" customWidth="1"/>
    <col min="11022" max="11022" width="14" style="9" customWidth="1"/>
    <col min="11023" max="11023" width="13.85546875" style="9" customWidth="1"/>
    <col min="11024" max="11024" width="16.7109375" style="9" customWidth="1"/>
    <col min="11025" max="11025" width="17" style="9" customWidth="1"/>
    <col min="11026" max="11252" width="9.140625" style="9"/>
    <col min="11253" max="11253" width="23.28515625" style="9" customWidth="1"/>
    <col min="11254" max="11254" width="12.7109375" style="9" customWidth="1"/>
    <col min="11255" max="11255" width="14.42578125" style="9" bestFit="1" customWidth="1"/>
    <col min="11256" max="11256" width="14" style="9" customWidth="1"/>
    <col min="11257" max="11257" width="14.42578125" style="9" bestFit="1" customWidth="1"/>
    <col min="11258" max="11258" width="14" style="9" customWidth="1"/>
    <col min="11259" max="11259" width="14" style="9" bestFit="1" customWidth="1"/>
    <col min="11260" max="11260" width="13.140625" style="9" customWidth="1"/>
    <col min="11261" max="11261" width="14.42578125" style="9" bestFit="1" customWidth="1"/>
    <col min="11262" max="11262" width="4.42578125" style="9" customWidth="1"/>
    <col min="11263" max="11263" width="17.5703125" style="9" customWidth="1"/>
    <col min="11264" max="11264" width="14.42578125" style="9" customWidth="1"/>
    <col min="11265" max="11265" width="14.42578125" style="9" bestFit="1" customWidth="1"/>
    <col min="11266" max="11266" width="14" style="9" customWidth="1"/>
    <col min="11267" max="11267" width="13.85546875" style="9" customWidth="1"/>
    <col min="11268" max="11268" width="14" style="9" customWidth="1"/>
    <col min="11269" max="11271" width="13.85546875" style="9" customWidth="1"/>
    <col min="11272" max="11272" width="4.42578125" style="9" customWidth="1"/>
    <col min="11273" max="11273" width="27.140625" style="9" customWidth="1"/>
    <col min="11274" max="11274" width="14.140625" style="9" customWidth="1"/>
    <col min="11275" max="11275" width="14.28515625" style="9" customWidth="1"/>
    <col min="11276" max="11276" width="14" style="9" customWidth="1"/>
    <col min="11277" max="11277" width="13.85546875" style="9" customWidth="1"/>
    <col min="11278" max="11278" width="14" style="9" customWidth="1"/>
    <col min="11279" max="11279" width="13.85546875" style="9" customWidth="1"/>
    <col min="11280" max="11280" width="16.7109375" style="9" customWidth="1"/>
    <col min="11281" max="11281" width="17" style="9" customWidth="1"/>
    <col min="11282" max="11508" width="9.140625" style="9"/>
    <col min="11509" max="11509" width="23.28515625" style="9" customWidth="1"/>
    <col min="11510" max="11510" width="12.7109375" style="9" customWidth="1"/>
    <col min="11511" max="11511" width="14.42578125" style="9" bestFit="1" customWidth="1"/>
    <col min="11512" max="11512" width="14" style="9" customWidth="1"/>
    <col min="11513" max="11513" width="14.42578125" style="9" bestFit="1" customWidth="1"/>
    <col min="11514" max="11514" width="14" style="9" customWidth="1"/>
    <col min="11515" max="11515" width="14" style="9" bestFit="1" customWidth="1"/>
    <col min="11516" max="11516" width="13.140625" style="9" customWidth="1"/>
    <col min="11517" max="11517" width="14.42578125" style="9" bestFit="1" customWidth="1"/>
    <col min="11518" max="11518" width="4.42578125" style="9" customWidth="1"/>
    <col min="11519" max="11519" width="17.5703125" style="9" customWidth="1"/>
    <col min="11520" max="11520" width="14.42578125" style="9" customWidth="1"/>
    <col min="11521" max="11521" width="14.42578125" style="9" bestFit="1" customWidth="1"/>
    <col min="11522" max="11522" width="14" style="9" customWidth="1"/>
    <col min="11523" max="11523" width="13.85546875" style="9" customWidth="1"/>
    <col min="11524" max="11524" width="14" style="9" customWidth="1"/>
    <col min="11525" max="11527" width="13.85546875" style="9" customWidth="1"/>
    <col min="11528" max="11528" width="4.42578125" style="9" customWidth="1"/>
    <col min="11529" max="11529" width="27.140625" style="9" customWidth="1"/>
    <col min="11530" max="11530" width="14.140625" style="9" customWidth="1"/>
    <col min="11531" max="11531" width="14.28515625" style="9" customWidth="1"/>
    <col min="11532" max="11532" width="14" style="9" customWidth="1"/>
    <col min="11533" max="11533" width="13.85546875" style="9" customWidth="1"/>
    <col min="11534" max="11534" width="14" style="9" customWidth="1"/>
    <col min="11535" max="11535" width="13.85546875" style="9" customWidth="1"/>
    <col min="11536" max="11536" width="16.7109375" style="9" customWidth="1"/>
    <col min="11537" max="11537" width="17" style="9" customWidth="1"/>
    <col min="11538" max="11764" width="9.140625" style="9"/>
    <col min="11765" max="11765" width="23.28515625" style="9" customWidth="1"/>
    <col min="11766" max="11766" width="12.7109375" style="9" customWidth="1"/>
    <col min="11767" max="11767" width="14.42578125" style="9" bestFit="1" customWidth="1"/>
    <col min="11768" max="11768" width="14" style="9" customWidth="1"/>
    <col min="11769" max="11769" width="14.42578125" style="9" bestFit="1" customWidth="1"/>
    <col min="11770" max="11770" width="14" style="9" customWidth="1"/>
    <col min="11771" max="11771" width="14" style="9" bestFit="1" customWidth="1"/>
    <col min="11772" max="11772" width="13.140625" style="9" customWidth="1"/>
    <col min="11773" max="11773" width="14.42578125" style="9" bestFit="1" customWidth="1"/>
    <col min="11774" max="11774" width="4.42578125" style="9" customWidth="1"/>
    <col min="11775" max="11775" width="17.5703125" style="9" customWidth="1"/>
    <col min="11776" max="11776" width="14.42578125" style="9" customWidth="1"/>
    <col min="11777" max="11777" width="14.42578125" style="9" bestFit="1" customWidth="1"/>
    <col min="11778" max="11778" width="14" style="9" customWidth="1"/>
    <col min="11779" max="11779" width="13.85546875" style="9" customWidth="1"/>
    <col min="11780" max="11780" width="14" style="9" customWidth="1"/>
    <col min="11781" max="11783" width="13.85546875" style="9" customWidth="1"/>
    <col min="11784" max="11784" width="4.42578125" style="9" customWidth="1"/>
    <col min="11785" max="11785" width="27.140625" style="9" customWidth="1"/>
    <col min="11786" max="11786" width="14.140625" style="9" customWidth="1"/>
    <col min="11787" max="11787" width="14.28515625" style="9" customWidth="1"/>
    <col min="11788" max="11788" width="14" style="9" customWidth="1"/>
    <col min="11789" max="11789" width="13.85546875" style="9" customWidth="1"/>
    <col min="11790" max="11790" width="14" style="9" customWidth="1"/>
    <col min="11791" max="11791" width="13.85546875" style="9" customWidth="1"/>
    <col min="11792" max="11792" width="16.7109375" style="9" customWidth="1"/>
    <col min="11793" max="11793" width="17" style="9" customWidth="1"/>
    <col min="11794" max="12020" width="9.140625" style="9"/>
    <col min="12021" max="12021" width="23.28515625" style="9" customWidth="1"/>
    <col min="12022" max="12022" width="12.7109375" style="9" customWidth="1"/>
    <col min="12023" max="12023" width="14.42578125" style="9" bestFit="1" customWidth="1"/>
    <col min="12024" max="12024" width="14" style="9" customWidth="1"/>
    <col min="12025" max="12025" width="14.42578125" style="9" bestFit="1" customWidth="1"/>
    <col min="12026" max="12026" width="14" style="9" customWidth="1"/>
    <col min="12027" max="12027" width="14" style="9" bestFit="1" customWidth="1"/>
    <col min="12028" max="12028" width="13.140625" style="9" customWidth="1"/>
    <col min="12029" max="12029" width="14.42578125" style="9" bestFit="1" customWidth="1"/>
    <col min="12030" max="12030" width="4.42578125" style="9" customWidth="1"/>
    <col min="12031" max="12031" width="17.5703125" style="9" customWidth="1"/>
    <col min="12032" max="12032" width="14.42578125" style="9" customWidth="1"/>
    <col min="12033" max="12033" width="14.42578125" style="9" bestFit="1" customWidth="1"/>
    <col min="12034" max="12034" width="14" style="9" customWidth="1"/>
    <col min="12035" max="12035" width="13.85546875" style="9" customWidth="1"/>
    <col min="12036" max="12036" width="14" style="9" customWidth="1"/>
    <col min="12037" max="12039" width="13.85546875" style="9" customWidth="1"/>
    <col min="12040" max="12040" width="4.42578125" style="9" customWidth="1"/>
    <col min="12041" max="12041" width="27.140625" style="9" customWidth="1"/>
    <col min="12042" max="12042" width="14.140625" style="9" customWidth="1"/>
    <col min="12043" max="12043" width="14.28515625" style="9" customWidth="1"/>
    <col min="12044" max="12044" width="14" style="9" customWidth="1"/>
    <col min="12045" max="12045" width="13.85546875" style="9" customWidth="1"/>
    <col min="12046" max="12046" width="14" style="9" customWidth="1"/>
    <col min="12047" max="12047" width="13.85546875" style="9" customWidth="1"/>
    <col min="12048" max="12048" width="16.7109375" style="9" customWidth="1"/>
    <col min="12049" max="12049" width="17" style="9" customWidth="1"/>
    <col min="12050" max="12276" width="9.140625" style="9"/>
    <col min="12277" max="12277" width="23.28515625" style="9" customWidth="1"/>
    <col min="12278" max="12278" width="12.7109375" style="9" customWidth="1"/>
    <col min="12279" max="12279" width="14.42578125" style="9" bestFit="1" customWidth="1"/>
    <col min="12280" max="12280" width="14" style="9" customWidth="1"/>
    <col min="12281" max="12281" width="14.42578125" style="9" bestFit="1" customWidth="1"/>
    <col min="12282" max="12282" width="14" style="9" customWidth="1"/>
    <col min="12283" max="12283" width="14" style="9" bestFit="1" customWidth="1"/>
    <col min="12284" max="12284" width="13.140625" style="9" customWidth="1"/>
    <col min="12285" max="12285" width="14.42578125" style="9" bestFit="1" customWidth="1"/>
    <col min="12286" max="12286" width="4.42578125" style="9" customWidth="1"/>
    <col min="12287" max="12287" width="17.5703125" style="9" customWidth="1"/>
    <col min="12288" max="12288" width="14.42578125" style="9" customWidth="1"/>
    <col min="12289" max="12289" width="14.42578125" style="9" bestFit="1" customWidth="1"/>
    <col min="12290" max="12290" width="14" style="9" customWidth="1"/>
    <col min="12291" max="12291" width="13.85546875" style="9" customWidth="1"/>
    <col min="12292" max="12292" width="14" style="9" customWidth="1"/>
    <col min="12293" max="12295" width="13.85546875" style="9" customWidth="1"/>
    <col min="12296" max="12296" width="4.42578125" style="9" customWidth="1"/>
    <col min="12297" max="12297" width="27.140625" style="9" customWidth="1"/>
    <col min="12298" max="12298" width="14.140625" style="9" customWidth="1"/>
    <col min="12299" max="12299" width="14.28515625" style="9" customWidth="1"/>
    <col min="12300" max="12300" width="14" style="9" customWidth="1"/>
    <col min="12301" max="12301" width="13.85546875" style="9" customWidth="1"/>
    <col min="12302" max="12302" width="14" style="9" customWidth="1"/>
    <col min="12303" max="12303" width="13.85546875" style="9" customWidth="1"/>
    <col min="12304" max="12304" width="16.7109375" style="9" customWidth="1"/>
    <col min="12305" max="12305" width="17" style="9" customWidth="1"/>
    <col min="12306" max="12532" width="9.140625" style="9"/>
    <col min="12533" max="12533" width="23.28515625" style="9" customWidth="1"/>
    <col min="12534" max="12534" width="12.7109375" style="9" customWidth="1"/>
    <col min="12535" max="12535" width="14.42578125" style="9" bestFit="1" customWidth="1"/>
    <col min="12536" max="12536" width="14" style="9" customWidth="1"/>
    <col min="12537" max="12537" width="14.42578125" style="9" bestFit="1" customWidth="1"/>
    <col min="12538" max="12538" width="14" style="9" customWidth="1"/>
    <col min="12539" max="12539" width="14" style="9" bestFit="1" customWidth="1"/>
    <col min="12540" max="12540" width="13.140625" style="9" customWidth="1"/>
    <col min="12541" max="12541" width="14.42578125" style="9" bestFit="1" customWidth="1"/>
    <col min="12542" max="12542" width="4.42578125" style="9" customWidth="1"/>
    <col min="12543" max="12543" width="17.5703125" style="9" customWidth="1"/>
    <col min="12544" max="12544" width="14.42578125" style="9" customWidth="1"/>
    <col min="12545" max="12545" width="14.42578125" style="9" bestFit="1" customWidth="1"/>
    <col min="12546" max="12546" width="14" style="9" customWidth="1"/>
    <col min="12547" max="12547" width="13.85546875" style="9" customWidth="1"/>
    <col min="12548" max="12548" width="14" style="9" customWidth="1"/>
    <col min="12549" max="12551" width="13.85546875" style="9" customWidth="1"/>
    <col min="12552" max="12552" width="4.42578125" style="9" customWidth="1"/>
    <col min="12553" max="12553" width="27.140625" style="9" customWidth="1"/>
    <col min="12554" max="12554" width="14.140625" style="9" customWidth="1"/>
    <col min="12555" max="12555" width="14.28515625" style="9" customWidth="1"/>
    <col min="12556" max="12556" width="14" style="9" customWidth="1"/>
    <col min="12557" max="12557" width="13.85546875" style="9" customWidth="1"/>
    <col min="12558" max="12558" width="14" style="9" customWidth="1"/>
    <col min="12559" max="12559" width="13.85546875" style="9" customWidth="1"/>
    <col min="12560" max="12560" width="16.7109375" style="9" customWidth="1"/>
    <col min="12561" max="12561" width="17" style="9" customWidth="1"/>
    <col min="12562" max="12788" width="9.140625" style="9"/>
    <col min="12789" max="12789" width="23.28515625" style="9" customWidth="1"/>
    <col min="12790" max="12790" width="12.7109375" style="9" customWidth="1"/>
    <col min="12791" max="12791" width="14.42578125" style="9" bestFit="1" customWidth="1"/>
    <col min="12792" max="12792" width="14" style="9" customWidth="1"/>
    <col min="12793" max="12793" width="14.42578125" style="9" bestFit="1" customWidth="1"/>
    <col min="12794" max="12794" width="14" style="9" customWidth="1"/>
    <col min="12795" max="12795" width="14" style="9" bestFit="1" customWidth="1"/>
    <col min="12796" max="12796" width="13.140625" style="9" customWidth="1"/>
    <col min="12797" max="12797" width="14.42578125" style="9" bestFit="1" customWidth="1"/>
    <col min="12798" max="12798" width="4.42578125" style="9" customWidth="1"/>
    <col min="12799" max="12799" width="17.5703125" style="9" customWidth="1"/>
    <col min="12800" max="12800" width="14.42578125" style="9" customWidth="1"/>
    <col min="12801" max="12801" width="14.42578125" style="9" bestFit="1" customWidth="1"/>
    <col min="12802" max="12802" width="14" style="9" customWidth="1"/>
    <col min="12803" max="12803" width="13.85546875" style="9" customWidth="1"/>
    <col min="12804" max="12804" width="14" style="9" customWidth="1"/>
    <col min="12805" max="12807" width="13.85546875" style="9" customWidth="1"/>
    <col min="12808" max="12808" width="4.42578125" style="9" customWidth="1"/>
    <col min="12809" max="12809" width="27.140625" style="9" customWidth="1"/>
    <col min="12810" max="12810" width="14.140625" style="9" customWidth="1"/>
    <col min="12811" max="12811" width="14.28515625" style="9" customWidth="1"/>
    <col min="12812" max="12812" width="14" style="9" customWidth="1"/>
    <col min="12813" max="12813" width="13.85546875" style="9" customWidth="1"/>
    <col min="12814" max="12814" width="14" style="9" customWidth="1"/>
    <col min="12815" max="12815" width="13.85546875" style="9" customWidth="1"/>
    <col min="12816" max="12816" width="16.7109375" style="9" customWidth="1"/>
    <col min="12817" max="12817" width="17" style="9" customWidth="1"/>
    <col min="12818" max="13044" width="9.140625" style="9"/>
    <col min="13045" max="13045" width="23.28515625" style="9" customWidth="1"/>
    <col min="13046" max="13046" width="12.7109375" style="9" customWidth="1"/>
    <col min="13047" max="13047" width="14.42578125" style="9" bestFit="1" customWidth="1"/>
    <col min="13048" max="13048" width="14" style="9" customWidth="1"/>
    <col min="13049" max="13049" width="14.42578125" style="9" bestFit="1" customWidth="1"/>
    <col min="13050" max="13050" width="14" style="9" customWidth="1"/>
    <col min="13051" max="13051" width="14" style="9" bestFit="1" customWidth="1"/>
    <col min="13052" max="13052" width="13.140625" style="9" customWidth="1"/>
    <col min="13053" max="13053" width="14.42578125" style="9" bestFit="1" customWidth="1"/>
    <col min="13054" max="13054" width="4.42578125" style="9" customWidth="1"/>
    <col min="13055" max="13055" width="17.5703125" style="9" customWidth="1"/>
    <col min="13056" max="13056" width="14.42578125" style="9" customWidth="1"/>
    <col min="13057" max="13057" width="14.42578125" style="9" bestFit="1" customWidth="1"/>
    <col min="13058" max="13058" width="14" style="9" customWidth="1"/>
    <col min="13059" max="13059" width="13.85546875" style="9" customWidth="1"/>
    <col min="13060" max="13060" width="14" style="9" customWidth="1"/>
    <col min="13061" max="13063" width="13.85546875" style="9" customWidth="1"/>
    <col min="13064" max="13064" width="4.42578125" style="9" customWidth="1"/>
    <col min="13065" max="13065" width="27.140625" style="9" customWidth="1"/>
    <col min="13066" max="13066" width="14.140625" style="9" customWidth="1"/>
    <col min="13067" max="13067" width="14.28515625" style="9" customWidth="1"/>
    <col min="13068" max="13068" width="14" style="9" customWidth="1"/>
    <col min="13069" max="13069" width="13.85546875" style="9" customWidth="1"/>
    <col min="13070" max="13070" width="14" style="9" customWidth="1"/>
    <col min="13071" max="13071" width="13.85546875" style="9" customWidth="1"/>
    <col min="13072" max="13072" width="16.7109375" style="9" customWidth="1"/>
    <col min="13073" max="13073" width="17" style="9" customWidth="1"/>
    <col min="13074" max="13300" width="9.140625" style="9"/>
    <col min="13301" max="13301" width="23.28515625" style="9" customWidth="1"/>
    <col min="13302" max="13302" width="12.7109375" style="9" customWidth="1"/>
    <col min="13303" max="13303" width="14.42578125" style="9" bestFit="1" customWidth="1"/>
    <col min="13304" max="13304" width="14" style="9" customWidth="1"/>
    <col min="13305" max="13305" width="14.42578125" style="9" bestFit="1" customWidth="1"/>
    <col min="13306" max="13306" width="14" style="9" customWidth="1"/>
    <col min="13307" max="13307" width="14" style="9" bestFit="1" customWidth="1"/>
    <col min="13308" max="13308" width="13.140625" style="9" customWidth="1"/>
    <col min="13309" max="13309" width="14.42578125" style="9" bestFit="1" customWidth="1"/>
    <col min="13310" max="13310" width="4.42578125" style="9" customWidth="1"/>
    <col min="13311" max="13311" width="17.5703125" style="9" customWidth="1"/>
    <col min="13312" max="13312" width="14.42578125" style="9" customWidth="1"/>
    <col min="13313" max="13313" width="14.42578125" style="9" bestFit="1" customWidth="1"/>
    <col min="13314" max="13314" width="14" style="9" customWidth="1"/>
    <col min="13315" max="13315" width="13.85546875" style="9" customWidth="1"/>
    <col min="13316" max="13316" width="14" style="9" customWidth="1"/>
    <col min="13317" max="13319" width="13.85546875" style="9" customWidth="1"/>
    <col min="13320" max="13320" width="4.42578125" style="9" customWidth="1"/>
    <col min="13321" max="13321" width="27.140625" style="9" customWidth="1"/>
    <col min="13322" max="13322" width="14.140625" style="9" customWidth="1"/>
    <col min="13323" max="13323" width="14.28515625" style="9" customWidth="1"/>
    <col min="13324" max="13324" width="14" style="9" customWidth="1"/>
    <col min="13325" max="13325" width="13.85546875" style="9" customWidth="1"/>
    <col min="13326" max="13326" width="14" style="9" customWidth="1"/>
    <col min="13327" max="13327" width="13.85546875" style="9" customWidth="1"/>
    <col min="13328" max="13328" width="16.7109375" style="9" customWidth="1"/>
    <col min="13329" max="13329" width="17" style="9" customWidth="1"/>
    <col min="13330" max="13556" width="9.140625" style="9"/>
    <col min="13557" max="13557" width="23.28515625" style="9" customWidth="1"/>
    <col min="13558" max="13558" width="12.7109375" style="9" customWidth="1"/>
    <col min="13559" max="13559" width="14.42578125" style="9" bestFit="1" customWidth="1"/>
    <col min="13560" max="13560" width="14" style="9" customWidth="1"/>
    <col min="13561" max="13561" width="14.42578125" style="9" bestFit="1" customWidth="1"/>
    <col min="13562" max="13562" width="14" style="9" customWidth="1"/>
    <col min="13563" max="13563" width="14" style="9" bestFit="1" customWidth="1"/>
    <col min="13564" max="13564" width="13.140625" style="9" customWidth="1"/>
    <col min="13565" max="13565" width="14.42578125" style="9" bestFit="1" customWidth="1"/>
    <col min="13566" max="13566" width="4.42578125" style="9" customWidth="1"/>
    <col min="13567" max="13567" width="17.5703125" style="9" customWidth="1"/>
    <col min="13568" max="13568" width="14.42578125" style="9" customWidth="1"/>
    <col min="13569" max="13569" width="14.42578125" style="9" bestFit="1" customWidth="1"/>
    <col min="13570" max="13570" width="14" style="9" customWidth="1"/>
    <col min="13571" max="13571" width="13.85546875" style="9" customWidth="1"/>
    <col min="13572" max="13572" width="14" style="9" customWidth="1"/>
    <col min="13573" max="13575" width="13.85546875" style="9" customWidth="1"/>
    <col min="13576" max="13576" width="4.42578125" style="9" customWidth="1"/>
    <col min="13577" max="13577" width="27.140625" style="9" customWidth="1"/>
    <col min="13578" max="13578" width="14.140625" style="9" customWidth="1"/>
    <col min="13579" max="13579" width="14.28515625" style="9" customWidth="1"/>
    <col min="13580" max="13580" width="14" style="9" customWidth="1"/>
    <col min="13581" max="13581" width="13.85546875" style="9" customWidth="1"/>
    <col min="13582" max="13582" width="14" style="9" customWidth="1"/>
    <col min="13583" max="13583" width="13.85546875" style="9" customWidth="1"/>
    <col min="13584" max="13584" width="16.7109375" style="9" customWidth="1"/>
    <col min="13585" max="13585" width="17" style="9" customWidth="1"/>
    <col min="13586" max="13812" width="9.140625" style="9"/>
    <col min="13813" max="13813" width="23.28515625" style="9" customWidth="1"/>
    <col min="13814" max="13814" width="12.7109375" style="9" customWidth="1"/>
    <col min="13815" max="13815" width="14.42578125" style="9" bestFit="1" customWidth="1"/>
    <col min="13816" max="13816" width="14" style="9" customWidth="1"/>
    <col min="13817" max="13817" width="14.42578125" style="9" bestFit="1" customWidth="1"/>
    <col min="13818" max="13818" width="14" style="9" customWidth="1"/>
    <col min="13819" max="13819" width="14" style="9" bestFit="1" customWidth="1"/>
    <col min="13820" max="13820" width="13.140625" style="9" customWidth="1"/>
    <col min="13821" max="13821" width="14.42578125" style="9" bestFit="1" customWidth="1"/>
    <col min="13822" max="13822" width="4.42578125" style="9" customWidth="1"/>
    <col min="13823" max="13823" width="17.5703125" style="9" customWidth="1"/>
    <col min="13824" max="13824" width="14.42578125" style="9" customWidth="1"/>
    <col min="13825" max="13825" width="14.42578125" style="9" bestFit="1" customWidth="1"/>
    <col min="13826" max="13826" width="14" style="9" customWidth="1"/>
    <col min="13827" max="13827" width="13.85546875" style="9" customWidth="1"/>
    <col min="13828" max="13828" width="14" style="9" customWidth="1"/>
    <col min="13829" max="13831" width="13.85546875" style="9" customWidth="1"/>
    <col min="13832" max="13832" width="4.42578125" style="9" customWidth="1"/>
    <col min="13833" max="13833" width="27.140625" style="9" customWidth="1"/>
    <col min="13834" max="13834" width="14.140625" style="9" customWidth="1"/>
    <col min="13835" max="13835" width="14.28515625" style="9" customWidth="1"/>
    <col min="13836" max="13836" width="14" style="9" customWidth="1"/>
    <col min="13837" max="13837" width="13.85546875" style="9" customWidth="1"/>
    <col min="13838" max="13838" width="14" style="9" customWidth="1"/>
    <col min="13839" max="13839" width="13.85546875" style="9" customWidth="1"/>
    <col min="13840" max="13840" width="16.7109375" style="9" customWidth="1"/>
    <col min="13841" max="13841" width="17" style="9" customWidth="1"/>
    <col min="13842" max="14068" width="9.140625" style="9"/>
    <col min="14069" max="14069" width="23.28515625" style="9" customWidth="1"/>
    <col min="14070" max="14070" width="12.7109375" style="9" customWidth="1"/>
    <col min="14071" max="14071" width="14.42578125" style="9" bestFit="1" customWidth="1"/>
    <col min="14072" max="14072" width="14" style="9" customWidth="1"/>
    <col min="14073" max="14073" width="14.42578125" style="9" bestFit="1" customWidth="1"/>
    <col min="14074" max="14074" width="14" style="9" customWidth="1"/>
    <col min="14075" max="14075" width="14" style="9" bestFit="1" customWidth="1"/>
    <col min="14076" max="14076" width="13.140625" style="9" customWidth="1"/>
    <col min="14077" max="14077" width="14.42578125" style="9" bestFit="1" customWidth="1"/>
    <col min="14078" max="14078" width="4.42578125" style="9" customWidth="1"/>
    <col min="14079" max="14079" width="17.5703125" style="9" customWidth="1"/>
    <col min="14080" max="14080" width="14.42578125" style="9" customWidth="1"/>
    <col min="14081" max="14081" width="14.42578125" style="9" bestFit="1" customWidth="1"/>
    <col min="14082" max="14082" width="14" style="9" customWidth="1"/>
    <col min="14083" max="14083" width="13.85546875" style="9" customWidth="1"/>
    <col min="14084" max="14084" width="14" style="9" customWidth="1"/>
    <col min="14085" max="14087" width="13.85546875" style="9" customWidth="1"/>
    <col min="14088" max="14088" width="4.42578125" style="9" customWidth="1"/>
    <col min="14089" max="14089" width="27.140625" style="9" customWidth="1"/>
    <col min="14090" max="14090" width="14.140625" style="9" customWidth="1"/>
    <col min="14091" max="14091" width="14.28515625" style="9" customWidth="1"/>
    <col min="14092" max="14092" width="14" style="9" customWidth="1"/>
    <col min="14093" max="14093" width="13.85546875" style="9" customWidth="1"/>
    <col min="14094" max="14094" width="14" style="9" customWidth="1"/>
    <col min="14095" max="14095" width="13.85546875" style="9" customWidth="1"/>
    <col min="14096" max="14096" width="16.7109375" style="9" customWidth="1"/>
    <col min="14097" max="14097" width="17" style="9" customWidth="1"/>
    <col min="14098" max="14324" width="9.140625" style="9"/>
    <col min="14325" max="14325" width="23.28515625" style="9" customWidth="1"/>
    <col min="14326" max="14326" width="12.7109375" style="9" customWidth="1"/>
    <col min="14327" max="14327" width="14.42578125" style="9" bestFit="1" customWidth="1"/>
    <col min="14328" max="14328" width="14" style="9" customWidth="1"/>
    <col min="14329" max="14329" width="14.42578125" style="9" bestFit="1" customWidth="1"/>
    <col min="14330" max="14330" width="14" style="9" customWidth="1"/>
    <col min="14331" max="14331" width="14" style="9" bestFit="1" customWidth="1"/>
    <col min="14332" max="14332" width="13.140625" style="9" customWidth="1"/>
    <col min="14333" max="14333" width="14.42578125" style="9" bestFit="1" customWidth="1"/>
    <col min="14334" max="14334" width="4.42578125" style="9" customWidth="1"/>
    <col min="14335" max="14335" width="17.5703125" style="9" customWidth="1"/>
    <col min="14336" max="14336" width="14.42578125" style="9" customWidth="1"/>
    <col min="14337" max="14337" width="14.42578125" style="9" bestFit="1" customWidth="1"/>
    <col min="14338" max="14338" width="14" style="9" customWidth="1"/>
    <col min="14339" max="14339" width="13.85546875" style="9" customWidth="1"/>
    <col min="14340" max="14340" width="14" style="9" customWidth="1"/>
    <col min="14341" max="14343" width="13.85546875" style="9" customWidth="1"/>
    <col min="14344" max="14344" width="4.42578125" style="9" customWidth="1"/>
    <col min="14345" max="14345" width="27.140625" style="9" customWidth="1"/>
    <col min="14346" max="14346" width="14.140625" style="9" customWidth="1"/>
    <col min="14347" max="14347" width="14.28515625" style="9" customWidth="1"/>
    <col min="14348" max="14348" width="14" style="9" customWidth="1"/>
    <col min="14349" max="14349" width="13.85546875" style="9" customWidth="1"/>
    <col min="14350" max="14350" width="14" style="9" customWidth="1"/>
    <col min="14351" max="14351" width="13.85546875" style="9" customWidth="1"/>
    <col min="14352" max="14352" width="16.7109375" style="9" customWidth="1"/>
    <col min="14353" max="14353" width="17" style="9" customWidth="1"/>
    <col min="14354" max="14580" width="9.140625" style="9"/>
    <col min="14581" max="14581" width="23.28515625" style="9" customWidth="1"/>
    <col min="14582" max="14582" width="12.7109375" style="9" customWidth="1"/>
    <col min="14583" max="14583" width="14.42578125" style="9" bestFit="1" customWidth="1"/>
    <col min="14584" max="14584" width="14" style="9" customWidth="1"/>
    <col min="14585" max="14585" width="14.42578125" style="9" bestFit="1" customWidth="1"/>
    <col min="14586" max="14586" width="14" style="9" customWidth="1"/>
    <col min="14587" max="14587" width="14" style="9" bestFit="1" customWidth="1"/>
    <col min="14588" max="14588" width="13.140625" style="9" customWidth="1"/>
    <col min="14589" max="14589" width="14.42578125" style="9" bestFit="1" customWidth="1"/>
    <col min="14590" max="14590" width="4.42578125" style="9" customWidth="1"/>
    <col min="14591" max="14591" width="17.5703125" style="9" customWidth="1"/>
    <col min="14592" max="14592" width="14.42578125" style="9" customWidth="1"/>
    <col min="14593" max="14593" width="14.42578125" style="9" bestFit="1" customWidth="1"/>
    <col min="14594" max="14594" width="14" style="9" customWidth="1"/>
    <col min="14595" max="14595" width="13.85546875" style="9" customWidth="1"/>
    <col min="14596" max="14596" width="14" style="9" customWidth="1"/>
    <col min="14597" max="14599" width="13.85546875" style="9" customWidth="1"/>
    <col min="14600" max="14600" width="4.42578125" style="9" customWidth="1"/>
    <col min="14601" max="14601" width="27.140625" style="9" customWidth="1"/>
    <col min="14602" max="14602" width="14.140625" style="9" customWidth="1"/>
    <col min="14603" max="14603" width="14.28515625" style="9" customWidth="1"/>
    <col min="14604" max="14604" width="14" style="9" customWidth="1"/>
    <col min="14605" max="14605" width="13.85546875" style="9" customWidth="1"/>
    <col min="14606" max="14606" width="14" style="9" customWidth="1"/>
    <col min="14607" max="14607" width="13.85546875" style="9" customWidth="1"/>
    <col min="14608" max="14608" width="16.7109375" style="9" customWidth="1"/>
    <col min="14609" max="14609" width="17" style="9" customWidth="1"/>
    <col min="14610" max="14836" width="9.140625" style="9"/>
    <col min="14837" max="14837" width="23.28515625" style="9" customWidth="1"/>
    <col min="14838" max="14838" width="12.7109375" style="9" customWidth="1"/>
    <col min="14839" max="14839" width="14.42578125" style="9" bestFit="1" customWidth="1"/>
    <col min="14840" max="14840" width="14" style="9" customWidth="1"/>
    <col min="14841" max="14841" width="14.42578125" style="9" bestFit="1" customWidth="1"/>
    <col min="14842" max="14842" width="14" style="9" customWidth="1"/>
    <col min="14843" max="14843" width="14" style="9" bestFit="1" customWidth="1"/>
    <col min="14844" max="14844" width="13.140625" style="9" customWidth="1"/>
    <col min="14845" max="14845" width="14.42578125" style="9" bestFit="1" customWidth="1"/>
    <col min="14846" max="14846" width="4.42578125" style="9" customWidth="1"/>
    <col min="14847" max="14847" width="17.5703125" style="9" customWidth="1"/>
    <col min="14848" max="14848" width="14.42578125" style="9" customWidth="1"/>
    <col min="14849" max="14849" width="14.42578125" style="9" bestFit="1" customWidth="1"/>
    <col min="14850" max="14850" width="14" style="9" customWidth="1"/>
    <col min="14851" max="14851" width="13.85546875" style="9" customWidth="1"/>
    <col min="14852" max="14852" width="14" style="9" customWidth="1"/>
    <col min="14853" max="14855" width="13.85546875" style="9" customWidth="1"/>
    <col min="14856" max="14856" width="4.42578125" style="9" customWidth="1"/>
    <col min="14857" max="14857" width="27.140625" style="9" customWidth="1"/>
    <col min="14858" max="14858" width="14.140625" style="9" customWidth="1"/>
    <col min="14859" max="14859" width="14.28515625" style="9" customWidth="1"/>
    <col min="14860" max="14860" width="14" style="9" customWidth="1"/>
    <col min="14861" max="14861" width="13.85546875" style="9" customWidth="1"/>
    <col min="14862" max="14862" width="14" style="9" customWidth="1"/>
    <col min="14863" max="14863" width="13.85546875" style="9" customWidth="1"/>
    <col min="14864" max="14864" width="16.7109375" style="9" customWidth="1"/>
    <col min="14865" max="14865" width="17" style="9" customWidth="1"/>
    <col min="14866" max="15092" width="9.140625" style="9"/>
    <col min="15093" max="15093" width="23.28515625" style="9" customWidth="1"/>
    <col min="15094" max="15094" width="12.7109375" style="9" customWidth="1"/>
    <col min="15095" max="15095" width="14.42578125" style="9" bestFit="1" customWidth="1"/>
    <col min="15096" max="15096" width="14" style="9" customWidth="1"/>
    <col min="15097" max="15097" width="14.42578125" style="9" bestFit="1" customWidth="1"/>
    <col min="15098" max="15098" width="14" style="9" customWidth="1"/>
    <col min="15099" max="15099" width="14" style="9" bestFit="1" customWidth="1"/>
    <col min="15100" max="15100" width="13.140625" style="9" customWidth="1"/>
    <col min="15101" max="15101" width="14.42578125" style="9" bestFit="1" customWidth="1"/>
    <col min="15102" max="15102" width="4.42578125" style="9" customWidth="1"/>
    <col min="15103" max="15103" width="17.5703125" style="9" customWidth="1"/>
    <col min="15104" max="15104" width="14.42578125" style="9" customWidth="1"/>
    <col min="15105" max="15105" width="14.42578125" style="9" bestFit="1" customWidth="1"/>
    <col min="15106" max="15106" width="14" style="9" customWidth="1"/>
    <col min="15107" max="15107" width="13.85546875" style="9" customWidth="1"/>
    <col min="15108" max="15108" width="14" style="9" customWidth="1"/>
    <col min="15109" max="15111" width="13.85546875" style="9" customWidth="1"/>
    <col min="15112" max="15112" width="4.42578125" style="9" customWidth="1"/>
    <col min="15113" max="15113" width="27.140625" style="9" customWidth="1"/>
    <col min="15114" max="15114" width="14.140625" style="9" customWidth="1"/>
    <col min="15115" max="15115" width="14.28515625" style="9" customWidth="1"/>
    <col min="15116" max="15116" width="14" style="9" customWidth="1"/>
    <col min="15117" max="15117" width="13.85546875" style="9" customWidth="1"/>
    <col min="15118" max="15118" width="14" style="9" customWidth="1"/>
    <col min="15119" max="15119" width="13.85546875" style="9" customWidth="1"/>
    <col min="15120" max="15120" width="16.7109375" style="9" customWidth="1"/>
    <col min="15121" max="15121" width="17" style="9" customWidth="1"/>
    <col min="15122" max="15348" width="9.140625" style="9"/>
    <col min="15349" max="15349" width="23.28515625" style="9" customWidth="1"/>
    <col min="15350" max="15350" width="12.7109375" style="9" customWidth="1"/>
    <col min="15351" max="15351" width="14.42578125" style="9" bestFit="1" customWidth="1"/>
    <col min="15352" max="15352" width="14" style="9" customWidth="1"/>
    <col min="15353" max="15353" width="14.42578125" style="9" bestFit="1" customWidth="1"/>
    <col min="15354" max="15354" width="14" style="9" customWidth="1"/>
    <col min="15355" max="15355" width="14" style="9" bestFit="1" customWidth="1"/>
    <col min="15356" max="15356" width="13.140625" style="9" customWidth="1"/>
    <col min="15357" max="15357" width="14.42578125" style="9" bestFit="1" customWidth="1"/>
    <col min="15358" max="15358" width="4.42578125" style="9" customWidth="1"/>
    <col min="15359" max="15359" width="17.5703125" style="9" customWidth="1"/>
    <col min="15360" max="15360" width="14.42578125" style="9" customWidth="1"/>
    <col min="15361" max="15361" width="14.42578125" style="9" bestFit="1" customWidth="1"/>
    <col min="15362" max="15362" width="14" style="9" customWidth="1"/>
    <col min="15363" max="15363" width="13.85546875" style="9" customWidth="1"/>
    <col min="15364" max="15364" width="14" style="9" customWidth="1"/>
    <col min="15365" max="15367" width="13.85546875" style="9" customWidth="1"/>
    <col min="15368" max="15368" width="4.42578125" style="9" customWidth="1"/>
    <col min="15369" max="15369" width="27.140625" style="9" customWidth="1"/>
    <col min="15370" max="15370" width="14.140625" style="9" customWidth="1"/>
    <col min="15371" max="15371" width="14.28515625" style="9" customWidth="1"/>
    <col min="15372" max="15372" width="14" style="9" customWidth="1"/>
    <col min="15373" max="15373" width="13.85546875" style="9" customWidth="1"/>
    <col min="15374" max="15374" width="14" style="9" customWidth="1"/>
    <col min="15375" max="15375" width="13.85546875" style="9" customWidth="1"/>
    <col min="15376" max="15376" width="16.7109375" style="9" customWidth="1"/>
    <col min="15377" max="15377" width="17" style="9" customWidth="1"/>
    <col min="15378" max="15604" width="9.140625" style="9"/>
    <col min="15605" max="15605" width="23.28515625" style="9" customWidth="1"/>
    <col min="15606" max="15606" width="12.7109375" style="9" customWidth="1"/>
    <col min="15607" max="15607" width="14.42578125" style="9" bestFit="1" customWidth="1"/>
    <col min="15608" max="15608" width="14" style="9" customWidth="1"/>
    <col min="15609" max="15609" width="14.42578125" style="9" bestFit="1" customWidth="1"/>
    <col min="15610" max="15610" width="14" style="9" customWidth="1"/>
    <col min="15611" max="15611" width="14" style="9" bestFit="1" customWidth="1"/>
    <col min="15612" max="15612" width="13.140625" style="9" customWidth="1"/>
    <col min="15613" max="15613" width="14.42578125" style="9" bestFit="1" customWidth="1"/>
    <col min="15614" max="15614" width="4.42578125" style="9" customWidth="1"/>
    <col min="15615" max="15615" width="17.5703125" style="9" customWidth="1"/>
    <col min="15616" max="15616" width="14.42578125" style="9" customWidth="1"/>
    <col min="15617" max="15617" width="14.42578125" style="9" bestFit="1" customWidth="1"/>
    <col min="15618" max="15618" width="14" style="9" customWidth="1"/>
    <col min="15619" max="15619" width="13.85546875" style="9" customWidth="1"/>
    <col min="15620" max="15620" width="14" style="9" customWidth="1"/>
    <col min="15621" max="15623" width="13.85546875" style="9" customWidth="1"/>
    <col min="15624" max="15624" width="4.42578125" style="9" customWidth="1"/>
    <col min="15625" max="15625" width="27.140625" style="9" customWidth="1"/>
    <col min="15626" max="15626" width="14.140625" style="9" customWidth="1"/>
    <col min="15627" max="15627" width="14.28515625" style="9" customWidth="1"/>
    <col min="15628" max="15628" width="14" style="9" customWidth="1"/>
    <col min="15629" max="15629" width="13.85546875" style="9" customWidth="1"/>
    <col min="15630" max="15630" width="14" style="9" customWidth="1"/>
    <col min="15631" max="15631" width="13.85546875" style="9" customWidth="1"/>
    <col min="15632" max="15632" width="16.7109375" style="9" customWidth="1"/>
    <col min="15633" max="15633" width="17" style="9" customWidth="1"/>
    <col min="15634" max="15860" width="9.140625" style="9"/>
    <col min="15861" max="15861" width="23.28515625" style="9" customWidth="1"/>
    <col min="15862" max="15862" width="12.7109375" style="9" customWidth="1"/>
    <col min="15863" max="15863" width="14.42578125" style="9" bestFit="1" customWidth="1"/>
    <col min="15864" max="15864" width="14" style="9" customWidth="1"/>
    <col min="15865" max="15865" width="14.42578125" style="9" bestFit="1" customWidth="1"/>
    <col min="15866" max="15866" width="14" style="9" customWidth="1"/>
    <col min="15867" max="15867" width="14" style="9" bestFit="1" customWidth="1"/>
    <col min="15868" max="15868" width="13.140625" style="9" customWidth="1"/>
    <col min="15869" max="15869" width="14.42578125" style="9" bestFit="1" customWidth="1"/>
    <col min="15870" max="15870" width="4.42578125" style="9" customWidth="1"/>
    <col min="15871" max="15871" width="17.5703125" style="9" customWidth="1"/>
    <col min="15872" max="15872" width="14.42578125" style="9" customWidth="1"/>
    <col min="15873" max="15873" width="14.42578125" style="9" bestFit="1" customWidth="1"/>
    <col min="15874" max="15874" width="14" style="9" customWidth="1"/>
    <col min="15875" max="15875" width="13.85546875" style="9" customWidth="1"/>
    <col min="15876" max="15876" width="14" style="9" customWidth="1"/>
    <col min="15877" max="15879" width="13.85546875" style="9" customWidth="1"/>
    <col min="15880" max="15880" width="4.42578125" style="9" customWidth="1"/>
    <col min="15881" max="15881" width="27.140625" style="9" customWidth="1"/>
    <col min="15882" max="15882" width="14.140625" style="9" customWidth="1"/>
    <col min="15883" max="15883" width="14.28515625" style="9" customWidth="1"/>
    <col min="15884" max="15884" width="14" style="9" customWidth="1"/>
    <col min="15885" max="15885" width="13.85546875" style="9" customWidth="1"/>
    <col min="15886" max="15886" width="14" style="9" customWidth="1"/>
    <col min="15887" max="15887" width="13.85546875" style="9" customWidth="1"/>
    <col min="15888" max="15888" width="16.7109375" style="9" customWidth="1"/>
    <col min="15889" max="15889" width="17" style="9" customWidth="1"/>
    <col min="15890" max="16116" width="9.140625" style="9"/>
    <col min="16117" max="16117" width="23.28515625" style="9" customWidth="1"/>
    <col min="16118" max="16118" width="12.7109375" style="9" customWidth="1"/>
    <col min="16119" max="16119" width="14.42578125" style="9" bestFit="1" customWidth="1"/>
    <col min="16120" max="16120" width="14" style="9" customWidth="1"/>
    <col min="16121" max="16121" width="14.42578125" style="9" bestFit="1" customWidth="1"/>
    <col min="16122" max="16122" width="14" style="9" customWidth="1"/>
    <col min="16123" max="16123" width="14" style="9" bestFit="1" customWidth="1"/>
    <col min="16124" max="16124" width="13.140625" style="9" customWidth="1"/>
    <col min="16125" max="16125" width="14.42578125" style="9" bestFit="1" customWidth="1"/>
    <col min="16126" max="16126" width="4.42578125" style="9" customWidth="1"/>
    <col min="16127" max="16127" width="17.5703125" style="9" customWidth="1"/>
    <col min="16128" max="16128" width="14.42578125" style="9" customWidth="1"/>
    <col min="16129" max="16129" width="14.42578125" style="9" bestFit="1" customWidth="1"/>
    <col min="16130" max="16130" width="14" style="9" customWidth="1"/>
    <col min="16131" max="16131" width="13.85546875" style="9" customWidth="1"/>
    <col min="16132" max="16132" width="14" style="9" customWidth="1"/>
    <col min="16133" max="16135" width="13.85546875" style="9" customWidth="1"/>
    <col min="16136" max="16136" width="4.42578125" style="9" customWidth="1"/>
    <col min="16137" max="16137" width="27.140625" style="9" customWidth="1"/>
    <col min="16138" max="16138" width="14.140625" style="9" customWidth="1"/>
    <col min="16139" max="16139" width="14.28515625" style="9" customWidth="1"/>
    <col min="16140" max="16140" width="14" style="9" customWidth="1"/>
    <col min="16141" max="16141" width="13.85546875" style="9" customWidth="1"/>
    <col min="16142" max="16142" width="14" style="9" customWidth="1"/>
    <col min="16143" max="16143" width="13.85546875" style="9" customWidth="1"/>
    <col min="16144" max="16144" width="16.7109375" style="9" customWidth="1"/>
    <col min="16145" max="16145" width="17" style="9" customWidth="1"/>
    <col min="16146" max="16384" width="9.140625" style="9"/>
  </cols>
  <sheetData>
    <row r="1" spans="1:21" x14ac:dyDescent="0.2">
      <c r="A1" s="277" t="s">
        <v>179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</row>
    <row r="2" spans="1:21" x14ac:dyDescent="0.2">
      <c r="A2" s="277" t="s">
        <v>32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</row>
    <row r="3" spans="1:21" x14ac:dyDescent="0.2">
      <c r="A3" s="277" t="s">
        <v>33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</row>
    <row r="4" spans="1:21" x14ac:dyDescent="0.2">
      <c r="A4" s="277" t="s">
        <v>180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</row>
    <row r="5" spans="1:21" x14ac:dyDescent="0.2">
      <c r="A5" s="277" t="s">
        <v>181</v>
      </c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7"/>
      <c r="T5" s="277"/>
      <c r="U5" s="277"/>
    </row>
    <row r="6" spans="1:21" x14ac:dyDescent="0.2">
      <c r="A6" s="270" t="s">
        <v>15</v>
      </c>
      <c r="B6" s="271" t="s">
        <v>182</v>
      </c>
      <c r="C6" s="271" t="s">
        <v>183</v>
      </c>
      <c r="D6" s="274" t="s">
        <v>184</v>
      </c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276"/>
    </row>
    <row r="7" spans="1:21" x14ac:dyDescent="0.2">
      <c r="A7" s="270"/>
      <c r="B7" s="272"/>
      <c r="C7" s="272"/>
      <c r="D7" s="108" t="s">
        <v>185</v>
      </c>
      <c r="E7" s="108" t="s">
        <v>186</v>
      </c>
      <c r="F7" s="108" t="s">
        <v>187</v>
      </c>
      <c r="G7" s="108" t="s">
        <v>188</v>
      </c>
      <c r="H7" s="108" t="s">
        <v>189</v>
      </c>
      <c r="I7" s="108"/>
      <c r="J7" s="108"/>
      <c r="K7" s="108"/>
      <c r="L7" s="108"/>
      <c r="M7" s="108" t="s">
        <v>190</v>
      </c>
      <c r="N7" s="108" t="s">
        <v>190</v>
      </c>
      <c r="O7" s="109" t="s">
        <v>190</v>
      </c>
      <c r="P7" s="264" t="s">
        <v>191</v>
      </c>
      <c r="Q7" s="265"/>
      <c r="R7" s="264" t="s">
        <v>192</v>
      </c>
      <c r="S7" s="265"/>
      <c r="T7" s="264" t="s">
        <v>193</v>
      </c>
      <c r="U7" s="265"/>
    </row>
    <row r="8" spans="1:21" ht="38.25" x14ac:dyDescent="0.2">
      <c r="A8" s="270"/>
      <c r="B8" s="272"/>
      <c r="C8" s="272"/>
      <c r="D8" s="125" t="s">
        <v>194</v>
      </c>
      <c r="E8" s="125" t="s">
        <v>195</v>
      </c>
      <c r="F8" s="125" t="s">
        <v>196</v>
      </c>
      <c r="G8" s="109" t="s">
        <v>197</v>
      </c>
      <c r="H8" s="109" t="s">
        <v>194</v>
      </c>
      <c r="I8" s="125"/>
      <c r="J8" s="125"/>
      <c r="K8" s="125"/>
      <c r="L8" s="109"/>
      <c r="M8" s="109" t="s">
        <v>198</v>
      </c>
      <c r="N8" s="109" t="s">
        <v>198</v>
      </c>
      <c r="O8" s="109" t="s">
        <v>199</v>
      </c>
      <c r="P8" s="266"/>
      <c r="Q8" s="267"/>
      <c r="R8" s="266"/>
      <c r="S8" s="267"/>
      <c r="T8" s="266"/>
      <c r="U8" s="267"/>
    </row>
    <row r="9" spans="1:21" ht="25.5" x14ac:dyDescent="0.2">
      <c r="A9" s="270"/>
      <c r="B9" s="272"/>
      <c r="C9" s="272"/>
      <c r="D9" s="125" t="s">
        <v>200</v>
      </c>
      <c r="E9" s="125" t="s">
        <v>201</v>
      </c>
      <c r="F9" s="125" t="s">
        <v>202</v>
      </c>
      <c r="G9" s="109" t="s">
        <v>203</v>
      </c>
      <c r="H9" s="109" t="s">
        <v>200</v>
      </c>
      <c r="I9" s="125"/>
      <c r="J9" s="125"/>
      <c r="K9" s="125"/>
      <c r="L9" s="109"/>
      <c r="M9" s="109" t="s">
        <v>204</v>
      </c>
      <c r="N9" s="109" t="s">
        <v>204</v>
      </c>
      <c r="O9" s="109" t="s">
        <v>205</v>
      </c>
      <c r="P9" s="266"/>
      <c r="Q9" s="267"/>
      <c r="R9" s="266"/>
      <c r="S9" s="267"/>
      <c r="T9" s="266"/>
      <c r="U9" s="267"/>
    </row>
    <row r="10" spans="1:21" ht="25.5" x14ac:dyDescent="0.2">
      <c r="A10" s="270"/>
      <c r="B10" s="272"/>
      <c r="C10" s="272"/>
      <c r="D10" s="126" t="s">
        <v>206</v>
      </c>
      <c r="E10" s="126" t="s">
        <v>207</v>
      </c>
      <c r="F10" s="126" t="s">
        <v>208</v>
      </c>
      <c r="G10" s="108" t="s">
        <v>209</v>
      </c>
      <c r="H10" s="108" t="s">
        <v>210</v>
      </c>
      <c r="I10" s="126"/>
      <c r="J10" s="126"/>
      <c r="K10" s="126"/>
      <c r="L10" s="108"/>
      <c r="M10" s="108" t="s">
        <v>210</v>
      </c>
      <c r="N10" s="108" t="s">
        <v>210</v>
      </c>
      <c r="O10" s="108" t="s">
        <v>211</v>
      </c>
      <c r="P10" s="266"/>
      <c r="Q10" s="267"/>
      <c r="R10" s="266"/>
      <c r="S10" s="267"/>
      <c r="T10" s="266"/>
      <c r="U10" s="267"/>
    </row>
    <row r="11" spans="1:21" x14ac:dyDescent="0.2">
      <c r="A11" s="270"/>
      <c r="B11" s="273"/>
      <c r="C11" s="273"/>
      <c r="D11" s="110" t="s">
        <v>212</v>
      </c>
      <c r="E11" s="110" t="s">
        <v>212</v>
      </c>
      <c r="F11" s="110" t="s">
        <v>212</v>
      </c>
      <c r="G11" s="110" t="s">
        <v>212</v>
      </c>
      <c r="H11" s="111" t="s">
        <v>212</v>
      </c>
      <c r="I11" s="110"/>
      <c r="J11" s="110"/>
      <c r="K11" s="110"/>
      <c r="L11" s="110"/>
      <c r="M11" s="111" t="s">
        <v>212</v>
      </c>
      <c r="N11" s="111" t="s">
        <v>212</v>
      </c>
      <c r="O11" s="111" t="s">
        <v>212</v>
      </c>
      <c r="P11" s="84" t="s">
        <v>212</v>
      </c>
      <c r="Q11" s="84" t="s">
        <v>212</v>
      </c>
      <c r="R11" s="84" t="s">
        <v>212</v>
      </c>
      <c r="S11" s="84" t="s">
        <v>212</v>
      </c>
      <c r="T11" s="84" t="s">
        <v>212</v>
      </c>
      <c r="U11" s="84" t="s">
        <v>212</v>
      </c>
    </row>
    <row r="12" spans="1:21" x14ac:dyDescent="0.2">
      <c r="A12" s="119">
        <v>1</v>
      </c>
      <c r="B12" s="112" t="s">
        <v>213</v>
      </c>
      <c r="C12" s="120">
        <v>4</v>
      </c>
      <c r="D12" s="113">
        <v>40</v>
      </c>
      <c r="E12" s="113">
        <v>60.09</v>
      </c>
      <c r="F12" s="113">
        <v>36.5</v>
      </c>
      <c r="G12" s="113">
        <v>45</v>
      </c>
      <c r="H12" s="114">
        <v>55.9</v>
      </c>
      <c r="I12" s="113"/>
      <c r="J12" s="113"/>
      <c r="K12" s="113"/>
      <c r="L12" s="113"/>
      <c r="M12" s="114"/>
      <c r="N12" s="114"/>
      <c r="O12" s="114"/>
      <c r="P12" s="115">
        <f>AVERAGE(D12:O12)</f>
        <v>47.5</v>
      </c>
      <c r="Q12" s="115">
        <f t="shared" ref="Q12:Q17" si="0">P12*C12</f>
        <v>190</v>
      </c>
      <c r="R12" s="115">
        <f t="shared" ref="R12:R17" si="1">MEDIAN(D12:O12)</f>
        <v>45</v>
      </c>
      <c r="S12" s="115">
        <f t="shared" ref="S12:S17" si="2">R12*C12</f>
        <v>180</v>
      </c>
      <c r="T12" s="115">
        <f t="shared" ref="T12:T17" si="3">MIN(D12:O12)</f>
        <v>36.5</v>
      </c>
      <c r="U12" s="115">
        <f t="shared" ref="U12:U17" si="4">T12*C12</f>
        <v>146</v>
      </c>
    </row>
    <row r="13" spans="1:21" x14ac:dyDescent="0.2">
      <c r="A13" s="119">
        <v>2</v>
      </c>
      <c r="B13" s="112" t="s">
        <v>214</v>
      </c>
      <c r="C13" s="120">
        <v>2</v>
      </c>
      <c r="D13" s="113">
        <v>130</v>
      </c>
      <c r="E13" s="113">
        <v>135.01</v>
      </c>
      <c r="F13" s="113">
        <v>100</v>
      </c>
      <c r="G13" s="113">
        <v>98</v>
      </c>
      <c r="H13" s="114">
        <v>300</v>
      </c>
      <c r="I13" s="113"/>
      <c r="J13" s="113"/>
      <c r="K13" s="113"/>
      <c r="L13" s="113"/>
      <c r="M13" s="114"/>
      <c r="N13" s="114"/>
      <c r="O13" s="114"/>
      <c r="P13" s="115">
        <f>AVERAGE(D13:O13)</f>
        <v>152.6</v>
      </c>
      <c r="Q13" s="115">
        <f t="shared" si="0"/>
        <v>305.2</v>
      </c>
      <c r="R13" s="115">
        <f t="shared" si="1"/>
        <v>130</v>
      </c>
      <c r="S13" s="115">
        <f t="shared" si="2"/>
        <v>260</v>
      </c>
      <c r="T13" s="115">
        <f t="shared" si="3"/>
        <v>98</v>
      </c>
      <c r="U13" s="115">
        <f t="shared" si="4"/>
        <v>196</v>
      </c>
    </row>
    <row r="14" spans="1:21" x14ac:dyDescent="0.2">
      <c r="A14" s="119">
        <v>3</v>
      </c>
      <c r="B14" s="116" t="s">
        <v>215</v>
      </c>
      <c r="C14" s="121">
        <v>1</v>
      </c>
      <c r="D14" s="114">
        <v>20</v>
      </c>
      <c r="E14" s="114">
        <v>15.02</v>
      </c>
      <c r="F14" s="114">
        <v>10</v>
      </c>
      <c r="G14" s="114">
        <v>15</v>
      </c>
      <c r="H14" s="114">
        <v>14.95</v>
      </c>
      <c r="I14" s="114"/>
      <c r="J14" s="114"/>
      <c r="K14" s="114"/>
      <c r="L14" s="114"/>
      <c r="M14" s="114"/>
      <c r="N14" s="114"/>
      <c r="O14" s="114"/>
      <c r="P14" s="115">
        <f>AVERAGE(D14:O14)</f>
        <v>14.99</v>
      </c>
      <c r="Q14" s="115">
        <f t="shared" si="0"/>
        <v>14.99</v>
      </c>
      <c r="R14" s="115">
        <f t="shared" si="1"/>
        <v>15</v>
      </c>
      <c r="S14" s="115">
        <f t="shared" si="2"/>
        <v>15</v>
      </c>
      <c r="T14" s="115">
        <f t="shared" si="3"/>
        <v>10</v>
      </c>
      <c r="U14" s="115">
        <f t="shared" si="4"/>
        <v>10</v>
      </c>
    </row>
    <row r="15" spans="1:21" x14ac:dyDescent="0.2">
      <c r="A15" s="119">
        <v>4</v>
      </c>
      <c r="B15" s="116" t="s">
        <v>216</v>
      </c>
      <c r="C15" s="121">
        <v>2</v>
      </c>
      <c r="D15" s="114">
        <v>70</v>
      </c>
      <c r="E15" s="114">
        <v>52</v>
      </c>
      <c r="F15" s="114"/>
      <c r="G15" s="114">
        <v>65</v>
      </c>
      <c r="H15" s="114">
        <v>78.180000000000007</v>
      </c>
      <c r="I15" s="114"/>
      <c r="J15" s="114"/>
      <c r="K15" s="114"/>
      <c r="L15" s="114"/>
      <c r="M15" s="114"/>
      <c r="N15" s="114"/>
      <c r="O15" s="114"/>
      <c r="P15" s="115">
        <f t="shared" ref="P15" si="5">AVERAGE(D15:O15)</f>
        <v>66.3</v>
      </c>
      <c r="Q15" s="115">
        <f t="shared" si="0"/>
        <v>132.6</v>
      </c>
      <c r="R15" s="115">
        <f t="shared" si="1"/>
        <v>67.5</v>
      </c>
      <c r="S15" s="115">
        <f t="shared" si="2"/>
        <v>135</v>
      </c>
      <c r="T15" s="115">
        <f t="shared" si="3"/>
        <v>52</v>
      </c>
      <c r="U15" s="115">
        <f t="shared" si="4"/>
        <v>104</v>
      </c>
    </row>
    <row r="16" spans="1:21" x14ac:dyDescent="0.2">
      <c r="A16" s="119">
        <v>5</v>
      </c>
      <c r="B16" s="116" t="s">
        <v>217</v>
      </c>
      <c r="C16" s="121">
        <v>4</v>
      </c>
      <c r="D16" s="114">
        <v>8</v>
      </c>
      <c r="E16" s="114">
        <v>10.74</v>
      </c>
      <c r="F16" s="114"/>
      <c r="G16" s="114">
        <v>4.1100000000000003</v>
      </c>
      <c r="H16" s="114">
        <v>6.66</v>
      </c>
      <c r="I16" s="114"/>
      <c r="J16" s="114"/>
      <c r="K16" s="114"/>
      <c r="L16" s="114"/>
      <c r="M16" s="114"/>
      <c r="N16" s="114"/>
      <c r="O16" s="114"/>
      <c r="P16" s="115">
        <f>AVERAGE(D16:O16)</f>
        <v>7.38</v>
      </c>
      <c r="Q16" s="115">
        <f t="shared" si="0"/>
        <v>29.52</v>
      </c>
      <c r="R16" s="115">
        <f t="shared" si="1"/>
        <v>7.33</v>
      </c>
      <c r="S16" s="115">
        <f t="shared" si="2"/>
        <v>29.32</v>
      </c>
      <c r="T16" s="115">
        <f t="shared" si="3"/>
        <v>4.1100000000000003</v>
      </c>
      <c r="U16" s="115">
        <f t="shared" si="4"/>
        <v>16.440000000000001</v>
      </c>
    </row>
    <row r="17" spans="1:21" x14ac:dyDescent="0.2">
      <c r="A17" s="119">
        <v>6</v>
      </c>
      <c r="B17" s="116" t="s">
        <v>218</v>
      </c>
      <c r="C17" s="121">
        <v>2</v>
      </c>
      <c r="D17" s="114">
        <v>20</v>
      </c>
      <c r="E17" s="114">
        <v>16.989999999999998</v>
      </c>
      <c r="F17" s="114">
        <v>12</v>
      </c>
      <c r="G17" s="114"/>
      <c r="H17" s="114">
        <v>14.41</v>
      </c>
      <c r="I17" s="114"/>
      <c r="J17" s="114"/>
      <c r="K17" s="114"/>
      <c r="L17" s="114"/>
      <c r="M17" s="114"/>
      <c r="N17" s="114"/>
      <c r="O17" s="114"/>
      <c r="P17" s="115">
        <f>AVERAGE(D17:O17)</f>
        <v>15.85</v>
      </c>
      <c r="Q17" s="115">
        <f t="shared" si="0"/>
        <v>31.7</v>
      </c>
      <c r="R17" s="115">
        <f t="shared" si="1"/>
        <v>15.7</v>
      </c>
      <c r="S17" s="115">
        <f t="shared" si="2"/>
        <v>31.4</v>
      </c>
      <c r="T17" s="115">
        <f t="shared" si="3"/>
        <v>12</v>
      </c>
      <c r="U17" s="115">
        <f t="shared" si="4"/>
        <v>24</v>
      </c>
    </row>
    <row r="18" spans="1:21" x14ac:dyDescent="0.2">
      <c r="A18" s="260" t="s">
        <v>219</v>
      </c>
      <c r="B18" s="261"/>
      <c r="C18" s="261"/>
      <c r="D18" s="261"/>
      <c r="E18" s="261"/>
      <c r="F18" s="261"/>
      <c r="G18" s="261"/>
      <c r="H18" s="261"/>
      <c r="I18" s="261"/>
      <c r="J18" s="261"/>
      <c r="K18" s="261"/>
      <c r="L18" s="261"/>
      <c r="M18" s="261"/>
      <c r="N18" s="261"/>
      <c r="O18" s="262"/>
      <c r="P18" s="268">
        <f>SUM(Q12:Q17)</f>
        <v>704.01</v>
      </c>
      <c r="Q18" s="269"/>
      <c r="R18" s="268">
        <f>SUM(S12:S17)</f>
        <v>650.72</v>
      </c>
      <c r="S18" s="269"/>
      <c r="T18" s="268">
        <f>SUM(U12:U17)</f>
        <v>496.44</v>
      </c>
      <c r="U18" s="269"/>
    </row>
    <row r="19" spans="1:21" x14ac:dyDescent="0.2">
      <c r="A19" s="260" t="s">
        <v>220</v>
      </c>
      <c r="B19" s="261"/>
      <c r="C19" s="261"/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2"/>
      <c r="P19" s="263">
        <f>P18/6</f>
        <v>117.34</v>
      </c>
      <c r="Q19" s="263"/>
      <c r="R19" s="263">
        <f>R18/6</f>
        <v>108.45</v>
      </c>
      <c r="S19" s="263"/>
      <c r="T19" s="263">
        <f>T18/6</f>
        <v>82.74</v>
      </c>
      <c r="U19" s="263"/>
    </row>
  </sheetData>
  <sheetProtection algorithmName="SHA-512" hashValue="o3fES4cLRkn5hW1iFOXlqOk2xfD/Vl5n+lNpXitCmFyPuShpj8vH25AcgyW6L/47Acg55kEzBM+9WdXn9ND9zQ==" saltValue="MH4lu/GE6vj3INPtU2aCdg==" spinCount="100000" sheet="1" objects="1" scenarios="1"/>
  <mergeCells count="20">
    <mergeCell ref="A1:U1"/>
    <mergeCell ref="A2:U2"/>
    <mergeCell ref="A3:U3"/>
    <mergeCell ref="A4:U4"/>
    <mergeCell ref="A5:U5"/>
    <mergeCell ref="A19:O19"/>
    <mergeCell ref="P19:Q19"/>
    <mergeCell ref="R19:S19"/>
    <mergeCell ref="T19:U19"/>
    <mergeCell ref="R7:S10"/>
    <mergeCell ref="T7:U10"/>
    <mergeCell ref="A18:O18"/>
    <mergeCell ref="P18:Q18"/>
    <mergeCell ref="R18:S18"/>
    <mergeCell ref="T18:U18"/>
    <mergeCell ref="A6:A11"/>
    <mergeCell ref="B6:B11"/>
    <mergeCell ref="C6:C11"/>
    <mergeCell ref="D6:O6"/>
    <mergeCell ref="P7:Q10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/>
  <dimension ref="A1:J6"/>
  <sheetViews>
    <sheetView showGridLines="0" workbookViewId="0">
      <pane ySplit="1" topLeftCell="A2" activePane="bottomLeft" state="frozen"/>
      <selection pane="bottomLeft" activeCell="J17" sqref="J17"/>
    </sheetView>
  </sheetViews>
  <sheetFormatPr defaultRowHeight="12.75" x14ac:dyDescent="0.2"/>
  <cols>
    <col min="1" max="1" width="9.140625" style="26"/>
    <col min="2" max="2" width="37.7109375" style="9" customWidth="1"/>
    <col min="3" max="3" width="10.7109375" style="26" customWidth="1"/>
    <col min="4" max="4" width="13" style="26" customWidth="1"/>
    <col min="5" max="5" width="13.7109375" style="93" customWidth="1"/>
    <col min="6" max="6" width="16.85546875" style="93" customWidth="1"/>
    <col min="7" max="8" width="12.85546875" style="93" customWidth="1"/>
    <col min="9" max="9" width="13.140625" style="93" customWidth="1"/>
    <col min="10" max="10" width="16.42578125" style="9" customWidth="1"/>
    <col min="11" max="255" width="9.140625" style="9"/>
    <col min="256" max="256" width="43.7109375" style="9" customWidth="1"/>
    <col min="257" max="257" width="13.140625" style="9" customWidth="1"/>
    <col min="258" max="258" width="11.28515625" style="9" customWidth="1"/>
    <col min="259" max="259" width="13.5703125" style="9" customWidth="1"/>
    <col min="260" max="260" width="15" style="9" customWidth="1"/>
    <col min="261" max="261" width="21.28515625" style="9" customWidth="1"/>
    <col min="262" max="265" width="18.140625" style="9" customWidth="1"/>
    <col min="266" max="511" width="9.140625" style="9"/>
    <col min="512" max="512" width="43.7109375" style="9" customWidth="1"/>
    <col min="513" max="513" width="13.140625" style="9" customWidth="1"/>
    <col min="514" max="514" width="11.28515625" style="9" customWidth="1"/>
    <col min="515" max="515" width="13.5703125" style="9" customWidth="1"/>
    <col min="516" max="516" width="15" style="9" customWidth="1"/>
    <col min="517" max="517" width="21.28515625" style="9" customWidth="1"/>
    <col min="518" max="521" width="18.140625" style="9" customWidth="1"/>
    <col min="522" max="767" width="9.140625" style="9"/>
    <col min="768" max="768" width="43.7109375" style="9" customWidth="1"/>
    <col min="769" max="769" width="13.140625" style="9" customWidth="1"/>
    <col min="770" max="770" width="11.28515625" style="9" customWidth="1"/>
    <col min="771" max="771" width="13.5703125" style="9" customWidth="1"/>
    <col min="772" max="772" width="15" style="9" customWidth="1"/>
    <col min="773" max="773" width="21.28515625" style="9" customWidth="1"/>
    <col min="774" max="777" width="18.140625" style="9" customWidth="1"/>
    <col min="778" max="1023" width="9.140625" style="9"/>
    <col min="1024" max="1024" width="43.7109375" style="9" customWidth="1"/>
    <col min="1025" max="1025" width="13.140625" style="9" customWidth="1"/>
    <col min="1026" max="1026" width="11.28515625" style="9" customWidth="1"/>
    <col min="1027" max="1027" width="13.5703125" style="9" customWidth="1"/>
    <col min="1028" max="1028" width="15" style="9" customWidth="1"/>
    <col min="1029" max="1029" width="21.28515625" style="9" customWidth="1"/>
    <col min="1030" max="1033" width="18.140625" style="9" customWidth="1"/>
    <col min="1034" max="1279" width="9.140625" style="9"/>
    <col min="1280" max="1280" width="43.7109375" style="9" customWidth="1"/>
    <col min="1281" max="1281" width="13.140625" style="9" customWidth="1"/>
    <col min="1282" max="1282" width="11.28515625" style="9" customWidth="1"/>
    <col min="1283" max="1283" width="13.5703125" style="9" customWidth="1"/>
    <col min="1284" max="1284" width="15" style="9" customWidth="1"/>
    <col min="1285" max="1285" width="21.28515625" style="9" customWidth="1"/>
    <col min="1286" max="1289" width="18.140625" style="9" customWidth="1"/>
    <col min="1290" max="1535" width="9.140625" style="9"/>
    <col min="1536" max="1536" width="43.7109375" style="9" customWidth="1"/>
    <col min="1537" max="1537" width="13.140625" style="9" customWidth="1"/>
    <col min="1538" max="1538" width="11.28515625" style="9" customWidth="1"/>
    <col min="1539" max="1539" width="13.5703125" style="9" customWidth="1"/>
    <col min="1540" max="1540" width="15" style="9" customWidth="1"/>
    <col min="1541" max="1541" width="21.28515625" style="9" customWidth="1"/>
    <col min="1542" max="1545" width="18.140625" style="9" customWidth="1"/>
    <col min="1546" max="1791" width="9.140625" style="9"/>
    <col min="1792" max="1792" width="43.7109375" style="9" customWidth="1"/>
    <col min="1793" max="1793" width="13.140625" style="9" customWidth="1"/>
    <col min="1794" max="1794" width="11.28515625" style="9" customWidth="1"/>
    <col min="1795" max="1795" width="13.5703125" style="9" customWidth="1"/>
    <col min="1796" max="1796" width="15" style="9" customWidth="1"/>
    <col min="1797" max="1797" width="21.28515625" style="9" customWidth="1"/>
    <col min="1798" max="1801" width="18.140625" style="9" customWidth="1"/>
    <col min="1802" max="2047" width="9.140625" style="9"/>
    <col min="2048" max="2048" width="43.7109375" style="9" customWidth="1"/>
    <col min="2049" max="2049" width="13.140625" style="9" customWidth="1"/>
    <col min="2050" max="2050" width="11.28515625" style="9" customWidth="1"/>
    <col min="2051" max="2051" width="13.5703125" style="9" customWidth="1"/>
    <col min="2052" max="2052" width="15" style="9" customWidth="1"/>
    <col min="2053" max="2053" width="21.28515625" style="9" customWidth="1"/>
    <col min="2054" max="2057" width="18.140625" style="9" customWidth="1"/>
    <col min="2058" max="2303" width="9.140625" style="9"/>
    <col min="2304" max="2304" width="43.7109375" style="9" customWidth="1"/>
    <col min="2305" max="2305" width="13.140625" style="9" customWidth="1"/>
    <col min="2306" max="2306" width="11.28515625" style="9" customWidth="1"/>
    <col min="2307" max="2307" width="13.5703125" style="9" customWidth="1"/>
    <col min="2308" max="2308" width="15" style="9" customWidth="1"/>
    <col min="2309" max="2309" width="21.28515625" style="9" customWidth="1"/>
    <col min="2310" max="2313" width="18.140625" style="9" customWidth="1"/>
    <col min="2314" max="2559" width="9.140625" style="9"/>
    <col min="2560" max="2560" width="43.7109375" style="9" customWidth="1"/>
    <col min="2561" max="2561" width="13.140625" style="9" customWidth="1"/>
    <col min="2562" max="2562" width="11.28515625" style="9" customWidth="1"/>
    <col min="2563" max="2563" width="13.5703125" style="9" customWidth="1"/>
    <col min="2564" max="2564" width="15" style="9" customWidth="1"/>
    <col min="2565" max="2565" width="21.28515625" style="9" customWidth="1"/>
    <col min="2566" max="2569" width="18.140625" style="9" customWidth="1"/>
    <col min="2570" max="2815" width="9.140625" style="9"/>
    <col min="2816" max="2816" width="43.7109375" style="9" customWidth="1"/>
    <col min="2817" max="2817" width="13.140625" style="9" customWidth="1"/>
    <col min="2818" max="2818" width="11.28515625" style="9" customWidth="1"/>
    <col min="2819" max="2819" width="13.5703125" style="9" customWidth="1"/>
    <col min="2820" max="2820" width="15" style="9" customWidth="1"/>
    <col min="2821" max="2821" width="21.28515625" style="9" customWidth="1"/>
    <col min="2822" max="2825" width="18.140625" style="9" customWidth="1"/>
    <col min="2826" max="3071" width="9.140625" style="9"/>
    <col min="3072" max="3072" width="43.7109375" style="9" customWidth="1"/>
    <col min="3073" max="3073" width="13.140625" style="9" customWidth="1"/>
    <col min="3074" max="3074" width="11.28515625" style="9" customWidth="1"/>
    <col min="3075" max="3075" width="13.5703125" style="9" customWidth="1"/>
    <col min="3076" max="3076" width="15" style="9" customWidth="1"/>
    <col min="3077" max="3077" width="21.28515625" style="9" customWidth="1"/>
    <col min="3078" max="3081" width="18.140625" style="9" customWidth="1"/>
    <col min="3082" max="3327" width="9.140625" style="9"/>
    <col min="3328" max="3328" width="43.7109375" style="9" customWidth="1"/>
    <col min="3329" max="3329" width="13.140625" style="9" customWidth="1"/>
    <col min="3330" max="3330" width="11.28515625" style="9" customWidth="1"/>
    <col min="3331" max="3331" width="13.5703125" style="9" customWidth="1"/>
    <col min="3332" max="3332" width="15" style="9" customWidth="1"/>
    <col min="3333" max="3333" width="21.28515625" style="9" customWidth="1"/>
    <col min="3334" max="3337" width="18.140625" style="9" customWidth="1"/>
    <col min="3338" max="3583" width="9.140625" style="9"/>
    <col min="3584" max="3584" width="43.7109375" style="9" customWidth="1"/>
    <col min="3585" max="3585" width="13.140625" style="9" customWidth="1"/>
    <col min="3586" max="3586" width="11.28515625" style="9" customWidth="1"/>
    <col min="3587" max="3587" width="13.5703125" style="9" customWidth="1"/>
    <col min="3588" max="3588" width="15" style="9" customWidth="1"/>
    <col min="3589" max="3589" width="21.28515625" style="9" customWidth="1"/>
    <col min="3590" max="3593" width="18.140625" style="9" customWidth="1"/>
    <col min="3594" max="3839" width="9.140625" style="9"/>
    <col min="3840" max="3840" width="43.7109375" style="9" customWidth="1"/>
    <col min="3841" max="3841" width="13.140625" style="9" customWidth="1"/>
    <col min="3842" max="3842" width="11.28515625" style="9" customWidth="1"/>
    <col min="3843" max="3843" width="13.5703125" style="9" customWidth="1"/>
    <col min="3844" max="3844" width="15" style="9" customWidth="1"/>
    <col min="3845" max="3845" width="21.28515625" style="9" customWidth="1"/>
    <col min="3846" max="3849" width="18.140625" style="9" customWidth="1"/>
    <col min="3850" max="4095" width="9.140625" style="9"/>
    <col min="4096" max="4096" width="43.7109375" style="9" customWidth="1"/>
    <col min="4097" max="4097" width="13.140625" style="9" customWidth="1"/>
    <col min="4098" max="4098" width="11.28515625" style="9" customWidth="1"/>
    <col min="4099" max="4099" width="13.5703125" style="9" customWidth="1"/>
    <col min="4100" max="4100" width="15" style="9" customWidth="1"/>
    <col min="4101" max="4101" width="21.28515625" style="9" customWidth="1"/>
    <col min="4102" max="4105" width="18.140625" style="9" customWidth="1"/>
    <col min="4106" max="4351" width="9.140625" style="9"/>
    <col min="4352" max="4352" width="43.7109375" style="9" customWidth="1"/>
    <col min="4353" max="4353" width="13.140625" style="9" customWidth="1"/>
    <col min="4354" max="4354" width="11.28515625" style="9" customWidth="1"/>
    <col min="4355" max="4355" width="13.5703125" style="9" customWidth="1"/>
    <col min="4356" max="4356" width="15" style="9" customWidth="1"/>
    <col min="4357" max="4357" width="21.28515625" style="9" customWidth="1"/>
    <col min="4358" max="4361" width="18.140625" style="9" customWidth="1"/>
    <col min="4362" max="4607" width="9.140625" style="9"/>
    <col min="4608" max="4608" width="43.7109375" style="9" customWidth="1"/>
    <col min="4609" max="4609" width="13.140625" style="9" customWidth="1"/>
    <col min="4610" max="4610" width="11.28515625" style="9" customWidth="1"/>
    <col min="4611" max="4611" width="13.5703125" style="9" customWidth="1"/>
    <col min="4612" max="4612" width="15" style="9" customWidth="1"/>
    <col min="4613" max="4613" width="21.28515625" style="9" customWidth="1"/>
    <col min="4614" max="4617" width="18.140625" style="9" customWidth="1"/>
    <col min="4618" max="4863" width="9.140625" style="9"/>
    <col min="4864" max="4864" width="43.7109375" style="9" customWidth="1"/>
    <col min="4865" max="4865" width="13.140625" style="9" customWidth="1"/>
    <col min="4866" max="4866" width="11.28515625" style="9" customWidth="1"/>
    <col min="4867" max="4867" width="13.5703125" style="9" customWidth="1"/>
    <col min="4868" max="4868" width="15" style="9" customWidth="1"/>
    <col min="4869" max="4869" width="21.28515625" style="9" customWidth="1"/>
    <col min="4870" max="4873" width="18.140625" style="9" customWidth="1"/>
    <col min="4874" max="5119" width="9.140625" style="9"/>
    <col min="5120" max="5120" width="43.7109375" style="9" customWidth="1"/>
    <col min="5121" max="5121" width="13.140625" style="9" customWidth="1"/>
    <col min="5122" max="5122" width="11.28515625" style="9" customWidth="1"/>
    <col min="5123" max="5123" width="13.5703125" style="9" customWidth="1"/>
    <col min="5124" max="5124" width="15" style="9" customWidth="1"/>
    <col min="5125" max="5125" width="21.28515625" style="9" customWidth="1"/>
    <col min="5126" max="5129" width="18.140625" style="9" customWidth="1"/>
    <col min="5130" max="5375" width="9.140625" style="9"/>
    <col min="5376" max="5376" width="43.7109375" style="9" customWidth="1"/>
    <col min="5377" max="5377" width="13.140625" style="9" customWidth="1"/>
    <col min="5378" max="5378" width="11.28515625" style="9" customWidth="1"/>
    <col min="5379" max="5379" width="13.5703125" style="9" customWidth="1"/>
    <col min="5380" max="5380" width="15" style="9" customWidth="1"/>
    <col min="5381" max="5381" width="21.28515625" style="9" customWidth="1"/>
    <col min="5382" max="5385" width="18.140625" style="9" customWidth="1"/>
    <col min="5386" max="5631" width="9.140625" style="9"/>
    <col min="5632" max="5632" width="43.7109375" style="9" customWidth="1"/>
    <col min="5633" max="5633" width="13.140625" style="9" customWidth="1"/>
    <col min="5634" max="5634" width="11.28515625" style="9" customWidth="1"/>
    <col min="5635" max="5635" width="13.5703125" style="9" customWidth="1"/>
    <col min="5636" max="5636" width="15" style="9" customWidth="1"/>
    <col min="5637" max="5637" width="21.28515625" style="9" customWidth="1"/>
    <col min="5638" max="5641" width="18.140625" style="9" customWidth="1"/>
    <col min="5642" max="5887" width="9.140625" style="9"/>
    <col min="5888" max="5888" width="43.7109375" style="9" customWidth="1"/>
    <col min="5889" max="5889" width="13.140625" style="9" customWidth="1"/>
    <col min="5890" max="5890" width="11.28515625" style="9" customWidth="1"/>
    <col min="5891" max="5891" width="13.5703125" style="9" customWidth="1"/>
    <col min="5892" max="5892" width="15" style="9" customWidth="1"/>
    <col min="5893" max="5893" width="21.28515625" style="9" customWidth="1"/>
    <col min="5894" max="5897" width="18.140625" style="9" customWidth="1"/>
    <col min="5898" max="6143" width="9.140625" style="9"/>
    <col min="6144" max="6144" width="43.7109375" style="9" customWidth="1"/>
    <col min="6145" max="6145" width="13.140625" style="9" customWidth="1"/>
    <col min="6146" max="6146" width="11.28515625" style="9" customWidth="1"/>
    <col min="6147" max="6147" width="13.5703125" style="9" customWidth="1"/>
    <col min="6148" max="6148" width="15" style="9" customWidth="1"/>
    <col min="6149" max="6149" width="21.28515625" style="9" customWidth="1"/>
    <col min="6150" max="6153" width="18.140625" style="9" customWidth="1"/>
    <col min="6154" max="6399" width="9.140625" style="9"/>
    <col min="6400" max="6400" width="43.7109375" style="9" customWidth="1"/>
    <col min="6401" max="6401" width="13.140625" style="9" customWidth="1"/>
    <col min="6402" max="6402" width="11.28515625" style="9" customWidth="1"/>
    <col min="6403" max="6403" width="13.5703125" style="9" customWidth="1"/>
    <col min="6404" max="6404" width="15" style="9" customWidth="1"/>
    <col min="6405" max="6405" width="21.28515625" style="9" customWidth="1"/>
    <col min="6406" max="6409" width="18.140625" style="9" customWidth="1"/>
    <col min="6410" max="6655" width="9.140625" style="9"/>
    <col min="6656" max="6656" width="43.7109375" style="9" customWidth="1"/>
    <col min="6657" max="6657" width="13.140625" style="9" customWidth="1"/>
    <col min="6658" max="6658" width="11.28515625" style="9" customWidth="1"/>
    <col min="6659" max="6659" width="13.5703125" style="9" customWidth="1"/>
    <col min="6660" max="6660" width="15" style="9" customWidth="1"/>
    <col min="6661" max="6661" width="21.28515625" style="9" customWidth="1"/>
    <col min="6662" max="6665" width="18.140625" style="9" customWidth="1"/>
    <col min="6666" max="6911" width="9.140625" style="9"/>
    <col min="6912" max="6912" width="43.7109375" style="9" customWidth="1"/>
    <col min="6913" max="6913" width="13.140625" style="9" customWidth="1"/>
    <col min="6914" max="6914" width="11.28515625" style="9" customWidth="1"/>
    <col min="6915" max="6915" width="13.5703125" style="9" customWidth="1"/>
    <col min="6916" max="6916" width="15" style="9" customWidth="1"/>
    <col min="6917" max="6917" width="21.28515625" style="9" customWidth="1"/>
    <col min="6918" max="6921" width="18.140625" style="9" customWidth="1"/>
    <col min="6922" max="7167" width="9.140625" style="9"/>
    <col min="7168" max="7168" width="43.7109375" style="9" customWidth="1"/>
    <col min="7169" max="7169" width="13.140625" style="9" customWidth="1"/>
    <col min="7170" max="7170" width="11.28515625" style="9" customWidth="1"/>
    <col min="7171" max="7171" width="13.5703125" style="9" customWidth="1"/>
    <col min="7172" max="7172" width="15" style="9" customWidth="1"/>
    <col min="7173" max="7173" width="21.28515625" style="9" customWidth="1"/>
    <col min="7174" max="7177" width="18.140625" style="9" customWidth="1"/>
    <col min="7178" max="7423" width="9.140625" style="9"/>
    <col min="7424" max="7424" width="43.7109375" style="9" customWidth="1"/>
    <col min="7425" max="7425" width="13.140625" style="9" customWidth="1"/>
    <col min="7426" max="7426" width="11.28515625" style="9" customWidth="1"/>
    <col min="7427" max="7427" width="13.5703125" style="9" customWidth="1"/>
    <col min="7428" max="7428" width="15" style="9" customWidth="1"/>
    <col min="7429" max="7429" width="21.28515625" style="9" customWidth="1"/>
    <col min="7430" max="7433" width="18.140625" style="9" customWidth="1"/>
    <col min="7434" max="7679" width="9.140625" style="9"/>
    <col min="7680" max="7680" width="43.7109375" style="9" customWidth="1"/>
    <col min="7681" max="7681" width="13.140625" style="9" customWidth="1"/>
    <col min="7682" max="7682" width="11.28515625" style="9" customWidth="1"/>
    <col min="7683" max="7683" width="13.5703125" style="9" customWidth="1"/>
    <col min="7684" max="7684" width="15" style="9" customWidth="1"/>
    <col min="7685" max="7685" width="21.28515625" style="9" customWidth="1"/>
    <col min="7686" max="7689" width="18.140625" style="9" customWidth="1"/>
    <col min="7690" max="7935" width="9.140625" style="9"/>
    <col min="7936" max="7936" width="43.7109375" style="9" customWidth="1"/>
    <col min="7937" max="7937" width="13.140625" style="9" customWidth="1"/>
    <col min="7938" max="7938" width="11.28515625" style="9" customWidth="1"/>
    <col min="7939" max="7939" width="13.5703125" style="9" customWidth="1"/>
    <col min="7940" max="7940" width="15" style="9" customWidth="1"/>
    <col min="7941" max="7941" width="21.28515625" style="9" customWidth="1"/>
    <col min="7942" max="7945" width="18.140625" style="9" customWidth="1"/>
    <col min="7946" max="8191" width="9.140625" style="9"/>
    <col min="8192" max="8192" width="43.7109375" style="9" customWidth="1"/>
    <col min="8193" max="8193" width="13.140625" style="9" customWidth="1"/>
    <col min="8194" max="8194" width="11.28515625" style="9" customWidth="1"/>
    <col min="8195" max="8195" width="13.5703125" style="9" customWidth="1"/>
    <col min="8196" max="8196" width="15" style="9" customWidth="1"/>
    <col min="8197" max="8197" width="21.28515625" style="9" customWidth="1"/>
    <col min="8198" max="8201" width="18.140625" style="9" customWidth="1"/>
    <col min="8202" max="8447" width="9.140625" style="9"/>
    <col min="8448" max="8448" width="43.7109375" style="9" customWidth="1"/>
    <col min="8449" max="8449" width="13.140625" style="9" customWidth="1"/>
    <col min="8450" max="8450" width="11.28515625" style="9" customWidth="1"/>
    <col min="8451" max="8451" width="13.5703125" style="9" customWidth="1"/>
    <col min="8452" max="8452" width="15" style="9" customWidth="1"/>
    <col min="8453" max="8453" width="21.28515625" style="9" customWidth="1"/>
    <col min="8454" max="8457" width="18.140625" style="9" customWidth="1"/>
    <col min="8458" max="8703" width="9.140625" style="9"/>
    <col min="8704" max="8704" width="43.7109375" style="9" customWidth="1"/>
    <col min="8705" max="8705" width="13.140625" style="9" customWidth="1"/>
    <col min="8706" max="8706" width="11.28515625" style="9" customWidth="1"/>
    <col min="8707" max="8707" width="13.5703125" style="9" customWidth="1"/>
    <col min="8708" max="8708" width="15" style="9" customWidth="1"/>
    <col min="8709" max="8709" width="21.28515625" style="9" customWidth="1"/>
    <col min="8710" max="8713" width="18.140625" style="9" customWidth="1"/>
    <col min="8714" max="8959" width="9.140625" style="9"/>
    <col min="8960" max="8960" width="43.7109375" style="9" customWidth="1"/>
    <col min="8961" max="8961" width="13.140625" style="9" customWidth="1"/>
    <col min="8962" max="8962" width="11.28515625" style="9" customWidth="1"/>
    <col min="8963" max="8963" width="13.5703125" style="9" customWidth="1"/>
    <col min="8964" max="8964" width="15" style="9" customWidth="1"/>
    <col min="8965" max="8965" width="21.28515625" style="9" customWidth="1"/>
    <col min="8966" max="8969" width="18.140625" style="9" customWidth="1"/>
    <col min="8970" max="9215" width="9.140625" style="9"/>
    <col min="9216" max="9216" width="43.7109375" style="9" customWidth="1"/>
    <col min="9217" max="9217" width="13.140625" style="9" customWidth="1"/>
    <col min="9218" max="9218" width="11.28515625" style="9" customWidth="1"/>
    <col min="9219" max="9219" width="13.5703125" style="9" customWidth="1"/>
    <col min="9220" max="9220" width="15" style="9" customWidth="1"/>
    <col min="9221" max="9221" width="21.28515625" style="9" customWidth="1"/>
    <col min="9222" max="9225" width="18.140625" style="9" customWidth="1"/>
    <col min="9226" max="9471" width="9.140625" style="9"/>
    <col min="9472" max="9472" width="43.7109375" style="9" customWidth="1"/>
    <col min="9473" max="9473" width="13.140625" style="9" customWidth="1"/>
    <col min="9474" max="9474" width="11.28515625" style="9" customWidth="1"/>
    <col min="9475" max="9475" width="13.5703125" style="9" customWidth="1"/>
    <col min="9476" max="9476" width="15" style="9" customWidth="1"/>
    <col min="9477" max="9477" width="21.28515625" style="9" customWidth="1"/>
    <col min="9478" max="9481" width="18.140625" style="9" customWidth="1"/>
    <col min="9482" max="9727" width="9.140625" style="9"/>
    <col min="9728" max="9728" width="43.7109375" style="9" customWidth="1"/>
    <col min="9729" max="9729" width="13.140625" style="9" customWidth="1"/>
    <col min="9730" max="9730" width="11.28515625" style="9" customWidth="1"/>
    <col min="9731" max="9731" width="13.5703125" style="9" customWidth="1"/>
    <col min="9732" max="9732" width="15" style="9" customWidth="1"/>
    <col min="9733" max="9733" width="21.28515625" style="9" customWidth="1"/>
    <col min="9734" max="9737" width="18.140625" style="9" customWidth="1"/>
    <col min="9738" max="9983" width="9.140625" style="9"/>
    <col min="9984" max="9984" width="43.7109375" style="9" customWidth="1"/>
    <col min="9985" max="9985" width="13.140625" style="9" customWidth="1"/>
    <col min="9986" max="9986" width="11.28515625" style="9" customWidth="1"/>
    <col min="9987" max="9987" width="13.5703125" style="9" customWidth="1"/>
    <col min="9988" max="9988" width="15" style="9" customWidth="1"/>
    <col min="9989" max="9989" width="21.28515625" style="9" customWidth="1"/>
    <col min="9990" max="9993" width="18.140625" style="9" customWidth="1"/>
    <col min="9994" max="10239" width="9.140625" style="9"/>
    <col min="10240" max="10240" width="43.7109375" style="9" customWidth="1"/>
    <col min="10241" max="10241" width="13.140625" style="9" customWidth="1"/>
    <col min="10242" max="10242" width="11.28515625" style="9" customWidth="1"/>
    <col min="10243" max="10243" width="13.5703125" style="9" customWidth="1"/>
    <col min="10244" max="10244" width="15" style="9" customWidth="1"/>
    <col min="10245" max="10245" width="21.28515625" style="9" customWidth="1"/>
    <col min="10246" max="10249" width="18.140625" style="9" customWidth="1"/>
    <col min="10250" max="10495" width="9.140625" style="9"/>
    <col min="10496" max="10496" width="43.7109375" style="9" customWidth="1"/>
    <col min="10497" max="10497" width="13.140625" style="9" customWidth="1"/>
    <col min="10498" max="10498" width="11.28515625" style="9" customWidth="1"/>
    <col min="10499" max="10499" width="13.5703125" style="9" customWidth="1"/>
    <col min="10500" max="10500" width="15" style="9" customWidth="1"/>
    <col min="10501" max="10501" width="21.28515625" style="9" customWidth="1"/>
    <col min="10502" max="10505" width="18.140625" style="9" customWidth="1"/>
    <col min="10506" max="10751" width="9.140625" style="9"/>
    <col min="10752" max="10752" width="43.7109375" style="9" customWidth="1"/>
    <col min="10753" max="10753" width="13.140625" style="9" customWidth="1"/>
    <col min="10754" max="10754" width="11.28515625" style="9" customWidth="1"/>
    <col min="10755" max="10755" width="13.5703125" style="9" customWidth="1"/>
    <col min="10756" max="10756" width="15" style="9" customWidth="1"/>
    <col min="10757" max="10757" width="21.28515625" style="9" customWidth="1"/>
    <col min="10758" max="10761" width="18.140625" style="9" customWidth="1"/>
    <col min="10762" max="11007" width="9.140625" style="9"/>
    <col min="11008" max="11008" width="43.7109375" style="9" customWidth="1"/>
    <col min="11009" max="11009" width="13.140625" style="9" customWidth="1"/>
    <col min="11010" max="11010" width="11.28515625" style="9" customWidth="1"/>
    <col min="11011" max="11011" width="13.5703125" style="9" customWidth="1"/>
    <col min="11012" max="11012" width="15" style="9" customWidth="1"/>
    <col min="11013" max="11013" width="21.28515625" style="9" customWidth="1"/>
    <col min="11014" max="11017" width="18.140625" style="9" customWidth="1"/>
    <col min="11018" max="11263" width="9.140625" style="9"/>
    <col min="11264" max="11264" width="43.7109375" style="9" customWidth="1"/>
    <col min="11265" max="11265" width="13.140625" style="9" customWidth="1"/>
    <col min="11266" max="11266" width="11.28515625" style="9" customWidth="1"/>
    <col min="11267" max="11267" width="13.5703125" style="9" customWidth="1"/>
    <col min="11268" max="11268" width="15" style="9" customWidth="1"/>
    <col min="11269" max="11269" width="21.28515625" style="9" customWidth="1"/>
    <col min="11270" max="11273" width="18.140625" style="9" customWidth="1"/>
    <col min="11274" max="11519" width="9.140625" style="9"/>
    <col min="11520" max="11520" width="43.7109375" style="9" customWidth="1"/>
    <col min="11521" max="11521" width="13.140625" style="9" customWidth="1"/>
    <col min="11522" max="11522" width="11.28515625" style="9" customWidth="1"/>
    <col min="11523" max="11523" width="13.5703125" style="9" customWidth="1"/>
    <col min="11524" max="11524" width="15" style="9" customWidth="1"/>
    <col min="11525" max="11525" width="21.28515625" style="9" customWidth="1"/>
    <col min="11526" max="11529" width="18.140625" style="9" customWidth="1"/>
    <col min="11530" max="11775" width="9.140625" style="9"/>
    <col min="11776" max="11776" width="43.7109375" style="9" customWidth="1"/>
    <col min="11777" max="11777" width="13.140625" style="9" customWidth="1"/>
    <col min="11778" max="11778" width="11.28515625" style="9" customWidth="1"/>
    <col min="11779" max="11779" width="13.5703125" style="9" customWidth="1"/>
    <col min="11780" max="11780" width="15" style="9" customWidth="1"/>
    <col min="11781" max="11781" width="21.28515625" style="9" customWidth="1"/>
    <col min="11782" max="11785" width="18.140625" style="9" customWidth="1"/>
    <col min="11786" max="12031" width="9.140625" style="9"/>
    <col min="12032" max="12032" width="43.7109375" style="9" customWidth="1"/>
    <col min="12033" max="12033" width="13.140625" style="9" customWidth="1"/>
    <col min="12034" max="12034" width="11.28515625" style="9" customWidth="1"/>
    <col min="12035" max="12035" width="13.5703125" style="9" customWidth="1"/>
    <col min="12036" max="12036" width="15" style="9" customWidth="1"/>
    <col min="12037" max="12037" width="21.28515625" style="9" customWidth="1"/>
    <col min="12038" max="12041" width="18.140625" style="9" customWidth="1"/>
    <col min="12042" max="12287" width="9.140625" style="9"/>
    <col min="12288" max="12288" width="43.7109375" style="9" customWidth="1"/>
    <col min="12289" max="12289" width="13.140625" style="9" customWidth="1"/>
    <col min="12290" max="12290" width="11.28515625" style="9" customWidth="1"/>
    <col min="12291" max="12291" width="13.5703125" style="9" customWidth="1"/>
    <col min="12292" max="12292" width="15" style="9" customWidth="1"/>
    <col min="12293" max="12293" width="21.28515625" style="9" customWidth="1"/>
    <col min="12294" max="12297" width="18.140625" style="9" customWidth="1"/>
    <col min="12298" max="12543" width="9.140625" style="9"/>
    <col min="12544" max="12544" width="43.7109375" style="9" customWidth="1"/>
    <col min="12545" max="12545" width="13.140625" style="9" customWidth="1"/>
    <col min="12546" max="12546" width="11.28515625" style="9" customWidth="1"/>
    <col min="12547" max="12547" width="13.5703125" style="9" customWidth="1"/>
    <col min="12548" max="12548" width="15" style="9" customWidth="1"/>
    <col min="12549" max="12549" width="21.28515625" style="9" customWidth="1"/>
    <col min="12550" max="12553" width="18.140625" style="9" customWidth="1"/>
    <col min="12554" max="12799" width="9.140625" style="9"/>
    <col min="12800" max="12800" width="43.7109375" style="9" customWidth="1"/>
    <col min="12801" max="12801" width="13.140625" style="9" customWidth="1"/>
    <col min="12802" max="12802" width="11.28515625" style="9" customWidth="1"/>
    <col min="12803" max="12803" width="13.5703125" style="9" customWidth="1"/>
    <col min="12804" max="12804" width="15" style="9" customWidth="1"/>
    <col min="12805" max="12805" width="21.28515625" style="9" customWidth="1"/>
    <col min="12806" max="12809" width="18.140625" style="9" customWidth="1"/>
    <col min="12810" max="13055" width="9.140625" style="9"/>
    <col min="13056" max="13056" width="43.7109375" style="9" customWidth="1"/>
    <col min="13057" max="13057" width="13.140625" style="9" customWidth="1"/>
    <col min="13058" max="13058" width="11.28515625" style="9" customWidth="1"/>
    <col min="13059" max="13059" width="13.5703125" style="9" customWidth="1"/>
    <col min="13060" max="13060" width="15" style="9" customWidth="1"/>
    <col min="13061" max="13061" width="21.28515625" style="9" customWidth="1"/>
    <col min="13062" max="13065" width="18.140625" style="9" customWidth="1"/>
    <col min="13066" max="13311" width="9.140625" style="9"/>
    <col min="13312" max="13312" width="43.7109375" style="9" customWidth="1"/>
    <col min="13313" max="13313" width="13.140625" style="9" customWidth="1"/>
    <col min="13314" max="13314" width="11.28515625" style="9" customWidth="1"/>
    <col min="13315" max="13315" width="13.5703125" style="9" customWidth="1"/>
    <col min="13316" max="13316" width="15" style="9" customWidth="1"/>
    <col min="13317" max="13317" width="21.28515625" style="9" customWidth="1"/>
    <col min="13318" max="13321" width="18.140625" style="9" customWidth="1"/>
    <col min="13322" max="13567" width="9.140625" style="9"/>
    <col min="13568" max="13568" width="43.7109375" style="9" customWidth="1"/>
    <col min="13569" max="13569" width="13.140625" style="9" customWidth="1"/>
    <col min="13570" max="13570" width="11.28515625" style="9" customWidth="1"/>
    <col min="13571" max="13571" width="13.5703125" style="9" customWidth="1"/>
    <col min="13572" max="13572" width="15" style="9" customWidth="1"/>
    <col min="13573" max="13573" width="21.28515625" style="9" customWidth="1"/>
    <col min="13574" max="13577" width="18.140625" style="9" customWidth="1"/>
    <col min="13578" max="13823" width="9.140625" style="9"/>
    <col min="13824" max="13824" width="43.7109375" style="9" customWidth="1"/>
    <col min="13825" max="13825" width="13.140625" style="9" customWidth="1"/>
    <col min="13826" max="13826" width="11.28515625" style="9" customWidth="1"/>
    <col min="13827" max="13827" width="13.5703125" style="9" customWidth="1"/>
    <col min="13828" max="13828" width="15" style="9" customWidth="1"/>
    <col min="13829" max="13829" width="21.28515625" style="9" customWidth="1"/>
    <col min="13830" max="13833" width="18.140625" style="9" customWidth="1"/>
    <col min="13834" max="14079" width="9.140625" style="9"/>
    <col min="14080" max="14080" width="43.7109375" style="9" customWidth="1"/>
    <col min="14081" max="14081" width="13.140625" style="9" customWidth="1"/>
    <col min="14082" max="14082" width="11.28515625" style="9" customWidth="1"/>
    <col min="14083" max="14083" width="13.5703125" style="9" customWidth="1"/>
    <col min="14084" max="14084" width="15" style="9" customWidth="1"/>
    <col min="14085" max="14085" width="21.28515625" style="9" customWidth="1"/>
    <col min="14086" max="14089" width="18.140625" style="9" customWidth="1"/>
    <col min="14090" max="14335" width="9.140625" style="9"/>
    <col min="14336" max="14336" width="43.7109375" style="9" customWidth="1"/>
    <col min="14337" max="14337" width="13.140625" style="9" customWidth="1"/>
    <col min="14338" max="14338" width="11.28515625" style="9" customWidth="1"/>
    <col min="14339" max="14339" width="13.5703125" style="9" customWidth="1"/>
    <col min="14340" max="14340" width="15" style="9" customWidth="1"/>
    <col min="14341" max="14341" width="21.28515625" style="9" customWidth="1"/>
    <col min="14342" max="14345" width="18.140625" style="9" customWidth="1"/>
    <col min="14346" max="14591" width="9.140625" style="9"/>
    <col min="14592" max="14592" width="43.7109375" style="9" customWidth="1"/>
    <col min="14593" max="14593" width="13.140625" style="9" customWidth="1"/>
    <col min="14594" max="14594" width="11.28515625" style="9" customWidth="1"/>
    <col min="14595" max="14595" width="13.5703125" style="9" customWidth="1"/>
    <col min="14596" max="14596" width="15" style="9" customWidth="1"/>
    <col min="14597" max="14597" width="21.28515625" style="9" customWidth="1"/>
    <col min="14598" max="14601" width="18.140625" style="9" customWidth="1"/>
    <col min="14602" max="14847" width="9.140625" style="9"/>
    <col min="14848" max="14848" width="43.7109375" style="9" customWidth="1"/>
    <col min="14849" max="14849" width="13.140625" style="9" customWidth="1"/>
    <col min="14850" max="14850" width="11.28515625" style="9" customWidth="1"/>
    <col min="14851" max="14851" width="13.5703125" style="9" customWidth="1"/>
    <col min="14852" max="14852" width="15" style="9" customWidth="1"/>
    <col min="14853" max="14853" width="21.28515625" style="9" customWidth="1"/>
    <col min="14854" max="14857" width="18.140625" style="9" customWidth="1"/>
    <col min="14858" max="15103" width="9.140625" style="9"/>
    <col min="15104" max="15104" width="43.7109375" style="9" customWidth="1"/>
    <col min="15105" max="15105" width="13.140625" style="9" customWidth="1"/>
    <col min="15106" max="15106" width="11.28515625" style="9" customWidth="1"/>
    <col min="15107" max="15107" width="13.5703125" style="9" customWidth="1"/>
    <col min="15108" max="15108" width="15" style="9" customWidth="1"/>
    <col min="15109" max="15109" width="21.28515625" style="9" customWidth="1"/>
    <col min="15110" max="15113" width="18.140625" style="9" customWidth="1"/>
    <col min="15114" max="15359" width="9.140625" style="9"/>
    <col min="15360" max="15360" width="43.7109375" style="9" customWidth="1"/>
    <col min="15361" max="15361" width="13.140625" style="9" customWidth="1"/>
    <col min="15362" max="15362" width="11.28515625" style="9" customWidth="1"/>
    <col min="15363" max="15363" width="13.5703125" style="9" customWidth="1"/>
    <col min="15364" max="15364" width="15" style="9" customWidth="1"/>
    <col min="15365" max="15365" width="21.28515625" style="9" customWidth="1"/>
    <col min="15366" max="15369" width="18.140625" style="9" customWidth="1"/>
    <col min="15370" max="15615" width="9.140625" style="9"/>
    <col min="15616" max="15616" width="43.7109375" style="9" customWidth="1"/>
    <col min="15617" max="15617" width="13.140625" style="9" customWidth="1"/>
    <col min="15618" max="15618" width="11.28515625" style="9" customWidth="1"/>
    <col min="15619" max="15619" width="13.5703125" style="9" customWidth="1"/>
    <col min="15620" max="15620" width="15" style="9" customWidth="1"/>
    <col min="15621" max="15621" width="21.28515625" style="9" customWidth="1"/>
    <col min="15622" max="15625" width="18.140625" style="9" customWidth="1"/>
    <col min="15626" max="15871" width="9.140625" style="9"/>
    <col min="15872" max="15872" width="43.7109375" style="9" customWidth="1"/>
    <col min="15873" max="15873" width="13.140625" style="9" customWidth="1"/>
    <col min="15874" max="15874" width="11.28515625" style="9" customWidth="1"/>
    <col min="15875" max="15875" width="13.5703125" style="9" customWidth="1"/>
    <col min="15876" max="15876" width="15" style="9" customWidth="1"/>
    <col min="15877" max="15877" width="21.28515625" style="9" customWidth="1"/>
    <col min="15878" max="15881" width="18.140625" style="9" customWidth="1"/>
    <col min="15882" max="16127" width="9.140625" style="9"/>
    <col min="16128" max="16128" width="43.7109375" style="9" customWidth="1"/>
    <col min="16129" max="16129" width="13.140625" style="9" customWidth="1"/>
    <col min="16130" max="16130" width="11.28515625" style="9" customWidth="1"/>
    <col min="16131" max="16131" width="13.5703125" style="9" customWidth="1"/>
    <col min="16132" max="16132" width="15" style="9" customWidth="1"/>
    <col min="16133" max="16133" width="21.28515625" style="9" customWidth="1"/>
    <col min="16134" max="16137" width="18.140625" style="9" customWidth="1"/>
    <col min="16138" max="16384" width="9.140625" style="9"/>
  </cols>
  <sheetData>
    <row r="1" spans="1:10" ht="57" customHeight="1" x14ac:dyDescent="0.2">
      <c r="A1" s="85" t="s">
        <v>15</v>
      </c>
      <c r="B1" s="85" t="s">
        <v>182</v>
      </c>
      <c r="C1" s="85" t="s">
        <v>221</v>
      </c>
      <c r="D1" s="85" t="s">
        <v>222</v>
      </c>
      <c r="E1" s="85" t="s">
        <v>223</v>
      </c>
      <c r="F1" s="85" t="s">
        <v>224</v>
      </c>
      <c r="G1" s="85" t="s">
        <v>225</v>
      </c>
      <c r="H1" s="85" t="s">
        <v>226</v>
      </c>
      <c r="I1" s="85" t="s">
        <v>227</v>
      </c>
      <c r="J1" s="86"/>
    </row>
    <row r="2" spans="1:10" ht="38.25" x14ac:dyDescent="0.2">
      <c r="A2" s="87">
        <v>1</v>
      </c>
      <c r="B2" s="88" t="s">
        <v>228</v>
      </c>
      <c r="C2" s="89" t="s">
        <v>229</v>
      </c>
      <c r="D2" s="107">
        <v>582.52099999999996</v>
      </c>
      <c r="E2" s="90">
        <f>D2*12</f>
        <v>6990</v>
      </c>
      <c r="F2" s="91">
        <v>5.88</v>
      </c>
      <c r="G2" s="100">
        <v>0</v>
      </c>
      <c r="H2" s="101">
        <f>F2-G2</f>
        <v>5.88</v>
      </c>
      <c r="I2" s="91">
        <f>H2*D2</f>
        <v>3425.22</v>
      </c>
      <c r="J2" s="92"/>
    </row>
    <row r="3" spans="1:10" ht="12.75" customHeight="1" x14ac:dyDescent="0.2">
      <c r="A3" s="278" t="s">
        <v>230</v>
      </c>
      <c r="B3" s="278"/>
      <c r="C3" s="278"/>
      <c r="D3" s="278"/>
      <c r="E3" s="278"/>
      <c r="F3" s="105">
        <f>F2*D2</f>
        <v>3425.22</v>
      </c>
      <c r="G3" s="105"/>
      <c r="H3" s="105"/>
      <c r="I3" s="106"/>
      <c r="J3" s="92"/>
    </row>
    <row r="4" spans="1:10" ht="16.5" customHeight="1" x14ac:dyDescent="0.2">
      <c r="A4" s="278" t="s">
        <v>231</v>
      </c>
      <c r="B4" s="278"/>
      <c r="C4" s="278"/>
      <c r="D4" s="278"/>
      <c r="E4" s="278"/>
      <c r="F4" s="105">
        <f>I2*6</f>
        <v>20551.32</v>
      </c>
      <c r="G4" s="105"/>
      <c r="H4" s="105"/>
      <c r="I4" s="106"/>
      <c r="J4" s="92"/>
    </row>
    <row r="6" spans="1:10" x14ac:dyDescent="0.2">
      <c r="D6" s="279" t="s">
        <v>232</v>
      </c>
      <c r="E6" s="279"/>
      <c r="F6" s="279"/>
      <c r="G6" s="279"/>
      <c r="H6" s="279"/>
      <c r="I6" s="279"/>
    </row>
  </sheetData>
  <sortState xmlns:xlrd2="http://schemas.microsoft.com/office/spreadsheetml/2017/richdata2" ref="B2:J2">
    <sortCondition ref="B2"/>
  </sortState>
  <mergeCells count="3">
    <mergeCell ref="A4:E4"/>
    <mergeCell ref="A3:E3"/>
    <mergeCell ref="D6:I6"/>
  </mergeCell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29486-D4FA-46AB-B72C-01D993A606B3}">
  <dimension ref="A1:O17"/>
  <sheetViews>
    <sheetView workbookViewId="0">
      <selection activeCell="Q35" sqref="Q35"/>
    </sheetView>
  </sheetViews>
  <sheetFormatPr defaultRowHeight="12.75" x14ac:dyDescent="0.2"/>
  <cols>
    <col min="1" max="1" width="9.28515625" style="26" bestFit="1" customWidth="1"/>
    <col min="2" max="2" width="33.7109375" style="9" customWidth="1"/>
    <col min="3" max="3" width="7.5703125" style="26" customWidth="1"/>
    <col min="4" max="4" width="27.42578125" style="93" hidden="1" customWidth="1"/>
    <col min="5" max="5" width="26.42578125" style="93" hidden="1" customWidth="1"/>
    <col min="6" max="7" width="22.140625" style="93" hidden="1" customWidth="1"/>
    <col min="8" max="8" width="13.7109375" style="9" hidden="1" customWidth="1"/>
    <col min="9" max="9" width="19.140625" style="9" hidden="1" customWidth="1"/>
    <col min="10" max="10" width="11.140625" style="9" bestFit="1" customWidth="1"/>
    <col min="11" max="11" width="14.5703125" style="9" bestFit="1" customWidth="1"/>
    <col min="12" max="12" width="11.140625" style="9" hidden="1" customWidth="1"/>
    <col min="13" max="13" width="14.5703125" style="9" hidden="1" customWidth="1"/>
    <col min="14" max="253" width="9.140625" style="9"/>
    <col min="254" max="254" width="43.7109375" style="9" customWidth="1"/>
    <col min="255" max="255" width="13.140625" style="9" customWidth="1"/>
    <col min="256" max="256" width="11.28515625" style="9" customWidth="1"/>
    <col min="257" max="257" width="13.5703125" style="9" customWidth="1"/>
    <col min="258" max="258" width="15" style="9" customWidth="1"/>
    <col min="259" max="259" width="21.28515625" style="9" customWidth="1"/>
    <col min="260" max="263" width="18.140625" style="9" customWidth="1"/>
    <col min="264" max="509" width="9.140625" style="9"/>
    <col min="510" max="510" width="43.7109375" style="9" customWidth="1"/>
    <col min="511" max="511" width="13.140625" style="9" customWidth="1"/>
    <col min="512" max="512" width="11.28515625" style="9" customWidth="1"/>
    <col min="513" max="513" width="13.5703125" style="9" customWidth="1"/>
    <col min="514" max="514" width="15" style="9" customWidth="1"/>
    <col min="515" max="515" width="21.28515625" style="9" customWidth="1"/>
    <col min="516" max="519" width="18.140625" style="9" customWidth="1"/>
    <col min="520" max="765" width="9.140625" style="9"/>
    <col min="766" max="766" width="43.7109375" style="9" customWidth="1"/>
    <col min="767" max="767" width="13.140625" style="9" customWidth="1"/>
    <col min="768" max="768" width="11.28515625" style="9" customWidth="1"/>
    <col min="769" max="769" width="13.5703125" style="9" customWidth="1"/>
    <col min="770" max="770" width="15" style="9" customWidth="1"/>
    <col min="771" max="771" width="21.28515625" style="9" customWidth="1"/>
    <col min="772" max="775" width="18.140625" style="9" customWidth="1"/>
    <col min="776" max="1021" width="9.140625" style="9"/>
    <col min="1022" max="1022" width="43.7109375" style="9" customWidth="1"/>
    <col min="1023" max="1023" width="13.140625" style="9" customWidth="1"/>
    <col min="1024" max="1024" width="11.28515625" style="9" customWidth="1"/>
    <col min="1025" max="1025" width="13.5703125" style="9" customWidth="1"/>
    <col min="1026" max="1026" width="15" style="9" customWidth="1"/>
    <col min="1027" max="1027" width="21.28515625" style="9" customWidth="1"/>
    <col min="1028" max="1031" width="18.140625" style="9" customWidth="1"/>
    <col min="1032" max="1277" width="9.140625" style="9"/>
    <col min="1278" max="1278" width="43.7109375" style="9" customWidth="1"/>
    <col min="1279" max="1279" width="13.140625" style="9" customWidth="1"/>
    <col min="1280" max="1280" width="11.28515625" style="9" customWidth="1"/>
    <col min="1281" max="1281" width="13.5703125" style="9" customWidth="1"/>
    <col min="1282" max="1282" width="15" style="9" customWidth="1"/>
    <col min="1283" max="1283" width="21.28515625" style="9" customWidth="1"/>
    <col min="1284" max="1287" width="18.140625" style="9" customWidth="1"/>
    <col min="1288" max="1533" width="9.140625" style="9"/>
    <col min="1534" max="1534" width="43.7109375" style="9" customWidth="1"/>
    <col min="1535" max="1535" width="13.140625" style="9" customWidth="1"/>
    <col min="1536" max="1536" width="11.28515625" style="9" customWidth="1"/>
    <col min="1537" max="1537" width="13.5703125" style="9" customWidth="1"/>
    <col min="1538" max="1538" width="15" style="9" customWidth="1"/>
    <col min="1539" max="1539" width="21.28515625" style="9" customWidth="1"/>
    <col min="1540" max="1543" width="18.140625" style="9" customWidth="1"/>
    <col min="1544" max="1789" width="9.140625" style="9"/>
    <col min="1790" max="1790" width="43.7109375" style="9" customWidth="1"/>
    <col min="1791" max="1791" width="13.140625" style="9" customWidth="1"/>
    <col min="1792" max="1792" width="11.28515625" style="9" customWidth="1"/>
    <col min="1793" max="1793" width="13.5703125" style="9" customWidth="1"/>
    <col min="1794" max="1794" width="15" style="9" customWidth="1"/>
    <col min="1795" max="1795" width="21.28515625" style="9" customWidth="1"/>
    <col min="1796" max="1799" width="18.140625" style="9" customWidth="1"/>
    <col min="1800" max="2045" width="9.140625" style="9"/>
    <col min="2046" max="2046" width="43.7109375" style="9" customWidth="1"/>
    <col min="2047" max="2047" width="13.140625" style="9" customWidth="1"/>
    <col min="2048" max="2048" width="11.28515625" style="9" customWidth="1"/>
    <col min="2049" max="2049" width="13.5703125" style="9" customWidth="1"/>
    <col min="2050" max="2050" width="15" style="9" customWidth="1"/>
    <col min="2051" max="2051" width="21.28515625" style="9" customWidth="1"/>
    <col min="2052" max="2055" width="18.140625" style="9" customWidth="1"/>
    <col min="2056" max="2301" width="9.140625" style="9"/>
    <col min="2302" max="2302" width="43.7109375" style="9" customWidth="1"/>
    <col min="2303" max="2303" width="13.140625" style="9" customWidth="1"/>
    <col min="2304" max="2304" width="11.28515625" style="9" customWidth="1"/>
    <col min="2305" max="2305" width="13.5703125" style="9" customWidth="1"/>
    <col min="2306" max="2306" width="15" style="9" customWidth="1"/>
    <col min="2307" max="2307" width="21.28515625" style="9" customWidth="1"/>
    <col min="2308" max="2311" width="18.140625" style="9" customWidth="1"/>
    <col min="2312" max="2557" width="9.140625" style="9"/>
    <col min="2558" max="2558" width="43.7109375" style="9" customWidth="1"/>
    <col min="2559" max="2559" width="13.140625" style="9" customWidth="1"/>
    <col min="2560" max="2560" width="11.28515625" style="9" customWidth="1"/>
    <col min="2561" max="2561" width="13.5703125" style="9" customWidth="1"/>
    <col min="2562" max="2562" width="15" style="9" customWidth="1"/>
    <col min="2563" max="2563" width="21.28515625" style="9" customWidth="1"/>
    <col min="2564" max="2567" width="18.140625" style="9" customWidth="1"/>
    <col min="2568" max="2813" width="9.140625" style="9"/>
    <col min="2814" max="2814" width="43.7109375" style="9" customWidth="1"/>
    <col min="2815" max="2815" width="13.140625" style="9" customWidth="1"/>
    <col min="2816" max="2816" width="11.28515625" style="9" customWidth="1"/>
    <col min="2817" max="2817" width="13.5703125" style="9" customWidth="1"/>
    <col min="2818" max="2818" width="15" style="9" customWidth="1"/>
    <col min="2819" max="2819" width="21.28515625" style="9" customWidth="1"/>
    <col min="2820" max="2823" width="18.140625" style="9" customWidth="1"/>
    <col min="2824" max="3069" width="9.140625" style="9"/>
    <col min="3070" max="3070" width="43.7109375" style="9" customWidth="1"/>
    <col min="3071" max="3071" width="13.140625" style="9" customWidth="1"/>
    <col min="3072" max="3072" width="11.28515625" style="9" customWidth="1"/>
    <col min="3073" max="3073" width="13.5703125" style="9" customWidth="1"/>
    <col min="3074" max="3074" width="15" style="9" customWidth="1"/>
    <col min="3075" max="3075" width="21.28515625" style="9" customWidth="1"/>
    <col min="3076" max="3079" width="18.140625" style="9" customWidth="1"/>
    <col min="3080" max="3325" width="9.140625" style="9"/>
    <col min="3326" max="3326" width="43.7109375" style="9" customWidth="1"/>
    <col min="3327" max="3327" width="13.140625" style="9" customWidth="1"/>
    <col min="3328" max="3328" width="11.28515625" style="9" customWidth="1"/>
    <col min="3329" max="3329" width="13.5703125" style="9" customWidth="1"/>
    <col min="3330" max="3330" width="15" style="9" customWidth="1"/>
    <col min="3331" max="3331" width="21.28515625" style="9" customWidth="1"/>
    <col min="3332" max="3335" width="18.140625" style="9" customWidth="1"/>
    <col min="3336" max="3581" width="9.140625" style="9"/>
    <col min="3582" max="3582" width="43.7109375" style="9" customWidth="1"/>
    <col min="3583" max="3583" width="13.140625" style="9" customWidth="1"/>
    <col min="3584" max="3584" width="11.28515625" style="9" customWidth="1"/>
    <col min="3585" max="3585" width="13.5703125" style="9" customWidth="1"/>
    <col min="3586" max="3586" width="15" style="9" customWidth="1"/>
    <col min="3587" max="3587" width="21.28515625" style="9" customWidth="1"/>
    <col min="3588" max="3591" width="18.140625" style="9" customWidth="1"/>
    <col min="3592" max="3837" width="9.140625" style="9"/>
    <col min="3838" max="3838" width="43.7109375" style="9" customWidth="1"/>
    <col min="3839" max="3839" width="13.140625" style="9" customWidth="1"/>
    <col min="3840" max="3840" width="11.28515625" style="9" customWidth="1"/>
    <col min="3841" max="3841" width="13.5703125" style="9" customWidth="1"/>
    <col min="3842" max="3842" width="15" style="9" customWidth="1"/>
    <col min="3843" max="3843" width="21.28515625" style="9" customWidth="1"/>
    <col min="3844" max="3847" width="18.140625" style="9" customWidth="1"/>
    <col min="3848" max="4093" width="9.140625" style="9"/>
    <col min="4094" max="4094" width="43.7109375" style="9" customWidth="1"/>
    <col min="4095" max="4095" width="13.140625" style="9" customWidth="1"/>
    <col min="4096" max="4096" width="11.28515625" style="9" customWidth="1"/>
    <col min="4097" max="4097" width="13.5703125" style="9" customWidth="1"/>
    <col min="4098" max="4098" width="15" style="9" customWidth="1"/>
    <col min="4099" max="4099" width="21.28515625" style="9" customWidth="1"/>
    <col min="4100" max="4103" width="18.140625" style="9" customWidth="1"/>
    <col min="4104" max="4349" width="9.140625" style="9"/>
    <col min="4350" max="4350" width="43.7109375" style="9" customWidth="1"/>
    <col min="4351" max="4351" width="13.140625" style="9" customWidth="1"/>
    <col min="4352" max="4352" width="11.28515625" style="9" customWidth="1"/>
    <col min="4353" max="4353" width="13.5703125" style="9" customWidth="1"/>
    <col min="4354" max="4354" width="15" style="9" customWidth="1"/>
    <col min="4355" max="4355" width="21.28515625" style="9" customWidth="1"/>
    <col min="4356" max="4359" width="18.140625" style="9" customWidth="1"/>
    <col min="4360" max="4605" width="9.140625" style="9"/>
    <col min="4606" max="4606" width="43.7109375" style="9" customWidth="1"/>
    <col min="4607" max="4607" width="13.140625" style="9" customWidth="1"/>
    <col min="4608" max="4608" width="11.28515625" style="9" customWidth="1"/>
    <col min="4609" max="4609" width="13.5703125" style="9" customWidth="1"/>
    <col min="4610" max="4610" width="15" style="9" customWidth="1"/>
    <col min="4611" max="4611" width="21.28515625" style="9" customWidth="1"/>
    <col min="4612" max="4615" width="18.140625" style="9" customWidth="1"/>
    <col min="4616" max="4861" width="9.140625" style="9"/>
    <col min="4862" max="4862" width="43.7109375" style="9" customWidth="1"/>
    <col min="4863" max="4863" width="13.140625" style="9" customWidth="1"/>
    <col min="4864" max="4864" width="11.28515625" style="9" customWidth="1"/>
    <col min="4865" max="4865" width="13.5703125" style="9" customWidth="1"/>
    <col min="4866" max="4866" width="15" style="9" customWidth="1"/>
    <col min="4867" max="4867" width="21.28515625" style="9" customWidth="1"/>
    <col min="4868" max="4871" width="18.140625" style="9" customWidth="1"/>
    <col min="4872" max="5117" width="9.140625" style="9"/>
    <col min="5118" max="5118" width="43.7109375" style="9" customWidth="1"/>
    <col min="5119" max="5119" width="13.140625" style="9" customWidth="1"/>
    <col min="5120" max="5120" width="11.28515625" style="9" customWidth="1"/>
    <col min="5121" max="5121" width="13.5703125" style="9" customWidth="1"/>
    <col min="5122" max="5122" width="15" style="9" customWidth="1"/>
    <col min="5123" max="5123" width="21.28515625" style="9" customWidth="1"/>
    <col min="5124" max="5127" width="18.140625" style="9" customWidth="1"/>
    <col min="5128" max="5373" width="9.140625" style="9"/>
    <col min="5374" max="5374" width="43.7109375" style="9" customWidth="1"/>
    <col min="5375" max="5375" width="13.140625" style="9" customWidth="1"/>
    <col min="5376" max="5376" width="11.28515625" style="9" customWidth="1"/>
    <col min="5377" max="5377" width="13.5703125" style="9" customWidth="1"/>
    <col min="5378" max="5378" width="15" style="9" customWidth="1"/>
    <col min="5379" max="5379" width="21.28515625" style="9" customWidth="1"/>
    <col min="5380" max="5383" width="18.140625" style="9" customWidth="1"/>
    <col min="5384" max="5629" width="9.140625" style="9"/>
    <col min="5630" max="5630" width="43.7109375" style="9" customWidth="1"/>
    <col min="5631" max="5631" width="13.140625" style="9" customWidth="1"/>
    <col min="5632" max="5632" width="11.28515625" style="9" customWidth="1"/>
    <col min="5633" max="5633" width="13.5703125" style="9" customWidth="1"/>
    <col min="5634" max="5634" width="15" style="9" customWidth="1"/>
    <col min="5635" max="5635" width="21.28515625" style="9" customWidth="1"/>
    <col min="5636" max="5639" width="18.140625" style="9" customWidth="1"/>
    <col min="5640" max="5885" width="9.140625" style="9"/>
    <col min="5886" max="5886" width="43.7109375" style="9" customWidth="1"/>
    <col min="5887" max="5887" width="13.140625" style="9" customWidth="1"/>
    <col min="5888" max="5888" width="11.28515625" style="9" customWidth="1"/>
    <col min="5889" max="5889" width="13.5703125" style="9" customWidth="1"/>
    <col min="5890" max="5890" width="15" style="9" customWidth="1"/>
    <col min="5891" max="5891" width="21.28515625" style="9" customWidth="1"/>
    <col min="5892" max="5895" width="18.140625" style="9" customWidth="1"/>
    <col min="5896" max="6141" width="9.140625" style="9"/>
    <col min="6142" max="6142" width="43.7109375" style="9" customWidth="1"/>
    <col min="6143" max="6143" width="13.140625" style="9" customWidth="1"/>
    <col min="6144" max="6144" width="11.28515625" style="9" customWidth="1"/>
    <col min="6145" max="6145" width="13.5703125" style="9" customWidth="1"/>
    <col min="6146" max="6146" width="15" style="9" customWidth="1"/>
    <col min="6147" max="6147" width="21.28515625" style="9" customWidth="1"/>
    <col min="6148" max="6151" width="18.140625" style="9" customWidth="1"/>
    <col min="6152" max="6397" width="9.140625" style="9"/>
    <col min="6398" max="6398" width="43.7109375" style="9" customWidth="1"/>
    <col min="6399" max="6399" width="13.140625" style="9" customWidth="1"/>
    <col min="6400" max="6400" width="11.28515625" style="9" customWidth="1"/>
    <col min="6401" max="6401" width="13.5703125" style="9" customWidth="1"/>
    <col min="6402" max="6402" width="15" style="9" customWidth="1"/>
    <col min="6403" max="6403" width="21.28515625" style="9" customWidth="1"/>
    <col min="6404" max="6407" width="18.140625" style="9" customWidth="1"/>
    <col min="6408" max="6653" width="9.140625" style="9"/>
    <col min="6654" max="6654" width="43.7109375" style="9" customWidth="1"/>
    <col min="6655" max="6655" width="13.140625" style="9" customWidth="1"/>
    <col min="6656" max="6656" width="11.28515625" style="9" customWidth="1"/>
    <col min="6657" max="6657" width="13.5703125" style="9" customWidth="1"/>
    <col min="6658" max="6658" width="15" style="9" customWidth="1"/>
    <col min="6659" max="6659" width="21.28515625" style="9" customWidth="1"/>
    <col min="6660" max="6663" width="18.140625" style="9" customWidth="1"/>
    <col min="6664" max="6909" width="9.140625" style="9"/>
    <col min="6910" max="6910" width="43.7109375" style="9" customWidth="1"/>
    <col min="6911" max="6911" width="13.140625" style="9" customWidth="1"/>
    <col min="6912" max="6912" width="11.28515625" style="9" customWidth="1"/>
    <col min="6913" max="6913" width="13.5703125" style="9" customWidth="1"/>
    <col min="6914" max="6914" width="15" style="9" customWidth="1"/>
    <col min="6915" max="6915" width="21.28515625" style="9" customWidth="1"/>
    <col min="6916" max="6919" width="18.140625" style="9" customWidth="1"/>
    <col min="6920" max="7165" width="9.140625" style="9"/>
    <col min="7166" max="7166" width="43.7109375" style="9" customWidth="1"/>
    <col min="7167" max="7167" width="13.140625" style="9" customWidth="1"/>
    <col min="7168" max="7168" width="11.28515625" style="9" customWidth="1"/>
    <col min="7169" max="7169" width="13.5703125" style="9" customWidth="1"/>
    <col min="7170" max="7170" width="15" style="9" customWidth="1"/>
    <col min="7171" max="7171" width="21.28515625" style="9" customWidth="1"/>
    <col min="7172" max="7175" width="18.140625" style="9" customWidth="1"/>
    <col min="7176" max="7421" width="9.140625" style="9"/>
    <col min="7422" max="7422" width="43.7109375" style="9" customWidth="1"/>
    <col min="7423" max="7423" width="13.140625" style="9" customWidth="1"/>
    <col min="7424" max="7424" width="11.28515625" style="9" customWidth="1"/>
    <col min="7425" max="7425" width="13.5703125" style="9" customWidth="1"/>
    <col min="7426" max="7426" width="15" style="9" customWidth="1"/>
    <col min="7427" max="7427" width="21.28515625" style="9" customWidth="1"/>
    <col min="7428" max="7431" width="18.140625" style="9" customWidth="1"/>
    <col min="7432" max="7677" width="9.140625" style="9"/>
    <col min="7678" max="7678" width="43.7109375" style="9" customWidth="1"/>
    <col min="7679" max="7679" width="13.140625" style="9" customWidth="1"/>
    <col min="7680" max="7680" width="11.28515625" style="9" customWidth="1"/>
    <col min="7681" max="7681" width="13.5703125" style="9" customWidth="1"/>
    <col min="7682" max="7682" width="15" style="9" customWidth="1"/>
    <col min="7683" max="7683" width="21.28515625" style="9" customWidth="1"/>
    <col min="7684" max="7687" width="18.140625" style="9" customWidth="1"/>
    <col min="7688" max="7933" width="9.140625" style="9"/>
    <col min="7934" max="7934" width="43.7109375" style="9" customWidth="1"/>
    <col min="7935" max="7935" width="13.140625" style="9" customWidth="1"/>
    <col min="7936" max="7936" width="11.28515625" style="9" customWidth="1"/>
    <col min="7937" max="7937" width="13.5703125" style="9" customWidth="1"/>
    <col min="7938" max="7938" width="15" style="9" customWidth="1"/>
    <col min="7939" max="7939" width="21.28515625" style="9" customWidth="1"/>
    <col min="7940" max="7943" width="18.140625" style="9" customWidth="1"/>
    <col min="7944" max="8189" width="9.140625" style="9"/>
    <col min="8190" max="8190" width="43.7109375" style="9" customWidth="1"/>
    <col min="8191" max="8191" width="13.140625" style="9" customWidth="1"/>
    <col min="8192" max="8192" width="11.28515625" style="9" customWidth="1"/>
    <col min="8193" max="8193" width="13.5703125" style="9" customWidth="1"/>
    <col min="8194" max="8194" width="15" style="9" customWidth="1"/>
    <col min="8195" max="8195" width="21.28515625" style="9" customWidth="1"/>
    <col min="8196" max="8199" width="18.140625" style="9" customWidth="1"/>
    <col min="8200" max="8445" width="9.140625" style="9"/>
    <col min="8446" max="8446" width="43.7109375" style="9" customWidth="1"/>
    <col min="8447" max="8447" width="13.140625" style="9" customWidth="1"/>
    <col min="8448" max="8448" width="11.28515625" style="9" customWidth="1"/>
    <col min="8449" max="8449" width="13.5703125" style="9" customWidth="1"/>
    <col min="8450" max="8450" width="15" style="9" customWidth="1"/>
    <col min="8451" max="8451" width="21.28515625" style="9" customWidth="1"/>
    <col min="8452" max="8455" width="18.140625" style="9" customWidth="1"/>
    <col min="8456" max="8701" width="9.140625" style="9"/>
    <col min="8702" max="8702" width="43.7109375" style="9" customWidth="1"/>
    <col min="8703" max="8703" width="13.140625" style="9" customWidth="1"/>
    <col min="8704" max="8704" width="11.28515625" style="9" customWidth="1"/>
    <col min="8705" max="8705" width="13.5703125" style="9" customWidth="1"/>
    <col min="8706" max="8706" width="15" style="9" customWidth="1"/>
    <col min="8707" max="8707" width="21.28515625" style="9" customWidth="1"/>
    <col min="8708" max="8711" width="18.140625" style="9" customWidth="1"/>
    <col min="8712" max="8957" width="9.140625" style="9"/>
    <col min="8958" max="8958" width="43.7109375" style="9" customWidth="1"/>
    <col min="8959" max="8959" width="13.140625" style="9" customWidth="1"/>
    <col min="8960" max="8960" width="11.28515625" style="9" customWidth="1"/>
    <col min="8961" max="8961" width="13.5703125" style="9" customWidth="1"/>
    <col min="8962" max="8962" width="15" style="9" customWidth="1"/>
    <col min="8963" max="8963" width="21.28515625" style="9" customWidth="1"/>
    <col min="8964" max="8967" width="18.140625" style="9" customWidth="1"/>
    <col min="8968" max="9213" width="9.140625" style="9"/>
    <col min="9214" max="9214" width="43.7109375" style="9" customWidth="1"/>
    <col min="9215" max="9215" width="13.140625" style="9" customWidth="1"/>
    <col min="9216" max="9216" width="11.28515625" style="9" customWidth="1"/>
    <col min="9217" max="9217" width="13.5703125" style="9" customWidth="1"/>
    <col min="9218" max="9218" width="15" style="9" customWidth="1"/>
    <col min="9219" max="9219" width="21.28515625" style="9" customWidth="1"/>
    <col min="9220" max="9223" width="18.140625" style="9" customWidth="1"/>
    <col min="9224" max="9469" width="9.140625" style="9"/>
    <col min="9470" max="9470" width="43.7109375" style="9" customWidth="1"/>
    <col min="9471" max="9471" width="13.140625" style="9" customWidth="1"/>
    <col min="9472" max="9472" width="11.28515625" style="9" customWidth="1"/>
    <col min="9473" max="9473" width="13.5703125" style="9" customWidth="1"/>
    <col min="9474" max="9474" width="15" style="9" customWidth="1"/>
    <col min="9475" max="9475" width="21.28515625" style="9" customWidth="1"/>
    <col min="9476" max="9479" width="18.140625" style="9" customWidth="1"/>
    <col min="9480" max="9725" width="9.140625" style="9"/>
    <col min="9726" max="9726" width="43.7109375" style="9" customWidth="1"/>
    <col min="9727" max="9727" width="13.140625" style="9" customWidth="1"/>
    <col min="9728" max="9728" width="11.28515625" style="9" customWidth="1"/>
    <col min="9729" max="9729" width="13.5703125" style="9" customWidth="1"/>
    <col min="9730" max="9730" width="15" style="9" customWidth="1"/>
    <col min="9731" max="9731" width="21.28515625" style="9" customWidth="1"/>
    <col min="9732" max="9735" width="18.140625" style="9" customWidth="1"/>
    <col min="9736" max="9981" width="9.140625" style="9"/>
    <col min="9982" max="9982" width="43.7109375" style="9" customWidth="1"/>
    <col min="9983" max="9983" width="13.140625" style="9" customWidth="1"/>
    <col min="9984" max="9984" width="11.28515625" style="9" customWidth="1"/>
    <col min="9985" max="9985" width="13.5703125" style="9" customWidth="1"/>
    <col min="9986" max="9986" width="15" style="9" customWidth="1"/>
    <col min="9987" max="9987" width="21.28515625" style="9" customWidth="1"/>
    <col min="9988" max="9991" width="18.140625" style="9" customWidth="1"/>
    <col min="9992" max="10237" width="9.140625" style="9"/>
    <col min="10238" max="10238" width="43.7109375" style="9" customWidth="1"/>
    <col min="10239" max="10239" width="13.140625" style="9" customWidth="1"/>
    <col min="10240" max="10240" width="11.28515625" style="9" customWidth="1"/>
    <col min="10241" max="10241" width="13.5703125" style="9" customWidth="1"/>
    <col min="10242" max="10242" width="15" style="9" customWidth="1"/>
    <col min="10243" max="10243" width="21.28515625" style="9" customWidth="1"/>
    <col min="10244" max="10247" width="18.140625" style="9" customWidth="1"/>
    <col min="10248" max="10493" width="9.140625" style="9"/>
    <col min="10494" max="10494" width="43.7109375" style="9" customWidth="1"/>
    <col min="10495" max="10495" width="13.140625" style="9" customWidth="1"/>
    <col min="10496" max="10496" width="11.28515625" style="9" customWidth="1"/>
    <col min="10497" max="10497" width="13.5703125" style="9" customWidth="1"/>
    <col min="10498" max="10498" width="15" style="9" customWidth="1"/>
    <col min="10499" max="10499" width="21.28515625" style="9" customWidth="1"/>
    <col min="10500" max="10503" width="18.140625" style="9" customWidth="1"/>
    <col min="10504" max="10749" width="9.140625" style="9"/>
    <col min="10750" max="10750" width="43.7109375" style="9" customWidth="1"/>
    <col min="10751" max="10751" width="13.140625" style="9" customWidth="1"/>
    <col min="10752" max="10752" width="11.28515625" style="9" customWidth="1"/>
    <col min="10753" max="10753" width="13.5703125" style="9" customWidth="1"/>
    <col min="10754" max="10754" width="15" style="9" customWidth="1"/>
    <col min="10755" max="10755" width="21.28515625" style="9" customWidth="1"/>
    <col min="10756" max="10759" width="18.140625" style="9" customWidth="1"/>
    <col min="10760" max="11005" width="9.140625" style="9"/>
    <col min="11006" max="11006" width="43.7109375" style="9" customWidth="1"/>
    <col min="11007" max="11007" width="13.140625" style="9" customWidth="1"/>
    <col min="11008" max="11008" width="11.28515625" style="9" customWidth="1"/>
    <col min="11009" max="11009" width="13.5703125" style="9" customWidth="1"/>
    <col min="11010" max="11010" width="15" style="9" customWidth="1"/>
    <col min="11011" max="11011" width="21.28515625" style="9" customWidth="1"/>
    <col min="11012" max="11015" width="18.140625" style="9" customWidth="1"/>
    <col min="11016" max="11261" width="9.140625" style="9"/>
    <col min="11262" max="11262" width="43.7109375" style="9" customWidth="1"/>
    <col min="11263" max="11263" width="13.140625" style="9" customWidth="1"/>
    <col min="11264" max="11264" width="11.28515625" style="9" customWidth="1"/>
    <col min="11265" max="11265" width="13.5703125" style="9" customWidth="1"/>
    <col min="11266" max="11266" width="15" style="9" customWidth="1"/>
    <col min="11267" max="11267" width="21.28515625" style="9" customWidth="1"/>
    <col min="11268" max="11271" width="18.140625" style="9" customWidth="1"/>
    <col min="11272" max="11517" width="9.140625" style="9"/>
    <col min="11518" max="11518" width="43.7109375" style="9" customWidth="1"/>
    <col min="11519" max="11519" width="13.140625" style="9" customWidth="1"/>
    <col min="11520" max="11520" width="11.28515625" style="9" customWidth="1"/>
    <col min="11521" max="11521" width="13.5703125" style="9" customWidth="1"/>
    <col min="11522" max="11522" width="15" style="9" customWidth="1"/>
    <col min="11523" max="11523" width="21.28515625" style="9" customWidth="1"/>
    <col min="11524" max="11527" width="18.140625" style="9" customWidth="1"/>
    <col min="11528" max="11773" width="9.140625" style="9"/>
    <col min="11774" max="11774" width="43.7109375" style="9" customWidth="1"/>
    <col min="11775" max="11775" width="13.140625" style="9" customWidth="1"/>
    <col min="11776" max="11776" width="11.28515625" style="9" customWidth="1"/>
    <col min="11777" max="11777" width="13.5703125" style="9" customWidth="1"/>
    <col min="11778" max="11778" width="15" style="9" customWidth="1"/>
    <col min="11779" max="11779" width="21.28515625" style="9" customWidth="1"/>
    <col min="11780" max="11783" width="18.140625" style="9" customWidth="1"/>
    <col min="11784" max="12029" width="9.140625" style="9"/>
    <col min="12030" max="12030" width="43.7109375" style="9" customWidth="1"/>
    <col min="12031" max="12031" width="13.140625" style="9" customWidth="1"/>
    <col min="12032" max="12032" width="11.28515625" style="9" customWidth="1"/>
    <col min="12033" max="12033" width="13.5703125" style="9" customWidth="1"/>
    <col min="12034" max="12034" width="15" style="9" customWidth="1"/>
    <col min="12035" max="12035" width="21.28515625" style="9" customWidth="1"/>
    <col min="12036" max="12039" width="18.140625" style="9" customWidth="1"/>
    <col min="12040" max="12285" width="9.140625" style="9"/>
    <col min="12286" max="12286" width="43.7109375" style="9" customWidth="1"/>
    <col min="12287" max="12287" width="13.140625" style="9" customWidth="1"/>
    <col min="12288" max="12288" width="11.28515625" style="9" customWidth="1"/>
    <col min="12289" max="12289" width="13.5703125" style="9" customWidth="1"/>
    <col min="12290" max="12290" width="15" style="9" customWidth="1"/>
    <col min="12291" max="12291" width="21.28515625" style="9" customWidth="1"/>
    <col min="12292" max="12295" width="18.140625" style="9" customWidth="1"/>
    <col min="12296" max="12541" width="9.140625" style="9"/>
    <col min="12542" max="12542" width="43.7109375" style="9" customWidth="1"/>
    <col min="12543" max="12543" width="13.140625" style="9" customWidth="1"/>
    <col min="12544" max="12544" width="11.28515625" style="9" customWidth="1"/>
    <col min="12545" max="12545" width="13.5703125" style="9" customWidth="1"/>
    <col min="12546" max="12546" width="15" style="9" customWidth="1"/>
    <col min="12547" max="12547" width="21.28515625" style="9" customWidth="1"/>
    <col min="12548" max="12551" width="18.140625" style="9" customWidth="1"/>
    <col min="12552" max="12797" width="9.140625" style="9"/>
    <col min="12798" max="12798" width="43.7109375" style="9" customWidth="1"/>
    <col min="12799" max="12799" width="13.140625" style="9" customWidth="1"/>
    <col min="12800" max="12800" width="11.28515625" style="9" customWidth="1"/>
    <col min="12801" max="12801" width="13.5703125" style="9" customWidth="1"/>
    <col min="12802" max="12802" width="15" style="9" customWidth="1"/>
    <col min="12803" max="12803" width="21.28515625" style="9" customWidth="1"/>
    <col min="12804" max="12807" width="18.140625" style="9" customWidth="1"/>
    <col min="12808" max="13053" width="9.140625" style="9"/>
    <col min="13054" max="13054" width="43.7109375" style="9" customWidth="1"/>
    <col min="13055" max="13055" width="13.140625" style="9" customWidth="1"/>
    <col min="13056" max="13056" width="11.28515625" style="9" customWidth="1"/>
    <col min="13057" max="13057" width="13.5703125" style="9" customWidth="1"/>
    <col min="13058" max="13058" width="15" style="9" customWidth="1"/>
    <col min="13059" max="13059" width="21.28515625" style="9" customWidth="1"/>
    <col min="13060" max="13063" width="18.140625" style="9" customWidth="1"/>
    <col min="13064" max="13309" width="9.140625" style="9"/>
    <col min="13310" max="13310" width="43.7109375" style="9" customWidth="1"/>
    <col min="13311" max="13311" width="13.140625" style="9" customWidth="1"/>
    <col min="13312" max="13312" width="11.28515625" style="9" customWidth="1"/>
    <col min="13313" max="13313" width="13.5703125" style="9" customWidth="1"/>
    <col min="13314" max="13314" width="15" style="9" customWidth="1"/>
    <col min="13315" max="13315" width="21.28515625" style="9" customWidth="1"/>
    <col min="13316" max="13319" width="18.140625" style="9" customWidth="1"/>
    <col min="13320" max="13565" width="9.140625" style="9"/>
    <col min="13566" max="13566" width="43.7109375" style="9" customWidth="1"/>
    <col min="13567" max="13567" width="13.140625" style="9" customWidth="1"/>
    <col min="13568" max="13568" width="11.28515625" style="9" customWidth="1"/>
    <col min="13569" max="13569" width="13.5703125" style="9" customWidth="1"/>
    <col min="13570" max="13570" width="15" style="9" customWidth="1"/>
    <col min="13571" max="13571" width="21.28515625" style="9" customWidth="1"/>
    <col min="13572" max="13575" width="18.140625" style="9" customWidth="1"/>
    <col min="13576" max="13821" width="9.140625" style="9"/>
    <col min="13822" max="13822" width="43.7109375" style="9" customWidth="1"/>
    <col min="13823" max="13823" width="13.140625" style="9" customWidth="1"/>
    <col min="13824" max="13824" width="11.28515625" style="9" customWidth="1"/>
    <col min="13825" max="13825" width="13.5703125" style="9" customWidth="1"/>
    <col min="13826" max="13826" width="15" style="9" customWidth="1"/>
    <col min="13827" max="13827" width="21.28515625" style="9" customWidth="1"/>
    <col min="13828" max="13831" width="18.140625" style="9" customWidth="1"/>
    <col min="13832" max="14077" width="9.140625" style="9"/>
    <col min="14078" max="14078" width="43.7109375" style="9" customWidth="1"/>
    <col min="14079" max="14079" width="13.140625" style="9" customWidth="1"/>
    <col min="14080" max="14080" width="11.28515625" style="9" customWidth="1"/>
    <col min="14081" max="14081" width="13.5703125" style="9" customWidth="1"/>
    <col min="14082" max="14082" width="15" style="9" customWidth="1"/>
    <col min="14083" max="14083" width="21.28515625" style="9" customWidth="1"/>
    <col min="14084" max="14087" width="18.140625" style="9" customWidth="1"/>
    <col min="14088" max="14333" width="9.140625" style="9"/>
    <col min="14334" max="14334" width="43.7109375" style="9" customWidth="1"/>
    <col min="14335" max="14335" width="13.140625" style="9" customWidth="1"/>
    <col min="14336" max="14336" width="11.28515625" style="9" customWidth="1"/>
    <col min="14337" max="14337" width="13.5703125" style="9" customWidth="1"/>
    <col min="14338" max="14338" width="15" style="9" customWidth="1"/>
    <col min="14339" max="14339" width="21.28515625" style="9" customWidth="1"/>
    <col min="14340" max="14343" width="18.140625" style="9" customWidth="1"/>
    <col min="14344" max="14589" width="9.140625" style="9"/>
    <col min="14590" max="14590" width="43.7109375" style="9" customWidth="1"/>
    <col min="14591" max="14591" width="13.140625" style="9" customWidth="1"/>
    <col min="14592" max="14592" width="11.28515625" style="9" customWidth="1"/>
    <col min="14593" max="14593" width="13.5703125" style="9" customWidth="1"/>
    <col min="14594" max="14594" width="15" style="9" customWidth="1"/>
    <col min="14595" max="14595" width="21.28515625" style="9" customWidth="1"/>
    <col min="14596" max="14599" width="18.140625" style="9" customWidth="1"/>
    <col min="14600" max="14845" width="9.140625" style="9"/>
    <col min="14846" max="14846" width="43.7109375" style="9" customWidth="1"/>
    <col min="14847" max="14847" width="13.140625" style="9" customWidth="1"/>
    <col min="14848" max="14848" width="11.28515625" style="9" customWidth="1"/>
    <col min="14849" max="14849" width="13.5703125" style="9" customWidth="1"/>
    <col min="14850" max="14850" width="15" style="9" customWidth="1"/>
    <col min="14851" max="14851" width="21.28515625" style="9" customWidth="1"/>
    <col min="14852" max="14855" width="18.140625" style="9" customWidth="1"/>
    <col min="14856" max="15101" width="9.140625" style="9"/>
    <col min="15102" max="15102" width="43.7109375" style="9" customWidth="1"/>
    <col min="15103" max="15103" width="13.140625" style="9" customWidth="1"/>
    <col min="15104" max="15104" width="11.28515625" style="9" customWidth="1"/>
    <col min="15105" max="15105" width="13.5703125" style="9" customWidth="1"/>
    <col min="15106" max="15106" width="15" style="9" customWidth="1"/>
    <col min="15107" max="15107" width="21.28515625" style="9" customWidth="1"/>
    <col min="15108" max="15111" width="18.140625" style="9" customWidth="1"/>
    <col min="15112" max="15357" width="9.140625" style="9"/>
    <col min="15358" max="15358" width="43.7109375" style="9" customWidth="1"/>
    <col min="15359" max="15359" width="13.140625" style="9" customWidth="1"/>
    <col min="15360" max="15360" width="11.28515625" style="9" customWidth="1"/>
    <col min="15361" max="15361" width="13.5703125" style="9" customWidth="1"/>
    <col min="15362" max="15362" width="15" style="9" customWidth="1"/>
    <col min="15363" max="15363" width="21.28515625" style="9" customWidth="1"/>
    <col min="15364" max="15367" width="18.140625" style="9" customWidth="1"/>
    <col min="15368" max="15613" width="9.140625" style="9"/>
    <col min="15614" max="15614" width="43.7109375" style="9" customWidth="1"/>
    <col min="15615" max="15615" width="13.140625" style="9" customWidth="1"/>
    <col min="15616" max="15616" width="11.28515625" style="9" customWidth="1"/>
    <col min="15617" max="15617" width="13.5703125" style="9" customWidth="1"/>
    <col min="15618" max="15618" width="15" style="9" customWidth="1"/>
    <col min="15619" max="15619" width="21.28515625" style="9" customWidth="1"/>
    <col min="15620" max="15623" width="18.140625" style="9" customWidth="1"/>
    <col min="15624" max="15869" width="9.140625" style="9"/>
    <col min="15870" max="15870" width="43.7109375" style="9" customWidth="1"/>
    <col min="15871" max="15871" width="13.140625" style="9" customWidth="1"/>
    <col min="15872" max="15872" width="11.28515625" style="9" customWidth="1"/>
    <col min="15873" max="15873" width="13.5703125" style="9" customWidth="1"/>
    <col min="15874" max="15874" width="15" style="9" customWidth="1"/>
    <col min="15875" max="15875" width="21.28515625" style="9" customWidth="1"/>
    <col min="15876" max="15879" width="18.140625" style="9" customWidth="1"/>
    <col min="15880" max="16125" width="9.140625" style="9"/>
    <col min="16126" max="16126" width="43.7109375" style="9" customWidth="1"/>
    <col min="16127" max="16127" width="13.140625" style="9" customWidth="1"/>
    <col min="16128" max="16128" width="11.28515625" style="9" customWidth="1"/>
    <col min="16129" max="16129" width="13.5703125" style="9" customWidth="1"/>
    <col min="16130" max="16130" width="15" style="9" customWidth="1"/>
    <col min="16131" max="16131" width="21.28515625" style="9" customWidth="1"/>
    <col min="16132" max="16135" width="18.140625" style="9" customWidth="1"/>
    <col min="16136" max="16384" width="9.140625" style="9"/>
  </cols>
  <sheetData>
    <row r="1" spans="1:15" x14ac:dyDescent="0.2">
      <c r="A1" s="277" t="s">
        <v>179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94"/>
      <c r="O1" s="94"/>
    </row>
    <row r="2" spans="1:15" x14ac:dyDescent="0.2">
      <c r="A2" s="277" t="s">
        <v>32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94"/>
      <c r="O2" s="94"/>
    </row>
    <row r="3" spans="1:15" x14ac:dyDescent="0.2">
      <c r="A3" s="277" t="s">
        <v>33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94"/>
      <c r="O3" s="94"/>
    </row>
    <row r="4" spans="1:15" x14ac:dyDescent="0.2">
      <c r="A4" s="277" t="s">
        <v>180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94"/>
      <c r="O4" s="94"/>
    </row>
    <row r="5" spans="1:15" x14ac:dyDescent="0.2">
      <c r="A5" s="300" t="s">
        <v>181</v>
      </c>
      <c r="B5" s="300"/>
      <c r="C5" s="300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95"/>
      <c r="O5" s="95"/>
    </row>
    <row r="6" spans="1:15" ht="29.25" customHeight="1" x14ac:dyDescent="0.2">
      <c r="A6" s="294" t="s">
        <v>233</v>
      </c>
      <c r="B6" s="294" t="s">
        <v>234</v>
      </c>
      <c r="C6" s="297" t="s">
        <v>235</v>
      </c>
      <c r="D6" s="299" t="s">
        <v>236</v>
      </c>
      <c r="E6" s="299"/>
      <c r="F6" s="299"/>
      <c r="G6" s="299"/>
      <c r="H6" s="281" t="s">
        <v>237</v>
      </c>
      <c r="I6" s="281"/>
      <c r="J6" s="281"/>
      <c r="K6" s="281"/>
      <c r="L6" s="281"/>
      <c r="M6" s="281"/>
      <c r="N6" s="96"/>
      <c r="O6" s="96"/>
    </row>
    <row r="7" spans="1:15" x14ac:dyDescent="0.2">
      <c r="A7" s="295"/>
      <c r="B7" s="295"/>
      <c r="C7" s="298"/>
      <c r="D7" s="299"/>
      <c r="E7" s="299"/>
      <c r="F7" s="299"/>
      <c r="G7" s="299"/>
      <c r="H7" s="281"/>
      <c r="I7" s="281"/>
      <c r="J7" s="281"/>
      <c r="K7" s="281"/>
      <c r="L7" s="281"/>
      <c r="M7" s="281"/>
      <c r="N7" s="96"/>
      <c r="O7" s="96"/>
    </row>
    <row r="8" spans="1:15" x14ac:dyDescent="0.2">
      <c r="A8" s="295"/>
      <c r="B8" s="295"/>
      <c r="C8" s="298"/>
      <c r="D8" s="299"/>
      <c r="E8" s="299"/>
      <c r="F8" s="299"/>
      <c r="G8" s="299"/>
      <c r="H8" s="281" t="s">
        <v>238</v>
      </c>
      <c r="I8" s="281"/>
      <c r="J8" s="282" t="s">
        <v>239</v>
      </c>
      <c r="K8" s="283"/>
      <c r="L8" s="286" t="s">
        <v>240</v>
      </c>
      <c r="M8" s="283"/>
      <c r="N8" s="96"/>
      <c r="O8" s="96"/>
    </row>
    <row r="9" spans="1:15" x14ac:dyDescent="0.2">
      <c r="A9" s="295"/>
      <c r="B9" s="295"/>
      <c r="C9" s="298"/>
      <c r="D9" s="299"/>
      <c r="E9" s="299"/>
      <c r="F9" s="299"/>
      <c r="G9" s="299"/>
      <c r="H9" s="281"/>
      <c r="I9" s="281"/>
      <c r="J9" s="282"/>
      <c r="K9" s="283"/>
      <c r="L9" s="286"/>
      <c r="M9" s="283"/>
      <c r="N9" s="96"/>
      <c r="O9" s="96"/>
    </row>
    <row r="10" spans="1:15" x14ac:dyDescent="0.2">
      <c r="A10" s="295"/>
      <c r="B10" s="295"/>
      <c r="C10" s="298"/>
      <c r="D10" s="299"/>
      <c r="E10" s="299"/>
      <c r="F10" s="299"/>
      <c r="G10" s="299"/>
      <c r="H10" s="281"/>
      <c r="I10" s="281"/>
      <c r="J10" s="282"/>
      <c r="K10" s="283"/>
      <c r="L10" s="286"/>
      <c r="M10" s="283"/>
      <c r="N10" s="96"/>
      <c r="O10" s="96"/>
    </row>
    <row r="11" spans="1:15" x14ac:dyDescent="0.2">
      <c r="A11" s="295"/>
      <c r="B11" s="295"/>
      <c r="C11" s="298"/>
      <c r="D11" s="299"/>
      <c r="E11" s="299"/>
      <c r="F11" s="299"/>
      <c r="G11" s="299"/>
      <c r="H11" s="281"/>
      <c r="I11" s="281"/>
      <c r="J11" s="284"/>
      <c r="K11" s="285"/>
      <c r="L11" s="287"/>
      <c r="M11" s="285"/>
      <c r="N11" s="96"/>
      <c r="O11" s="96"/>
    </row>
    <row r="12" spans="1:15" ht="25.5" x14ac:dyDescent="0.2">
      <c r="A12" s="296"/>
      <c r="B12" s="296"/>
      <c r="C12" s="296"/>
      <c r="D12" s="97"/>
      <c r="E12" s="97"/>
      <c r="F12" s="97"/>
      <c r="G12" s="97" t="s">
        <v>241</v>
      </c>
      <c r="H12" s="132" t="s">
        <v>212</v>
      </c>
      <c r="I12" s="132" t="s">
        <v>242</v>
      </c>
      <c r="J12" s="98" t="s">
        <v>212</v>
      </c>
      <c r="K12" s="98" t="s">
        <v>242</v>
      </c>
      <c r="L12" s="98" t="s">
        <v>212</v>
      </c>
      <c r="M12" s="98" t="s">
        <v>242</v>
      </c>
      <c r="N12" s="96"/>
      <c r="O12" s="96"/>
    </row>
    <row r="13" spans="1:15" ht="25.5" x14ac:dyDescent="0.2">
      <c r="A13" s="118">
        <v>1</v>
      </c>
      <c r="B13" s="117" t="s">
        <v>243</v>
      </c>
      <c r="C13" s="118">
        <v>2</v>
      </c>
      <c r="D13" s="117"/>
      <c r="E13" s="117"/>
      <c r="F13" s="117"/>
      <c r="G13" s="117"/>
      <c r="H13" s="117">
        <v>27376.61</v>
      </c>
      <c r="I13" s="117">
        <f>H13*C13</f>
        <v>54753.22</v>
      </c>
      <c r="J13" s="117">
        <v>10221.27</v>
      </c>
      <c r="K13" s="117">
        <f>J13*C13</f>
        <v>20442.54</v>
      </c>
      <c r="L13" s="117">
        <v>1000</v>
      </c>
      <c r="M13" s="117">
        <f>L13*C13</f>
        <v>2000</v>
      </c>
      <c r="N13" s="96"/>
      <c r="O13" s="96"/>
    </row>
    <row r="14" spans="1:15" x14ac:dyDescent="0.2">
      <c r="A14" s="288" t="s">
        <v>244</v>
      </c>
      <c r="B14" s="289"/>
      <c r="C14" s="289"/>
      <c r="D14" s="289"/>
      <c r="E14" s="289"/>
      <c r="F14" s="289"/>
      <c r="G14" s="289"/>
      <c r="H14" s="290">
        <f>I13*12</f>
        <v>657038.64</v>
      </c>
      <c r="I14" s="291"/>
      <c r="J14" s="292">
        <f>K13*12</f>
        <v>245310.48</v>
      </c>
      <c r="K14" s="293"/>
      <c r="L14" s="290">
        <f>M13*12</f>
        <v>24000</v>
      </c>
      <c r="M14" s="291"/>
      <c r="N14" s="96"/>
      <c r="O14" s="96"/>
    </row>
    <row r="15" spans="1:15" x14ac:dyDescent="0.2">
      <c r="A15" s="99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</row>
    <row r="16" spans="1:15" x14ac:dyDescent="0.2">
      <c r="A16" s="280"/>
      <c r="B16" s="280"/>
      <c r="C16" s="280"/>
      <c r="D16" s="280"/>
      <c r="E16" s="280"/>
      <c r="F16" s="280"/>
      <c r="G16" s="280"/>
      <c r="H16" s="280"/>
      <c r="I16" s="280"/>
      <c r="J16" s="280"/>
      <c r="K16" s="280"/>
      <c r="L16" s="280"/>
      <c r="M16" s="280"/>
      <c r="N16" s="280"/>
      <c r="O16" s="280"/>
    </row>
    <row r="17" spans="1:15" x14ac:dyDescent="0.2">
      <c r="A17" s="280"/>
      <c r="B17" s="280"/>
      <c r="C17" s="280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</row>
  </sheetData>
  <sheetProtection algorithmName="SHA-512" hashValue="o6PuOhXE/WK7yBNg73L592mWgN9ZoPksJRcvo0vvdaWPHX4Wxx9G/J/cdBtjG1XPYuDVMPtqGqcwQZf5R61djA==" saltValue="IeSbIt7rFtFoWEp9SnkDrA==" spinCount="100000" sheet="1" objects="1" scenarios="1"/>
  <mergeCells count="19">
    <mergeCell ref="A1:M1"/>
    <mergeCell ref="A2:M2"/>
    <mergeCell ref="A3:M3"/>
    <mergeCell ref="A4:M4"/>
    <mergeCell ref="A5:M5"/>
    <mergeCell ref="A16:O16"/>
    <mergeCell ref="A17:C17"/>
    <mergeCell ref="H8:I11"/>
    <mergeCell ref="J8:K11"/>
    <mergeCell ref="L8:M11"/>
    <mergeCell ref="A14:G14"/>
    <mergeCell ref="H14:I14"/>
    <mergeCell ref="J14:K14"/>
    <mergeCell ref="L14:M14"/>
    <mergeCell ref="A6:A12"/>
    <mergeCell ref="B6:B12"/>
    <mergeCell ref="C6:C12"/>
    <mergeCell ref="H6:M7"/>
    <mergeCell ref="D6:G11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7"/>
  <dimension ref="A1:F50"/>
  <sheetViews>
    <sheetView showGridLines="0" workbookViewId="0">
      <selection activeCell="E16" sqref="E16"/>
    </sheetView>
  </sheetViews>
  <sheetFormatPr defaultRowHeight="12.75" x14ac:dyDescent="0.2"/>
  <cols>
    <col min="1" max="1" width="5.7109375" style="9" customWidth="1"/>
    <col min="2" max="2" width="47.28515625" style="9" bestFit="1" customWidth="1"/>
    <col min="3" max="3" width="9.140625" style="9" customWidth="1"/>
    <col min="4" max="4" width="123.140625" style="9" customWidth="1"/>
    <col min="5" max="16384" width="9.140625" style="9"/>
  </cols>
  <sheetData>
    <row r="1" spans="1:6" ht="13.5" thickBot="1" x14ac:dyDescent="0.25">
      <c r="A1" s="301" t="s">
        <v>59</v>
      </c>
      <c r="B1" s="302"/>
      <c r="C1" s="302"/>
      <c r="D1" s="302"/>
    </row>
    <row r="2" spans="1:6" ht="13.5" thickBot="1" x14ac:dyDescent="0.25">
      <c r="A2" s="75">
        <v>1</v>
      </c>
      <c r="B2" s="241" t="s">
        <v>60</v>
      </c>
      <c r="C2" s="242"/>
      <c r="D2" s="10" t="s">
        <v>245</v>
      </c>
    </row>
    <row r="3" spans="1:6" x14ac:dyDescent="0.2">
      <c r="A3" s="123" t="s">
        <v>39</v>
      </c>
      <c r="B3" s="303" t="s">
        <v>62</v>
      </c>
      <c r="C3" s="303"/>
      <c r="D3" s="124" t="s">
        <v>246</v>
      </c>
    </row>
    <row r="4" spans="1:6" ht="13.5" thickBot="1" x14ac:dyDescent="0.25">
      <c r="A4" s="176" t="s">
        <v>112</v>
      </c>
      <c r="B4" s="177" t="s">
        <v>247</v>
      </c>
      <c r="C4" s="178"/>
      <c r="D4" s="179" t="s">
        <v>248</v>
      </c>
    </row>
    <row r="5" spans="1:6" ht="13.5" thickBot="1" x14ac:dyDescent="0.25">
      <c r="A5" s="301" t="s">
        <v>75</v>
      </c>
      <c r="B5" s="302"/>
      <c r="C5" s="302"/>
      <c r="D5" s="302"/>
    </row>
    <row r="6" spans="1:6" ht="13.5" thickBot="1" x14ac:dyDescent="0.25">
      <c r="A6" s="301" t="s">
        <v>76</v>
      </c>
      <c r="B6" s="302"/>
      <c r="C6" s="302"/>
      <c r="D6" s="302"/>
    </row>
    <row r="7" spans="1:6" ht="13.5" thickBot="1" x14ac:dyDescent="0.25">
      <c r="A7" s="16" t="s">
        <v>77</v>
      </c>
      <c r="B7" s="17" t="s">
        <v>78</v>
      </c>
      <c r="C7" s="18" t="s">
        <v>79</v>
      </c>
      <c r="D7" s="23" t="s">
        <v>245</v>
      </c>
    </row>
    <row r="8" spans="1:6" x14ac:dyDescent="0.2">
      <c r="A8" s="55" t="s">
        <v>39</v>
      </c>
      <c r="B8" s="61" t="s">
        <v>80</v>
      </c>
      <c r="C8" s="62">
        <v>8.3299999999999999E-2</v>
      </c>
      <c r="D8" s="63" t="s">
        <v>249</v>
      </c>
    </row>
    <row r="9" spans="1:6" ht="13.5" customHeight="1" x14ac:dyDescent="0.2">
      <c r="A9" s="148" t="s">
        <v>42</v>
      </c>
      <c r="B9" s="164" t="s">
        <v>81</v>
      </c>
      <c r="C9" s="165">
        <v>0.121</v>
      </c>
      <c r="D9" s="8" t="s">
        <v>250</v>
      </c>
    </row>
    <row r="10" spans="1:6" ht="26.25" customHeight="1" thickBot="1" x14ac:dyDescent="0.25">
      <c r="A10" s="64" t="s">
        <v>83</v>
      </c>
      <c r="B10" s="180" t="s">
        <v>84</v>
      </c>
      <c r="C10" s="65">
        <v>7.3099999999999998E-2</v>
      </c>
      <c r="D10" s="181" t="s">
        <v>251</v>
      </c>
    </row>
    <row r="11" spans="1:6" ht="13.5" thickBot="1" x14ac:dyDescent="0.25">
      <c r="A11" s="205" t="s">
        <v>89</v>
      </c>
      <c r="B11" s="206"/>
      <c r="C11" s="206"/>
      <c r="D11" s="206"/>
    </row>
    <row r="12" spans="1:6" ht="13.5" thickBot="1" x14ac:dyDescent="0.25">
      <c r="A12" s="16" t="s">
        <v>90</v>
      </c>
      <c r="B12" s="73" t="s">
        <v>91</v>
      </c>
      <c r="C12" s="18" t="s">
        <v>79</v>
      </c>
      <c r="D12" s="23" t="s">
        <v>245</v>
      </c>
      <c r="F12" s="9">
        <f>(1/11)*100</f>
        <v>9.0909090909090899</v>
      </c>
    </row>
    <row r="13" spans="1:6" x14ac:dyDescent="0.2">
      <c r="A13" s="7" t="s">
        <v>39</v>
      </c>
      <c r="B13" s="20" t="s">
        <v>252</v>
      </c>
      <c r="C13" s="21">
        <v>0.2</v>
      </c>
      <c r="D13" s="8" t="s">
        <v>253</v>
      </c>
    </row>
    <row r="14" spans="1:6" x14ac:dyDescent="0.2">
      <c r="A14" s="7" t="s">
        <v>127</v>
      </c>
      <c r="B14" s="20" t="s">
        <v>254</v>
      </c>
      <c r="C14" s="165">
        <v>2.5000000000000001E-2</v>
      </c>
      <c r="D14" s="8" t="s">
        <v>255</v>
      </c>
    </row>
    <row r="15" spans="1:6" ht="38.25" x14ac:dyDescent="0.2">
      <c r="A15" s="7" t="s">
        <v>83</v>
      </c>
      <c r="B15" s="20" t="s">
        <v>256</v>
      </c>
      <c r="C15" s="169">
        <v>0.03</v>
      </c>
      <c r="D15" s="49" t="s">
        <v>257</v>
      </c>
    </row>
    <row r="16" spans="1:6" x14ac:dyDescent="0.2">
      <c r="A16" s="7" t="s">
        <v>48</v>
      </c>
      <c r="B16" s="20" t="s">
        <v>258</v>
      </c>
      <c r="C16" s="165">
        <v>1.4999999999999999E-2</v>
      </c>
      <c r="D16" s="8" t="s">
        <v>259</v>
      </c>
    </row>
    <row r="17" spans="1:4" x14ac:dyDescent="0.2">
      <c r="A17" s="7" t="s">
        <v>112</v>
      </c>
      <c r="B17" s="20" t="s">
        <v>260</v>
      </c>
      <c r="C17" s="165">
        <v>0.01</v>
      </c>
      <c r="D17" s="47" t="s">
        <v>261</v>
      </c>
    </row>
    <row r="18" spans="1:4" x14ac:dyDescent="0.2">
      <c r="A18" s="7" t="s">
        <v>132</v>
      </c>
      <c r="B18" s="20" t="s">
        <v>262</v>
      </c>
      <c r="C18" s="165">
        <v>6.0000000000000001E-3</v>
      </c>
      <c r="D18" s="8" t="s">
        <v>263</v>
      </c>
    </row>
    <row r="19" spans="1:4" x14ac:dyDescent="0.2">
      <c r="A19" s="148" t="s">
        <v>145</v>
      </c>
      <c r="B19" s="20" t="s">
        <v>99</v>
      </c>
      <c r="C19" s="165">
        <v>2E-3</v>
      </c>
      <c r="D19" s="8" t="s">
        <v>264</v>
      </c>
    </row>
    <row r="20" spans="1:4" ht="13.5" thickBot="1" x14ac:dyDescent="0.25">
      <c r="A20" s="148" t="s">
        <v>265</v>
      </c>
      <c r="B20" s="20" t="s">
        <v>100</v>
      </c>
      <c r="C20" s="165">
        <v>0.08</v>
      </c>
      <c r="D20" s="8" t="s">
        <v>266</v>
      </c>
    </row>
    <row r="21" spans="1:4" ht="13.5" thickBot="1" x14ac:dyDescent="0.25">
      <c r="A21" s="301" t="s">
        <v>105</v>
      </c>
      <c r="B21" s="302"/>
      <c r="C21" s="302"/>
      <c r="D21" s="302"/>
    </row>
    <row r="22" spans="1:4" ht="13.5" thickBot="1" x14ac:dyDescent="0.25">
      <c r="A22" s="16" t="s">
        <v>106</v>
      </c>
      <c r="B22" s="218" t="s">
        <v>107</v>
      </c>
      <c r="C22" s="207"/>
      <c r="D22" s="23" t="s">
        <v>245</v>
      </c>
    </row>
    <row r="23" spans="1:4" x14ac:dyDescent="0.2">
      <c r="A23" s="1" t="s">
        <v>39</v>
      </c>
      <c r="B23" s="219" t="s">
        <v>108</v>
      </c>
      <c r="C23" s="220"/>
      <c r="D23" s="12" t="s">
        <v>267</v>
      </c>
    </row>
    <row r="24" spans="1:4" x14ac:dyDescent="0.2">
      <c r="A24" s="3" t="s">
        <v>42</v>
      </c>
      <c r="B24" s="225" t="s">
        <v>109</v>
      </c>
      <c r="C24" s="230"/>
      <c r="D24" s="12" t="s">
        <v>268</v>
      </c>
    </row>
    <row r="25" spans="1:4" x14ac:dyDescent="0.2">
      <c r="A25" s="3" t="s">
        <v>83</v>
      </c>
      <c r="B25" s="173" t="s">
        <v>110</v>
      </c>
      <c r="C25" s="174"/>
      <c r="D25" s="12" t="s">
        <v>269</v>
      </c>
    </row>
    <row r="26" spans="1:4" x14ac:dyDescent="0.2">
      <c r="A26" s="3" t="s">
        <v>65</v>
      </c>
      <c r="B26" s="175" t="s">
        <v>111</v>
      </c>
      <c r="C26" s="174"/>
      <c r="D26" s="12" t="s">
        <v>270</v>
      </c>
    </row>
    <row r="27" spans="1:4" ht="13.5" thickBot="1" x14ac:dyDescent="0.25">
      <c r="A27" s="1" t="s">
        <v>112</v>
      </c>
      <c r="B27" s="219" t="s">
        <v>113</v>
      </c>
      <c r="C27" s="220"/>
      <c r="D27" s="12" t="s">
        <v>271</v>
      </c>
    </row>
    <row r="28" spans="1:4" ht="13.5" thickBot="1" x14ac:dyDescent="0.25">
      <c r="A28" s="301" t="s">
        <v>122</v>
      </c>
      <c r="B28" s="302"/>
      <c r="C28" s="302"/>
      <c r="D28" s="302"/>
    </row>
    <row r="29" spans="1:4" ht="13.5" thickBot="1" x14ac:dyDescent="0.25">
      <c r="A29" s="28">
        <v>3</v>
      </c>
      <c r="B29" s="73" t="s">
        <v>123</v>
      </c>
      <c r="C29" s="33" t="s">
        <v>124</v>
      </c>
      <c r="D29" s="29" t="s">
        <v>245</v>
      </c>
    </row>
    <row r="30" spans="1:4" ht="13.5" thickBot="1" x14ac:dyDescent="0.25">
      <c r="A30" s="30" t="s">
        <v>125</v>
      </c>
      <c r="B30" s="34" t="s">
        <v>126</v>
      </c>
      <c r="C30" s="35">
        <v>4.1999999999999997E-3</v>
      </c>
      <c r="D30" s="48" t="s">
        <v>272</v>
      </c>
    </row>
    <row r="31" spans="1:4" ht="13.5" thickBot="1" x14ac:dyDescent="0.25">
      <c r="A31" s="30" t="s">
        <v>127</v>
      </c>
      <c r="B31" s="34" t="s">
        <v>128</v>
      </c>
      <c r="C31" s="35">
        <f>8%*C30</f>
        <v>2.9999999999999997E-4</v>
      </c>
      <c r="D31" s="48" t="s">
        <v>273</v>
      </c>
    </row>
    <row r="32" spans="1:4" ht="13.5" thickBot="1" x14ac:dyDescent="0.25">
      <c r="A32" s="30" t="s">
        <v>83</v>
      </c>
      <c r="B32" s="34" t="s">
        <v>274</v>
      </c>
      <c r="C32" s="76">
        <v>3.9800000000000002E-2</v>
      </c>
      <c r="D32" s="77" t="s">
        <v>275</v>
      </c>
    </row>
    <row r="33" spans="1:4" ht="13.5" thickBot="1" x14ac:dyDescent="0.25">
      <c r="A33" s="30" t="s">
        <v>48</v>
      </c>
      <c r="B33" s="34" t="s">
        <v>130</v>
      </c>
      <c r="C33" s="35">
        <v>1.9400000000000001E-2</v>
      </c>
      <c r="D33" s="8" t="s">
        <v>276</v>
      </c>
    </row>
    <row r="34" spans="1:4" ht="26.25" thickBot="1" x14ac:dyDescent="0.25">
      <c r="A34" s="30" t="s">
        <v>112</v>
      </c>
      <c r="B34" s="34" t="s">
        <v>131</v>
      </c>
      <c r="C34" s="35">
        <f>1*36.8%*C33</f>
        <v>7.1000000000000004E-3</v>
      </c>
      <c r="D34" s="8" t="s">
        <v>277</v>
      </c>
    </row>
    <row r="35" spans="1:4" ht="13.5" thickBot="1" x14ac:dyDescent="0.25">
      <c r="A35" s="30" t="s">
        <v>132</v>
      </c>
      <c r="B35" s="34" t="s">
        <v>278</v>
      </c>
      <c r="C35" s="76">
        <v>2.0000000000000001E-4</v>
      </c>
      <c r="D35" s="8" t="s">
        <v>279</v>
      </c>
    </row>
    <row r="36" spans="1:4" ht="13.5" thickBot="1" x14ac:dyDescent="0.25">
      <c r="A36" s="301" t="s">
        <v>135</v>
      </c>
      <c r="B36" s="302"/>
      <c r="C36" s="302"/>
      <c r="D36" s="302"/>
    </row>
    <row r="37" spans="1:4" ht="13.5" thickBot="1" x14ac:dyDescent="0.25">
      <c r="A37" s="28" t="s">
        <v>137</v>
      </c>
      <c r="B37" s="74" t="s">
        <v>138</v>
      </c>
      <c r="C37" s="28" t="s">
        <v>124</v>
      </c>
      <c r="D37" s="29" t="s">
        <v>245</v>
      </c>
    </row>
    <row r="38" spans="1:4" ht="18.75" customHeight="1" thickBot="1" x14ac:dyDescent="0.25">
      <c r="A38" s="30" t="s">
        <v>125</v>
      </c>
      <c r="B38" s="34" t="s">
        <v>139</v>
      </c>
      <c r="C38" s="38">
        <v>0</v>
      </c>
      <c r="D38" s="8" t="s">
        <v>280</v>
      </c>
    </row>
    <row r="39" spans="1:4" ht="13.5" thickBot="1" x14ac:dyDescent="0.25">
      <c r="A39" s="30" t="s">
        <v>127</v>
      </c>
      <c r="B39" s="34" t="s">
        <v>140</v>
      </c>
      <c r="C39" s="38">
        <v>4.1999999999999997E-3</v>
      </c>
      <c r="D39" s="12" t="s">
        <v>281</v>
      </c>
    </row>
    <row r="40" spans="1:4" ht="13.5" thickBot="1" x14ac:dyDescent="0.25">
      <c r="A40" s="30" t="s">
        <v>83</v>
      </c>
      <c r="B40" s="34" t="s">
        <v>141</v>
      </c>
      <c r="C40" s="38">
        <v>2.0000000000000001E-4</v>
      </c>
      <c r="D40" s="12" t="s">
        <v>282</v>
      </c>
    </row>
    <row r="41" spans="1:4" ht="26.25" thickBot="1" x14ac:dyDescent="0.25">
      <c r="A41" s="30" t="s">
        <v>48</v>
      </c>
      <c r="B41" s="34" t="s">
        <v>142</v>
      </c>
      <c r="C41" s="38">
        <v>4.1999999999999997E-3</v>
      </c>
      <c r="D41" s="51" t="s">
        <v>283</v>
      </c>
    </row>
    <row r="42" spans="1:4" ht="13.5" thickBot="1" x14ac:dyDescent="0.25">
      <c r="A42" s="30" t="s">
        <v>112</v>
      </c>
      <c r="B42" s="34" t="s">
        <v>284</v>
      </c>
      <c r="C42" s="38">
        <v>2.0000000000000001E-4</v>
      </c>
      <c r="D42" s="12" t="s">
        <v>285</v>
      </c>
    </row>
    <row r="43" spans="1:4" ht="13.5" thickBot="1" x14ac:dyDescent="0.25">
      <c r="A43" s="122" t="s">
        <v>132</v>
      </c>
      <c r="B43" s="34" t="s">
        <v>144</v>
      </c>
      <c r="C43" s="103">
        <v>3.2000000000000002E-3</v>
      </c>
      <c r="D43" s="12" t="s">
        <v>286</v>
      </c>
    </row>
    <row r="44" spans="1:4" ht="13.5" thickBot="1" x14ac:dyDescent="0.25">
      <c r="A44" s="301" t="s">
        <v>161</v>
      </c>
      <c r="B44" s="302"/>
      <c r="C44" s="302"/>
      <c r="D44" s="302"/>
    </row>
    <row r="45" spans="1:4" ht="26.25" thickBot="1" x14ac:dyDescent="0.25">
      <c r="A45" s="28">
        <v>6</v>
      </c>
      <c r="B45" s="41" t="s">
        <v>162</v>
      </c>
      <c r="C45" s="73" t="s">
        <v>287</v>
      </c>
      <c r="D45" s="29" t="s">
        <v>120</v>
      </c>
    </row>
    <row r="46" spans="1:4" ht="13.5" thickBot="1" x14ac:dyDescent="0.25">
      <c r="A46" s="30" t="s">
        <v>125</v>
      </c>
      <c r="B46" s="42" t="s">
        <v>163</v>
      </c>
      <c r="C46" s="43">
        <v>0.05</v>
      </c>
      <c r="D46" s="48" t="s">
        <v>288</v>
      </c>
    </row>
    <row r="47" spans="1:4" ht="13.5" thickBot="1" x14ac:dyDescent="0.25">
      <c r="A47" s="30" t="s">
        <v>127</v>
      </c>
      <c r="B47" s="42" t="s">
        <v>164</v>
      </c>
      <c r="C47" s="43">
        <v>0.05</v>
      </c>
      <c r="D47" s="48" t="s">
        <v>288</v>
      </c>
    </row>
    <row r="48" spans="1:4" ht="13.5" thickBot="1" x14ac:dyDescent="0.25">
      <c r="A48" s="30" t="s">
        <v>83</v>
      </c>
      <c r="B48" s="42" t="s">
        <v>165</v>
      </c>
      <c r="C48" s="38">
        <v>0.14249999999999999</v>
      </c>
      <c r="D48" s="31"/>
    </row>
    <row r="49" spans="1:4" ht="39" thickBot="1" x14ac:dyDescent="0.25">
      <c r="A49" s="30"/>
      <c r="B49" s="42" t="s">
        <v>166</v>
      </c>
      <c r="C49" s="38">
        <f>7.6%+1.65%</f>
        <v>9.2499999999999999E-2</v>
      </c>
      <c r="D49" s="50" t="s">
        <v>289</v>
      </c>
    </row>
    <row r="50" spans="1:4" ht="13.5" thickBot="1" x14ac:dyDescent="0.25">
      <c r="A50" s="30"/>
      <c r="B50" s="42" t="s">
        <v>167</v>
      </c>
      <c r="C50" s="43">
        <v>0.05</v>
      </c>
      <c r="D50" s="48" t="s">
        <v>290</v>
      </c>
    </row>
  </sheetData>
  <mergeCells count="14">
    <mergeCell ref="A5:D5"/>
    <mergeCell ref="A6:D6"/>
    <mergeCell ref="A1:D1"/>
    <mergeCell ref="B2:C2"/>
    <mergeCell ref="B3:C3"/>
    <mergeCell ref="A44:D44"/>
    <mergeCell ref="A28:D28"/>
    <mergeCell ref="A36:D36"/>
    <mergeCell ref="B27:C27"/>
    <mergeCell ref="A11:D11"/>
    <mergeCell ref="A21:D21"/>
    <mergeCell ref="B22:C22"/>
    <mergeCell ref="B23:C23"/>
    <mergeCell ref="B24:C24"/>
  </mergeCells>
  <pageMargins left="0.511811024" right="0.511811024" top="0.78740157499999996" bottom="0.78740157499999996" header="0.31496062000000002" footer="0.31496062000000002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FBC6976DDB00B4AAF6A7F96EE23545A" ma:contentTypeVersion="11" ma:contentTypeDescription="Crie um novo documento." ma:contentTypeScope="" ma:versionID="ddaed3c42f81a48c021b34f6c5511b70">
  <xsd:schema xmlns:xsd="http://www.w3.org/2001/XMLSchema" xmlns:xs="http://www.w3.org/2001/XMLSchema" xmlns:p="http://schemas.microsoft.com/office/2006/metadata/properties" xmlns:ns2="ca4e5496-90e8-4134-9bc8-6cd0ee396eb2" xmlns:ns3="ec208073-ce73-4a22-8152-1b7389356e07" targetNamespace="http://schemas.microsoft.com/office/2006/metadata/properties" ma:root="true" ma:fieldsID="1750801c1cba78416050076ace7e7e6c" ns2:_="" ns3:_="">
    <xsd:import namespace="ca4e5496-90e8-4134-9bc8-6cd0ee396eb2"/>
    <xsd:import namespace="ec208073-ce73-4a22-8152-1b7389356e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4e5496-90e8-4134-9bc8-6cd0ee396e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139944c2-26d9-490e-ad64-83e7a69758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08073-ce73-4a22-8152-1b7389356e0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6c1ad9b-fcb2-484b-a0fc-28afc2062755}" ma:internalName="TaxCatchAll" ma:showField="CatchAllData" ma:web="ec208073-ce73-4a22-8152-1b7389356e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B7B10F-33B2-4F31-8DA1-11A6F091846D}"/>
</file>

<file path=customXml/itemProps2.xml><?xml version="1.0" encoding="utf-8"?>
<ds:datastoreItem xmlns:ds="http://schemas.openxmlformats.org/officeDocument/2006/customXml" ds:itemID="{7473E345-DF79-417B-94D0-254FC4D459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Quadro Geral 44h-s</vt:lpstr>
      <vt:lpstr>MOTORISTA 44hs</vt:lpstr>
      <vt:lpstr>MOTORISTA 44hs Not.</vt:lpstr>
      <vt:lpstr>Uniformes</vt:lpstr>
      <vt:lpstr>Combustível</vt:lpstr>
      <vt:lpstr>Veículos</vt:lpstr>
      <vt:lpstr>Memória de Cálculo e Fundamento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Esrom Goncalves Rodrigues</dc:creator>
  <cp:keywords/>
  <dc:description/>
  <cp:lastModifiedBy>Mariana Pereira Rodrigues (GM/ACS/GESTOR)</cp:lastModifiedBy>
  <cp:revision/>
  <dcterms:created xsi:type="dcterms:W3CDTF">2008-06-24T14:14:08Z</dcterms:created>
  <dcterms:modified xsi:type="dcterms:W3CDTF">2024-07-22T14:09:55Z</dcterms:modified>
  <cp:category/>
  <cp:contentStatus/>
</cp:coreProperties>
</file>