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eu Drive\trabalhando\índices antonio\"/>
    </mc:Choice>
  </mc:AlternateContent>
  <xr:revisionPtr revIDLastSave="0" documentId="13_ncr:1_{123C20C3-AEC2-4506-8B5B-D074159D901B}" xr6:coauthVersionLast="47" xr6:coauthVersionMax="47" xr10:uidLastSave="{00000000-0000-0000-0000-000000000000}"/>
  <bookViews>
    <workbookView xWindow="-120" yWindow="-120" windowWidth="24240" windowHeight="13140" activeTab="1" xr2:uid="{1E558E27-AD03-4550-80A0-94962E5C3DE9}"/>
  </bookViews>
  <sheets>
    <sheet name="Dados normalizados" sheetId="3" r:id="rId1"/>
    <sheet name="Dados absolutos" sheetId="1" r:id="rId2"/>
    <sheet name="Calculando outliers" sheetId="2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" i="1" l="1"/>
  <c r="N3" i="3" s="1"/>
  <c r="P4" i="1"/>
  <c r="N10" i="3" s="1"/>
  <c r="P5" i="1"/>
  <c r="N5" i="3" s="1"/>
  <c r="P6" i="1"/>
  <c r="N8" i="3" s="1"/>
  <c r="P7" i="1"/>
  <c r="N12" i="3" s="1"/>
  <c r="P8" i="1"/>
  <c r="N17" i="3" s="1"/>
  <c r="P9" i="1"/>
  <c r="N16" i="3" s="1"/>
  <c r="P10" i="1"/>
  <c r="N14" i="3" s="1"/>
  <c r="P11" i="1"/>
  <c r="N15" i="3" s="1"/>
  <c r="P12" i="1"/>
  <c r="N6" i="3" s="1"/>
  <c r="P13" i="1"/>
  <c r="N13" i="3" s="1"/>
  <c r="P14" i="1"/>
  <c r="N19" i="3" s="1"/>
  <c r="P15" i="1"/>
  <c r="N2" i="3" s="1"/>
  <c r="P16" i="1"/>
  <c r="N9" i="3" s="1"/>
  <c r="P17" i="1"/>
  <c r="N18" i="3" s="1"/>
  <c r="P18" i="1"/>
  <c r="N7" i="3" s="1"/>
  <c r="P19" i="1"/>
  <c r="N23" i="3" s="1"/>
  <c r="P20" i="1"/>
  <c r="N22" i="3" s="1"/>
  <c r="P21" i="1"/>
  <c r="N28" i="3" s="1"/>
  <c r="P22" i="1"/>
  <c r="N11" i="3" s="1"/>
  <c r="P23" i="1"/>
  <c r="N21" i="3" s="1"/>
  <c r="P24" i="1"/>
  <c r="N27" i="3" s="1"/>
  <c r="P25" i="1"/>
  <c r="N26" i="3" s="1"/>
  <c r="P26" i="1"/>
  <c r="N25" i="3" s="1"/>
  <c r="P27" i="1"/>
  <c r="N20" i="3" s="1"/>
  <c r="P28" i="1"/>
  <c r="N24" i="3" s="1"/>
  <c r="P2" i="1"/>
  <c r="N4" i="3" s="1"/>
  <c r="M14" i="1" l="1"/>
  <c r="N14" i="1" s="1"/>
  <c r="L19" i="3" s="1"/>
  <c r="M22" i="1"/>
  <c r="N22" i="1" s="1"/>
  <c r="L11" i="3" s="1"/>
  <c r="M24" i="1"/>
  <c r="N24" i="1" s="1"/>
  <c r="L27" i="3" s="1"/>
  <c r="M26" i="1"/>
  <c r="N26" i="1" s="1"/>
  <c r="L25" i="3" s="1"/>
  <c r="M27" i="1"/>
  <c r="N27" i="1" s="1"/>
  <c r="L20" i="3" s="1"/>
  <c r="M3" i="1"/>
  <c r="N3" i="1" s="1"/>
  <c r="L3" i="3" s="1"/>
  <c r="M4" i="1"/>
  <c r="N4" i="1" s="1"/>
  <c r="L10" i="3" s="1"/>
  <c r="M5" i="1"/>
  <c r="N5" i="1" s="1"/>
  <c r="L5" i="3" s="1"/>
  <c r="M6" i="1"/>
  <c r="N6" i="1" s="1"/>
  <c r="L8" i="3" s="1"/>
  <c r="M7" i="1"/>
  <c r="N7" i="1" s="1"/>
  <c r="L12" i="3" s="1"/>
  <c r="M8" i="1"/>
  <c r="N8" i="1" s="1"/>
  <c r="L17" i="3" s="1"/>
  <c r="M9" i="1"/>
  <c r="N9" i="1" s="1"/>
  <c r="L16" i="3" s="1"/>
  <c r="M10" i="1"/>
  <c r="N10" i="1" s="1"/>
  <c r="L14" i="3" s="1"/>
  <c r="M11" i="1"/>
  <c r="N11" i="1" s="1"/>
  <c r="L15" i="3" s="1"/>
  <c r="M12" i="1"/>
  <c r="N12" i="1" s="1"/>
  <c r="L6" i="3" s="1"/>
  <c r="M13" i="1"/>
  <c r="N13" i="1" s="1"/>
  <c r="L13" i="3" s="1"/>
  <c r="M15" i="1"/>
  <c r="N15" i="1" s="1"/>
  <c r="L2" i="3" s="1"/>
  <c r="M16" i="1"/>
  <c r="N16" i="1" s="1"/>
  <c r="L9" i="3" s="1"/>
  <c r="M17" i="1"/>
  <c r="N17" i="1" s="1"/>
  <c r="L18" i="3" s="1"/>
  <c r="M18" i="1"/>
  <c r="N18" i="1" s="1"/>
  <c r="L7" i="3" s="1"/>
  <c r="M19" i="1"/>
  <c r="N19" i="1" s="1"/>
  <c r="L23" i="3" s="1"/>
  <c r="M20" i="1"/>
  <c r="N20" i="1" s="1"/>
  <c r="L22" i="3" s="1"/>
  <c r="M21" i="1"/>
  <c r="N21" i="1" s="1"/>
  <c r="L28" i="3" s="1"/>
  <c r="M23" i="1"/>
  <c r="N23" i="1" s="1"/>
  <c r="L21" i="3" s="1"/>
  <c r="M25" i="1"/>
  <c r="N25" i="1" s="1"/>
  <c r="L26" i="3" s="1"/>
  <c r="M28" i="1"/>
  <c r="N28" i="1" s="1"/>
  <c r="L24" i="3" s="1"/>
  <c r="M2" i="1"/>
  <c r="N2" i="1" s="1"/>
  <c r="L4" i="3" s="1"/>
  <c r="M9" i="3" l="1"/>
  <c r="M25" i="3"/>
  <c r="M8" i="3"/>
  <c r="M26" i="3"/>
  <c r="M28" i="3"/>
  <c r="M18" i="3"/>
  <c r="M5" i="3"/>
  <c r="M6" i="3"/>
  <c r="M17" i="3"/>
  <c r="M10" i="3"/>
  <c r="M19" i="3"/>
  <c r="M24" i="3"/>
  <c r="M27" i="3"/>
  <c r="M22" i="3"/>
  <c r="M20" i="3"/>
  <c r="M21" i="3"/>
  <c r="M23" i="3"/>
  <c r="M2" i="3"/>
  <c r="M15" i="3"/>
  <c r="M12" i="3"/>
  <c r="M11" i="3"/>
  <c r="M7" i="3"/>
  <c r="M14" i="3"/>
  <c r="M16" i="3"/>
  <c r="M13" i="3"/>
  <c r="M3" i="3"/>
  <c r="M4" i="3"/>
  <c r="C3" i="2"/>
  <c r="C5" i="2"/>
  <c r="K3" i="3"/>
  <c r="K10" i="3"/>
  <c r="K5" i="3"/>
  <c r="K8" i="3"/>
  <c r="K12" i="3"/>
  <c r="K17" i="3"/>
  <c r="K16" i="3"/>
  <c r="K14" i="3"/>
  <c r="K15" i="3"/>
  <c r="K6" i="3"/>
  <c r="K13" i="3"/>
  <c r="K19" i="3"/>
  <c r="K2" i="3"/>
  <c r="K9" i="3"/>
  <c r="K18" i="3"/>
  <c r="K7" i="3"/>
  <c r="K23" i="3"/>
  <c r="K22" i="3"/>
  <c r="K28" i="3"/>
  <c r="K11" i="3"/>
  <c r="K21" i="3"/>
  <c r="K27" i="3"/>
  <c r="K26" i="3"/>
  <c r="K25" i="3"/>
  <c r="K20" i="3"/>
  <c r="K24" i="3"/>
  <c r="I3" i="3"/>
  <c r="I10" i="3"/>
  <c r="I5" i="3"/>
  <c r="I8" i="3"/>
  <c r="I12" i="3"/>
  <c r="I17" i="3"/>
  <c r="I16" i="3"/>
  <c r="I14" i="3"/>
  <c r="I15" i="3"/>
  <c r="I6" i="3"/>
  <c r="I13" i="3"/>
  <c r="I19" i="3"/>
  <c r="I2" i="3"/>
  <c r="I9" i="3"/>
  <c r="I18" i="3"/>
  <c r="I7" i="3"/>
  <c r="I23" i="3"/>
  <c r="I22" i="3"/>
  <c r="I28" i="3"/>
  <c r="I11" i="3"/>
  <c r="I21" i="3"/>
  <c r="I27" i="3"/>
  <c r="I26" i="3"/>
  <c r="I25" i="3"/>
  <c r="I20" i="3"/>
  <c r="I24" i="3"/>
  <c r="K4" i="3"/>
  <c r="I4" i="3"/>
  <c r="F3" i="3"/>
  <c r="F10" i="3"/>
  <c r="F5" i="3"/>
  <c r="F8" i="3"/>
  <c r="F12" i="3"/>
  <c r="F17" i="3"/>
  <c r="F16" i="3"/>
  <c r="F14" i="3"/>
  <c r="F15" i="3"/>
  <c r="F6" i="3"/>
  <c r="F13" i="3"/>
  <c r="F19" i="3"/>
  <c r="F2" i="3"/>
  <c r="F9" i="3"/>
  <c r="F18" i="3"/>
  <c r="F7" i="3"/>
  <c r="F23" i="3"/>
  <c r="F22" i="3"/>
  <c r="F28" i="3"/>
  <c r="F11" i="3"/>
  <c r="F21" i="3"/>
  <c r="F27" i="3"/>
  <c r="F26" i="3"/>
  <c r="F25" i="3"/>
  <c r="F20" i="3"/>
  <c r="F24" i="3"/>
  <c r="F4" i="3"/>
  <c r="P28" i="3" l="1"/>
  <c r="O23" i="3"/>
  <c r="P23" i="3" s="1"/>
  <c r="O7" i="3"/>
  <c r="P7" i="3" s="1"/>
  <c r="O22" i="3"/>
  <c r="P22" i="3" s="1"/>
  <c r="O16" i="3"/>
  <c r="P16" i="3" s="1"/>
  <c r="O3" i="3"/>
  <c r="P3" i="3" s="1"/>
  <c r="O24" i="3"/>
  <c r="P24" i="3" s="1"/>
  <c r="O27" i="3"/>
  <c r="P27" i="3" s="1"/>
  <c r="O2" i="3"/>
  <c r="P2" i="3" s="1"/>
  <c r="O12" i="3"/>
  <c r="P12" i="3" s="1"/>
  <c r="O20" i="3"/>
  <c r="P20" i="3" s="1"/>
  <c r="O14" i="3"/>
  <c r="P14" i="3" s="1"/>
  <c r="O5" i="3"/>
  <c r="P5" i="3" s="1"/>
  <c r="O17" i="3"/>
  <c r="P17" i="3" s="1"/>
  <c r="O11" i="3"/>
  <c r="P11" i="3" s="1"/>
  <c r="O13" i="3"/>
  <c r="P13" i="3" s="1"/>
  <c r="O10" i="3"/>
  <c r="P10" i="3" s="1"/>
  <c r="O8" i="3"/>
  <c r="P8" i="3" s="1"/>
  <c r="O4" i="3"/>
  <c r="P4" i="3" s="1"/>
  <c r="O25" i="3"/>
  <c r="P25" i="3" s="1"/>
  <c r="O21" i="3"/>
  <c r="P21" i="3" s="1"/>
  <c r="O9" i="3"/>
  <c r="P9" i="3" s="1"/>
  <c r="O6" i="3"/>
  <c r="P6" i="3" s="1"/>
  <c r="O19" i="3"/>
  <c r="P19" i="3" s="1"/>
  <c r="O15" i="3"/>
  <c r="P15" i="3" s="1"/>
  <c r="O26" i="3"/>
  <c r="P26" i="3" s="1"/>
  <c r="O18" i="3"/>
  <c r="P18" i="3" s="1"/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" i="1"/>
  <c r="I9" i="1" l="1"/>
  <c r="J9" i="1" s="1"/>
  <c r="I17" i="1"/>
  <c r="J17" i="1" s="1"/>
  <c r="I28" i="1"/>
  <c r="J28" i="1" s="1"/>
  <c r="I4" i="1"/>
  <c r="J4" i="1" s="1"/>
  <c r="I3" i="1"/>
  <c r="J3" i="1" s="1"/>
  <c r="I23" i="1"/>
  <c r="J23" i="1" s="1"/>
  <c r="I20" i="1"/>
  <c r="J20" i="1" s="1"/>
  <c r="I19" i="1"/>
  <c r="J19" i="1" s="1"/>
  <c r="I2" i="1"/>
  <c r="J2" i="1" s="1"/>
  <c r="I10" i="1"/>
  <c r="J10" i="1" s="1"/>
  <c r="I22" i="1"/>
  <c r="J22" i="1" s="1"/>
  <c r="I27" i="1"/>
  <c r="J27" i="1" s="1"/>
  <c r="I7" i="1"/>
  <c r="J7" i="1" s="1"/>
  <c r="I6" i="1"/>
  <c r="J6" i="1" s="1"/>
  <c r="I5" i="1"/>
  <c r="J5" i="1" s="1"/>
  <c r="I8" i="1"/>
  <c r="J8" i="1" s="1"/>
  <c r="I15" i="1"/>
  <c r="J15" i="1" s="1"/>
  <c r="I12" i="1"/>
  <c r="J12" i="1" s="1"/>
  <c r="I11" i="1"/>
  <c r="J11" i="1" s="1"/>
  <c r="I21" i="1"/>
  <c r="J21" i="1" s="1"/>
  <c r="I26" i="1"/>
  <c r="J26" i="1" s="1"/>
  <c r="I16" i="1"/>
  <c r="J16" i="1" s="1"/>
  <c r="I18" i="1"/>
  <c r="J18" i="1" s="1"/>
  <c r="I14" i="1"/>
  <c r="J14" i="1" s="1"/>
  <c r="I13" i="1"/>
  <c r="J13" i="1" s="1"/>
  <c r="I25" i="1"/>
  <c r="J25" i="1" s="1"/>
  <c r="I24" i="1"/>
  <c r="J24" i="1" s="1"/>
  <c r="B3" i="2" l="1"/>
  <c r="B5" i="2"/>
  <c r="A3" i="2"/>
  <c r="A5" i="2"/>
  <c r="C7" i="2" l="1"/>
  <c r="C11" i="2" s="1"/>
  <c r="B7" i="2"/>
  <c r="B9" i="2" s="1"/>
  <c r="A7" i="2"/>
  <c r="A9" i="2" s="1"/>
  <c r="C9" i="2" l="1"/>
  <c r="B11" i="2"/>
  <c r="A11" i="2"/>
</calcChain>
</file>

<file path=xl/sharedStrings.xml><?xml version="1.0" encoding="utf-8"?>
<sst xmlns="http://schemas.openxmlformats.org/spreadsheetml/2006/main" count="240" uniqueCount="118">
  <si>
    <t>Código da UF</t>
  </si>
  <si>
    <t>UF</t>
  </si>
  <si>
    <t>Estado</t>
  </si>
  <si>
    <t>Região</t>
  </si>
  <si>
    <t>AC</t>
  </si>
  <si>
    <t>Acre</t>
  </si>
  <si>
    <t>Norte</t>
  </si>
  <si>
    <t>AL</t>
  </si>
  <si>
    <t>Alagoas</t>
  </si>
  <si>
    <t>Nordeste</t>
  </si>
  <si>
    <t>AM</t>
  </si>
  <si>
    <t>Amazonas</t>
  </si>
  <si>
    <t>AP</t>
  </si>
  <si>
    <t>Amapá</t>
  </si>
  <si>
    <t>BA</t>
  </si>
  <si>
    <t>Bahia</t>
  </si>
  <si>
    <t>CE</t>
  </si>
  <si>
    <t>Ceará</t>
  </si>
  <si>
    <t>DF</t>
  </si>
  <si>
    <t>Distrito Federal</t>
  </si>
  <si>
    <t>Centro-Oeste</t>
  </si>
  <si>
    <t>ES</t>
  </si>
  <si>
    <t>Espírito Santo</t>
  </si>
  <si>
    <t>Sudeste</t>
  </si>
  <si>
    <t>GO</t>
  </si>
  <si>
    <t>Goiás</t>
  </si>
  <si>
    <t>MA</t>
  </si>
  <si>
    <t>Maranhão</t>
  </si>
  <si>
    <t>MG</t>
  </si>
  <si>
    <t>Minas Gerais</t>
  </si>
  <si>
    <t>MS</t>
  </si>
  <si>
    <t>Mato Grosso do Sul</t>
  </si>
  <si>
    <t>MT</t>
  </si>
  <si>
    <t>Mato Grosso</t>
  </si>
  <si>
    <t>PA</t>
  </si>
  <si>
    <t>Pará</t>
  </si>
  <si>
    <t>PB</t>
  </si>
  <si>
    <t>Paraíba</t>
  </si>
  <si>
    <t>PE</t>
  </si>
  <si>
    <t>Pernambuco</t>
  </si>
  <si>
    <t>PI</t>
  </si>
  <si>
    <t>Piauí</t>
  </si>
  <si>
    <t>PR</t>
  </si>
  <si>
    <t>Paraná</t>
  </si>
  <si>
    <t>Sul</t>
  </si>
  <si>
    <t>RJ</t>
  </si>
  <si>
    <t>Rio de Janeiro</t>
  </si>
  <si>
    <t>RN</t>
  </si>
  <si>
    <t>Rio Grande do Norte</t>
  </si>
  <si>
    <t>RO</t>
  </si>
  <si>
    <t>Rondônia</t>
  </si>
  <si>
    <t>RR</t>
  </si>
  <si>
    <t>Roraima</t>
  </si>
  <si>
    <t>RS</t>
  </si>
  <si>
    <t>Rio Grande do Sul</t>
  </si>
  <si>
    <t>SC</t>
  </si>
  <si>
    <t>Santa Catarina</t>
  </si>
  <si>
    <t>SE</t>
  </si>
  <si>
    <t>Sergipe</t>
  </si>
  <si>
    <t>SP</t>
  </si>
  <si>
    <t>São Paulo</t>
  </si>
  <si>
    <t>TO</t>
  </si>
  <si>
    <t>Tocantins</t>
  </si>
  <si>
    <t>População CENSO 2022</t>
  </si>
  <si>
    <t>receita corrente bruta per capita 2023</t>
  </si>
  <si>
    <t>Primeiro quartil</t>
  </si>
  <si>
    <t>Terceiro quartil</t>
  </si>
  <si>
    <t>Intervalo interquartil</t>
  </si>
  <si>
    <t>Outlier inferior</t>
  </si>
  <si>
    <t>Outlier superior</t>
  </si>
  <si>
    <t>receita corrente bruta 2023</t>
  </si>
  <si>
    <t>receita corrente bruta per capita 2023(valores em branco foram substituídos pela média 5485)</t>
  </si>
  <si>
    <t>Índice de Vulnerabilidade Institucional dos Conselhos de Direitos - IVIC 2023</t>
  </si>
  <si>
    <t>População 2022 sem outliers (outliers acima de 18.136.000)</t>
  </si>
  <si>
    <t>IDHM 2021</t>
  </si>
  <si>
    <t>População 2022</t>
  </si>
  <si>
    <t>receita corrente bruta per capita 2023 sem outliers (outliers acima de 19415. Não há outliers)</t>
  </si>
  <si>
    <t>Total de pontos</t>
  </si>
  <si>
    <t>Ranqueamento</t>
  </si>
  <si>
    <t>População 2022 sem outliers normalizada</t>
  </si>
  <si>
    <t>receita corrente bruta per capita 2023 sem outliers normalizados</t>
  </si>
  <si>
    <t>Índice de Vulnerabilidade Institucional dos Conselhos de Direitos - IVIC 2023 - normalizados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</si>
  <si>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</si>
  <si>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</si>
  <si>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</si>
  <si>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</si>
  <si>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</si>
  <si>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</si>
  <si>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</si>
  <si>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</si>
  <si>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</si>
  <si>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</si>
  <si>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</si>
  <si>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</si>
  <si>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</si>
  <si>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</si>
  <si>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</si>
  <si>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</si>
  <si>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</si>
  <si>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</si>
  <si>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</si>
  <si>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</si>
  <si>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21º</t>
  </si>
  <si>
    <t>22º</t>
  </si>
  <si>
    <t>23º</t>
  </si>
  <si>
    <t>24º</t>
  </si>
  <si>
    <t>25º</t>
  </si>
  <si>
    <t>26º</t>
  </si>
  <si>
    <t>27º</t>
  </si>
  <si>
    <t>Uso Sipia</t>
  </si>
  <si>
    <t>Uso Sipia per capita</t>
  </si>
  <si>
    <t>Uso SIPIA per capita</t>
  </si>
  <si>
    <t>Uso Sipia per capita sem outliers (outliers acima de 0,00469)</t>
  </si>
  <si>
    <t>Uso sipia per capita sem outliers</t>
  </si>
  <si>
    <t>Uso sipia per capita sem outliers normalizados</t>
  </si>
  <si>
    <t>ICI - CA estadual</t>
  </si>
  <si>
    <t>População crianças e adolescentes</t>
  </si>
  <si>
    <t>Proporção crianças e adolescentes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</si>
</sst>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0.000"/>
    <numFmt numFmtId="166" formatCode="_-* #,##0.0000_-;\-* #,##0.0000_-;_-* &quot;-&quot;??_-;_-@_-"/>
    <numFmt numFmtId="167" formatCode="_-* #,##0.00000_-;\-* #,##0.00000_-;_-* &quot;-&quot;??_-;_-@_-"/>
    <numFmt numFmtId="168" formatCode="_-* #,##0.000000_-;\-* #,##0.0000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2" borderId="0" xfId="0" applyFill="1"/>
    <xf numFmtId="2" fontId="0" fillId="0" borderId="0" xfId="0" applyNumberFormat="1"/>
    <xf numFmtId="43" fontId="0" fillId="0" borderId="0" xfId="1" applyFont="1"/>
    <xf numFmtId="164" fontId="0" fillId="0" borderId="0" xfId="1" applyNumberFormat="1" applyFont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wrapText="1"/>
    </xf>
    <xf numFmtId="165" fontId="0" fillId="0" borderId="0" xfId="0" applyNumberFormat="1"/>
    <xf numFmtId="166" fontId="0" fillId="0" borderId="0" xfId="0" applyNumberFormat="1"/>
    <xf numFmtId="166" fontId="0" fillId="0" borderId="0" xfId="1" applyNumberFormat="1" applyFont="1"/>
    <xf numFmtId="167" fontId="0" fillId="0" borderId="0" xfId="1" applyNumberFormat="1" applyFont="1"/>
    <xf numFmtId="168" fontId="0" fillId="0" borderId="0" xfId="1" applyNumberFormat="1" applyFont="1"/>
    <xf numFmtId="165" fontId="0" fillId="0" borderId="0" xfId="0" applyNumberFormat="1" applyAlignment="1">
      <alignment horizontal="righ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eu%20Drive\trabalhando\&#237;ndices%20antonio\Dados\Estaduais\ICI%20estados%202023.xlsx" TargetMode="External"/><Relationship Id="rId1" Type="http://schemas.openxmlformats.org/officeDocument/2006/relationships/externalLinkPath" Target="Dados/Estaduais/ICI%20estad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CI-DH"/>
      <sheetName val="ICI-CA"/>
      <sheetName val="ICI-LGBTQIA+"/>
      <sheetName val="ICI-PI"/>
      <sheetName val="ICI-PCD"/>
    </sheetNames>
    <sheetDataSet>
      <sheetData sheetId="0"/>
      <sheetData sheetId="1">
        <row r="1">
          <cell r="F1" t="str">
            <v>ICI-CA</v>
          </cell>
        </row>
        <row r="2">
          <cell r="A2" t="str">
            <v>Cod UF</v>
          </cell>
          <cell r="B2" t="str">
            <v>Sigla UF</v>
          </cell>
          <cell r="C2" t="str">
            <v>Nome UF</v>
          </cell>
          <cell r="D2" t="str">
            <v>PopUF</v>
          </cell>
          <cell r="E2" t="str">
            <v>Região</v>
          </cell>
        </row>
        <row r="3">
          <cell r="A3">
            <v>11</v>
          </cell>
          <cell r="B3" t="str">
            <v>RO</v>
          </cell>
          <cell r="C3" t="str">
            <v>RONDÔNIA</v>
          </cell>
          <cell r="D3">
            <v>1581196</v>
          </cell>
          <cell r="E3" t="str">
            <v>1 - Norte</v>
          </cell>
          <cell r="F3">
            <v>0</v>
          </cell>
        </row>
        <row r="4">
          <cell r="A4">
            <v>12</v>
          </cell>
          <cell r="B4" t="str">
            <v>AC</v>
          </cell>
          <cell r="C4" t="str">
            <v>ACRE</v>
          </cell>
          <cell r="D4">
            <v>830018</v>
          </cell>
          <cell r="E4" t="str">
            <v>1 - Norte</v>
          </cell>
          <cell r="F4">
            <v>0.875</v>
          </cell>
        </row>
        <row r="5">
          <cell r="A5">
            <v>13</v>
          </cell>
          <cell r="B5" t="str">
            <v>AM</v>
          </cell>
          <cell r="C5" t="str">
            <v>AMAZONAS</v>
          </cell>
          <cell r="D5">
            <v>3941613</v>
          </cell>
          <cell r="E5" t="str">
            <v>1 - Norte</v>
          </cell>
          <cell r="F5">
            <v>0.9375</v>
          </cell>
        </row>
        <row r="6">
          <cell r="A6">
            <v>14</v>
          </cell>
          <cell r="B6" t="str">
            <v>RR</v>
          </cell>
          <cell r="C6" t="str">
            <v>RORAIMA</v>
          </cell>
          <cell r="D6">
            <v>636707</v>
          </cell>
          <cell r="E6" t="str">
            <v>1 - Norte</v>
          </cell>
          <cell r="F6">
            <v>0.75</v>
          </cell>
        </row>
        <row r="7">
          <cell r="A7">
            <v>15</v>
          </cell>
          <cell r="B7" t="str">
            <v>PA</v>
          </cell>
          <cell r="C7" t="str">
            <v>PARÁ</v>
          </cell>
          <cell r="D7">
            <v>8120131</v>
          </cell>
          <cell r="E7" t="str">
            <v>1 - Norte</v>
          </cell>
          <cell r="F7">
            <v>0.75</v>
          </cell>
        </row>
        <row r="8">
          <cell r="A8">
            <v>16</v>
          </cell>
          <cell r="B8" t="str">
            <v>AP</v>
          </cell>
          <cell r="C8" t="str">
            <v>AMAPÁ</v>
          </cell>
          <cell r="D8">
            <v>733759</v>
          </cell>
          <cell r="E8" t="str">
            <v>1 - Norte</v>
          </cell>
          <cell r="F8">
            <v>0.8125</v>
          </cell>
        </row>
        <row r="9">
          <cell r="A9">
            <v>17</v>
          </cell>
          <cell r="B9" t="str">
            <v>TO</v>
          </cell>
          <cell r="C9" t="str">
            <v>TOCANTINS</v>
          </cell>
          <cell r="D9">
            <v>1511460</v>
          </cell>
          <cell r="E9" t="str">
            <v>1 - Norte</v>
          </cell>
          <cell r="F9">
            <v>0.8125</v>
          </cell>
        </row>
        <row r="10">
          <cell r="A10">
            <v>21</v>
          </cell>
          <cell r="B10" t="str">
            <v>MA</v>
          </cell>
          <cell r="C10" t="str">
            <v>MARANHÃO</v>
          </cell>
          <cell r="D10">
            <v>6776699</v>
          </cell>
          <cell r="E10" t="str">
            <v>2 - Nordeste</v>
          </cell>
          <cell r="F10">
            <v>1</v>
          </cell>
        </row>
        <row r="11">
          <cell r="A11">
            <v>22</v>
          </cell>
          <cell r="B11" t="str">
            <v>PI</v>
          </cell>
          <cell r="C11" t="str">
            <v>PIAUÍ</v>
          </cell>
          <cell r="D11">
            <v>3271199</v>
          </cell>
          <cell r="E11" t="str">
            <v>2 - Nordeste</v>
          </cell>
          <cell r="F11">
            <v>0.8125</v>
          </cell>
        </row>
        <row r="12">
          <cell r="A12">
            <v>23</v>
          </cell>
          <cell r="B12" t="str">
            <v>CE</v>
          </cell>
          <cell r="C12" t="str">
            <v>CEARÁ</v>
          </cell>
          <cell r="D12">
            <v>8794957</v>
          </cell>
          <cell r="E12" t="str">
            <v>2 - Nordeste</v>
          </cell>
          <cell r="F12">
            <v>0.75</v>
          </cell>
        </row>
        <row r="13">
          <cell r="A13">
            <v>24</v>
          </cell>
          <cell r="B13" t="str">
            <v>RN</v>
          </cell>
          <cell r="C13" t="str">
            <v>RIO GRANDE DO NORTE</v>
          </cell>
          <cell r="D13">
            <v>3302729</v>
          </cell>
          <cell r="E13" t="str">
            <v>2 - Nordeste</v>
          </cell>
          <cell r="F13">
            <v>0.8125</v>
          </cell>
        </row>
        <row r="14">
          <cell r="A14">
            <v>25</v>
          </cell>
          <cell r="B14" t="str">
            <v>PB</v>
          </cell>
          <cell r="C14" t="str">
            <v>PARAÍBA</v>
          </cell>
          <cell r="D14">
            <v>3974687</v>
          </cell>
          <cell r="E14" t="str">
            <v>2 - Nordeste</v>
          </cell>
          <cell r="F14">
            <v>0.625</v>
          </cell>
        </row>
        <row r="15">
          <cell r="A15">
            <v>26</v>
          </cell>
          <cell r="B15" t="str">
            <v>PE</v>
          </cell>
          <cell r="C15" t="str">
            <v>PERNAMBUCO</v>
          </cell>
          <cell r="D15">
            <v>9058931</v>
          </cell>
          <cell r="E15" t="str">
            <v>2 - Nordeste</v>
          </cell>
          <cell r="F15">
            <v>0.9375</v>
          </cell>
        </row>
        <row r="16">
          <cell r="A16">
            <v>27</v>
          </cell>
          <cell r="B16" t="str">
            <v>AL</v>
          </cell>
          <cell r="C16" t="str">
            <v>ALAGOAS</v>
          </cell>
          <cell r="D16">
            <v>3127683</v>
          </cell>
          <cell r="E16" t="str">
            <v>2 - Nordeste</v>
          </cell>
          <cell r="F16">
            <v>0.375</v>
          </cell>
        </row>
        <row r="17">
          <cell r="A17">
            <v>28</v>
          </cell>
          <cell r="B17" t="str">
            <v>SE</v>
          </cell>
          <cell r="C17" t="str">
            <v>SERGIPE</v>
          </cell>
          <cell r="D17">
            <v>2210004</v>
          </cell>
          <cell r="E17" t="str">
            <v>2 - Nordeste</v>
          </cell>
          <cell r="F17">
            <v>0.875</v>
          </cell>
        </row>
        <row r="18">
          <cell r="A18">
            <v>29</v>
          </cell>
          <cell r="B18" t="str">
            <v>BA</v>
          </cell>
          <cell r="C18" t="str">
            <v>BAHIA</v>
          </cell>
          <cell r="D18">
            <v>14141626</v>
          </cell>
          <cell r="E18" t="str">
            <v>2 - Nordeste</v>
          </cell>
          <cell r="F18">
            <v>0.75</v>
          </cell>
        </row>
        <row r="19">
          <cell r="A19">
            <v>31</v>
          </cell>
          <cell r="B19" t="str">
            <v>MG</v>
          </cell>
          <cell r="C19" t="str">
            <v>MINAS GERAIS</v>
          </cell>
          <cell r="D19">
            <v>20539989</v>
          </cell>
          <cell r="E19" t="str">
            <v>3 - Sudeste</v>
          </cell>
          <cell r="F19">
            <v>0.75</v>
          </cell>
        </row>
        <row r="20">
          <cell r="A20">
            <v>32</v>
          </cell>
          <cell r="B20" t="str">
            <v>ES</v>
          </cell>
          <cell r="C20" t="str">
            <v>ESPÍRITO SANTO</v>
          </cell>
          <cell r="D20">
            <v>3833712</v>
          </cell>
          <cell r="E20" t="str">
            <v>3 - Sudeste</v>
          </cell>
          <cell r="F20">
            <v>0.5625</v>
          </cell>
        </row>
        <row r="21">
          <cell r="A21">
            <v>33</v>
          </cell>
          <cell r="B21" t="str">
            <v>RJ</v>
          </cell>
          <cell r="C21" t="str">
            <v>RIO DE JANEIRO</v>
          </cell>
          <cell r="D21">
            <v>16055174</v>
          </cell>
          <cell r="E21" t="str">
            <v>3 - Sudeste</v>
          </cell>
          <cell r="F21">
            <v>1</v>
          </cell>
        </row>
        <row r="22">
          <cell r="A22">
            <v>35</v>
          </cell>
          <cell r="B22" t="str">
            <v>SP</v>
          </cell>
          <cell r="C22" t="str">
            <v>SÃO PAULO</v>
          </cell>
          <cell r="D22">
            <v>44411238</v>
          </cell>
          <cell r="E22" t="str">
            <v>3 - Sudeste</v>
          </cell>
          <cell r="F22">
            <v>0.6875</v>
          </cell>
        </row>
        <row r="23">
          <cell r="A23">
            <v>41</v>
          </cell>
          <cell r="B23" t="str">
            <v>PR</v>
          </cell>
          <cell r="C23" t="str">
            <v>PARANÁ</v>
          </cell>
          <cell r="D23">
            <v>11444380</v>
          </cell>
          <cell r="E23" t="str">
            <v>4 - Sul</v>
          </cell>
          <cell r="F23">
            <v>0.875</v>
          </cell>
        </row>
        <row r="24">
          <cell r="A24">
            <v>42</v>
          </cell>
          <cell r="B24" t="str">
            <v>SC</v>
          </cell>
          <cell r="C24" t="str">
            <v>SANTA CATARINA</v>
          </cell>
          <cell r="D24">
            <v>7610361</v>
          </cell>
          <cell r="E24" t="str">
            <v>4 - Sul</v>
          </cell>
          <cell r="F24">
            <v>0.8125</v>
          </cell>
        </row>
        <row r="25">
          <cell r="A25">
            <v>43</v>
          </cell>
          <cell r="B25" t="str">
            <v>RS</v>
          </cell>
          <cell r="C25" t="str">
            <v>RIO GRANDE DO SUL</v>
          </cell>
          <cell r="D25">
            <v>10882965</v>
          </cell>
          <cell r="E25" t="str">
            <v>4 - Sul</v>
          </cell>
          <cell r="F25">
            <v>0.9375</v>
          </cell>
        </row>
        <row r="26">
          <cell r="A26">
            <v>50</v>
          </cell>
          <cell r="B26" t="str">
            <v>MS</v>
          </cell>
          <cell r="C26" t="str">
            <v>MATO GROSSO DO SUL</v>
          </cell>
          <cell r="D26">
            <v>2757013</v>
          </cell>
          <cell r="E26" t="str">
            <v>5 - Centro-Oeste</v>
          </cell>
          <cell r="F26">
            <v>0.9375</v>
          </cell>
        </row>
        <row r="27">
          <cell r="A27">
            <v>51</v>
          </cell>
          <cell r="B27" t="str">
            <v>MT</v>
          </cell>
          <cell r="C27" t="str">
            <v>MATO GROSSO</v>
          </cell>
          <cell r="D27">
            <v>3658649</v>
          </cell>
          <cell r="E27" t="str">
            <v>5 - Centro-Oeste</v>
          </cell>
          <cell r="F27">
            <v>0.8125</v>
          </cell>
        </row>
        <row r="28">
          <cell r="A28">
            <v>52</v>
          </cell>
          <cell r="B28" t="str">
            <v>GO</v>
          </cell>
          <cell r="C28" t="str">
            <v>GOIÁS</v>
          </cell>
          <cell r="D28">
            <v>7056495</v>
          </cell>
          <cell r="E28" t="str">
            <v>5 - Centro-Oeste</v>
          </cell>
          <cell r="F28">
            <v>0.375</v>
          </cell>
        </row>
        <row r="29">
          <cell r="A29">
            <v>53</v>
          </cell>
          <cell r="B29" t="str">
            <v>DF</v>
          </cell>
          <cell r="C29" t="str">
            <v>DISTRITO FEDERAL</v>
          </cell>
          <cell r="D29">
            <v>2817381</v>
          </cell>
          <cell r="E29" t="str">
            <v>5 - Centro-Oeste</v>
          </cell>
          <cell r="F29">
            <v>0.9375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A6B9F-FBC8-4772-A572-81F04EB7AED1}">
  <dimension ref="A1:Q28"/>
  <sheetViews>
    <sheetView workbookViewId="0">
      <selection activeCell="E11" sqref="E11"/>
    </sheetView>
  </sheetViews>
  <sheetFormatPr defaultRowHeight="15" x14ac:dyDescent="0.25"/>
  <cols>
    <col min="1" max="1" width="13.42578125" customWidth="1"/>
    <col min="2" max="2" width="3.85546875" bestFit="1" customWidth="1"/>
    <col min="3" max="3" width="19.28515625" bestFit="1" customWidth="1"/>
    <col min="5" max="5" width="28" bestFit="1" customWidth="1"/>
    <col min="6" max="6" width="28" customWidth="1"/>
    <col min="7" max="7" width="10.42578125" bestFit="1" customWidth="1"/>
    <col min="8" max="8" width="47.28515625" bestFit="1" customWidth="1"/>
    <col min="9" max="9" width="47.28515625" customWidth="1"/>
    <col min="10" max="10" width="36.42578125" bestFit="1" customWidth="1"/>
    <col min="11" max="17" width="36.42578125" customWidth="1"/>
  </cols>
  <sheetData>
    <row r="1" spans="1:17" ht="39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73</v>
      </c>
      <c r="F1" s="1" t="s">
        <v>79</v>
      </c>
      <c r="G1" s="7" t="s">
        <v>74</v>
      </c>
      <c r="H1" s="1" t="s">
        <v>76</v>
      </c>
      <c r="I1" s="1" t="s">
        <v>80</v>
      </c>
      <c r="J1" s="1" t="s">
        <v>72</v>
      </c>
      <c r="K1" s="1" t="s">
        <v>81</v>
      </c>
      <c r="L1" s="1" t="s">
        <v>113</v>
      </c>
      <c r="M1" s="1" t="s">
        <v>114</v>
      </c>
      <c r="N1" s="1" t="s">
        <v>117</v>
      </c>
      <c r="O1" s="1" t="s">
        <v>115</v>
      </c>
      <c r="P1" s="1" t="s">
        <v>77</v>
      </c>
      <c r="Q1" s="1" t="s">
        <v>78</v>
      </c>
    </row>
    <row r="2" spans="1:17" x14ac:dyDescent="0.25">
      <c r="A2">
        <v>41</v>
      </c>
      <c r="B2" t="s">
        <v>42</v>
      </c>
      <c r="C2" t="s">
        <v>43</v>
      </c>
      <c r="D2" t="s">
        <v>44</v>
      </c>
      <c r="E2" s="6">
        <v>11444380</v>
      </c>
      <c r="F2" s="5">
        <f t="shared" ref="F2:F28" si="0">(E2-MIN(E:E))/(MAX(E:E)-MIN(E:E))</f>
        <v>0.61760626557884368</v>
      </c>
      <c r="G2">
        <v>0.76900000000000002</v>
      </c>
      <c r="H2" s="6">
        <v>7622.4912906072668</v>
      </c>
      <c r="I2" s="5">
        <f t="shared" ref="I2:I28" si="1">(H2-MIN(H:H))/(MAX(H:H)-MIN(H:H))</f>
        <v>0.28586137433007136</v>
      </c>
      <c r="J2" s="9">
        <v>0.26111111111111118</v>
      </c>
      <c r="K2" s="5">
        <f t="shared" ref="K2:K28" si="2">(J2-MIN(J:J))/(MAX(J:J)-MIN(J:J))</f>
        <v>0.50673854447439359</v>
      </c>
      <c r="L2" s="12">
        <f>VLOOKUP(A2,'Dados absolutos'!A:N,14,FALSE)</f>
        <v>4.6899999999999997E-3</v>
      </c>
      <c r="M2" s="5">
        <f t="shared" ref="M2:M28" si="3">(L2-MIN(L:L))/(MAX(L:L)-MIN(L:L))</f>
        <v>1</v>
      </c>
      <c r="N2" s="5">
        <f>VLOOKUP(A2,'Dados absolutos'!A:P,16,FALSE)</f>
        <v>0.23169546974148009</v>
      </c>
      <c r="O2" s="5">
        <f>VLOOKUP(A2,'[1]ICI-CA'!$A:$F,6,FALSE)</f>
        <v>0.875</v>
      </c>
      <c r="P2" s="9">
        <f t="shared" ref="P2:P28" si="4">F2-G2-I2+K2+M2+N2+O2</f>
        <v>2.1761789054646461</v>
      </c>
      <c r="Q2" s="14" t="s">
        <v>82</v>
      </c>
    </row>
    <row r="3" spans="1:17" x14ac:dyDescent="0.25">
      <c r="A3">
        <v>23</v>
      </c>
      <c r="B3" t="s">
        <v>16</v>
      </c>
      <c r="C3" t="s">
        <v>17</v>
      </c>
      <c r="D3" t="s">
        <v>9</v>
      </c>
      <c r="E3" s="6">
        <v>8794957</v>
      </c>
      <c r="F3" s="5">
        <f t="shared" si="0"/>
        <v>0.46620454894949187</v>
      </c>
      <c r="G3">
        <v>0.73399999999999999</v>
      </c>
      <c r="H3" s="6">
        <v>5051.8564158949275</v>
      </c>
      <c r="I3" s="5">
        <f t="shared" si="1"/>
        <v>4.3568454972780925E-2</v>
      </c>
      <c r="J3" s="9">
        <v>0.3527777777777778</v>
      </c>
      <c r="K3" s="5">
        <f t="shared" si="2"/>
        <v>0.68463611859838269</v>
      </c>
      <c r="L3" s="12">
        <f>VLOOKUP(A3,'Dados absolutos'!A:N,14,FALSE)</f>
        <v>3.7561297911973875E-3</v>
      </c>
      <c r="M3" s="5">
        <f t="shared" si="3"/>
        <v>0.79622248522270678</v>
      </c>
      <c r="N3" s="5">
        <f>VLOOKUP(A3,'Dados absolutos'!A:P,16,FALSE)</f>
        <v>0.24952140186700172</v>
      </c>
      <c r="O3" s="5">
        <f>VLOOKUP(A3,'[1]ICI-CA'!$A:$F,6,FALSE)</f>
        <v>0.75</v>
      </c>
      <c r="P3" s="9">
        <f t="shared" si="4"/>
        <v>2.1690160996648022</v>
      </c>
      <c r="Q3" s="14" t="s">
        <v>83</v>
      </c>
    </row>
    <row r="4" spans="1:17" x14ac:dyDescent="0.25">
      <c r="A4">
        <v>21</v>
      </c>
      <c r="B4" t="s">
        <v>26</v>
      </c>
      <c r="C4" t="s">
        <v>27</v>
      </c>
      <c r="D4" t="s">
        <v>9</v>
      </c>
      <c r="E4" s="6">
        <v>6775805</v>
      </c>
      <c r="F4" s="5">
        <f t="shared" si="0"/>
        <v>0.350819773118834</v>
      </c>
      <c r="G4">
        <v>0.67600000000000005</v>
      </c>
      <c r="H4" s="6">
        <v>4589.6118315816348</v>
      </c>
      <c r="I4" s="5">
        <f t="shared" si="1"/>
        <v>0</v>
      </c>
      <c r="J4" s="9">
        <v>0.50555555555555565</v>
      </c>
      <c r="K4" s="5">
        <f t="shared" si="2"/>
        <v>0.98113207547169823</v>
      </c>
      <c r="L4" s="12">
        <f>VLOOKUP(A4,'Dados absolutos'!A:N,14,FALSE)</f>
        <v>8.391622840385755E-4</v>
      </c>
      <c r="M4" s="5">
        <f t="shared" si="3"/>
        <v>0.15971820048159527</v>
      </c>
      <c r="N4" s="5">
        <f>VLOOKUP(A4,'Dados absolutos'!A:P,16,FALSE)</f>
        <v>0.29814951876566698</v>
      </c>
      <c r="O4" s="5">
        <f>VLOOKUP(A4,'[1]ICI-CA'!$A:$F,6,FALSE)</f>
        <v>1</v>
      </c>
      <c r="P4" s="9">
        <f t="shared" si="4"/>
        <v>2.1138195678377945</v>
      </c>
      <c r="Q4" s="14" t="s">
        <v>84</v>
      </c>
    </row>
    <row r="5" spans="1:17" x14ac:dyDescent="0.25">
      <c r="A5">
        <v>26</v>
      </c>
      <c r="B5" t="s">
        <v>38</v>
      </c>
      <c r="C5" t="s">
        <v>39</v>
      </c>
      <c r="D5" t="s">
        <v>9</v>
      </c>
      <c r="E5" s="6">
        <v>9058931</v>
      </c>
      <c r="F5" s="5">
        <f t="shared" si="0"/>
        <v>0.48128938694837559</v>
      </c>
      <c r="G5">
        <v>0.71899999999999997</v>
      </c>
      <c r="H5" s="6">
        <v>5742.0962794318675</v>
      </c>
      <c r="I5" s="5">
        <f t="shared" si="1"/>
        <v>0.10862640359018524</v>
      </c>
      <c r="J5" s="9">
        <v>0.36527777777777776</v>
      </c>
      <c r="K5" s="5">
        <f t="shared" si="2"/>
        <v>0.70889487870619938</v>
      </c>
      <c r="L5" s="12">
        <f>VLOOKUP(A5,'Dados absolutos'!A:N,14,FALSE)</f>
        <v>2.1385525510681119E-3</v>
      </c>
      <c r="M5" s="5">
        <f t="shared" si="3"/>
        <v>0.44325494557231387</v>
      </c>
      <c r="N5" s="5">
        <f>VLOOKUP(A5,'Dados absolutos'!A:P,16,FALSE)</f>
        <v>0.25439524818104919</v>
      </c>
      <c r="O5" s="5">
        <f>VLOOKUP(A5,'[1]ICI-CA'!$A:$F,6,FALSE)</f>
        <v>0.9375</v>
      </c>
      <c r="P5" s="9">
        <f t="shared" si="4"/>
        <v>1.9977080558177529</v>
      </c>
      <c r="Q5" s="14" t="s">
        <v>85</v>
      </c>
    </row>
    <row r="6" spans="1:17" x14ac:dyDescent="0.25">
      <c r="A6">
        <v>33</v>
      </c>
      <c r="B6" t="s">
        <v>45</v>
      </c>
      <c r="C6" t="s">
        <v>46</v>
      </c>
      <c r="D6" t="s">
        <v>23</v>
      </c>
      <c r="E6" s="6">
        <v>16055174</v>
      </c>
      <c r="F6" s="5">
        <f t="shared" si="0"/>
        <v>0.88109085321332692</v>
      </c>
      <c r="G6">
        <v>0.76200000000000001</v>
      </c>
      <c r="H6" s="6">
        <v>7460.0388042994737</v>
      </c>
      <c r="I6" s="5">
        <f t="shared" si="1"/>
        <v>0.27054955873480135</v>
      </c>
      <c r="J6" s="9">
        <v>0.38472222222222224</v>
      </c>
      <c r="K6" s="5">
        <f t="shared" si="2"/>
        <v>0.74663072776280315</v>
      </c>
      <c r="L6" s="12">
        <f>VLOOKUP(A6,'Dados absolutos'!A:N,14,FALSE)</f>
        <v>1.9140247249889661E-4</v>
      </c>
      <c r="M6" s="5">
        <f t="shared" si="3"/>
        <v>1.8372129770752383E-2</v>
      </c>
      <c r="N6" s="5">
        <f>VLOOKUP(A6,'Dados absolutos'!A:P,16,FALSE)</f>
        <v>0.21529607838569673</v>
      </c>
      <c r="O6" s="5">
        <f>VLOOKUP(A6,'[1]ICI-CA'!$A:$F,6,FALSE)</f>
        <v>1</v>
      </c>
      <c r="P6" s="9">
        <f t="shared" si="4"/>
        <v>1.8288402303977778</v>
      </c>
      <c r="Q6" s="14" t="s">
        <v>86</v>
      </c>
    </row>
    <row r="7" spans="1:17" x14ac:dyDescent="0.25">
      <c r="A7">
        <v>42</v>
      </c>
      <c r="B7" t="s">
        <v>55</v>
      </c>
      <c r="C7" t="s">
        <v>56</v>
      </c>
      <c r="D7" t="s">
        <v>44</v>
      </c>
      <c r="E7" s="6">
        <v>7610361</v>
      </c>
      <c r="F7" s="5">
        <f t="shared" si="0"/>
        <v>0.39851061411452449</v>
      </c>
      <c r="G7">
        <v>0.79200000000000004</v>
      </c>
      <c r="H7" s="6">
        <v>8053.3990812669726</v>
      </c>
      <c r="I7" s="5">
        <f t="shared" si="1"/>
        <v>0.32647620749824879</v>
      </c>
      <c r="J7" s="9">
        <v>0.24722222222222223</v>
      </c>
      <c r="K7" s="5">
        <f t="shared" si="2"/>
        <v>0.47978436657681939</v>
      </c>
      <c r="L7" s="12">
        <f>VLOOKUP(A7,'Dados absolutos'!A:N,14,FALSE)</f>
        <v>4.6899999999999997E-3</v>
      </c>
      <c r="M7" s="5">
        <f t="shared" si="3"/>
        <v>1</v>
      </c>
      <c r="N7" s="5">
        <f>VLOOKUP(A7,'Dados absolutos'!A:P,16,FALSE)</f>
        <v>0.2244976289561034</v>
      </c>
      <c r="O7" s="5">
        <f>VLOOKUP(A7,'[1]ICI-CA'!$A:$F,6,FALSE)</f>
        <v>0.8125</v>
      </c>
      <c r="P7" s="9">
        <f t="shared" si="4"/>
        <v>1.7968164021491984</v>
      </c>
      <c r="Q7" s="14" t="s">
        <v>87</v>
      </c>
    </row>
    <row r="8" spans="1:17" x14ac:dyDescent="0.25">
      <c r="A8">
        <v>25</v>
      </c>
      <c r="B8" t="s">
        <v>36</v>
      </c>
      <c r="C8" t="s">
        <v>37</v>
      </c>
      <c r="D8" t="s">
        <v>9</v>
      </c>
      <c r="E8" s="6">
        <v>3974687</v>
      </c>
      <c r="F8" s="5">
        <f t="shared" si="0"/>
        <v>0.19074942056230501</v>
      </c>
      <c r="G8">
        <v>0.69799999999999995</v>
      </c>
      <c r="H8" s="6">
        <v>5760.164771807189</v>
      </c>
      <c r="I8" s="5">
        <f t="shared" si="1"/>
        <v>0.11032943337829994</v>
      </c>
      <c r="J8" s="9">
        <v>0.51527777777777783</v>
      </c>
      <c r="K8" s="5">
        <f t="shared" si="2"/>
        <v>1</v>
      </c>
      <c r="L8" s="12">
        <f>VLOOKUP(A8,'Dados absolutos'!A:N,14,FALSE)</f>
        <v>2.1234376442723665E-3</v>
      </c>
      <c r="M8" s="5">
        <f t="shared" si="3"/>
        <v>0.43995675904286391</v>
      </c>
      <c r="N8" s="5">
        <f>VLOOKUP(A8,'Dados absolutos'!A:P,16,FALSE)</f>
        <v>0.25276631845476133</v>
      </c>
      <c r="O8" s="5">
        <f>VLOOKUP(A8,'[1]ICI-CA'!$A:$F,6,FALSE)</f>
        <v>0.625</v>
      </c>
      <c r="P8" s="9">
        <f t="shared" si="4"/>
        <v>1.7001430646816305</v>
      </c>
      <c r="Q8" s="14" t="s">
        <v>88</v>
      </c>
    </row>
    <row r="9" spans="1:17" x14ac:dyDescent="0.25">
      <c r="A9">
        <v>43</v>
      </c>
      <c r="B9" t="s">
        <v>53</v>
      </c>
      <c r="C9" t="s">
        <v>54</v>
      </c>
      <c r="D9" t="s">
        <v>44</v>
      </c>
      <c r="E9" s="6">
        <v>10882965</v>
      </c>
      <c r="F9" s="5">
        <f t="shared" si="0"/>
        <v>0.58552411231699475</v>
      </c>
      <c r="G9">
        <v>0.77100000000000002</v>
      </c>
      <c r="H9" s="6">
        <v>7689.7314092299303</v>
      </c>
      <c r="I9" s="5">
        <f t="shared" si="1"/>
        <v>0.29219903231459504</v>
      </c>
      <c r="J9" s="9">
        <v>0.40416666666666667</v>
      </c>
      <c r="K9" s="5">
        <f t="shared" si="2"/>
        <v>0.78436657681940691</v>
      </c>
      <c r="L9" s="12">
        <f>VLOOKUP(A9,'Dados absolutos'!A:N,14,FALSE)</f>
        <v>9.2318591486786916E-4</v>
      </c>
      <c r="M9" s="5">
        <f t="shared" si="3"/>
        <v>0.17805278971205357</v>
      </c>
      <c r="N9" s="5">
        <f>VLOOKUP(A9,'Dados absolutos'!A:P,16,FALSE)</f>
        <v>0.21182131891446862</v>
      </c>
      <c r="O9" s="5">
        <f>VLOOKUP(A9,'[1]ICI-CA'!$A:$F,6,FALSE)</f>
        <v>0.9375</v>
      </c>
      <c r="P9" s="9">
        <f t="shared" si="4"/>
        <v>1.6340657654483288</v>
      </c>
      <c r="Q9" s="14" t="s">
        <v>89</v>
      </c>
    </row>
    <row r="10" spans="1:17" x14ac:dyDescent="0.25">
      <c r="A10">
        <v>29</v>
      </c>
      <c r="B10" t="s">
        <v>14</v>
      </c>
      <c r="C10" t="s">
        <v>15</v>
      </c>
      <c r="D10" t="s">
        <v>9</v>
      </c>
      <c r="E10" s="6">
        <v>14141626</v>
      </c>
      <c r="F10" s="5">
        <f t="shared" si="0"/>
        <v>0.77174083547261019</v>
      </c>
      <c r="G10">
        <v>0.69099999999999995</v>
      </c>
      <c r="H10" s="6">
        <v>5559.4320971308398</v>
      </c>
      <c r="I10" s="5">
        <f t="shared" si="1"/>
        <v>9.1409552442983363E-2</v>
      </c>
      <c r="J10" s="9">
        <v>0.24166666666666664</v>
      </c>
      <c r="K10" s="5">
        <f t="shared" si="2"/>
        <v>0.46900269541778966</v>
      </c>
      <c r="L10" s="12">
        <f>VLOOKUP(A10,'Dados absolutos'!A:N,14,FALSE)</f>
        <v>8.7868255036584902E-4</v>
      </c>
      <c r="M10" s="5">
        <f t="shared" si="3"/>
        <v>0.16834182031612704</v>
      </c>
      <c r="N10" s="5">
        <f>VLOOKUP(A10,'Dados absolutos'!A:P,16,FALSE)</f>
        <v>0.24754388215329695</v>
      </c>
      <c r="O10" s="5">
        <f>VLOOKUP(A10,'[1]ICI-CA'!$A:$F,6,FALSE)</f>
        <v>0.75</v>
      </c>
      <c r="P10" s="9">
        <f t="shared" si="4"/>
        <v>1.6242196809168405</v>
      </c>
      <c r="Q10" s="14" t="s">
        <v>90</v>
      </c>
    </row>
    <row r="11" spans="1:17" x14ac:dyDescent="0.25">
      <c r="A11">
        <v>50</v>
      </c>
      <c r="B11" t="s">
        <v>30</v>
      </c>
      <c r="C11" t="s">
        <v>31</v>
      </c>
      <c r="D11" t="s">
        <v>20</v>
      </c>
      <c r="E11" s="6">
        <v>2757013</v>
      </c>
      <c r="F11" s="5">
        <f t="shared" si="0"/>
        <v>0.12116523793275534</v>
      </c>
      <c r="G11">
        <v>0.74199999999999999</v>
      </c>
      <c r="H11" s="6">
        <v>11905.335864216091</v>
      </c>
      <c r="I11" s="5">
        <f t="shared" si="1"/>
        <v>0.68953710638413579</v>
      </c>
      <c r="J11" s="9">
        <v>0.31527777777777777</v>
      </c>
      <c r="K11" s="5">
        <f t="shared" si="2"/>
        <v>0.61185983827493251</v>
      </c>
      <c r="L11" s="12">
        <f>VLOOKUP(A11,'Dados absolutos'!A:N,14,FALSE)</f>
        <v>4.6899999999999997E-3</v>
      </c>
      <c r="M11" s="5">
        <f t="shared" si="3"/>
        <v>1</v>
      </c>
      <c r="N11" s="5">
        <f>VLOOKUP(A11,'Dados absolutos'!A:P,16,FALSE)</f>
        <v>0.26357800996948511</v>
      </c>
      <c r="O11" s="5">
        <f>VLOOKUP(A11,'[1]ICI-CA'!$A:$F,6,FALSE)</f>
        <v>0.9375</v>
      </c>
      <c r="P11" s="9">
        <f t="shared" si="4"/>
        <v>1.5025659797930371</v>
      </c>
      <c r="Q11" s="14" t="s">
        <v>91</v>
      </c>
    </row>
    <row r="12" spans="1:17" x14ac:dyDescent="0.25">
      <c r="A12">
        <v>15</v>
      </c>
      <c r="B12" t="s">
        <v>34</v>
      </c>
      <c r="C12" t="s">
        <v>35</v>
      </c>
      <c r="D12" t="s">
        <v>6</v>
      </c>
      <c r="E12" s="6">
        <v>8121025</v>
      </c>
      <c r="F12" s="5">
        <f t="shared" si="0"/>
        <v>0.42769259306647417</v>
      </c>
      <c r="G12">
        <v>0.69</v>
      </c>
      <c r="H12" s="6">
        <v>6214.9305162464098</v>
      </c>
      <c r="I12" s="5">
        <f t="shared" si="1"/>
        <v>0.15319297690514966</v>
      </c>
      <c r="J12" s="9">
        <v>0.39583333333333326</v>
      </c>
      <c r="K12" s="5">
        <f t="shared" si="2"/>
        <v>0.76819407008086227</v>
      </c>
      <c r="L12" s="12">
        <f>VLOOKUP(A12,'Dados absolutos'!A:N,14,FALSE)</f>
        <v>4.6410397702260491E-4</v>
      </c>
      <c r="M12" s="5">
        <f t="shared" si="3"/>
        <v>7.7877652426969535E-2</v>
      </c>
      <c r="N12" s="5">
        <f>VLOOKUP(A12,'Dados absolutos'!A:P,16,FALSE)</f>
        <v>0.29935777811298453</v>
      </c>
      <c r="O12" s="5">
        <f>VLOOKUP(A12,'[1]ICI-CA'!$A:$F,6,FALSE)</f>
        <v>0.75</v>
      </c>
      <c r="P12" s="9">
        <f t="shared" si="4"/>
        <v>1.4799291167821409</v>
      </c>
      <c r="Q12" s="14" t="s">
        <v>92</v>
      </c>
    </row>
    <row r="13" spans="1:17" x14ac:dyDescent="0.25">
      <c r="A13">
        <v>35</v>
      </c>
      <c r="B13" t="s">
        <v>59</v>
      </c>
      <c r="C13" t="s">
        <v>60</v>
      </c>
      <c r="D13" t="s">
        <v>23</v>
      </c>
      <c r="E13" s="6">
        <v>18136000</v>
      </c>
      <c r="F13" s="5">
        <f t="shared" si="0"/>
        <v>1</v>
      </c>
      <c r="G13">
        <v>0.80600000000000005</v>
      </c>
      <c r="H13" s="6">
        <v>7572.5985762997643</v>
      </c>
      <c r="I13" s="5">
        <f t="shared" si="1"/>
        <v>0.28115878061552185</v>
      </c>
      <c r="J13" s="9">
        <v>0.20972222222222223</v>
      </c>
      <c r="K13" s="5">
        <f t="shared" si="2"/>
        <v>0.40700808625336926</v>
      </c>
      <c r="L13" s="12">
        <f>VLOOKUP(A13,'Dados absolutos'!A:N,14,FALSE)</f>
        <v>1.2471618107110637E-3</v>
      </c>
      <c r="M13" s="5">
        <f t="shared" si="3"/>
        <v>0.24874677082461258</v>
      </c>
      <c r="N13" s="5">
        <f>VLOOKUP(A13,'Dados absolutos'!A:P,16,FALSE)</f>
        <v>0.21802076312306359</v>
      </c>
      <c r="O13" s="5">
        <f>VLOOKUP(A13,'[1]ICI-CA'!$A:$F,6,FALSE)</f>
        <v>0.6875</v>
      </c>
      <c r="P13" s="9">
        <f t="shared" si="4"/>
        <v>1.4741168395855235</v>
      </c>
      <c r="Q13" s="14" t="s">
        <v>93</v>
      </c>
    </row>
    <row r="14" spans="1:17" x14ac:dyDescent="0.25">
      <c r="A14">
        <v>31</v>
      </c>
      <c r="B14" t="s">
        <v>28</v>
      </c>
      <c r="C14" t="s">
        <v>29</v>
      </c>
      <c r="D14" t="s">
        <v>23</v>
      </c>
      <c r="E14" s="6">
        <v>18136000</v>
      </c>
      <c r="F14" s="5">
        <f t="shared" si="0"/>
        <v>1</v>
      </c>
      <c r="G14">
        <v>0.77400000000000002</v>
      </c>
      <c r="H14" s="6">
        <v>6563.5317121990665</v>
      </c>
      <c r="I14" s="5">
        <f t="shared" si="1"/>
        <v>0.18605007469437335</v>
      </c>
      <c r="J14" s="9">
        <v>0.14583333333333334</v>
      </c>
      <c r="K14" s="5">
        <f t="shared" si="2"/>
        <v>0.28301886792452829</v>
      </c>
      <c r="L14" s="12">
        <f>VLOOKUP(A14,'Dados absolutos'!A:N,14,FALSE)</f>
        <v>8.5384661111551714E-4</v>
      </c>
      <c r="M14" s="5">
        <f t="shared" si="3"/>
        <v>0.16292243127267361</v>
      </c>
      <c r="N14" s="5">
        <f>VLOOKUP(A14,'Dados absolutos'!A:P,16,FALSE)</f>
        <v>0.21993195809403793</v>
      </c>
      <c r="O14" s="5">
        <f>VLOOKUP(A14,'[1]ICI-CA'!$A:$F,6,FALSE)</f>
        <v>0.75</v>
      </c>
      <c r="P14" s="9">
        <f t="shared" si="4"/>
        <v>1.4558231825968664</v>
      </c>
      <c r="Q14" s="14" t="s">
        <v>94</v>
      </c>
    </row>
    <row r="15" spans="1:17" x14ac:dyDescent="0.25">
      <c r="A15">
        <v>24</v>
      </c>
      <c r="B15" t="s">
        <v>47</v>
      </c>
      <c r="C15" t="s">
        <v>48</v>
      </c>
      <c r="D15" t="s">
        <v>9</v>
      </c>
      <c r="E15" s="6">
        <v>3302729</v>
      </c>
      <c r="F15" s="5">
        <f t="shared" si="0"/>
        <v>0.15235026923659145</v>
      </c>
      <c r="G15">
        <v>0.72799999999999998</v>
      </c>
      <c r="H15" s="6">
        <v>6792.35447908684</v>
      </c>
      <c r="I15" s="5">
        <f t="shared" si="1"/>
        <v>0.20761756245782145</v>
      </c>
      <c r="J15" s="9">
        <v>0.44583333333333341</v>
      </c>
      <c r="K15" s="5">
        <f t="shared" si="2"/>
        <v>0.86522911051212947</v>
      </c>
      <c r="L15" s="12">
        <f>VLOOKUP(A15,'Dados absolutos'!A:N,14,FALSE)</f>
        <v>1.148141430919703E-3</v>
      </c>
      <c r="M15" s="5">
        <f t="shared" si="3"/>
        <v>0.22713977799414298</v>
      </c>
      <c r="N15" s="5">
        <f>VLOOKUP(A15,'Dados absolutos'!A:P,16,FALSE)</f>
        <v>0.24251399373063912</v>
      </c>
      <c r="O15" s="5">
        <f>VLOOKUP(A15,'[1]ICI-CA'!$A:$F,6,FALSE)</f>
        <v>0.8125</v>
      </c>
      <c r="P15" s="9">
        <f t="shared" si="4"/>
        <v>1.3641155890156815</v>
      </c>
      <c r="Q15" s="14" t="s">
        <v>95</v>
      </c>
    </row>
    <row r="16" spans="1:17" x14ac:dyDescent="0.25">
      <c r="A16">
        <v>27</v>
      </c>
      <c r="B16" t="s">
        <v>7</v>
      </c>
      <c r="C16" t="s">
        <v>8</v>
      </c>
      <c r="D16" t="s">
        <v>9</v>
      </c>
      <c r="E16" s="6">
        <v>3127683</v>
      </c>
      <c r="F16" s="5">
        <f t="shared" si="0"/>
        <v>0.14234723654264203</v>
      </c>
      <c r="G16">
        <v>0.68400000000000005</v>
      </c>
      <c r="H16" s="6">
        <v>6325.8531139376973</v>
      </c>
      <c r="I16" s="5">
        <f t="shared" si="1"/>
        <v>0.16364788836756566</v>
      </c>
      <c r="J16" s="9">
        <v>0.34722222222222221</v>
      </c>
      <c r="K16" s="5">
        <f t="shared" si="2"/>
        <v>0.67385444743935297</v>
      </c>
      <c r="L16" s="12">
        <f>VLOOKUP(A16,'Dados absolutos'!A:N,14,FALSE)</f>
        <v>2.3979412235830807E-3</v>
      </c>
      <c r="M16" s="5">
        <f t="shared" si="3"/>
        <v>0.49985550799335349</v>
      </c>
      <c r="N16" s="5">
        <f>VLOOKUP(A16,'Dados absolutos'!A:P,16,FALSE)</f>
        <v>0.27723046101539062</v>
      </c>
      <c r="O16" s="5">
        <f>VLOOKUP(A16,'[1]ICI-CA'!$A:$F,6,FALSE)</f>
        <v>0.375</v>
      </c>
      <c r="P16" s="9">
        <f t="shared" si="4"/>
        <v>1.1206397646231734</v>
      </c>
      <c r="Q16" s="14" t="s">
        <v>96</v>
      </c>
    </row>
    <row r="17" spans="1:17" x14ac:dyDescent="0.25">
      <c r="A17">
        <v>22</v>
      </c>
      <c r="B17" t="s">
        <v>40</v>
      </c>
      <c r="C17" t="s">
        <v>41</v>
      </c>
      <c r="D17" t="s">
        <v>9</v>
      </c>
      <c r="E17" s="6">
        <v>3271199</v>
      </c>
      <c r="F17" s="5">
        <f t="shared" si="0"/>
        <v>0.15054848215867922</v>
      </c>
      <c r="G17">
        <v>0.69</v>
      </c>
      <c r="H17" s="6">
        <v>6308.4435769881311</v>
      </c>
      <c r="I17" s="5">
        <f t="shared" si="1"/>
        <v>0.16200696784102023</v>
      </c>
      <c r="J17" s="9">
        <v>0.26666666666666666</v>
      </c>
      <c r="K17" s="5">
        <f t="shared" si="2"/>
        <v>0.5175202156334231</v>
      </c>
      <c r="L17" s="12">
        <f>VLOOKUP(A17,'Dados absolutos'!A:N,14,FALSE)</f>
        <v>1.142088879337515E-3</v>
      </c>
      <c r="M17" s="5">
        <f t="shared" si="3"/>
        <v>0.22581906564262569</v>
      </c>
      <c r="N17" s="5">
        <f>VLOOKUP(A17,'Dados absolutos'!A:P,16,FALSE)</f>
        <v>0.25614552951379599</v>
      </c>
      <c r="O17" s="5">
        <f>VLOOKUP(A17,'[1]ICI-CA'!$A:$F,6,FALSE)</f>
        <v>0.8125</v>
      </c>
      <c r="P17" s="9">
        <f t="shared" si="4"/>
        <v>1.1105263251075037</v>
      </c>
      <c r="Q17" s="14" t="s">
        <v>97</v>
      </c>
    </row>
    <row r="18" spans="1:17" x14ac:dyDescent="0.25">
      <c r="A18">
        <v>13</v>
      </c>
      <c r="B18" t="s">
        <v>10</v>
      </c>
      <c r="C18" t="s">
        <v>11</v>
      </c>
      <c r="D18" t="s">
        <v>6</v>
      </c>
      <c r="E18" s="6">
        <v>3941613</v>
      </c>
      <c r="F18" s="5">
        <f t="shared" si="0"/>
        <v>0.18885940134838591</v>
      </c>
      <c r="G18">
        <v>0.7</v>
      </c>
      <c r="H18" s="6">
        <v>7935.6609767600221</v>
      </c>
      <c r="I18" s="5">
        <f t="shared" si="1"/>
        <v>0.31537890646136968</v>
      </c>
      <c r="J18" s="9">
        <v>0.31388888888888894</v>
      </c>
      <c r="K18" s="5">
        <f t="shared" si="2"/>
        <v>0.60916442048517527</v>
      </c>
      <c r="L18" s="12">
        <f>VLOOKUP(A18,'Dados absolutos'!A:N,14,FALSE)</f>
        <v>3.5569194641888992E-4</v>
      </c>
      <c r="M18" s="5">
        <f t="shared" si="3"/>
        <v>5.4221330638194738E-2</v>
      </c>
      <c r="N18" s="5">
        <f>VLOOKUP(A18,'Dados absolutos'!A:P,16,FALSE)</f>
        <v>0.32926469442839773</v>
      </c>
      <c r="O18" s="5">
        <f>VLOOKUP(A18,'[1]ICI-CA'!$A:$F,6,FALSE)</f>
        <v>0.9375</v>
      </c>
      <c r="P18" s="9">
        <f t="shared" si="4"/>
        <v>1.1036309404387841</v>
      </c>
      <c r="Q18" s="14" t="s">
        <v>98</v>
      </c>
    </row>
    <row r="19" spans="1:17" x14ac:dyDescent="0.25">
      <c r="A19">
        <v>28</v>
      </c>
      <c r="B19" t="s">
        <v>57</v>
      </c>
      <c r="C19" t="s">
        <v>58</v>
      </c>
      <c r="D19" t="s">
        <v>9</v>
      </c>
      <c r="E19" s="6">
        <v>2210004</v>
      </c>
      <c r="F19" s="5">
        <f t="shared" si="0"/>
        <v>8.9906317929530064E-2</v>
      </c>
      <c r="G19">
        <v>0.70199999999999996</v>
      </c>
      <c r="H19" s="6">
        <v>7610.9003406011934</v>
      </c>
      <c r="I19" s="5">
        <f t="shared" si="1"/>
        <v>0.28476887957606234</v>
      </c>
      <c r="J19" s="9">
        <v>0.24722222222222223</v>
      </c>
      <c r="K19" s="5">
        <f t="shared" si="2"/>
        <v>0.47978436657681939</v>
      </c>
      <c r="L19" s="12">
        <f>VLOOKUP(A19,'Dados absolutos'!A:N,14,FALSE)</f>
        <v>1.0561066857797542E-3</v>
      </c>
      <c r="M19" s="5">
        <f t="shared" si="3"/>
        <v>0.20705710327018204</v>
      </c>
      <c r="N19" s="5">
        <f>VLOOKUP(A19,'Dados absolutos'!A:P,16,FALSE)</f>
        <v>0.25993301369590283</v>
      </c>
      <c r="O19" s="5">
        <f>VLOOKUP(A19,'[1]ICI-CA'!$A:$F,6,FALSE)</f>
        <v>0.875</v>
      </c>
      <c r="P19" s="9">
        <f t="shared" si="4"/>
        <v>0.92491192189637206</v>
      </c>
      <c r="Q19" s="14" t="s">
        <v>99</v>
      </c>
    </row>
    <row r="20" spans="1:17" x14ac:dyDescent="0.25">
      <c r="A20">
        <v>51</v>
      </c>
      <c r="B20" t="s">
        <v>32</v>
      </c>
      <c r="C20" t="s">
        <v>33</v>
      </c>
      <c r="D20" t="s">
        <v>20</v>
      </c>
      <c r="E20" s="6">
        <v>3658649</v>
      </c>
      <c r="F20" s="5">
        <f t="shared" si="0"/>
        <v>0.17268937665081668</v>
      </c>
      <c r="G20">
        <v>0.73599999999999999</v>
      </c>
      <c r="H20" s="6">
        <v>14801.637873329746</v>
      </c>
      <c r="I20" s="5">
        <f t="shared" si="1"/>
        <v>0.96252549381782815</v>
      </c>
      <c r="J20" s="9">
        <v>0.18888888888888886</v>
      </c>
      <c r="K20" s="5">
        <f t="shared" si="2"/>
        <v>0.36657681940700798</v>
      </c>
      <c r="L20" s="12">
        <f>VLOOKUP(A20,'Dados absolutos'!A:N,14,FALSE)</f>
        <v>4.6899999999999997E-3</v>
      </c>
      <c r="M20" s="5">
        <f t="shared" si="3"/>
        <v>1</v>
      </c>
      <c r="N20" s="5">
        <f>VLOOKUP(A20,'Dados absolutos'!A:P,16,FALSE)</f>
        <v>0.27123673246600044</v>
      </c>
      <c r="O20" s="5">
        <f>VLOOKUP(A20,'[1]ICI-CA'!$A:$F,6,FALSE)</f>
        <v>0.8125</v>
      </c>
      <c r="P20" s="9">
        <f t="shared" si="4"/>
        <v>0.92447743470599686</v>
      </c>
      <c r="Q20" s="14" t="s">
        <v>100</v>
      </c>
    </row>
    <row r="21" spans="1:17" x14ac:dyDescent="0.25">
      <c r="A21">
        <v>53</v>
      </c>
      <c r="B21" t="s">
        <v>18</v>
      </c>
      <c r="C21" t="s">
        <v>19</v>
      </c>
      <c r="D21" t="s">
        <v>20</v>
      </c>
      <c r="E21" s="6">
        <v>2817381</v>
      </c>
      <c r="F21" s="5">
        <f t="shared" si="0"/>
        <v>0.12461497730222587</v>
      </c>
      <c r="G21">
        <v>0.81399999999999995</v>
      </c>
      <c r="H21" s="6">
        <v>12547.545002660272</v>
      </c>
      <c r="I21" s="5">
        <f t="shared" si="1"/>
        <v>0.75006796143564647</v>
      </c>
      <c r="J21" s="9">
        <v>0.27083333333333331</v>
      </c>
      <c r="K21" s="5">
        <f t="shared" si="2"/>
        <v>0.52560646900269536</v>
      </c>
      <c r="L21" s="12">
        <f>VLOOKUP(A21,'Dados absolutos'!A:N,14,FALSE)</f>
        <v>1.4804529454837667E-3</v>
      </c>
      <c r="M21" s="5">
        <f t="shared" si="3"/>
        <v>0.29965265390713441</v>
      </c>
      <c r="N21" s="5">
        <f>VLOOKUP(A21,'Dados absolutos'!A:P,16,FALSE)</f>
        <v>0.23304444801750279</v>
      </c>
      <c r="O21" s="5">
        <f>VLOOKUP(A21,'[1]ICI-CA'!$A:$F,6,FALSE)</f>
        <v>0.9375</v>
      </c>
      <c r="P21" s="9">
        <f t="shared" si="4"/>
        <v>0.55635058679391214</v>
      </c>
      <c r="Q21" s="14" t="s">
        <v>101</v>
      </c>
    </row>
    <row r="22" spans="1:17" x14ac:dyDescent="0.25">
      <c r="A22">
        <v>32</v>
      </c>
      <c r="B22" t="s">
        <v>21</v>
      </c>
      <c r="C22" t="s">
        <v>22</v>
      </c>
      <c r="D22" t="s">
        <v>23</v>
      </c>
      <c r="E22" s="6">
        <v>3833712</v>
      </c>
      <c r="F22" s="5">
        <f t="shared" si="0"/>
        <v>0.18269338081258482</v>
      </c>
      <c r="G22">
        <v>0.77100000000000002</v>
      </c>
      <c r="H22" s="6">
        <v>8474.3821844155227</v>
      </c>
      <c r="I22" s="5">
        <f t="shared" si="1"/>
        <v>0.36615559801199016</v>
      </c>
      <c r="J22" s="9">
        <v>0.35972222222222222</v>
      </c>
      <c r="K22" s="5">
        <f t="shared" si="2"/>
        <v>0.69811320754716977</v>
      </c>
      <c r="L22" s="12">
        <f>VLOOKUP(A22,'Dados absolutos'!A:N,14,FALSE)</f>
        <v>1.0720680113686161E-4</v>
      </c>
      <c r="M22" s="5">
        <f t="shared" si="3"/>
        <v>0</v>
      </c>
      <c r="N22" s="5">
        <f>VLOOKUP(A22,'Dados absolutos'!A:P,16,FALSE)</f>
        <v>0.23325330645598835</v>
      </c>
      <c r="O22" s="5">
        <f>VLOOKUP(A22,'[1]ICI-CA'!$A:$F,6,FALSE)</f>
        <v>0.5625</v>
      </c>
      <c r="P22" s="9">
        <f t="shared" si="4"/>
        <v>0.53940429680375268</v>
      </c>
      <c r="Q22" s="14" t="s">
        <v>102</v>
      </c>
    </row>
    <row r="23" spans="1:17" x14ac:dyDescent="0.25">
      <c r="A23">
        <v>52</v>
      </c>
      <c r="B23" t="s">
        <v>24</v>
      </c>
      <c r="C23" t="s">
        <v>25</v>
      </c>
      <c r="D23" t="s">
        <v>20</v>
      </c>
      <c r="E23" s="6">
        <v>7056495</v>
      </c>
      <c r="F23" s="5">
        <f t="shared" si="0"/>
        <v>0.36685984970935681</v>
      </c>
      <c r="G23">
        <v>0.73699999999999999</v>
      </c>
      <c r="H23" s="6">
        <v>8168.365755051198</v>
      </c>
      <c r="I23" s="5">
        <f t="shared" si="1"/>
        <v>0.33731228978048822</v>
      </c>
      <c r="J23" s="9">
        <v>0.1902777777777778</v>
      </c>
      <c r="K23" s="5">
        <f t="shared" si="2"/>
        <v>0.3692722371967655</v>
      </c>
      <c r="L23" s="12">
        <f>VLOOKUP(A23,'Dados absolutos'!A:N,14,FALSE)</f>
        <v>3.687383042147695E-4</v>
      </c>
      <c r="M23" s="5">
        <f t="shared" si="3"/>
        <v>5.706814419266977E-2</v>
      </c>
      <c r="N23" s="5">
        <f>VLOOKUP(A23,'Dados absolutos'!A:P,16,FALSE)</f>
        <v>0.24549312371085077</v>
      </c>
      <c r="O23" s="5">
        <f>VLOOKUP(A23,'[1]ICI-CA'!$A:$F,6,FALSE)</f>
        <v>0.375</v>
      </c>
      <c r="P23" s="9">
        <f t="shared" si="4"/>
        <v>0.33938106502915466</v>
      </c>
      <c r="Q23" s="14" t="s">
        <v>103</v>
      </c>
    </row>
    <row r="24" spans="1:17" x14ac:dyDescent="0.25">
      <c r="A24">
        <v>16</v>
      </c>
      <c r="B24" t="s">
        <v>12</v>
      </c>
      <c r="C24" t="s">
        <v>13</v>
      </c>
      <c r="D24" t="s">
        <v>6</v>
      </c>
      <c r="E24" s="6">
        <v>733759</v>
      </c>
      <c r="F24" s="5">
        <f t="shared" si="0"/>
        <v>5.5460526319549026E-3</v>
      </c>
      <c r="G24">
        <v>0.68799999999999994</v>
      </c>
      <c r="H24" s="6">
        <v>15199.22800002453</v>
      </c>
      <c r="I24" s="5">
        <f t="shared" si="1"/>
        <v>1</v>
      </c>
      <c r="J24" s="9">
        <v>0.41944444444444445</v>
      </c>
      <c r="K24" s="5">
        <f t="shared" si="2"/>
        <v>0.81401617250673852</v>
      </c>
      <c r="L24" s="12">
        <f>VLOOKUP(A24,'Dados absolutos'!A:N,14,FALSE)</f>
        <v>1.7989557879358208E-4</v>
      </c>
      <c r="M24" s="5">
        <f t="shared" si="3"/>
        <v>1.5861238878235335E-2</v>
      </c>
      <c r="N24" s="5">
        <f>VLOOKUP(A24,'Dados absolutos'!A:P,16,FALSE)</f>
        <v>0.32513809029940349</v>
      </c>
      <c r="O24" s="5">
        <f>VLOOKUP(A24,'[1]ICI-CA'!$A:$F,6,FALSE)</f>
        <v>0.8125</v>
      </c>
      <c r="P24" s="9">
        <f t="shared" si="4"/>
        <v>0.28506155431633218</v>
      </c>
      <c r="Q24" s="14" t="s">
        <v>104</v>
      </c>
    </row>
    <row r="25" spans="1:17" x14ac:dyDescent="0.25">
      <c r="A25">
        <v>14</v>
      </c>
      <c r="B25" t="s">
        <v>51</v>
      </c>
      <c r="C25" t="s">
        <v>52</v>
      </c>
      <c r="D25" t="s">
        <v>6</v>
      </c>
      <c r="E25" s="6">
        <v>636707</v>
      </c>
      <c r="F25" s="5">
        <f t="shared" si="0"/>
        <v>0</v>
      </c>
      <c r="G25">
        <v>0.69899999999999995</v>
      </c>
      <c r="H25" s="6">
        <v>13893.600991931926</v>
      </c>
      <c r="I25" s="5">
        <f t="shared" si="1"/>
        <v>0.87693927967195984</v>
      </c>
      <c r="J25" s="9">
        <v>0.24444444444444446</v>
      </c>
      <c r="K25" s="5">
        <f t="shared" si="2"/>
        <v>0.47439353099730458</v>
      </c>
      <c r="L25" s="12">
        <f>VLOOKUP(A25,'Dados absolutos'!A:N,14,FALSE)</f>
        <v>9.4391925956523171E-4</v>
      </c>
      <c r="M25" s="5">
        <f t="shared" si="3"/>
        <v>0.18257696171756888</v>
      </c>
      <c r="N25" s="5">
        <f>VLOOKUP(A25,'Dados absolutos'!A:P,16,FALSE)</f>
        <v>0.34563778943847012</v>
      </c>
      <c r="O25" s="5">
        <f>VLOOKUP(A25,'[1]ICI-CA'!$A:$F,6,FALSE)</f>
        <v>0.75</v>
      </c>
      <c r="P25" s="9">
        <f t="shared" si="4"/>
        <v>0.17666900248138384</v>
      </c>
      <c r="Q25" s="14" t="s">
        <v>105</v>
      </c>
    </row>
    <row r="26" spans="1:17" x14ac:dyDescent="0.25">
      <c r="A26">
        <v>17</v>
      </c>
      <c r="B26" t="s">
        <v>61</v>
      </c>
      <c r="C26" t="s">
        <v>62</v>
      </c>
      <c r="D26" t="s">
        <v>6</v>
      </c>
      <c r="E26" s="6">
        <v>1511460</v>
      </c>
      <c r="F26" s="5">
        <f t="shared" si="0"/>
        <v>4.9987905225656833E-2</v>
      </c>
      <c r="G26">
        <v>0.73099999999999998</v>
      </c>
      <c r="H26" s="6">
        <v>13410.599207713074</v>
      </c>
      <c r="I26" s="5">
        <f t="shared" si="1"/>
        <v>0.83141437315785938</v>
      </c>
      <c r="J26" s="9">
        <v>0.14861111111111114</v>
      </c>
      <c r="K26" s="5">
        <f t="shared" si="2"/>
        <v>0.28840970350404316</v>
      </c>
      <c r="L26" s="12">
        <f>VLOOKUP(A26,'Dados absolutos'!A:N,14,FALSE)</f>
        <v>1.0413772114379475E-3</v>
      </c>
      <c r="M26" s="5">
        <f t="shared" si="3"/>
        <v>0.20384302100579779</v>
      </c>
      <c r="N26" s="5">
        <f>VLOOKUP(A26,'Dados absolutos'!A:P,16,FALSE)</f>
        <v>0.28246066716949175</v>
      </c>
      <c r="O26" s="5">
        <f>VLOOKUP(A26,'[1]ICI-CA'!$A:$F,6,FALSE)</f>
        <v>0.8125</v>
      </c>
      <c r="P26" s="9">
        <f t="shared" si="4"/>
        <v>7.4786923747130363E-2</v>
      </c>
      <c r="Q26" s="14" t="s">
        <v>106</v>
      </c>
    </row>
    <row r="27" spans="1:17" x14ac:dyDescent="0.25">
      <c r="A27">
        <v>12</v>
      </c>
      <c r="B27" t="s">
        <v>4</v>
      </c>
      <c r="C27" t="s">
        <v>5</v>
      </c>
      <c r="D27" t="s">
        <v>6</v>
      </c>
      <c r="E27" s="6">
        <v>830018</v>
      </c>
      <c r="F27" s="5">
        <f t="shared" si="0"/>
        <v>1.1046789147424413E-2</v>
      </c>
      <c r="G27">
        <v>0.71</v>
      </c>
      <c r="H27" s="6">
        <v>13289.499794197234</v>
      </c>
      <c r="I27" s="5">
        <f t="shared" si="1"/>
        <v>0.82000025490954453</v>
      </c>
      <c r="J27" s="9">
        <v>0.17361111111111113</v>
      </c>
      <c r="K27" s="5">
        <f t="shared" si="2"/>
        <v>0.33692722371967654</v>
      </c>
      <c r="L27" s="12">
        <f>VLOOKUP(A27,'Dados absolutos'!A:N,14,FALSE)</f>
        <v>2.6866887224132491E-4</v>
      </c>
      <c r="M27" s="5">
        <f t="shared" si="3"/>
        <v>3.5232240273141174E-2</v>
      </c>
      <c r="N27" s="5">
        <f>VLOOKUP(A27,'Dados absolutos'!A:P,16,FALSE)</f>
        <v>0.32375924377543619</v>
      </c>
      <c r="O27" s="5">
        <f>VLOOKUP(A27,'[1]ICI-CA'!$A:$F,6,FALSE)</f>
        <v>0.875</v>
      </c>
      <c r="P27" s="9">
        <f t="shared" si="4"/>
        <v>5.1965242006133616E-2</v>
      </c>
      <c r="Q27" s="14" t="s">
        <v>107</v>
      </c>
    </row>
    <row r="28" spans="1:17" x14ac:dyDescent="0.25">
      <c r="A28">
        <v>11</v>
      </c>
      <c r="B28" t="s">
        <v>49</v>
      </c>
      <c r="C28" t="s">
        <v>50</v>
      </c>
      <c r="D28" t="s">
        <v>6</v>
      </c>
      <c r="E28" s="6">
        <v>1581196</v>
      </c>
      <c r="F28" s="5">
        <f t="shared" si="0"/>
        <v>5.3972980508412538E-2</v>
      </c>
      <c r="G28">
        <v>0.7</v>
      </c>
      <c r="H28" s="6">
        <v>11207.414199523653</v>
      </c>
      <c r="I28" s="5">
        <f t="shared" si="1"/>
        <v>0.62375511638450443</v>
      </c>
      <c r="J28" s="9">
        <v>0</v>
      </c>
      <c r="K28" s="5">
        <f t="shared" si="2"/>
        <v>0</v>
      </c>
      <c r="L28" s="12">
        <f>VLOOKUP(A28,'Dados absolutos'!A:N,14,FALSE)</f>
        <v>3.2020065823591764E-3</v>
      </c>
      <c r="M28" s="5">
        <f t="shared" si="3"/>
        <v>0.67530862662317992</v>
      </c>
      <c r="N28" s="5">
        <f>VLOOKUP(A28,'Dados absolutos'!A:P,16,FALSE)</f>
        <v>0.26700611435900418</v>
      </c>
      <c r="O28" s="5"/>
      <c r="P28" s="9">
        <f t="shared" si="4"/>
        <v>-0.3274673948939078</v>
      </c>
      <c r="Q28" s="14" t="s">
        <v>108</v>
      </c>
    </row>
  </sheetData>
  <sortState xmlns:xlrd2="http://schemas.microsoft.com/office/spreadsheetml/2017/richdata2" ref="A2:Q28">
    <sortCondition descending="1" ref="P2:P28"/>
  </sortState>
  <phoneticPr fontId="3" type="noConversion"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829EB-39BE-401E-AED5-E6C07D9F9CDA}">
  <dimension ref="A1:P28"/>
  <sheetViews>
    <sheetView tabSelected="1" topLeftCell="J2" workbookViewId="0">
      <selection activeCell="Q2" sqref="Q2"/>
    </sheetView>
  </sheetViews>
  <sheetFormatPr defaultRowHeight="15" x14ac:dyDescent="0.25"/>
  <cols>
    <col min="1" max="1" width="10.42578125" customWidth="1"/>
    <col min="2" max="2" width="3.85546875" bestFit="1" customWidth="1"/>
    <col min="3" max="3" width="19.28515625" bestFit="1" customWidth="1"/>
    <col min="5" max="5" width="17.42578125" customWidth="1"/>
    <col min="6" max="6" width="28" bestFit="1" customWidth="1"/>
    <col min="7" max="7" width="10.42578125" bestFit="1" customWidth="1"/>
    <col min="8" max="8" width="19" bestFit="1" customWidth="1"/>
    <col min="9" max="9" width="44.42578125" bestFit="1" customWidth="1"/>
    <col min="10" max="10" width="47.28515625" bestFit="1" customWidth="1"/>
    <col min="11" max="11" width="36.42578125" bestFit="1" customWidth="1"/>
    <col min="13" max="13" width="9.85546875" bestFit="1" customWidth="1"/>
    <col min="14" max="14" width="30.5703125" customWidth="1"/>
    <col min="15" max="15" width="18.42578125" bestFit="1" customWidth="1"/>
    <col min="16" max="16" width="18.28515625" bestFit="1" customWidth="1"/>
  </cols>
  <sheetData>
    <row r="1" spans="1:16" ht="39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63</v>
      </c>
      <c r="F1" s="1" t="s">
        <v>73</v>
      </c>
      <c r="G1" s="7" t="s">
        <v>74</v>
      </c>
      <c r="H1" s="1" t="s">
        <v>70</v>
      </c>
      <c r="I1" s="1" t="s">
        <v>71</v>
      </c>
      <c r="J1" s="1" t="s">
        <v>76</v>
      </c>
      <c r="K1" s="8" t="s">
        <v>72</v>
      </c>
      <c r="L1" s="1" t="s">
        <v>109</v>
      </c>
      <c r="M1" s="1" t="s">
        <v>110</v>
      </c>
      <c r="N1" s="1" t="s">
        <v>112</v>
      </c>
      <c r="O1" s="1" t="s">
        <v>116</v>
      </c>
      <c r="P1" s="1" t="s">
        <v>117</v>
      </c>
    </row>
    <row r="2" spans="1:16" x14ac:dyDescent="0.25">
      <c r="A2">
        <v>21</v>
      </c>
      <c r="B2" t="s">
        <v>26</v>
      </c>
      <c r="C2" t="s">
        <v>27</v>
      </c>
      <c r="D2" t="s">
        <v>9</v>
      </c>
      <c r="E2" s="6">
        <v>6775805</v>
      </c>
      <c r="F2" s="6">
        <f>IF(E2&gt;18136000,18136000, E2)</f>
        <v>6775805</v>
      </c>
      <c r="G2">
        <v>0.67600000000000005</v>
      </c>
      <c r="H2" s="5">
        <v>31098314796.490002</v>
      </c>
      <c r="I2" s="4">
        <f t="shared" ref="I2:I28" si="0">H2/E2</f>
        <v>4589.6118315816348</v>
      </c>
      <c r="J2" s="6">
        <f>IF(I2&gt;19415,19415, I2)</f>
        <v>4589.6118315816348</v>
      </c>
      <c r="K2" s="9">
        <v>0.50555555555555565</v>
      </c>
      <c r="L2">
        <v>5686</v>
      </c>
      <c r="M2" s="10">
        <f>L2/E2</f>
        <v>8.391622840385755E-4</v>
      </c>
      <c r="N2" s="12">
        <f>IF(M2&gt;0.00469,0.00469, M2)</f>
        <v>8.391622840385755E-4</v>
      </c>
      <c r="O2" s="6">
        <v>2020203</v>
      </c>
      <c r="P2">
        <f>O2/E2</f>
        <v>0.29814951876566698</v>
      </c>
    </row>
    <row r="3" spans="1:16" x14ac:dyDescent="0.25">
      <c r="A3">
        <v>23</v>
      </c>
      <c r="B3" t="s">
        <v>16</v>
      </c>
      <c r="C3" t="s">
        <v>17</v>
      </c>
      <c r="D3" t="s">
        <v>9</v>
      </c>
      <c r="E3" s="6">
        <v>8794957</v>
      </c>
      <c r="F3" s="6">
        <f t="shared" ref="F3:F28" si="1">IF(E3&gt;18136000,18136000, E3)</f>
        <v>8794957</v>
      </c>
      <c r="G3">
        <v>0.73399999999999999</v>
      </c>
      <c r="H3" s="5">
        <v>44430859947.970001</v>
      </c>
      <c r="I3" s="4">
        <f t="shared" si="0"/>
        <v>5051.8564158949275</v>
      </c>
      <c r="J3" s="6">
        <f t="shared" ref="J3:J28" si="2">IF(I3&gt;19415,19415, I3)</f>
        <v>5051.8564158949275</v>
      </c>
      <c r="K3" s="9">
        <v>0.3527777777777778</v>
      </c>
      <c r="L3">
        <v>33035</v>
      </c>
      <c r="M3" s="10">
        <f t="shared" ref="M3:M28" si="3">L3/E3</f>
        <v>3.7561297911973875E-3</v>
      </c>
      <c r="N3" s="12">
        <f t="shared" ref="N3:N28" si="4">IF(M3&gt;0.00469,0.00469, M3)</f>
        <v>3.7561297911973875E-3</v>
      </c>
      <c r="O3" s="6">
        <v>2194530</v>
      </c>
      <c r="P3">
        <f t="shared" ref="P3:P28" si="5">O3/E3</f>
        <v>0.24952140186700172</v>
      </c>
    </row>
    <row r="4" spans="1:16" x14ac:dyDescent="0.25">
      <c r="A4">
        <v>29</v>
      </c>
      <c r="B4" t="s">
        <v>14</v>
      </c>
      <c r="C4" t="s">
        <v>15</v>
      </c>
      <c r="D4" t="s">
        <v>9</v>
      </c>
      <c r="E4" s="6">
        <v>14141626</v>
      </c>
      <c r="F4" s="6">
        <f t="shared" si="1"/>
        <v>14141626</v>
      </c>
      <c r="G4">
        <v>0.69099999999999995</v>
      </c>
      <c r="H4" s="5">
        <v>78619409490.020004</v>
      </c>
      <c r="I4" s="4">
        <f t="shared" si="0"/>
        <v>5559.4320971308398</v>
      </c>
      <c r="J4" s="6">
        <f t="shared" si="2"/>
        <v>5559.4320971308398</v>
      </c>
      <c r="K4" s="9">
        <v>0.24166666666666664</v>
      </c>
      <c r="L4">
        <v>12426</v>
      </c>
      <c r="M4" s="10">
        <f t="shared" si="3"/>
        <v>8.7868255036584902E-4</v>
      </c>
      <c r="N4" s="12">
        <f t="shared" si="4"/>
        <v>8.7868255036584902E-4</v>
      </c>
      <c r="O4" s="6">
        <v>3500673</v>
      </c>
      <c r="P4">
        <f t="shared" si="5"/>
        <v>0.24754388215329695</v>
      </c>
    </row>
    <row r="5" spans="1:16" x14ac:dyDescent="0.25">
      <c r="A5">
        <v>26</v>
      </c>
      <c r="B5" t="s">
        <v>38</v>
      </c>
      <c r="C5" t="s">
        <v>39</v>
      </c>
      <c r="D5" t="s">
        <v>9</v>
      </c>
      <c r="E5" s="6">
        <v>9058931</v>
      </c>
      <c r="F5" s="6">
        <f t="shared" si="1"/>
        <v>9058931</v>
      </c>
      <c r="G5">
        <v>0.71899999999999997</v>
      </c>
      <c r="H5" s="5">
        <v>52017253990.730003</v>
      </c>
      <c r="I5" s="4">
        <f t="shared" si="0"/>
        <v>5742.0962794318675</v>
      </c>
      <c r="J5" s="6">
        <f t="shared" si="2"/>
        <v>5742.0962794318675</v>
      </c>
      <c r="K5" s="9">
        <v>0.36527777777777776</v>
      </c>
      <c r="L5">
        <v>19373</v>
      </c>
      <c r="M5" s="10">
        <f t="shared" si="3"/>
        <v>2.1385525510681119E-3</v>
      </c>
      <c r="N5" s="12">
        <f t="shared" si="4"/>
        <v>2.1385525510681119E-3</v>
      </c>
      <c r="O5" s="6">
        <v>2304549</v>
      </c>
      <c r="P5">
        <f t="shared" si="5"/>
        <v>0.25439524818104919</v>
      </c>
    </row>
    <row r="6" spans="1:16" x14ac:dyDescent="0.25">
      <c r="A6">
        <v>25</v>
      </c>
      <c r="B6" t="s">
        <v>36</v>
      </c>
      <c r="C6" t="s">
        <v>37</v>
      </c>
      <c r="D6" t="s">
        <v>9</v>
      </c>
      <c r="E6" s="6">
        <v>3974687</v>
      </c>
      <c r="F6" s="6">
        <f t="shared" si="1"/>
        <v>3974687</v>
      </c>
      <c r="G6">
        <v>0.69799999999999995</v>
      </c>
      <c r="H6" s="5">
        <v>22894852036.360001</v>
      </c>
      <c r="I6" s="4">
        <f t="shared" si="0"/>
        <v>5760.164771807189</v>
      </c>
      <c r="J6" s="6">
        <f t="shared" si="2"/>
        <v>5760.164771807189</v>
      </c>
      <c r="K6" s="9">
        <v>0.51527777777777783</v>
      </c>
      <c r="L6">
        <v>8440</v>
      </c>
      <c r="M6" s="10">
        <f t="shared" si="3"/>
        <v>2.1234376442723665E-3</v>
      </c>
      <c r="N6" s="12">
        <f t="shared" si="4"/>
        <v>2.1234376442723665E-3</v>
      </c>
      <c r="O6" s="6">
        <v>1004667</v>
      </c>
      <c r="P6">
        <f t="shared" si="5"/>
        <v>0.25276631845476133</v>
      </c>
    </row>
    <row r="7" spans="1:16" x14ac:dyDescent="0.25">
      <c r="A7">
        <v>15</v>
      </c>
      <c r="B7" t="s">
        <v>34</v>
      </c>
      <c r="C7" t="s">
        <v>35</v>
      </c>
      <c r="D7" t="s">
        <v>6</v>
      </c>
      <c r="E7" s="6">
        <v>8121025</v>
      </c>
      <c r="F7" s="6">
        <f t="shared" si="1"/>
        <v>8121025</v>
      </c>
      <c r="G7">
        <v>0.69</v>
      </c>
      <c r="H7" s="5">
        <v>50471606095.699997</v>
      </c>
      <c r="I7" s="4">
        <f t="shared" si="0"/>
        <v>6214.9305162464098</v>
      </c>
      <c r="J7" s="6">
        <f t="shared" si="2"/>
        <v>6214.9305162464098</v>
      </c>
      <c r="K7" s="9">
        <v>0.39583333333333326</v>
      </c>
      <c r="L7">
        <v>3769</v>
      </c>
      <c r="M7" s="10">
        <f t="shared" si="3"/>
        <v>4.6410397702260491E-4</v>
      </c>
      <c r="N7" s="12">
        <f t="shared" si="4"/>
        <v>4.6410397702260491E-4</v>
      </c>
      <c r="O7" s="6">
        <v>2431092</v>
      </c>
      <c r="P7">
        <f t="shared" si="5"/>
        <v>0.29935777811298453</v>
      </c>
    </row>
    <row r="8" spans="1:16" x14ac:dyDescent="0.25">
      <c r="A8">
        <v>22</v>
      </c>
      <c r="B8" t="s">
        <v>40</v>
      </c>
      <c r="C8" t="s">
        <v>41</v>
      </c>
      <c r="D8" t="s">
        <v>9</v>
      </c>
      <c r="E8" s="6">
        <v>3271199</v>
      </c>
      <c r="F8" s="6">
        <f t="shared" si="1"/>
        <v>3271199</v>
      </c>
      <c r="G8">
        <v>0.69</v>
      </c>
      <c r="H8" s="5">
        <v>20636174320.599998</v>
      </c>
      <c r="I8" s="4">
        <f t="shared" si="0"/>
        <v>6308.4435769881311</v>
      </c>
      <c r="J8" s="6">
        <f t="shared" si="2"/>
        <v>6308.4435769881311</v>
      </c>
      <c r="K8" s="9">
        <v>0.26666666666666666</v>
      </c>
      <c r="L8">
        <v>3736</v>
      </c>
      <c r="M8" s="10">
        <f t="shared" si="3"/>
        <v>1.142088879337515E-3</v>
      </c>
      <c r="N8" s="12">
        <f t="shared" si="4"/>
        <v>1.142088879337515E-3</v>
      </c>
      <c r="O8" s="6">
        <v>837903</v>
      </c>
      <c r="P8">
        <f t="shared" si="5"/>
        <v>0.25614552951379599</v>
      </c>
    </row>
    <row r="9" spans="1:16" x14ac:dyDescent="0.25">
      <c r="A9">
        <v>27</v>
      </c>
      <c r="B9" t="s">
        <v>7</v>
      </c>
      <c r="C9" t="s">
        <v>8</v>
      </c>
      <c r="D9" t="s">
        <v>9</v>
      </c>
      <c r="E9" s="6">
        <v>3127683</v>
      </c>
      <c r="F9" s="6">
        <f t="shared" si="1"/>
        <v>3127683</v>
      </c>
      <c r="G9">
        <v>0.68400000000000005</v>
      </c>
      <c r="H9" s="5">
        <v>19785263244.959999</v>
      </c>
      <c r="I9" s="4">
        <f t="shared" si="0"/>
        <v>6325.8531139376973</v>
      </c>
      <c r="J9" s="6">
        <f t="shared" si="2"/>
        <v>6325.8531139376973</v>
      </c>
      <c r="K9" s="9">
        <v>0.34722222222222221</v>
      </c>
      <c r="L9">
        <v>7500</v>
      </c>
      <c r="M9" s="10">
        <f t="shared" si="3"/>
        <v>2.3979412235830807E-3</v>
      </c>
      <c r="N9" s="12">
        <f t="shared" si="4"/>
        <v>2.3979412235830807E-3</v>
      </c>
      <c r="O9" s="6">
        <v>867089</v>
      </c>
      <c r="P9">
        <f t="shared" si="5"/>
        <v>0.27723046101539062</v>
      </c>
    </row>
    <row r="10" spans="1:16" x14ac:dyDescent="0.25">
      <c r="A10">
        <v>31</v>
      </c>
      <c r="B10" t="s">
        <v>28</v>
      </c>
      <c r="C10" t="s">
        <v>29</v>
      </c>
      <c r="D10" t="s">
        <v>23</v>
      </c>
      <c r="E10" s="6">
        <v>20539989</v>
      </c>
      <c r="F10" s="6">
        <f t="shared" si="1"/>
        <v>18136000</v>
      </c>
      <c r="G10">
        <v>0.77400000000000002</v>
      </c>
      <c r="H10" s="5">
        <v>134814869169.72</v>
      </c>
      <c r="I10" s="4">
        <f t="shared" si="0"/>
        <v>6563.5317121990665</v>
      </c>
      <c r="J10" s="6">
        <f t="shared" si="2"/>
        <v>6563.5317121990665</v>
      </c>
      <c r="K10" s="9">
        <v>0.14583333333333334</v>
      </c>
      <c r="L10">
        <v>17538</v>
      </c>
      <c r="M10" s="10">
        <f t="shared" si="3"/>
        <v>8.5384661111551714E-4</v>
      </c>
      <c r="N10" s="12">
        <f t="shared" si="4"/>
        <v>8.5384661111551714E-4</v>
      </c>
      <c r="O10" s="6">
        <v>4517400</v>
      </c>
      <c r="P10">
        <f t="shared" si="5"/>
        <v>0.21993195809403793</v>
      </c>
    </row>
    <row r="11" spans="1:16" x14ac:dyDescent="0.25">
      <c r="A11">
        <v>24</v>
      </c>
      <c r="B11" t="s">
        <v>47</v>
      </c>
      <c r="C11" t="s">
        <v>48</v>
      </c>
      <c r="D11" t="s">
        <v>9</v>
      </c>
      <c r="E11" s="6">
        <v>3302729</v>
      </c>
      <c r="F11" s="6">
        <f t="shared" si="1"/>
        <v>3302729</v>
      </c>
      <c r="G11">
        <v>0.72799999999999998</v>
      </c>
      <c r="H11" s="5">
        <v>22433306116.360001</v>
      </c>
      <c r="I11" s="4">
        <f t="shared" si="0"/>
        <v>6792.35447908684</v>
      </c>
      <c r="J11" s="6">
        <f t="shared" si="2"/>
        <v>6792.35447908684</v>
      </c>
      <c r="K11" s="9">
        <v>0.44583333333333341</v>
      </c>
      <c r="L11">
        <v>3792</v>
      </c>
      <c r="M11" s="10">
        <f t="shared" si="3"/>
        <v>1.148141430919703E-3</v>
      </c>
      <c r="N11" s="12">
        <f t="shared" si="4"/>
        <v>1.148141430919703E-3</v>
      </c>
      <c r="O11" s="6">
        <v>800958</v>
      </c>
      <c r="P11">
        <f t="shared" si="5"/>
        <v>0.24251399373063912</v>
      </c>
    </row>
    <row r="12" spans="1:16" x14ac:dyDescent="0.25">
      <c r="A12">
        <v>33</v>
      </c>
      <c r="B12" t="s">
        <v>45</v>
      </c>
      <c r="C12" t="s">
        <v>46</v>
      </c>
      <c r="D12" t="s">
        <v>23</v>
      </c>
      <c r="E12" s="6">
        <v>16055174</v>
      </c>
      <c r="F12" s="6">
        <f t="shared" si="1"/>
        <v>16055174</v>
      </c>
      <c r="G12">
        <v>0.76200000000000001</v>
      </c>
      <c r="H12" s="5">
        <v>119772221049.78</v>
      </c>
      <c r="I12" s="4">
        <f t="shared" si="0"/>
        <v>7460.0388042994737</v>
      </c>
      <c r="J12" s="6">
        <f t="shared" si="2"/>
        <v>7460.0388042994737</v>
      </c>
      <c r="K12" s="9">
        <v>0.38472222222222224</v>
      </c>
      <c r="L12">
        <v>3073</v>
      </c>
      <c r="M12" s="10">
        <f t="shared" si="3"/>
        <v>1.9140247249889661E-4</v>
      </c>
      <c r="N12" s="12">
        <f t="shared" si="4"/>
        <v>1.9140247249889661E-4</v>
      </c>
      <c r="O12" s="6">
        <v>3456616</v>
      </c>
      <c r="P12">
        <f t="shared" si="5"/>
        <v>0.21529607838569673</v>
      </c>
    </row>
    <row r="13" spans="1:16" x14ac:dyDescent="0.25">
      <c r="A13">
        <v>35</v>
      </c>
      <c r="B13" t="s">
        <v>59</v>
      </c>
      <c r="C13" t="s">
        <v>60</v>
      </c>
      <c r="D13" t="s">
        <v>23</v>
      </c>
      <c r="E13" s="6">
        <v>44411238</v>
      </c>
      <c r="F13" s="6">
        <f t="shared" si="1"/>
        <v>18136000</v>
      </c>
      <c r="G13">
        <v>0.80600000000000005</v>
      </c>
      <c r="H13" s="5">
        <v>336308477650.51001</v>
      </c>
      <c r="I13" s="4">
        <f t="shared" si="0"/>
        <v>7572.5985762997643</v>
      </c>
      <c r="J13" s="6">
        <f t="shared" si="2"/>
        <v>7572.5985762997643</v>
      </c>
      <c r="K13" s="9">
        <v>0.20972222222222223</v>
      </c>
      <c r="L13">
        <v>55388</v>
      </c>
      <c r="M13" s="10">
        <f t="shared" si="3"/>
        <v>1.2471618107110637E-3</v>
      </c>
      <c r="N13" s="12">
        <f t="shared" si="4"/>
        <v>1.2471618107110637E-3</v>
      </c>
      <c r="O13" s="6">
        <v>9682572</v>
      </c>
      <c r="P13">
        <f t="shared" si="5"/>
        <v>0.21802076312306359</v>
      </c>
    </row>
    <row r="14" spans="1:16" x14ac:dyDescent="0.25">
      <c r="A14">
        <v>28</v>
      </c>
      <c r="B14" t="s">
        <v>57</v>
      </c>
      <c r="C14" t="s">
        <v>58</v>
      </c>
      <c r="D14" t="s">
        <v>9</v>
      </c>
      <c r="E14" s="6">
        <v>2210004</v>
      </c>
      <c r="F14" s="6">
        <f t="shared" si="1"/>
        <v>2210004</v>
      </c>
      <c r="G14">
        <v>0.70199999999999996</v>
      </c>
      <c r="H14" s="5">
        <v>16820120196.33</v>
      </c>
      <c r="I14" s="4">
        <f t="shared" si="0"/>
        <v>7610.9003406011934</v>
      </c>
      <c r="J14" s="6">
        <f t="shared" si="2"/>
        <v>7610.9003406011934</v>
      </c>
      <c r="K14" s="9">
        <v>0.24722222222222223</v>
      </c>
      <c r="L14">
        <v>2334</v>
      </c>
      <c r="M14" s="10">
        <f t="shared" si="3"/>
        <v>1.0561066857797542E-3</v>
      </c>
      <c r="N14" s="12">
        <f t="shared" si="4"/>
        <v>1.0561066857797542E-3</v>
      </c>
      <c r="O14" s="6">
        <v>574453</v>
      </c>
      <c r="P14">
        <f t="shared" si="5"/>
        <v>0.25993301369590283</v>
      </c>
    </row>
    <row r="15" spans="1:16" x14ac:dyDescent="0.25">
      <c r="A15">
        <v>41</v>
      </c>
      <c r="B15" t="s">
        <v>42</v>
      </c>
      <c r="C15" t="s">
        <v>43</v>
      </c>
      <c r="D15" t="s">
        <v>44</v>
      </c>
      <c r="E15" s="6">
        <v>11444380</v>
      </c>
      <c r="F15" s="6">
        <f t="shared" si="1"/>
        <v>11444380</v>
      </c>
      <c r="G15">
        <v>0.76900000000000002</v>
      </c>
      <c r="H15" s="5">
        <v>87234686876.399994</v>
      </c>
      <c r="I15" s="4">
        <f t="shared" si="0"/>
        <v>7622.4912906072668</v>
      </c>
      <c r="J15" s="6">
        <f t="shared" si="2"/>
        <v>7622.4912906072668</v>
      </c>
      <c r="K15" s="9">
        <v>0.26111111111111118</v>
      </c>
      <c r="L15">
        <v>109888</v>
      </c>
      <c r="M15" s="10">
        <f t="shared" si="3"/>
        <v>9.601918146723544E-3</v>
      </c>
      <c r="N15" s="12">
        <f t="shared" si="4"/>
        <v>4.6899999999999997E-3</v>
      </c>
      <c r="O15" s="6">
        <v>2651611</v>
      </c>
      <c r="P15">
        <f t="shared" si="5"/>
        <v>0.23169546974148009</v>
      </c>
    </row>
    <row r="16" spans="1:16" x14ac:dyDescent="0.25">
      <c r="A16">
        <v>43</v>
      </c>
      <c r="B16" t="s">
        <v>53</v>
      </c>
      <c r="C16" t="s">
        <v>54</v>
      </c>
      <c r="D16" t="s">
        <v>44</v>
      </c>
      <c r="E16" s="6">
        <v>10882965</v>
      </c>
      <c r="F16" s="6">
        <f t="shared" si="1"/>
        <v>10882965</v>
      </c>
      <c r="G16">
        <v>0.77100000000000002</v>
      </c>
      <c r="H16" s="5">
        <v>83687077786.050003</v>
      </c>
      <c r="I16" s="4">
        <f t="shared" si="0"/>
        <v>7689.7314092299303</v>
      </c>
      <c r="J16" s="6">
        <f t="shared" si="2"/>
        <v>7689.7314092299303</v>
      </c>
      <c r="K16" s="9">
        <v>0.40416666666666667</v>
      </c>
      <c r="L16">
        <v>10047</v>
      </c>
      <c r="M16" s="10">
        <f t="shared" si="3"/>
        <v>9.2318591486786916E-4</v>
      </c>
      <c r="N16" s="12">
        <f t="shared" si="4"/>
        <v>9.2318591486786916E-4</v>
      </c>
      <c r="O16" s="6">
        <v>2305244</v>
      </c>
      <c r="P16">
        <f t="shared" si="5"/>
        <v>0.21182131891446862</v>
      </c>
    </row>
    <row r="17" spans="1:16" x14ac:dyDescent="0.25">
      <c r="A17">
        <v>13</v>
      </c>
      <c r="B17" t="s">
        <v>10</v>
      </c>
      <c r="C17" t="s">
        <v>11</v>
      </c>
      <c r="D17" t="s">
        <v>6</v>
      </c>
      <c r="E17" s="6">
        <v>3941613</v>
      </c>
      <c r="F17" s="6">
        <f t="shared" si="1"/>
        <v>3941613</v>
      </c>
      <c r="G17">
        <v>0.7</v>
      </c>
      <c r="H17" s="5">
        <v>31279304469.59</v>
      </c>
      <c r="I17" s="4">
        <f t="shared" si="0"/>
        <v>7935.6609767600221</v>
      </c>
      <c r="J17" s="6">
        <f t="shared" si="2"/>
        <v>7935.6609767600221</v>
      </c>
      <c r="K17" s="9">
        <v>0.31388888888888894</v>
      </c>
      <c r="L17">
        <v>1402</v>
      </c>
      <c r="M17" s="10">
        <f t="shared" si="3"/>
        <v>3.5569194641888992E-4</v>
      </c>
      <c r="N17" s="12">
        <f t="shared" si="4"/>
        <v>3.5569194641888992E-4</v>
      </c>
      <c r="O17" s="6">
        <v>1297834</v>
      </c>
      <c r="P17">
        <f t="shared" si="5"/>
        <v>0.32926469442839773</v>
      </c>
    </row>
    <row r="18" spans="1:16" x14ac:dyDescent="0.25">
      <c r="A18">
        <v>42</v>
      </c>
      <c r="B18" t="s">
        <v>55</v>
      </c>
      <c r="C18" t="s">
        <v>56</v>
      </c>
      <c r="D18" t="s">
        <v>44</v>
      </c>
      <c r="E18" s="6">
        <v>7610361</v>
      </c>
      <c r="F18" s="6">
        <f t="shared" si="1"/>
        <v>7610361</v>
      </c>
      <c r="G18">
        <v>0.79200000000000004</v>
      </c>
      <c r="H18" s="5">
        <v>61289274285.510002</v>
      </c>
      <c r="I18" s="4">
        <f t="shared" si="0"/>
        <v>8053.3990812669726</v>
      </c>
      <c r="J18" s="6">
        <f t="shared" si="2"/>
        <v>8053.3990812669726</v>
      </c>
      <c r="K18" s="9">
        <v>0.24722222222222223</v>
      </c>
      <c r="L18">
        <v>104144</v>
      </c>
      <c r="M18" s="10">
        <f t="shared" si="3"/>
        <v>1.368450195726589E-2</v>
      </c>
      <c r="N18" s="12">
        <f t="shared" si="4"/>
        <v>4.6899999999999997E-3</v>
      </c>
      <c r="O18" s="6">
        <v>1708508</v>
      </c>
      <c r="P18">
        <f t="shared" si="5"/>
        <v>0.2244976289561034</v>
      </c>
    </row>
    <row r="19" spans="1:16" x14ac:dyDescent="0.25">
      <c r="A19">
        <v>52</v>
      </c>
      <c r="B19" t="s">
        <v>24</v>
      </c>
      <c r="C19" t="s">
        <v>25</v>
      </c>
      <c r="D19" t="s">
        <v>20</v>
      </c>
      <c r="E19" s="6">
        <v>7056495</v>
      </c>
      <c r="F19" s="6">
        <f t="shared" si="1"/>
        <v>7056495</v>
      </c>
      <c r="G19">
        <v>0.73699999999999999</v>
      </c>
      <c r="H19" s="5">
        <v>57640032108.690002</v>
      </c>
      <c r="I19" s="4">
        <f t="shared" si="0"/>
        <v>8168.365755051198</v>
      </c>
      <c r="J19" s="6">
        <f t="shared" si="2"/>
        <v>8168.365755051198</v>
      </c>
      <c r="K19" s="9">
        <v>0.1902777777777778</v>
      </c>
      <c r="L19">
        <v>2602</v>
      </c>
      <c r="M19" s="10">
        <f t="shared" si="3"/>
        <v>3.687383042147695E-4</v>
      </c>
      <c r="N19" s="12">
        <f t="shared" si="4"/>
        <v>3.687383042147695E-4</v>
      </c>
      <c r="O19" s="6">
        <v>1732321</v>
      </c>
      <c r="P19">
        <f t="shared" si="5"/>
        <v>0.24549312371085077</v>
      </c>
    </row>
    <row r="20" spans="1:16" x14ac:dyDescent="0.25">
      <c r="A20">
        <v>32</v>
      </c>
      <c r="B20" t="s">
        <v>21</v>
      </c>
      <c r="C20" t="s">
        <v>22</v>
      </c>
      <c r="D20" t="s">
        <v>23</v>
      </c>
      <c r="E20" s="6">
        <v>3833712</v>
      </c>
      <c r="F20" s="6">
        <f t="shared" si="1"/>
        <v>3833712</v>
      </c>
      <c r="G20">
        <v>0.77100000000000002</v>
      </c>
      <c r="H20" s="5">
        <v>32488340672.98</v>
      </c>
      <c r="I20" s="4">
        <f t="shared" si="0"/>
        <v>8474.3821844155227</v>
      </c>
      <c r="J20" s="6">
        <f t="shared" si="2"/>
        <v>8474.3821844155227</v>
      </c>
      <c r="K20" s="9">
        <v>0.35972222222222222</v>
      </c>
      <c r="L20">
        <v>411</v>
      </c>
      <c r="M20" s="10">
        <f t="shared" si="3"/>
        <v>1.0720680113686161E-4</v>
      </c>
      <c r="N20" s="12">
        <f t="shared" si="4"/>
        <v>1.0720680113686161E-4</v>
      </c>
      <c r="O20" s="6">
        <v>894226</v>
      </c>
      <c r="P20">
        <f t="shared" si="5"/>
        <v>0.23325330645598835</v>
      </c>
    </row>
    <row r="21" spans="1:16" x14ac:dyDescent="0.25">
      <c r="A21">
        <v>11</v>
      </c>
      <c r="B21" t="s">
        <v>49</v>
      </c>
      <c r="C21" t="s">
        <v>50</v>
      </c>
      <c r="D21" t="s">
        <v>6</v>
      </c>
      <c r="E21" s="6">
        <v>1581196</v>
      </c>
      <c r="F21" s="6">
        <f t="shared" si="1"/>
        <v>1581196</v>
      </c>
      <c r="G21">
        <v>0.7</v>
      </c>
      <c r="H21" s="5">
        <v>17721118502.630001</v>
      </c>
      <c r="I21" s="4">
        <f t="shared" si="0"/>
        <v>11207.414199523653</v>
      </c>
      <c r="J21" s="6">
        <f t="shared" si="2"/>
        <v>11207.414199523653</v>
      </c>
      <c r="K21" s="9">
        <v>0</v>
      </c>
      <c r="L21">
        <v>5063</v>
      </c>
      <c r="M21" s="10">
        <f t="shared" si="3"/>
        <v>3.2020065823591764E-3</v>
      </c>
      <c r="N21" s="12">
        <f t="shared" si="4"/>
        <v>3.2020065823591764E-3</v>
      </c>
      <c r="O21" s="6">
        <v>422189</v>
      </c>
      <c r="P21">
        <f t="shared" si="5"/>
        <v>0.26700611435900418</v>
      </c>
    </row>
    <row r="22" spans="1:16" x14ac:dyDescent="0.25">
      <c r="A22">
        <v>50</v>
      </c>
      <c r="B22" t="s">
        <v>30</v>
      </c>
      <c r="C22" t="s">
        <v>31</v>
      </c>
      <c r="D22" t="s">
        <v>20</v>
      </c>
      <c r="E22" s="6">
        <v>2757013</v>
      </c>
      <c r="F22" s="6">
        <f t="shared" si="1"/>
        <v>2757013</v>
      </c>
      <c r="G22">
        <v>0.74199999999999999</v>
      </c>
      <c r="H22" s="5">
        <v>32823165747.009998</v>
      </c>
      <c r="I22" s="4">
        <f t="shared" si="0"/>
        <v>11905.335864216091</v>
      </c>
      <c r="J22" s="6">
        <f t="shared" si="2"/>
        <v>11905.335864216091</v>
      </c>
      <c r="K22" s="9">
        <v>0.31527777777777777</v>
      </c>
      <c r="L22">
        <v>31270</v>
      </c>
      <c r="M22" s="10">
        <f t="shared" si="3"/>
        <v>1.1341984967063993E-2</v>
      </c>
      <c r="N22" s="12">
        <f t="shared" si="4"/>
        <v>4.6899999999999997E-3</v>
      </c>
      <c r="O22" s="6">
        <v>726688</v>
      </c>
      <c r="P22">
        <f t="shared" si="5"/>
        <v>0.26357800996948511</v>
      </c>
    </row>
    <row r="23" spans="1:16" x14ac:dyDescent="0.25">
      <c r="A23">
        <v>53</v>
      </c>
      <c r="B23" t="s">
        <v>18</v>
      </c>
      <c r="C23" t="s">
        <v>19</v>
      </c>
      <c r="D23" t="s">
        <v>20</v>
      </c>
      <c r="E23" s="6">
        <v>2817381</v>
      </c>
      <c r="F23" s="6">
        <f t="shared" si="1"/>
        <v>2817381</v>
      </c>
      <c r="G23">
        <v>0.81399999999999995</v>
      </c>
      <c r="H23" s="5">
        <v>35351214887.139999</v>
      </c>
      <c r="I23" s="4">
        <f t="shared" si="0"/>
        <v>12547.545002660272</v>
      </c>
      <c r="J23" s="6">
        <f t="shared" si="2"/>
        <v>12547.545002660272</v>
      </c>
      <c r="K23" s="9">
        <v>0.27083333333333331</v>
      </c>
      <c r="L23">
        <v>4171</v>
      </c>
      <c r="M23" s="10">
        <f t="shared" si="3"/>
        <v>1.4804529454837667E-3</v>
      </c>
      <c r="N23" s="12">
        <f t="shared" si="4"/>
        <v>1.4804529454837667E-3</v>
      </c>
      <c r="O23" s="6">
        <v>656575</v>
      </c>
      <c r="P23">
        <f t="shared" si="5"/>
        <v>0.23304444801750279</v>
      </c>
    </row>
    <row r="24" spans="1:16" x14ac:dyDescent="0.25">
      <c r="A24">
        <v>12</v>
      </c>
      <c r="B24" t="s">
        <v>4</v>
      </c>
      <c r="C24" t="s">
        <v>5</v>
      </c>
      <c r="D24" t="s">
        <v>6</v>
      </c>
      <c r="E24" s="6">
        <v>830018</v>
      </c>
      <c r="F24" s="6">
        <f t="shared" si="1"/>
        <v>830018</v>
      </c>
      <c r="G24">
        <v>0.71</v>
      </c>
      <c r="H24" s="5">
        <v>11030524040.18</v>
      </c>
      <c r="I24" s="4">
        <f t="shared" si="0"/>
        <v>13289.499794197234</v>
      </c>
      <c r="J24" s="6">
        <f t="shared" si="2"/>
        <v>13289.499794197234</v>
      </c>
      <c r="K24" s="9">
        <v>0.17361111111111113</v>
      </c>
      <c r="L24">
        <v>223</v>
      </c>
      <c r="M24" s="10">
        <f t="shared" si="3"/>
        <v>2.6866887224132491E-4</v>
      </c>
      <c r="N24" s="12">
        <f t="shared" si="4"/>
        <v>2.6866887224132491E-4</v>
      </c>
      <c r="O24" s="6">
        <v>268726</v>
      </c>
      <c r="P24">
        <f t="shared" si="5"/>
        <v>0.32375924377543619</v>
      </c>
    </row>
    <row r="25" spans="1:16" x14ac:dyDescent="0.25">
      <c r="A25">
        <v>17</v>
      </c>
      <c r="B25" t="s">
        <v>61</v>
      </c>
      <c r="C25" t="s">
        <v>62</v>
      </c>
      <c r="D25" t="s">
        <v>6</v>
      </c>
      <c r="E25" s="6">
        <v>1511460</v>
      </c>
      <c r="F25" s="6">
        <f t="shared" si="1"/>
        <v>1511460</v>
      </c>
      <c r="G25">
        <v>0.73099999999999998</v>
      </c>
      <c r="H25" s="5">
        <v>20269584278.490002</v>
      </c>
      <c r="I25" s="4">
        <f t="shared" si="0"/>
        <v>13410.599207713074</v>
      </c>
      <c r="J25" s="6">
        <f t="shared" si="2"/>
        <v>13410.599207713074</v>
      </c>
      <c r="K25" s="9">
        <v>0.14861111111111114</v>
      </c>
      <c r="L25">
        <v>1574</v>
      </c>
      <c r="M25" s="10">
        <f t="shared" si="3"/>
        <v>1.0413772114379475E-3</v>
      </c>
      <c r="N25" s="12">
        <f t="shared" si="4"/>
        <v>1.0413772114379475E-3</v>
      </c>
      <c r="O25" s="6">
        <v>426928</v>
      </c>
      <c r="P25">
        <f t="shared" si="5"/>
        <v>0.28246066716949175</v>
      </c>
    </row>
    <row r="26" spans="1:16" x14ac:dyDescent="0.25">
      <c r="A26">
        <v>14</v>
      </c>
      <c r="B26" t="s">
        <v>51</v>
      </c>
      <c r="C26" t="s">
        <v>52</v>
      </c>
      <c r="D26" t="s">
        <v>6</v>
      </c>
      <c r="E26" s="6">
        <v>636707</v>
      </c>
      <c r="F26" s="6">
        <f t="shared" si="1"/>
        <v>636707</v>
      </c>
      <c r="G26">
        <v>0.69899999999999995</v>
      </c>
      <c r="H26" s="5">
        <v>8846153006.7700005</v>
      </c>
      <c r="I26" s="4">
        <f t="shared" si="0"/>
        <v>13893.600991931926</v>
      </c>
      <c r="J26" s="6">
        <f t="shared" si="2"/>
        <v>13893.600991931926</v>
      </c>
      <c r="K26" s="9">
        <v>0.24444444444444446</v>
      </c>
      <c r="L26">
        <v>601</v>
      </c>
      <c r="M26" s="10">
        <f t="shared" si="3"/>
        <v>9.4391925956523171E-4</v>
      </c>
      <c r="N26" s="12">
        <f t="shared" si="4"/>
        <v>9.4391925956523171E-4</v>
      </c>
      <c r="O26" s="6">
        <v>220070</v>
      </c>
      <c r="P26">
        <f t="shared" si="5"/>
        <v>0.34563778943847012</v>
      </c>
    </row>
    <row r="27" spans="1:16" x14ac:dyDescent="0.25">
      <c r="A27">
        <v>51</v>
      </c>
      <c r="B27" t="s">
        <v>32</v>
      </c>
      <c r="C27" t="s">
        <v>33</v>
      </c>
      <c r="D27" t="s">
        <v>20</v>
      </c>
      <c r="E27" s="6">
        <v>3658649</v>
      </c>
      <c r="F27" s="6">
        <f t="shared" si="1"/>
        <v>3658649</v>
      </c>
      <c r="G27">
        <v>0.73599999999999999</v>
      </c>
      <c r="H27" s="5">
        <v>54153997603.620003</v>
      </c>
      <c r="I27" s="4">
        <f t="shared" si="0"/>
        <v>14801.637873329746</v>
      </c>
      <c r="J27" s="6">
        <f t="shared" si="2"/>
        <v>14801.637873329746</v>
      </c>
      <c r="K27" s="9">
        <v>0.18888888888888886</v>
      </c>
      <c r="L27">
        <v>37200</v>
      </c>
      <c r="M27" s="10">
        <f t="shared" si="3"/>
        <v>1.0167687580852932E-2</v>
      </c>
      <c r="N27" s="12">
        <f t="shared" si="4"/>
        <v>4.6899999999999997E-3</v>
      </c>
      <c r="O27" s="6">
        <v>992360</v>
      </c>
      <c r="P27">
        <f t="shared" si="5"/>
        <v>0.27123673246600044</v>
      </c>
    </row>
    <row r="28" spans="1:16" x14ac:dyDescent="0.25">
      <c r="A28">
        <v>16</v>
      </c>
      <c r="B28" t="s">
        <v>12</v>
      </c>
      <c r="C28" t="s">
        <v>13</v>
      </c>
      <c r="D28" t="s">
        <v>6</v>
      </c>
      <c r="E28" s="6">
        <v>733759</v>
      </c>
      <c r="F28" s="6">
        <f t="shared" si="1"/>
        <v>733759</v>
      </c>
      <c r="G28">
        <v>0.68799999999999994</v>
      </c>
      <c r="H28" s="5">
        <v>11152570338.07</v>
      </c>
      <c r="I28" s="4">
        <f t="shared" si="0"/>
        <v>15199.22800002453</v>
      </c>
      <c r="J28" s="6">
        <f t="shared" si="2"/>
        <v>15199.22800002453</v>
      </c>
      <c r="K28" s="9">
        <v>0.41944444444444445</v>
      </c>
      <c r="L28">
        <v>132</v>
      </c>
      <c r="M28" s="10">
        <f t="shared" si="3"/>
        <v>1.7989557879358208E-4</v>
      </c>
      <c r="N28" s="12">
        <f t="shared" si="4"/>
        <v>1.7989557879358208E-4</v>
      </c>
      <c r="O28" s="6">
        <v>238573</v>
      </c>
      <c r="P28">
        <f t="shared" si="5"/>
        <v>0.32513809029940349</v>
      </c>
    </row>
  </sheetData>
  <sortState xmlns:xlrd2="http://schemas.microsoft.com/office/spreadsheetml/2017/richdata2" ref="A2:K28">
    <sortCondition ref="I2:I28"/>
  </sortState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65D44-78B6-4756-802B-89797B88126C}">
  <dimension ref="A1:C11"/>
  <sheetViews>
    <sheetView workbookViewId="0">
      <selection activeCell="C11" sqref="C11"/>
    </sheetView>
  </sheetViews>
  <sheetFormatPr defaultRowHeight="15" x14ac:dyDescent="0.25"/>
  <cols>
    <col min="1" max="1" width="24.5703125" customWidth="1"/>
    <col min="2" max="2" width="18.42578125" customWidth="1"/>
    <col min="3" max="3" width="18.28515625" customWidth="1"/>
  </cols>
  <sheetData>
    <row r="1" spans="1:3" ht="45" x14ac:dyDescent="0.25">
      <c r="A1" s="2" t="s">
        <v>75</v>
      </c>
      <c r="B1" s="2" t="s">
        <v>64</v>
      </c>
      <c r="C1" s="2" t="s">
        <v>111</v>
      </c>
    </row>
    <row r="2" spans="1:3" x14ac:dyDescent="0.25">
      <c r="A2" s="3" t="s">
        <v>65</v>
      </c>
      <c r="B2" s="3" t="s">
        <v>65</v>
      </c>
      <c r="C2" s="3" t="s">
        <v>65</v>
      </c>
    </row>
    <row r="3" spans="1:3" x14ac:dyDescent="0.25">
      <c r="A3" s="6">
        <f>_xlfn.QUARTILE.INC('Dados absolutos'!E:E,1)</f>
        <v>2787197</v>
      </c>
      <c r="B3" s="6">
        <f>_xlfn.QUARTILE.INC('Dados absolutos'!I:I,1)</f>
        <v>6317.1483454629142</v>
      </c>
      <c r="C3" s="12">
        <f>_xlfn.QUARTILE.INC('Dados absolutos'!M:M,1)</f>
        <v>6.5163313053059023E-4</v>
      </c>
    </row>
    <row r="4" spans="1:3" x14ac:dyDescent="0.25">
      <c r="A4" s="3" t="s">
        <v>66</v>
      </c>
      <c r="B4" s="3" t="s">
        <v>66</v>
      </c>
      <c r="C4" s="3" t="s">
        <v>66</v>
      </c>
    </row>
    <row r="5" spans="1:3" x14ac:dyDescent="0.25">
      <c r="A5" s="6">
        <f>_xlfn.QUARTILE.INC('Dados absolutos'!E:E,3)</f>
        <v>8926944</v>
      </c>
      <c r="B5" s="6">
        <f>_xlfn.QUARTILE.INC('Dados absolutos'!I:I,3)</f>
        <v>11556.375031869873</v>
      </c>
      <c r="C5" s="11">
        <f>_xlfn.QUARTILE.INC('Dados absolutos'!M:M,3)</f>
        <v>2.2682468873255965E-3</v>
      </c>
    </row>
    <row r="6" spans="1:3" x14ac:dyDescent="0.25">
      <c r="A6" s="3" t="s">
        <v>67</v>
      </c>
      <c r="B6" s="3" t="s">
        <v>67</v>
      </c>
      <c r="C6" s="3" t="s">
        <v>67</v>
      </c>
    </row>
    <row r="7" spans="1:3" x14ac:dyDescent="0.25">
      <c r="A7" s="5">
        <f>A5-A3</f>
        <v>6139747</v>
      </c>
      <c r="B7" s="5">
        <f>B5-B3</f>
        <v>5239.2266864069588</v>
      </c>
      <c r="C7" s="12">
        <f>C5-C3</f>
        <v>1.6166137567950063E-3</v>
      </c>
    </row>
    <row r="8" spans="1:3" x14ac:dyDescent="0.25">
      <c r="A8" s="3" t="s">
        <v>68</v>
      </c>
      <c r="B8" s="3" t="s">
        <v>68</v>
      </c>
      <c r="C8" s="3" t="s">
        <v>68</v>
      </c>
    </row>
    <row r="9" spans="1:3" x14ac:dyDescent="0.25">
      <c r="A9" s="5">
        <f>A3-(1.5*A7)</f>
        <v>-6422423.5</v>
      </c>
      <c r="B9" s="5">
        <f>B3-(1.5*B7)</f>
        <v>-1541.691684147524</v>
      </c>
      <c r="C9" s="13">
        <f>C3-(1.5*C7)</f>
        <v>-1.7732875046619192E-3</v>
      </c>
    </row>
    <row r="10" spans="1:3" x14ac:dyDescent="0.25">
      <c r="A10" s="3" t="s">
        <v>69</v>
      </c>
      <c r="B10" s="3" t="s">
        <v>69</v>
      </c>
      <c r="C10" s="3" t="s">
        <v>69</v>
      </c>
    </row>
    <row r="11" spans="1:3" x14ac:dyDescent="0.25">
      <c r="A11" s="6">
        <f>A5+(1.5*A7)</f>
        <v>18136564.5</v>
      </c>
      <c r="B11" s="6">
        <f>B5+(1.5*B7)</f>
        <v>19415.21506148031</v>
      </c>
      <c r="C11" s="12">
        <f>C5+(1.5*C7)</f>
        <v>4.6931675225181059E-3</v>
      </c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1079D0AA2CA0345B44F7A1DF4C7A65E" ma:contentTypeVersion="14" ma:contentTypeDescription="Crie um novo documento." ma:contentTypeScope="" ma:versionID="68cc6e90de33058c0b63d0f4c8ae9b84">
  <xsd:schema xmlns:xsd="http://www.w3.org/2001/XMLSchema" xmlns:xs="http://www.w3.org/2001/XMLSchema" xmlns:p="http://schemas.microsoft.com/office/2006/metadata/properties" xmlns:ns2="061fd0ee-b653-4799-ac4b-34e89113c043" xmlns:ns3="af06849c-413f-45d8-b4f5-b4d7e46ca63d" targetNamespace="http://schemas.microsoft.com/office/2006/metadata/properties" ma:root="true" ma:fieldsID="58f5dff3e7ccf76808b4d0edd77d6043" ns2:_="" ns3:_="">
    <xsd:import namespace="061fd0ee-b653-4799-ac4b-34e89113c043"/>
    <xsd:import namespace="af06849c-413f-45d8-b4f5-b4d7e46ca6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1fd0ee-b653-4799-ac4b-34e89113c0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Marcações de imagem" ma:readOnly="false" ma:fieldId="{5cf76f15-5ced-4ddc-b409-7134ff3c332f}" ma:taxonomyMulti="true" ma:sspId="429f7ce5-b1b4-49c2-b478-55053dc3db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06849c-413f-45d8-b4f5-b4d7e46ca63d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482fb0d3-07ce-4498-8cc3-43b1d3762274}" ma:internalName="TaxCatchAll" ma:showField="CatchAllData" ma:web="af06849c-413f-45d8-b4f5-b4d7e46ca6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f06849c-413f-45d8-b4f5-b4d7e46ca63d" xsi:nil="true"/>
    <lcf76f155ced4ddcb4097134ff3c332f xmlns="061fd0ee-b653-4799-ac4b-34e89113c04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557E8AD-A4B6-4638-94AB-8CFBEE4B6757}"/>
</file>

<file path=customXml/itemProps2.xml><?xml version="1.0" encoding="utf-8"?>
<ds:datastoreItem xmlns:ds="http://schemas.openxmlformats.org/officeDocument/2006/customXml" ds:itemID="{683D1FCB-8C37-434B-891B-0302E12CD180}"/>
</file>

<file path=customXml/itemProps3.xml><?xml version="1.0" encoding="utf-8"?>
<ds:datastoreItem xmlns:ds="http://schemas.openxmlformats.org/officeDocument/2006/customXml" ds:itemID="{2EE96DB5-807E-49B1-9EDF-60C24AECEA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Dados normalizados</vt:lpstr>
      <vt:lpstr>Dados absolutos</vt:lpstr>
      <vt:lpstr>Calculando outliers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Claudiomar Matias Rolim Filho</dc:creator>
  <cp:lastModifiedBy>Claudiomar Matias Rolim Filho</cp:lastModifiedBy>
  <dcterms:created xsi:type="dcterms:W3CDTF">2024-12-05T19:08:54Z</dcterms:created>
  <dcterms:modified xsi:type="dcterms:W3CDTF">2024-12-05T21:42:21Z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0x010100F1079D0AA2CA0345B44F7A1DF4C7A65E</vt:lpwstr>
  </property>
</Properties>
</file>