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4790" windowHeight="9195" tabRatio="895" firstSheet="5" activeTab="19"/>
  </bookViews>
  <sheets>
    <sheet name="MA 21" sheetId="1" r:id="rId1"/>
    <sheet name="MA 21 II" sheetId="2" r:id="rId2"/>
    <sheet name="MA 21 III" sheetId="3" r:id="rId3"/>
    <sheet name="PI_22" sheetId="4" r:id="rId4"/>
    <sheet name="PI_22 I" sheetId="5" r:id="rId5"/>
    <sheet name="PI_22 II" sheetId="6" r:id="rId6"/>
    <sheet name="CE 23 I" sheetId="7" r:id="rId7"/>
    <sheet name="CE 23 II" sheetId="8" r:id="rId8"/>
    <sheet name="RN_24 I" sheetId="9" r:id="rId9"/>
    <sheet name="RN_24 II" sheetId="10" r:id="rId10"/>
    <sheet name="PB_25 I" sheetId="11" r:id="rId11"/>
    <sheet name="PB_25 II" sheetId="12" r:id="rId12"/>
    <sheet name="PE_26 I" sheetId="13" r:id="rId13"/>
    <sheet name="PE_26 II" sheetId="14" r:id="rId14"/>
    <sheet name="AL_27" sheetId="15" r:id="rId15"/>
    <sheet name="SE_28" sheetId="16" r:id="rId16"/>
    <sheet name="BA_29 I" sheetId="17" r:id="rId17"/>
    <sheet name="BA 29 II" sheetId="18" r:id="rId18"/>
    <sheet name="MG_31" sheetId="19" r:id="rId19"/>
    <sheet name="Total por Estado" sheetId="20" r:id="rId20"/>
    <sheet name="Total por Safra" sheetId="21" r:id="rId21"/>
  </sheets>
  <definedNames>
    <definedName name="_xlnm.Print_Area" localSheetId="20">'Total por Safra'!$B$1:$AB$62</definedName>
    <definedName name="_xlnm.Print_Titles" localSheetId="14">'AL_27'!$16:$17</definedName>
    <definedName name="_xlnm.Print_Titles" localSheetId="16">'BA_29 I'!$16:$18</definedName>
    <definedName name="_xlnm.Print_Titles" localSheetId="18">'MG_31'!$16:$17</definedName>
    <definedName name="_xlnm.Print_Titles" localSheetId="10">'PB_25 I'!$15:$15</definedName>
    <definedName name="_xlnm.Print_Titles" localSheetId="12">'PE_26 I'!$15:$17</definedName>
    <definedName name="_xlnm.Print_Titles" localSheetId="8">'RN_24 I'!$15:$17</definedName>
  </definedNames>
  <calcPr fullCalcOnLoad="1"/>
</workbook>
</file>

<file path=xl/sharedStrings.xml><?xml version="1.0" encoding="utf-8"?>
<sst xmlns="http://schemas.openxmlformats.org/spreadsheetml/2006/main" count="747" uniqueCount="198">
  <si>
    <t>DATA</t>
  </si>
  <si>
    <t>MG</t>
  </si>
  <si>
    <t>UF DE INSCRIÇÃO</t>
  </si>
  <si>
    <t>COD. MUNICÍPIO DE INSCRIÇÃO (IBGE)</t>
  </si>
  <si>
    <t>COD UF DE INSCRICAO (IBGE)</t>
  </si>
  <si>
    <t>MUNICÍPIO DE INSCRIÇÃO</t>
  </si>
  <si>
    <t>SAFRA</t>
  </si>
  <si>
    <t>VALOR</t>
  </si>
  <si>
    <t>TOTAL</t>
  </si>
  <si>
    <t>AL</t>
  </si>
  <si>
    <t>SE</t>
  </si>
  <si>
    <t>TOTAIS</t>
  </si>
  <si>
    <t>DEVIDO</t>
  </si>
  <si>
    <t>2003/2004</t>
  </si>
  <si>
    <t>Januária</t>
  </si>
  <si>
    <t>PI</t>
  </si>
  <si>
    <t>INADIMPLÊNCIA MUNICIPAL</t>
  </si>
  <si>
    <t>Qtde Municípios</t>
  </si>
  <si>
    <t>2009/2010</t>
  </si>
  <si>
    <t>MA</t>
  </si>
  <si>
    <t>Olho D'agua das Cunhãs</t>
  </si>
  <si>
    <t>São Luiz Gonzaga do Maranhão</t>
  </si>
  <si>
    <t>Total</t>
  </si>
  <si>
    <t>Francisco Badaró</t>
  </si>
  <si>
    <t>2008/2009</t>
  </si>
  <si>
    <t>Cururupu</t>
  </si>
  <si>
    <t>Primeira Cruz</t>
  </si>
  <si>
    <t>Davinópolis</t>
  </si>
  <si>
    <t>2010/2011</t>
  </si>
  <si>
    <t>Santana do Maranhão</t>
  </si>
  <si>
    <t>RN II</t>
  </si>
  <si>
    <t xml:space="preserve"> </t>
  </si>
  <si>
    <t xml:space="preserve">PE I </t>
  </si>
  <si>
    <t>RN I</t>
  </si>
  <si>
    <t>BA I</t>
  </si>
  <si>
    <t>Total de boletos "em aberto"</t>
  </si>
  <si>
    <t xml:space="preserve">PB I </t>
  </si>
  <si>
    <t>Atualizado em:</t>
  </si>
  <si>
    <t>Pagamentos realizados até:</t>
  </si>
  <si>
    <t>BA II</t>
  </si>
  <si>
    <t>PB II</t>
  </si>
  <si>
    <t>2012/2013</t>
  </si>
  <si>
    <t>TOTAL GERAL</t>
  </si>
  <si>
    <t>Brejão</t>
  </si>
  <si>
    <t>PE II</t>
  </si>
  <si>
    <t>Valor</t>
  </si>
  <si>
    <t>Superintendência Nacional de Fundos de Governo - SUFUS</t>
  </si>
  <si>
    <t>Gerência Nacional de Administração de Fundos Garantidores e Sociais - GEFUS</t>
  </si>
  <si>
    <t>Centralizadora Nacional Operações de Fundos Garantidores e Sociais - CEFUS</t>
  </si>
  <si>
    <t>Fundo Garantia-Safra - FGS</t>
  </si>
  <si>
    <t>INADIMPLÊNCIA ESTADUAL</t>
  </si>
  <si>
    <t>Valores em R$ 1,00</t>
  </si>
  <si>
    <t>SAFRA 2003/2004</t>
  </si>
  <si>
    <t>SAFRA 2004/2005</t>
  </si>
  <si>
    <t>SAFRA 2007/2008</t>
  </si>
  <si>
    <t>SAFRA 2008/2009</t>
  </si>
  <si>
    <t>SAFRA 2009/2010</t>
  </si>
  <si>
    <t>SAFRA 2010/2011</t>
  </si>
  <si>
    <t>SAFRA 2012/2013</t>
  </si>
  <si>
    <t>SAFRA 2013/2014</t>
  </si>
  <si>
    <t>QTDE</t>
  </si>
  <si>
    <t>Fonte:</t>
  </si>
  <si>
    <t>Vice Presidência de Fundos de Governo e Loterias - VIFUG</t>
  </si>
  <si>
    <t>Relatório Financeiro de Controle da Inadimplência Estadual e Municipal</t>
  </si>
  <si>
    <t>INADIMPLÊNCIA MUNICIPAL SAFRA</t>
  </si>
  <si>
    <t>2013/2014</t>
  </si>
  <si>
    <t>Sub-total</t>
  </si>
  <si>
    <t>Afonso Cunha</t>
  </si>
  <si>
    <t>Araioses</t>
  </si>
  <si>
    <t>Buriti Bravo</t>
  </si>
  <si>
    <t>Dom Pedro</t>
  </si>
  <si>
    <t>Nova Iorque</t>
  </si>
  <si>
    <t>Paraibano</t>
  </si>
  <si>
    <t>Sucupira do Riachão</t>
  </si>
  <si>
    <t>Subtotal</t>
  </si>
  <si>
    <t>Passagem Franca do Piaui</t>
  </si>
  <si>
    <t>Relatório Financeiro de Controle da Inadimplência Municipal</t>
  </si>
  <si>
    <t>Pagamentos até</t>
  </si>
  <si>
    <t>CEFUS</t>
  </si>
  <si>
    <t>Lagoa Alegre</t>
  </si>
  <si>
    <t>Atualizado em</t>
  </si>
  <si>
    <t>Tomar do Geru</t>
  </si>
  <si>
    <t>Canhoba</t>
  </si>
  <si>
    <t>Crisópolis</t>
  </si>
  <si>
    <t>Sub-Total</t>
  </si>
  <si>
    <t>Agua Doce do Maranhão</t>
  </si>
  <si>
    <t>Aldeias Altas</t>
  </si>
  <si>
    <t>Barão de Grajaú</t>
  </si>
  <si>
    <t>Belagua</t>
  </si>
  <si>
    <t>Mata Roma</t>
  </si>
  <si>
    <t>Matões do Norte</t>
  </si>
  <si>
    <t>Presidente Vargas</t>
  </si>
  <si>
    <t>São Benedito do Rio Preto</t>
  </si>
  <si>
    <t>2014/2015</t>
  </si>
  <si>
    <t>SAFRA 2014/2015</t>
  </si>
  <si>
    <t>Redenção do Gurguéia</t>
  </si>
  <si>
    <t>Sebastião Barros</t>
  </si>
  <si>
    <t>Inajá</t>
  </si>
  <si>
    <t>1809/2015</t>
  </si>
  <si>
    <t>Muritiba</t>
  </si>
  <si>
    <t>2015/2016</t>
  </si>
  <si>
    <t>SAFRA 2015/2016</t>
  </si>
  <si>
    <t>QTD</t>
  </si>
  <si>
    <t>INADIMPLÊNCIA POR REGIÃO</t>
  </si>
  <si>
    <t>Caxias</t>
  </si>
  <si>
    <t>Magalhães de Almeida</t>
  </si>
  <si>
    <t>Novo Horizonte</t>
  </si>
  <si>
    <t>Brejolândia</t>
  </si>
  <si>
    <t>Angical</t>
  </si>
  <si>
    <t>Nova Canaã</t>
  </si>
  <si>
    <t>Barras</t>
  </si>
  <si>
    <t>Capitão de Campos</t>
  </si>
  <si>
    <t>Caracol</t>
  </si>
  <si>
    <t>Curralinhos</t>
  </si>
  <si>
    <t>Flores do Piauí</t>
  </si>
  <si>
    <t>Guaribas</t>
  </si>
  <si>
    <t>Joaquim Pires</t>
  </si>
  <si>
    <t>Luzilandia</t>
  </si>
  <si>
    <t>Novo Oriente do Piaui</t>
  </si>
  <si>
    <t>Pavussu</t>
  </si>
  <si>
    <t>Porto</t>
  </si>
  <si>
    <t>Urucuia</t>
  </si>
  <si>
    <t>2016/2017</t>
  </si>
  <si>
    <t>SAFRA 2016/2017</t>
  </si>
  <si>
    <t>PI I</t>
  </si>
  <si>
    <t>PI II</t>
  </si>
  <si>
    <t>Chapada do Norte</t>
  </si>
  <si>
    <t>Imaculada</t>
  </si>
  <si>
    <t>São João do Rio do Peixe</t>
  </si>
  <si>
    <t>Serra Grande</t>
  </si>
  <si>
    <t>Teixeira</t>
  </si>
  <si>
    <t>Avelino Lopes</t>
  </si>
  <si>
    <t>Eliseu Martins</t>
  </si>
  <si>
    <t>Agricolândia</t>
  </si>
  <si>
    <t>Jardim do Mulato</t>
  </si>
  <si>
    <t>Lagoinha do Piauí</t>
  </si>
  <si>
    <t>Nossa Senhora dos Remédios</t>
  </si>
  <si>
    <t>Doutor Severiano</t>
  </si>
  <si>
    <t>Francisco Dantas</t>
  </si>
  <si>
    <t>Lagoa Salgada</t>
  </si>
  <si>
    <t>Carira</t>
  </si>
  <si>
    <t>SAFRA 2017/2018</t>
  </si>
  <si>
    <t>Franciscópolis</t>
  </si>
  <si>
    <t>2017/2018</t>
  </si>
  <si>
    <t>30/12/2017</t>
  </si>
  <si>
    <t>30/01/2018</t>
  </si>
  <si>
    <t>28/02/2018</t>
  </si>
  <si>
    <t>30/03/2018</t>
  </si>
  <si>
    <t>30/04/2018</t>
  </si>
  <si>
    <t>30/05/2018</t>
  </si>
  <si>
    <t>José Gonçalves de Minas</t>
  </si>
  <si>
    <t>São João das Missões</t>
  </si>
  <si>
    <t>Setubinha</t>
  </si>
  <si>
    <t>Baixa Grande do Ribeiro</t>
  </si>
  <si>
    <t>Canto do Buriti</t>
  </si>
  <si>
    <t>Julio Borges</t>
  </si>
  <si>
    <t>Rio Grande do Piaui</t>
  </si>
  <si>
    <t>Santa luz</t>
  </si>
  <si>
    <t>Coroata</t>
  </si>
  <si>
    <t>Aparecida</t>
  </si>
  <si>
    <t>Desterro</t>
  </si>
  <si>
    <t>Diamante</t>
  </si>
  <si>
    <t>CE I</t>
  </si>
  <si>
    <t>Alegrete do Piauí</t>
  </si>
  <si>
    <t>Alagoinha do Piauí</t>
  </si>
  <si>
    <t>Alto Longá</t>
  </si>
  <si>
    <t>Amarante</t>
  </si>
  <si>
    <t>Barro Duro</t>
  </si>
  <si>
    <t>Brasileira</t>
  </si>
  <si>
    <t>Bocaína</t>
  </si>
  <si>
    <t>Cocal</t>
  </si>
  <si>
    <t>Demerval Lobão</t>
  </si>
  <si>
    <t>Ipiranga do Piaui</t>
  </si>
  <si>
    <t>Itaueira</t>
  </si>
  <si>
    <t>Itainópolis</t>
  </si>
  <si>
    <t>Jerumenha</t>
  </si>
  <si>
    <t>Joca Marques</t>
  </si>
  <si>
    <t>Marcolândia</t>
  </si>
  <si>
    <t>Miguel Alves</t>
  </si>
  <si>
    <t>São Gonçalo do Piauí</t>
  </si>
  <si>
    <t>Teresina</t>
  </si>
  <si>
    <t>MA II</t>
  </si>
  <si>
    <t>-</t>
  </si>
  <si>
    <t>CE II</t>
  </si>
  <si>
    <t>MA III</t>
  </si>
  <si>
    <t>Anapurus</t>
  </si>
  <si>
    <t>Paulino Neves</t>
  </si>
  <si>
    <t>Alagoa Grande</t>
  </si>
  <si>
    <t>Cubati</t>
  </si>
  <si>
    <t>Serra Redonda</t>
  </si>
  <si>
    <t>Almino Afonso</t>
  </si>
  <si>
    <t>Felipe Guerra</t>
  </si>
  <si>
    <t>Paraná</t>
  </si>
  <si>
    <t>Maranguape</t>
  </si>
  <si>
    <t>Trairi</t>
  </si>
  <si>
    <t>Macau</t>
  </si>
  <si>
    <t>Passagem</t>
  </si>
  <si>
    <t>Vera Cruz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</si>
</sst>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 &quot;#,##0.00"/>
    <numFmt numFmtId="166" formatCode="&quot;R$ &quot;#,##0.00;[Red]&quot;R$ &quot;#,##0.00"/>
    <numFmt numFmtId="167" formatCode="&quot;R$&quot;\ #,##0.00"/>
    <numFmt numFmtId="168" formatCode="#,##0;[Red]#,##0"/>
    <numFmt numFmtId="169" formatCode="_(* #,##0_);_(* \(#,##0\);_(* &quot;-&quot;??_);_(@_)"/>
    <numFmt numFmtId="170" formatCode="[$-416]dddd\,\ d&quot; de &quot;mmmm&quot; de &quot;yyyy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61"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7"/>
      <color indexed="8"/>
      <name val="Arial"/>
      <family val="2"/>
    </font>
    <font>
      <b/>
      <i/>
      <u val="single"/>
      <sz val="1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53" fillId="21" borderId="5" applyNumberFormat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 vertical="center"/>
    </xf>
    <xf numFmtId="0" fontId="0" fillId="33" borderId="0" xfId="0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6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65" fontId="0" fillId="0" borderId="0" xfId="0" applyNumberFormat="1" applyAlignment="1">
      <alignment/>
    </xf>
    <xf numFmtId="14" fontId="0" fillId="34" borderId="10" xfId="0" applyNumberFormat="1" applyFill="1" applyBorder="1" applyAlignment="1">
      <alignment/>
    </xf>
    <xf numFmtId="14" fontId="0" fillId="34" borderId="1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164" fontId="0" fillId="35" borderId="0" xfId="65" applyFont="1" applyFill="1" applyBorder="1" applyAlignment="1" applyProtection="1">
      <alignment/>
      <protection/>
    </xf>
    <xf numFmtId="0" fontId="12" fillId="35" borderId="0" xfId="0" applyFont="1" applyFill="1" applyAlignment="1" applyProtection="1">
      <alignment horizontal="left"/>
      <protection hidden="1"/>
    </xf>
    <xf numFmtId="0" fontId="13" fillId="35" borderId="0" xfId="0" applyFont="1" applyFill="1" applyAlignment="1" applyProtection="1">
      <alignment horizontal="left"/>
      <protection hidden="1"/>
    </xf>
    <xf numFmtId="0" fontId="0" fillId="35" borderId="0" xfId="0" applyFill="1" applyAlignment="1" applyProtection="1">
      <alignment horizontal="left"/>
      <protection hidden="1"/>
    </xf>
    <xf numFmtId="164" fontId="12" fillId="35" borderId="0" xfId="65" applyFont="1" applyFill="1" applyBorder="1" applyAlignment="1" applyProtection="1">
      <alignment horizontal="right"/>
      <protection hidden="1"/>
    </xf>
    <xf numFmtId="0" fontId="14" fillId="35" borderId="0" xfId="0" applyFont="1" applyFill="1" applyAlignment="1" applyProtection="1">
      <alignment horizontal="left"/>
      <protection hidden="1"/>
    </xf>
    <xf numFmtId="0" fontId="15" fillId="35" borderId="0" xfId="0" applyFont="1" applyFill="1" applyAlignment="1" applyProtection="1">
      <alignment horizontal="left"/>
      <protection hidden="1"/>
    </xf>
    <xf numFmtId="0" fontId="16" fillId="35" borderId="0" xfId="0" applyFont="1" applyFill="1" applyAlignment="1" applyProtection="1">
      <alignment horizontal="left"/>
      <protection hidden="1"/>
    </xf>
    <xf numFmtId="0" fontId="17" fillId="35" borderId="0" xfId="0" applyFont="1" applyFill="1" applyAlignment="1" applyProtection="1">
      <alignment horizontal="left"/>
      <protection hidden="1"/>
    </xf>
    <xf numFmtId="0" fontId="18" fillId="0" borderId="0" xfId="0" applyFont="1" applyAlignment="1">
      <alignment horizontal="left"/>
    </xf>
    <xf numFmtId="0" fontId="19" fillId="35" borderId="0" xfId="0" applyFont="1" applyFill="1" applyAlignment="1" applyProtection="1">
      <alignment horizontal="left"/>
      <protection hidden="1"/>
    </xf>
    <xf numFmtId="165" fontId="0" fillId="0" borderId="10" xfId="65" applyNumberFormat="1" applyFont="1" applyBorder="1" applyAlignment="1">
      <alignment/>
    </xf>
    <xf numFmtId="165" fontId="5" fillId="0" borderId="10" xfId="65" applyNumberFormat="1" applyFont="1" applyBorder="1" applyAlignment="1">
      <alignment horizontal="right"/>
    </xf>
    <xf numFmtId="169" fontId="0" fillId="0" borderId="10" xfId="65" applyNumberFormat="1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" fontId="0" fillId="0" borderId="10" xfId="65" applyNumberFormat="1" applyFont="1" applyBorder="1" applyAlignment="1">
      <alignment horizontal="center"/>
    </xf>
    <xf numFmtId="167" fontId="0" fillId="0" borderId="0" xfId="0" applyNumberFormat="1" applyAlignment="1">
      <alignment horizontal="right"/>
    </xf>
    <xf numFmtId="14" fontId="0" fillId="33" borderId="10" xfId="0" applyNumberFormat="1" applyFill="1" applyBorder="1" applyAlignment="1">
      <alignment horizontal="center" vertical="center"/>
    </xf>
    <xf numFmtId="167" fontId="0" fillId="34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167" fontId="0" fillId="0" borderId="0" xfId="0" applyNumberFormat="1" applyAlignment="1">
      <alignment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1" fontId="21" fillId="37" borderId="10" xfId="0" applyNumberFormat="1" applyFont="1" applyFill="1" applyBorder="1" applyAlignment="1">
      <alignment horizontal="center"/>
    </xf>
    <xf numFmtId="165" fontId="21" fillId="37" borderId="10" xfId="0" applyNumberFormat="1" applyFont="1" applyFill="1" applyBorder="1" applyAlignment="1">
      <alignment horizontal="right"/>
    </xf>
    <xf numFmtId="14" fontId="3" fillId="0" borderId="0" xfId="0" applyNumberFormat="1" applyFont="1" applyAlignment="1">
      <alignment horizontal="center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/>
    </xf>
    <xf numFmtId="165" fontId="8" fillId="36" borderId="10" xfId="65" applyNumberFormat="1" applyFont="1" applyFill="1" applyBorder="1" applyAlignment="1">
      <alignment horizontal="center"/>
    </xf>
    <xf numFmtId="0" fontId="20" fillId="36" borderId="12" xfId="0" applyFont="1" applyFill="1" applyBorder="1" applyAlignment="1">
      <alignment horizontal="center" vertical="center" wrapText="1"/>
    </xf>
    <xf numFmtId="169" fontId="8" fillId="36" borderId="10" xfId="65" applyNumberFormat="1" applyFont="1" applyFill="1" applyBorder="1" applyAlignment="1">
      <alignment horizontal="center"/>
    </xf>
    <xf numFmtId="165" fontId="7" fillId="37" borderId="10" xfId="51" applyNumberFormat="1" applyFont="1" applyFill="1" applyBorder="1" applyAlignment="1">
      <alignment horizontal="center" vertical="center"/>
      <protection/>
    </xf>
    <xf numFmtId="0" fontId="15" fillId="37" borderId="10" xfId="51" applyNumberFormat="1" applyFont="1" applyFill="1" applyBorder="1" applyAlignment="1">
      <alignment horizontal="center" vertical="center"/>
      <protection/>
    </xf>
    <xf numFmtId="0" fontId="15" fillId="37" borderId="10" xfId="0" applyFont="1" applyFill="1" applyBorder="1" applyAlignment="1">
      <alignment horizontal="center" vertical="center"/>
    </xf>
    <xf numFmtId="168" fontId="15" fillId="37" borderId="10" xfId="51" applyNumberFormat="1" applyFont="1" applyFill="1" applyBorder="1" applyAlignment="1">
      <alignment horizontal="center" vertical="center"/>
      <protection/>
    </xf>
    <xf numFmtId="0" fontId="6" fillId="38" borderId="10" xfId="0" applyFont="1" applyFill="1" applyBorder="1" applyAlignment="1">
      <alignment horizontal="center"/>
    </xf>
    <xf numFmtId="3" fontId="6" fillId="38" borderId="10" xfId="0" applyNumberFormat="1" applyFont="1" applyFill="1" applyBorder="1" applyAlignment="1">
      <alignment horizontal="center"/>
    </xf>
    <xf numFmtId="165" fontId="6" fillId="38" borderId="10" xfId="0" applyNumberFormat="1" applyFont="1" applyFill="1" applyBorder="1" applyAlignment="1">
      <alignment horizontal="right"/>
    </xf>
    <xf numFmtId="0" fontId="8" fillId="37" borderId="12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center"/>
    </xf>
    <xf numFmtId="0" fontId="21" fillId="37" borderId="12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167" fontId="21" fillId="37" borderId="10" xfId="0" applyNumberFormat="1" applyFont="1" applyFill="1" applyBorder="1" applyAlignment="1">
      <alignment vertical="center" wrapText="1"/>
    </xf>
    <xf numFmtId="167" fontId="21" fillId="37" borderId="10" xfId="0" applyNumberFormat="1" applyFont="1" applyFill="1" applyBorder="1" applyAlignment="1">
      <alignment horizontal="right" vertical="center" wrapText="1"/>
    </xf>
    <xf numFmtId="165" fontId="21" fillId="37" borderId="12" xfId="0" applyNumberFormat="1" applyFont="1" applyFill="1" applyBorder="1" applyAlignment="1">
      <alignment horizontal="right" vertical="center" wrapText="1"/>
    </xf>
    <xf numFmtId="14" fontId="21" fillId="37" borderId="10" xfId="0" applyNumberFormat="1" applyFont="1" applyFill="1" applyBorder="1" applyAlignment="1">
      <alignment horizontal="center" vertical="center" wrapText="1"/>
    </xf>
    <xf numFmtId="165" fontId="21" fillId="37" borderId="10" xfId="0" applyNumberFormat="1" applyFont="1" applyFill="1" applyBorder="1" applyAlignment="1">
      <alignment horizontal="right" vertical="center" wrapText="1"/>
    </xf>
    <xf numFmtId="165" fontId="21" fillId="37" borderId="10" xfId="0" applyNumberFormat="1" applyFont="1" applyFill="1" applyBorder="1" applyAlignment="1">
      <alignment horizontal="center" vertical="center" wrapText="1"/>
    </xf>
    <xf numFmtId="3" fontId="21" fillId="37" borderId="10" xfId="0" applyNumberFormat="1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/>
    </xf>
    <xf numFmtId="165" fontId="10" fillId="37" borderId="10" xfId="0" applyNumberFormat="1" applyFont="1" applyFill="1" applyBorder="1" applyAlignment="1">
      <alignment horizontal="right"/>
    </xf>
    <xf numFmtId="0" fontId="0" fillId="37" borderId="10" xfId="0" applyFill="1" applyBorder="1" applyAlignment="1">
      <alignment horizontal="center" vertical="center"/>
    </xf>
    <xf numFmtId="165" fontId="21" fillId="37" borderId="10" xfId="0" applyNumberFormat="1" applyFont="1" applyFill="1" applyBorder="1" applyAlignment="1">
      <alignment vertical="center" wrapText="1"/>
    </xf>
    <xf numFmtId="0" fontId="11" fillId="37" borderId="10" xfId="0" applyFont="1" applyFill="1" applyBorder="1" applyAlignment="1">
      <alignment horizontal="center" vertical="center" wrapText="1"/>
    </xf>
    <xf numFmtId="3" fontId="15" fillId="37" borderId="10" xfId="0" applyNumberFormat="1" applyFont="1" applyFill="1" applyBorder="1" applyAlignment="1">
      <alignment horizontal="center"/>
    </xf>
    <xf numFmtId="0" fontId="15" fillId="37" borderId="10" xfId="0" applyFont="1" applyFill="1" applyBorder="1" applyAlignment="1">
      <alignment horizontal="center"/>
    </xf>
    <xf numFmtId="165" fontId="21" fillId="37" borderId="10" xfId="0" applyNumberFormat="1" applyFont="1" applyFill="1" applyBorder="1" applyAlignment="1">
      <alignment horizontal="center"/>
    </xf>
    <xf numFmtId="165" fontId="21" fillId="37" borderId="10" xfId="0" applyNumberFormat="1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10" fillId="37" borderId="10" xfId="0" applyFont="1" applyFill="1" applyBorder="1" applyAlignment="1">
      <alignment horizontal="center"/>
    </xf>
    <xf numFmtId="1" fontId="10" fillId="37" borderId="10" xfId="0" applyNumberFormat="1" applyFont="1" applyFill="1" applyBorder="1" applyAlignment="1">
      <alignment horizontal="center"/>
    </xf>
    <xf numFmtId="167" fontId="10" fillId="37" borderId="10" xfId="0" applyNumberFormat="1" applyFont="1" applyFill="1" applyBorder="1" applyAlignment="1">
      <alignment/>
    </xf>
    <xf numFmtId="165" fontId="10" fillId="37" borderId="10" xfId="0" applyNumberFormat="1" applyFont="1" applyFill="1" applyBorder="1" applyAlignment="1">
      <alignment horizontal="center" vertical="center" wrapText="1"/>
    </xf>
    <xf numFmtId="0" fontId="15" fillId="37" borderId="10" xfId="0" applyNumberFormat="1" applyFont="1" applyFill="1" applyBorder="1" applyAlignment="1">
      <alignment horizontal="center"/>
    </xf>
    <xf numFmtId="1" fontId="15" fillId="37" borderId="10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167" fontId="10" fillId="37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0" fontId="18" fillId="0" borderId="0" xfId="0" applyFont="1" applyAlignment="1">
      <alignment/>
    </xf>
    <xf numFmtId="167" fontId="0" fillId="33" borderId="10" xfId="0" applyNumberForma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14" fontId="9" fillId="33" borderId="10" xfId="0" applyNumberFormat="1" applyFont="1" applyFill="1" applyBorder="1" applyAlignment="1">
      <alignment horizontal="center" vertical="center" wrapText="1"/>
    </xf>
    <xf numFmtId="167" fontId="9" fillId="33" borderId="10" xfId="0" applyNumberFormat="1" applyFont="1" applyFill="1" applyBorder="1" applyAlignment="1">
      <alignment horizontal="right" vertical="center" wrapText="1"/>
    </xf>
    <xf numFmtId="14" fontId="0" fillId="34" borderId="10" xfId="0" applyNumberFormat="1" applyFill="1" applyBorder="1" applyAlignment="1">
      <alignment horizontal="center"/>
    </xf>
    <xf numFmtId="167" fontId="0" fillId="34" borderId="10" xfId="0" applyNumberFormat="1" applyFill="1" applyBorder="1" applyAlignment="1">
      <alignment/>
    </xf>
    <xf numFmtId="0" fontId="6" fillId="36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165" fontId="0" fillId="34" borderId="10" xfId="0" applyNumberFormat="1" applyFont="1" applyFill="1" applyBorder="1" applyAlignment="1">
      <alignment vertical="center" wrapText="1"/>
    </xf>
    <xf numFmtId="167" fontId="15" fillId="37" borderId="10" xfId="51" applyNumberFormat="1" applyFont="1" applyFill="1" applyBorder="1" applyAlignment="1">
      <alignment horizontal="right" vertical="center"/>
      <protection/>
    </xf>
    <xf numFmtId="0" fontId="10" fillId="36" borderId="10" xfId="0" applyFont="1" applyFill="1" applyBorder="1" applyAlignment="1">
      <alignment horizontal="center" vertical="center" wrapText="1"/>
    </xf>
    <xf numFmtId="1" fontId="10" fillId="36" borderId="10" xfId="0" applyNumberFormat="1" applyFont="1" applyFill="1" applyBorder="1" applyAlignment="1">
      <alignment horizontal="center" vertical="center" wrapText="1"/>
    </xf>
    <xf numFmtId="165" fontId="10" fillId="36" borderId="10" xfId="0" applyNumberFormat="1" applyFont="1" applyFill="1" applyBorder="1" applyAlignment="1">
      <alignment horizontal="right" vertical="center" wrapText="1"/>
    </xf>
    <xf numFmtId="0" fontId="10" fillId="36" borderId="10" xfId="0" applyFont="1" applyFill="1" applyBorder="1" applyAlignment="1">
      <alignment horizontal="center" vertical="center"/>
    </xf>
    <xf numFmtId="167" fontId="0" fillId="34" borderId="10" xfId="0" applyNumberFormat="1" applyFill="1" applyBorder="1" applyAlignment="1">
      <alignment horizontal="right"/>
    </xf>
    <xf numFmtId="14" fontId="0" fillId="34" borderId="10" xfId="0" applyNumberFormat="1" applyFont="1" applyFill="1" applyBorder="1" applyAlignment="1">
      <alignment horizontal="center" vertical="center"/>
    </xf>
    <xf numFmtId="167" fontId="0" fillId="34" borderId="10" xfId="0" applyNumberFormat="1" applyFont="1" applyFill="1" applyBorder="1" applyAlignment="1">
      <alignment horizontal="right" vertical="center"/>
    </xf>
    <xf numFmtId="14" fontId="9" fillId="34" borderId="10" xfId="0" applyNumberFormat="1" applyFont="1" applyFill="1" applyBorder="1" applyAlignment="1">
      <alignment horizontal="center" vertical="center" wrapText="1"/>
    </xf>
    <xf numFmtId="167" fontId="9" fillId="34" borderId="10" xfId="0" applyNumberFormat="1" applyFont="1" applyFill="1" applyBorder="1" applyAlignment="1">
      <alignment horizontal="right" vertical="center" wrapText="1"/>
    </xf>
    <xf numFmtId="0" fontId="21" fillId="36" borderId="10" xfId="0" applyFont="1" applyFill="1" applyBorder="1" applyAlignment="1">
      <alignment horizontal="center" vertical="center" wrapText="1"/>
    </xf>
    <xf numFmtId="3" fontId="15" fillId="36" borderId="10" xfId="0" applyNumberFormat="1" applyFont="1" applyFill="1" applyBorder="1" applyAlignment="1">
      <alignment horizontal="center"/>
    </xf>
    <xf numFmtId="3" fontId="21" fillId="36" borderId="10" xfId="0" applyNumberFormat="1" applyFont="1" applyFill="1" applyBorder="1" applyAlignment="1">
      <alignment horizontal="center" vertical="center"/>
    </xf>
    <xf numFmtId="165" fontId="10" fillId="36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167" fontId="15" fillId="36" borderId="10" xfId="0" applyNumberFormat="1" applyFont="1" applyFill="1" applyBorder="1" applyAlignment="1">
      <alignment horizontal="right"/>
    </xf>
    <xf numFmtId="167" fontId="15" fillId="37" borderId="10" xfId="0" applyNumberFormat="1" applyFont="1" applyFill="1" applyBorder="1" applyAlignment="1">
      <alignment horizontal="right"/>
    </xf>
    <xf numFmtId="167" fontId="10" fillId="36" borderId="10" xfId="0" applyNumberFormat="1" applyFont="1" applyFill="1" applyBorder="1" applyAlignment="1">
      <alignment vertical="center"/>
    </xf>
    <xf numFmtId="0" fontId="15" fillId="36" borderId="12" xfId="0" applyFont="1" applyFill="1" applyBorder="1" applyAlignment="1">
      <alignment horizontal="center" vertical="center" wrapText="1"/>
    </xf>
    <xf numFmtId="1" fontId="15" fillId="36" borderId="10" xfId="0" applyNumberFormat="1" applyFont="1" applyFill="1" applyBorder="1" applyAlignment="1">
      <alignment horizontal="center" vertical="center" wrapText="1"/>
    </xf>
    <xf numFmtId="167" fontId="15" fillId="36" borderId="10" xfId="0" applyNumberFormat="1" applyFont="1" applyFill="1" applyBorder="1" applyAlignment="1">
      <alignment horizontal="right" vertical="center" wrapText="1"/>
    </xf>
    <xf numFmtId="0" fontId="10" fillId="36" borderId="12" xfId="0" applyFont="1" applyFill="1" applyBorder="1" applyAlignment="1">
      <alignment horizontal="center" vertical="center"/>
    </xf>
    <xf numFmtId="1" fontId="10" fillId="36" borderId="10" xfId="0" applyNumberFormat="1" applyFont="1" applyFill="1" applyBorder="1" applyAlignment="1">
      <alignment horizontal="center" vertical="center"/>
    </xf>
    <xf numFmtId="167" fontId="10" fillId="36" borderId="10" xfId="0" applyNumberFormat="1" applyFont="1" applyFill="1" applyBorder="1" applyAlignment="1">
      <alignment horizontal="right" vertical="center"/>
    </xf>
    <xf numFmtId="0" fontId="10" fillId="36" borderId="10" xfId="0" applyNumberFormat="1" applyFont="1" applyFill="1" applyBorder="1" applyAlignment="1">
      <alignment horizontal="center" vertical="center"/>
    </xf>
    <xf numFmtId="1" fontId="10" fillId="36" borderId="10" xfId="0" applyNumberFormat="1" applyFont="1" applyFill="1" applyBorder="1" applyAlignment="1">
      <alignment horizontal="center"/>
    </xf>
    <xf numFmtId="167" fontId="10" fillId="36" borderId="10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/>
    </xf>
    <xf numFmtId="0" fontId="10" fillId="36" borderId="12" xfId="0" applyFont="1" applyFill="1" applyBorder="1" applyAlignment="1">
      <alignment horizontal="center" vertical="center" wrapText="1"/>
    </xf>
    <xf numFmtId="0" fontId="10" fillId="36" borderId="12" xfId="0" applyNumberFormat="1" applyFont="1" applyFill="1" applyBorder="1" applyAlignment="1">
      <alignment horizontal="center" vertical="center" wrapText="1"/>
    </xf>
    <xf numFmtId="165" fontId="10" fillId="36" borderId="10" xfId="0" applyNumberFormat="1" applyFont="1" applyFill="1" applyBorder="1" applyAlignment="1">
      <alignment vertical="center" wrapText="1"/>
    </xf>
    <xf numFmtId="0" fontId="10" fillId="36" borderId="10" xfId="0" applyNumberFormat="1" applyFont="1" applyFill="1" applyBorder="1" applyAlignment="1">
      <alignment horizontal="center" vertical="center" wrapText="1"/>
    </xf>
    <xf numFmtId="167" fontId="0" fillId="34" borderId="10" xfId="0" applyNumberFormat="1" applyFill="1" applyBorder="1" applyAlignment="1">
      <alignment/>
    </xf>
    <xf numFmtId="0" fontId="0" fillId="36" borderId="10" xfId="0" applyFon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right"/>
    </xf>
    <xf numFmtId="165" fontId="0" fillId="0" borderId="10" xfId="0" applyNumberFormat="1" applyFill="1" applyBorder="1" applyAlignment="1">
      <alignment/>
    </xf>
    <xf numFmtId="167" fontId="0" fillId="33" borderId="10" xfId="0" applyNumberFormat="1" applyFill="1" applyBorder="1" applyAlignment="1">
      <alignment horizontal="right"/>
    </xf>
    <xf numFmtId="14" fontId="0" fillId="0" borderId="10" xfId="0" applyNumberFormat="1" applyFill="1" applyBorder="1" applyAlignment="1">
      <alignment/>
    </xf>
    <xf numFmtId="169" fontId="0" fillId="0" borderId="10" xfId="65" applyNumberFormat="1" applyFont="1" applyBorder="1" applyAlignment="1">
      <alignment horizontal="center"/>
    </xf>
    <xf numFmtId="14" fontId="0" fillId="33" borderId="13" xfId="0" applyNumberFormat="1" applyFill="1" applyBorder="1" applyAlignment="1">
      <alignment horizontal="center"/>
    </xf>
    <xf numFmtId="14" fontId="0" fillId="33" borderId="10" xfId="0" applyNumberFormat="1" applyFill="1" applyBorder="1" applyAlignment="1">
      <alignment/>
    </xf>
    <xf numFmtId="0" fontId="4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 wrapText="1"/>
    </xf>
    <xf numFmtId="165" fontId="4" fillId="37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165" fontId="10" fillId="37" borderId="10" xfId="0" applyNumberFormat="1" applyFont="1" applyFill="1" applyBorder="1" applyAlignment="1">
      <alignment horizontal="center" vertical="center"/>
    </xf>
    <xf numFmtId="169" fontId="0" fillId="0" borderId="10" xfId="65" applyNumberFormat="1" applyFont="1" applyBorder="1" applyAlignment="1">
      <alignment/>
    </xf>
    <xf numFmtId="165" fontId="0" fillId="34" borderId="10" xfId="0" applyNumberFormat="1" applyFill="1" applyBorder="1" applyAlignment="1">
      <alignment vertical="center"/>
    </xf>
    <xf numFmtId="167" fontId="0" fillId="33" borderId="10" xfId="0" applyNumberFormat="1" applyFill="1" applyBorder="1" applyAlignment="1">
      <alignment/>
    </xf>
    <xf numFmtId="165" fontId="0" fillId="0" borderId="10" xfId="0" applyNumberFormat="1" applyFont="1" applyBorder="1" applyAlignment="1">
      <alignment/>
    </xf>
    <xf numFmtId="165" fontId="4" fillId="36" borderId="10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Border="1" applyAlignment="1">
      <alignment/>
    </xf>
    <xf numFmtId="167" fontId="0" fillId="33" borderId="10" xfId="0" applyNumberFormat="1" applyFill="1" applyBorder="1" applyAlignment="1">
      <alignment/>
    </xf>
    <xf numFmtId="0" fontId="0" fillId="36" borderId="10" xfId="0" applyFill="1" applyBorder="1" applyAlignment="1">
      <alignment horizontal="left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165" fontId="21" fillId="36" borderId="10" xfId="0" applyNumberFormat="1" applyFon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 horizontal="right"/>
    </xf>
    <xf numFmtId="14" fontId="0" fillId="33" borderId="10" xfId="0" applyNumberFormat="1" applyFill="1" applyBorder="1" applyAlignment="1">
      <alignment horizontal="right"/>
    </xf>
    <xf numFmtId="1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right"/>
    </xf>
    <xf numFmtId="165" fontId="0" fillId="34" borderId="12" xfId="0" applyNumberFormat="1" applyFill="1" applyBorder="1" applyAlignment="1">
      <alignment vertical="center"/>
    </xf>
    <xf numFmtId="167" fontId="0" fillId="0" borderId="0" xfId="0" applyNumberFormat="1" applyAlignment="1">
      <alignment/>
    </xf>
    <xf numFmtId="167" fontId="0" fillId="33" borderId="10" xfId="0" applyNumberFormat="1" applyFill="1" applyBorder="1" applyAlignment="1">
      <alignment vertical="center"/>
    </xf>
    <xf numFmtId="14" fontId="0" fillId="34" borderId="14" xfId="0" applyNumberFormat="1" applyFill="1" applyBorder="1" applyAlignment="1">
      <alignment/>
    </xf>
    <xf numFmtId="167" fontId="0" fillId="34" borderId="10" xfId="0" applyNumberFormat="1" applyFill="1" applyBorder="1" applyAlignment="1">
      <alignment vertical="center"/>
    </xf>
    <xf numFmtId="167" fontId="5" fillId="0" borderId="10" xfId="65" applyNumberFormat="1" applyFont="1" applyBorder="1" applyAlignment="1">
      <alignment horizontal="right"/>
    </xf>
    <xf numFmtId="167" fontId="0" fillId="0" borderId="10" xfId="0" applyNumberFormat="1" applyFill="1" applyBorder="1" applyAlignment="1">
      <alignment/>
    </xf>
    <xf numFmtId="165" fontId="3" fillId="0" borderId="0" xfId="0" applyNumberFormat="1" applyFont="1" applyAlignment="1">
      <alignment/>
    </xf>
    <xf numFmtId="165" fontId="9" fillId="0" borderId="10" xfId="0" applyNumberFormat="1" applyFont="1" applyFill="1" applyBorder="1" applyAlignment="1">
      <alignment/>
    </xf>
    <xf numFmtId="167" fontId="0" fillId="0" borderId="10" xfId="0" applyNumberFormat="1" applyFill="1" applyBorder="1" applyAlignment="1">
      <alignment horizontal="center"/>
    </xf>
    <xf numFmtId="14" fontId="0" fillId="34" borderId="10" xfId="0" applyNumberFormat="1" applyFill="1" applyBorder="1" applyAlignment="1">
      <alignment vertical="center"/>
    </xf>
    <xf numFmtId="167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14" fontId="0" fillId="33" borderId="10" xfId="0" applyNumberFormat="1" applyFill="1" applyBorder="1" applyAlignment="1">
      <alignment vertical="center"/>
    </xf>
    <xf numFmtId="167" fontId="0" fillId="33" borderId="10" xfId="0" applyNumberFormat="1" applyFill="1" applyBorder="1" applyAlignment="1">
      <alignment horizontal="center"/>
    </xf>
    <xf numFmtId="167" fontId="0" fillId="34" borderId="10" xfId="0" applyNumberFormat="1" applyFill="1" applyBorder="1" applyAlignment="1">
      <alignment horizontal="center"/>
    </xf>
    <xf numFmtId="164" fontId="0" fillId="0" borderId="0" xfId="65" applyFont="1" applyAlignment="1">
      <alignment/>
    </xf>
    <xf numFmtId="167" fontId="0" fillId="0" borderId="0" xfId="0" applyNumberFormat="1" applyAlignment="1">
      <alignment horizontal="center" vertical="center"/>
    </xf>
    <xf numFmtId="0" fontId="10" fillId="0" borderId="0" xfId="0" applyFont="1" applyAlignment="1">
      <alignment/>
    </xf>
    <xf numFmtId="167" fontId="1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4" fontId="9" fillId="0" borderId="10" xfId="0" applyNumberFormat="1" applyFont="1" applyFill="1" applyBorder="1" applyAlignment="1">
      <alignment/>
    </xf>
    <xf numFmtId="0" fontId="11" fillId="36" borderId="10" xfId="0" applyFont="1" applyFill="1" applyBorder="1" applyAlignment="1">
      <alignment horizontal="center" vertical="center" wrapText="1"/>
    </xf>
    <xf numFmtId="167" fontId="22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69" fontId="9" fillId="0" borderId="10" xfId="65" applyNumberFormat="1" applyFont="1" applyBorder="1" applyAlignment="1">
      <alignment/>
    </xf>
    <xf numFmtId="165" fontId="12" fillId="0" borderId="10" xfId="65" applyNumberFormat="1" applyFont="1" applyBorder="1" applyAlignment="1">
      <alignment horizontal="right"/>
    </xf>
    <xf numFmtId="169" fontId="9" fillId="0" borderId="10" xfId="65" applyNumberFormat="1" applyFont="1" applyBorder="1" applyAlignment="1">
      <alignment/>
    </xf>
    <xf numFmtId="167" fontId="12" fillId="0" borderId="10" xfId="65" applyNumberFormat="1" applyFont="1" applyBorder="1" applyAlignment="1">
      <alignment horizontal="right"/>
    </xf>
    <xf numFmtId="169" fontId="9" fillId="0" borderId="10" xfId="65" applyNumberFormat="1" applyFont="1" applyBorder="1" applyAlignment="1">
      <alignment horizontal="center"/>
    </xf>
    <xf numFmtId="0" fontId="9" fillId="0" borderId="0" xfId="0" applyFont="1" applyAlignment="1">
      <alignment/>
    </xf>
    <xf numFmtId="8" fontId="9" fillId="0" borderId="10" xfId="0" applyNumberFormat="1" applyFont="1" applyFill="1" applyBorder="1" applyAlignment="1">
      <alignment/>
    </xf>
    <xf numFmtId="167" fontId="9" fillId="0" borderId="10" xfId="0" applyNumberFormat="1" applyFont="1" applyFill="1" applyBorder="1" applyAlignment="1">
      <alignment/>
    </xf>
    <xf numFmtId="8" fontId="9" fillId="34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167" fontId="9" fillId="34" borderId="10" xfId="0" applyNumberFormat="1" applyFont="1" applyFill="1" applyBorder="1" applyAlignment="1">
      <alignment/>
    </xf>
    <xf numFmtId="14" fontId="9" fillId="34" borderId="10" xfId="0" applyNumberFormat="1" applyFont="1" applyFill="1" applyBorder="1" applyAlignment="1">
      <alignment/>
    </xf>
    <xf numFmtId="167" fontId="9" fillId="34" borderId="10" xfId="0" applyNumberFormat="1" applyFont="1" applyFill="1" applyBorder="1" applyAlignment="1">
      <alignment horizontal="center"/>
    </xf>
    <xf numFmtId="167" fontId="15" fillId="0" borderId="0" xfId="0" applyNumberFormat="1" applyFont="1" applyAlignment="1">
      <alignment/>
    </xf>
    <xf numFmtId="167" fontId="9" fillId="0" borderId="10" xfId="0" applyNumberFormat="1" applyFont="1" applyFill="1" applyBorder="1" applyAlignment="1">
      <alignment horizontal="center"/>
    </xf>
    <xf numFmtId="14" fontId="9" fillId="34" borderId="14" xfId="0" applyNumberFormat="1" applyFont="1" applyFill="1" applyBorder="1" applyAlignment="1">
      <alignment horizontal="right"/>
    </xf>
    <xf numFmtId="14" fontId="9" fillId="34" borderId="10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4" fontId="9" fillId="0" borderId="10" xfId="0" applyNumberFormat="1" applyFont="1" applyFill="1" applyBorder="1" applyAlignment="1">
      <alignment horizontal="right"/>
    </xf>
    <xf numFmtId="167" fontId="15" fillId="0" borderId="0" xfId="0" applyNumberFormat="1" applyFont="1" applyFill="1" applyAlignment="1">
      <alignment/>
    </xf>
    <xf numFmtId="8" fontId="9" fillId="34" borderId="10" xfId="0" applyNumberFormat="1" applyFont="1" applyFill="1" applyBorder="1" applyAlignment="1">
      <alignment horizontal="center"/>
    </xf>
    <xf numFmtId="8" fontId="9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166" fontId="12" fillId="0" borderId="10" xfId="0" applyNumberFormat="1" applyFont="1" applyBorder="1" applyAlignment="1">
      <alignment horizontal="right"/>
    </xf>
    <xf numFmtId="165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169" fontId="9" fillId="0" borderId="10" xfId="65" applyNumberFormat="1" applyFont="1" applyFill="1" applyBorder="1" applyAlignment="1">
      <alignment/>
    </xf>
    <xf numFmtId="165" fontId="12" fillId="0" borderId="10" xfId="65" applyNumberFormat="1" applyFont="1" applyFill="1" applyBorder="1" applyAlignment="1">
      <alignment horizontal="right"/>
    </xf>
    <xf numFmtId="169" fontId="9" fillId="0" borderId="10" xfId="65" applyNumberFormat="1" applyFont="1" applyFill="1" applyBorder="1" applyAlignment="1">
      <alignment/>
    </xf>
    <xf numFmtId="167" fontId="12" fillId="0" borderId="10" xfId="65" applyNumberFormat="1" applyFont="1" applyFill="1" applyBorder="1" applyAlignment="1">
      <alignment horizontal="right"/>
    </xf>
    <xf numFmtId="169" fontId="9" fillId="0" borderId="10" xfId="65" applyNumberFormat="1" applyFont="1" applyFill="1" applyBorder="1" applyAlignment="1">
      <alignment horizontal="center"/>
    </xf>
    <xf numFmtId="0" fontId="0" fillId="36" borderId="15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14" fontId="0" fillId="33" borderId="14" xfId="0" applyNumberFormat="1" applyFill="1" applyBorder="1" applyAlignment="1">
      <alignment/>
    </xf>
    <xf numFmtId="14" fontId="0" fillId="33" borderId="10" xfId="0" applyNumberFormat="1" applyFill="1" applyBorder="1" applyAlignment="1">
      <alignment horizontal="center"/>
    </xf>
    <xf numFmtId="167" fontId="0" fillId="34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 vertical="center"/>
    </xf>
    <xf numFmtId="167" fontId="0" fillId="33" borderId="10" xfId="0" applyNumberFormat="1" applyFont="1" applyFill="1" applyBorder="1" applyAlignment="1">
      <alignment horizontal="right" vertical="center"/>
    </xf>
    <xf numFmtId="167" fontId="0" fillId="33" borderId="14" xfId="0" applyNumberForma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15" fillId="36" borderId="10" xfId="0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/>
    </xf>
    <xf numFmtId="167" fontId="9" fillId="0" borderId="10" xfId="0" applyNumberFormat="1" applyFont="1" applyFill="1" applyBorder="1" applyAlignment="1">
      <alignment vertical="center" wrapText="1"/>
    </xf>
    <xf numFmtId="14" fontId="9" fillId="0" borderId="10" xfId="0" applyNumberFormat="1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14" fontId="0" fillId="39" borderId="10" xfId="0" applyNumberFormat="1" applyFont="1" applyFill="1" applyBorder="1" applyAlignment="1">
      <alignment horizontal="center" vertical="center"/>
    </xf>
    <xf numFmtId="167" fontId="0" fillId="39" borderId="10" xfId="0" applyNumberFormat="1" applyFont="1" applyFill="1" applyBorder="1" applyAlignment="1">
      <alignment vertical="center"/>
    </xf>
    <xf numFmtId="14" fontId="9" fillId="0" borderId="10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vertical="center"/>
    </xf>
    <xf numFmtId="14" fontId="9" fillId="39" borderId="10" xfId="0" applyNumberFormat="1" applyFont="1" applyFill="1" applyBorder="1" applyAlignment="1">
      <alignment horizontal="center" vertical="center"/>
    </xf>
    <xf numFmtId="167" fontId="9" fillId="39" borderId="10" xfId="0" applyNumberFormat="1" applyFont="1" applyFill="1" applyBorder="1" applyAlignment="1">
      <alignment vertical="center"/>
    </xf>
    <xf numFmtId="169" fontId="12" fillId="0" borderId="10" xfId="65" applyNumberFormat="1" applyFont="1" applyBorder="1" applyAlignment="1">
      <alignment horizontal="right"/>
    </xf>
    <xf numFmtId="14" fontId="9" fillId="39" borderId="10" xfId="0" applyNumberFormat="1" applyFont="1" applyFill="1" applyBorder="1" applyAlignment="1">
      <alignment/>
    </xf>
    <xf numFmtId="165" fontId="0" fillId="39" borderId="10" xfId="0" applyNumberFormat="1" applyFill="1" applyBorder="1" applyAlignment="1">
      <alignment horizontal="right"/>
    </xf>
    <xf numFmtId="167" fontId="10" fillId="0" borderId="0" xfId="0" applyNumberFormat="1" applyFont="1" applyFill="1" applyAlignment="1">
      <alignment/>
    </xf>
    <xf numFmtId="167" fontId="9" fillId="34" borderId="14" xfId="0" applyNumberFormat="1" applyFont="1" applyFill="1" applyBorder="1" applyAlignment="1">
      <alignment horizontal="center"/>
    </xf>
    <xf numFmtId="0" fontId="4" fillId="36" borderId="16" xfId="0" applyFont="1" applyFill="1" applyBorder="1" applyAlignment="1">
      <alignment vertical="center" wrapText="1"/>
    </xf>
    <xf numFmtId="0" fontId="4" fillId="36" borderId="13" xfId="0" applyFont="1" applyFill="1" applyBorder="1" applyAlignment="1">
      <alignment vertical="center" wrapText="1"/>
    </xf>
    <xf numFmtId="164" fontId="12" fillId="35" borderId="0" xfId="66" applyFont="1" applyFill="1" applyBorder="1" applyAlignment="1" applyProtection="1">
      <alignment horizontal="right"/>
      <protection hidden="1"/>
    </xf>
    <xf numFmtId="164" fontId="0" fillId="35" borderId="0" xfId="66" applyFont="1" applyFill="1" applyBorder="1" applyAlignment="1" applyProtection="1">
      <alignment/>
      <protection/>
    </xf>
    <xf numFmtId="0" fontId="0" fillId="36" borderId="10" xfId="0" applyFont="1" applyFill="1" applyBorder="1" applyAlignment="1">
      <alignment horizontal="center" vertical="center" wrapText="1"/>
    </xf>
    <xf numFmtId="8" fontId="9" fillId="39" borderId="10" xfId="0" applyNumberFormat="1" applyFont="1" applyFill="1" applyBorder="1" applyAlignment="1">
      <alignment horizontal="center"/>
    </xf>
    <xf numFmtId="14" fontId="9" fillId="39" borderId="10" xfId="0" applyNumberFormat="1" applyFont="1" applyFill="1" applyBorder="1" applyAlignment="1">
      <alignment horizontal="right"/>
    </xf>
    <xf numFmtId="0" fontId="15" fillId="37" borderId="10" xfId="0" applyFont="1" applyFill="1" applyBorder="1" applyAlignment="1">
      <alignment horizontal="center" vertical="center" wrapText="1"/>
    </xf>
    <xf numFmtId="167" fontId="9" fillId="39" borderId="10" xfId="0" applyNumberFormat="1" applyFont="1" applyFill="1" applyBorder="1" applyAlignment="1">
      <alignment horizontal="center"/>
    </xf>
    <xf numFmtId="14" fontId="9" fillId="39" borderId="14" xfId="0" applyNumberFormat="1" applyFont="1" applyFill="1" applyBorder="1" applyAlignment="1">
      <alignment horizontal="right"/>
    </xf>
    <xf numFmtId="165" fontId="9" fillId="0" borderId="10" xfId="0" applyNumberFormat="1" applyFont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1" fontId="4" fillId="36" borderId="10" xfId="0" applyNumberFormat="1" applyFont="1" applyFill="1" applyBorder="1" applyAlignment="1">
      <alignment horizontal="center"/>
    </xf>
    <xf numFmtId="165" fontId="4" fillId="36" borderId="1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14" fontId="0" fillId="39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right"/>
    </xf>
    <xf numFmtId="167" fontId="0" fillId="0" borderId="10" xfId="0" applyNumberFormat="1" applyFont="1" applyFill="1" applyBorder="1" applyAlignment="1">
      <alignment/>
    </xf>
    <xf numFmtId="167" fontId="0" fillId="39" borderId="10" xfId="0" applyNumberFormat="1" applyFont="1" applyFill="1" applyBorder="1" applyAlignment="1">
      <alignment/>
    </xf>
    <xf numFmtId="14" fontId="9" fillId="0" borderId="12" xfId="0" applyNumberFormat="1" applyFont="1" applyFill="1" applyBorder="1" applyAlignment="1">
      <alignment/>
    </xf>
    <xf numFmtId="164" fontId="9" fillId="0" borderId="0" xfId="65" applyFont="1" applyAlignment="1">
      <alignment/>
    </xf>
    <xf numFmtId="164" fontId="9" fillId="0" borderId="0" xfId="65" applyFont="1" applyFill="1" applyAlignment="1">
      <alignment/>
    </xf>
    <xf numFmtId="0" fontId="9" fillId="0" borderId="0" xfId="0" applyFont="1" applyAlignment="1">
      <alignment horizontal="right"/>
    </xf>
    <xf numFmtId="8" fontId="0" fillId="0" borderId="10" xfId="0" applyNumberFormat="1" applyFont="1" applyFill="1" applyBorder="1" applyAlignment="1">
      <alignment vertical="center"/>
    </xf>
    <xf numFmtId="14" fontId="9" fillId="34" borderId="10" xfId="0" applyNumberFormat="1" applyFont="1" applyFill="1" applyBorder="1" applyAlignment="1">
      <alignment horizontal="center"/>
    </xf>
    <xf numFmtId="14" fontId="9" fillId="33" borderId="10" xfId="0" applyNumberFormat="1" applyFont="1" applyFill="1" applyBorder="1" applyAlignment="1">
      <alignment horizontal="center"/>
    </xf>
    <xf numFmtId="164" fontId="12" fillId="35" borderId="0" xfId="65" applyFont="1" applyFill="1" applyBorder="1" applyAlignment="1" applyProtection="1">
      <alignment horizontal="center"/>
      <protection hidden="1"/>
    </xf>
    <xf numFmtId="164" fontId="0" fillId="35" borderId="0" xfId="65" applyFont="1" applyFill="1" applyBorder="1" applyAlignment="1" applyProtection="1">
      <alignment horizontal="center"/>
      <protection/>
    </xf>
    <xf numFmtId="14" fontId="0" fillId="34" borderId="12" xfId="0" applyNumberFormat="1" applyFill="1" applyBorder="1" applyAlignment="1">
      <alignment horizontal="center"/>
    </xf>
    <xf numFmtId="0" fontId="21" fillId="36" borderId="10" xfId="0" applyFont="1" applyFill="1" applyBorder="1" applyAlignment="1">
      <alignment/>
    </xf>
    <xf numFmtId="0" fontId="21" fillId="36" borderId="10" xfId="0" applyFont="1" applyFill="1" applyBorder="1" applyAlignment="1">
      <alignment horizontal="center"/>
    </xf>
    <xf numFmtId="0" fontId="21" fillId="36" borderId="14" xfId="0" applyFont="1" applyFill="1" applyBorder="1" applyAlignment="1">
      <alignment horizontal="center"/>
    </xf>
    <xf numFmtId="1" fontId="21" fillId="36" borderId="10" xfId="0" applyNumberFormat="1" applyFont="1" applyFill="1" applyBorder="1" applyAlignment="1">
      <alignment horizontal="center"/>
    </xf>
    <xf numFmtId="165" fontId="21" fillId="36" borderId="1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2" fillId="36" borderId="12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69" fontId="0" fillId="0" borderId="10" xfId="65" applyNumberFormat="1" applyFont="1" applyBorder="1" applyAlignment="1">
      <alignment/>
    </xf>
    <xf numFmtId="0" fontId="23" fillId="0" borderId="0" xfId="0" applyFont="1" applyAlignment="1">
      <alignment horizontal="left"/>
    </xf>
    <xf numFmtId="14" fontId="8" fillId="36" borderId="10" xfId="0" applyNumberFormat="1" applyFont="1" applyFill="1" applyBorder="1" applyAlignment="1">
      <alignment/>
    </xf>
    <xf numFmtId="167" fontId="9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3" fontId="6" fillId="38" borderId="10" xfId="0" applyNumberFormat="1" applyFont="1" applyFill="1" applyBorder="1" applyAlignment="1">
      <alignment horizontal="right"/>
    </xf>
    <xf numFmtId="167" fontId="0" fillId="0" borderId="0" xfId="0" applyNumberFormat="1" applyFill="1" applyAlignment="1">
      <alignment/>
    </xf>
    <xf numFmtId="167" fontId="9" fillId="33" borderId="10" xfId="0" applyNumberFormat="1" applyFont="1" applyFill="1" applyBorder="1" applyAlignment="1">
      <alignment/>
    </xf>
    <xf numFmtId="14" fontId="9" fillId="33" borderId="12" xfId="0" applyNumberFormat="1" applyFont="1" applyFill="1" applyBorder="1" applyAlignment="1">
      <alignment horizontal="center"/>
    </xf>
    <xf numFmtId="167" fontId="9" fillId="33" borderId="12" xfId="0" applyNumberFormat="1" applyFont="1" applyFill="1" applyBorder="1" applyAlignment="1">
      <alignment/>
    </xf>
    <xf numFmtId="14" fontId="0" fillId="34" borderId="10" xfId="0" applyNumberFormat="1" applyFont="1" applyFill="1" applyBorder="1" applyAlignment="1">
      <alignment horizontal="center" vertical="center"/>
    </xf>
    <xf numFmtId="8" fontId="0" fillId="34" borderId="10" xfId="0" applyNumberFormat="1" applyFont="1" applyFill="1" applyBorder="1" applyAlignment="1">
      <alignment vertical="center"/>
    </xf>
    <xf numFmtId="14" fontId="9" fillId="40" borderId="14" xfId="0" applyNumberFormat="1" applyFont="1" applyFill="1" applyBorder="1" applyAlignment="1">
      <alignment horizontal="right"/>
    </xf>
    <xf numFmtId="167" fontId="9" fillId="4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0" fontId="9" fillId="0" borderId="12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right" vertical="center"/>
    </xf>
    <xf numFmtId="167" fontId="9" fillId="0" borderId="10" xfId="0" applyNumberFormat="1" applyFont="1" applyFill="1" applyBorder="1" applyAlignment="1">
      <alignment/>
    </xf>
    <xf numFmtId="14" fontId="9" fillId="0" borderId="10" xfId="0" applyNumberFormat="1" applyFont="1" applyFill="1" applyBorder="1" applyAlignment="1">
      <alignment horizontal="right" vertical="center" wrapText="1"/>
    </xf>
    <xf numFmtId="14" fontId="0" fillId="41" borderId="14" xfId="0" applyNumberFormat="1" applyFill="1" applyBorder="1" applyAlignment="1">
      <alignment horizontal="right" vertical="center"/>
    </xf>
    <xf numFmtId="167" fontId="0" fillId="41" borderId="10" xfId="0" applyNumberFormat="1" applyFill="1" applyBorder="1" applyAlignment="1">
      <alignment vertical="center"/>
    </xf>
    <xf numFmtId="14" fontId="0" fillId="41" borderId="10" xfId="0" applyNumberFormat="1" applyFill="1" applyBorder="1" applyAlignment="1">
      <alignment horizontal="right" vertical="center"/>
    </xf>
    <xf numFmtId="14" fontId="9" fillId="41" borderId="10" xfId="0" applyNumberFormat="1" applyFont="1" applyFill="1" applyBorder="1" applyAlignment="1">
      <alignment vertical="center" wrapText="1"/>
    </xf>
    <xf numFmtId="167" fontId="9" fillId="41" borderId="10" xfId="0" applyNumberFormat="1" applyFont="1" applyFill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2" xfId="0" applyNumberFormat="1" applyFill="1" applyBorder="1" applyAlignment="1">
      <alignment horizontal="center" vertical="center"/>
    </xf>
    <xf numFmtId="0" fontId="0" fillId="33" borderId="11" xfId="0" applyNumberForma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21" fillId="37" borderId="14" xfId="0" applyFont="1" applyFill="1" applyBorder="1" applyAlignment="1">
      <alignment horizontal="center" vertical="center" wrapText="1"/>
    </xf>
    <xf numFmtId="0" fontId="9" fillId="39" borderId="12" xfId="0" applyFont="1" applyFill="1" applyBorder="1" applyAlignment="1">
      <alignment horizontal="center" vertical="center"/>
    </xf>
    <xf numFmtId="0" fontId="9" fillId="39" borderId="11" xfId="0" applyFont="1" applyFill="1" applyBorder="1" applyAlignment="1">
      <alignment horizontal="center" vertical="center"/>
    </xf>
    <xf numFmtId="0" fontId="9" fillId="39" borderId="14" xfId="0" applyFont="1" applyFill="1" applyBorder="1" applyAlignment="1">
      <alignment horizontal="center" vertical="center"/>
    </xf>
    <xf numFmtId="0" fontId="9" fillId="39" borderId="12" xfId="0" applyFont="1" applyFill="1" applyBorder="1" applyAlignment="1">
      <alignment horizontal="center" vertical="center" wrapText="1"/>
    </xf>
    <xf numFmtId="0" fontId="9" fillId="39" borderId="11" xfId="0" applyFont="1" applyFill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" fontId="0" fillId="34" borderId="12" xfId="0" applyNumberFormat="1" applyFill="1" applyBorder="1" applyAlignment="1">
      <alignment horizontal="center" vertical="center"/>
    </xf>
    <xf numFmtId="3" fontId="0" fillId="34" borderId="11" xfId="0" applyNumberFormat="1" applyFill="1" applyBorder="1" applyAlignment="1">
      <alignment horizontal="center" vertical="center"/>
    </xf>
    <xf numFmtId="3" fontId="0" fillId="34" borderId="14" xfId="0" applyNumberFormat="1" applyFill="1" applyBorder="1" applyAlignment="1">
      <alignment horizontal="center" vertical="center"/>
    </xf>
    <xf numFmtId="0" fontId="9" fillId="39" borderId="12" xfId="49" applyFont="1" applyFill="1" applyBorder="1" applyAlignment="1">
      <alignment horizontal="center" vertical="center" wrapText="1"/>
      <protection/>
    </xf>
    <xf numFmtId="0" fontId="9" fillId="39" borderId="11" xfId="49" applyFont="1" applyFill="1" applyBorder="1" applyAlignment="1">
      <alignment horizontal="center" vertical="center" wrapText="1"/>
      <protection/>
    </xf>
    <xf numFmtId="0" fontId="9" fillId="39" borderId="14" xfId="49" applyFont="1" applyFill="1" applyBorder="1" applyAlignment="1">
      <alignment horizontal="center" vertical="center" wrapText="1"/>
      <protection/>
    </xf>
    <xf numFmtId="0" fontId="0" fillId="39" borderId="12" xfId="0" applyFont="1" applyFill="1" applyBorder="1" applyAlignment="1">
      <alignment horizontal="center" vertical="center"/>
    </xf>
    <xf numFmtId="0" fontId="0" fillId="39" borderId="11" xfId="0" applyFont="1" applyFill="1" applyBorder="1" applyAlignment="1">
      <alignment horizontal="center" vertical="center"/>
    </xf>
    <xf numFmtId="0" fontId="0" fillId="39" borderId="14" xfId="0" applyFont="1" applyFill="1" applyBorder="1" applyAlignment="1">
      <alignment horizontal="center" vertical="center"/>
    </xf>
    <xf numFmtId="0" fontId="9" fillId="0" borderId="12" xfId="49" applyFont="1" applyFill="1" applyBorder="1" applyAlignment="1">
      <alignment horizontal="center" vertical="center" wrapText="1"/>
      <protection/>
    </xf>
    <xf numFmtId="0" fontId="9" fillId="0" borderId="11" xfId="49" applyFont="1" applyFill="1" applyBorder="1" applyAlignment="1">
      <alignment horizontal="center" vertical="center" wrapText="1"/>
      <protection/>
    </xf>
    <xf numFmtId="0" fontId="9" fillId="0" borderId="14" xfId="49" applyFont="1" applyFill="1" applyBorder="1" applyAlignment="1">
      <alignment horizontal="center" vertical="center" wrapText="1"/>
      <protection/>
    </xf>
    <xf numFmtId="0" fontId="9" fillId="39" borderId="12" xfId="49" applyFont="1" applyFill="1" applyBorder="1" applyAlignment="1">
      <alignment horizontal="center" vertical="center"/>
      <protection/>
    </xf>
    <xf numFmtId="0" fontId="9" fillId="39" borderId="11" xfId="49" applyFont="1" applyFill="1" applyBorder="1" applyAlignment="1">
      <alignment horizontal="center" vertical="center"/>
      <protection/>
    </xf>
    <xf numFmtId="0" fontId="9" fillId="39" borderId="14" xfId="49" applyFont="1" applyFill="1" applyBorder="1" applyAlignment="1">
      <alignment horizontal="center" vertical="center"/>
      <protection/>
    </xf>
    <xf numFmtId="0" fontId="9" fillId="0" borderId="12" xfId="49" applyFont="1" applyFill="1" applyBorder="1" applyAlignment="1">
      <alignment horizontal="center" vertical="center"/>
      <protection/>
    </xf>
    <xf numFmtId="0" fontId="9" fillId="0" borderId="11" xfId="49" applyFont="1" applyFill="1" applyBorder="1" applyAlignment="1">
      <alignment horizontal="center" vertical="center"/>
      <protection/>
    </xf>
    <xf numFmtId="0" fontId="9" fillId="0" borderId="14" xfId="49" applyFont="1" applyFill="1" applyBorder="1" applyAlignment="1">
      <alignment horizontal="center" vertical="center"/>
      <protection/>
    </xf>
    <xf numFmtId="0" fontId="9" fillId="34" borderId="12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9" fillId="40" borderId="12" xfId="0" applyFont="1" applyFill="1" applyBorder="1" applyAlignment="1">
      <alignment horizontal="center" vertical="center" wrapText="1"/>
    </xf>
    <xf numFmtId="0" fontId="9" fillId="40" borderId="11" xfId="0" applyFont="1" applyFill="1" applyBorder="1" applyAlignment="1">
      <alignment horizontal="center" vertical="center" wrapText="1"/>
    </xf>
    <xf numFmtId="0" fontId="9" fillId="4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40" borderId="12" xfId="0" applyFont="1" applyFill="1" applyBorder="1" applyAlignment="1">
      <alignment horizontal="center" vertical="center"/>
    </xf>
    <xf numFmtId="0" fontId="9" fillId="40" borderId="11" xfId="0" applyFont="1" applyFill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>
      <alignment horizontal="center" vertical="center"/>
    </xf>
    <xf numFmtId="167" fontId="9" fillId="34" borderId="11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4" xfId="0" applyFill="1" applyBorder="1" applyAlignment="1">
      <alignment horizontal="center" vertical="center"/>
    </xf>
    <xf numFmtId="0" fontId="21" fillId="37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0" fontId="9" fillId="0" borderId="12" xfId="50" applyFont="1" applyFill="1" applyBorder="1" applyAlignment="1">
      <alignment horizontal="center" vertical="center" wrapText="1"/>
      <protection/>
    </xf>
    <xf numFmtId="0" fontId="9" fillId="0" borderId="11" xfId="50" applyFont="1" applyFill="1" applyBorder="1" applyAlignment="1">
      <alignment horizontal="center" vertical="center" wrapText="1"/>
      <protection/>
    </xf>
    <xf numFmtId="0" fontId="9" fillId="0" borderId="14" xfId="50" applyFont="1" applyFill="1" applyBorder="1" applyAlignment="1">
      <alignment horizontal="center" vertical="center" wrapText="1"/>
      <protection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39" borderId="12" xfId="0" applyNumberFormat="1" applyFill="1" applyBorder="1" applyAlignment="1">
      <alignment horizontal="center" vertical="center"/>
    </xf>
    <xf numFmtId="49" fontId="0" fillId="39" borderId="11" xfId="0" applyNumberFormat="1" applyFill="1" applyBorder="1" applyAlignment="1">
      <alignment horizontal="center" vertical="center"/>
    </xf>
    <xf numFmtId="49" fontId="0" fillId="39" borderId="14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167" fontId="0" fillId="0" borderId="11" xfId="0" applyNumberFormat="1" applyFill="1" applyBorder="1" applyAlignment="1">
      <alignment horizontal="center" vertical="center"/>
    </xf>
    <xf numFmtId="167" fontId="0" fillId="0" borderId="14" xfId="0" applyNumberFormat="1" applyFill="1" applyBorder="1" applyAlignment="1">
      <alignment horizontal="center" vertical="center"/>
    </xf>
    <xf numFmtId="0" fontId="0" fillId="33" borderId="12" xfId="50" applyFont="1" applyFill="1" applyBorder="1" applyAlignment="1">
      <alignment horizontal="center" vertical="center" wrapText="1"/>
      <protection/>
    </xf>
    <xf numFmtId="0" fontId="0" fillId="33" borderId="11" xfId="50" applyFont="1" applyFill="1" applyBorder="1" applyAlignment="1">
      <alignment horizontal="center" vertical="center" wrapText="1"/>
      <protection/>
    </xf>
    <xf numFmtId="0" fontId="0" fillId="39" borderId="10" xfId="0" applyFill="1" applyBorder="1" applyAlignment="1">
      <alignment horizontal="center" vertical="center"/>
    </xf>
    <xf numFmtId="0" fontId="9" fillId="41" borderId="12" xfId="0" applyFont="1" applyFill="1" applyBorder="1" applyAlignment="1">
      <alignment horizontal="center" vertical="center"/>
    </xf>
    <xf numFmtId="0" fontId="9" fillId="41" borderId="11" xfId="0" applyFont="1" applyFill="1" applyBorder="1" applyAlignment="1">
      <alignment horizontal="center" vertical="center"/>
    </xf>
    <xf numFmtId="0" fontId="9" fillId="41" borderId="14" xfId="0" applyFont="1" applyFill="1" applyBorder="1" applyAlignment="1">
      <alignment horizontal="center" vertical="center"/>
    </xf>
    <xf numFmtId="0" fontId="9" fillId="41" borderId="12" xfId="0" applyFont="1" applyFill="1" applyBorder="1" applyAlignment="1" applyProtection="1">
      <alignment horizontal="center" vertical="center"/>
      <protection/>
    </xf>
    <xf numFmtId="0" fontId="9" fillId="41" borderId="11" xfId="0" applyFont="1" applyFill="1" applyBorder="1" applyAlignment="1" applyProtection="1">
      <alignment horizontal="center" vertical="center"/>
      <protection/>
    </xf>
    <xf numFmtId="0" fontId="9" fillId="41" borderId="14" xfId="0" applyFont="1" applyFill="1" applyBorder="1" applyAlignment="1" applyProtection="1">
      <alignment horizontal="center" vertical="center"/>
      <protection/>
    </xf>
    <xf numFmtId="0" fontId="9" fillId="41" borderId="10" xfId="0" applyFont="1" applyFill="1" applyBorder="1" applyAlignment="1" applyProtection="1">
      <alignment horizontal="center" vertical="center" wrapText="1"/>
      <protection/>
    </xf>
    <xf numFmtId="0" fontId="0" fillId="41" borderId="12" xfId="0" applyFont="1" applyFill="1" applyBorder="1" applyAlignment="1">
      <alignment horizontal="center" vertical="center"/>
    </xf>
    <xf numFmtId="0" fontId="0" fillId="41" borderId="11" xfId="0" applyFont="1" applyFill="1" applyBorder="1" applyAlignment="1">
      <alignment horizontal="center" vertical="center"/>
    </xf>
    <xf numFmtId="0" fontId="0" fillId="41" borderId="14" xfId="0" applyFont="1" applyFill="1" applyBorder="1" applyAlignment="1">
      <alignment horizontal="center" vertical="center"/>
    </xf>
    <xf numFmtId="0" fontId="0" fillId="41" borderId="12" xfId="0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0" fillId="41" borderId="14" xfId="0" applyFill="1" applyBorder="1" applyAlignment="1">
      <alignment horizontal="center" vertical="center"/>
    </xf>
    <xf numFmtId="0" fontId="9" fillId="41" borderId="10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center" vertical="center" wrapText="1"/>
    </xf>
    <xf numFmtId="0" fontId="0" fillId="34" borderId="14" xfId="0" applyNumberFormat="1" applyFont="1" applyFill="1" applyBorder="1" applyAlignment="1">
      <alignment horizontal="center" vertical="center" wrapText="1"/>
    </xf>
    <xf numFmtId="0" fontId="21" fillId="37" borderId="10" xfId="0" applyNumberFormat="1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/>
    </xf>
    <xf numFmtId="0" fontId="6" fillId="38" borderId="13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_31_01_07 até 21_02_07_ARRECADACOES FGS (1)" xfId="50"/>
    <cellStyle name="Normal_BA_29 I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dxfs count="2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76200</xdr:rowOff>
    </xdr:from>
    <xdr:to>
      <xdr:col>2</xdr:col>
      <xdr:colOff>647700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8125"/>
          <a:ext cx="16668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76200</xdr:rowOff>
    </xdr:from>
    <xdr:to>
      <xdr:col>2</xdr:col>
      <xdr:colOff>781050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38125"/>
          <a:ext cx="16668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95250</xdr:rowOff>
    </xdr:from>
    <xdr:to>
      <xdr:col>2</xdr:col>
      <xdr:colOff>276225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8125"/>
          <a:ext cx="9525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57150</xdr:rowOff>
    </xdr:from>
    <xdr:to>
      <xdr:col>2</xdr:col>
      <xdr:colOff>704850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19075"/>
          <a:ext cx="16287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95250</xdr:rowOff>
    </xdr:from>
    <xdr:to>
      <xdr:col>2</xdr:col>
      <xdr:colOff>257175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8125"/>
          <a:ext cx="9334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76200</xdr:rowOff>
    </xdr:from>
    <xdr:to>
      <xdr:col>2</xdr:col>
      <xdr:colOff>800100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8125"/>
          <a:ext cx="16668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76200</xdr:rowOff>
    </xdr:from>
    <xdr:to>
      <xdr:col>3</xdr:col>
      <xdr:colOff>247650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8125"/>
          <a:ext cx="16668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76200</xdr:rowOff>
    </xdr:from>
    <xdr:to>
      <xdr:col>2</xdr:col>
      <xdr:colOff>990600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38125"/>
          <a:ext cx="24479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95250</xdr:rowOff>
    </xdr:from>
    <xdr:to>
      <xdr:col>2</xdr:col>
      <xdr:colOff>990600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00050"/>
          <a:ext cx="166687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76200</xdr:rowOff>
    </xdr:from>
    <xdr:to>
      <xdr:col>3</xdr:col>
      <xdr:colOff>247650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38125"/>
          <a:ext cx="22002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76200</xdr:rowOff>
    </xdr:from>
    <xdr:to>
      <xdr:col>3</xdr:col>
      <xdr:colOff>19050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8125"/>
          <a:ext cx="16668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76200</xdr:rowOff>
    </xdr:from>
    <xdr:to>
      <xdr:col>2</xdr:col>
      <xdr:colOff>1000125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00050"/>
          <a:ext cx="16668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76200</xdr:rowOff>
    </xdr:from>
    <xdr:to>
      <xdr:col>2</xdr:col>
      <xdr:colOff>904875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8125"/>
          <a:ext cx="17335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76200</xdr:rowOff>
    </xdr:from>
    <xdr:to>
      <xdr:col>2</xdr:col>
      <xdr:colOff>819150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18764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76200</xdr:rowOff>
    </xdr:from>
    <xdr:to>
      <xdr:col>2</xdr:col>
      <xdr:colOff>819150</xdr:colOff>
      <xdr:row>3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18764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76200</xdr:rowOff>
    </xdr:from>
    <xdr:to>
      <xdr:col>2</xdr:col>
      <xdr:colOff>1000125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00050"/>
          <a:ext cx="16668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76200</xdr:rowOff>
    </xdr:from>
    <xdr:to>
      <xdr:col>2</xdr:col>
      <xdr:colOff>752475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8125"/>
          <a:ext cx="16668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76200</xdr:rowOff>
    </xdr:from>
    <xdr:to>
      <xdr:col>2</xdr:col>
      <xdr:colOff>752475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8125"/>
          <a:ext cx="16668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76200</xdr:rowOff>
    </xdr:from>
    <xdr:to>
      <xdr:col>2</xdr:col>
      <xdr:colOff>752475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8125"/>
          <a:ext cx="16668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76200</xdr:rowOff>
    </xdr:from>
    <xdr:to>
      <xdr:col>2</xdr:col>
      <xdr:colOff>1000125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00050"/>
          <a:ext cx="16668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76200</xdr:rowOff>
    </xdr:from>
    <xdr:to>
      <xdr:col>2</xdr:col>
      <xdr:colOff>1000125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00050"/>
          <a:ext cx="16668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123825</xdr:rowOff>
    </xdr:from>
    <xdr:to>
      <xdr:col>2</xdr:col>
      <xdr:colOff>942975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66700"/>
          <a:ext cx="166687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6:K231"/>
  <sheetViews>
    <sheetView showGridLines="0" zoomScalePageLayoutView="0" workbookViewId="0" topLeftCell="A102">
      <selection activeCell="M26" sqref="M26"/>
    </sheetView>
  </sheetViews>
  <sheetFormatPr defaultColWidth="9.140625" defaultRowHeight="12.75"/>
  <cols>
    <col min="2" max="2" width="16.8515625" style="0" customWidth="1"/>
    <col min="3" max="3" width="14.00390625" style="0" customWidth="1"/>
    <col min="4" max="4" width="28.28125" style="0" customWidth="1"/>
    <col min="5" max="5" width="10.7109375" style="0" customWidth="1"/>
    <col min="6" max="6" width="10.140625" style="20" bestFit="1" customWidth="1"/>
    <col min="7" max="7" width="13.140625" style="52" bestFit="1" customWidth="1"/>
    <col min="8" max="8" width="13.140625" style="0" bestFit="1" customWidth="1"/>
    <col min="9" max="10" width="12.00390625" style="0" bestFit="1" customWidth="1"/>
    <col min="11" max="11" width="10.140625" style="0" bestFit="1" customWidth="1"/>
    <col min="12" max="12" width="12.00390625" style="0" customWidth="1"/>
    <col min="13" max="13" width="9.421875" style="0" bestFit="1" customWidth="1"/>
  </cols>
  <sheetData>
    <row r="6" spans="2:9" ht="18">
      <c r="B6" s="34" t="s">
        <v>62</v>
      </c>
      <c r="C6" s="35"/>
      <c r="D6" s="35"/>
      <c r="E6" s="36"/>
      <c r="F6" s="36"/>
      <c r="G6" s="33"/>
      <c r="H6" s="33"/>
      <c r="I6" s="33"/>
    </row>
    <row r="7" spans="2:9" ht="15.75">
      <c r="B7" s="37" t="s">
        <v>46</v>
      </c>
      <c r="C7" s="35"/>
      <c r="D7" s="35"/>
      <c r="E7" s="36"/>
      <c r="F7" s="36"/>
      <c r="G7" s="33"/>
      <c r="H7" s="33"/>
      <c r="I7" s="33"/>
    </row>
    <row r="8" spans="2:9" ht="14.25">
      <c r="B8" s="38" t="s">
        <v>47</v>
      </c>
      <c r="C8" s="35"/>
      <c r="D8" s="35"/>
      <c r="E8" s="36"/>
      <c r="F8" s="36"/>
      <c r="G8" s="33"/>
      <c r="H8" s="33"/>
      <c r="I8" s="33"/>
    </row>
    <row r="9" spans="2:9" ht="14.25">
      <c r="B9" s="38" t="s">
        <v>48</v>
      </c>
      <c r="C9" s="35"/>
      <c r="D9" s="35"/>
      <c r="E9" s="36"/>
      <c r="F9" s="36"/>
      <c r="G9" s="33"/>
      <c r="H9" s="33"/>
      <c r="I9" s="33"/>
    </row>
    <row r="10" spans="2:9" ht="18">
      <c r="B10" s="34"/>
      <c r="C10" s="35"/>
      <c r="D10" s="35"/>
      <c r="E10" s="36"/>
      <c r="F10" s="36"/>
      <c r="G10" s="33"/>
      <c r="H10" s="33"/>
      <c r="I10" s="33"/>
    </row>
    <row r="11" spans="2:9" ht="27.75">
      <c r="B11" s="39" t="s">
        <v>49</v>
      </c>
      <c r="C11" s="35"/>
      <c r="D11" s="35"/>
      <c r="E11" s="36"/>
      <c r="F11" s="36"/>
      <c r="G11" s="33"/>
      <c r="H11" s="33"/>
      <c r="I11" s="33"/>
    </row>
    <row r="12" spans="2:9" ht="20.25">
      <c r="B12" s="40" t="s">
        <v>76</v>
      </c>
      <c r="C12" s="31"/>
      <c r="D12" s="31"/>
      <c r="E12" s="32"/>
      <c r="F12" s="32"/>
      <c r="G12" s="31"/>
      <c r="H12" s="31"/>
      <c r="I12" s="31"/>
    </row>
    <row r="15" spans="2:7" ht="23.25" customHeight="1">
      <c r="B15" s="347" t="s">
        <v>64</v>
      </c>
      <c r="C15" s="347"/>
      <c r="D15" s="347"/>
      <c r="E15" s="347"/>
      <c r="F15" s="347"/>
      <c r="G15" s="347"/>
    </row>
    <row r="16" spans="2:7" ht="12.75" customHeight="1">
      <c r="B16" s="348" t="s">
        <v>4</v>
      </c>
      <c r="C16" s="348" t="s">
        <v>3</v>
      </c>
      <c r="D16" s="348" t="s">
        <v>5</v>
      </c>
      <c r="E16" s="348" t="s">
        <v>6</v>
      </c>
      <c r="F16" s="348" t="s">
        <v>12</v>
      </c>
      <c r="G16" s="348"/>
    </row>
    <row r="17" spans="2:7" ht="20.25" customHeight="1">
      <c r="B17" s="348"/>
      <c r="C17" s="348"/>
      <c r="D17" s="348"/>
      <c r="E17" s="348"/>
      <c r="F17" s="78" t="s">
        <v>0</v>
      </c>
      <c r="G17" s="80" t="s">
        <v>7</v>
      </c>
    </row>
    <row r="18" spans="2:7" ht="12.75">
      <c r="B18" s="351">
        <v>21</v>
      </c>
      <c r="C18" s="351">
        <v>2103703</v>
      </c>
      <c r="D18" s="351" t="s">
        <v>25</v>
      </c>
      <c r="E18" s="351" t="s">
        <v>24</v>
      </c>
      <c r="F18" s="110">
        <v>39903</v>
      </c>
      <c r="G18" s="111">
        <v>1980</v>
      </c>
    </row>
    <row r="19" spans="2:7" ht="12.75">
      <c r="B19" s="351"/>
      <c r="C19" s="351"/>
      <c r="D19" s="351"/>
      <c r="E19" s="351"/>
      <c r="F19" s="110">
        <v>39963</v>
      </c>
      <c r="G19" s="111">
        <v>1980</v>
      </c>
    </row>
    <row r="20" spans="2:7" ht="12.75">
      <c r="B20" s="351"/>
      <c r="C20" s="351"/>
      <c r="D20" s="351"/>
      <c r="E20" s="351"/>
      <c r="F20" s="110">
        <v>39994</v>
      </c>
      <c r="G20" s="111">
        <v>1980</v>
      </c>
    </row>
    <row r="21" spans="2:7" ht="12.75">
      <c r="B21" s="351"/>
      <c r="C21" s="351"/>
      <c r="D21" s="351"/>
      <c r="E21" s="351"/>
      <c r="F21" s="110">
        <v>40025</v>
      </c>
      <c r="G21" s="111">
        <v>1980</v>
      </c>
    </row>
    <row r="22" spans="2:7" ht="12.75">
      <c r="B22" s="349">
        <v>21</v>
      </c>
      <c r="C22" s="349">
        <v>2103752</v>
      </c>
      <c r="D22" s="349" t="s">
        <v>27</v>
      </c>
      <c r="E22" s="349" t="s">
        <v>24</v>
      </c>
      <c r="F22" s="126">
        <v>39843</v>
      </c>
      <c r="G22" s="127">
        <v>734.25</v>
      </c>
    </row>
    <row r="23" spans="2:7" ht="12.75">
      <c r="B23" s="350"/>
      <c r="C23" s="350"/>
      <c r="D23" s="350"/>
      <c r="E23" s="350"/>
      <c r="F23" s="126">
        <v>39872</v>
      </c>
      <c r="G23" s="127">
        <v>734.25</v>
      </c>
    </row>
    <row r="24" spans="2:7" ht="12.75">
      <c r="B24" s="351">
        <v>21</v>
      </c>
      <c r="C24" s="351">
        <v>2109403</v>
      </c>
      <c r="D24" s="351" t="s">
        <v>26</v>
      </c>
      <c r="E24" s="351" t="s">
        <v>24</v>
      </c>
      <c r="F24" s="110">
        <v>39903</v>
      </c>
      <c r="G24" s="111">
        <v>841.5</v>
      </c>
    </row>
    <row r="25" spans="2:7" ht="12.75">
      <c r="B25" s="351"/>
      <c r="C25" s="351"/>
      <c r="D25" s="351"/>
      <c r="E25" s="351"/>
      <c r="F25" s="110">
        <v>39933</v>
      </c>
      <c r="G25" s="111">
        <v>841.5</v>
      </c>
    </row>
    <row r="26" spans="2:7" ht="12.75">
      <c r="B26" s="351"/>
      <c r="C26" s="351"/>
      <c r="D26" s="351"/>
      <c r="E26" s="351"/>
      <c r="F26" s="110">
        <v>39963</v>
      </c>
      <c r="G26" s="111">
        <v>841.5</v>
      </c>
    </row>
    <row r="27" spans="2:7" ht="12.75">
      <c r="B27" s="138" t="s">
        <v>74</v>
      </c>
      <c r="C27" s="138"/>
      <c r="D27" s="138"/>
      <c r="E27" s="138">
        <f>COUNTIF(E18:E26,"2008/2009")</f>
        <v>3</v>
      </c>
      <c r="F27" s="139">
        <f>COUNT(F18:F26)</f>
        <v>9</v>
      </c>
      <c r="G27" s="140">
        <f>SUM(G18:G26)</f>
        <v>11913</v>
      </c>
    </row>
    <row r="28" spans="2:7" ht="12.75">
      <c r="B28" s="352">
        <v>21</v>
      </c>
      <c r="C28" s="352">
        <v>2107407</v>
      </c>
      <c r="D28" s="352" t="s">
        <v>20</v>
      </c>
      <c r="E28" s="352" t="s">
        <v>18</v>
      </c>
      <c r="F28" s="124">
        <v>40208</v>
      </c>
      <c r="G28" s="247">
        <v>612</v>
      </c>
    </row>
    <row r="29" spans="2:7" ht="12.75">
      <c r="B29" s="353"/>
      <c r="C29" s="353"/>
      <c r="D29" s="353"/>
      <c r="E29" s="353"/>
      <c r="F29" s="124">
        <v>40237</v>
      </c>
      <c r="G29" s="247">
        <v>612</v>
      </c>
    </row>
    <row r="30" spans="2:7" ht="12.75">
      <c r="B30" s="248">
        <v>21</v>
      </c>
      <c r="C30" s="248">
        <v>2111409</v>
      </c>
      <c r="D30" s="248" t="s">
        <v>21</v>
      </c>
      <c r="E30" s="248" t="s">
        <v>18</v>
      </c>
      <c r="F30" s="109">
        <v>40208</v>
      </c>
      <c r="G30" s="249">
        <v>972</v>
      </c>
    </row>
    <row r="31" spans="2:7" ht="12.75">
      <c r="B31" s="141" t="s">
        <v>74</v>
      </c>
      <c r="C31" s="141"/>
      <c r="D31" s="141"/>
      <c r="E31" s="141">
        <f>COUNTIF(E28:E30,"2009/2010")</f>
        <v>2</v>
      </c>
      <c r="F31" s="142">
        <f>COUNT(F28:F30)</f>
        <v>3</v>
      </c>
      <c r="G31" s="143">
        <f>SUM(G28:G30)</f>
        <v>2196</v>
      </c>
    </row>
    <row r="32" spans="2:7" s="18" customFormat="1" ht="12.75">
      <c r="B32" s="352">
        <v>21</v>
      </c>
      <c r="C32" s="352">
        <v>2110237</v>
      </c>
      <c r="D32" s="352" t="s">
        <v>29</v>
      </c>
      <c r="E32" s="352" t="s">
        <v>28</v>
      </c>
      <c r="F32" s="124">
        <v>40560</v>
      </c>
      <c r="G32" s="125">
        <v>2161.92</v>
      </c>
    </row>
    <row r="33" spans="2:7" s="18" customFormat="1" ht="12.75">
      <c r="B33" s="354"/>
      <c r="C33" s="354"/>
      <c r="D33" s="354"/>
      <c r="E33" s="354"/>
      <c r="F33" s="124">
        <v>40591</v>
      </c>
      <c r="G33" s="125">
        <v>2161.92</v>
      </c>
    </row>
    <row r="34" spans="2:7" s="18" customFormat="1" ht="12.75">
      <c r="B34" s="354"/>
      <c r="C34" s="354"/>
      <c r="D34" s="354"/>
      <c r="E34" s="354"/>
      <c r="F34" s="124">
        <v>40619</v>
      </c>
      <c r="G34" s="125">
        <v>2161.92</v>
      </c>
    </row>
    <row r="35" spans="2:7" s="18" customFormat="1" ht="12.75">
      <c r="B35" s="354"/>
      <c r="C35" s="354"/>
      <c r="D35" s="354"/>
      <c r="E35" s="354"/>
      <c r="F35" s="124">
        <v>40650</v>
      </c>
      <c r="G35" s="125">
        <v>2161.92</v>
      </c>
    </row>
    <row r="36" spans="2:7" s="18" customFormat="1" ht="12.75">
      <c r="B36" s="353"/>
      <c r="C36" s="353"/>
      <c r="D36" s="353"/>
      <c r="E36" s="353"/>
      <c r="F36" s="124">
        <v>40680</v>
      </c>
      <c r="G36" s="125">
        <v>2161.92</v>
      </c>
    </row>
    <row r="37" spans="2:7" s="18" customFormat="1" ht="12.75">
      <c r="B37" s="122" t="s">
        <v>74</v>
      </c>
      <c r="C37" s="122"/>
      <c r="D37" s="122"/>
      <c r="E37" s="144">
        <f>COUNTIF(E32:E32,"2010/2011")</f>
        <v>1</v>
      </c>
      <c r="F37" s="145">
        <f>COUNT(F32:F36)</f>
        <v>5</v>
      </c>
      <c r="G37" s="146">
        <f>SUM(G32:G36)</f>
        <v>10809.6</v>
      </c>
    </row>
    <row r="38" spans="2:7" ht="12.75">
      <c r="B38" s="341">
        <v>21</v>
      </c>
      <c r="C38" s="341">
        <v>2100105</v>
      </c>
      <c r="D38" s="341" t="s">
        <v>67</v>
      </c>
      <c r="E38" s="341" t="s">
        <v>65</v>
      </c>
      <c r="F38" s="53">
        <v>41669</v>
      </c>
      <c r="G38" s="108">
        <v>3417</v>
      </c>
    </row>
    <row r="39" spans="2:7" ht="12.75">
      <c r="B39" s="342"/>
      <c r="C39" s="342"/>
      <c r="D39" s="342"/>
      <c r="E39" s="342"/>
      <c r="F39" s="53">
        <v>41698</v>
      </c>
      <c r="G39" s="250">
        <v>3417</v>
      </c>
    </row>
    <row r="40" spans="2:7" ht="12.75">
      <c r="B40" s="342"/>
      <c r="C40" s="342"/>
      <c r="D40" s="342"/>
      <c r="E40" s="342"/>
      <c r="F40" s="53">
        <v>41728</v>
      </c>
      <c r="G40" s="250">
        <v>3417</v>
      </c>
    </row>
    <row r="41" spans="2:7" ht="12.75">
      <c r="B41" s="342"/>
      <c r="C41" s="342"/>
      <c r="D41" s="342"/>
      <c r="E41" s="342"/>
      <c r="F41" s="53">
        <v>41759</v>
      </c>
      <c r="G41" s="250">
        <v>3417</v>
      </c>
    </row>
    <row r="42" spans="2:7" ht="12.75">
      <c r="B42" s="342"/>
      <c r="C42" s="342"/>
      <c r="D42" s="342"/>
      <c r="E42" s="342"/>
      <c r="F42" s="53">
        <v>41789</v>
      </c>
      <c r="G42" s="250">
        <v>3417</v>
      </c>
    </row>
    <row r="43" spans="2:7" ht="12.75">
      <c r="B43" s="343"/>
      <c r="C43" s="343"/>
      <c r="D43" s="343"/>
      <c r="E43" s="343"/>
      <c r="F43" s="53">
        <v>41820</v>
      </c>
      <c r="G43" s="250">
        <v>3417</v>
      </c>
    </row>
    <row r="44" spans="2:7" ht="12.75">
      <c r="B44" s="344">
        <v>21</v>
      </c>
      <c r="C44" s="344">
        <v>2100907</v>
      </c>
      <c r="D44" s="344" t="s">
        <v>68</v>
      </c>
      <c r="E44" s="344" t="s">
        <v>65</v>
      </c>
      <c r="F44" s="30">
        <v>41669</v>
      </c>
      <c r="G44" s="54">
        <v>2352.38</v>
      </c>
    </row>
    <row r="45" spans="2:7" ht="12.75">
      <c r="B45" s="345"/>
      <c r="C45" s="345"/>
      <c r="D45" s="345"/>
      <c r="E45" s="345"/>
      <c r="F45" s="30">
        <v>41698</v>
      </c>
      <c r="G45" s="54">
        <v>2352.38</v>
      </c>
    </row>
    <row r="46" spans="2:7" ht="12.75">
      <c r="B46" s="345"/>
      <c r="C46" s="345"/>
      <c r="D46" s="345"/>
      <c r="E46" s="345"/>
      <c r="F46" s="30">
        <v>41728</v>
      </c>
      <c r="G46" s="54">
        <v>2352.38</v>
      </c>
    </row>
    <row r="47" spans="2:7" ht="12.75">
      <c r="B47" s="345"/>
      <c r="C47" s="345"/>
      <c r="D47" s="345"/>
      <c r="E47" s="345"/>
      <c r="F47" s="30">
        <v>41759</v>
      </c>
      <c r="G47" s="54">
        <v>2352.38</v>
      </c>
    </row>
    <row r="48" spans="2:7" ht="12.75">
      <c r="B48" s="345"/>
      <c r="C48" s="345"/>
      <c r="D48" s="345"/>
      <c r="E48" s="345"/>
      <c r="F48" s="30">
        <v>41789</v>
      </c>
      <c r="G48" s="54">
        <v>2352.38</v>
      </c>
    </row>
    <row r="49" spans="2:7" ht="12.75">
      <c r="B49" s="346"/>
      <c r="C49" s="346"/>
      <c r="D49" s="346"/>
      <c r="E49" s="346"/>
      <c r="F49" s="30">
        <v>41820</v>
      </c>
      <c r="G49" s="54">
        <v>2352.38</v>
      </c>
    </row>
    <row r="50" spans="2:7" ht="12.75">
      <c r="B50" s="341">
        <v>21</v>
      </c>
      <c r="C50" s="341">
        <v>2102309</v>
      </c>
      <c r="D50" s="341" t="s">
        <v>69</v>
      </c>
      <c r="E50" s="341" t="s">
        <v>65</v>
      </c>
      <c r="F50" s="53">
        <v>41669</v>
      </c>
      <c r="G50" s="108">
        <v>3334.13</v>
      </c>
    </row>
    <row r="51" spans="2:7" ht="12.75">
      <c r="B51" s="342"/>
      <c r="C51" s="342"/>
      <c r="D51" s="342"/>
      <c r="E51" s="342"/>
      <c r="F51" s="53">
        <v>41698</v>
      </c>
      <c r="G51" s="108">
        <v>3334.13</v>
      </c>
    </row>
    <row r="52" spans="2:7" ht="12.75">
      <c r="B52" s="342"/>
      <c r="C52" s="342"/>
      <c r="D52" s="342"/>
      <c r="E52" s="342"/>
      <c r="F52" s="53">
        <v>41728</v>
      </c>
      <c r="G52" s="108">
        <v>3334.13</v>
      </c>
    </row>
    <row r="53" spans="2:7" ht="12.75">
      <c r="B53" s="342"/>
      <c r="C53" s="342"/>
      <c r="D53" s="342"/>
      <c r="E53" s="342"/>
      <c r="F53" s="53">
        <v>41759</v>
      </c>
      <c r="G53" s="108">
        <v>3334.13</v>
      </c>
    </row>
    <row r="54" spans="2:7" ht="12.75">
      <c r="B54" s="342"/>
      <c r="C54" s="342"/>
      <c r="D54" s="342"/>
      <c r="E54" s="342"/>
      <c r="F54" s="53">
        <v>41789</v>
      </c>
      <c r="G54" s="108">
        <v>3334.13</v>
      </c>
    </row>
    <row r="55" spans="2:7" ht="12.75">
      <c r="B55" s="343"/>
      <c r="C55" s="343"/>
      <c r="D55" s="343"/>
      <c r="E55" s="343"/>
      <c r="F55" s="53">
        <v>41820</v>
      </c>
      <c r="G55" s="108">
        <v>3334.13</v>
      </c>
    </row>
    <row r="56" spans="2:7" ht="12.75">
      <c r="B56" s="344">
        <v>21</v>
      </c>
      <c r="C56" s="344">
        <v>2103802</v>
      </c>
      <c r="D56" s="344" t="s">
        <v>70</v>
      </c>
      <c r="E56" s="344" t="s">
        <v>65</v>
      </c>
      <c r="F56" s="30">
        <v>41669</v>
      </c>
      <c r="G56" s="54">
        <v>1880.63</v>
      </c>
    </row>
    <row r="57" spans="2:7" ht="12.75">
      <c r="B57" s="345"/>
      <c r="C57" s="345"/>
      <c r="D57" s="345"/>
      <c r="E57" s="345"/>
      <c r="F57" s="30">
        <v>41698</v>
      </c>
      <c r="G57" s="54">
        <v>1880.63</v>
      </c>
    </row>
    <row r="58" spans="2:7" ht="12.75">
      <c r="B58" s="345"/>
      <c r="C58" s="345"/>
      <c r="D58" s="345"/>
      <c r="E58" s="345"/>
      <c r="F58" s="30">
        <v>41728</v>
      </c>
      <c r="G58" s="54">
        <v>1880.63</v>
      </c>
    </row>
    <row r="59" spans="2:7" ht="12.75">
      <c r="B59" s="345"/>
      <c r="C59" s="345"/>
      <c r="D59" s="345"/>
      <c r="E59" s="345"/>
      <c r="F59" s="30">
        <v>41759</v>
      </c>
      <c r="G59" s="54">
        <v>1880.63</v>
      </c>
    </row>
    <row r="60" spans="2:7" ht="12.75">
      <c r="B60" s="345"/>
      <c r="C60" s="345"/>
      <c r="D60" s="345"/>
      <c r="E60" s="345"/>
      <c r="F60" s="30">
        <v>41789</v>
      </c>
      <c r="G60" s="54">
        <v>1880.63</v>
      </c>
    </row>
    <row r="61" spans="2:7" ht="12.75">
      <c r="B61" s="346"/>
      <c r="C61" s="346"/>
      <c r="D61" s="346"/>
      <c r="E61" s="346"/>
      <c r="F61" s="30">
        <v>41820</v>
      </c>
      <c r="G61" s="54">
        <v>1880.63</v>
      </c>
    </row>
    <row r="62" spans="2:7" ht="12.75">
      <c r="B62" s="341">
        <v>21</v>
      </c>
      <c r="C62" s="341">
        <v>2107308</v>
      </c>
      <c r="D62" s="341" t="s">
        <v>71</v>
      </c>
      <c r="E62" s="341" t="s">
        <v>65</v>
      </c>
      <c r="F62" s="53">
        <v>41669</v>
      </c>
      <c r="G62" s="108">
        <v>975.38</v>
      </c>
    </row>
    <row r="63" spans="2:7" ht="12.75">
      <c r="B63" s="343"/>
      <c r="C63" s="343"/>
      <c r="D63" s="343"/>
      <c r="E63" s="343"/>
      <c r="F63" s="53">
        <v>41698</v>
      </c>
      <c r="G63" s="108">
        <v>975.38</v>
      </c>
    </row>
    <row r="64" spans="2:7" ht="12.75">
      <c r="B64" s="344">
        <v>21</v>
      </c>
      <c r="C64" s="344">
        <v>2107704</v>
      </c>
      <c r="D64" s="344" t="s">
        <v>72</v>
      </c>
      <c r="E64" s="344" t="s">
        <v>65</v>
      </c>
      <c r="F64" s="30">
        <v>41669</v>
      </c>
      <c r="G64" s="54">
        <v>2052.75</v>
      </c>
    </row>
    <row r="65" spans="2:7" ht="12.75">
      <c r="B65" s="345"/>
      <c r="C65" s="345"/>
      <c r="D65" s="345"/>
      <c r="E65" s="345"/>
      <c r="F65" s="30">
        <v>41698</v>
      </c>
      <c r="G65" s="54">
        <v>2052.75</v>
      </c>
    </row>
    <row r="66" spans="2:7" ht="12.75">
      <c r="B66" s="345"/>
      <c r="C66" s="345"/>
      <c r="D66" s="345"/>
      <c r="E66" s="345"/>
      <c r="F66" s="30">
        <v>41728</v>
      </c>
      <c r="G66" s="54">
        <v>2052.75</v>
      </c>
    </row>
    <row r="67" spans="2:7" ht="12.75">
      <c r="B67" s="345"/>
      <c r="C67" s="345"/>
      <c r="D67" s="345"/>
      <c r="E67" s="345"/>
      <c r="F67" s="30">
        <v>41759</v>
      </c>
      <c r="G67" s="54">
        <v>2052.75</v>
      </c>
    </row>
    <row r="68" spans="2:7" ht="12.75">
      <c r="B68" s="345"/>
      <c r="C68" s="345"/>
      <c r="D68" s="345"/>
      <c r="E68" s="345"/>
      <c r="F68" s="30">
        <v>41789</v>
      </c>
      <c r="G68" s="54">
        <v>2052.75</v>
      </c>
    </row>
    <row r="69" spans="2:7" ht="12.75">
      <c r="B69" s="346"/>
      <c r="C69" s="346"/>
      <c r="D69" s="346"/>
      <c r="E69" s="346"/>
      <c r="F69" s="30">
        <v>41820</v>
      </c>
      <c r="G69" s="54">
        <v>2052.75</v>
      </c>
    </row>
    <row r="70" spans="2:7" ht="12.75">
      <c r="B70" s="341">
        <v>21</v>
      </c>
      <c r="C70" s="341">
        <v>2111953</v>
      </c>
      <c r="D70" s="341" t="s">
        <v>73</v>
      </c>
      <c r="E70" s="341" t="s">
        <v>65</v>
      </c>
      <c r="F70" s="53">
        <v>41669</v>
      </c>
      <c r="G70" s="108">
        <v>765</v>
      </c>
    </row>
    <row r="71" spans="2:7" ht="12.75">
      <c r="B71" s="342"/>
      <c r="C71" s="342"/>
      <c r="D71" s="342"/>
      <c r="E71" s="342"/>
      <c r="F71" s="53">
        <v>41698</v>
      </c>
      <c r="G71" s="108">
        <v>765</v>
      </c>
    </row>
    <row r="72" spans="2:7" ht="12.75">
      <c r="B72" s="342"/>
      <c r="C72" s="342"/>
      <c r="D72" s="342"/>
      <c r="E72" s="342"/>
      <c r="F72" s="53">
        <v>41728</v>
      </c>
      <c r="G72" s="108">
        <v>765</v>
      </c>
    </row>
    <row r="73" spans="2:7" ht="12.75">
      <c r="B73" s="147" t="s">
        <v>74</v>
      </c>
      <c r="C73" s="148"/>
      <c r="D73" s="148"/>
      <c r="E73" s="147">
        <f>COUNTIF(E38:E72,"2013/2014")</f>
        <v>7</v>
      </c>
      <c r="F73" s="147">
        <f>COUNT(F38:F72)</f>
        <v>35</v>
      </c>
      <c r="G73" s="146">
        <f>SUM(G38:G72)</f>
        <v>82467.09999999999</v>
      </c>
    </row>
    <row r="74" spans="2:7" ht="12.75">
      <c r="B74" s="344">
        <v>21</v>
      </c>
      <c r="C74" s="355">
        <v>2100154</v>
      </c>
      <c r="D74" s="359" t="s">
        <v>85</v>
      </c>
      <c r="E74" s="344" t="s">
        <v>93</v>
      </c>
      <c r="F74" s="26">
        <v>42064</v>
      </c>
      <c r="G74" s="123">
        <v>1978.5966666666666</v>
      </c>
    </row>
    <row r="75" spans="2:7" ht="12.75">
      <c r="B75" s="345"/>
      <c r="C75" s="356"/>
      <c r="D75" s="360"/>
      <c r="E75" s="345"/>
      <c r="F75" s="26">
        <v>42095</v>
      </c>
      <c r="G75" s="123">
        <v>1978.5966666666666</v>
      </c>
    </row>
    <row r="76" spans="2:7" ht="12.75">
      <c r="B76" s="345"/>
      <c r="C76" s="356"/>
      <c r="D76" s="360"/>
      <c r="E76" s="345"/>
      <c r="F76" s="26">
        <v>42125</v>
      </c>
      <c r="G76" s="123">
        <v>1978.5966666666666</v>
      </c>
    </row>
    <row r="77" spans="2:7" ht="12.75">
      <c r="B77" s="345"/>
      <c r="C77" s="356"/>
      <c r="D77" s="360"/>
      <c r="E77" s="345"/>
      <c r="F77" s="26">
        <v>42156</v>
      </c>
      <c r="G77" s="123">
        <v>1978.5966666666666</v>
      </c>
    </row>
    <row r="78" spans="2:7" ht="12.75">
      <c r="B78" s="345"/>
      <c r="C78" s="356"/>
      <c r="D78" s="360"/>
      <c r="E78" s="345"/>
      <c r="F78" s="26">
        <v>42186</v>
      </c>
      <c r="G78" s="123">
        <v>1978.5966666666666</v>
      </c>
    </row>
    <row r="79" spans="2:7" ht="12.75">
      <c r="B79" s="346"/>
      <c r="C79" s="357"/>
      <c r="D79" s="361"/>
      <c r="E79" s="346"/>
      <c r="F79" s="26">
        <v>42217</v>
      </c>
      <c r="G79" s="123">
        <v>1978.5966666666666</v>
      </c>
    </row>
    <row r="80" spans="2:7" ht="12.75">
      <c r="B80" s="341">
        <v>21</v>
      </c>
      <c r="C80" s="363">
        <v>2100303</v>
      </c>
      <c r="D80" s="366" t="s">
        <v>86</v>
      </c>
      <c r="E80" s="341" t="s">
        <v>93</v>
      </c>
      <c r="F80" s="161">
        <v>42078</v>
      </c>
      <c r="G80" s="157">
        <v>2238.9383333333335</v>
      </c>
    </row>
    <row r="81" spans="2:7" ht="12.75">
      <c r="B81" s="342"/>
      <c r="C81" s="364"/>
      <c r="D81" s="367"/>
      <c r="E81" s="342"/>
      <c r="F81" s="161">
        <v>42109</v>
      </c>
      <c r="G81" s="157">
        <v>2238.9383333333335</v>
      </c>
    </row>
    <row r="82" spans="2:7" ht="12.75">
      <c r="B82" s="342"/>
      <c r="C82" s="364"/>
      <c r="D82" s="367"/>
      <c r="E82" s="342"/>
      <c r="F82" s="161">
        <v>42139</v>
      </c>
      <c r="G82" s="157">
        <v>2238.9383333333335</v>
      </c>
    </row>
    <row r="83" spans="2:7" ht="12.75">
      <c r="B83" s="342"/>
      <c r="C83" s="364"/>
      <c r="D83" s="367"/>
      <c r="E83" s="342"/>
      <c r="F83" s="161">
        <v>42170</v>
      </c>
      <c r="G83" s="157">
        <v>2238.9383333333335</v>
      </c>
    </row>
    <row r="84" spans="2:7" ht="12.75">
      <c r="B84" s="342"/>
      <c r="C84" s="364"/>
      <c r="D84" s="367"/>
      <c r="E84" s="342"/>
      <c r="F84" s="161">
        <v>42200</v>
      </c>
      <c r="G84" s="157">
        <v>2238.9383333333335</v>
      </c>
    </row>
    <row r="85" spans="2:7" ht="12.75">
      <c r="B85" s="343"/>
      <c r="C85" s="365"/>
      <c r="D85" s="368"/>
      <c r="E85" s="343"/>
      <c r="F85" s="161">
        <v>42231</v>
      </c>
      <c r="G85" s="157">
        <v>2238.9383333333335</v>
      </c>
    </row>
    <row r="86" spans="2:7" ht="12.75">
      <c r="B86" s="344">
        <v>21</v>
      </c>
      <c r="C86" s="344">
        <v>2101509</v>
      </c>
      <c r="D86" s="344" t="s">
        <v>87</v>
      </c>
      <c r="E86" s="358" t="s">
        <v>93</v>
      </c>
      <c r="F86" s="26">
        <v>42064</v>
      </c>
      <c r="G86" s="123">
        <v>981.86</v>
      </c>
    </row>
    <row r="87" spans="2:7" ht="12.75">
      <c r="B87" s="346"/>
      <c r="C87" s="346"/>
      <c r="D87" s="346"/>
      <c r="E87" s="358"/>
      <c r="F87" s="26">
        <v>42095</v>
      </c>
      <c r="G87" s="123">
        <v>981.86</v>
      </c>
    </row>
    <row r="88" spans="2:7" ht="12.75">
      <c r="B88" s="341">
        <v>21</v>
      </c>
      <c r="C88" s="341">
        <v>2101731</v>
      </c>
      <c r="D88" s="341" t="s">
        <v>88</v>
      </c>
      <c r="E88" s="362" t="s">
        <v>93</v>
      </c>
      <c r="F88" s="161">
        <v>42095</v>
      </c>
      <c r="G88" s="157">
        <v>3719.1666666666665</v>
      </c>
    </row>
    <row r="89" spans="2:7" ht="12.75">
      <c r="B89" s="342"/>
      <c r="C89" s="342"/>
      <c r="D89" s="342"/>
      <c r="E89" s="362"/>
      <c r="F89" s="161">
        <v>42156</v>
      </c>
      <c r="G89" s="157">
        <v>3719.1666666666665</v>
      </c>
    </row>
    <row r="90" spans="2:7" ht="12.75">
      <c r="B90" s="342"/>
      <c r="C90" s="342"/>
      <c r="D90" s="342"/>
      <c r="E90" s="362"/>
      <c r="F90" s="161">
        <v>42186</v>
      </c>
      <c r="G90" s="157">
        <v>3719.1666666666665</v>
      </c>
    </row>
    <row r="91" spans="2:7" ht="12.75">
      <c r="B91" s="343"/>
      <c r="C91" s="343"/>
      <c r="D91" s="343"/>
      <c r="E91" s="362"/>
      <c r="F91" s="161">
        <v>42217</v>
      </c>
      <c r="G91" s="157">
        <v>3719.1666666666665</v>
      </c>
    </row>
    <row r="92" spans="2:11" ht="12.75">
      <c r="B92" s="344">
        <v>21</v>
      </c>
      <c r="C92" s="355">
        <v>2106409</v>
      </c>
      <c r="D92" s="359" t="s">
        <v>89</v>
      </c>
      <c r="E92" s="358" t="s">
        <v>93</v>
      </c>
      <c r="F92" s="26">
        <v>42064</v>
      </c>
      <c r="G92" s="123">
        <v>6478.788333333334</v>
      </c>
      <c r="H92" s="200"/>
      <c r="I92" s="202"/>
      <c r="J92" s="202"/>
      <c r="K92" s="202"/>
    </row>
    <row r="93" spans="2:11" ht="12.75">
      <c r="B93" s="345"/>
      <c r="C93" s="356"/>
      <c r="D93" s="360"/>
      <c r="E93" s="358"/>
      <c r="F93" s="26">
        <v>42095</v>
      </c>
      <c r="G93" s="123">
        <v>6478.788333333334</v>
      </c>
      <c r="I93" s="202"/>
      <c r="J93" s="202"/>
      <c r="K93" s="202"/>
    </row>
    <row r="94" spans="2:7" ht="12.75">
      <c r="B94" s="345"/>
      <c r="C94" s="356"/>
      <c r="D94" s="360"/>
      <c r="E94" s="358"/>
      <c r="F94" s="26">
        <v>42125</v>
      </c>
      <c r="G94" s="123">
        <v>6478.788333333334</v>
      </c>
    </row>
    <row r="95" spans="2:7" ht="12.75">
      <c r="B95" s="345"/>
      <c r="C95" s="356"/>
      <c r="D95" s="360"/>
      <c r="E95" s="358"/>
      <c r="F95" s="26">
        <v>42156</v>
      </c>
      <c r="G95" s="123">
        <v>6478.788333333334</v>
      </c>
    </row>
    <row r="96" spans="2:7" ht="12.75">
      <c r="B96" s="345"/>
      <c r="C96" s="356"/>
      <c r="D96" s="360"/>
      <c r="E96" s="358"/>
      <c r="F96" s="26">
        <v>42186</v>
      </c>
      <c r="G96" s="123">
        <v>6478.788333333334</v>
      </c>
    </row>
    <row r="97" spans="2:7" ht="12.75">
      <c r="B97" s="346"/>
      <c r="C97" s="357"/>
      <c r="D97" s="361"/>
      <c r="E97" s="358"/>
      <c r="F97" s="26">
        <v>42217</v>
      </c>
      <c r="G97" s="123">
        <v>6478.788333333334</v>
      </c>
    </row>
    <row r="98" spans="2:7" ht="12.75">
      <c r="B98" s="341">
        <v>21</v>
      </c>
      <c r="C98" s="363">
        <v>2106631</v>
      </c>
      <c r="D98" s="366" t="s">
        <v>90</v>
      </c>
      <c r="E98" s="362" t="s">
        <v>93</v>
      </c>
      <c r="F98" s="161">
        <v>42064</v>
      </c>
      <c r="G98" s="157">
        <v>4046.4533333333334</v>
      </c>
    </row>
    <row r="99" spans="2:7" ht="12.75">
      <c r="B99" s="342"/>
      <c r="C99" s="364"/>
      <c r="D99" s="367"/>
      <c r="E99" s="362"/>
      <c r="F99" s="161">
        <v>42095</v>
      </c>
      <c r="G99" s="157">
        <v>4046.4533333333334</v>
      </c>
    </row>
    <row r="100" spans="2:7" ht="12.75">
      <c r="B100" s="342"/>
      <c r="C100" s="364"/>
      <c r="D100" s="367"/>
      <c r="E100" s="362"/>
      <c r="F100" s="161">
        <v>42125</v>
      </c>
      <c r="G100" s="157">
        <v>4046.4533333333334</v>
      </c>
    </row>
    <row r="101" spans="2:7" ht="12.75">
      <c r="B101" s="342"/>
      <c r="C101" s="364"/>
      <c r="D101" s="367"/>
      <c r="E101" s="362"/>
      <c r="F101" s="161">
        <v>42156</v>
      </c>
      <c r="G101" s="157">
        <v>4046.4533333333334</v>
      </c>
    </row>
    <row r="102" spans="2:7" ht="12.75">
      <c r="B102" s="342"/>
      <c r="C102" s="364"/>
      <c r="D102" s="367"/>
      <c r="E102" s="362"/>
      <c r="F102" s="161">
        <v>42186</v>
      </c>
      <c r="G102" s="157">
        <v>4046.4533333333334</v>
      </c>
    </row>
    <row r="103" spans="2:7" ht="12.75">
      <c r="B103" s="343"/>
      <c r="C103" s="365"/>
      <c r="D103" s="368"/>
      <c r="E103" s="362"/>
      <c r="F103" s="161">
        <v>42217</v>
      </c>
      <c r="G103" s="157">
        <v>4046.4533333333334</v>
      </c>
    </row>
    <row r="104" spans="2:7" ht="12.75">
      <c r="B104" s="344">
        <v>21</v>
      </c>
      <c r="C104" s="355">
        <v>2109304</v>
      </c>
      <c r="D104" s="359" t="s">
        <v>91</v>
      </c>
      <c r="E104" s="358" t="s">
        <v>93</v>
      </c>
      <c r="F104" s="26">
        <v>42064</v>
      </c>
      <c r="G104" s="123">
        <v>1390.9683333333335</v>
      </c>
    </row>
    <row r="105" spans="2:7" ht="12.75">
      <c r="B105" s="345"/>
      <c r="C105" s="356"/>
      <c r="D105" s="360"/>
      <c r="E105" s="358"/>
      <c r="F105" s="26">
        <v>42095</v>
      </c>
      <c r="G105" s="123">
        <v>1390.9683333333335</v>
      </c>
    </row>
    <row r="106" spans="2:7" ht="12.75">
      <c r="B106" s="345"/>
      <c r="C106" s="356"/>
      <c r="D106" s="360"/>
      <c r="E106" s="358"/>
      <c r="F106" s="26">
        <v>42125</v>
      </c>
      <c r="G106" s="123">
        <v>1390.9683333333335</v>
      </c>
    </row>
    <row r="107" spans="2:7" ht="12.75">
      <c r="B107" s="345"/>
      <c r="C107" s="356"/>
      <c r="D107" s="360"/>
      <c r="E107" s="358"/>
      <c r="F107" s="26">
        <v>42156</v>
      </c>
      <c r="G107" s="123">
        <v>1390.9683333333335</v>
      </c>
    </row>
    <row r="108" spans="2:7" ht="12.75">
      <c r="B108" s="345"/>
      <c r="C108" s="356"/>
      <c r="D108" s="360"/>
      <c r="E108" s="358"/>
      <c r="F108" s="26">
        <v>42186</v>
      </c>
      <c r="G108" s="123">
        <v>1390.9683333333335</v>
      </c>
    </row>
    <row r="109" spans="2:7" ht="12.75">
      <c r="B109" s="346"/>
      <c r="C109" s="357"/>
      <c r="D109" s="361"/>
      <c r="E109" s="358"/>
      <c r="F109" s="26">
        <v>42217</v>
      </c>
      <c r="G109" s="123">
        <v>1390.9683333333335</v>
      </c>
    </row>
    <row r="110" spans="2:7" ht="12.75">
      <c r="B110" s="341">
        <v>21</v>
      </c>
      <c r="C110" s="363">
        <v>2110401</v>
      </c>
      <c r="D110" s="366" t="s">
        <v>92</v>
      </c>
      <c r="E110" s="362" t="s">
        <v>93</v>
      </c>
      <c r="F110" s="161">
        <v>42078</v>
      </c>
      <c r="G110" s="157">
        <v>5876.283333333334</v>
      </c>
    </row>
    <row r="111" spans="2:7" ht="12.75">
      <c r="B111" s="342"/>
      <c r="C111" s="364"/>
      <c r="D111" s="367"/>
      <c r="E111" s="362"/>
      <c r="F111" s="161">
        <v>42109</v>
      </c>
      <c r="G111" s="157">
        <v>5876.283333333334</v>
      </c>
    </row>
    <row r="112" spans="2:7" ht="12.75">
      <c r="B112" s="342"/>
      <c r="C112" s="364"/>
      <c r="D112" s="367"/>
      <c r="E112" s="362"/>
      <c r="F112" s="161">
        <v>42139</v>
      </c>
      <c r="G112" s="157">
        <v>5876.283333333334</v>
      </c>
    </row>
    <row r="113" spans="2:7" ht="12.75">
      <c r="B113" s="342"/>
      <c r="C113" s="364"/>
      <c r="D113" s="367"/>
      <c r="E113" s="362"/>
      <c r="F113" s="161">
        <v>42170</v>
      </c>
      <c r="G113" s="157">
        <v>5876.283333333334</v>
      </c>
    </row>
    <row r="114" spans="2:7" ht="12.75">
      <c r="B114" s="342"/>
      <c r="C114" s="364"/>
      <c r="D114" s="367"/>
      <c r="E114" s="362"/>
      <c r="F114" s="161">
        <v>42200</v>
      </c>
      <c r="G114" s="157">
        <v>5876.283333333334</v>
      </c>
    </row>
    <row r="115" spans="2:7" ht="12.75">
      <c r="B115" s="343"/>
      <c r="C115" s="365"/>
      <c r="D115" s="368"/>
      <c r="E115" s="362"/>
      <c r="F115" s="161">
        <v>42231</v>
      </c>
      <c r="G115" s="157">
        <v>5876.283333333334</v>
      </c>
    </row>
    <row r="116" spans="2:7" ht="12.75">
      <c r="B116" s="147" t="s">
        <v>74</v>
      </c>
      <c r="C116" s="148"/>
      <c r="D116" s="148"/>
      <c r="E116" s="147">
        <f>COUNTIF(E74:E115,"2014/2015")</f>
        <v>8</v>
      </c>
      <c r="F116" s="147">
        <f>COUNT(F74:F115)</f>
        <v>42</v>
      </c>
      <c r="G116" s="146">
        <f>SUM(G74:G115)</f>
        <v>148900.5566666667</v>
      </c>
    </row>
    <row r="117" spans="2:9" ht="12.75">
      <c r="B117" s="344">
        <v>21</v>
      </c>
      <c r="C117" s="355">
        <v>2103000</v>
      </c>
      <c r="D117" s="359" t="s">
        <v>104</v>
      </c>
      <c r="E117" s="344" t="s">
        <v>100</v>
      </c>
      <c r="F117" s="112">
        <v>42399</v>
      </c>
      <c r="G117" s="113">
        <v>2320.5</v>
      </c>
      <c r="I117" s="183"/>
    </row>
    <row r="118" spans="2:9" ht="12.75">
      <c r="B118" s="345"/>
      <c r="C118" s="356"/>
      <c r="D118" s="360"/>
      <c r="E118" s="345"/>
      <c r="F118" s="112">
        <v>42429</v>
      </c>
      <c r="G118" s="113">
        <v>2320.5</v>
      </c>
      <c r="I118" s="183"/>
    </row>
    <row r="119" spans="2:9" ht="12.75">
      <c r="B119" s="345"/>
      <c r="C119" s="356"/>
      <c r="D119" s="360"/>
      <c r="E119" s="345"/>
      <c r="F119" s="112">
        <v>42459</v>
      </c>
      <c r="G119" s="113">
        <v>2320.5</v>
      </c>
      <c r="I119" s="183"/>
    </row>
    <row r="120" spans="2:9" ht="12.75">
      <c r="B120" s="345"/>
      <c r="C120" s="356"/>
      <c r="D120" s="360"/>
      <c r="E120" s="345"/>
      <c r="F120" s="112">
        <v>42490</v>
      </c>
      <c r="G120" s="113">
        <v>2320.5</v>
      </c>
      <c r="I120" s="183"/>
    </row>
    <row r="121" spans="2:9" ht="12.75">
      <c r="B121" s="345"/>
      <c r="C121" s="356"/>
      <c r="D121" s="360"/>
      <c r="E121" s="345"/>
      <c r="F121" s="26">
        <v>42520</v>
      </c>
      <c r="G121" s="113">
        <v>2320.5</v>
      </c>
      <c r="I121" s="183"/>
    </row>
    <row r="122" spans="2:9" ht="12.75">
      <c r="B122" s="346"/>
      <c r="C122" s="357"/>
      <c r="D122" s="361"/>
      <c r="E122" s="346"/>
      <c r="F122" s="26">
        <v>42551</v>
      </c>
      <c r="G122" s="113">
        <v>2320.5</v>
      </c>
      <c r="I122" s="183"/>
    </row>
    <row r="123" spans="2:9" ht="12.75">
      <c r="B123" s="341">
        <v>21</v>
      </c>
      <c r="C123" s="363">
        <v>2106300</v>
      </c>
      <c r="D123" s="366" t="s">
        <v>105</v>
      </c>
      <c r="E123" s="369" t="s">
        <v>100</v>
      </c>
      <c r="F123" s="246">
        <v>42399</v>
      </c>
      <c r="G123" s="173">
        <v>884</v>
      </c>
      <c r="I123" s="183"/>
    </row>
    <row r="124" spans="2:9" ht="12.75">
      <c r="B124" s="342"/>
      <c r="C124" s="364"/>
      <c r="D124" s="367"/>
      <c r="E124" s="370"/>
      <c r="F124" s="246">
        <v>42429</v>
      </c>
      <c r="G124" s="173">
        <v>884</v>
      </c>
      <c r="H124" s="198"/>
      <c r="I124" s="183"/>
    </row>
    <row r="125" spans="2:9" ht="12.75">
      <c r="B125" s="342"/>
      <c r="C125" s="364"/>
      <c r="D125" s="367"/>
      <c r="E125" s="370"/>
      <c r="F125" s="246">
        <v>42459</v>
      </c>
      <c r="G125" s="173">
        <v>884</v>
      </c>
      <c r="I125" s="183"/>
    </row>
    <row r="126" spans="2:11" ht="12.75">
      <c r="B126" s="147" t="s">
        <v>74</v>
      </c>
      <c r="C126" s="148"/>
      <c r="D126" s="148"/>
      <c r="E126" s="147">
        <f>COUNTIF(E117:E125,"2015/2016")</f>
        <v>2</v>
      </c>
      <c r="F126" s="147">
        <f>COUNT(F117:F125)</f>
        <v>9</v>
      </c>
      <c r="G126" s="146">
        <f>SUM(G117:G125)</f>
        <v>16575</v>
      </c>
      <c r="K126" s="183"/>
    </row>
    <row r="127" spans="2:11" ht="12.75">
      <c r="B127" s="97" t="s">
        <v>8</v>
      </c>
      <c r="C127" s="87"/>
      <c r="D127" s="87"/>
      <c r="E127" s="97">
        <f>E27+E31+E37+E73+E116+E126</f>
        <v>23</v>
      </c>
      <c r="F127" s="98">
        <f>F27+F31+F37+F73+F116+F126</f>
        <v>103</v>
      </c>
      <c r="G127" s="104">
        <f>G27+G31+G37+G73+G116+G126</f>
        <v>272861.2566666667</v>
      </c>
      <c r="K127" s="183"/>
    </row>
    <row r="128" ht="12.75">
      <c r="K128" s="183"/>
    </row>
    <row r="129" spans="1:7" ht="12.75">
      <c r="A129" s="183"/>
      <c r="F129"/>
      <c r="G129"/>
    </row>
    <row r="130" spans="1:7" ht="12.75">
      <c r="A130" s="183"/>
      <c r="F130"/>
      <c r="G130"/>
    </row>
    <row r="131" spans="1:7" ht="12.75">
      <c r="A131" s="183"/>
      <c r="F131"/>
      <c r="G131"/>
    </row>
    <row r="132" spans="1:7" ht="12.75">
      <c r="A132" s="183"/>
      <c r="F132"/>
      <c r="G132"/>
    </row>
    <row r="133" spans="1:7" ht="12.75">
      <c r="A133" s="183"/>
      <c r="F133"/>
      <c r="G133"/>
    </row>
    <row r="134" spans="1:7" ht="12.75">
      <c r="A134" s="183"/>
      <c r="F134"/>
      <c r="G134"/>
    </row>
    <row r="135" spans="1:7" ht="12.75">
      <c r="A135" s="183"/>
      <c r="F135"/>
      <c r="G135"/>
    </row>
    <row r="136" spans="1:7" ht="12.75">
      <c r="A136" s="183"/>
      <c r="F136"/>
      <c r="G136"/>
    </row>
    <row r="137" spans="1:7" ht="12.75">
      <c r="A137" s="183"/>
      <c r="F137"/>
      <c r="G137"/>
    </row>
    <row r="138" spans="1:7" ht="12.75">
      <c r="A138" s="183"/>
      <c r="F138"/>
      <c r="G138"/>
    </row>
    <row r="139" spans="1:7" ht="12.75">
      <c r="A139" s="183"/>
      <c r="F139"/>
      <c r="G139"/>
    </row>
    <row r="140" spans="1:7" ht="12.75">
      <c r="A140" s="183"/>
      <c r="F140"/>
      <c r="G140"/>
    </row>
    <row r="141" spans="1:7" ht="12.75">
      <c r="A141" s="183"/>
      <c r="F141"/>
      <c r="G141"/>
    </row>
    <row r="142" spans="1:7" ht="12.75">
      <c r="A142" s="183"/>
      <c r="F142"/>
      <c r="G142"/>
    </row>
    <row r="143" spans="1:7" ht="12.75">
      <c r="A143" s="183"/>
      <c r="F143"/>
      <c r="G143"/>
    </row>
    <row r="144" spans="1:7" ht="12.75" customHeight="1">
      <c r="A144" s="183"/>
      <c r="F144"/>
      <c r="G144"/>
    </row>
    <row r="145" spans="1:7" ht="12.75">
      <c r="A145" s="183"/>
      <c r="F145"/>
      <c r="G145"/>
    </row>
    <row r="146" spans="1:7" ht="12.75">
      <c r="A146" s="183"/>
      <c r="F146"/>
      <c r="G146"/>
    </row>
    <row r="147" spans="1:7" ht="12.75">
      <c r="A147" s="183"/>
      <c r="F147"/>
      <c r="G147"/>
    </row>
    <row r="148" spans="1:7" ht="12.75">
      <c r="A148" s="183"/>
      <c r="F148"/>
      <c r="G148"/>
    </row>
    <row r="149" spans="1:7" ht="12.75">
      <c r="A149" s="183"/>
      <c r="F149"/>
      <c r="G149"/>
    </row>
    <row r="150" spans="4:7" ht="12.75">
      <c r="D150" s="183"/>
      <c r="F150"/>
      <c r="G150"/>
    </row>
    <row r="151" spans="4:7" ht="12.75">
      <c r="D151" s="183"/>
      <c r="F151"/>
      <c r="G151"/>
    </row>
    <row r="152" spans="4:7" ht="12.75">
      <c r="D152" s="183"/>
      <c r="F152"/>
      <c r="G152"/>
    </row>
    <row r="153" spans="4:7" ht="12.75">
      <c r="D153" s="183"/>
      <c r="F153"/>
      <c r="G153"/>
    </row>
    <row r="154" spans="4:7" ht="12.75">
      <c r="D154" s="183"/>
      <c r="F154"/>
      <c r="G154"/>
    </row>
    <row r="155" spans="4:7" ht="12.75">
      <c r="D155" s="183"/>
      <c r="F155"/>
      <c r="G155"/>
    </row>
    <row r="156" spans="6:7" ht="12.75">
      <c r="F156"/>
      <c r="G156"/>
    </row>
    <row r="157" spans="6:7" ht="12.75">
      <c r="F157"/>
      <c r="G157"/>
    </row>
    <row r="158" spans="6:7" ht="12.75">
      <c r="F158"/>
      <c r="G158"/>
    </row>
    <row r="159" spans="6:7" ht="12.75">
      <c r="F159"/>
      <c r="G159"/>
    </row>
    <row r="160" spans="6:7" ht="12.75">
      <c r="F160"/>
      <c r="G160"/>
    </row>
    <row r="161" spans="6:7" ht="12.75">
      <c r="F161"/>
      <c r="G161"/>
    </row>
    <row r="162" spans="6:7" ht="12.75">
      <c r="F162"/>
      <c r="G162"/>
    </row>
    <row r="163" spans="6:7" ht="12.75">
      <c r="F163"/>
      <c r="G163"/>
    </row>
    <row r="164" spans="6:7" ht="12.75">
      <c r="F164"/>
      <c r="G164"/>
    </row>
    <row r="165" spans="6:7" ht="12.75">
      <c r="F165"/>
      <c r="G165"/>
    </row>
    <row r="166" spans="6:7" ht="12.75" customHeight="1">
      <c r="F166"/>
      <c r="G166"/>
    </row>
    <row r="167" spans="6:7" ht="12.75">
      <c r="F167"/>
      <c r="G167"/>
    </row>
    <row r="168" spans="6:7" ht="12.75">
      <c r="F168"/>
      <c r="G168"/>
    </row>
    <row r="169" spans="6:7" ht="12.75">
      <c r="F169"/>
      <c r="G169"/>
    </row>
    <row r="170" spans="6:7" ht="12.75">
      <c r="F170"/>
      <c r="G170"/>
    </row>
    <row r="171" spans="6:7" ht="12.75">
      <c r="F171"/>
      <c r="G171"/>
    </row>
    <row r="172" spans="6:7" ht="12.75">
      <c r="F172"/>
      <c r="G172"/>
    </row>
    <row r="173" spans="6:7" ht="12.75">
      <c r="F173"/>
      <c r="G173"/>
    </row>
    <row r="174" spans="6:7" ht="12.75">
      <c r="F174"/>
      <c r="G174"/>
    </row>
    <row r="175" spans="6:7" ht="12.75">
      <c r="F175"/>
      <c r="G175"/>
    </row>
    <row r="176" spans="6:7" ht="12.75">
      <c r="F176"/>
      <c r="G176"/>
    </row>
    <row r="177" spans="6:7" ht="12.75">
      <c r="F177"/>
      <c r="G177"/>
    </row>
    <row r="178" spans="6:7" ht="12.75">
      <c r="F178"/>
      <c r="G178"/>
    </row>
    <row r="179" spans="6:7" ht="12.75">
      <c r="F179"/>
      <c r="G179"/>
    </row>
    <row r="180" spans="6:7" ht="12.75">
      <c r="F180"/>
      <c r="G180"/>
    </row>
    <row r="181" spans="6:7" ht="12.75">
      <c r="F181"/>
      <c r="G181"/>
    </row>
    <row r="182" spans="6:7" ht="12.75">
      <c r="F182"/>
      <c r="G182"/>
    </row>
    <row r="183" spans="6:7" ht="12.75">
      <c r="F183"/>
      <c r="G183"/>
    </row>
    <row r="184" spans="6:7" ht="12.75">
      <c r="F184"/>
      <c r="G184"/>
    </row>
    <row r="185" spans="6:7" ht="12.75">
      <c r="F185"/>
      <c r="G185"/>
    </row>
    <row r="186" spans="6:7" ht="12.75">
      <c r="F186"/>
      <c r="G186"/>
    </row>
    <row r="187" spans="6:7" ht="12.75">
      <c r="F187"/>
      <c r="G187"/>
    </row>
    <row r="188" spans="6:7" ht="12.75">
      <c r="F188"/>
      <c r="G188"/>
    </row>
    <row r="189" spans="6:7" ht="12.75">
      <c r="F189"/>
      <c r="G189"/>
    </row>
    <row r="190" spans="6:7" ht="12.75">
      <c r="F190"/>
      <c r="G190"/>
    </row>
    <row r="191" spans="6:7" ht="12.75">
      <c r="F191"/>
      <c r="G191"/>
    </row>
    <row r="192" spans="6:7" ht="12.75">
      <c r="F192"/>
      <c r="G192"/>
    </row>
    <row r="193" spans="6:7" ht="12.75">
      <c r="F193"/>
      <c r="G193"/>
    </row>
    <row r="194" spans="6:7" ht="12.75">
      <c r="F194"/>
      <c r="G194"/>
    </row>
    <row r="195" spans="6:7" ht="12.75">
      <c r="F195"/>
      <c r="G195"/>
    </row>
    <row r="196" spans="6:7" ht="12.75">
      <c r="F196"/>
      <c r="G196"/>
    </row>
    <row r="197" spans="6:7" ht="12.75">
      <c r="F197"/>
      <c r="G197"/>
    </row>
    <row r="198" spans="6:7" ht="12.75">
      <c r="F198"/>
      <c r="G198"/>
    </row>
    <row r="199" spans="6:7" ht="12.75">
      <c r="F199"/>
      <c r="G199"/>
    </row>
    <row r="200" spans="6:7" ht="12.75">
      <c r="F200"/>
      <c r="G200"/>
    </row>
    <row r="201" spans="6:7" ht="12.75">
      <c r="F201"/>
      <c r="G201"/>
    </row>
    <row r="202" spans="6:7" ht="12.75">
      <c r="F202"/>
      <c r="G202"/>
    </row>
    <row r="203" spans="6:7" ht="12.75">
      <c r="F203"/>
      <c r="G203"/>
    </row>
    <row r="204" spans="6:7" ht="12.75" customHeight="1">
      <c r="F204"/>
      <c r="G204"/>
    </row>
    <row r="205" spans="6:7" ht="12.75">
      <c r="F205"/>
      <c r="G205"/>
    </row>
    <row r="206" spans="6:7" ht="12.75">
      <c r="F206"/>
      <c r="G206"/>
    </row>
    <row r="207" spans="6:7" ht="12.75">
      <c r="F207"/>
      <c r="G207"/>
    </row>
    <row r="208" spans="6:7" ht="12.75">
      <c r="F208"/>
      <c r="G208"/>
    </row>
    <row r="209" spans="6:7" ht="12.75" customHeight="1">
      <c r="F209"/>
      <c r="G209"/>
    </row>
    <row r="210" spans="6:7" ht="12.75">
      <c r="F210"/>
      <c r="G210"/>
    </row>
    <row r="211" spans="6:7" ht="12.75">
      <c r="F211"/>
      <c r="G211"/>
    </row>
    <row r="212" spans="6:7" ht="12.75" customHeight="1">
      <c r="F212"/>
      <c r="G212"/>
    </row>
    <row r="213" spans="6:7" ht="12.75">
      <c r="F213"/>
      <c r="G213"/>
    </row>
    <row r="214" spans="6:7" ht="12.75">
      <c r="F214"/>
      <c r="G214"/>
    </row>
    <row r="215" spans="6:7" ht="12.75">
      <c r="F215"/>
      <c r="G215"/>
    </row>
    <row r="216" spans="6:7" ht="12.75">
      <c r="F216"/>
      <c r="G216"/>
    </row>
    <row r="217" spans="6:7" ht="12.75">
      <c r="F217"/>
      <c r="G217"/>
    </row>
    <row r="218" spans="6:7" ht="12.75">
      <c r="F218"/>
      <c r="G218"/>
    </row>
    <row r="219" spans="6:7" ht="12.75">
      <c r="F219"/>
      <c r="G219"/>
    </row>
    <row r="220" spans="6:7" ht="12.75">
      <c r="F220"/>
      <c r="G220"/>
    </row>
    <row r="221" spans="6:7" ht="12.75">
      <c r="F221"/>
      <c r="G221"/>
    </row>
    <row r="222" spans="6:7" ht="12.75" customHeight="1">
      <c r="F222"/>
      <c r="G222"/>
    </row>
    <row r="223" spans="6:7" ht="12.75">
      <c r="F223"/>
      <c r="G223"/>
    </row>
    <row r="224" spans="6:7" ht="12.75">
      <c r="F224"/>
      <c r="G224"/>
    </row>
    <row r="225" spans="6:7" ht="12.75">
      <c r="F225"/>
      <c r="G225"/>
    </row>
    <row r="226" spans="6:7" ht="12.75">
      <c r="F226"/>
      <c r="G226"/>
    </row>
    <row r="227" spans="6:7" ht="12.75">
      <c r="F227"/>
      <c r="G227"/>
    </row>
    <row r="228" spans="6:7" ht="12.75">
      <c r="F228"/>
      <c r="G228"/>
    </row>
    <row r="229" spans="6:7" ht="12.75">
      <c r="F229"/>
      <c r="G229"/>
    </row>
    <row r="230" spans="6:7" ht="12.75">
      <c r="F230"/>
      <c r="G230"/>
    </row>
    <row r="231" spans="6:7" ht="12.75">
      <c r="F231"/>
      <c r="G231"/>
    </row>
  </sheetData>
  <sheetProtection/>
  <mergeCells count="94">
    <mergeCell ref="E80:E85"/>
    <mergeCell ref="E86:E87"/>
    <mergeCell ref="D86:D87"/>
    <mergeCell ref="E74:E79"/>
    <mergeCell ref="D74:D79"/>
    <mergeCell ref="B74:B79"/>
    <mergeCell ref="B86:B87"/>
    <mergeCell ref="C80:C85"/>
    <mergeCell ref="D80:D85"/>
    <mergeCell ref="C86:C87"/>
    <mergeCell ref="E123:E125"/>
    <mergeCell ref="D123:D125"/>
    <mergeCell ref="B110:B115"/>
    <mergeCell ref="C104:C109"/>
    <mergeCell ref="C92:C97"/>
    <mergeCell ref="B123:B125"/>
    <mergeCell ref="C123:C125"/>
    <mergeCell ref="D98:D103"/>
    <mergeCell ref="D117:D122"/>
    <mergeCell ref="E98:E103"/>
    <mergeCell ref="C98:C103"/>
    <mergeCell ref="E117:E122"/>
    <mergeCell ref="E110:E115"/>
    <mergeCell ref="D110:D115"/>
    <mergeCell ref="C110:C115"/>
    <mergeCell ref="C117:C122"/>
    <mergeCell ref="E70:E72"/>
    <mergeCell ref="D38:D43"/>
    <mergeCell ref="C50:C55"/>
    <mergeCell ref="E104:E109"/>
    <mergeCell ref="D92:D97"/>
    <mergeCell ref="C88:C91"/>
    <mergeCell ref="E92:E97"/>
    <mergeCell ref="D88:D91"/>
    <mergeCell ref="E88:E91"/>
    <mergeCell ref="D104:D109"/>
    <mergeCell ref="D70:D72"/>
    <mergeCell ref="B64:B69"/>
    <mergeCell ref="C62:C63"/>
    <mergeCell ref="C64:C69"/>
    <mergeCell ref="B70:B72"/>
    <mergeCell ref="C70:C72"/>
    <mergeCell ref="B92:B97"/>
    <mergeCell ref="B117:B122"/>
    <mergeCell ref="B104:B109"/>
    <mergeCell ref="B98:B103"/>
    <mergeCell ref="B38:B43"/>
    <mergeCell ref="C38:C43"/>
    <mergeCell ref="C56:C61"/>
    <mergeCell ref="B80:B85"/>
    <mergeCell ref="C74:C79"/>
    <mergeCell ref="B88:B91"/>
    <mergeCell ref="B28:B29"/>
    <mergeCell ref="C28:C29"/>
    <mergeCell ref="B50:B55"/>
    <mergeCell ref="B44:B49"/>
    <mergeCell ref="C32:C36"/>
    <mergeCell ref="B56:B61"/>
    <mergeCell ref="E16:E17"/>
    <mergeCell ref="E18:E21"/>
    <mergeCell ref="E28:E29"/>
    <mergeCell ref="B62:B63"/>
    <mergeCell ref="C24:C26"/>
    <mergeCell ref="B24:B26"/>
    <mergeCell ref="E38:E43"/>
    <mergeCell ref="D32:D36"/>
    <mergeCell ref="E50:E55"/>
    <mergeCell ref="B32:B36"/>
    <mergeCell ref="C22:C23"/>
    <mergeCell ref="E44:E49"/>
    <mergeCell ref="E24:E26"/>
    <mergeCell ref="E22:E23"/>
    <mergeCell ref="C44:C49"/>
    <mergeCell ref="E32:E36"/>
    <mergeCell ref="C16:C17"/>
    <mergeCell ref="B18:B21"/>
    <mergeCell ref="D16:D17"/>
    <mergeCell ref="C18:C21"/>
    <mergeCell ref="E64:E69"/>
    <mergeCell ref="D64:D69"/>
    <mergeCell ref="E56:E61"/>
    <mergeCell ref="D56:D61"/>
    <mergeCell ref="E62:E63"/>
    <mergeCell ref="D62:D63"/>
    <mergeCell ref="D50:D55"/>
    <mergeCell ref="D44:D49"/>
    <mergeCell ref="B15:G15"/>
    <mergeCell ref="F16:G16"/>
    <mergeCell ref="D22:D23"/>
    <mergeCell ref="D18:D21"/>
    <mergeCell ref="B22:B23"/>
    <mergeCell ref="B16:B17"/>
    <mergeCell ref="D24:D26"/>
    <mergeCell ref="D28:D29"/>
  </mergeCells>
  <conditionalFormatting sqref="E6:F11">
    <cfRule type="cellIs" priority="1" dxfId="0" operator="lessThan" stopIfTrue="1">
      <formula>0</formula>
    </cfRule>
  </conditionalFormatting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</sheetPr>
  <dimension ref="B6:L58"/>
  <sheetViews>
    <sheetView showGridLines="0" zoomScalePageLayoutView="0" workbookViewId="0" topLeftCell="A15">
      <selection activeCell="N31" sqref="N31"/>
    </sheetView>
  </sheetViews>
  <sheetFormatPr defaultColWidth="9.140625" defaultRowHeight="12.75"/>
  <cols>
    <col min="2" max="2" width="14.00390625" style="15" customWidth="1"/>
    <col min="3" max="3" width="16.8515625" style="15" customWidth="1"/>
    <col min="4" max="4" width="23.28125" style="15" customWidth="1"/>
    <col min="5" max="5" width="11.7109375" style="15" customWidth="1"/>
    <col min="6" max="6" width="10.140625" style="0" bestFit="1" customWidth="1"/>
    <col min="7" max="7" width="13.140625" style="16" bestFit="1" customWidth="1"/>
    <col min="8" max="10" width="9.140625" style="0" hidden="1" customWidth="1"/>
    <col min="11" max="11" width="15.28125" style="0" hidden="1" customWidth="1"/>
    <col min="12" max="12" width="11.00390625" style="0" bestFit="1" customWidth="1"/>
  </cols>
  <sheetData>
    <row r="6" spans="2:11" ht="18">
      <c r="B6" s="34" t="s">
        <v>62</v>
      </c>
      <c r="C6" s="35"/>
      <c r="D6" s="35"/>
      <c r="E6" s="36"/>
      <c r="F6" s="36"/>
      <c r="G6" s="33"/>
      <c r="H6" s="33"/>
      <c r="I6" s="33"/>
      <c r="J6" s="33"/>
      <c r="K6" s="33"/>
    </row>
    <row r="7" spans="2:11" ht="15.75">
      <c r="B7" s="37" t="s">
        <v>46</v>
      </c>
      <c r="C7" s="35"/>
      <c r="D7" s="35"/>
      <c r="E7" s="36"/>
      <c r="F7" s="36"/>
      <c r="G7" s="33"/>
      <c r="H7" s="33"/>
      <c r="I7" s="33"/>
      <c r="J7" s="33"/>
      <c r="K7" s="33"/>
    </row>
    <row r="8" spans="2:11" ht="14.25">
      <c r="B8" s="38" t="s">
        <v>47</v>
      </c>
      <c r="C8" s="35"/>
      <c r="D8" s="35"/>
      <c r="E8" s="36"/>
      <c r="F8" s="36"/>
      <c r="G8" s="33"/>
      <c r="H8" s="33"/>
      <c r="I8" s="33"/>
      <c r="J8" s="33"/>
      <c r="K8" s="33"/>
    </row>
    <row r="9" spans="2:11" ht="14.25">
      <c r="B9" s="38" t="s">
        <v>48</v>
      </c>
      <c r="C9" s="35"/>
      <c r="D9" s="35"/>
      <c r="E9" s="36"/>
      <c r="F9" s="36"/>
      <c r="G9" s="33"/>
      <c r="H9" s="33"/>
      <c r="I9" s="33"/>
      <c r="J9" s="33"/>
      <c r="K9" s="33"/>
    </row>
    <row r="10" spans="2:11" ht="18">
      <c r="B10" s="34"/>
      <c r="C10" s="35"/>
      <c r="D10" s="35"/>
      <c r="E10" s="36"/>
      <c r="F10" s="36"/>
      <c r="G10" s="33"/>
      <c r="H10" s="33"/>
      <c r="I10" s="33"/>
      <c r="J10" s="33"/>
      <c r="K10" s="33"/>
    </row>
    <row r="11" spans="2:11" ht="27.75">
      <c r="B11" s="39" t="s">
        <v>49</v>
      </c>
      <c r="C11" s="35"/>
      <c r="D11" s="35"/>
      <c r="E11" s="36"/>
      <c r="F11" s="36"/>
      <c r="G11" s="33"/>
      <c r="H11" s="33"/>
      <c r="I11" s="33"/>
      <c r="J11" s="33"/>
      <c r="K11" s="33"/>
    </row>
    <row r="12" spans="2:11" ht="20.25">
      <c r="B12" s="40" t="s">
        <v>76</v>
      </c>
      <c r="C12" s="31"/>
      <c r="D12" s="31"/>
      <c r="E12" s="32"/>
      <c r="F12" s="32"/>
      <c r="G12" s="31"/>
      <c r="H12" s="31"/>
      <c r="I12" s="31"/>
      <c r="J12" s="31"/>
      <c r="K12" s="31"/>
    </row>
    <row r="15" spans="2:11" ht="27.75" customHeight="1">
      <c r="B15" s="347" t="s">
        <v>64</v>
      </c>
      <c r="C15" s="347"/>
      <c r="D15" s="347"/>
      <c r="E15" s="347"/>
      <c r="F15" s="347"/>
      <c r="G15" s="347"/>
      <c r="H15" s="347"/>
      <c r="I15" s="347"/>
      <c r="J15" s="347"/>
      <c r="K15" s="347"/>
    </row>
    <row r="16" spans="2:7" ht="12.75" customHeight="1">
      <c r="B16" s="348" t="s">
        <v>4</v>
      </c>
      <c r="C16" s="348" t="s">
        <v>3</v>
      </c>
      <c r="D16" s="348" t="s">
        <v>5</v>
      </c>
      <c r="E16" s="348" t="s">
        <v>6</v>
      </c>
      <c r="F16" s="348" t="s">
        <v>12</v>
      </c>
      <c r="G16" s="348"/>
    </row>
    <row r="17" spans="2:7" ht="47.25" customHeight="1">
      <c r="B17" s="348"/>
      <c r="C17" s="348"/>
      <c r="D17" s="348"/>
      <c r="E17" s="348"/>
      <c r="F17" s="78" t="s">
        <v>0</v>
      </c>
      <c r="G17" s="84" t="s">
        <v>7</v>
      </c>
    </row>
    <row r="18" spans="2:9" ht="12.75">
      <c r="B18" s="448">
        <v>24</v>
      </c>
      <c r="C18" s="432">
        <v>2406601</v>
      </c>
      <c r="D18" s="433" t="s">
        <v>139</v>
      </c>
      <c r="E18" s="349" t="s">
        <v>122</v>
      </c>
      <c r="F18" s="220">
        <v>42845</v>
      </c>
      <c r="G18" s="230">
        <v>2414</v>
      </c>
      <c r="H18" s="158"/>
      <c r="I18" s="188"/>
    </row>
    <row r="19" spans="2:9" ht="12.75">
      <c r="B19" s="448"/>
      <c r="C19" s="432"/>
      <c r="D19" s="433"/>
      <c r="E19" s="422"/>
      <c r="F19" s="220">
        <v>42875</v>
      </c>
      <c r="G19" s="230">
        <v>2414</v>
      </c>
      <c r="H19" s="158"/>
      <c r="I19" s="188"/>
    </row>
    <row r="20" spans="2:9" ht="12.75">
      <c r="B20" s="448"/>
      <c r="C20" s="432"/>
      <c r="D20" s="433"/>
      <c r="E20" s="422"/>
      <c r="F20" s="220">
        <v>42906</v>
      </c>
      <c r="G20" s="230">
        <v>2414</v>
      </c>
      <c r="H20" s="158"/>
      <c r="I20" s="188"/>
    </row>
    <row r="21" spans="2:9" ht="12.75">
      <c r="B21" s="448"/>
      <c r="C21" s="432"/>
      <c r="D21" s="433"/>
      <c r="E21" s="422"/>
      <c r="F21" s="220">
        <v>42936</v>
      </c>
      <c r="G21" s="230">
        <v>2414</v>
      </c>
      <c r="H21" s="158"/>
      <c r="I21" s="188"/>
    </row>
    <row r="22" spans="2:9" ht="12.75">
      <c r="B22" s="448"/>
      <c r="C22" s="432"/>
      <c r="D22" s="433"/>
      <c r="E22" s="422"/>
      <c r="F22" s="220">
        <v>42967</v>
      </c>
      <c r="G22" s="230">
        <v>2414</v>
      </c>
      <c r="H22" s="158"/>
      <c r="I22" s="188"/>
    </row>
    <row r="23" spans="2:9" ht="12.75">
      <c r="B23" s="448"/>
      <c r="C23" s="432"/>
      <c r="D23" s="433"/>
      <c r="E23" s="350"/>
      <c r="F23" s="220">
        <v>42998</v>
      </c>
      <c r="G23" s="230">
        <v>2414</v>
      </c>
      <c r="H23" s="158"/>
      <c r="I23" s="188"/>
    </row>
    <row r="24" spans="2:9" ht="12.75">
      <c r="B24" s="165" t="s">
        <v>66</v>
      </c>
      <c r="C24" s="128"/>
      <c r="D24" s="128"/>
      <c r="E24" s="128">
        <f>COUNTIF(E18,"2016/2017")</f>
        <v>1</v>
      </c>
      <c r="F24" s="128">
        <f>COUNT(F18:F23)</f>
        <v>6</v>
      </c>
      <c r="G24" s="177">
        <f>SUM(G18:G23)</f>
        <v>14484</v>
      </c>
      <c r="H24" s="158"/>
      <c r="I24" s="188"/>
    </row>
    <row r="25" spans="2:9" s="6" customFormat="1" ht="12.75">
      <c r="B25" s="441">
        <v>24</v>
      </c>
      <c r="C25" s="443">
        <v>2407203</v>
      </c>
      <c r="D25" s="442" t="s">
        <v>195</v>
      </c>
      <c r="E25" s="443" t="s">
        <v>143</v>
      </c>
      <c r="F25" s="298">
        <v>43206</v>
      </c>
      <c r="G25" s="172">
        <v>935</v>
      </c>
      <c r="H25" s="158"/>
      <c r="I25" s="188"/>
    </row>
    <row r="26" spans="2:9" s="6" customFormat="1" ht="12.75">
      <c r="B26" s="441"/>
      <c r="C26" s="444"/>
      <c r="D26" s="445"/>
      <c r="E26" s="444"/>
      <c r="F26" s="298">
        <v>43236</v>
      </c>
      <c r="G26" s="172">
        <v>935</v>
      </c>
      <c r="H26" s="158"/>
      <c r="I26" s="188"/>
    </row>
    <row r="27" spans="2:12" s="6" customFormat="1" ht="12.75">
      <c r="B27" s="441"/>
      <c r="C27" s="449"/>
      <c r="D27" s="450"/>
      <c r="E27" s="449"/>
      <c r="F27" s="298">
        <v>43267</v>
      </c>
      <c r="G27" s="172">
        <v>935</v>
      </c>
      <c r="H27" s="158"/>
      <c r="I27" s="188"/>
      <c r="L27" s="321"/>
    </row>
    <row r="28" spans="2:9" s="6" customFormat="1" ht="12.75">
      <c r="B28" s="446">
        <v>24</v>
      </c>
      <c r="C28" s="446">
        <v>2409209</v>
      </c>
      <c r="D28" s="420" t="s">
        <v>196</v>
      </c>
      <c r="E28" s="446" t="s">
        <v>143</v>
      </c>
      <c r="F28" s="297">
        <v>43206</v>
      </c>
      <c r="G28" s="219">
        <v>918</v>
      </c>
      <c r="H28" s="158"/>
      <c r="I28" s="188"/>
    </row>
    <row r="29" spans="2:9" s="6" customFormat="1" ht="12.75">
      <c r="B29" s="447"/>
      <c r="C29" s="447"/>
      <c r="D29" s="421"/>
      <c r="E29" s="447"/>
      <c r="F29" s="297">
        <v>43236</v>
      </c>
      <c r="G29" s="219">
        <v>918</v>
      </c>
      <c r="H29" s="158"/>
      <c r="I29" s="188"/>
    </row>
    <row r="30" spans="2:9" s="6" customFormat="1" ht="12.75">
      <c r="B30" s="441">
        <v>24</v>
      </c>
      <c r="C30" s="443">
        <v>2414803</v>
      </c>
      <c r="D30" s="442" t="s">
        <v>197</v>
      </c>
      <c r="E30" s="443" t="s">
        <v>143</v>
      </c>
      <c r="F30" s="298">
        <v>43206</v>
      </c>
      <c r="G30" s="322">
        <v>1203.6</v>
      </c>
      <c r="H30" s="158"/>
      <c r="I30" s="188"/>
    </row>
    <row r="31" spans="2:9" s="6" customFormat="1" ht="12.75">
      <c r="B31" s="441"/>
      <c r="C31" s="444"/>
      <c r="D31" s="445"/>
      <c r="E31" s="444"/>
      <c r="F31" s="298">
        <v>43236</v>
      </c>
      <c r="G31" s="322">
        <v>1203.6</v>
      </c>
      <c r="H31" s="158"/>
      <c r="I31" s="188"/>
    </row>
    <row r="32" spans="2:9" s="6" customFormat="1" ht="12.75">
      <c r="B32" s="441"/>
      <c r="C32" s="444"/>
      <c r="D32" s="445"/>
      <c r="E32" s="444"/>
      <c r="F32" s="298">
        <v>43267</v>
      </c>
      <c r="G32" s="322">
        <v>1203.6</v>
      </c>
      <c r="H32" s="158"/>
      <c r="I32" s="188"/>
    </row>
    <row r="33" spans="2:9" s="6" customFormat="1" ht="12.75">
      <c r="B33" s="441"/>
      <c r="C33" s="444"/>
      <c r="D33" s="445"/>
      <c r="E33" s="444"/>
      <c r="F33" s="298">
        <v>43297</v>
      </c>
      <c r="G33" s="322">
        <v>1203.6</v>
      </c>
      <c r="H33" s="158"/>
      <c r="I33" s="188"/>
    </row>
    <row r="34" spans="2:9" s="6" customFormat="1" ht="12.75">
      <c r="B34" s="442"/>
      <c r="C34" s="444"/>
      <c r="D34" s="445"/>
      <c r="E34" s="444"/>
      <c r="F34" s="323">
        <v>43328</v>
      </c>
      <c r="G34" s="324">
        <v>1203.6</v>
      </c>
      <c r="H34" s="158"/>
      <c r="I34" s="188"/>
    </row>
    <row r="35" spans="2:9" ht="12.75">
      <c r="B35" s="165" t="s">
        <v>66</v>
      </c>
      <c r="C35" s="128"/>
      <c r="D35" s="128"/>
      <c r="E35" s="128">
        <f>COUNTIF(E25:E34,"2017/2018")</f>
        <v>3</v>
      </c>
      <c r="F35" s="128">
        <f>COUNT(F25:F34)</f>
        <v>10</v>
      </c>
      <c r="G35" s="177">
        <f>SUM(G25:G34)</f>
        <v>10659.000000000002</v>
      </c>
      <c r="H35" s="158"/>
      <c r="I35" s="188"/>
    </row>
    <row r="36" spans="2:9" ht="12.75">
      <c r="B36" s="86" t="s">
        <v>8</v>
      </c>
      <c r="C36" s="89"/>
      <c r="D36" s="89"/>
      <c r="E36" s="69">
        <f>E24+E35</f>
        <v>4</v>
      </c>
      <c r="F36" s="134">
        <f>F24+F35</f>
        <v>16</v>
      </c>
      <c r="G36" s="166">
        <f>G24+G35</f>
        <v>25143</v>
      </c>
      <c r="H36" s="194"/>
      <c r="I36" s="194"/>
    </row>
    <row r="37" spans="8:9" ht="12.75">
      <c r="H37" s="192"/>
      <c r="I37" s="113"/>
    </row>
    <row r="38" spans="8:9" ht="12.75">
      <c r="H38" s="192"/>
      <c r="I38" s="113"/>
    </row>
    <row r="39" spans="8:9" ht="12.75">
      <c r="H39" s="192"/>
      <c r="I39" s="113"/>
    </row>
    <row r="40" spans="8:9" ht="12.75">
      <c r="H40" s="192"/>
      <c r="I40" s="113"/>
    </row>
    <row r="41" spans="8:9" ht="12.75">
      <c r="H41" s="195">
        <v>42551</v>
      </c>
      <c r="I41" s="193">
        <v>3153.5</v>
      </c>
    </row>
    <row r="42" spans="8:9" ht="12.75">
      <c r="H42" s="195">
        <v>42551</v>
      </c>
      <c r="I42" s="193">
        <v>3153.5</v>
      </c>
    </row>
    <row r="43" spans="8:9" ht="12.75">
      <c r="H43" s="195"/>
      <c r="I43" s="193"/>
    </row>
    <row r="44" spans="8:9" ht="12.75">
      <c r="H44" s="195"/>
      <c r="I44" s="184"/>
    </row>
    <row r="45" spans="8:9" ht="12.75">
      <c r="H45" s="195"/>
      <c r="I45" s="184"/>
    </row>
    <row r="46" spans="8:9" ht="12.75">
      <c r="H46" s="195"/>
      <c r="I46" s="184"/>
    </row>
    <row r="47" spans="8:9" ht="12.75">
      <c r="H47" s="195"/>
      <c r="I47" s="184"/>
    </row>
    <row r="48" spans="8:9" ht="12.75">
      <c r="H48" s="195"/>
      <c r="I48" s="184"/>
    </row>
    <row r="49" spans="8:9" ht="12.75">
      <c r="H49" s="192"/>
      <c r="I49" s="186"/>
    </row>
    <row r="50" spans="8:9" ht="12.75">
      <c r="H50" s="192"/>
      <c r="I50" s="186"/>
    </row>
    <row r="51" spans="8:9" ht="12.75">
      <c r="H51" s="192"/>
      <c r="I51" s="186"/>
    </row>
    <row r="52" spans="8:9" ht="12.75">
      <c r="H52" s="192"/>
      <c r="I52" s="186"/>
    </row>
    <row r="53" spans="8:9" ht="12.75">
      <c r="H53" s="192"/>
      <c r="I53" s="186"/>
    </row>
    <row r="54" spans="8:9" ht="12.75">
      <c r="H54" s="192"/>
      <c r="I54" s="186"/>
    </row>
    <row r="55" spans="8:9" ht="12.75">
      <c r="H55" s="192"/>
      <c r="I55" s="186"/>
    </row>
    <row r="56" spans="8:9" ht="12.75">
      <c r="H56" s="192"/>
      <c r="I56" s="186"/>
    </row>
    <row r="57" spans="8:9" ht="12.75">
      <c r="H57" s="192"/>
      <c r="I57" s="186"/>
    </row>
    <row r="58" spans="8:9" ht="12.75">
      <c r="H58" s="192"/>
      <c r="I58" s="186"/>
    </row>
  </sheetData>
  <sheetProtection/>
  <mergeCells count="22">
    <mergeCell ref="B15:K15"/>
    <mergeCell ref="B16:B17"/>
    <mergeCell ref="C16:C17"/>
    <mergeCell ref="D16:D17"/>
    <mergeCell ref="E16:E17"/>
    <mergeCell ref="F16:G16"/>
    <mergeCell ref="C18:C23"/>
    <mergeCell ref="D18:D23"/>
    <mergeCell ref="B18:B23"/>
    <mergeCell ref="E18:E23"/>
    <mergeCell ref="B25:B27"/>
    <mergeCell ref="C25:C27"/>
    <mergeCell ref="D25:D27"/>
    <mergeCell ref="E25:E27"/>
    <mergeCell ref="B30:B34"/>
    <mergeCell ref="C30:C34"/>
    <mergeCell ref="D30:D34"/>
    <mergeCell ref="E30:E34"/>
    <mergeCell ref="B28:B29"/>
    <mergeCell ref="C28:C29"/>
    <mergeCell ref="D28:D29"/>
    <mergeCell ref="E28:E29"/>
  </mergeCells>
  <conditionalFormatting sqref="E6:F11">
    <cfRule type="cellIs" priority="1" dxfId="0" operator="lessThan" stopIfTrue="1">
      <formula>0</formula>
    </cfRule>
  </conditionalFormatting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6:K60"/>
  <sheetViews>
    <sheetView showGridLines="0" zoomScaleSheetLayoutView="100" zoomScalePageLayoutView="0" workbookViewId="0" topLeftCell="A34">
      <selection activeCell="G59" sqref="G59"/>
    </sheetView>
  </sheetViews>
  <sheetFormatPr defaultColWidth="9.140625" defaultRowHeight="12.75"/>
  <cols>
    <col min="1" max="1" width="9.140625" style="3" customWidth="1"/>
    <col min="2" max="2" width="11.7109375" style="14" customWidth="1"/>
    <col min="3" max="3" width="16.57421875" style="14" customWidth="1"/>
    <col min="4" max="4" width="25.7109375" style="14" bestFit="1" customWidth="1"/>
    <col min="5" max="5" width="11.8515625" style="14" customWidth="1"/>
    <col min="6" max="6" width="11.28125" style="17" bestFit="1" customWidth="1"/>
    <col min="7" max="7" width="13.28125" style="7" customWidth="1"/>
    <col min="8" max="16384" width="9.140625" style="3" customWidth="1"/>
  </cols>
  <sheetData>
    <row r="6" spans="2:8" ht="18">
      <c r="B6" s="34" t="s">
        <v>62</v>
      </c>
      <c r="C6" s="35"/>
      <c r="D6" s="36"/>
      <c r="E6" s="36"/>
      <c r="F6" s="33"/>
      <c r="G6" s="33"/>
      <c r="H6" s="33"/>
    </row>
    <row r="7" spans="2:8" ht="15.75">
      <c r="B7" s="37" t="s">
        <v>46</v>
      </c>
      <c r="C7" s="35"/>
      <c r="D7" s="36"/>
      <c r="E7" s="36"/>
      <c r="F7" s="33"/>
      <c r="G7" s="33"/>
      <c r="H7" s="33"/>
    </row>
    <row r="8" spans="2:8" ht="14.25">
      <c r="B8" s="38" t="s">
        <v>47</v>
      </c>
      <c r="C8" s="35"/>
      <c r="D8" s="36"/>
      <c r="E8" s="36"/>
      <c r="F8" s="33"/>
      <c r="G8" s="33"/>
      <c r="H8" s="33"/>
    </row>
    <row r="9" spans="2:8" ht="14.25">
      <c r="B9" s="38" t="s">
        <v>48</v>
      </c>
      <c r="C9" s="35"/>
      <c r="D9" s="36"/>
      <c r="E9" s="36"/>
      <c r="F9" s="33"/>
      <c r="G9" s="33"/>
      <c r="H9" s="33"/>
    </row>
    <row r="10" spans="2:8" ht="18">
      <c r="B10" s="34"/>
      <c r="C10" s="35"/>
      <c r="D10" s="36"/>
      <c r="E10" s="36"/>
      <c r="F10" s="33"/>
      <c r="G10" s="33"/>
      <c r="H10" s="33"/>
    </row>
    <row r="11" spans="2:8" ht="27.75">
      <c r="B11" s="39" t="s">
        <v>49</v>
      </c>
      <c r="C11" s="35"/>
      <c r="D11" s="36"/>
      <c r="E11" s="36"/>
      <c r="F11" s="33"/>
      <c r="G11" s="33"/>
      <c r="H11" s="33"/>
    </row>
    <row r="12" spans="2:8" ht="20.25">
      <c r="B12" s="40" t="s">
        <v>76</v>
      </c>
      <c r="C12" s="31"/>
      <c r="D12" s="32"/>
      <c r="E12" s="32"/>
      <c r="F12" s="31"/>
      <c r="G12" s="31"/>
      <c r="H12" s="31"/>
    </row>
    <row r="15" spans="2:7" ht="39.75" customHeight="1">
      <c r="B15" s="347" t="s">
        <v>64</v>
      </c>
      <c r="C15" s="347"/>
      <c r="D15" s="347"/>
      <c r="E15" s="347"/>
      <c r="F15" s="347"/>
      <c r="G15" s="347"/>
    </row>
    <row r="16" spans="2:7" s="5" customFormat="1" ht="12" customHeight="1">
      <c r="B16" s="348" t="s">
        <v>4</v>
      </c>
      <c r="C16" s="348" t="s">
        <v>3</v>
      </c>
      <c r="D16" s="348" t="s">
        <v>5</v>
      </c>
      <c r="E16" s="348" t="s">
        <v>6</v>
      </c>
      <c r="F16" s="348" t="s">
        <v>12</v>
      </c>
      <c r="G16" s="348"/>
    </row>
    <row r="17" spans="2:7" s="5" customFormat="1" ht="24.75" customHeight="1">
      <c r="B17" s="348"/>
      <c r="C17" s="348"/>
      <c r="D17" s="348"/>
      <c r="E17" s="348"/>
      <c r="F17" s="78" t="s">
        <v>0</v>
      </c>
      <c r="G17" s="84" t="s">
        <v>7</v>
      </c>
    </row>
    <row r="18" spans="2:7" ht="12.75">
      <c r="B18" s="420">
        <v>25</v>
      </c>
      <c r="C18" s="420">
        <v>2506707</v>
      </c>
      <c r="D18" s="349" t="s">
        <v>127</v>
      </c>
      <c r="E18" s="420" t="s">
        <v>122</v>
      </c>
      <c r="F18" s="220">
        <v>42786</v>
      </c>
      <c r="G18" s="217">
        <v>3935.5</v>
      </c>
    </row>
    <row r="19" spans="2:7" ht="12.75">
      <c r="B19" s="421"/>
      <c r="C19" s="421"/>
      <c r="D19" s="422"/>
      <c r="E19" s="421"/>
      <c r="F19" s="220">
        <v>42814</v>
      </c>
      <c r="G19" s="219">
        <v>3935.5</v>
      </c>
    </row>
    <row r="20" spans="2:7" ht="12.75">
      <c r="B20" s="451"/>
      <c r="C20" s="451"/>
      <c r="D20" s="422"/>
      <c r="E20" s="451"/>
      <c r="F20" s="220">
        <v>42845</v>
      </c>
      <c r="G20" s="219">
        <v>3935.5</v>
      </c>
    </row>
    <row r="21" spans="2:7" ht="12.75">
      <c r="B21" s="451"/>
      <c r="C21" s="451"/>
      <c r="D21" s="422"/>
      <c r="E21" s="451"/>
      <c r="F21" s="220">
        <v>42875</v>
      </c>
      <c r="G21" s="219">
        <v>3935.5</v>
      </c>
    </row>
    <row r="22" spans="2:7" ht="12.75">
      <c r="B22" s="421"/>
      <c r="C22" s="421"/>
      <c r="D22" s="422"/>
      <c r="E22" s="421"/>
      <c r="F22" s="220">
        <v>42906</v>
      </c>
      <c r="G22" s="219">
        <v>3935.5</v>
      </c>
    </row>
    <row r="23" spans="2:7" ht="12.75">
      <c r="B23" s="440"/>
      <c r="C23" s="440"/>
      <c r="D23" s="350"/>
      <c r="E23" s="440"/>
      <c r="F23" s="220">
        <v>42936</v>
      </c>
      <c r="G23" s="219">
        <v>3935.5</v>
      </c>
    </row>
    <row r="24" spans="2:8" ht="12.75">
      <c r="B24" s="452">
        <v>25</v>
      </c>
      <c r="C24" s="442">
        <v>2500700</v>
      </c>
      <c r="D24" s="442" t="s">
        <v>128</v>
      </c>
      <c r="E24" s="371" t="s">
        <v>122</v>
      </c>
      <c r="F24" s="203">
        <v>42786</v>
      </c>
      <c r="G24" s="216">
        <v>11815</v>
      </c>
      <c r="H24" s="218"/>
    </row>
    <row r="25" spans="2:8" ht="12.75">
      <c r="B25" s="453"/>
      <c r="C25" s="445"/>
      <c r="D25" s="445"/>
      <c r="E25" s="372"/>
      <c r="F25" s="203">
        <v>42814</v>
      </c>
      <c r="G25" s="216">
        <v>11815</v>
      </c>
      <c r="H25" s="218"/>
    </row>
    <row r="26" spans="2:8" ht="12.75">
      <c r="B26" s="453"/>
      <c r="C26" s="445"/>
      <c r="D26" s="445"/>
      <c r="E26" s="372"/>
      <c r="F26" s="203">
        <v>42845</v>
      </c>
      <c r="G26" s="216">
        <v>11815</v>
      </c>
      <c r="H26" s="218"/>
    </row>
    <row r="27" spans="2:8" ht="12.75">
      <c r="B27" s="453"/>
      <c r="C27" s="445"/>
      <c r="D27" s="445"/>
      <c r="E27" s="372"/>
      <c r="F27" s="203">
        <v>42875</v>
      </c>
      <c r="G27" s="216">
        <v>11815</v>
      </c>
      <c r="H27" s="218"/>
    </row>
    <row r="28" spans="2:8" ht="12.75">
      <c r="B28" s="453"/>
      <c r="C28" s="445"/>
      <c r="D28" s="445"/>
      <c r="E28" s="372"/>
      <c r="F28" s="203">
        <v>42906</v>
      </c>
      <c r="G28" s="216">
        <v>11815</v>
      </c>
      <c r="H28" s="218"/>
    </row>
    <row r="29" spans="2:8" ht="12.75">
      <c r="B29" s="454"/>
      <c r="C29" s="450"/>
      <c r="D29" s="450"/>
      <c r="E29" s="373"/>
      <c r="F29" s="203">
        <v>42936</v>
      </c>
      <c r="G29" s="216">
        <v>11815</v>
      </c>
      <c r="H29" s="218"/>
    </row>
    <row r="30" spans="2:7" ht="12.75">
      <c r="B30" s="420">
        <v>25</v>
      </c>
      <c r="C30" s="420">
        <v>2515708</v>
      </c>
      <c r="D30" s="349" t="s">
        <v>129</v>
      </c>
      <c r="E30" s="420" t="s">
        <v>122</v>
      </c>
      <c r="F30" s="220">
        <v>42786</v>
      </c>
      <c r="G30" s="217">
        <v>2099.5</v>
      </c>
    </row>
    <row r="31" spans="2:7" ht="12.75">
      <c r="B31" s="421"/>
      <c r="C31" s="421"/>
      <c r="D31" s="422"/>
      <c r="E31" s="421"/>
      <c r="F31" s="220">
        <v>42814</v>
      </c>
      <c r="G31" s="219">
        <v>2099.5</v>
      </c>
    </row>
    <row r="32" spans="2:7" ht="12.75">
      <c r="B32" s="451"/>
      <c r="C32" s="451"/>
      <c r="D32" s="422"/>
      <c r="E32" s="451"/>
      <c r="F32" s="220">
        <v>42845</v>
      </c>
      <c r="G32" s="219">
        <v>2099.5</v>
      </c>
    </row>
    <row r="33" spans="2:7" ht="12.75">
      <c r="B33" s="451"/>
      <c r="C33" s="451"/>
      <c r="D33" s="422"/>
      <c r="E33" s="451"/>
      <c r="F33" s="220">
        <v>42875</v>
      </c>
      <c r="G33" s="219">
        <v>2099.5</v>
      </c>
    </row>
    <row r="34" spans="2:7" ht="12.75">
      <c r="B34" s="421"/>
      <c r="C34" s="421"/>
      <c r="D34" s="422"/>
      <c r="E34" s="421"/>
      <c r="F34" s="220">
        <v>42906</v>
      </c>
      <c r="G34" s="219">
        <v>2099.5</v>
      </c>
    </row>
    <row r="35" spans="2:7" ht="12.75">
      <c r="B35" s="440"/>
      <c r="C35" s="440"/>
      <c r="D35" s="350"/>
      <c r="E35" s="440"/>
      <c r="F35" s="220">
        <v>42936</v>
      </c>
      <c r="G35" s="219">
        <v>2099.5</v>
      </c>
    </row>
    <row r="36" spans="2:7" ht="12.75">
      <c r="B36" s="452">
        <v>25</v>
      </c>
      <c r="C36" s="442">
        <v>2516706</v>
      </c>
      <c r="D36" s="455" t="s">
        <v>130</v>
      </c>
      <c r="E36" s="371" t="s">
        <v>122</v>
      </c>
      <c r="F36" s="203">
        <v>42786</v>
      </c>
      <c r="G36" s="215">
        <v>9044</v>
      </c>
    </row>
    <row r="37" spans="2:7" ht="12.75">
      <c r="B37" s="453"/>
      <c r="C37" s="445"/>
      <c r="D37" s="456"/>
      <c r="E37" s="372"/>
      <c r="F37" s="203">
        <v>42814</v>
      </c>
      <c r="G37" s="216">
        <v>9044</v>
      </c>
    </row>
    <row r="38" spans="2:7" ht="12.75">
      <c r="B38" s="453"/>
      <c r="C38" s="445"/>
      <c r="D38" s="456"/>
      <c r="E38" s="372"/>
      <c r="F38" s="203">
        <v>42845</v>
      </c>
      <c r="G38" s="216">
        <v>9044</v>
      </c>
    </row>
    <row r="39" spans="2:7" ht="12.75">
      <c r="B39" s="453"/>
      <c r="C39" s="445"/>
      <c r="D39" s="456"/>
      <c r="E39" s="372"/>
      <c r="F39" s="203">
        <v>42875</v>
      </c>
      <c r="G39" s="216">
        <v>9044</v>
      </c>
    </row>
    <row r="40" spans="2:7" ht="12.75">
      <c r="B40" s="453"/>
      <c r="C40" s="445"/>
      <c r="D40" s="456"/>
      <c r="E40" s="372"/>
      <c r="F40" s="203">
        <v>42906</v>
      </c>
      <c r="G40" s="216">
        <v>9044</v>
      </c>
    </row>
    <row r="41" spans="2:7" ht="12.75">
      <c r="B41" s="122" t="s">
        <v>66</v>
      </c>
      <c r="C41" s="119"/>
      <c r="D41" s="119"/>
      <c r="E41" s="122">
        <f>COUNTIF(E18:E40,"2016/2017")</f>
        <v>4</v>
      </c>
      <c r="F41" s="130">
        <f>COUNT(F18:F40)</f>
        <v>23</v>
      </c>
      <c r="G41" s="131">
        <f>SUM(G18:G40)</f>
        <v>152320</v>
      </c>
    </row>
    <row r="42" spans="2:7" ht="12.75">
      <c r="B42" s="371">
        <v>25</v>
      </c>
      <c r="C42" s="371">
        <v>2500775</v>
      </c>
      <c r="D42" s="374" t="s">
        <v>159</v>
      </c>
      <c r="E42" s="374" t="s">
        <v>143</v>
      </c>
      <c r="F42" s="203">
        <v>43164</v>
      </c>
      <c r="G42" s="223">
        <v>3289.5</v>
      </c>
    </row>
    <row r="43" spans="2:11" ht="12.75">
      <c r="B43" s="372"/>
      <c r="C43" s="372"/>
      <c r="D43" s="375"/>
      <c r="E43" s="375"/>
      <c r="F43" s="203">
        <v>43195</v>
      </c>
      <c r="G43" s="223">
        <v>3289.5</v>
      </c>
      <c r="J43" s="8"/>
      <c r="K43" s="8"/>
    </row>
    <row r="44" spans="2:7" ht="12.75">
      <c r="B44" s="372"/>
      <c r="C44" s="372"/>
      <c r="D44" s="375"/>
      <c r="E44" s="375"/>
      <c r="F44" s="203">
        <v>43225</v>
      </c>
      <c r="G44" s="223">
        <v>3289.5</v>
      </c>
    </row>
    <row r="45" spans="2:7" ht="12.75">
      <c r="B45" s="372"/>
      <c r="C45" s="372"/>
      <c r="D45" s="375"/>
      <c r="E45" s="375"/>
      <c r="F45" s="203">
        <v>43256</v>
      </c>
      <c r="G45" s="223">
        <v>3289.5</v>
      </c>
    </row>
    <row r="46" spans="2:7" ht="12.75">
      <c r="B46" s="372"/>
      <c r="C46" s="372"/>
      <c r="D46" s="375"/>
      <c r="E46" s="375"/>
      <c r="F46" s="203">
        <v>43286</v>
      </c>
      <c r="G46" s="223">
        <v>3289.5</v>
      </c>
    </row>
    <row r="47" spans="2:7" ht="12.75">
      <c r="B47" s="373"/>
      <c r="C47" s="373"/>
      <c r="D47" s="376"/>
      <c r="E47" s="376"/>
      <c r="F47" s="203">
        <v>43317</v>
      </c>
      <c r="G47" s="223">
        <v>3289.5</v>
      </c>
    </row>
    <row r="48" spans="2:7" ht="12.75">
      <c r="B48" s="381">
        <v>25</v>
      </c>
      <c r="C48" s="381">
        <v>2505402</v>
      </c>
      <c r="D48" s="384" t="s">
        <v>160</v>
      </c>
      <c r="E48" s="384" t="s">
        <v>143</v>
      </c>
      <c r="F48" s="268">
        <v>43164</v>
      </c>
      <c r="G48" s="277">
        <v>3774</v>
      </c>
    </row>
    <row r="49" spans="2:7" ht="12.75">
      <c r="B49" s="382"/>
      <c r="C49" s="382"/>
      <c r="D49" s="385"/>
      <c r="E49" s="385"/>
      <c r="F49" s="268">
        <v>43195</v>
      </c>
      <c r="G49" s="277">
        <v>3774</v>
      </c>
    </row>
    <row r="50" spans="2:7" ht="12.75">
      <c r="B50" s="382"/>
      <c r="C50" s="382"/>
      <c r="D50" s="385"/>
      <c r="E50" s="385"/>
      <c r="F50" s="268">
        <v>43225</v>
      </c>
      <c r="G50" s="277">
        <v>3774</v>
      </c>
    </row>
    <row r="51" spans="2:7" ht="12.75">
      <c r="B51" s="382"/>
      <c r="C51" s="382"/>
      <c r="D51" s="385"/>
      <c r="E51" s="385"/>
      <c r="F51" s="268">
        <v>43256</v>
      </c>
      <c r="G51" s="277">
        <v>3774</v>
      </c>
    </row>
    <row r="52" spans="2:7" ht="12.75">
      <c r="B52" s="382"/>
      <c r="C52" s="382"/>
      <c r="D52" s="385"/>
      <c r="E52" s="385"/>
      <c r="F52" s="268">
        <v>43286</v>
      </c>
      <c r="G52" s="277">
        <v>3774</v>
      </c>
    </row>
    <row r="53" spans="2:7" ht="12.75">
      <c r="B53" s="383"/>
      <c r="C53" s="383"/>
      <c r="D53" s="386"/>
      <c r="E53" s="386"/>
      <c r="F53" s="268">
        <v>43317</v>
      </c>
      <c r="G53" s="277">
        <v>3774</v>
      </c>
    </row>
    <row r="54" spans="1:8" ht="12.75">
      <c r="A54" s="8"/>
      <c r="B54" s="371">
        <v>25</v>
      </c>
      <c r="C54" s="371">
        <v>2505600</v>
      </c>
      <c r="D54" s="374" t="s">
        <v>161</v>
      </c>
      <c r="E54" s="374" t="s">
        <v>143</v>
      </c>
      <c r="F54" s="203">
        <v>43164</v>
      </c>
      <c r="G54" s="231">
        <v>3527.5</v>
      </c>
      <c r="H54" s="8"/>
    </row>
    <row r="55" spans="1:8" ht="12.75">
      <c r="A55" s="8"/>
      <c r="B55" s="372"/>
      <c r="C55" s="372"/>
      <c r="D55" s="375"/>
      <c r="E55" s="375"/>
      <c r="F55" s="203">
        <v>43195</v>
      </c>
      <c r="G55" s="231">
        <v>3527.5</v>
      </c>
      <c r="H55" s="8"/>
    </row>
    <row r="56" spans="1:8" ht="12.75">
      <c r="A56" s="8"/>
      <c r="B56" s="372"/>
      <c r="C56" s="372"/>
      <c r="D56" s="375"/>
      <c r="E56" s="375"/>
      <c r="F56" s="203">
        <v>43225</v>
      </c>
      <c r="G56" s="231">
        <v>3527.5</v>
      </c>
      <c r="H56" s="8"/>
    </row>
    <row r="57" spans="1:8" ht="12.75">
      <c r="A57" s="8"/>
      <c r="B57" s="372"/>
      <c r="C57" s="372"/>
      <c r="D57" s="375"/>
      <c r="E57" s="375"/>
      <c r="F57" s="203">
        <v>43256</v>
      </c>
      <c r="G57" s="231">
        <v>3527.5</v>
      </c>
      <c r="H57" s="8"/>
    </row>
    <row r="58" spans="1:8" ht="12.75">
      <c r="A58" s="8"/>
      <c r="B58" s="372"/>
      <c r="C58" s="372"/>
      <c r="D58" s="375"/>
      <c r="E58" s="375"/>
      <c r="F58" s="203">
        <v>43286</v>
      </c>
      <c r="G58" s="231">
        <v>3527.5</v>
      </c>
      <c r="H58" s="8"/>
    </row>
    <row r="59" spans="2:7" ht="12.75">
      <c r="B59" s="132" t="s">
        <v>66</v>
      </c>
      <c r="C59" s="252"/>
      <c r="D59" s="252"/>
      <c r="E59" s="132">
        <f>COUNTIF(E42:E58,"2017/2018")</f>
        <v>3</v>
      </c>
      <c r="F59" s="130">
        <f>COUNT(F42:F58)</f>
        <v>17</v>
      </c>
      <c r="G59" s="131">
        <f>SUM(G42:G58)</f>
        <v>60018.5</v>
      </c>
    </row>
    <row r="60" spans="2:7" ht="12.75">
      <c r="B60" s="69" t="s">
        <v>22</v>
      </c>
      <c r="C60" s="279"/>
      <c r="D60" s="279"/>
      <c r="E60" s="69">
        <f>E41+E59</f>
        <v>7</v>
      </c>
      <c r="F60" s="85">
        <f>F41+F59</f>
        <v>40</v>
      </c>
      <c r="G60" s="100">
        <f>G41+G59</f>
        <v>212338.5</v>
      </c>
    </row>
  </sheetData>
  <sheetProtection/>
  <mergeCells count="34">
    <mergeCell ref="B30:B35"/>
    <mergeCell ref="C30:C35"/>
    <mergeCell ref="B36:B40"/>
    <mergeCell ref="C36:C40"/>
    <mergeCell ref="B54:B58"/>
    <mergeCell ref="B42:B47"/>
    <mergeCell ref="B48:B53"/>
    <mergeCell ref="E54:E58"/>
    <mergeCell ref="C48:C53"/>
    <mergeCell ref="D48:D53"/>
    <mergeCell ref="E42:E47"/>
    <mergeCell ref="E48:E53"/>
    <mergeCell ref="C54:C58"/>
    <mergeCell ref="D54:D58"/>
    <mergeCell ref="E36:E40"/>
    <mergeCell ref="D30:D35"/>
    <mergeCell ref="C42:C47"/>
    <mergeCell ref="D42:D47"/>
    <mergeCell ref="E30:E35"/>
    <mergeCell ref="D36:D40"/>
    <mergeCell ref="E24:E29"/>
    <mergeCell ref="B18:B23"/>
    <mergeCell ref="B24:B29"/>
    <mergeCell ref="C18:C23"/>
    <mergeCell ref="D18:D23"/>
    <mergeCell ref="E18:E23"/>
    <mergeCell ref="C24:C29"/>
    <mergeCell ref="D24:D29"/>
    <mergeCell ref="B15:G15"/>
    <mergeCell ref="F16:G16"/>
    <mergeCell ref="E16:E17"/>
    <mergeCell ref="D16:D17"/>
    <mergeCell ref="C16:C17"/>
    <mergeCell ref="B16:B17"/>
  </mergeCells>
  <conditionalFormatting sqref="D6:E11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18" header="0" footer="0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2"/>
  </sheetPr>
  <dimension ref="B6:I36"/>
  <sheetViews>
    <sheetView showGridLines="0" zoomScalePageLayoutView="0" workbookViewId="0" topLeftCell="A13">
      <selection activeCell="D23" sqref="D23:D28"/>
    </sheetView>
  </sheetViews>
  <sheetFormatPr defaultColWidth="9.140625" defaultRowHeight="12.75"/>
  <cols>
    <col min="2" max="2" width="14.8515625" style="0" customWidth="1"/>
    <col min="3" max="3" width="23.57421875" style="0" customWidth="1"/>
    <col min="4" max="4" width="22.28125" style="0" bestFit="1" customWidth="1"/>
    <col min="5" max="5" width="10.421875" style="15" customWidth="1"/>
    <col min="6" max="6" width="12.00390625" style="20" bestFit="1" customWidth="1"/>
    <col min="7" max="7" width="13.140625" style="22" bestFit="1" customWidth="1"/>
  </cols>
  <sheetData>
    <row r="6" spans="2:9" ht="18">
      <c r="B6" s="34" t="s">
        <v>62</v>
      </c>
      <c r="C6" s="35"/>
      <c r="D6" s="35"/>
      <c r="E6" s="36"/>
      <c r="F6" s="36"/>
      <c r="G6" s="33"/>
      <c r="H6" s="33"/>
      <c r="I6" s="33"/>
    </row>
    <row r="7" spans="2:9" ht="15.75">
      <c r="B7" s="37" t="s">
        <v>46</v>
      </c>
      <c r="C7" s="35"/>
      <c r="D7" s="35"/>
      <c r="E7" s="36"/>
      <c r="F7" s="36"/>
      <c r="G7" s="33"/>
      <c r="H7" s="33"/>
      <c r="I7" s="33"/>
    </row>
    <row r="8" spans="2:9" ht="14.25">
      <c r="B8" s="38" t="s">
        <v>47</v>
      </c>
      <c r="C8" s="35"/>
      <c r="D8" s="35"/>
      <c r="E8" s="36"/>
      <c r="F8" s="36"/>
      <c r="G8" s="33"/>
      <c r="H8" s="33"/>
      <c r="I8" s="33"/>
    </row>
    <row r="9" spans="2:9" ht="14.25">
      <c r="B9" s="38" t="s">
        <v>48</v>
      </c>
      <c r="C9" s="35"/>
      <c r="D9" s="35"/>
      <c r="E9" s="36"/>
      <c r="F9" s="36"/>
      <c r="G9" s="33"/>
      <c r="H9" s="33"/>
      <c r="I9" s="33"/>
    </row>
    <row r="10" spans="2:9" ht="18">
      <c r="B10" s="34"/>
      <c r="C10" s="35"/>
      <c r="D10" s="35"/>
      <c r="E10" s="36"/>
      <c r="F10" s="36"/>
      <c r="G10" s="33"/>
      <c r="H10" s="33"/>
      <c r="I10" s="33"/>
    </row>
    <row r="11" spans="2:9" ht="27.75">
      <c r="B11" s="39" t="s">
        <v>49</v>
      </c>
      <c r="C11" s="35"/>
      <c r="D11" s="35"/>
      <c r="E11" s="36"/>
      <c r="F11" s="36"/>
      <c r="G11" s="33"/>
      <c r="H11" s="33"/>
      <c r="I11" s="33"/>
    </row>
    <row r="12" spans="2:9" ht="20.25">
      <c r="B12" s="40" t="s">
        <v>76</v>
      </c>
      <c r="C12" s="31"/>
      <c r="D12" s="31"/>
      <c r="E12" s="32"/>
      <c r="F12" s="32"/>
      <c r="G12" s="31"/>
      <c r="H12" s="31"/>
      <c r="I12" s="31"/>
    </row>
    <row r="15" spans="2:7" ht="33.75" customHeight="1">
      <c r="B15" s="347" t="s">
        <v>64</v>
      </c>
      <c r="C15" s="347"/>
      <c r="D15" s="347"/>
      <c r="E15" s="347"/>
      <c r="F15" s="347"/>
      <c r="G15" s="347"/>
    </row>
    <row r="16" spans="2:7" ht="12.75" customHeight="1">
      <c r="B16" s="348" t="s">
        <v>4</v>
      </c>
      <c r="C16" s="348" t="s">
        <v>3</v>
      </c>
      <c r="D16" s="348" t="s">
        <v>5</v>
      </c>
      <c r="E16" s="348" t="s">
        <v>6</v>
      </c>
      <c r="F16" s="348" t="s">
        <v>12</v>
      </c>
      <c r="G16" s="348"/>
    </row>
    <row r="17" spans="2:7" ht="34.5" customHeight="1">
      <c r="B17" s="348"/>
      <c r="C17" s="348"/>
      <c r="D17" s="348"/>
      <c r="E17" s="348"/>
      <c r="F17" s="78" t="s">
        <v>0</v>
      </c>
      <c r="G17" s="83" t="s">
        <v>7</v>
      </c>
    </row>
    <row r="18" spans="2:7" ht="12.75">
      <c r="B18" s="396">
        <v>25</v>
      </c>
      <c r="C18" s="371">
        <v>2500304</v>
      </c>
      <c r="D18" s="374" t="s">
        <v>187</v>
      </c>
      <c r="E18" s="457" t="s">
        <v>143</v>
      </c>
      <c r="F18" s="263">
        <v>43202</v>
      </c>
      <c r="G18" s="290">
        <v>3714.5</v>
      </c>
    </row>
    <row r="19" spans="2:7" ht="12.75">
      <c r="B19" s="397"/>
      <c r="C19" s="372"/>
      <c r="D19" s="375"/>
      <c r="E19" s="458"/>
      <c r="F19" s="263">
        <v>43232</v>
      </c>
      <c r="G19" s="290">
        <v>3714.5</v>
      </c>
    </row>
    <row r="20" spans="2:7" ht="12.75">
      <c r="B20" s="397"/>
      <c r="C20" s="372"/>
      <c r="D20" s="375"/>
      <c r="E20" s="458"/>
      <c r="F20" s="263">
        <v>43263</v>
      </c>
      <c r="G20" s="290">
        <v>3714.5</v>
      </c>
    </row>
    <row r="21" spans="2:7" ht="12.75">
      <c r="B21" s="397"/>
      <c r="C21" s="372"/>
      <c r="D21" s="375"/>
      <c r="E21" s="458"/>
      <c r="F21" s="263">
        <v>43293</v>
      </c>
      <c r="G21" s="290">
        <v>3714.5</v>
      </c>
    </row>
    <row r="22" spans="2:7" ht="12.75">
      <c r="B22" s="399"/>
      <c r="C22" s="373"/>
      <c r="D22" s="376"/>
      <c r="E22" s="459"/>
      <c r="F22" s="263">
        <v>43324</v>
      </c>
      <c r="G22" s="290">
        <v>3714.5</v>
      </c>
    </row>
    <row r="23" spans="2:7" ht="12.75">
      <c r="B23" s="460">
        <v>25</v>
      </c>
      <c r="C23" s="460">
        <v>2505006</v>
      </c>
      <c r="D23" s="460" t="s">
        <v>188</v>
      </c>
      <c r="E23" s="408" t="s">
        <v>143</v>
      </c>
      <c r="F23" s="265">
        <v>43171</v>
      </c>
      <c r="G23" s="291">
        <v>5355</v>
      </c>
    </row>
    <row r="24" spans="2:7" ht="12.75">
      <c r="B24" s="461"/>
      <c r="C24" s="461"/>
      <c r="D24" s="461"/>
      <c r="E24" s="461"/>
      <c r="F24" s="265">
        <v>43202</v>
      </c>
      <c r="G24" s="291">
        <v>5355</v>
      </c>
    </row>
    <row r="25" spans="2:7" ht="12.75">
      <c r="B25" s="461"/>
      <c r="C25" s="461"/>
      <c r="D25" s="461"/>
      <c r="E25" s="461"/>
      <c r="F25" s="265">
        <v>43232</v>
      </c>
      <c r="G25" s="291">
        <v>5355</v>
      </c>
    </row>
    <row r="26" spans="2:7" ht="12.75">
      <c r="B26" s="461"/>
      <c r="C26" s="461"/>
      <c r="D26" s="461"/>
      <c r="E26" s="461"/>
      <c r="F26" s="265">
        <v>43263</v>
      </c>
      <c r="G26" s="291">
        <v>5355</v>
      </c>
    </row>
    <row r="27" spans="2:7" ht="12.75">
      <c r="B27" s="461"/>
      <c r="C27" s="461"/>
      <c r="D27" s="461"/>
      <c r="E27" s="461"/>
      <c r="F27" s="265">
        <v>43293</v>
      </c>
      <c r="G27" s="291">
        <v>5355</v>
      </c>
    </row>
    <row r="28" spans="2:7" ht="12.75">
      <c r="B28" s="462"/>
      <c r="C28" s="462"/>
      <c r="D28" s="462"/>
      <c r="E28" s="462"/>
      <c r="F28" s="265">
        <v>43324</v>
      </c>
      <c r="G28" s="291">
        <v>5355</v>
      </c>
    </row>
    <row r="29" spans="2:7" ht="12.75">
      <c r="B29" s="396">
        <v>25</v>
      </c>
      <c r="C29" s="396">
        <v>2515807</v>
      </c>
      <c r="D29" s="396" t="s">
        <v>189</v>
      </c>
      <c r="E29" s="434" t="s">
        <v>143</v>
      </c>
      <c r="F29" s="263">
        <v>43171</v>
      </c>
      <c r="G29" s="290">
        <v>1963.5</v>
      </c>
    </row>
    <row r="30" spans="2:7" ht="12.75">
      <c r="B30" s="397"/>
      <c r="C30" s="397"/>
      <c r="D30" s="397"/>
      <c r="E30" s="397"/>
      <c r="F30" s="263">
        <v>43202</v>
      </c>
      <c r="G30" s="290">
        <v>1963.5</v>
      </c>
    </row>
    <row r="31" spans="2:7" ht="12.75">
      <c r="B31" s="397"/>
      <c r="C31" s="397"/>
      <c r="D31" s="397"/>
      <c r="E31" s="397"/>
      <c r="F31" s="263">
        <v>43232</v>
      </c>
      <c r="G31" s="290">
        <v>1963.5</v>
      </c>
    </row>
    <row r="32" spans="2:7" ht="12.75">
      <c r="B32" s="397"/>
      <c r="C32" s="397"/>
      <c r="D32" s="397"/>
      <c r="E32" s="397"/>
      <c r="F32" s="263">
        <v>43263</v>
      </c>
      <c r="G32" s="290">
        <v>1963.5</v>
      </c>
    </row>
    <row r="33" spans="2:7" ht="12.75">
      <c r="B33" s="397"/>
      <c r="C33" s="397"/>
      <c r="D33" s="397"/>
      <c r="E33" s="397"/>
      <c r="F33" s="263">
        <v>43293</v>
      </c>
      <c r="G33" s="290">
        <v>1963.5</v>
      </c>
    </row>
    <row r="34" spans="2:7" ht="12.75">
      <c r="B34" s="399"/>
      <c r="C34" s="399"/>
      <c r="D34" s="399"/>
      <c r="E34" s="399"/>
      <c r="F34" s="263">
        <v>43324</v>
      </c>
      <c r="G34" s="290">
        <v>1963.5</v>
      </c>
    </row>
    <row r="35" spans="2:7" ht="12.75">
      <c r="B35" s="174" t="s">
        <v>84</v>
      </c>
      <c r="C35" s="175"/>
      <c r="D35" s="176"/>
      <c r="E35" s="132">
        <f>COUNTIF(E18:E34,"2017/2018")</f>
        <v>3</v>
      </c>
      <c r="F35" s="130">
        <f>COUNT(F18:F34)</f>
        <v>17</v>
      </c>
      <c r="G35" s="131">
        <f>SUM(G18:G34)</f>
        <v>62483.5</v>
      </c>
    </row>
    <row r="36" spans="2:7" ht="12.75">
      <c r="B36" s="87" t="s">
        <v>8</v>
      </c>
      <c r="C36" s="55"/>
      <c r="D36" s="55"/>
      <c r="E36" s="69">
        <f>E35</f>
        <v>3</v>
      </c>
      <c r="F36" s="85">
        <f>F35</f>
        <v>17</v>
      </c>
      <c r="G36" s="100">
        <f>G35</f>
        <v>62483.5</v>
      </c>
    </row>
  </sheetData>
  <sheetProtection/>
  <mergeCells count="18">
    <mergeCell ref="B29:B34"/>
    <mergeCell ref="C29:C34"/>
    <mergeCell ref="D29:D34"/>
    <mergeCell ref="E29:E34"/>
    <mergeCell ref="B23:B28"/>
    <mergeCell ref="C23:C28"/>
    <mergeCell ref="D23:D28"/>
    <mergeCell ref="E23:E28"/>
    <mergeCell ref="B18:B22"/>
    <mergeCell ref="C18:C22"/>
    <mergeCell ref="B15:G15"/>
    <mergeCell ref="B16:B17"/>
    <mergeCell ref="C16:C17"/>
    <mergeCell ref="D16:D17"/>
    <mergeCell ref="E16:E17"/>
    <mergeCell ref="F16:G16"/>
    <mergeCell ref="D18:D22"/>
    <mergeCell ref="E18:E22"/>
  </mergeCells>
  <conditionalFormatting sqref="E6:F11">
    <cfRule type="cellIs" priority="1" dxfId="0" operator="lessThan" stopIfTrue="1">
      <formula>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2"/>
  </sheetPr>
  <dimension ref="B6:J20"/>
  <sheetViews>
    <sheetView showGridLines="0" zoomScaleSheetLayoutView="100" zoomScalePageLayoutView="0" workbookViewId="0" topLeftCell="A11">
      <selection activeCell="E27" sqref="E27"/>
    </sheetView>
  </sheetViews>
  <sheetFormatPr defaultColWidth="9.140625" defaultRowHeight="12.75"/>
  <cols>
    <col min="1" max="1" width="9.140625" style="8" customWidth="1"/>
    <col min="2" max="2" width="11.7109375" style="3" customWidth="1"/>
    <col min="3" max="3" width="16.28125" style="3" customWidth="1"/>
    <col min="4" max="4" width="22.00390625" style="3" bestFit="1" customWidth="1"/>
    <col min="5" max="5" width="9.7109375" style="3" customWidth="1"/>
    <col min="6" max="6" width="12.57421875" style="13" customWidth="1"/>
    <col min="7" max="7" width="14.7109375" style="13" bestFit="1" customWidth="1"/>
    <col min="8" max="16384" width="9.140625" style="8" customWidth="1"/>
  </cols>
  <sheetData>
    <row r="6" spans="2:8" ht="18">
      <c r="B6" s="34" t="s">
        <v>62</v>
      </c>
      <c r="C6" s="35"/>
      <c r="D6" s="36"/>
      <c r="E6" s="36"/>
      <c r="F6" s="33"/>
      <c r="G6" s="33"/>
      <c r="H6" s="33"/>
    </row>
    <row r="7" spans="2:8" ht="15.75">
      <c r="B7" s="37" t="s">
        <v>46</v>
      </c>
      <c r="C7" s="35"/>
      <c r="D7" s="36"/>
      <c r="E7" s="36"/>
      <c r="F7" s="33"/>
      <c r="G7" s="33"/>
      <c r="H7" s="33"/>
    </row>
    <row r="8" spans="2:8" ht="14.25">
      <c r="B8" s="38" t="s">
        <v>47</v>
      </c>
      <c r="C8" s="35"/>
      <c r="D8" s="36"/>
      <c r="E8" s="36"/>
      <c r="F8" s="33"/>
      <c r="G8" s="33"/>
      <c r="H8" s="33"/>
    </row>
    <row r="9" spans="2:8" ht="14.25">
      <c r="B9" s="38" t="s">
        <v>48</v>
      </c>
      <c r="C9" s="35"/>
      <c r="D9" s="36"/>
      <c r="E9" s="36"/>
      <c r="F9" s="33"/>
      <c r="G9" s="33"/>
      <c r="H9" s="33"/>
    </row>
    <row r="10" spans="2:8" ht="18">
      <c r="B10" s="34"/>
      <c r="C10" s="35"/>
      <c r="D10" s="36"/>
      <c r="E10" s="36"/>
      <c r="F10" s="33"/>
      <c r="G10" s="33"/>
      <c r="H10" s="33"/>
    </row>
    <row r="11" spans="2:8" ht="27.75">
      <c r="B11" s="39" t="s">
        <v>49</v>
      </c>
      <c r="C11" s="35"/>
      <c r="D11" s="36"/>
      <c r="E11" s="36"/>
      <c r="F11" s="33"/>
      <c r="G11" s="33"/>
      <c r="H11" s="33"/>
    </row>
    <row r="12" spans="2:8" ht="20.25">
      <c r="B12" s="40" t="s">
        <v>76</v>
      </c>
      <c r="C12" s="31"/>
      <c r="D12" s="32"/>
      <c r="E12" s="32"/>
      <c r="F12" s="31"/>
      <c r="G12" s="31"/>
      <c r="H12" s="31"/>
    </row>
    <row r="15" spans="2:10" s="3" customFormat="1" ht="30.75" customHeight="1">
      <c r="B15" s="347" t="s">
        <v>64</v>
      </c>
      <c r="C15" s="347"/>
      <c r="D15" s="347"/>
      <c r="E15" s="347"/>
      <c r="F15" s="347"/>
      <c r="G15" s="347"/>
      <c r="J15" s="8"/>
    </row>
    <row r="16" spans="2:7" s="4" customFormat="1" ht="12.75" customHeight="1">
      <c r="B16" s="348" t="s">
        <v>4</v>
      </c>
      <c r="C16" s="348" t="s">
        <v>3</v>
      </c>
      <c r="D16" s="348" t="s">
        <v>5</v>
      </c>
      <c r="E16" s="348" t="s">
        <v>6</v>
      </c>
      <c r="F16" s="348" t="s">
        <v>12</v>
      </c>
      <c r="G16" s="348"/>
    </row>
    <row r="17" spans="2:7" s="4" customFormat="1" ht="12">
      <c r="B17" s="348"/>
      <c r="C17" s="348"/>
      <c r="D17" s="348"/>
      <c r="E17" s="348"/>
      <c r="F17" s="78" t="s">
        <v>0</v>
      </c>
      <c r="G17" s="84" t="s">
        <v>7</v>
      </c>
    </row>
    <row r="18" spans="2:7" ht="12.75">
      <c r="B18" s="119" t="s">
        <v>74</v>
      </c>
      <c r="C18" s="119"/>
      <c r="D18" s="119"/>
      <c r="E18" s="122">
        <v>0</v>
      </c>
      <c r="F18" s="122">
        <f>COUNT(#REF!)</f>
        <v>0</v>
      </c>
      <c r="G18" s="137">
        <v>0</v>
      </c>
    </row>
    <row r="19" spans="2:7" ht="12" customHeight="1" hidden="1">
      <c r="B19" s="19"/>
      <c r="C19" s="47"/>
      <c r="D19" s="47"/>
      <c r="E19" s="97">
        <f>SUM(E18)</f>
        <v>0</v>
      </c>
      <c r="F19" s="98">
        <f>SUM(F18)</f>
        <v>0</v>
      </c>
      <c r="G19" s="99">
        <f>SUM(G18)</f>
        <v>0</v>
      </c>
    </row>
    <row r="20" spans="2:7" ht="12.75">
      <c r="B20" s="97" t="s">
        <v>22</v>
      </c>
      <c r="C20" s="55"/>
      <c r="D20" s="67" t="s">
        <v>31</v>
      </c>
      <c r="E20" s="68">
        <f>E18</f>
        <v>0</v>
      </c>
      <c r="F20" s="70">
        <f>F18</f>
        <v>0</v>
      </c>
      <c r="G20" s="118">
        <f>G18</f>
        <v>0</v>
      </c>
    </row>
  </sheetData>
  <sheetProtection/>
  <mergeCells count="6">
    <mergeCell ref="B15:G15"/>
    <mergeCell ref="E16:E17"/>
    <mergeCell ref="C16:C17"/>
    <mergeCell ref="D16:D17"/>
    <mergeCell ref="F16:G16"/>
    <mergeCell ref="B16:B17"/>
  </mergeCells>
  <conditionalFormatting sqref="D6:E11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18" header="0" footer="0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</sheetPr>
  <dimension ref="B6:I37"/>
  <sheetViews>
    <sheetView showGridLines="0" zoomScalePageLayoutView="0" workbookViewId="0" topLeftCell="A13">
      <selection activeCell="J33" sqref="J33"/>
    </sheetView>
  </sheetViews>
  <sheetFormatPr defaultColWidth="9.140625" defaultRowHeight="12.75"/>
  <cols>
    <col min="2" max="3" width="14.57421875" style="15" customWidth="1"/>
    <col min="4" max="4" width="21.57421875" style="15" customWidth="1"/>
    <col min="5" max="5" width="13.140625" style="15" bestFit="1" customWidth="1"/>
    <col min="6" max="6" width="15.00390625" style="0" customWidth="1"/>
    <col min="7" max="7" width="17.57421875" style="0" customWidth="1"/>
  </cols>
  <sheetData>
    <row r="6" spans="2:9" ht="18">
      <c r="B6" s="34" t="s">
        <v>62</v>
      </c>
      <c r="C6" s="35"/>
      <c r="D6" s="35"/>
      <c r="E6" s="36"/>
      <c r="F6" s="36"/>
      <c r="G6" s="33"/>
      <c r="H6" s="33"/>
      <c r="I6" s="33"/>
    </row>
    <row r="7" spans="2:9" ht="15.75">
      <c r="B7" s="37" t="s">
        <v>46</v>
      </c>
      <c r="C7" s="35"/>
      <c r="D7" s="35"/>
      <c r="E7" s="36"/>
      <c r="F7" s="36"/>
      <c r="G7" s="33"/>
      <c r="H7" s="33"/>
      <c r="I7" s="33"/>
    </row>
    <row r="8" spans="2:9" ht="14.25">
      <c r="B8" s="38" t="s">
        <v>47</v>
      </c>
      <c r="C8" s="35"/>
      <c r="D8" s="35"/>
      <c r="E8" s="36"/>
      <c r="F8" s="36"/>
      <c r="G8" s="33"/>
      <c r="H8" s="33"/>
      <c r="I8" s="33"/>
    </row>
    <row r="9" spans="2:9" ht="14.25">
      <c r="B9" s="38" t="s">
        <v>48</v>
      </c>
      <c r="C9" s="35"/>
      <c r="D9" s="35"/>
      <c r="E9" s="36"/>
      <c r="F9" s="36"/>
      <c r="G9" s="33"/>
      <c r="H9" s="33"/>
      <c r="I9" s="33"/>
    </row>
    <row r="10" spans="2:9" ht="18">
      <c r="B10" s="34"/>
      <c r="C10" s="35"/>
      <c r="D10" s="35"/>
      <c r="E10" s="36"/>
      <c r="F10" s="36"/>
      <c r="G10" s="33"/>
      <c r="H10" s="33"/>
      <c r="I10" s="33"/>
    </row>
    <row r="11" spans="2:9" ht="27.75">
      <c r="B11" s="39" t="s">
        <v>49</v>
      </c>
      <c r="C11" s="35"/>
      <c r="D11" s="35"/>
      <c r="E11" s="36"/>
      <c r="F11" s="36"/>
      <c r="G11" s="33"/>
      <c r="H11" s="33"/>
      <c r="I11" s="33"/>
    </row>
    <row r="12" spans="2:9" ht="20.25">
      <c r="B12" s="40" t="s">
        <v>76</v>
      </c>
      <c r="C12" s="31"/>
      <c r="D12" s="31"/>
      <c r="E12" s="32"/>
      <c r="F12" s="32"/>
      <c r="G12" s="31"/>
      <c r="H12" s="31"/>
      <c r="I12" s="31"/>
    </row>
    <row r="15" spans="2:7" ht="21.75" customHeight="1">
      <c r="B15" s="377" t="s">
        <v>64</v>
      </c>
      <c r="C15" s="378"/>
      <c r="D15" s="378"/>
      <c r="E15" s="378"/>
      <c r="F15" s="378"/>
      <c r="G15" s="379"/>
    </row>
    <row r="16" spans="2:7" ht="12.75" customHeight="1">
      <c r="B16" s="463" t="s">
        <v>4</v>
      </c>
      <c r="C16" s="463" t="s">
        <v>3</v>
      </c>
      <c r="D16" s="463" t="s">
        <v>5</v>
      </c>
      <c r="E16" s="463" t="s">
        <v>6</v>
      </c>
      <c r="F16" s="348" t="s">
        <v>12</v>
      </c>
      <c r="G16" s="348"/>
    </row>
    <row r="17" spans="2:7" ht="27.75" customHeight="1">
      <c r="B17" s="380"/>
      <c r="C17" s="380"/>
      <c r="D17" s="380"/>
      <c r="E17" s="380"/>
      <c r="F17" s="78" t="s">
        <v>0</v>
      </c>
      <c r="G17" s="84" t="s">
        <v>7</v>
      </c>
    </row>
    <row r="18" spans="2:7" ht="12.75">
      <c r="B18" s="358">
        <v>26</v>
      </c>
      <c r="C18" s="358">
        <v>2602407</v>
      </c>
      <c r="D18" s="358" t="s">
        <v>43</v>
      </c>
      <c r="E18" s="358" t="s">
        <v>41</v>
      </c>
      <c r="F18" s="112">
        <v>41424</v>
      </c>
      <c r="G18" s="123">
        <v>712.5</v>
      </c>
    </row>
    <row r="19" spans="2:7" ht="12.75">
      <c r="B19" s="358"/>
      <c r="C19" s="358"/>
      <c r="D19" s="358"/>
      <c r="E19" s="358"/>
      <c r="F19" s="112">
        <v>41455</v>
      </c>
      <c r="G19" s="123">
        <v>712.5</v>
      </c>
    </row>
    <row r="20" spans="2:7" ht="12.75">
      <c r="B20" s="46" t="s">
        <v>66</v>
      </c>
      <c r="C20" s="46"/>
      <c r="D20" s="46"/>
      <c r="E20" s="132">
        <v>1</v>
      </c>
      <c r="F20" s="132">
        <f>COUNT(F18:F19)</f>
        <v>2</v>
      </c>
      <c r="G20" s="135">
        <f>SUM(G18:G19)</f>
        <v>1425</v>
      </c>
    </row>
    <row r="21" spans="2:7" ht="12.75">
      <c r="B21" s="362">
        <v>26</v>
      </c>
      <c r="C21" s="464">
        <v>2607000</v>
      </c>
      <c r="D21" s="465" t="s">
        <v>97</v>
      </c>
      <c r="E21" s="362" t="s">
        <v>93</v>
      </c>
      <c r="F21" s="53">
        <v>42114</v>
      </c>
      <c r="G21" s="173">
        <v>2856.32</v>
      </c>
    </row>
    <row r="22" spans="2:7" ht="12.75">
      <c r="B22" s="362"/>
      <c r="C22" s="464"/>
      <c r="D22" s="465"/>
      <c r="E22" s="362"/>
      <c r="F22" s="53">
        <v>42144</v>
      </c>
      <c r="G22" s="173">
        <v>2856.32</v>
      </c>
    </row>
    <row r="23" spans="2:7" ht="12.75">
      <c r="B23" s="362"/>
      <c r="C23" s="464"/>
      <c r="D23" s="465"/>
      <c r="E23" s="362"/>
      <c r="F23" s="53">
        <v>42175</v>
      </c>
      <c r="G23" s="173">
        <v>2856.32</v>
      </c>
    </row>
    <row r="24" spans="2:7" ht="12.75">
      <c r="B24" s="362"/>
      <c r="C24" s="464"/>
      <c r="D24" s="465"/>
      <c r="E24" s="362"/>
      <c r="F24" s="53">
        <v>42205</v>
      </c>
      <c r="G24" s="173">
        <v>2856.32</v>
      </c>
    </row>
    <row r="25" spans="2:7" ht="12.75">
      <c r="B25" s="362"/>
      <c r="C25" s="464"/>
      <c r="D25" s="465"/>
      <c r="E25" s="362"/>
      <c r="F25" s="53">
        <v>42236</v>
      </c>
      <c r="G25" s="173">
        <v>2856.32</v>
      </c>
    </row>
    <row r="26" spans="2:7" ht="12.75">
      <c r="B26" s="362"/>
      <c r="C26" s="464"/>
      <c r="D26" s="465"/>
      <c r="E26" s="362"/>
      <c r="F26" s="53">
        <v>42267</v>
      </c>
      <c r="G26" s="173">
        <v>2856.32</v>
      </c>
    </row>
    <row r="27" spans="2:7" ht="12.75">
      <c r="B27" s="46" t="s">
        <v>66</v>
      </c>
      <c r="C27" s="46"/>
      <c r="D27" s="46"/>
      <c r="E27" s="119">
        <f>COUNTIF(E21:E26,"2014/2015")</f>
        <v>1</v>
      </c>
      <c r="F27" s="132">
        <f>COUNT(F21:F26)</f>
        <v>6</v>
      </c>
      <c r="G27" s="135">
        <f>SUM(G21:G26)</f>
        <v>17137.920000000002</v>
      </c>
    </row>
    <row r="28" spans="2:7" ht="12.75">
      <c r="B28" s="46" t="s">
        <v>66</v>
      </c>
      <c r="C28" s="46"/>
      <c r="D28" s="46"/>
      <c r="E28" s="119">
        <v>0</v>
      </c>
      <c r="F28" s="132">
        <f>COUNT(#REF!)</f>
        <v>0</v>
      </c>
      <c r="G28" s="135">
        <v>0</v>
      </c>
    </row>
    <row r="29" spans="2:7" ht="12.75">
      <c r="B29" s="69" t="s">
        <v>22</v>
      </c>
      <c r="C29" s="69"/>
      <c r="D29" s="69"/>
      <c r="E29" s="69">
        <f>E20+E27+E28</f>
        <v>2</v>
      </c>
      <c r="F29" s="69">
        <f>F20+F27+F28</f>
        <v>8</v>
      </c>
      <c r="G29" s="136">
        <f>G20+G27+G28</f>
        <v>18562.920000000002</v>
      </c>
    </row>
    <row r="32" ht="12.75">
      <c r="G32" s="198"/>
    </row>
    <row r="33" spans="5:7" ht="12.75">
      <c r="E33" s="199"/>
      <c r="G33" s="198"/>
    </row>
    <row r="34" spans="5:7" ht="12.75">
      <c r="E34" s="199"/>
      <c r="G34" s="198"/>
    </row>
    <row r="35" ht="12.75">
      <c r="G35" s="183"/>
    </row>
    <row r="36" ht="12.75">
      <c r="G36" s="198"/>
    </row>
    <row r="37" ht="12.75">
      <c r="G37" s="198"/>
    </row>
  </sheetData>
  <sheetProtection/>
  <mergeCells count="14">
    <mergeCell ref="E21:E26"/>
    <mergeCell ref="B18:B19"/>
    <mergeCell ref="B21:B26"/>
    <mergeCell ref="E18:E19"/>
    <mergeCell ref="C21:C26"/>
    <mergeCell ref="D21:D26"/>
    <mergeCell ref="D18:D19"/>
    <mergeCell ref="C18:C19"/>
    <mergeCell ref="B15:G15"/>
    <mergeCell ref="B16:B17"/>
    <mergeCell ref="C16:C17"/>
    <mergeCell ref="D16:D17"/>
    <mergeCell ref="E16:E17"/>
    <mergeCell ref="F16:G16"/>
  </mergeCells>
  <conditionalFormatting sqref="E6:F11">
    <cfRule type="cellIs" priority="1" dxfId="0" operator="lessThan" stopIfTrue="1">
      <formula>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2"/>
  </sheetPr>
  <dimension ref="B6:H30"/>
  <sheetViews>
    <sheetView showGridLines="0" zoomScalePageLayoutView="0" workbookViewId="0" topLeftCell="A11">
      <selection activeCell="H19" sqref="H19"/>
    </sheetView>
  </sheetViews>
  <sheetFormatPr defaultColWidth="9.140625" defaultRowHeight="12.75"/>
  <cols>
    <col min="2" max="2" width="11.7109375" style="0" customWidth="1"/>
    <col min="3" max="3" width="11.140625" style="0" customWidth="1"/>
    <col min="4" max="4" width="14.00390625" style="0" customWidth="1"/>
    <col min="5" max="5" width="27.00390625" style="0" customWidth="1"/>
    <col min="7" max="7" width="12.421875" style="16" customWidth="1"/>
    <col min="8" max="8" width="14.00390625" style="21" bestFit="1" customWidth="1"/>
    <col min="10" max="10" width="13.140625" style="0" bestFit="1" customWidth="1"/>
  </cols>
  <sheetData>
    <row r="6" spans="2:8" ht="18">
      <c r="B6" s="34" t="s">
        <v>62</v>
      </c>
      <c r="C6" s="35"/>
      <c r="D6" s="35"/>
      <c r="E6" s="36"/>
      <c r="F6" s="36"/>
      <c r="G6" s="33"/>
      <c r="H6" s="33"/>
    </row>
    <row r="7" spans="2:8" ht="15.75">
      <c r="B7" s="37" t="s">
        <v>46</v>
      </c>
      <c r="C7" s="35"/>
      <c r="D7" s="35"/>
      <c r="E7" s="36"/>
      <c r="F7" s="36"/>
      <c r="G7" s="33"/>
      <c r="H7" s="33"/>
    </row>
    <row r="8" spans="2:8" ht="14.25">
      <c r="B8" s="38" t="s">
        <v>47</v>
      </c>
      <c r="C8" s="35"/>
      <c r="D8" s="35"/>
      <c r="E8" s="36"/>
      <c r="F8" s="36"/>
      <c r="G8" s="33"/>
      <c r="H8" s="33"/>
    </row>
    <row r="9" spans="2:8" ht="14.25">
      <c r="B9" s="38" t="s">
        <v>48</v>
      </c>
      <c r="C9" s="35"/>
      <c r="D9" s="35"/>
      <c r="E9" s="36"/>
      <c r="F9" s="36"/>
      <c r="G9" s="33"/>
      <c r="H9" s="33"/>
    </row>
    <row r="10" spans="2:8" ht="18">
      <c r="B10" s="34"/>
      <c r="C10" s="35"/>
      <c r="D10" s="35"/>
      <c r="E10" s="36"/>
      <c r="F10" s="36"/>
      <c r="G10" s="33"/>
      <c r="H10" s="33"/>
    </row>
    <row r="11" spans="2:8" ht="27.75">
      <c r="B11" s="39" t="s">
        <v>49</v>
      </c>
      <c r="C11" s="35"/>
      <c r="D11" s="35"/>
      <c r="E11" s="36"/>
      <c r="F11" s="36"/>
      <c r="G11" s="33"/>
      <c r="H11" s="33"/>
    </row>
    <row r="12" spans="2:8" ht="20.25">
      <c r="B12" s="40" t="s">
        <v>76</v>
      </c>
      <c r="C12" s="31"/>
      <c r="D12" s="31"/>
      <c r="E12" s="32"/>
      <c r="F12" s="32"/>
      <c r="G12" s="31"/>
      <c r="H12" s="31"/>
    </row>
    <row r="15" spans="2:8" ht="27.75" customHeight="1">
      <c r="B15" s="377" t="s">
        <v>64</v>
      </c>
      <c r="C15" s="378"/>
      <c r="D15" s="378"/>
      <c r="E15" s="378"/>
      <c r="F15" s="378"/>
      <c r="G15" s="378"/>
      <c r="H15" s="379"/>
    </row>
    <row r="16" spans="2:8" ht="12.75" customHeight="1">
      <c r="B16" s="348" t="s">
        <v>4</v>
      </c>
      <c r="C16" s="348" t="s">
        <v>2</v>
      </c>
      <c r="D16" s="348" t="s">
        <v>3</v>
      </c>
      <c r="E16" s="348" t="s">
        <v>5</v>
      </c>
      <c r="F16" s="348" t="s">
        <v>6</v>
      </c>
      <c r="G16" s="348" t="s">
        <v>12</v>
      </c>
      <c r="H16" s="348"/>
    </row>
    <row r="17" spans="2:8" ht="12" customHeight="1">
      <c r="B17" s="463"/>
      <c r="C17" s="463"/>
      <c r="D17" s="463"/>
      <c r="E17" s="463"/>
      <c r="F17" s="463"/>
      <c r="G17" s="77" t="s">
        <v>0</v>
      </c>
      <c r="H17" s="81" t="s">
        <v>7</v>
      </c>
    </row>
    <row r="18" spans="2:8" ht="12" customHeight="1">
      <c r="B18" s="204" t="s">
        <v>66</v>
      </c>
      <c r="C18" s="204"/>
      <c r="D18" s="204"/>
      <c r="E18" s="204"/>
      <c r="F18" s="128">
        <v>0</v>
      </c>
      <c r="G18" s="129">
        <f>COUNT(#REF!)</f>
        <v>0</v>
      </c>
      <c r="H18" s="121">
        <v>0</v>
      </c>
    </row>
    <row r="19" spans="2:8" ht="12.75">
      <c r="B19" s="78" t="s">
        <v>22</v>
      </c>
      <c r="C19" s="78"/>
      <c r="D19" s="78"/>
      <c r="E19" s="78"/>
      <c r="F19" s="78">
        <f>F18</f>
        <v>0</v>
      </c>
      <c r="G19" s="92">
        <f>G18</f>
        <v>0</v>
      </c>
      <c r="H19" s="60">
        <f>H18</f>
        <v>0</v>
      </c>
    </row>
    <row r="21" spans="7:8" ht="12.75">
      <c r="G21"/>
      <c r="H21"/>
    </row>
    <row r="22" spans="7:8" ht="12.75">
      <c r="G22"/>
      <c r="H22"/>
    </row>
    <row r="23" spans="7:8" ht="12.75">
      <c r="G23"/>
      <c r="H23"/>
    </row>
    <row r="24" ht="12.75">
      <c r="H24" s="52"/>
    </row>
    <row r="25" spans="2:8" s="6" customFormat="1" ht="12.75">
      <c r="B25"/>
      <c r="C25"/>
      <c r="D25"/>
      <c r="E25"/>
      <c r="F25"/>
      <c r="G25" s="16"/>
      <c r="H25" s="52"/>
    </row>
    <row r="26" spans="2:8" s="6" customFormat="1" ht="12.75">
      <c r="B26"/>
      <c r="C26"/>
      <c r="D26"/>
      <c r="E26"/>
      <c r="F26"/>
      <c r="G26" s="16"/>
      <c r="H26" s="205"/>
    </row>
    <row r="27" spans="2:8" s="6" customFormat="1" ht="12.75">
      <c r="B27"/>
      <c r="C27"/>
      <c r="D27"/>
      <c r="E27"/>
      <c r="F27"/>
      <c r="G27" s="16"/>
      <c r="H27" s="206"/>
    </row>
    <row r="28" spans="2:8" s="6" customFormat="1" ht="12.75">
      <c r="B28"/>
      <c r="C28"/>
      <c r="D28"/>
      <c r="E28"/>
      <c r="F28"/>
      <c r="G28" s="16"/>
      <c r="H28" s="21"/>
    </row>
    <row r="29" spans="2:8" s="6" customFormat="1" ht="12.75">
      <c r="B29"/>
      <c r="C29"/>
      <c r="D29"/>
      <c r="E29"/>
      <c r="F29"/>
      <c r="G29" s="16"/>
      <c r="H29" s="21"/>
    </row>
    <row r="30" spans="2:8" s="6" customFormat="1" ht="12.75">
      <c r="B30"/>
      <c r="C30"/>
      <c r="D30"/>
      <c r="E30"/>
      <c r="F30"/>
      <c r="G30" s="16"/>
      <c r="H30" s="21"/>
    </row>
  </sheetData>
  <sheetProtection/>
  <mergeCells count="7">
    <mergeCell ref="B15:H15"/>
    <mergeCell ref="G16:H16"/>
    <mergeCell ref="F16:F17"/>
    <mergeCell ref="B16:B17"/>
    <mergeCell ref="C16:C17"/>
    <mergeCell ref="E16:E17"/>
    <mergeCell ref="D16:D17"/>
  </mergeCells>
  <conditionalFormatting sqref="E6:F11">
    <cfRule type="cellIs" priority="1" dxfId="0" operator="lessThan" stopIfTrue="1">
      <formula>0</formula>
    </cfRule>
  </conditionalFormatting>
  <printOptions/>
  <pageMargins left="0.7874015748031497" right="0.2755905511811024" top="0.22" bottom="0.5905511811023623" header="0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2"/>
  </sheetPr>
  <dimension ref="A6:H35"/>
  <sheetViews>
    <sheetView showGridLines="0" zoomScalePageLayoutView="0" workbookViewId="0" topLeftCell="A13">
      <selection activeCell="J36" sqref="J36"/>
    </sheetView>
  </sheetViews>
  <sheetFormatPr defaultColWidth="9.140625" defaultRowHeight="12.75"/>
  <cols>
    <col min="1" max="2" width="11.7109375" style="0" customWidth="1"/>
    <col min="3" max="3" width="15.28125" style="0" customWidth="1"/>
    <col min="4" max="4" width="31.57421875" style="0" customWidth="1"/>
    <col min="5" max="5" width="10.28125" style="0" customWidth="1"/>
    <col min="6" max="6" width="12.7109375" style="16" customWidth="1"/>
    <col min="7" max="7" width="13.421875" style="21" customWidth="1"/>
  </cols>
  <sheetData>
    <row r="6" spans="1:8" ht="18">
      <c r="A6" s="34" t="s">
        <v>62</v>
      </c>
      <c r="B6" s="34"/>
      <c r="C6" s="35"/>
      <c r="D6" s="35"/>
      <c r="E6" s="36"/>
      <c r="F6" s="299"/>
      <c r="G6" s="33"/>
      <c r="H6" s="33"/>
    </row>
    <row r="7" spans="1:8" ht="15.75">
      <c r="A7" s="37" t="s">
        <v>46</v>
      </c>
      <c r="B7" s="37"/>
      <c r="C7" s="35"/>
      <c r="D7" s="35"/>
      <c r="E7" s="36"/>
      <c r="F7" s="299"/>
      <c r="G7" s="33"/>
      <c r="H7" s="33"/>
    </row>
    <row r="8" spans="1:8" ht="14.25">
      <c r="A8" s="38" t="s">
        <v>47</v>
      </c>
      <c r="B8" s="38"/>
      <c r="C8" s="35"/>
      <c r="D8" s="35"/>
      <c r="E8" s="36"/>
      <c r="F8" s="299"/>
      <c r="G8" s="33"/>
      <c r="H8" s="33"/>
    </row>
    <row r="9" spans="1:8" ht="14.25">
      <c r="A9" s="38" t="s">
        <v>48</v>
      </c>
      <c r="B9" s="38"/>
      <c r="C9" s="35"/>
      <c r="D9" s="35"/>
      <c r="E9" s="36"/>
      <c r="F9" s="299"/>
      <c r="G9" s="33"/>
      <c r="H9" s="33"/>
    </row>
    <row r="10" spans="1:8" ht="18">
      <c r="A10" s="34"/>
      <c r="B10" s="34"/>
      <c r="C10" s="35"/>
      <c r="D10" s="35"/>
      <c r="E10" s="36"/>
      <c r="F10" s="299"/>
      <c r="G10" s="33"/>
      <c r="H10" s="33"/>
    </row>
    <row r="11" spans="1:8" ht="27.75">
      <c r="A11" s="39" t="s">
        <v>49</v>
      </c>
      <c r="B11" s="39"/>
      <c r="C11" s="35"/>
      <c r="D11" s="35"/>
      <c r="E11" s="36"/>
      <c r="F11" s="299"/>
      <c r="G11" s="33"/>
      <c r="H11" s="33"/>
    </row>
    <row r="12" spans="1:8" ht="20.25">
      <c r="A12" s="40" t="s">
        <v>76</v>
      </c>
      <c r="B12" s="40"/>
      <c r="C12" s="31"/>
      <c r="D12" s="31"/>
      <c r="E12" s="32"/>
      <c r="F12" s="300"/>
      <c r="G12" s="31"/>
      <c r="H12" s="31"/>
    </row>
    <row r="15" spans="1:7" ht="27" customHeight="1">
      <c r="A15" s="377" t="s">
        <v>64</v>
      </c>
      <c r="B15" s="378"/>
      <c r="C15" s="378"/>
      <c r="D15" s="378"/>
      <c r="E15" s="378"/>
      <c r="F15" s="378"/>
      <c r="G15" s="379"/>
    </row>
    <row r="16" spans="1:7" ht="12.75" customHeight="1">
      <c r="A16" s="348" t="s">
        <v>4</v>
      </c>
      <c r="B16" s="348" t="s">
        <v>2</v>
      </c>
      <c r="C16" s="348" t="s">
        <v>3</v>
      </c>
      <c r="D16" s="348" t="s">
        <v>5</v>
      </c>
      <c r="E16" s="348" t="s">
        <v>6</v>
      </c>
      <c r="F16" s="348" t="s">
        <v>12</v>
      </c>
      <c r="G16" s="348"/>
    </row>
    <row r="17" spans="1:7" ht="12" customHeight="1">
      <c r="A17" s="348"/>
      <c r="B17" s="463"/>
      <c r="C17" s="348"/>
      <c r="D17" s="348"/>
      <c r="E17" s="348"/>
      <c r="F17" s="78" t="s">
        <v>0</v>
      </c>
      <c r="G17" s="83" t="s">
        <v>7</v>
      </c>
    </row>
    <row r="18" spans="1:7" ht="12.75">
      <c r="A18" s="396">
        <v>28</v>
      </c>
      <c r="B18" s="396" t="s">
        <v>10</v>
      </c>
      <c r="C18" s="468">
        <v>2801108</v>
      </c>
      <c r="D18" s="468" t="s">
        <v>82</v>
      </c>
      <c r="E18" s="471" t="s">
        <v>65</v>
      </c>
      <c r="F18" s="180">
        <v>41789</v>
      </c>
      <c r="G18" s="156">
        <v>1217.625</v>
      </c>
    </row>
    <row r="19" spans="1:7" ht="12.75">
      <c r="A19" s="397"/>
      <c r="B19" s="397"/>
      <c r="C19" s="469"/>
      <c r="D19" s="469"/>
      <c r="E19" s="458"/>
      <c r="F19" s="180">
        <v>41820</v>
      </c>
      <c r="G19" s="156">
        <v>1217.625</v>
      </c>
    </row>
    <row r="20" spans="1:7" ht="12.75">
      <c r="A20" s="397"/>
      <c r="B20" s="397"/>
      <c r="C20" s="469"/>
      <c r="D20" s="469"/>
      <c r="E20" s="458"/>
      <c r="F20" s="180">
        <v>41850</v>
      </c>
      <c r="G20" s="156">
        <v>1217.625</v>
      </c>
    </row>
    <row r="21" spans="1:7" ht="12.75">
      <c r="A21" s="397"/>
      <c r="B21" s="397"/>
      <c r="C21" s="469"/>
      <c r="D21" s="469"/>
      <c r="E21" s="458"/>
      <c r="F21" s="180">
        <v>41881</v>
      </c>
      <c r="G21" s="156">
        <v>1217.625</v>
      </c>
    </row>
    <row r="22" spans="1:7" ht="12.75">
      <c r="A22" s="397"/>
      <c r="B22" s="397"/>
      <c r="C22" s="469"/>
      <c r="D22" s="469"/>
      <c r="E22" s="458"/>
      <c r="F22" s="180">
        <v>41912</v>
      </c>
      <c r="G22" s="156">
        <v>1217.625</v>
      </c>
    </row>
    <row r="23" spans="1:7" ht="12.75">
      <c r="A23" s="399"/>
      <c r="B23" s="399"/>
      <c r="C23" s="470"/>
      <c r="D23" s="470"/>
      <c r="E23" s="459"/>
      <c r="F23" s="180">
        <v>41942</v>
      </c>
      <c r="G23" s="156">
        <v>1217.625</v>
      </c>
    </row>
    <row r="24" spans="1:7" s="6" customFormat="1" ht="12.75">
      <c r="A24" s="344">
        <v>28</v>
      </c>
      <c r="B24" s="344" t="s">
        <v>10</v>
      </c>
      <c r="C24" s="355">
        <v>2807501</v>
      </c>
      <c r="D24" s="359" t="s">
        <v>81</v>
      </c>
      <c r="E24" s="466" t="s">
        <v>65</v>
      </c>
      <c r="F24" s="112">
        <v>41881</v>
      </c>
      <c r="G24" s="168">
        <v>1277.55</v>
      </c>
    </row>
    <row r="25" spans="1:7" s="6" customFormat="1" ht="12.75">
      <c r="A25" s="346"/>
      <c r="B25" s="346"/>
      <c r="C25" s="357"/>
      <c r="D25" s="361"/>
      <c r="E25" s="467"/>
      <c r="F25" s="301">
        <v>41912</v>
      </c>
      <c r="G25" s="182">
        <v>1277.55</v>
      </c>
    </row>
    <row r="26" spans="1:7" ht="12.75">
      <c r="A26" s="119" t="s">
        <v>66</v>
      </c>
      <c r="B26" s="119"/>
      <c r="C26" s="154"/>
      <c r="D26" s="154"/>
      <c r="E26" s="119">
        <f>COUNTIF(E18:E24,"2013/2014")</f>
        <v>2</v>
      </c>
      <c r="F26" s="129">
        <f>COUNT(F18:F25)</f>
        <v>8</v>
      </c>
      <c r="G26" s="121">
        <f>SUM(G18:G25)</f>
        <v>9860.849999999999</v>
      </c>
    </row>
    <row r="27" spans="1:7" ht="12.75">
      <c r="A27" s="396">
        <v>28</v>
      </c>
      <c r="B27" s="396" t="s">
        <v>10</v>
      </c>
      <c r="C27" s="468">
        <v>2801405</v>
      </c>
      <c r="D27" s="468" t="s">
        <v>140</v>
      </c>
      <c r="E27" s="471" t="s">
        <v>122</v>
      </c>
      <c r="F27" s="180">
        <v>42875</v>
      </c>
      <c r="G27" s="156">
        <v>4505</v>
      </c>
    </row>
    <row r="28" spans="1:7" ht="12.75">
      <c r="A28" s="397"/>
      <c r="B28" s="397"/>
      <c r="C28" s="469"/>
      <c r="D28" s="469"/>
      <c r="E28" s="458"/>
      <c r="F28" s="180">
        <v>42906</v>
      </c>
      <c r="G28" s="156">
        <v>4505</v>
      </c>
    </row>
    <row r="29" spans="1:7" ht="12.75">
      <c r="A29" s="397"/>
      <c r="B29" s="397"/>
      <c r="C29" s="469"/>
      <c r="D29" s="469"/>
      <c r="E29" s="458"/>
      <c r="F29" s="180">
        <v>42936</v>
      </c>
      <c r="G29" s="156">
        <v>4505</v>
      </c>
    </row>
    <row r="30" spans="1:7" ht="12.75">
      <c r="A30" s="397"/>
      <c r="B30" s="397"/>
      <c r="C30" s="469"/>
      <c r="D30" s="469"/>
      <c r="E30" s="458"/>
      <c r="F30" s="180">
        <v>42967</v>
      </c>
      <c r="G30" s="156">
        <v>4505</v>
      </c>
    </row>
    <row r="31" spans="1:7" ht="12.75">
      <c r="A31" s="397"/>
      <c r="B31" s="397"/>
      <c r="C31" s="469"/>
      <c r="D31" s="469"/>
      <c r="E31" s="458"/>
      <c r="F31" s="180">
        <v>42998</v>
      </c>
      <c r="G31" s="156">
        <v>4505</v>
      </c>
    </row>
    <row r="32" spans="1:7" ht="12.75">
      <c r="A32" s="399"/>
      <c r="B32" s="399"/>
      <c r="C32" s="470"/>
      <c r="D32" s="470"/>
      <c r="E32" s="459"/>
      <c r="F32" s="180">
        <v>43028</v>
      </c>
      <c r="G32" s="156">
        <v>4505</v>
      </c>
    </row>
    <row r="33" spans="1:7" ht="12.75">
      <c r="A33" s="119" t="s">
        <v>66</v>
      </c>
      <c r="B33" s="119"/>
      <c r="C33" s="154"/>
      <c r="D33" s="154"/>
      <c r="E33" s="119">
        <f>COUNTIF(E25:E32,"2016/2017")</f>
        <v>1</v>
      </c>
      <c r="F33" s="129">
        <f>COUNT(F27:F32)</f>
        <v>6</v>
      </c>
      <c r="G33" s="121">
        <f>SUM(G27:G32)</f>
        <v>27030</v>
      </c>
    </row>
    <row r="34" spans="1:7" ht="12.75">
      <c r="A34" s="119" t="s">
        <v>66</v>
      </c>
      <c r="B34" s="119"/>
      <c r="C34" s="154"/>
      <c r="D34" s="154"/>
      <c r="E34" s="119">
        <v>0</v>
      </c>
      <c r="F34" s="129">
        <f>COUNT(#REF!)</f>
        <v>0</v>
      </c>
      <c r="G34" s="121">
        <v>0</v>
      </c>
    </row>
    <row r="35" spans="1:7" ht="12.75">
      <c r="A35" s="94" t="s">
        <v>8</v>
      </c>
      <c r="B35" s="94"/>
      <c r="C35" s="91"/>
      <c r="D35" s="96"/>
      <c r="E35" s="92">
        <f>E26+E33+E34</f>
        <v>3</v>
      </c>
      <c r="F35" s="92">
        <f>F26+F33+F34</f>
        <v>14</v>
      </c>
      <c r="G35" s="60">
        <f>G26+G33+G34</f>
        <v>36890.85</v>
      </c>
    </row>
  </sheetData>
  <sheetProtection/>
  <mergeCells count="22">
    <mergeCell ref="E18:E23"/>
    <mergeCell ref="B18:B23"/>
    <mergeCell ref="C18:C23"/>
    <mergeCell ref="D24:D25"/>
    <mergeCell ref="B16:B17"/>
    <mergeCell ref="C16:C17"/>
    <mergeCell ref="E27:E32"/>
    <mergeCell ref="A27:A32"/>
    <mergeCell ref="B27:B32"/>
    <mergeCell ref="C27:C32"/>
    <mergeCell ref="D27:D32"/>
    <mergeCell ref="B24:B25"/>
    <mergeCell ref="A18:A23"/>
    <mergeCell ref="E24:E25"/>
    <mergeCell ref="C24:C25"/>
    <mergeCell ref="D18:D23"/>
    <mergeCell ref="A24:A25"/>
    <mergeCell ref="A15:G15"/>
    <mergeCell ref="F16:G16"/>
    <mergeCell ref="D16:D17"/>
    <mergeCell ref="E16:E17"/>
    <mergeCell ref="A16:A17"/>
  </mergeCells>
  <conditionalFormatting sqref="E6:F11">
    <cfRule type="cellIs" priority="1" dxfId="0" operator="lessThan" stopIfTrue="1">
      <formula>0</formula>
    </cfRule>
  </conditionalFormatting>
  <printOptions horizontalCentered="1" verticalCentered="1"/>
  <pageMargins left="0.4" right="0.2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2"/>
  </sheetPr>
  <dimension ref="B7:I40"/>
  <sheetViews>
    <sheetView showGridLines="0" zoomScaleSheetLayoutView="100" zoomScalePageLayoutView="0" workbookViewId="0" topLeftCell="A16">
      <selection activeCell="G39" sqref="G39"/>
    </sheetView>
  </sheetViews>
  <sheetFormatPr defaultColWidth="9.140625" defaultRowHeight="12.75"/>
  <cols>
    <col min="1" max="1" width="9.140625" style="1" customWidth="1"/>
    <col min="2" max="2" width="11.7109375" style="1" customWidth="1"/>
    <col min="3" max="3" width="22.00390625" style="1" customWidth="1"/>
    <col min="4" max="4" width="27.00390625" style="50" customWidth="1"/>
    <col min="5" max="5" width="10.57421875" style="1" customWidth="1"/>
    <col min="6" max="6" width="10.140625" style="61" bestFit="1" customWidth="1"/>
    <col min="7" max="7" width="14.140625" style="28" bestFit="1" customWidth="1"/>
    <col min="8" max="8" width="10.140625" style="1" bestFit="1" customWidth="1"/>
    <col min="9" max="9" width="12.00390625" style="1" bestFit="1" customWidth="1"/>
    <col min="10" max="16384" width="9.140625" style="1" customWidth="1"/>
  </cols>
  <sheetData>
    <row r="7" spans="2:9" ht="18">
      <c r="B7" s="34" t="s">
        <v>62</v>
      </c>
      <c r="C7" s="35"/>
      <c r="D7" s="35"/>
      <c r="E7" s="36"/>
      <c r="F7" s="36"/>
      <c r="G7" s="33"/>
      <c r="H7" s="33"/>
      <c r="I7" s="33"/>
    </row>
    <row r="8" spans="2:9" ht="15.75">
      <c r="B8" s="37" t="s">
        <v>46</v>
      </c>
      <c r="C8" s="35"/>
      <c r="D8" s="35"/>
      <c r="E8" s="36"/>
      <c r="F8" s="36"/>
      <c r="G8" s="33"/>
      <c r="H8" s="33"/>
      <c r="I8" s="33"/>
    </row>
    <row r="9" spans="2:9" ht="14.25">
      <c r="B9" s="38" t="s">
        <v>47</v>
      </c>
      <c r="C9" s="35"/>
      <c r="D9" s="35"/>
      <c r="E9" s="36"/>
      <c r="F9" s="36"/>
      <c r="G9" s="33"/>
      <c r="H9" s="33"/>
      <c r="I9" s="33"/>
    </row>
    <row r="10" spans="2:9" ht="14.25">
      <c r="B10" s="38" t="s">
        <v>48</v>
      </c>
      <c r="C10" s="35"/>
      <c r="D10" s="35"/>
      <c r="E10" s="36"/>
      <c r="F10" s="36"/>
      <c r="G10" s="33"/>
      <c r="H10" s="33"/>
      <c r="I10" s="33"/>
    </row>
    <row r="11" spans="2:9" ht="18">
      <c r="B11" s="34"/>
      <c r="C11" s="35"/>
      <c r="D11" s="35"/>
      <c r="E11" s="36"/>
      <c r="F11" s="36"/>
      <c r="G11" s="33"/>
      <c r="H11" s="33"/>
      <c r="I11" s="33"/>
    </row>
    <row r="12" spans="2:9" ht="27.75">
      <c r="B12" s="39" t="s">
        <v>49</v>
      </c>
      <c r="C12" s="35"/>
      <c r="D12" s="35"/>
      <c r="E12" s="36"/>
      <c r="F12" s="36"/>
      <c r="G12" s="33"/>
      <c r="H12" s="33"/>
      <c r="I12" s="33"/>
    </row>
    <row r="13" spans="2:9" ht="20.25">
      <c r="B13" s="40" t="s">
        <v>76</v>
      </c>
      <c r="C13" s="31"/>
      <c r="D13" s="31"/>
      <c r="E13" s="32"/>
      <c r="F13" s="32"/>
      <c r="G13" s="31"/>
      <c r="H13" s="31"/>
      <c r="I13" s="31"/>
    </row>
    <row r="16" spans="2:7" ht="23.25" customHeight="1">
      <c r="B16" s="377" t="s">
        <v>64</v>
      </c>
      <c r="C16" s="378"/>
      <c r="D16" s="378"/>
      <c r="E16" s="378"/>
      <c r="F16" s="378"/>
      <c r="G16" s="379"/>
    </row>
    <row r="17" spans="2:7" s="2" customFormat="1" ht="12.75" customHeight="1">
      <c r="B17" s="348" t="s">
        <v>4</v>
      </c>
      <c r="C17" s="348" t="s">
        <v>3</v>
      </c>
      <c r="D17" s="348" t="s">
        <v>5</v>
      </c>
      <c r="E17" s="348" t="s">
        <v>6</v>
      </c>
      <c r="F17" s="348" t="s">
        <v>12</v>
      </c>
      <c r="G17" s="348"/>
    </row>
    <row r="18" spans="2:7" s="2" customFormat="1" ht="36" customHeight="1">
      <c r="B18" s="348"/>
      <c r="C18" s="348"/>
      <c r="D18" s="348"/>
      <c r="E18" s="348"/>
      <c r="F18" s="82" t="s">
        <v>0</v>
      </c>
      <c r="G18" s="83" t="s">
        <v>7</v>
      </c>
    </row>
    <row r="19" spans="2:7" ht="12.75">
      <c r="B19" s="472">
        <v>29</v>
      </c>
      <c r="C19" s="475">
        <v>2901403</v>
      </c>
      <c r="D19" s="396" t="s">
        <v>108</v>
      </c>
      <c r="E19" s="478" t="s">
        <v>100</v>
      </c>
      <c r="F19" s="203">
        <v>42368</v>
      </c>
      <c r="G19" s="190">
        <v>1173</v>
      </c>
    </row>
    <row r="20" spans="2:7" ht="12.75">
      <c r="B20" s="473"/>
      <c r="C20" s="476"/>
      <c r="D20" s="397"/>
      <c r="E20" s="479"/>
      <c r="F20" s="203">
        <v>42399</v>
      </c>
      <c r="G20" s="190">
        <v>1173</v>
      </c>
    </row>
    <row r="21" spans="2:7" ht="12.75">
      <c r="B21" s="473"/>
      <c r="C21" s="476"/>
      <c r="D21" s="397"/>
      <c r="E21" s="479"/>
      <c r="F21" s="203">
        <v>42429</v>
      </c>
      <c r="G21" s="190">
        <v>1173</v>
      </c>
    </row>
    <row r="22" spans="2:7" ht="12.75">
      <c r="B22" s="473"/>
      <c r="C22" s="476"/>
      <c r="D22" s="397"/>
      <c r="E22" s="479"/>
      <c r="F22" s="203">
        <v>42459</v>
      </c>
      <c r="G22" s="190">
        <v>1173</v>
      </c>
    </row>
    <row r="23" spans="2:7" ht="12.75">
      <c r="B23" s="473"/>
      <c r="C23" s="476"/>
      <c r="D23" s="397"/>
      <c r="E23" s="479"/>
      <c r="F23" s="203">
        <v>42490</v>
      </c>
      <c r="G23" s="190">
        <v>1173</v>
      </c>
    </row>
    <row r="24" spans="2:7" ht="12.75">
      <c r="B24" s="474"/>
      <c r="C24" s="477"/>
      <c r="D24" s="399"/>
      <c r="E24" s="480"/>
      <c r="F24" s="203">
        <v>42520</v>
      </c>
      <c r="G24" s="190">
        <v>1173</v>
      </c>
    </row>
    <row r="25" spans="2:7" ht="12.75">
      <c r="B25" s="460">
        <v>29</v>
      </c>
      <c r="C25" s="460">
        <v>2904407</v>
      </c>
      <c r="D25" s="460" t="s">
        <v>107</v>
      </c>
      <c r="E25" s="481" t="s">
        <v>100</v>
      </c>
      <c r="F25" s="268">
        <v>42368</v>
      </c>
      <c r="G25" s="269">
        <v>1453.5</v>
      </c>
    </row>
    <row r="26" spans="2:7" ht="12.75">
      <c r="B26" s="461"/>
      <c r="C26" s="461"/>
      <c r="D26" s="461"/>
      <c r="E26" s="482"/>
      <c r="F26" s="268">
        <v>42399</v>
      </c>
      <c r="G26" s="269">
        <v>1453.5</v>
      </c>
    </row>
    <row r="27" spans="2:7" ht="12.75">
      <c r="B27" s="461"/>
      <c r="C27" s="461"/>
      <c r="D27" s="461"/>
      <c r="E27" s="482"/>
      <c r="F27" s="268">
        <v>42429</v>
      </c>
      <c r="G27" s="269">
        <v>1453.5</v>
      </c>
    </row>
    <row r="28" spans="2:7" ht="12.75">
      <c r="B28" s="461"/>
      <c r="C28" s="461"/>
      <c r="D28" s="461"/>
      <c r="E28" s="482"/>
      <c r="F28" s="268">
        <v>42459</v>
      </c>
      <c r="G28" s="269">
        <v>1453.5</v>
      </c>
    </row>
    <row r="29" spans="2:7" ht="12.75">
      <c r="B29" s="461"/>
      <c r="C29" s="461"/>
      <c r="D29" s="461"/>
      <c r="E29" s="482"/>
      <c r="F29" s="268">
        <v>42490</v>
      </c>
      <c r="G29" s="269">
        <v>1453.5</v>
      </c>
    </row>
    <row r="30" spans="2:7" ht="12.75">
      <c r="B30" s="462"/>
      <c r="C30" s="462"/>
      <c r="D30" s="462"/>
      <c r="E30" s="483"/>
      <c r="F30" s="268">
        <v>42520</v>
      </c>
      <c r="G30" s="269">
        <v>1453.5</v>
      </c>
    </row>
    <row r="31" spans="2:7" ht="12.75">
      <c r="B31" s="396">
        <v>29</v>
      </c>
      <c r="C31" s="396">
        <v>2923035</v>
      </c>
      <c r="D31" s="396" t="s">
        <v>106</v>
      </c>
      <c r="E31" s="478" t="s">
        <v>100</v>
      </c>
      <c r="F31" s="203">
        <v>42368</v>
      </c>
      <c r="G31" s="181">
        <v>4267</v>
      </c>
    </row>
    <row r="32" spans="2:8" ht="12.75">
      <c r="B32" s="397"/>
      <c r="C32" s="397"/>
      <c r="D32" s="397"/>
      <c r="E32" s="479"/>
      <c r="F32" s="203">
        <v>42399</v>
      </c>
      <c r="G32" s="181">
        <v>4267</v>
      </c>
      <c r="H32" s="189"/>
    </row>
    <row r="33" spans="2:8" ht="12.75">
      <c r="B33" s="397"/>
      <c r="C33" s="397"/>
      <c r="D33" s="397"/>
      <c r="E33" s="479"/>
      <c r="F33" s="203">
        <v>42429</v>
      </c>
      <c r="G33" s="181">
        <v>4267</v>
      </c>
      <c r="H33" s="189"/>
    </row>
    <row r="34" spans="2:8" ht="12.75">
      <c r="B34" s="397"/>
      <c r="C34" s="397"/>
      <c r="D34" s="397"/>
      <c r="E34" s="479"/>
      <c r="F34" s="203">
        <v>42459</v>
      </c>
      <c r="G34" s="181">
        <v>4267</v>
      </c>
      <c r="H34" s="189"/>
    </row>
    <row r="35" spans="2:8" ht="12.75">
      <c r="B35" s="397"/>
      <c r="C35" s="397"/>
      <c r="D35" s="397"/>
      <c r="E35" s="479"/>
      <c r="F35" s="203">
        <v>42490</v>
      </c>
      <c r="G35" s="181">
        <v>4267</v>
      </c>
      <c r="H35" s="189"/>
    </row>
    <row r="36" spans="2:8" ht="12.75">
      <c r="B36" s="399"/>
      <c r="C36" s="399"/>
      <c r="D36" s="399"/>
      <c r="E36" s="480"/>
      <c r="F36" s="203">
        <v>42520</v>
      </c>
      <c r="G36" s="181">
        <v>4267</v>
      </c>
      <c r="H36" s="189"/>
    </row>
    <row r="37" spans="2:8" ht="12.75">
      <c r="B37" s="119" t="s">
        <v>74</v>
      </c>
      <c r="C37" s="152"/>
      <c r="D37" s="119"/>
      <c r="E37" s="122">
        <f>COUNTIF(E12:E36,"2015/2016")</f>
        <v>3</v>
      </c>
      <c r="F37" s="120">
        <f>COUNT(F19:F36)</f>
        <v>18</v>
      </c>
      <c r="G37" s="151">
        <f>SUM(G12:G36)</f>
        <v>41361</v>
      </c>
      <c r="H37" s="189"/>
    </row>
    <row r="38" spans="2:7" ht="12.75">
      <c r="B38" s="119" t="s">
        <v>74</v>
      </c>
      <c r="C38" s="152"/>
      <c r="D38" s="119"/>
      <c r="E38" s="122">
        <f>COUNTIF(E19:E37,"2016/2017")</f>
        <v>0</v>
      </c>
      <c r="F38" s="120">
        <f>COUNT(#REF!)</f>
        <v>0</v>
      </c>
      <c r="G38" s="151">
        <v>0</v>
      </c>
    </row>
    <row r="39" spans="2:7" ht="12.75">
      <c r="B39" s="119" t="s">
        <v>74</v>
      </c>
      <c r="C39" s="152"/>
      <c r="D39" s="119"/>
      <c r="E39" s="122">
        <v>0</v>
      </c>
      <c r="F39" s="120">
        <v>0</v>
      </c>
      <c r="G39" s="151">
        <v>0</v>
      </c>
    </row>
    <row r="40" spans="2:7" ht="12">
      <c r="B40" s="103" t="s">
        <v>22</v>
      </c>
      <c r="C40" s="57"/>
      <c r="D40" s="58" t="s">
        <v>31</v>
      </c>
      <c r="E40" s="59">
        <f>E37+E38+E39</f>
        <v>3</v>
      </c>
      <c r="F40" s="59">
        <f>F37+F38+F39</f>
        <v>18</v>
      </c>
      <c r="G40" s="83">
        <f>G37+G38+G39</f>
        <v>41361</v>
      </c>
    </row>
  </sheetData>
  <sheetProtection/>
  <mergeCells count="18">
    <mergeCell ref="D31:D36"/>
    <mergeCell ref="E31:E36"/>
    <mergeCell ref="B31:B36"/>
    <mergeCell ref="C31:C36"/>
    <mergeCell ref="D19:D24"/>
    <mergeCell ref="E19:E24"/>
    <mergeCell ref="B25:B30"/>
    <mergeCell ref="C25:C30"/>
    <mergeCell ref="D25:D30"/>
    <mergeCell ref="E25:E30"/>
    <mergeCell ref="B19:B24"/>
    <mergeCell ref="C19:C24"/>
    <mergeCell ref="B16:G16"/>
    <mergeCell ref="F17:G17"/>
    <mergeCell ref="D17:D18"/>
    <mergeCell ref="B17:B18"/>
    <mergeCell ref="E17:E18"/>
    <mergeCell ref="C17:C18"/>
  </mergeCells>
  <conditionalFormatting sqref="E7:F12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15748031496062992" bottom="0.18" header="0" footer="0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2"/>
  </sheetPr>
  <dimension ref="B6:I37"/>
  <sheetViews>
    <sheetView showGridLines="0" zoomScalePageLayoutView="0" workbookViewId="0" topLeftCell="A14">
      <selection activeCell="G24" sqref="G24:G27"/>
    </sheetView>
  </sheetViews>
  <sheetFormatPr defaultColWidth="9.140625" defaultRowHeight="12.75"/>
  <cols>
    <col min="2" max="2" width="10.28125" style="15" customWidth="1"/>
    <col min="3" max="3" width="19.421875" style="15" customWidth="1"/>
    <col min="4" max="4" width="24.28125" style="15" customWidth="1"/>
    <col min="5" max="5" width="11.140625" style="15" customWidth="1"/>
    <col min="6" max="6" width="11.421875" style="0" customWidth="1"/>
    <col min="7" max="7" width="14.7109375" style="22" bestFit="1" customWidth="1"/>
    <col min="8" max="8" width="12.00390625" style="0" bestFit="1" customWidth="1"/>
  </cols>
  <sheetData>
    <row r="6" spans="2:8" ht="18">
      <c r="B6" s="34" t="s">
        <v>62</v>
      </c>
      <c r="C6" s="35"/>
      <c r="D6" s="35"/>
      <c r="E6" s="36"/>
      <c r="F6" s="33"/>
      <c r="G6" s="33"/>
      <c r="H6" s="33"/>
    </row>
    <row r="7" spans="2:8" ht="15.75">
      <c r="B7" s="37" t="s">
        <v>46</v>
      </c>
      <c r="C7" s="35"/>
      <c r="D7" s="35"/>
      <c r="E7" s="36"/>
      <c r="F7" s="33"/>
      <c r="G7" s="33"/>
      <c r="H7" s="33"/>
    </row>
    <row r="8" spans="2:8" ht="14.25">
      <c r="B8" s="38" t="s">
        <v>47</v>
      </c>
      <c r="C8" s="35"/>
      <c r="D8" s="35"/>
      <c r="E8" s="36"/>
      <c r="F8" s="33"/>
      <c r="G8" s="33"/>
      <c r="H8" s="33"/>
    </row>
    <row r="9" spans="2:8" ht="14.25">
      <c r="B9" s="38" t="s">
        <v>48</v>
      </c>
      <c r="C9" s="35"/>
      <c r="D9" s="35"/>
      <c r="E9" s="36"/>
      <c r="F9" s="33"/>
      <c r="G9" s="33"/>
      <c r="H9" s="33"/>
    </row>
    <row r="10" spans="2:8" ht="18">
      <c r="B10" s="34"/>
      <c r="C10" s="35"/>
      <c r="D10" s="35"/>
      <c r="E10" s="36"/>
      <c r="F10" s="33"/>
      <c r="G10" s="33"/>
      <c r="H10" s="33"/>
    </row>
    <row r="11" spans="2:8" ht="27.75">
      <c r="B11" s="39" t="s">
        <v>49</v>
      </c>
      <c r="C11" s="35"/>
      <c r="D11" s="35"/>
      <c r="E11" s="36"/>
      <c r="F11" s="33"/>
      <c r="G11" s="33"/>
      <c r="H11" s="33"/>
    </row>
    <row r="12" spans="2:8" ht="20.25">
      <c r="B12" s="40" t="s">
        <v>76</v>
      </c>
      <c r="C12" s="31"/>
      <c r="D12" s="31"/>
      <c r="E12" s="32"/>
      <c r="F12" s="31"/>
      <c r="G12" s="31"/>
      <c r="H12" s="31"/>
    </row>
    <row r="15" spans="2:7" ht="28.5" customHeight="1">
      <c r="B15" s="377" t="s">
        <v>64</v>
      </c>
      <c r="C15" s="378"/>
      <c r="D15" s="378"/>
      <c r="E15" s="378"/>
      <c r="F15" s="378"/>
      <c r="G15" s="379"/>
    </row>
    <row r="16" spans="2:7" ht="42" customHeight="1">
      <c r="B16" s="348" t="s">
        <v>4</v>
      </c>
      <c r="C16" s="348" t="s">
        <v>3</v>
      </c>
      <c r="D16" s="348" t="s">
        <v>5</v>
      </c>
      <c r="E16" s="348" t="s">
        <v>6</v>
      </c>
      <c r="F16" s="348" t="s">
        <v>12</v>
      </c>
      <c r="G16" s="348"/>
    </row>
    <row r="17" spans="2:7" ht="12.75">
      <c r="B17" s="348"/>
      <c r="C17" s="348"/>
      <c r="D17" s="348"/>
      <c r="E17" s="348"/>
      <c r="F17" s="78" t="s">
        <v>0</v>
      </c>
      <c r="G17" s="83" t="s">
        <v>7</v>
      </c>
    </row>
    <row r="18" spans="2:7" ht="12.75">
      <c r="B18" s="341">
        <v>29</v>
      </c>
      <c r="C18" s="487">
        <v>2909604</v>
      </c>
      <c r="D18" s="487" t="s">
        <v>83</v>
      </c>
      <c r="E18" s="362" t="s">
        <v>65</v>
      </c>
      <c r="F18" s="160">
        <v>41805</v>
      </c>
      <c r="G18" s="155">
        <v>1954.45</v>
      </c>
    </row>
    <row r="19" spans="2:7" ht="12.75">
      <c r="B19" s="342"/>
      <c r="C19" s="488"/>
      <c r="D19" s="488"/>
      <c r="E19" s="362"/>
      <c r="F19" s="160">
        <v>41835</v>
      </c>
      <c r="G19" s="155">
        <v>1954.45</v>
      </c>
    </row>
    <row r="20" spans="2:7" ht="12.75">
      <c r="B20" s="342"/>
      <c r="C20" s="488"/>
      <c r="D20" s="488"/>
      <c r="E20" s="362"/>
      <c r="F20" s="160">
        <v>41866</v>
      </c>
      <c r="G20" s="155">
        <v>1954.45</v>
      </c>
    </row>
    <row r="21" spans="2:7" ht="12.75">
      <c r="B21" s="342"/>
      <c r="C21" s="488"/>
      <c r="D21" s="488"/>
      <c r="E21" s="362"/>
      <c r="F21" s="160">
        <v>41897</v>
      </c>
      <c r="G21" s="155">
        <v>1954.45</v>
      </c>
    </row>
    <row r="22" spans="2:7" ht="12.75">
      <c r="B22" s="342"/>
      <c r="C22" s="488"/>
      <c r="D22" s="488"/>
      <c r="E22" s="362"/>
      <c r="F22" s="160">
        <v>41927</v>
      </c>
      <c r="G22" s="155">
        <v>1954.45</v>
      </c>
    </row>
    <row r="23" spans="2:7" s="200" customFormat="1" ht="12.75">
      <c r="B23" s="283" t="s">
        <v>66</v>
      </c>
      <c r="C23" s="283"/>
      <c r="D23" s="284"/>
      <c r="E23" s="284">
        <f>COUNTIF(E18:E22,"2013/2014")</f>
        <v>1</v>
      </c>
      <c r="F23" s="285">
        <f>COUNT(F18:F22)</f>
        <v>5</v>
      </c>
      <c r="G23" s="286">
        <f>SUM(G18:G22)</f>
        <v>9772.25</v>
      </c>
    </row>
    <row r="24" spans="2:7" s="6" customFormat="1" ht="12.75">
      <c r="B24" s="489">
        <v>29</v>
      </c>
      <c r="C24" s="439">
        <v>2922300</v>
      </c>
      <c r="D24" s="423" t="s">
        <v>99</v>
      </c>
      <c r="E24" s="489" t="s">
        <v>93</v>
      </c>
      <c r="F24" s="288">
        <v>42173</v>
      </c>
      <c r="G24" s="269">
        <v>898.38</v>
      </c>
    </row>
    <row r="25" spans="2:7" s="6" customFormat="1" ht="12.75">
      <c r="B25" s="489"/>
      <c r="C25" s="439"/>
      <c r="D25" s="423"/>
      <c r="E25" s="489"/>
      <c r="F25" s="288">
        <v>42203</v>
      </c>
      <c r="G25" s="269">
        <v>898.38</v>
      </c>
    </row>
    <row r="26" spans="2:7" s="6" customFormat="1" ht="12.75">
      <c r="B26" s="489"/>
      <c r="C26" s="439"/>
      <c r="D26" s="423"/>
      <c r="E26" s="489"/>
      <c r="F26" s="288">
        <v>42234</v>
      </c>
      <c r="G26" s="269">
        <v>898.38</v>
      </c>
    </row>
    <row r="27" spans="2:7" s="6" customFormat="1" ht="12.75">
      <c r="B27" s="489"/>
      <c r="C27" s="439"/>
      <c r="D27" s="423"/>
      <c r="E27" s="489"/>
      <c r="F27" s="288" t="s">
        <v>98</v>
      </c>
      <c r="G27" s="269">
        <v>898.38</v>
      </c>
    </row>
    <row r="28" spans="2:7" s="287" customFormat="1" ht="12.75">
      <c r="B28" s="283" t="s">
        <v>66</v>
      </c>
      <c r="C28" s="283"/>
      <c r="D28" s="284"/>
      <c r="E28" s="284">
        <f>COUNTIF(E24:E27,"2014/2015")</f>
        <v>1</v>
      </c>
      <c r="F28" s="285">
        <f>COUNT(G24:G27)</f>
        <v>4</v>
      </c>
      <c r="G28" s="286">
        <f>SUM(G24:G27)</f>
        <v>3593.52</v>
      </c>
    </row>
    <row r="29" spans="2:8" s="18" customFormat="1" ht="12.75">
      <c r="B29" s="371">
        <v>29</v>
      </c>
      <c r="C29" s="374">
        <v>2922706</v>
      </c>
      <c r="D29" s="396" t="s">
        <v>109</v>
      </c>
      <c r="E29" s="484" t="s">
        <v>100</v>
      </c>
      <c r="F29" s="180">
        <v>42519</v>
      </c>
      <c r="G29" s="289">
        <v>1700</v>
      </c>
      <c r="H29" s="6"/>
    </row>
    <row r="30" spans="2:8" s="18" customFormat="1" ht="12.75">
      <c r="B30" s="372"/>
      <c r="C30" s="375"/>
      <c r="D30" s="397"/>
      <c r="E30" s="485"/>
      <c r="F30" s="180">
        <v>42550</v>
      </c>
      <c r="G30" s="289">
        <v>1700</v>
      </c>
      <c r="H30" s="6"/>
    </row>
    <row r="31" spans="2:9" ht="12.75">
      <c r="B31" s="372"/>
      <c r="C31" s="375"/>
      <c r="D31" s="397"/>
      <c r="E31" s="485"/>
      <c r="F31" s="180">
        <v>42580</v>
      </c>
      <c r="G31" s="289">
        <v>1700</v>
      </c>
      <c r="H31" s="6"/>
      <c r="I31" s="6"/>
    </row>
    <row r="32" spans="2:8" ht="12.75">
      <c r="B32" s="372"/>
      <c r="C32" s="375"/>
      <c r="D32" s="397"/>
      <c r="E32" s="485"/>
      <c r="F32" s="180">
        <v>42611</v>
      </c>
      <c r="G32" s="289">
        <v>1700</v>
      </c>
      <c r="H32" s="6"/>
    </row>
    <row r="33" spans="2:8" ht="12.75">
      <c r="B33" s="372"/>
      <c r="C33" s="375"/>
      <c r="D33" s="397"/>
      <c r="E33" s="485"/>
      <c r="F33" s="180">
        <v>42642</v>
      </c>
      <c r="G33" s="289">
        <v>1700</v>
      </c>
      <c r="H33" s="6"/>
    </row>
    <row r="34" spans="2:8" ht="12.75">
      <c r="B34" s="373"/>
      <c r="C34" s="376"/>
      <c r="D34" s="399"/>
      <c r="E34" s="486"/>
      <c r="F34" s="180">
        <v>42672</v>
      </c>
      <c r="G34" s="289">
        <v>1700</v>
      </c>
      <c r="H34" s="6"/>
    </row>
    <row r="35" spans="2:7" s="200" customFormat="1" ht="12.75">
      <c r="B35" s="283" t="s">
        <v>66</v>
      </c>
      <c r="C35" s="283"/>
      <c r="D35" s="284"/>
      <c r="E35" s="284">
        <f>COUNTIF(E29:E34,"2015/2016")</f>
        <v>1</v>
      </c>
      <c r="F35" s="285">
        <f>COUNT(F29:F34)</f>
        <v>6</v>
      </c>
      <c r="G35" s="286">
        <f>SUM(G29:G34)</f>
        <v>10200</v>
      </c>
    </row>
    <row r="36" spans="2:7" s="307" customFormat="1" ht="12.75">
      <c r="B36" s="302" t="s">
        <v>66</v>
      </c>
      <c r="C36" s="302"/>
      <c r="D36" s="303"/>
      <c r="E36" s="304">
        <v>0</v>
      </c>
      <c r="F36" s="305">
        <v>0</v>
      </c>
      <c r="G36" s="306">
        <v>0</v>
      </c>
    </row>
    <row r="37" spans="2:7" ht="12.75">
      <c r="B37" s="86" t="s">
        <v>22</v>
      </c>
      <c r="C37" s="89"/>
      <c r="D37" s="89"/>
      <c r="E37" s="78">
        <f>E28+E23+E35</f>
        <v>3</v>
      </c>
      <c r="F37" s="92">
        <f>F28+F23+F35</f>
        <v>15</v>
      </c>
      <c r="G37" s="88">
        <f>G28+G23+G35</f>
        <v>23565.77</v>
      </c>
    </row>
    <row r="45" ht="12.75" customHeight="1"/>
    <row r="51" ht="12.75" customHeight="1"/>
    <row r="80" ht="12.75" customHeight="1"/>
    <row r="83" ht="12.75" customHeight="1"/>
    <row r="86" ht="12.75" customHeight="1"/>
    <row r="92" ht="12.75" customHeight="1"/>
    <row r="98" ht="12.75" customHeight="1"/>
    <row r="110" ht="12.75" customHeight="1"/>
    <row r="129" ht="12.75" customHeight="1"/>
    <row r="141" ht="12.75" customHeight="1"/>
    <row r="147" ht="12.75" customHeight="1"/>
    <row r="153" ht="12.75" customHeight="1"/>
    <row r="171" ht="12.75" customHeight="1"/>
    <row r="193" ht="12.75" customHeight="1"/>
    <row r="211" ht="12.75" customHeight="1"/>
    <row r="268" ht="12.75" customHeight="1"/>
    <row r="274" ht="12.75" customHeight="1"/>
  </sheetData>
  <sheetProtection/>
  <mergeCells count="18">
    <mergeCell ref="D18:D22"/>
    <mergeCell ref="E24:E27"/>
    <mergeCell ref="B24:B27"/>
    <mergeCell ref="C24:C27"/>
    <mergeCell ref="D24:D27"/>
    <mergeCell ref="E18:E22"/>
    <mergeCell ref="B18:B22"/>
    <mergeCell ref="C18:C22"/>
    <mergeCell ref="B29:B34"/>
    <mergeCell ref="C29:C34"/>
    <mergeCell ref="D29:D34"/>
    <mergeCell ref="E29:E34"/>
    <mergeCell ref="B15:G15"/>
    <mergeCell ref="B16:B17"/>
    <mergeCell ref="C16:C17"/>
    <mergeCell ref="D16:D17"/>
    <mergeCell ref="E16:E17"/>
    <mergeCell ref="F16:G16"/>
  </mergeCells>
  <conditionalFormatting sqref="E6:E11">
    <cfRule type="cellIs" priority="1" dxfId="0" operator="lessThan" stopIfTrue="1">
      <formula>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2"/>
  </sheetPr>
  <dimension ref="B6:I72"/>
  <sheetViews>
    <sheetView showGridLines="0" zoomScaleSheetLayoutView="100" zoomScalePageLayoutView="0" workbookViewId="0" topLeftCell="A31">
      <selection activeCell="K43" sqref="K43"/>
    </sheetView>
  </sheetViews>
  <sheetFormatPr defaultColWidth="9.140625" defaultRowHeight="12.75"/>
  <cols>
    <col min="2" max="2" width="11.7109375" style="20" customWidth="1"/>
    <col min="3" max="3" width="14.57421875" style="49" customWidth="1"/>
    <col min="4" max="4" width="26.00390625" style="20" customWidth="1"/>
    <col min="5" max="5" width="10.57421875" style="20" bestFit="1" customWidth="1"/>
    <col min="6" max="6" width="12.140625" style="48" customWidth="1"/>
    <col min="7" max="7" width="16.421875" style="25" customWidth="1"/>
    <col min="8" max="8" width="10.140625" style="0" bestFit="1" customWidth="1"/>
    <col min="9" max="9" width="12.00390625" style="0" bestFit="1" customWidth="1"/>
    <col min="10" max="10" width="14.7109375" style="0" customWidth="1"/>
    <col min="11" max="11" width="11.8515625" style="0" customWidth="1"/>
    <col min="12" max="12" width="13.421875" style="0" customWidth="1"/>
    <col min="13" max="13" width="18.57421875" style="0" customWidth="1"/>
    <col min="14" max="14" width="16.00390625" style="0" customWidth="1"/>
    <col min="15" max="15" width="19.00390625" style="0" customWidth="1"/>
    <col min="16" max="16" width="13.140625" style="0" bestFit="1" customWidth="1"/>
    <col min="17" max="17" width="10.140625" style="0" bestFit="1" customWidth="1"/>
    <col min="18" max="18" width="12.8515625" style="0" customWidth="1"/>
    <col min="19" max="19" width="10.140625" style="0" bestFit="1" customWidth="1"/>
    <col min="20" max="20" width="12.00390625" style="0" bestFit="1" customWidth="1"/>
  </cols>
  <sheetData>
    <row r="6" spans="2:9" ht="18">
      <c r="B6" s="34" t="s">
        <v>62</v>
      </c>
      <c r="C6" s="35"/>
      <c r="D6" s="35"/>
      <c r="E6" s="36"/>
      <c r="F6" s="36"/>
      <c r="G6" s="33"/>
      <c r="H6" s="33"/>
      <c r="I6" s="33"/>
    </row>
    <row r="7" spans="2:9" ht="15.75">
      <c r="B7" s="37" t="s">
        <v>46</v>
      </c>
      <c r="C7" s="35"/>
      <c r="D7" s="35"/>
      <c r="E7" s="36"/>
      <c r="F7" s="36"/>
      <c r="G7" s="33"/>
      <c r="H7" s="33"/>
      <c r="I7" s="33"/>
    </row>
    <row r="8" spans="2:9" ht="14.25">
      <c r="B8" s="38" t="s">
        <v>47</v>
      </c>
      <c r="C8" s="35"/>
      <c r="D8" s="35"/>
      <c r="E8" s="36"/>
      <c r="F8" s="36"/>
      <c r="G8" s="33"/>
      <c r="H8" s="33"/>
      <c r="I8" s="33"/>
    </row>
    <row r="9" spans="2:9" ht="14.25">
      <c r="B9" s="38" t="s">
        <v>48</v>
      </c>
      <c r="C9" s="35"/>
      <c r="D9" s="35"/>
      <c r="E9" s="36"/>
      <c r="F9" s="36"/>
      <c r="G9" s="33"/>
      <c r="H9" s="33"/>
      <c r="I9" s="33"/>
    </row>
    <row r="10" spans="2:9" ht="18">
      <c r="B10" s="34"/>
      <c r="C10" s="35"/>
      <c r="D10" s="35"/>
      <c r="E10" s="36"/>
      <c r="F10" s="36"/>
      <c r="G10" s="33"/>
      <c r="H10" s="33"/>
      <c r="I10" s="33"/>
    </row>
    <row r="11" spans="2:9" ht="27.75">
      <c r="B11" s="39" t="s">
        <v>49</v>
      </c>
      <c r="C11" s="35"/>
      <c r="D11" s="35"/>
      <c r="E11" s="36"/>
      <c r="F11" s="36"/>
      <c r="G11" s="33"/>
      <c r="H11" s="33"/>
      <c r="I11" s="33"/>
    </row>
    <row r="12" spans="2:9" ht="20.25">
      <c r="B12" s="40" t="s">
        <v>76</v>
      </c>
      <c r="C12" s="31"/>
      <c r="D12" s="31"/>
      <c r="E12" s="32"/>
      <c r="F12" s="32"/>
      <c r="G12" s="31"/>
      <c r="H12" s="31"/>
      <c r="I12" s="31"/>
    </row>
    <row r="15" spans="2:7" ht="25.5" customHeight="1">
      <c r="B15" s="377" t="s">
        <v>64</v>
      </c>
      <c r="C15" s="378"/>
      <c r="D15" s="378"/>
      <c r="E15" s="378"/>
      <c r="F15" s="378"/>
      <c r="G15" s="379"/>
    </row>
    <row r="16" spans="2:7" s="2" customFormat="1" ht="12.75" customHeight="1">
      <c r="B16" s="348" t="s">
        <v>4</v>
      </c>
      <c r="C16" s="522" t="s">
        <v>3</v>
      </c>
      <c r="D16" s="348" t="s">
        <v>5</v>
      </c>
      <c r="E16" s="348" t="s">
        <v>6</v>
      </c>
      <c r="F16" s="348" t="s">
        <v>12</v>
      </c>
      <c r="G16" s="348"/>
    </row>
    <row r="17" spans="2:7" s="2" customFormat="1" ht="12">
      <c r="B17" s="348"/>
      <c r="C17" s="522"/>
      <c r="D17" s="348"/>
      <c r="E17" s="348"/>
      <c r="F17" s="82" t="s">
        <v>0</v>
      </c>
      <c r="G17" s="90" t="s">
        <v>7</v>
      </c>
    </row>
    <row r="18" spans="2:7" ht="12.75">
      <c r="B18" s="115">
        <v>31</v>
      </c>
      <c r="C18" s="116">
        <v>3135209</v>
      </c>
      <c r="D18" s="115" t="s">
        <v>14</v>
      </c>
      <c r="E18" s="115" t="s">
        <v>13</v>
      </c>
      <c r="F18" s="27">
        <v>39408</v>
      </c>
      <c r="G18" s="117">
        <v>44649</v>
      </c>
    </row>
    <row r="19" spans="2:7" s="6" customFormat="1" ht="12.75">
      <c r="B19" s="149" t="s">
        <v>74</v>
      </c>
      <c r="C19" s="150"/>
      <c r="D19" s="149"/>
      <c r="E19" s="149">
        <f>COUNTIF(E18:E18,"2003/2004")</f>
        <v>1</v>
      </c>
      <c r="F19" s="120">
        <f>COUNT(F18:F18)</f>
        <v>1</v>
      </c>
      <c r="G19" s="151">
        <f>SUM(G18:G18)</f>
        <v>44649</v>
      </c>
    </row>
    <row r="20" spans="2:7" ht="12.75" customHeight="1">
      <c r="B20" s="516">
        <v>31</v>
      </c>
      <c r="C20" s="519">
        <v>3126505</v>
      </c>
      <c r="D20" s="516" t="s">
        <v>23</v>
      </c>
      <c r="E20" s="352" t="s">
        <v>24</v>
      </c>
      <c r="F20" s="27">
        <v>41423</v>
      </c>
      <c r="G20" s="117">
        <v>2642.75</v>
      </c>
    </row>
    <row r="21" spans="2:7" ht="12.75">
      <c r="B21" s="517"/>
      <c r="C21" s="520"/>
      <c r="D21" s="517"/>
      <c r="E21" s="354"/>
      <c r="F21" s="27">
        <v>41436</v>
      </c>
      <c r="G21" s="117">
        <v>2642.75</v>
      </c>
    </row>
    <row r="22" spans="2:7" ht="12.75">
      <c r="B22" s="517"/>
      <c r="C22" s="520"/>
      <c r="D22" s="517"/>
      <c r="E22" s="354"/>
      <c r="F22" s="27">
        <v>41466</v>
      </c>
      <c r="G22" s="117">
        <v>2642.75</v>
      </c>
    </row>
    <row r="23" spans="2:7" ht="12.75">
      <c r="B23" s="517"/>
      <c r="C23" s="520"/>
      <c r="D23" s="517"/>
      <c r="E23" s="354"/>
      <c r="F23" s="27">
        <v>41497</v>
      </c>
      <c r="G23" s="117">
        <v>2642.75</v>
      </c>
    </row>
    <row r="24" spans="2:7" ht="12.75">
      <c r="B24" s="517"/>
      <c r="C24" s="520"/>
      <c r="D24" s="517"/>
      <c r="E24" s="354"/>
      <c r="F24" s="27">
        <v>41528</v>
      </c>
      <c r="G24" s="117">
        <v>2642.75</v>
      </c>
    </row>
    <row r="25" spans="2:7" ht="12.75">
      <c r="B25" s="518"/>
      <c r="C25" s="521"/>
      <c r="D25" s="518"/>
      <c r="E25" s="353"/>
      <c r="F25" s="27">
        <v>41558</v>
      </c>
      <c r="G25" s="117">
        <v>2642.75</v>
      </c>
    </row>
    <row r="26" spans="2:7" ht="12.75">
      <c r="B26" s="119" t="s">
        <v>74</v>
      </c>
      <c r="C26" s="152"/>
      <c r="D26" s="119"/>
      <c r="E26" s="122">
        <f>COUNTIF(E20,"2008/2009")</f>
        <v>1</v>
      </c>
      <c r="F26" s="120">
        <f>COUNT(F20:F25)</f>
        <v>6</v>
      </c>
      <c r="G26" s="151">
        <f>SUM(G20:G25)</f>
        <v>15856.5</v>
      </c>
    </row>
    <row r="27" spans="2:7" ht="12.75">
      <c r="B27" s="341">
        <v>31</v>
      </c>
      <c r="C27" s="504">
        <v>3170529</v>
      </c>
      <c r="D27" s="507" t="s">
        <v>121</v>
      </c>
      <c r="E27" s="513" t="s">
        <v>100</v>
      </c>
      <c r="F27" s="245">
        <v>42368</v>
      </c>
      <c r="G27" s="184">
        <v>2048.5</v>
      </c>
    </row>
    <row r="28" spans="2:7" ht="12.75">
      <c r="B28" s="342"/>
      <c r="C28" s="505"/>
      <c r="D28" s="508"/>
      <c r="E28" s="514"/>
      <c r="F28" s="161">
        <v>42399</v>
      </c>
      <c r="G28" s="184">
        <v>2048.5</v>
      </c>
    </row>
    <row r="29" spans="2:7" ht="12.75">
      <c r="B29" s="342"/>
      <c r="C29" s="505"/>
      <c r="D29" s="508"/>
      <c r="E29" s="514"/>
      <c r="F29" s="161">
        <v>42429</v>
      </c>
      <c r="G29" s="184">
        <v>2048.5</v>
      </c>
    </row>
    <row r="30" spans="2:7" ht="12.75">
      <c r="B30" s="342"/>
      <c r="C30" s="505"/>
      <c r="D30" s="508"/>
      <c r="E30" s="514"/>
      <c r="F30" s="161">
        <v>42459</v>
      </c>
      <c r="G30" s="184">
        <v>2048.5</v>
      </c>
    </row>
    <row r="31" spans="2:7" ht="12.75">
      <c r="B31" s="342"/>
      <c r="C31" s="505"/>
      <c r="D31" s="508"/>
      <c r="E31" s="514"/>
      <c r="F31" s="161">
        <v>42490</v>
      </c>
      <c r="G31" s="184">
        <v>2048.5</v>
      </c>
    </row>
    <row r="32" spans="2:7" ht="12.75">
      <c r="B32" s="343"/>
      <c r="C32" s="506"/>
      <c r="D32" s="509"/>
      <c r="E32" s="515"/>
      <c r="F32" s="161">
        <v>42520</v>
      </c>
      <c r="G32" s="184">
        <v>2048.5</v>
      </c>
    </row>
    <row r="33" spans="2:7" ht="12.75">
      <c r="B33" s="119" t="s">
        <v>74</v>
      </c>
      <c r="C33" s="152"/>
      <c r="D33" s="119"/>
      <c r="E33" s="122">
        <f>COUNTIF(E27,"2015/2016")</f>
        <v>1</v>
      </c>
      <c r="F33" s="120">
        <f>COUNT(F27:F32)</f>
        <v>6</v>
      </c>
      <c r="G33" s="151">
        <f>SUM(G27:G32)</f>
        <v>12291</v>
      </c>
    </row>
    <row r="34" spans="2:7" ht="12.75">
      <c r="B34" s="344">
        <v>31</v>
      </c>
      <c r="C34" s="510">
        <v>3116100</v>
      </c>
      <c r="D34" s="511" t="s">
        <v>126</v>
      </c>
      <c r="E34" s="512" t="s">
        <v>122</v>
      </c>
      <c r="F34" s="185">
        <v>42723</v>
      </c>
      <c r="G34" s="186">
        <v>4173.5</v>
      </c>
    </row>
    <row r="35" spans="2:7" ht="12.75">
      <c r="B35" s="345"/>
      <c r="C35" s="510"/>
      <c r="D35" s="511"/>
      <c r="E35" s="354"/>
      <c r="F35" s="26">
        <v>42754</v>
      </c>
      <c r="G35" s="186">
        <v>4173.5</v>
      </c>
    </row>
    <row r="36" spans="2:7" ht="12.75">
      <c r="B36" s="345"/>
      <c r="C36" s="510"/>
      <c r="D36" s="511"/>
      <c r="E36" s="354"/>
      <c r="F36" s="26">
        <v>42785</v>
      </c>
      <c r="G36" s="186">
        <v>4173.5</v>
      </c>
    </row>
    <row r="37" spans="2:7" ht="12.75">
      <c r="B37" s="345"/>
      <c r="C37" s="510"/>
      <c r="D37" s="511"/>
      <c r="E37" s="354"/>
      <c r="F37" s="26">
        <v>42813</v>
      </c>
      <c r="G37" s="186">
        <v>4173.5</v>
      </c>
    </row>
    <row r="38" spans="2:7" ht="12.75">
      <c r="B38" s="345"/>
      <c r="C38" s="510"/>
      <c r="D38" s="511"/>
      <c r="E38" s="354"/>
      <c r="F38" s="26">
        <v>42844</v>
      </c>
      <c r="G38" s="186">
        <v>4173.5</v>
      </c>
    </row>
    <row r="39" spans="2:7" ht="12.75">
      <c r="B39" s="346"/>
      <c r="C39" s="510"/>
      <c r="D39" s="511"/>
      <c r="E39" s="353"/>
      <c r="F39" s="26">
        <v>42874</v>
      </c>
      <c r="G39" s="186">
        <v>4173.5</v>
      </c>
    </row>
    <row r="40" spans="2:7" ht="12.75">
      <c r="B40" s="119" t="s">
        <v>74</v>
      </c>
      <c r="C40" s="152"/>
      <c r="D40" s="119"/>
      <c r="E40" s="122">
        <f>COUNTIF(E27:E27,"2015/2016")</f>
        <v>1</v>
      </c>
      <c r="F40" s="120">
        <f>COUNT(F34:F39)</f>
        <v>6</v>
      </c>
      <c r="G40" s="151">
        <f>SUM(G34:G39)</f>
        <v>25041</v>
      </c>
    </row>
    <row r="41" spans="2:7" s="214" customFormat="1" ht="12.75">
      <c r="B41" s="331">
        <v>31</v>
      </c>
      <c r="C41" s="251">
        <v>3126752</v>
      </c>
      <c r="D41" s="251" t="s">
        <v>142</v>
      </c>
      <c r="E41" s="332" t="s">
        <v>143</v>
      </c>
      <c r="F41" s="333" t="s">
        <v>146</v>
      </c>
      <c r="G41" s="334">
        <v>901</v>
      </c>
    </row>
    <row r="42" spans="2:7" s="214" customFormat="1" ht="12.75">
      <c r="B42" s="500">
        <v>31</v>
      </c>
      <c r="C42" s="503">
        <v>3136520</v>
      </c>
      <c r="D42" s="496" t="s">
        <v>150</v>
      </c>
      <c r="E42" s="497" t="s">
        <v>143</v>
      </c>
      <c r="F42" s="336" t="s">
        <v>144</v>
      </c>
      <c r="G42" s="337">
        <v>1317.5</v>
      </c>
    </row>
    <row r="43" spans="2:7" s="214" customFormat="1" ht="12.75">
      <c r="B43" s="501"/>
      <c r="C43" s="503"/>
      <c r="D43" s="496"/>
      <c r="E43" s="498"/>
      <c r="F43" s="338" t="s">
        <v>145</v>
      </c>
      <c r="G43" s="337">
        <v>1317.5</v>
      </c>
    </row>
    <row r="44" spans="2:7" s="214" customFormat="1" ht="12.75">
      <c r="B44" s="501"/>
      <c r="C44" s="503"/>
      <c r="D44" s="496"/>
      <c r="E44" s="498"/>
      <c r="F44" s="338" t="s">
        <v>146</v>
      </c>
      <c r="G44" s="337">
        <v>1317.5</v>
      </c>
    </row>
    <row r="45" spans="2:7" s="214" customFormat="1" ht="12.75">
      <c r="B45" s="501"/>
      <c r="C45" s="503"/>
      <c r="D45" s="496"/>
      <c r="E45" s="498"/>
      <c r="F45" s="338" t="s">
        <v>147</v>
      </c>
      <c r="G45" s="337">
        <v>1317.5</v>
      </c>
    </row>
    <row r="46" spans="2:7" s="214" customFormat="1" ht="12.75">
      <c r="B46" s="501"/>
      <c r="C46" s="503"/>
      <c r="D46" s="496"/>
      <c r="E46" s="498"/>
      <c r="F46" s="338" t="s">
        <v>148</v>
      </c>
      <c r="G46" s="337">
        <v>1317.5</v>
      </c>
    </row>
    <row r="47" spans="2:7" s="214" customFormat="1" ht="12.75">
      <c r="B47" s="502"/>
      <c r="C47" s="503"/>
      <c r="D47" s="496"/>
      <c r="E47" s="499"/>
      <c r="F47" s="338" t="s">
        <v>149</v>
      </c>
      <c r="G47" s="337">
        <v>1317.5</v>
      </c>
    </row>
    <row r="48" spans="2:7" s="214" customFormat="1" ht="12.75">
      <c r="B48" s="374">
        <v>31</v>
      </c>
      <c r="C48" s="374">
        <v>3162450</v>
      </c>
      <c r="D48" s="374" t="s">
        <v>151</v>
      </c>
      <c r="E48" s="374" t="s">
        <v>143</v>
      </c>
      <c r="F48" s="335">
        <v>43130</v>
      </c>
      <c r="G48" s="258">
        <v>3357.5</v>
      </c>
    </row>
    <row r="49" spans="2:7" s="214" customFormat="1" ht="12.75">
      <c r="B49" s="375"/>
      <c r="C49" s="375"/>
      <c r="D49" s="375"/>
      <c r="E49" s="375"/>
      <c r="F49" s="335">
        <v>43159</v>
      </c>
      <c r="G49" s="258">
        <v>3357.5</v>
      </c>
    </row>
    <row r="50" spans="2:7" s="214" customFormat="1" ht="12.75">
      <c r="B50" s="375"/>
      <c r="C50" s="375"/>
      <c r="D50" s="375"/>
      <c r="E50" s="375"/>
      <c r="F50" s="259">
        <v>43189</v>
      </c>
      <c r="G50" s="258">
        <v>3357.5</v>
      </c>
    </row>
    <row r="51" spans="2:7" s="214" customFormat="1" ht="12.75">
      <c r="B51" s="375"/>
      <c r="C51" s="375"/>
      <c r="D51" s="375"/>
      <c r="E51" s="375"/>
      <c r="F51" s="259">
        <v>43220</v>
      </c>
      <c r="G51" s="258">
        <v>3357.5</v>
      </c>
    </row>
    <row r="52" spans="2:7" s="214" customFormat="1" ht="12.75">
      <c r="B52" s="376"/>
      <c r="C52" s="376"/>
      <c r="D52" s="376"/>
      <c r="E52" s="376"/>
      <c r="F52" s="259">
        <v>43250</v>
      </c>
      <c r="G52" s="258">
        <v>3357.5</v>
      </c>
    </row>
    <row r="53" spans="2:7" s="214" customFormat="1" ht="12.75">
      <c r="B53" s="490">
        <v>31</v>
      </c>
      <c r="C53" s="493">
        <v>3165552</v>
      </c>
      <c r="D53" s="493" t="s">
        <v>152</v>
      </c>
      <c r="E53" s="493" t="s">
        <v>143</v>
      </c>
      <c r="F53" s="339">
        <v>43099</v>
      </c>
      <c r="G53" s="340">
        <v>1428</v>
      </c>
    </row>
    <row r="54" spans="2:7" s="214" customFormat="1" ht="12.75">
      <c r="B54" s="491"/>
      <c r="C54" s="494"/>
      <c r="D54" s="494"/>
      <c r="E54" s="494"/>
      <c r="F54" s="339">
        <v>43130</v>
      </c>
      <c r="G54" s="340">
        <v>1428</v>
      </c>
    </row>
    <row r="55" spans="2:7" s="214" customFormat="1" ht="12.75">
      <c r="B55" s="491"/>
      <c r="C55" s="494"/>
      <c r="D55" s="494"/>
      <c r="E55" s="494"/>
      <c r="F55" s="339">
        <v>43159</v>
      </c>
      <c r="G55" s="340">
        <v>1428</v>
      </c>
    </row>
    <row r="56" spans="2:7" s="214" customFormat="1" ht="12.75">
      <c r="B56" s="491"/>
      <c r="C56" s="494"/>
      <c r="D56" s="494"/>
      <c r="E56" s="494"/>
      <c r="F56" s="339">
        <v>43189</v>
      </c>
      <c r="G56" s="340">
        <v>1428</v>
      </c>
    </row>
    <row r="57" spans="2:7" s="214" customFormat="1" ht="12.75">
      <c r="B57" s="491"/>
      <c r="C57" s="494"/>
      <c r="D57" s="494"/>
      <c r="E57" s="494"/>
      <c r="F57" s="339">
        <v>43220</v>
      </c>
      <c r="G57" s="340">
        <v>1428</v>
      </c>
    </row>
    <row r="58" spans="2:7" s="214" customFormat="1" ht="12.75">
      <c r="B58" s="492"/>
      <c r="C58" s="495"/>
      <c r="D58" s="495"/>
      <c r="E58" s="495"/>
      <c r="F58" s="339">
        <v>43250</v>
      </c>
      <c r="G58" s="340">
        <v>1428</v>
      </c>
    </row>
    <row r="59" spans="2:7" s="214" customFormat="1" ht="12.75">
      <c r="B59" s="252" t="s">
        <v>74</v>
      </c>
      <c r="C59" s="253"/>
      <c r="D59" s="252"/>
      <c r="E59" s="122">
        <f>COUNTIF(E41:E58,"2017/2018")</f>
        <v>4</v>
      </c>
      <c r="F59" s="122">
        <f>COUNT(G41:G58)</f>
        <v>18</v>
      </c>
      <c r="G59" s="151">
        <f>SUM(G41:G58)</f>
        <v>34161.5</v>
      </c>
    </row>
    <row r="60" spans="2:7" s="214" customFormat="1" ht="12.75">
      <c r="B60" s="93" t="s">
        <v>22</v>
      </c>
      <c r="C60" s="101"/>
      <c r="D60" s="93"/>
      <c r="E60" s="59">
        <f>E19+E26+E33+E40+E59</f>
        <v>8</v>
      </c>
      <c r="F60" s="102">
        <f>F19+F26+F33+F40+F59</f>
        <v>37</v>
      </c>
      <c r="G60" s="95">
        <f>G19+G26+G33+G40+G59</f>
        <v>131999</v>
      </c>
    </row>
    <row r="61" spans="2:7" s="214" customFormat="1" ht="12.75">
      <c r="B61" s="254"/>
      <c r="C61" s="255"/>
      <c r="D61" s="254"/>
      <c r="E61" s="254"/>
      <c r="F61" s="256"/>
      <c r="G61" s="257"/>
    </row>
    <row r="62" spans="2:7" s="214" customFormat="1" ht="12.75">
      <c r="B62" s="254"/>
      <c r="C62" s="255"/>
      <c r="D62" s="254"/>
      <c r="E62" s="254"/>
      <c r="F62" s="256"/>
      <c r="G62" s="257"/>
    </row>
    <row r="63" spans="2:7" s="214" customFormat="1" ht="12.75">
      <c r="B63" s="254"/>
      <c r="C63" s="255"/>
      <c r="D63" s="254"/>
      <c r="E63" s="254"/>
      <c r="F63" s="256"/>
      <c r="G63" s="257"/>
    </row>
    <row r="64" spans="2:7" s="214" customFormat="1" ht="12.75">
      <c r="B64" s="254"/>
      <c r="C64" s="255"/>
      <c r="D64" s="254"/>
      <c r="E64" s="254"/>
      <c r="F64" s="256"/>
      <c r="G64" s="257"/>
    </row>
    <row r="65" spans="2:7" s="214" customFormat="1" ht="12.75">
      <c r="B65" s="254"/>
      <c r="C65" s="255"/>
      <c r="D65" s="254"/>
      <c r="E65" s="254"/>
      <c r="F65" s="256"/>
      <c r="G65" s="257"/>
    </row>
    <row r="66" spans="2:7" s="214" customFormat="1" ht="12.75">
      <c r="B66" s="254"/>
      <c r="C66" s="255"/>
      <c r="D66" s="254"/>
      <c r="E66" s="254"/>
      <c r="F66" s="256"/>
      <c r="G66" s="257"/>
    </row>
    <row r="67" spans="2:7" s="214" customFormat="1" ht="12.75">
      <c r="B67" s="254"/>
      <c r="C67" s="255"/>
      <c r="D67" s="254"/>
      <c r="E67" s="254"/>
      <c r="F67" s="256"/>
      <c r="G67" s="257"/>
    </row>
    <row r="68" spans="2:7" s="214" customFormat="1" ht="12.75">
      <c r="B68" s="254"/>
      <c r="C68" s="255"/>
      <c r="D68" s="254"/>
      <c r="E68" s="254"/>
      <c r="F68" s="256"/>
      <c r="G68" s="257"/>
    </row>
    <row r="69" spans="2:7" s="214" customFormat="1" ht="12.75">
      <c r="B69" s="254"/>
      <c r="C69" s="255"/>
      <c r="D69" s="254"/>
      <c r="E69" s="254"/>
      <c r="F69" s="256"/>
      <c r="G69" s="257"/>
    </row>
    <row r="70" spans="2:7" s="214" customFormat="1" ht="12.75">
      <c r="B70" s="254"/>
      <c r="C70" s="255"/>
      <c r="D70" s="254"/>
      <c r="E70" s="254"/>
      <c r="F70" s="256"/>
      <c r="G70" s="257"/>
    </row>
    <row r="71" spans="2:7" s="214" customFormat="1" ht="12.75">
      <c r="B71" s="254"/>
      <c r="C71" s="255"/>
      <c r="D71" s="254"/>
      <c r="E71" s="254"/>
      <c r="F71" s="256"/>
      <c r="G71" s="257"/>
    </row>
    <row r="72" spans="2:7" s="214" customFormat="1" ht="12.75">
      <c r="B72" s="254"/>
      <c r="C72" s="255"/>
      <c r="D72" s="254"/>
      <c r="E72" s="254"/>
      <c r="F72" s="256"/>
      <c r="G72" s="257"/>
    </row>
    <row r="155" ht="12.75" customHeight="1"/>
  </sheetData>
  <sheetProtection/>
  <mergeCells count="30">
    <mergeCell ref="B15:G15"/>
    <mergeCell ref="F16:G16"/>
    <mergeCell ref="B16:B17"/>
    <mergeCell ref="C16:C17"/>
    <mergeCell ref="D16:D17"/>
    <mergeCell ref="E16:E17"/>
    <mergeCell ref="E34:E39"/>
    <mergeCell ref="E27:E32"/>
    <mergeCell ref="E20:E25"/>
    <mergeCell ref="B20:B25"/>
    <mergeCell ref="C20:C25"/>
    <mergeCell ref="D20:D25"/>
    <mergeCell ref="D42:D47"/>
    <mergeCell ref="E42:E47"/>
    <mergeCell ref="B27:B32"/>
    <mergeCell ref="B42:B47"/>
    <mergeCell ref="C42:C47"/>
    <mergeCell ref="C27:C32"/>
    <mergeCell ref="D27:D32"/>
    <mergeCell ref="B34:B39"/>
    <mergeCell ref="C34:C39"/>
    <mergeCell ref="D34:D39"/>
    <mergeCell ref="E48:E52"/>
    <mergeCell ref="D48:D52"/>
    <mergeCell ref="B53:B58"/>
    <mergeCell ref="C53:C58"/>
    <mergeCell ref="D53:D58"/>
    <mergeCell ref="E53:E58"/>
    <mergeCell ref="C48:C52"/>
    <mergeCell ref="B48:B52"/>
  </mergeCells>
  <conditionalFormatting sqref="E6:F11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14" bottom="0.1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3:Q24"/>
  <sheetViews>
    <sheetView showGridLines="0" zoomScalePageLayoutView="0" workbookViewId="0" topLeftCell="A4">
      <selection activeCell="G23" sqref="G23"/>
    </sheetView>
  </sheetViews>
  <sheetFormatPr defaultColWidth="9.140625" defaultRowHeight="12.75"/>
  <cols>
    <col min="2" max="2" width="11.57421875" style="15" customWidth="1"/>
    <col min="3" max="3" width="18.57421875" style="15" customWidth="1"/>
    <col min="4" max="4" width="23.140625" style="15" bestFit="1" customWidth="1"/>
    <col min="5" max="5" width="12.140625" style="15" customWidth="1"/>
    <col min="6" max="6" width="10.140625" style="0" bestFit="1" customWidth="1"/>
    <col min="7" max="7" width="13.7109375" style="16" customWidth="1"/>
    <col min="8" max="8" width="0.2890625" style="0" hidden="1" customWidth="1"/>
    <col min="9" max="9" width="3.00390625" style="0" hidden="1" customWidth="1"/>
    <col min="10" max="10" width="4.421875" style="0" hidden="1" customWidth="1"/>
    <col min="11" max="11" width="0.13671875" style="0" hidden="1" customWidth="1"/>
  </cols>
  <sheetData>
    <row r="3" spans="1:16" ht="12.75">
      <c r="A3" s="105"/>
      <c r="B3" s="29"/>
      <c r="C3" s="29"/>
      <c r="D3" s="29"/>
      <c r="E3" s="29"/>
      <c r="F3" s="105"/>
      <c r="G3" s="106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2.75">
      <c r="A4" s="105"/>
      <c r="B4" s="29"/>
      <c r="C4" s="29"/>
      <c r="D4" s="29"/>
      <c r="E4" s="29"/>
      <c r="F4" s="105"/>
      <c r="G4" s="106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12.75">
      <c r="A5" s="105"/>
      <c r="B5" s="29"/>
      <c r="C5" s="29"/>
      <c r="D5" s="29"/>
      <c r="E5" s="29"/>
      <c r="F5" s="105"/>
      <c r="G5" s="106"/>
      <c r="H5" s="105"/>
      <c r="I5" s="105"/>
      <c r="J5" s="105"/>
      <c r="K5" s="105"/>
      <c r="L5" s="105"/>
      <c r="M5" s="105"/>
      <c r="N5" s="105"/>
      <c r="O5" s="105"/>
      <c r="P5" s="105"/>
    </row>
    <row r="6" spans="1:16" ht="12.75">
      <c r="A6" s="105"/>
      <c r="B6" s="29"/>
      <c r="C6" s="29"/>
      <c r="D6" s="29"/>
      <c r="E6" s="29"/>
      <c r="F6" s="105"/>
      <c r="G6" s="106"/>
      <c r="H6" s="105"/>
      <c r="I6" s="105"/>
      <c r="J6" s="105"/>
      <c r="K6" s="105"/>
      <c r="L6" s="105"/>
      <c r="M6" s="105"/>
      <c r="N6" s="105"/>
      <c r="O6" s="105"/>
      <c r="P6" s="105"/>
    </row>
    <row r="7" spans="1:16" ht="18">
      <c r="A7" s="105"/>
      <c r="B7" s="34" t="s">
        <v>62</v>
      </c>
      <c r="C7" s="35"/>
      <c r="D7" s="35"/>
      <c r="E7" s="274"/>
      <c r="F7" s="274"/>
      <c r="G7" s="33"/>
      <c r="H7" s="33"/>
      <c r="I7" s="33"/>
      <c r="J7" s="33"/>
      <c r="K7" s="33"/>
      <c r="L7" s="105"/>
      <c r="M7" s="105"/>
      <c r="N7" s="105"/>
      <c r="O7" s="105"/>
      <c r="P7" s="105"/>
    </row>
    <row r="8" spans="1:16" ht="15.75">
      <c r="A8" s="105"/>
      <c r="B8" s="37" t="s">
        <v>46</v>
      </c>
      <c r="C8" s="35"/>
      <c r="D8" s="35"/>
      <c r="E8" s="274"/>
      <c r="F8" s="274"/>
      <c r="G8" s="33"/>
      <c r="H8" s="33"/>
      <c r="I8" s="33"/>
      <c r="J8" s="33"/>
      <c r="K8" s="33"/>
      <c r="L8" s="105"/>
      <c r="M8" s="105"/>
      <c r="N8" s="105"/>
      <c r="O8" s="105"/>
      <c r="P8" s="105"/>
    </row>
    <row r="9" spans="1:16" ht="14.25">
      <c r="A9" s="105"/>
      <c r="B9" s="38" t="s">
        <v>47</v>
      </c>
      <c r="C9" s="35"/>
      <c r="D9" s="35"/>
      <c r="E9" s="274"/>
      <c r="F9" s="274"/>
      <c r="G9" s="33"/>
      <c r="H9" s="33"/>
      <c r="I9" s="33"/>
      <c r="J9" s="33"/>
      <c r="K9" s="33"/>
      <c r="L9" s="105"/>
      <c r="M9" s="105"/>
      <c r="N9" s="105"/>
      <c r="O9" s="105"/>
      <c r="P9" s="105"/>
    </row>
    <row r="10" spans="1:17" ht="14.25">
      <c r="A10" s="105"/>
      <c r="B10" s="38" t="s">
        <v>48</v>
      </c>
      <c r="C10" s="35"/>
      <c r="D10" s="35"/>
      <c r="E10" s="274"/>
      <c r="F10" s="274"/>
      <c r="G10" s="33"/>
      <c r="H10" s="33"/>
      <c r="I10" s="33"/>
      <c r="J10" s="33"/>
      <c r="K10" s="33"/>
      <c r="L10" s="105"/>
      <c r="M10" s="105"/>
      <c r="N10" s="105"/>
      <c r="O10" s="105"/>
      <c r="P10" s="105"/>
      <c r="Q10" s="105"/>
    </row>
    <row r="11" spans="1:17" ht="18">
      <c r="A11" s="105"/>
      <c r="B11" s="34"/>
      <c r="C11" s="35"/>
      <c r="D11" s="35"/>
      <c r="E11" s="274"/>
      <c r="F11" s="274"/>
      <c r="G11" s="33"/>
      <c r="H11" s="33"/>
      <c r="I11" s="33"/>
      <c r="J11" s="33"/>
      <c r="K11" s="33"/>
      <c r="L11" s="105"/>
      <c r="M11" s="105"/>
      <c r="N11" s="105"/>
      <c r="O11" s="105"/>
      <c r="P11" s="105"/>
      <c r="Q11" s="105"/>
    </row>
    <row r="12" spans="2:17" ht="27.75">
      <c r="B12" s="39" t="s">
        <v>49</v>
      </c>
      <c r="C12" s="35"/>
      <c r="D12" s="35"/>
      <c r="E12" s="274"/>
      <c r="F12" s="274"/>
      <c r="G12" s="33"/>
      <c r="H12" s="33"/>
      <c r="I12" s="33"/>
      <c r="J12" s="33"/>
      <c r="K12" s="33"/>
      <c r="L12" s="105"/>
      <c r="M12" s="105"/>
      <c r="N12" s="105"/>
      <c r="O12" s="105"/>
      <c r="P12" s="105"/>
      <c r="Q12" s="105"/>
    </row>
    <row r="13" spans="2:17" ht="20.25">
      <c r="B13" s="40" t="s">
        <v>76</v>
      </c>
      <c r="C13" s="31"/>
      <c r="D13" s="31"/>
      <c r="E13" s="275"/>
      <c r="F13" s="275"/>
      <c r="G13" s="31"/>
      <c r="H13" s="31"/>
      <c r="I13" s="31"/>
      <c r="J13" s="31"/>
      <c r="K13" s="31"/>
      <c r="L13" s="105"/>
      <c r="M13" s="105"/>
      <c r="N13" s="105"/>
      <c r="O13" s="105"/>
      <c r="P13" s="105"/>
      <c r="Q13" s="105"/>
    </row>
    <row r="14" spans="7:17" ht="12.75">
      <c r="G14" s="106"/>
      <c r="H14" s="105"/>
      <c r="I14" s="105"/>
      <c r="J14" s="105"/>
      <c r="K14" s="105"/>
      <c r="L14" s="105"/>
      <c r="M14" s="105"/>
      <c r="N14" s="105"/>
      <c r="O14" s="105"/>
      <c r="P14" s="105"/>
      <c r="Q14" s="105"/>
    </row>
    <row r="15" spans="12:17" ht="12.75">
      <c r="L15" s="105"/>
      <c r="M15" s="105"/>
      <c r="N15" s="105"/>
      <c r="O15" s="105"/>
      <c r="P15" s="105"/>
      <c r="Q15" s="105"/>
    </row>
    <row r="16" spans="2:17" ht="24.75" customHeight="1">
      <c r="B16" s="377" t="s">
        <v>64</v>
      </c>
      <c r="C16" s="378"/>
      <c r="D16" s="378"/>
      <c r="E16" s="378"/>
      <c r="F16" s="378"/>
      <c r="G16" s="379"/>
      <c r="H16" s="272"/>
      <c r="I16" s="272"/>
      <c r="J16" s="272"/>
      <c r="K16" s="273"/>
      <c r="L16" s="105"/>
      <c r="M16" s="105"/>
      <c r="N16" s="105"/>
      <c r="O16" s="105"/>
      <c r="P16" s="105"/>
      <c r="Q16" s="105"/>
    </row>
    <row r="17" spans="2:17" ht="12.75" customHeight="1">
      <c r="B17" s="380" t="s">
        <v>4</v>
      </c>
      <c r="C17" s="380" t="s">
        <v>3</v>
      </c>
      <c r="D17" s="380" t="s">
        <v>5</v>
      </c>
      <c r="E17" s="380" t="s">
        <v>6</v>
      </c>
      <c r="F17" s="380" t="s">
        <v>12</v>
      </c>
      <c r="G17" s="380"/>
      <c r="L17" s="105"/>
      <c r="M17" s="105"/>
      <c r="N17" s="105"/>
      <c r="O17" s="105"/>
      <c r="P17" s="105"/>
      <c r="Q17" s="105"/>
    </row>
    <row r="18" spans="2:14" ht="36.75" customHeight="1">
      <c r="B18" s="348"/>
      <c r="C18" s="348"/>
      <c r="D18" s="348"/>
      <c r="E18" s="348"/>
      <c r="F18" s="78" t="s">
        <v>0</v>
      </c>
      <c r="G18" s="84" t="s">
        <v>7</v>
      </c>
      <c r="L18" s="105"/>
      <c r="M18" s="105"/>
      <c r="N18" s="105"/>
    </row>
    <row r="19" spans="2:14" ht="12.75">
      <c r="B19" s="371">
        <v>21</v>
      </c>
      <c r="C19" s="371">
        <v>2103604</v>
      </c>
      <c r="D19" s="374" t="s">
        <v>158</v>
      </c>
      <c r="E19" s="371" t="s">
        <v>143</v>
      </c>
      <c r="F19" s="228">
        <v>43209</v>
      </c>
      <c r="G19" s="223">
        <v>5644</v>
      </c>
      <c r="L19" s="105"/>
      <c r="M19" s="105"/>
      <c r="N19" s="105"/>
    </row>
    <row r="20" spans="2:14" ht="12.75">
      <c r="B20" s="372"/>
      <c r="C20" s="372"/>
      <c r="D20" s="375"/>
      <c r="E20" s="372"/>
      <c r="F20" s="228">
        <v>43241</v>
      </c>
      <c r="G20" s="223">
        <v>5644</v>
      </c>
      <c r="L20" s="105"/>
      <c r="M20" s="105"/>
      <c r="N20" s="105"/>
    </row>
    <row r="21" spans="2:14" ht="12.75">
      <c r="B21" s="372"/>
      <c r="C21" s="372"/>
      <c r="D21" s="375"/>
      <c r="E21" s="372"/>
      <c r="F21" s="228">
        <v>43270</v>
      </c>
      <c r="G21" s="223">
        <v>5644</v>
      </c>
      <c r="L21" s="105"/>
      <c r="M21" s="105"/>
      <c r="N21" s="105"/>
    </row>
    <row r="22" spans="2:14" ht="12.75">
      <c r="B22" s="373"/>
      <c r="C22" s="373"/>
      <c r="D22" s="376"/>
      <c r="E22" s="373"/>
      <c r="F22" s="228">
        <v>43300</v>
      </c>
      <c r="G22" s="223">
        <v>5644</v>
      </c>
      <c r="L22" s="105"/>
      <c r="M22" s="105"/>
      <c r="N22" s="105"/>
    </row>
    <row r="23" spans="2:7" ht="12.75">
      <c r="B23" s="122" t="s">
        <v>74</v>
      </c>
      <c r="C23" s="276"/>
      <c r="D23" s="276"/>
      <c r="E23" s="122">
        <f>COUNTIF(E19:E22,"2017/2018")</f>
        <v>1</v>
      </c>
      <c r="F23" s="122">
        <f>COUNT(F19:F22)</f>
        <v>4</v>
      </c>
      <c r="G23" s="137">
        <f>SUM(G19:G22)</f>
        <v>22576</v>
      </c>
    </row>
    <row r="24" spans="2:7" ht="12.75">
      <c r="B24" s="97" t="s">
        <v>22</v>
      </c>
      <c r="C24" s="91"/>
      <c r="D24" s="96"/>
      <c r="E24" s="97">
        <f>SUM(E23)</f>
        <v>1</v>
      </c>
      <c r="F24" s="98">
        <f>SUM(F23)</f>
        <v>4</v>
      </c>
      <c r="G24" s="99">
        <f>SUM(G23)</f>
        <v>22576</v>
      </c>
    </row>
  </sheetData>
  <sheetProtection/>
  <mergeCells count="10">
    <mergeCell ref="B19:B22"/>
    <mergeCell ref="C19:C22"/>
    <mergeCell ref="D19:D22"/>
    <mergeCell ref="E19:E22"/>
    <mergeCell ref="B16:G16"/>
    <mergeCell ref="B17:B18"/>
    <mergeCell ref="C17:C18"/>
    <mergeCell ref="D17:D18"/>
    <mergeCell ref="E17:E18"/>
    <mergeCell ref="F17:G17"/>
  </mergeCells>
  <conditionalFormatting sqref="E7:F12">
    <cfRule type="cellIs" priority="1" dxfId="0" operator="lessThan" stopIfTrue="1">
      <formula>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7"/>
  </sheetPr>
  <dimension ref="B6:J41"/>
  <sheetViews>
    <sheetView showGridLines="0" tabSelected="1" zoomScalePageLayoutView="0" workbookViewId="0" topLeftCell="A1">
      <selection activeCell="D42" sqref="D42"/>
    </sheetView>
  </sheetViews>
  <sheetFormatPr defaultColWidth="9.140625" defaultRowHeight="12.75"/>
  <cols>
    <col min="2" max="2" width="14.00390625" style="0" customWidth="1"/>
    <col min="3" max="3" width="19.28125" style="0" customWidth="1"/>
    <col min="4" max="4" width="40.57421875" style="21" customWidth="1"/>
  </cols>
  <sheetData>
    <row r="6" spans="2:10" ht="18">
      <c r="B6" s="34" t="s">
        <v>62</v>
      </c>
      <c r="C6" s="35"/>
      <c r="D6" s="35"/>
      <c r="E6" s="36"/>
      <c r="F6" s="33"/>
      <c r="G6" s="33"/>
      <c r="H6" s="33"/>
      <c r="I6" s="33"/>
      <c r="J6" s="33"/>
    </row>
    <row r="7" spans="2:10" ht="15.75">
      <c r="B7" s="37" t="s">
        <v>46</v>
      </c>
      <c r="C7" s="35"/>
      <c r="D7" s="35"/>
      <c r="E7" s="36"/>
      <c r="F7" s="33"/>
      <c r="G7" s="33"/>
      <c r="H7" s="33"/>
      <c r="I7" s="33"/>
      <c r="J7" s="33"/>
    </row>
    <row r="8" spans="2:10" ht="14.25">
      <c r="B8" s="38" t="s">
        <v>47</v>
      </c>
      <c r="C8" s="35"/>
      <c r="D8" s="35"/>
      <c r="E8" s="36"/>
      <c r="F8" s="33"/>
      <c r="G8" s="33"/>
      <c r="H8" s="33"/>
      <c r="I8" s="33"/>
      <c r="J8" s="33"/>
    </row>
    <row r="9" spans="2:10" ht="14.25">
      <c r="B9" s="38" t="s">
        <v>48</v>
      </c>
      <c r="C9" s="35"/>
      <c r="D9" s="35"/>
      <c r="E9" s="36"/>
      <c r="F9" s="33"/>
      <c r="G9" s="33"/>
      <c r="H9" s="33"/>
      <c r="I9" s="33"/>
      <c r="J9" s="33"/>
    </row>
    <row r="10" spans="2:10" ht="18">
      <c r="B10" s="34"/>
      <c r="C10" s="35"/>
      <c r="D10" s="35"/>
      <c r="E10" s="36"/>
      <c r="F10" s="33"/>
      <c r="G10" s="33"/>
      <c r="H10" s="33"/>
      <c r="I10" s="33"/>
      <c r="J10" s="33"/>
    </row>
    <row r="11" spans="2:10" ht="27.75">
      <c r="B11" s="39" t="s">
        <v>49</v>
      </c>
      <c r="C11" s="35"/>
      <c r="D11" s="35"/>
      <c r="E11" s="36"/>
      <c r="F11" s="33"/>
      <c r="G11" s="33"/>
      <c r="H11" s="33"/>
      <c r="I11" s="33"/>
      <c r="J11" s="33"/>
    </row>
    <row r="12" spans="2:10" ht="20.25">
      <c r="B12" s="40" t="s">
        <v>63</v>
      </c>
      <c r="C12" s="31"/>
      <c r="D12" s="31"/>
      <c r="E12" s="32"/>
      <c r="F12" s="31"/>
      <c r="G12" s="31"/>
      <c r="H12" s="31"/>
      <c r="I12" s="31"/>
      <c r="J12" s="31"/>
    </row>
    <row r="15" spans="2:4" ht="43.5" customHeight="1">
      <c r="B15" s="525" t="s">
        <v>103</v>
      </c>
      <c r="C15" s="525"/>
      <c r="D15" s="525"/>
    </row>
    <row r="16" spans="2:4" s="1" customFormat="1" ht="15" customHeight="1">
      <c r="B16" s="74" t="s">
        <v>2</v>
      </c>
      <c r="C16" s="74" t="s">
        <v>17</v>
      </c>
      <c r="D16" s="75" t="s">
        <v>45</v>
      </c>
    </row>
    <row r="17" spans="2:4" s="1" customFormat="1" ht="17.25" customHeight="1">
      <c r="B17" s="10" t="s">
        <v>9</v>
      </c>
      <c r="C17" s="10">
        <f>AL_27!F19</f>
        <v>0</v>
      </c>
      <c r="D17" s="23">
        <f>AL_27!H19</f>
        <v>0</v>
      </c>
    </row>
    <row r="18" spans="2:4" s="1" customFormat="1" ht="15" customHeight="1">
      <c r="B18" s="10" t="s">
        <v>39</v>
      </c>
      <c r="C18" s="10">
        <f>'BA 29 II'!E37</f>
        <v>3</v>
      </c>
      <c r="D18" s="23">
        <f>'BA 29 II'!G37</f>
        <v>23565.77</v>
      </c>
    </row>
    <row r="19" spans="2:4" s="218" customFormat="1" ht="15" customHeight="1">
      <c r="B19" s="232" t="s">
        <v>34</v>
      </c>
      <c r="C19" s="236">
        <f>'BA_29 I'!E40</f>
        <v>3</v>
      </c>
      <c r="D19" s="234">
        <f>'BA_29 I'!G40</f>
        <v>41361</v>
      </c>
    </row>
    <row r="20" spans="2:4" s="218" customFormat="1" ht="15" customHeight="1">
      <c r="B20" s="232" t="s">
        <v>1</v>
      </c>
      <c r="C20" s="236">
        <f>MG_31!E60</f>
        <v>8</v>
      </c>
      <c r="D20" s="234">
        <f>MG_31!G60</f>
        <v>131999</v>
      </c>
    </row>
    <row r="21" spans="2:4" s="218" customFormat="1" ht="15" customHeight="1">
      <c r="B21" s="208" t="s">
        <v>36</v>
      </c>
      <c r="C21" s="233">
        <f>'PB_25 I'!E60</f>
        <v>7</v>
      </c>
      <c r="D21" s="234">
        <f>'PB_25 I'!G60</f>
        <v>212338.5</v>
      </c>
    </row>
    <row r="22" spans="2:4" s="218" customFormat="1" ht="15" customHeight="1">
      <c r="B22" s="208" t="s">
        <v>40</v>
      </c>
      <c r="C22" s="233">
        <f>'PB_25 II'!E36</f>
        <v>3</v>
      </c>
      <c r="D22" s="234">
        <f>'PB_25 II'!G36</f>
        <v>62483.5</v>
      </c>
    </row>
    <row r="23" spans="2:4" s="218" customFormat="1" ht="15" customHeight="1">
      <c r="B23" s="232" t="s">
        <v>32</v>
      </c>
      <c r="C23" s="233">
        <f>'PE_26 I'!E20</f>
        <v>0</v>
      </c>
      <c r="D23" s="234">
        <f>'PE_26 I'!G20</f>
        <v>0</v>
      </c>
    </row>
    <row r="24" spans="2:4" s="218" customFormat="1" ht="15" customHeight="1">
      <c r="B24" s="232" t="s">
        <v>44</v>
      </c>
      <c r="C24" s="233">
        <f>'PE_26 II'!E29</f>
        <v>2</v>
      </c>
      <c r="D24" s="234">
        <f>'PE_26 II'!G29</f>
        <v>18562.920000000002</v>
      </c>
    </row>
    <row r="25" spans="2:4" s="218" customFormat="1" ht="15" customHeight="1">
      <c r="B25" s="235" t="s">
        <v>33</v>
      </c>
      <c r="C25" s="233">
        <f>'RN_24 I'!E46</f>
        <v>5</v>
      </c>
      <c r="D25" s="234">
        <f>'RN_24 I'!G46</f>
        <v>60409.5</v>
      </c>
    </row>
    <row r="26" spans="2:4" s="218" customFormat="1" ht="15" customHeight="1">
      <c r="B26" s="235" t="s">
        <v>30</v>
      </c>
      <c r="C26" s="233">
        <f>'RN_24 II'!E36</f>
        <v>4</v>
      </c>
      <c r="D26" s="234">
        <f>'RN_24 II'!G36</f>
        <v>25143</v>
      </c>
    </row>
    <row r="27" spans="2:4" s="218" customFormat="1" ht="15" customHeight="1">
      <c r="B27" s="235" t="s">
        <v>162</v>
      </c>
      <c r="C27" s="237">
        <f>'CE 23 I'!E20</f>
        <v>0</v>
      </c>
      <c r="D27" s="234">
        <f>'CE 23 I'!G20</f>
        <v>0</v>
      </c>
    </row>
    <row r="28" spans="2:4" s="218" customFormat="1" ht="15" customHeight="1">
      <c r="B28" s="235" t="s">
        <v>183</v>
      </c>
      <c r="C28" s="237">
        <f>'CE 23 II'!E25</f>
        <v>2</v>
      </c>
      <c r="D28" s="234">
        <f>'CE 23 II'!G25</f>
        <v>66342.5</v>
      </c>
    </row>
    <row r="29" spans="2:4" s="218" customFormat="1" ht="15" customHeight="1">
      <c r="B29" s="232" t="s">
        <v>10</v>
      </c>
      <c r="C29" s="237">
        <f>SE_28!E35</f>
        <v>3</v>
      </c>
      <c r="D29" s="234">
        <f>SE_28!G35</f>
        <v>36890.85</v>
      </c>
    </row>
    <row r="30" spans="2:4" s="218" customFormat="1" ht="15" customHeight="1">
      <c r="B30" s="232" t="s">
        <v>15</v>
      </c>
      <c r="C30" s="237">
        <f>PI_22!E94</f>
        <v>15</v>
      </c>
      <c r="D30" s="234">
        <f>PI_22!G94</f>
        <v>293692.62</v>
      </c>
    </row>
    <row r="31" spans="2:4" s="218" customFormat="1" ht="15" customHeight="1">
      <c r="B31" s="232" t="s">
        <v>124</v>
      </c>
      <c r="C31" s="233">
        <f>'PI_22 I'!E58</f>
        <v>7</v>
      </c>
      <c r="D31" s="234">
        <f>'PI_22 I'!G58</f>
        <v>179316</v>
      </c>
    </row>
    <row r="32" spans="2:4" s="218" customFormat="1" ht="15" customHeight="1">
      <c r="B32" s="232" t="s">
        <v>125</v>
      </c>
      <c r="C32" s="233">
        <f>'PI_22 II'!E97</f>
        <v>18</v>
      </c>
      <c r="D32" s="234">
        <f>'PI_22 II'!G97</f>
        <v>230429.89999999994</v>
      </c>
    </row>
    <row r="33" spans="2:4" s="1" customFormat="1" ht="15" customHeight="1">
      <c r="B33" s="11" t="s">
        <v>19</v>
      </c>
      <c r="C33" s="76">
        <f>'MA 21'!E127</f>
        <v>23</v>
      </c>
      <c r="D33" s="23">
        <f>'MA 21'!G127</f>
        <v>272861.2566666667</v>
      </c>
    </row>
    <row r="34" spans="2:4" s="1" customFormat="1" ht="15" customHeight="1">
      <c r="B34" s="11" t="s">
        <v>181</v>
      </c>
      <c r="C34" s="76">
        <f>'MA 21 II'!E24</f>
        <v>1</v>
      </c>
      <c r="D34" s="23">
        <f>'MA 21 II'!G23</f>
        <v>22576</v>
      </c>
    </row>
    <row r="35" spans="2:4" s="1" customFormat="1" ht="15" customHeight="1">
      <c r="B35" s="11" t="s">
        <v>184</v>
      </c>
      <c r="C35" s="76">
        <f>'MA 21 III'!E28</f>
        <v>2</v>
      </c>
      <c r="D35" s="23">
        <f>'MA 21 III'!G28</f>
        <v>37753.600000000006</v>
      </c>
    </row>
    <row r="36" spans="2:4" s="1" customFormat="1" ht="15" customHeight="1">
      <c r="B36" s="71" t="s">
        <v>11</v>
      </c>
      <c r="C36" s="72">
        <f>SUM(C17:C33)</f>
        <v>103</v>
      </c>
      <c r="D36" s="73">
        <f>SUM(D17:D35)</f>
        <v>1715725.9166666665</v>
      </c>
    </row>
    <row r="37" spans="2:4" ht="15" customHeight="1">
      <c r="B37" s="9"/>
      <c r="C37" s="9"/>
      <c r="D37" s="24"/>
    </row>
    <row r="38" spans="2:5" ht="15">
      <c r="B38" s="526" t="s">
        <v>35</v>
      </c>
      <c r="C38" s="527"/>
      <c r="D38" s="320">
        <f>'MA 21'!F127+'MA 21 II'!F24+'MA 21 III'!F28+PI_22!F94+'PI_22 I'!F58+'PI_22 II'!F97+'CE 23 II'!F25+'RN_24 I'!F46+'RN_24 II'!F36+'PB_25 I'!F60+'PB_25 II'!F36+'PE_26 II'!F29+SE_28!F35+'BA_29 I'!F40+'BA 29 II'!F37+MG_31!F60</f>
        <v>499</v>
      </c>
      <c r="E38" s="319"/>
    </row>
    <row r="39" spans="2:4" ht="14.25">
      <c r="B39" s="9"/>
      <c r="C39" s="9"/>
      <c r="D39" s="24"/>
    </row>
    <row r="40" spans="2:6" ht="15">
      <c r="B40" s="523" t="s">
        <v>37</v>
      </c>
      <c r="C40" s="524"/>
      <c r="D40" s="317">
        <v>43761</v>
      </c>
      <c r="F40" s="319"/>
    </row>
    <row r="41" spans="2:4" ht="15" customHeight="1">
      <c r="B41" s="523" t="s">
        <v>38</v>
      </c>
      <c r="C41" s="524"/>
      <c r="D41" s="317">
        <v>43760</v>
      </c>
    </row>
    <row r="42" ht="15" customHeight="1"/>
  </sheetData>
  <sheetProtection/>
  <mergeCells count="4">
    <mergeCell ref="B41:C41"/>
    <mergeCell ref="B15:D15"/>
    <mergeCell ref="B38:C38"/>
    <mergeCell ref="B40:C40"/>
  </mergeCells>
  <conditionalFormatting sqref="E6:E11">
    <cfRule type="cellIs" priority="1" dxfId="0" operator="lessThan" stopIfTrue="1">
      <formula>0</formula>
    </cfRule>
  </conditionalFormatting>
  <printOptions/>
  <pageMargins left="0.49" right="0.34" top="0.984251969" bottom="0.984251969" header="0.492125985" footer="0.49212598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D80"/>
  <sheetViews>
    <sheetView showGridLines="0" zoomScalePageLayoutView="0" workbookViewId="0" topLeftCell="A38">
      <selection activeCell="C65" sqref="C65"/>
    </sheetView>
  </sheetViews>
  <sheetFormatPr defaultColWidth="9.140625" defaultRowHeight="12.75"/>
  <cols>
    <col min="2" max="2" width="16.8515625" style="0" customWidth="1"/>
    <col min="3" max="3" width="12.28125" style="0" customWidth="1"/>
    <col min="4" max="4" width="16.421875" style="0" bestFit="1" customWidth="1"/>
    <col min="5" max="5" width="10.8515625" style="21" customWidth="1"/>
    <col min="6" max="6" width="17.7109375" style="21" bestFit="1" customWidth="1"/>
    <col min="7" max="7" width="5.00390625" style="0" customWidth="1"/>
    <col min="8" max="8" width="14.7109375" style="0" bestFit="1" customWidth="1"/>
    <col min="9" max="9" width="4.8515625" style="0" customWidth="1"/>
    <col min="10" max="10" width="15.421875" style="0" customWidth="1"/>
    <col min="11" max="11" width="5.00390625" style="0" customWidth="1"/>
    <col min="12" max="12" width="14.7109375" style="0" customWidth="1"/>
    <col min="13" max="13" width="5.00390625" style="0" customWidth="1"/>
    <col min="14" max="14" width="13.421875" style="0" customWidth="1"/>
    <col min="15" max="15" width="5.57421875" style="0" customWidth="1"/>
    <col min="16" max="16" width="13.57421875" style="0" customWidth="1"/>
    <col min="17" max="17" width="5.8515625" style="0" customWidth="1"/>
    <col min="18" max="18" width="16.421875" style="0" customWidth="1"/>
    <col min="19" max="19" width="10.7109375" style="0" customWidth="1"/>
    <col min="20" max="20" width="14.7109375" style="0" customWidth="1"/>
    <col min="21" max="21" width="7.00390625" style="0" customWidth="1"/>
    <col min="22" max="22" width="16.421875" style="0" customWidth="1"/>
    <col min="23" max="23" width="6.28125" style="0" customWidth="1"/>
    <col min="24" max="24" width="14.7109375" style="214" bestFit="1" customWidth="1"/>
    <col min="25" max="25" width="5.57421875" style="0" customWidth="1"/>
    <col min="26" max="26" width="16.421875" style="0" bestFit="1" customWidth="1"/>
    <col min="27" max="27" width="6.8515625" style="0" customWidth="1"/>
    <col min="28" max="28" width="18.00390625" style="0" customWidth="1"/>
    <col min="29" max="29" width="13.140625" style="0" customWidth="1"/>
    <col min="30" max="30" width="9.8515625" style="0" customWidth="1"/>
    <col min="31" max="31" width="9.7109375" style="0" customWidth="1"/>
    <col min="32" max="32" width="9.8515625" style="0" customWidth="1"/>
    <col min="33" max="33" width="8.421875" style="0" customWidth="1"/>
    <col min="35" max="35" width="11.421875" style="0" customWidth="1"/>
    <col min="36" max="36" width="8.140625" style="0" customWidth="1"/>
    <col min="37" max="37" width="14.57421875" style="0" customWidth="1"/>
  </cols>
  <sheetData>
    <row r="1" spans="5:24" s="31" customFormat="1" ht="12.75">
      <c r="E1" s="32"/>
      <c r="F1" s="32"/>
      <c r="X1" s="309"/>
    </row>
    <row r="2" spans="5:24" s="31" customFormat="1" ht="12.75">
      <c r="E2" s="32"/>
      <c r="F2" s="32"/>
      <c r="X2" s="309"/>
    </row>
    <row r="3" spans="5:24" s="31" customFormat="1" ht="12.75">
      <c r="E3" s="32"/>
      <c r="F3" s="32"/>
      <c r="X3" s="309"/>
    </row>
    <row r="4" spans="5:24" s="31" customFormat="1" ht="12.75">
      <c r="E4" s="32"/>
      <c r="F4" s="32"/>
      <c r="X4" s="309"/>
    </row>
    <row r="5" spans="2:6" s="33" customFormat="1" ht="18">
      <c r="B5" s="34" t="s">
        <v>62</v>
      </c>
      <c r="C5" s="35"/>
      <c r="D5" s="35"/>
      <c r="E5" s="36"/>
      <c r="F5" s="36"/>
    </row>
    <row r="6" spans="2:6" s="33" customFormat="1" ht="15.75">
      <c r="B6" s="37" t="s">
        <v>46</v>
      </c>
      <c r="C6" s="35"/>
      <c r="D6" s="35"/>
      <c r="E6" s="36"/>
      <c r="F6" s="36"/>
    </row>
    <row r="7" spans="2:6" s="33" customFormat="1" ht="14.25">
      <c r="B7" s="38" t="s">
        <v>47</v>
      </c>
      <c r="C7" s="35"/>
      <c r="D7" s="35"/>
      <c r="E7" s="36"/>
      <c r="F7" s="36"/>
    </row>
    <row r="8" spans="2:6" s="33" customFormat="1" ht="14.25">
      <c r="B8" s="38" t="s">
        <v>48</v>
      </c>
      <c r="C8" s="35"/>
      <c r="D8" s="35"/>
      <c r="E8" s="36"/>
      <c r="F8" s="36"/>
    </row>
    <row r="9" spans="2:6" s="33" customFormat="1" ht="18">
      <c r="B9" s="34"/>
      <c r="C9" s="35"/>
      <c r="D9" s="35"/>
      <c r="E9" s="36"/>
      <c r="F9" s="36"/>
    </row>
    <row r="10" spans="2:6" s="33" customFormat="1" ht="27.75">
      <c r="B10" s="39" t="s">
        <v>49</v>
      </c>
      <c r="C10" s="35"/>
      <c r="D10" s="35"/>
      <c r="E10" s="36"/>
      <c r="F10" s="36"/>
    </row>
    <row r="11" spans="2:24" s="31" customFormat="1" ht="20.25">
      <c r="B11" s="40" t="s">
        <v>63</v>
      </c>
      <c r="E11" s="32"/>
      <c r="F11" s="32"/>
      <c r="X11" s="309"/>
    </row>
    <row r="13" ht="23.25">
      <c r="B13" s="42" t="s">
        <v>50</v>
      </c>
    </row>
    <row r="14" ht="12.75">
      <c r="B14" s="41"/>
    </row>
    <row r="15" spans="2:7" ht="30">
      <c r="B15" s="62" t="s">
        <v>2</v>
      </c>
      <c r="C15" s="62" t="s">
        <v>94</v>
      </c>
      <c r="D15" s="62" t="s">
        <v>101</v>
      </c>
      <c r="E15" s="62" t="s">
        <v>123</v>
      </c>
      <c r="F15" s="62" t="s">
        <v>141</v>
      </c>
      <c r="G15" s="21"/>
    </row>
    <row r="16" spans="2:7" ht="14.25">
      <c r="B16" s="10" t="s">
        <v>9</v>
      </c>
      <c r="C16" s="43">
        <v>0</v>
      </c>
      <c r="D16" s="43">
        <v>0</v>
      </c>
      <c r="E16" s="43">
        <v>0</v>
      </c>
      <c r="F16" s="43">
        <v>0</v>
      </c>
      <c r="G16" s="21"/>
    </row>
    <row r="17" spans="2:7" ht="14.25">
      <c r="B17" s="10" t="s">
        <v>34</v>
      </c>
      <c r="C17" s="43">
        <v>0</v>
      </c>
      <c r="D17" s="43">
        <v>0</v>
      </c>
      <c r="E17" s="43">
        <v>0</v>
      </c>
      <c r="F17" s="43">
        <v>0</v>
      </c>
      <c r="G17" s="21"/>
    </row>
    <row r="18" spans="2:7" ht="14.25">
      <c r="B18" s="11" t="s">
        <v>39</v>
      </c>
      <c r="C18" s="170">
        <v>0</v>
      </c>
      <c r="D18" s="170">
        <v>0</v>
      </c>
      <c r="E18" s="170">
        <v>0</v>
      </c>
      <c r="F18" s="170">
        <v>0</v>
      </c>
      <c r="G18" s="21"/>
    </row>
    <row r="19" spans="2:10" ht="14.25">
      <c r="B19" s="11" t="s">
        <v>1</v>
      </c>
      <c r="C19" s="43">
        <v>0</v>
      </c>
      <c r="D19" s="43">
        <v>0</v>
      </c>
      <c r="E19" s="43">
        <v>0</v>
      </c>
      <c r="F19" s="43">
        <v>0</v>
      </c>
      <c r="G19" s="21"/>
      <c r="J19" s="329"/>
    </row>
    <row r="20" spans="2:10" ht="14.25">
      <c r="B20" s="10" t="s">
        <v>36</v>
      </c>
      <c r="C20" s="43">
        <v>0</v>
      </c>
      <c r="D20" s="43">
        <v>0</v>
      </c>
      <c r="E20" s="43">
        <v>0</v>
      </c>
      <c r="F20" s="43">
        <v>0</v>
      </c>
      <c r="G20" s="21"/>
      <c r="J20" s="329"/>
    </row>
    <row r="21" spans="2:10" ht="14.25">
      <c r="B21" s="10" t="s">
        <v>40</v>
      </c>
      <c r="C21" s="43">
        <v>0</v>
      </c>
      <c r="D21" s="43">
        <v>0</v>
      </c>
      <c r="E21" s="43">
        <v>0</v>
      </c>
      <c r="F21" s="43">
        <v>0</v>
      </c>
      <c r="G21" s="21"/>
      <c r="J21" s="329"/>
    </row>
    <row r="22" spans="2:10" ht="14.25">
      <c r="B22" s="11" t="s">
        <v>32</v>
      </c>
      <c r="C22" s="43">
        <v>0</v>
      </c>
      <c r="D22" s="43">
        <v>0</v>
      </c>
      <c r="E22" s="43">
        <v>0</v>
      </c>
      <c r="F22" s="43">
        <v>0</v>
      </c>
      <c r="G22" s="21"/>
      <c r="H22" s="198"/>
      <c r="J22" s="329"/>
    </row>
    <row r="23" spans="2:10" ht="14.25">
      <c r="B23" s="11" t="s">
        <v>44</v>
      </c>
      <c r="C23" s="43">
        <v>0</v>
      </c>
      <c r="D23" s="43">
        <v>0</v>
      </c>
      <c r="E23" s="43">
        <v>0</v>
      </c>
      <c r="F23" s="43">
        <v>0</v>
      </c>
      <c r="G23" s="21"/>
      <c r="J23" s="329"/>
    </row>
    <row r="24" spans="2:10" ht="14.25">
      <c r="B24" s="12" t="s">
        <v>33</v>
      </c>
      <c r="C24" s="43">
        <v>0</v>
      </c>
      <c r="D24" s="43">
        <v>0</v>
      </c>
      <c r="E24" s="43">
        <v>0</v>
      </c>
      <c r="F24" s="43">
        <v>0</v>
      </c>
      <c r="G24" s="21"/>
      <c r="J24" s="329"/>
    </row>
    <row r="25" spans="2:10" ht="14.25">
      <c r="B25" s="12" t="s">
        <v>30</v>
      </c>
      <c r="C25" s="43">
        <v>0</v>
      </c>
      <c r="D25" s="43">
        <v>0</v>
      </c>
      <c r="E25" s="43">
        <v>0</v>
      </c>
      <c r="F25" s="43">
        <v>0</v>
      </c>
      <c r="G25" s="21"/>
      <c r="J25" s="330"/>
    </row>
    <row r="26" spans="2:7" ht="14.25">
      <c r="B26" s="12" t="s">
        <v>162</v>
      </c>
      <c r="C26" s="43">
        <v>0</v>
      </c>
      <c r="D26" s="43">
        <v>0</v>
      </c>
      <c r="E26" s="43">
        <v>0</v>
      </c>
      <c r="F26" s="43">
        <v>0</v>
      </c>
      <c r="G26" s="21"/>
    </row>
    <row r="27" spans="2:10" ht="14.25">
      <c r="B27" s="12" t="s">
        <v>183</v>
      </c>
      <c r="C27" s="43">
        <v>0</v>
      </c>
      <c r="D27" s="43">
        <v>0</v>
      </c>
      <c r="E27" s="43">
        <v>0</v>
      </c>
      <c r="F27" s="43">
        <v>0</v>
      </c>
      <c r="G27" s="21"/>
      <c r="J27" s="329"/>
    </row>
    <row r="28" spans="2:7" ht="14.25">
      <c r="B28" s="11" t="s">
        <v>10</v>
      </c>
      <c r="C28" s="43">
        <v>0</v>
      </c>
      <c r="D28" s="43">
        <v>0</v>
      </c>
      <c r="E28" s="43">
        <v>0</v>
      </c>
      <c r="F28" s="43">
        <v>0</v>
      </c>
      <c r="G28" s="21"/>
    </row>
    <row r="29" spans="2:10" ht="14.25">
      <c r="B29" s="11" t="s">
        <v>124</v>
      </c>
      <c r="C29" s="172">
        <v>0</v>
      </c>
      <c r="D29" s="172">
        <v>0</v>
      </c>
      <c r="E29" s="172">
        <v>0</v>
      </c>
      <c r="F29" s="282">
        <v>0</v>
      </c>
      <c r="G29" s="316"/>
      <c r="J29" s="329"/>
    </row>
    <row r="30" spans="2:8" ht="14.25">
      <c r="B30" s="11" t="s">
        <v>125</v>
      </c>
      <c r="C30" s="172">
        <v>0</v>
      </c>
      <c r="D30" s="172">
        <v>0</v>
      </c>
      <c r="E30" s="172">
        <v>0</v>
      </c>
      <c r="F30" s="282">
        <v>0</v>
      </c>
      <c r="G30" s="316"/>
      <c r="H30" s="318"/>
    </row>
    <row r="31" spans="2:7" ht="14.25">
      <c r="B31" s="11" t="s">
        <v>19</v>
      </c>
      <c r="C31" s="172">
        <v>0</v>
      </c>
      <c r="D31" s="172">
        <v>0</v>
      </c>
      <c r="E31" s="172">
        <v>0</v>
      </c>
      <c r="F31" s="282">
        <v>0</v>
      </c>
      <c r="G31" s="21"/>
    </row>
    <row r="32" spans="2:7" ht="14.25">
      <c r="B32" s="11" t="s">
        <v>181</v>
      </c>
      <c r="C32" s="172">
        <v>0</v>
      </c>
      <c r="D32" s="172">
        <v>0</v>
      </c>
      <c r="E32" s="172">
        <v>0</v>
      </c>
      <c r="F32" s="282">
        <v>0</v>
      </c>
      <c r="G32" s="21"/>
    </row>
    <row r="33" spans="2:7" ht="14.25">
      <c r="B33" s="11" t="s">
        <v>184</v>
      </c>
      <c r="C33" s="43">
        <v>0</v>
      </c>
      <c r="D33" s="43">
        <v>0</v>
      </c>
      <c r="E33" s="43">
        <v>0</v>
      </c>
      <c r="F33" s="43">
        <v>0</v>
      </c>
      <c r="G33" s="21"/>
    </row>
    <row r="34" spans="2:7" ht="15">
      <c r="B34" s="63" t="s">
        <v>8</v>
      </c>
      <c r="C34" s="64">
        <f>SUM(C16:C33)</f>
        <v>0</v>
      </c>
      <c r="D34" s="64">
        <f>SUM(D16:D33)</f>
        <v>0</v>
      </c>
      <c r="E34" s="64">
        <f>SUM(E16:E33)</f>
        <v>0</v>
      </c>
      <c r="F34" s="64">
        <f>SUM(F16:F33)</f>
        <v>0</v>
      </c>
      <c r="G34" s="21"/>
    </row>
    <row r="35" spans="2:3" ht="12.75">
      <c r="B35" s="41" t="s">
        <v>61</v>
      </c>
      <c r="C35" s="107"/>
    </row>
    <row r="37" ht="23.25">
      <c r="B37" s="42" t="s">
        <v>16</v>
      </c>
    </row>
    <row r="38" ht="12.75">
      <c r="B38" s="41" t="s">
        <v>51</v>
      </c>
    </row>
    <row r="39" spans="2:28" ht="30" customHeight="1">
      <c r="B39" s="530" t="s">
        <v>2</v>
      </c>
      <c r="C39" s="528" t="s">
        <v>52</v>
      </c>
      <c r="D39" s="529"/>
      <c r="E39" s="528" t="s">
        <v>53</v>
      </c>
      <c r="F39" s="529"/>
      <c r="G39" s="528" t="s">
        <v>54</v>
      </c>
      <c r="H39" s="529"/>
      <c r="I39" s="528" t="s">
        <v>55</v>
      </c>
      <c r="J39" s="529"/>
      <c r="K39" s="528" t="s">
        <v>56</v>
      </c>
      <c r="L39" s="529"/>
      <c r="M39" s="528" t="s">
        <v>57</v>
      </c>
      <c r="N39" s="529"/>
      <c r="O39" s="528" t="s">
        <v>58</v>
      </c>
      <c r="P39" s="529"/>
      <c r="Q39" s="528" t="s">
        <v>59</v>
      </c>
      <c r="R39" s="529"/>
      <c r="S39" s="528" t="s">
        <v>94</v>
      </c>
      <c r="T39" s="529"/>
      <c r="U39" s="528" t="s">
        <v>101</v>
      </c>
      <c r="V39" s="529"/>
      <c r="W39" s="528" t="s">
        <v>123</v>
      </c>
      <c r="X39" s="529"/>
      <c r="Y39" s="528" t="s">
        <v>141</v>
      </c>
      <c r="Z39" s="529"/>
      <c r="AA39" s="528" t="s">
        <v>42</v>
      </c>
      <c r="AB39" s="529"/>
    </row>
    <row r="40" spans="2:28" ht="15" customHeight="1">
      <c r="B40" s="531"/>
      <c r="C40" s="65" t="s">
        <v>60</v>
      </c>
      <c r="D40" s="65" t="s">
        <v>7</v>
      </c>
      <c r="E40" s="65" t="s">
        <v>60</v>
      </c>
      <c r="F40" s="65" t="s">
        <v>7</v>
      </c>
      <c r="G40" s="65" t="s">
        <v>60</v>
      </c>
      <c r="H40" s="65" t="s">
        <v>7</v>
      </c>
      <c r="I40" s="65" t="s">
        <v>60</v>
      </c>
      <c r="J40" s="65" t="s">
        <v>7</v>
      </c>
      <c r="K40" s="65" t="s">
        <v>60</v>
      </c>
      <c r="L40" s="65" t="s">
        <v>7</v>
      </c>
      <c r="M40" s="65" t="s">
        <v>60</v>
      </c>
      <c r="N40" s="65" t="s">
        <v>7</v>
      </c>
      <c r="O40" s="65" t="s">
        <v>60</v>
      </c>
      <c r="P40" s="65" t="s">
        <v>7</v>
      </c>
      <c r="Q40" s="65" t="s">
        <v>60</v>
      </c>
      <c r="R40" s="65" t="s">
        <v>7</v>
      </c>
      <c r="S40" s="65" t="s">
        <v>60</v>
      </c>
      <c r="T40" s="65" t="s">
        <v>7</v>
      </c>
      <c r="U40" s="65" t="s">
        <v>60</v>
      </c>
      <c r="V40" s="65" t="s">
        <v>7</v>
      </c>
      <c r="W40" s="65" t="s">
        <v>102</v>
      </c>
      <c r="X40" s="308" t="s">
        <v>7</v>
      </c>
      <c r="Y40" s="65" t="s">
        <v>102</v>
      </c>
      <c r="Z40" s="65" t="s">
        <v>7</v>
      </c>
      <c r="AA40" s="65" t="s">
        <v>60</v>
      </c>
      <c r="AB40" s="65" t="s">
        <v>7</v>
      </c>
    </row>
    <row r="41" spans="2:30" s="214" customFormat="1" ht="14.25">
      <c r="B41" s="208" t="s">
        <v>9</v>
      </c>
      <c r="C41" s="209">
        <v>0</v>
      </c>
      <c r="D41" s="210">
        <v>0</v>
      </c>
      <c r="E41" s="209">
        <v>0</v>
      </c>
      <c r="F41" s="210">
        <v>0</v>
      </c>
      <c r="G41" s="209">
        <v>0</v>
      </c>
      <c r="H41" s="210">
        <v>0</v>
      </c>
      <c r="I41" s="209">
        <v>0</v>
      </c>
      <c r="J41" s="210">
        <v>0</v>
      </c>
      <c r="K41" s="209">
        <v>0</v>
      </c>
      <c r="L41" s="210">
        <v>0</v>
      </c>
      <c r="M41" s="209">
        <v>0</v>
      </c>
      <c r="N41" s="210">
        <v>0</v>
      </c>
      <c r="O41" s="209">
        <v>0</v>
      </c>
      <c r="P41" s="210">
        <v>0</v>
      </c>
      <c r="Q41" s="211">
        <v>0</v>
      </c>
      <c r="R41" s="210">
        <v>0</v>
      </c>
      <c r="S41" s="211">
        <v>0</v>
      </c>
      <c r="T41" s="210">
        <v>0</v>
      </c>
      <c r="U41" s="211">
        <v>0</v>
      </c>
      <c r="V41" s="212">
        <v>0</v>
      </c>
      <c r="W41" s="211">
        <v>0</v>
      </c>
      <c r="X41" s="212">
        <v>0</v>
      </c>
      <c r="Y41" s="211">
        <f>AL_27!F18</f>
        <v>0</v>
      </c>
      <c r="Z41" s="212">
        <f>AL_27!H18</f>
        <v>0</v>
      </c>
      <c r="AA41" s="213">
        <f>AL_27!F19</f>
        <v>0</v>
      </c>
      <c r="AB41" s="210">
        <f>AL_27!H19</f>
        <v>0</v>
      </c>
      <c r="AD41" s="293"/>
    </row>
    <row r="42" spans="2:30" s="214" customFormat="1" ht="14.25">
      <c r="B42" s="208" t="s">
        <v>39</v>
      </c>
      <c r="C42" s="209">
        <v>0</v>
      </c>
      <c r="D42" s="210">
        <v>0</v>
      </c>
      <c r="E42" s="209">
        <v>0</v>
      </c>
      <c r="F42" s="210">
        <v>0</v>
      </c>
      <c r="G42" s="209">
        <v>0</v>
      </c>
      <c r="H42" s="210">
        <v>0</v>
      </c>
      <c r="I42" s="209">
        <v>0</v>
      </c>
      <c r="J42" s="210">
        <v>0</v>
      </c>
      <c r="K42" s="209">
        <v>0</v>
      </c>
      <c r="L42" s="210">
        <v>0</v>
      </c>
      <c r="M42" s="209">
        <v>0</v>
      </c>
      <c r="N42" s="210">
        <v>0</v>
      </c>
      <c r="O42" s="209">
        <v>0</v>
      </c>
      <c r="P42" s="210">
        <v>0</v>
      </c>
      <c r="Q42" s="211">
        <f>'BA 29 II'!E23</f>
        <v>1</v>
      </c>
      <c r="R42" s="210">
        <f>'BA 29 II'!G23</f>
        <v>9772.25</v>
      </c>
      <c r="S42" s="211">
        <f>'BA 29 II'!E28</f>
        <v>1</v>
      </c>
      <c r="T42" s="210">
        <f>'BA 29 II'!G28</f>
        <v>3593.52</v>
      </c>
      <c r="U42" s="211">
        <f>'BA 29 II'!E35</f>
        <v>1</v>
      </c>
      <c r="V42" s="212">
        <f>'BA 29 II'!G35</f>
        <v>10200</v>
      </c>
      <c r="W42" s="211">
        <v>0</v>
      </c>
      <c r="X42" s="212">
        <v>0</v>
      </c>
      <c r="Y42" s="211">
        <f>'BA 29 II'!E36</f>
        <v>0</v>
      </c>
      <c r="Z42" s="212">
        <f>'BA 29 II'!G36</f>
        <v>0</v>
      </c>
      <c r="AA42" s="213">
        <f>SUM(S42+Q42+O42+M42+K42+I42+G42+E42+C42+U42+W42+Y42)</f>
        <v>3</v>
      </c>
      <c r="AB42" s="210">
        <f>SUM(T42+R42+P42+N42+L42+J42+H42+F42+D42+V42+X42+Z42)</f>
        <v>23565.77</v>
      </c>
      <c r="AD42" s="293"/>
    </row>
    <row r="43" spans="2:30" s="214" customFormat="1" ht="14.25">
      <c r="B43" s="232" t="s">
        <v>34</v>
      </c>
      <c r="C43" s="267">
        <v>0</v>
      </c>
      <c r="D43" s="210">
        <v>0</v>
      </c>
      <c r="E43" s="209">
        <v>0</v>
      </c>
      <c r="F43" s="210">
        <v>0</v>
      </c>
      <c r="G43" s="209">
        <v>0</v>
      </c>
      <c r="H43" s="210">
        <v>0</v>
      </c>
      <c r="I43" s="209">
        <v>0</v>
      </c>
      <c r="J43" s="210">
        <v>0</v>
      </c>
      <c r="K43" s="209">
        <v>0</v>
      </c>
      <c r="L43" s="210">
        <v>0</v>
      </c>
      <c r="M43" s="209">
        <v>0</v>
      </c>
      <c r="N43" s="210">
        <v>0</v>
      </c>
      <c r="O43" s="267">
        <v>0</v>
      </c>
      <c r="P43" s="210">
        <v>0</v>
      </c>
      <c r="Q43" s="211">
        <v>0</v>
      </c>
      <c r="R43" s="210">
        <v>0</v>
      </c>
      <c r="S43" s="211">
        <v>0</v>
      </c>
      <c r="T43" s="210">
        <f>C18</f>
        <v>0</v>
      </c>
      <c r="U43" s="211">
        <f>'BA_29 I'!E37</f>
        <v>3</v>
      </c>
      <c r="V43" s="212">
        <f>'BA_29 I'!G37</f>
        <v>41361</v>
      </c>
      <c r="W43" s="211">
        <f>'BA_29 I'!E38</f>
        <v>0</v>
      </c>
      <c r="X43" s="212">
        <f>'BA_29 I'!G38</f>
        <v>0</v>
      </c>
      <c r="Y43" s="211">
        <f>'BA_29 I'!E39</f>
        <v>0</v>
      </c>
      <c r="Z43" s="212">
        <f>'BA_29 I'!G39</f>
        <v>0</v>
      </c>
      <c r="AA43" s="213">
        <f aca="true" t="shared" si="0" ref="AA43:AA52">SUM(S43+Q43+O43+M43+K43+I43+G43+E43+C43+U43+W43+Y43)</f>
        <v>3</v>
      </c>
      <c r="AB43" s="210">
        <f aca="true" t="shared" si="1" ref="AB43:AB52">SUM(T43+R43+P43+N43+L43+J43+H43+F43+D43+V43+X43+Z43)</f>
        <v>41361</v>
      </c>
      <c r="AD43" s="293"/>
    </row>
    <row r="44" spans="2:30" s="214" customFormat="1" ht="14.25">
      <c r="B44" s="232" t="s">
        <v>1</v>
      </c>
      <c r="C44" s="209">
        <f>MG_31!E19</f>
        <v>1</v>
      </c>
      <c r="D44" s="210">
        <f>MG_31!G19</f>
        <v>44649</v>
      </c>
      <c r="E44" s="209">
        <v>0</v>
      </c>
      <c r="F44" s="210">
        <v>0</v>
      </c>
      <c r="G44" s="209">
        <f>MG_31!E26</f>
        <v>1</v>
      </c>
      <c r="H44" s="210">
        <v>0</v>
      </c>
      <c r="I44" s="209">
        <v>0</v>
      </c>
      <c r="J44" s="210">
        <f>MG_31!G26</f>
        <v>15856.5</v>
      </c>
      <c r="K44" s="209">
        <v>0</v>
      </c>
      <c r="L44" s="210">
        <v>0</v>
      </c>
      <c r="M44" s="209">
        <v>0</v>
      </c>
      <c r="N44" s="210">
        <v>0</v>
      </c>
      <c r="O44" s="209">
        <v>0</v>
      </c>
      <c r="P44" s="210">
        <v>0</v>
      </c>
      <c r="Q44" s="211">
        <v>0</v>
      </c>
      <c r="R44" s="210">
        <v>0</v>
      </c>
      <c r="S44" s="211">
        <v>0</v>
      </c>
      <c r="T44" s="210">
        <v>0</v>
      </c>
      <c r="U44" s="211">
        <f>MG_31!E33</f>
        <v>1</v>
      </c>
      <c r="V44" s="212">
        <f>MG_31!G33</f>
        <v>12291</v>
      </c>
      <c r="W44" s="211">
        <f>MG_31!E40</f>
        <v>1</v>
      </c>
      <c r="X44" s="212">
        <f>MG_31!G40</f>
        <v>25041</v>
      </c>
      <c r="Y44" s="211">
        <f>MG_31!E59</f>
        <v>4</v>
      </c>
      <c r="Z44" s="212">
        <f>MG_31!G59</f>
        <v>34161.5</v>
      </c>
      <c r="AA44" s="213">
        <f t="shared" si="0"/>
        <v>8</v>
      </c>
      <c r="AB44" s="210">
        <f t="shared" si="1"/>
        <v>131999</v>
      </c>
      <c r="AD44" s="293"/>
    </row>
    <row r="45" spans="2:30" s="214" customFormat="1" ht="14.25">
      <c r="B45" s="208" t="s">
        <v>36</v>
      </c>
      <c r="C45" s="209">
        <v>0</v>
      </c>
      <c r="D45" s="210">
        <v>0</v>
      </c>
      <c r="E45" s="209">
        <v>0</v>
      </c>
      <c r="F45" s="210">
        <v>0</v>
      </c>
      <c r="G45" s="209">
        <v>0</v>
      </c>
      <c r="H45" s="210">
        <v>0</v>
      </c>
      <c r="I45" s="209">
        <v>0</v>
      </c>
      <c r="J45" s="210">
        <v>0</v>
      </c>
      <c r="K45" s="209">
        <v>0</v>
      </c>
      <c r="L45" s="210">
        <v>0</v>
      </c>
      <c r="M45" s="209">
        <v>0</v>
      </c>
      <c r="N45" s="210">
        <v>0</v>
      </c>
      <c r="O45" s="209">
        <v>0</v>
      </c>
      <c r="P45" s="210">
        <v>0</v>
      </c>
      <c r="Q45" s="211">
        <v>0</v>
      </c>
      <c r="R45" s="210">
        <v>0</v>
      </c>
      <c r="S45" s="211">
        <v>0</v>
      </c>
      <c r="T45" s="210">
        <v>0</v>
      </c>
      <c r="U45" s="211">
        <v>0</v>
      </c>
      <c r="V45" s="212">
        <v>0</v>
      </c>
      <c r="W45" s="211">
        <f>'PB_25 I'!E41</f>
        <v>4</v>
      </c>
      <c r="X45" s="212">
        <f>'PB_25 I'!G41</f>
        <v>152320</v>
      </c>
      <c r="Y45" s="211">
        <f>'PB_25 I'!E59</f>
        <v>3</v>
      </c>
      <c r="Z45" s="212">
        <f>'PB_25 I'!G59</f>
        <v>60018.5</v>
      </c>
      <c r="AA45" s="213">
        <f t="shared" si="0"/>
        <v>7</v>
      </c>
      <c r="AB45" s="210">
        <f t="shared" si="1"/>
        <v>212338.5</v>
      </c>
      <c r="AD45" s="293"/>
    </row>
    <row r="46" spans="2:30" s="214" customFormat="1" ht="14.25">
      <c r="B46" s="208" t="s">
        <v>40</v>
      </c>
      <c r="C46" s="209">
        <v>0</v>
      </c>
      <c r="D46" s="210">
        <v>0</v>
      </c>
      <c r="E46" s="209">
        <v>0</v>
      </c>
      <c r="F46" s="210">
        <v>0</v>
      </c>
      <c r="G46" s="209">
        <v>0</v>
      </c>
      <c r="H46" s="210">
        <v>0</v>
      </c>
      <c r="I46" s="209">
        <v>0</v>
      </c>
      <c r="J46" s="210">
        <v>0</v>
      </c>
      <c r="K46" s="209">
        <v>0</v>
      </c>
      <c r="L46" s="210">
        <v>0</v>
      </c>
      <c r="M46" s="209">
        <v>0</v>
      </c>
      <c r="N46" s="210">
        <v>0</v>
      </c>
      <c r="O46" s="209">
        <v>0</v>
      </c>
      <c r="P46" s="210">
        <v>0</v>
      </c>
      <c r="Q46" s="211">
        <v>0</v>
      </c>
      <c r="R46" s="210">
        <v>0</v>
      </c>
      <c r="S46" s="211">
        <v>0</v>
      </c>
      <c r="T46" s="210">
        <v>0</v>
      </c>
      <c r="U46" s="211">
        <v>0</v>
      </c>
      <c r="V46" s="212">
        <v>0</v>
      </c>
      <c r="W46" s="211">
        <v>0</v>
      </c>
      <c r="X46" s="212">
        <v>0</v>
      </c>
      <c r="Y46" s="211">
        <f>'PB_25 II'!E35</f>
        <v>3</v>
      </c>
      <c r="Z46" s="212">
        <f>'PB_25 II'!G35</f>
        <v>62483.5</v>
      </c>
      <c r="AA46" s="213">
        <f t="shared" si="0"/>
        <v>3</v>
      </c>
      <c r="AB46" s="210">
        <f t="shared" si="1"/>
        <v>62483.5</v>
      </c>
      <c r="AD46" s="293"/>
    </row>
    <row r="47" spans="2:30" s="214" customFormat="1" ht="14.25">
      <c r="B47" s="232" t="s">
        <v>32</v>
      </c>
      <c r="C47" s="209">
        <v>0</v>
      </c>
      <c r="D47" s="210">
        <v>0</v>
      </c>
      <c r="E47" s="209">
        <v>0</v>
      </c>
      <c r="F47" s="210">
        <v>0</v>
      </c>
      <c r="G47" s="209">
        <v>0</v>
      </c>
      <c r="H47" s="210">
        <v>0</v>
      </c>
      <c r="I47" s="209">
        <v>0</v>
      </c>
      <c r="J47" s="210">
        <v>0</v>
      </c>
      <c r="K47" s="209">
        <v>0</v>
      </c>
      <c r="L47" s="210">
        <v>0</v>
      </c>
      <c r="M47" s="209">
        <v>0</v>
      </c>
      <c r="N47" s="210">
        <v>0</v>
      </c>
      <c r="O47" s="209">
        <v>0</v>
      </c>
      <c r="P47" s="210">
        <v>0</v>
      </c>
      <c r="Q47" s="211">
        <v>0</v>
      </c>
      <c r="R47" s="210">
        <v>0</v>
      </c>
      <c r="S47" s="211">
        <v>0</v>
      </c>
      <c r="T47" s="210">
        <f>0</f>
        <v>0</v>
      </c>
      <c r="U47" s="211">
        <v>0</v>
      </c>
      <c r="V47" s="212">
        <v>0</v>
      </c>
      <c r="W47" s="211">
        <v>0</v>
      </c>
      <c r="X47" s="212">
        <v>0</v>
      </c>
      <c r="Y47" s="211">
        <f>'PE_26 I'!E18</f>
        <v>0</v>
      </c>
      <c r="Z47" s="212">
        <f>'PE_26 I'!G18</f>
        <v>0</v>
      </c>
      <c r="AA47" s="213">
        <f t="shared" si="0"/>
        <v>0</v>
      </c>
      <c r="AB47" s="210">
        <f t="shared" si="1"/>
        <v>0</v>
      </c>
      <c r="AD47" s="293"/>
    </row>
    <row r="48" spans="2:30" s="214" customFormat="1" ht="14.25">
      <c r="B48" s="232" t="s">
        <v>44</v>
      </c>
      <c r="C48" s="209">
        <v>0</v>
      </c>
      <c r="D48" s="210">
        <v>0</v>
      </c>
      <c r="E48" s="209">
        <v>0</v>
      </c>
      <c r="F48" s="210">
        <v>0</v>
      </c>
      <c r="G48" s="209">
        <v>0</v>
      </c>
      <c r="H48" s="210">
        <v>0</v>
      </c>
      <c r="I48" s="209">
        <v>0</v>
      </c>
      <c r="J48" s="210">
        <v>0</v>
      </c>
      <c r="K48" s="209">
        <v>0</v>
      </c>
      <c r="L48" s="210">
        <v>0</v>
      </c>
      <c r="M48" s="209">
        <v>0</v>
      </c>
      <c r="N48" s="210">
        <v>0</v>
      </c>
      <c r="O48" s="209">
        <f>'PE_26 II'!E20</f>
        <v>1</v>
      </c>
      <c r="P48" s="210">
        <f>'PE_26 II'!G20</f>
        <v>1425</v>
      </c>
      <c r="Q48" s="211">
        <v>0</v>
      </c>
      <c r="R48" s="210">
        <v>0</v>
      </c>
      <c r="S48" s="211">
        <f>'PE_26 II'!E27</f>
        <v>1</v>
      </c>
      <c r="T48" s="210">
        <f>'PE_26 II'!G27</f>
        <v>17137.920000000002</v>
      </c>
      <c r="U48" s="211">
        <v>0</v>
      </c>
      <c r="V48" s="212">
        <v>0</v>
      </c>
      <c r="W48" s="211">
        <v>0</v>
      </c>
      <c r="X48" s="212">
        <v>0</v>
      </c>
      <c r="Y48" s="211">
        <f>'PE_26 II'!E28</f>
        <v>0</v>
      </c>
      <c r="Z48" s="212">
        <f>'PE_26 II'!G28</f>
        <v>0</v>
      </c>
      <c r="AA48" s="213">
        <f t="shared" si="0"/>
        <v>2</v>
      </c>
      <c r="AB48" s="210">
        <f t="shared" si="1"/>
        <v>18562.920000000002</v>
      </c>
      <c r="AD48" s="293"/>
    </row>
    <row r="49" spans="2:30" s="214" customFormat="1" ht="14.25">
      <c r="B49" s="235" t="s">
        <v>33</v>
      </c>
      <c r="C49" s="209">
        <v>0</v>
      </c>
      <c r="D49" s="210">
        <v>0</v>
      </c>
      <c r="E49" s="209">
        <v>0</v>
      </c>
      <c r="F49" s="210">
        <v>0</v>
      </c>
      <c r="G49" s="209">
        <v>0</v>
      </c>
      <c r="H49" s="210">
        <v>0</v>
      </c>
      <c r="I49" s="209">
        <v>0</v>
      </c>
      <c r="J49" s="210">
        <v>0</v>
      </c>
      <c r="K49" s="209">
        <v>0</v>
      </c>
      <c r="L49" s="210">
        <v>0</v>
      </c>
      <c r="M49" s="209">
        <v>0</v>
      </c>
      <c r="N49" s="210">
        <v>0</v>
      </c>
      <c r="O49" s="209">
        <v>0</v>
      </c>
      <c r="P49" s="210">
        <v>0</v>
      </c>
      <c r="Q49" s="211">
        <v>0</v>
      </c>
      <c r="R49" s="210">
        <v>0</v>
      </c>
      <c r="S49" s="211">
        <v>0</v>
      </c>
      <c r="T49" s="210">
        <v>0</v>
      </c>
      <c r="U49" s="211">
        <v>0</v>
      </c>
      <c r="V49" s="212">
        <v>0</v>
      </c>
      <c r="W49" s="211">
        <f>'RN_24 I'!E29</f>
        <v>2</v>
      </c>
      <c r="X49" s="212">
        <f>'RN_24 I'!G29</f>
        <v>31976.999999999996</v>
      </c>
      <c r="Y49" s="211">
        <f>'RN_24 I'!E45</f>
        <v>3</v>
      </c>
      <c r="Z49" s="212">
        <f>'RN_24 I'!G45</f>
        <v>28432.5</v>
      </c>
      <c r="AA49" s="213">
        <f t="shared" si="0"/>
        <v>5</v>
      </c>
      <c r="AB49" s="210">
        <f t="shared" si="1"/>
        <v>60409.5</v>
      </c>
      <c r="AD49" s="293"/>
    </row>
    <row r="50" spans="2:30" s="214" customFormat="1" ht="14.25">
      <c r="B50" s="235" t="s">
        <v>30</v>
      </c>
      <c r="C50" s="209">
        <v>0</v>
      </c>
      <c r="D50" s="210">
        <v>0</v>
      </c>
      <c r="E50" s="209">
        <v>0</v>
      </c>
      <c r="F50" s="210">
        <v>0</v>
      </c>
      <c r="G50" s="209">
        <v>0</v>
      </c>
      <c r="H50" s="210">
        <v>0</v>
      </c>
      <c r="I50" s="209">
        <v>0</v>
      </c>
      <c r="J50" s="210">
        <v>0</v>
      </c>
      <c r="K50" s="209">
        <v>0</v>
      </c>
      <c r="L50" s="210">
        <v>0</v>
      </c>
      <c r="M50" s="209">
        <v>0</v>
      </c>
      <c r="N50" s="210">
        <v>0</v>
      </c>
      <c r="O50" s="209">
        <v>0</v>
      </c>
      <c r="P50" s="210">
        <v>0</v>
      </c>
      <c r="Q50" s="211">
        <v>0</v>
      </c>
      <c r="R50" s="210">
        <v>0</v>
      </c>
      <c r="S50" s="211">
        <v>0</v>
      </c>
      <c r="T50" s="210">
        <v>0</v>
      </c>
      <c r="U50" s="211">
        <v>0</v>
      </c>
      <c r="V50" s="212">
        <v>0</v>
      </c>
      <c r="W50" s="211">
        <f>'RN_24 II'!E24</f>
        <v>1</v>
      </c>
      <c r="X50" s="212">
        <f>'RN_24 II'!G24</f>
        <v>14484</v>
      </c>
      <c r="Y50" s="211">
        <f>'RN_24 II'!E35</f>
        <v>3</v>
      </c>
      <c r="Z50" s="212">
        <f>'RN_24 II'!G35</f>
        <v>10659.000000000002</v>
      </c>
      <c r="AA50" s="213">
        <f t="shared" si="0"/>
        <v>4</v>
      </c>
      <c r="AB50" s="210">
        <f t="shared" si="1"/>
        <v>25143</v>
      </c>
      <c r="AD50" s="293"/>
    </row>
    <row r="51" spans="2:30" s="214" customFormat="1" ht="14.25">
      <c r="B51" s="235" t="s">
        <v>162</v>
      </c>
      <c r="C51" s="209">
        <v>0</v>
      </c>
      <c r="D51" s="210">
        <v>0</v>
      </c>
      <c r="E51" s="209">
        <v>0</v>
      </c>
      <c r="F51" s="210">
        <v>0</v>
      </c>
      <c r="G51" s="209">
        <v>0</v>
      </c>
      <c r="H51" s="210">
        <v>0</v>
      </c>
      <c r="I51" s="209">
        <v>0</v>
      </c>
      <c r="J51" s="210">
        <v>0</v>
      </c>
      <c r="K51" s="209">
        <v>0</v>
      </c>
      <c r="L51" s="210">
        <v>0</v>
      </c>
      <c r="M51" s="209">
        <v>0</v>
      </c>
      <c r="N51" s="210">
        <v>0</v>
      </c>
      <c r="O51" s="209">
        <v>0</v>
      </c>
      <c r="P51" s="210">
        <v>0</v>
      </c>
      <c r="Q51" s="211">
        <v>0</v>
      </c>
      <c r="R51" s="210">
        <v>0</v>
      </c>
      <c r="S51" s="211">
        <v>0</v>
      </c>
      <c r="T51" s="210">
        <v>0</v>
      </c>
      <c r="U51" s="211">
        <v>0</v>
      </c>
      <c r="V51" s="212">
        <v>0</v>
      </c>
      <c r="W51" s="211">
        <v>0</v>
      </c>
      <c r="X51" s="212">
        <v>0</v>
      </c>
      <c r="Y51" s="211">
        <f>'CE 23 I'!E20</f>
        <v>0</v>
      </c>
      <c r="Z51" s="212">
        <f>'CE 23 I'!G20</f>
        <v>0</v>
      </c>
      <c r="AA51" s="213">
        <f t="shared" si="0"/>
        <v>0</v>
      </c>
      <c r="AB51" s="210">
        <f t="shared" si="1"/>
        <v>0</v>
      </c>
      <c r="AD51" s="293"/>
    </row>
    <row r="52" spans="2:30" s="214" customFormat="1" ht="14.25">
      <c r="B52" s="235" t="s">
        <v>183</v>
      </c>
      <c r="C52" s="209">
        <v>0</v>
      </c>
      <c r="D52" s="210">
        <v>0</v>
      </c>
      <c r="E52" s="209">
        <v>0</v>
      </c>
      <c r="F52" s="210">
        <v>0</v>
      </c>
      <c r="G52" s="209">
        <v>0</v>
      </c>
      <c r="H52" s="210">
        <v>0</v>
      </c>
      <c r="I52" s="209">
        <v>0</v>
      </c>
      <c r="J52" s="210">
        <v>0</v>
      </c>
      <c r="K52" s="209">
        <v>0</v>
      </c>
      <c r="L52" s="210">
        <v>0</v>
      </c>
      <c r="M52" s="209">
        <v>0</v>
      </c>
      <c r="N52" s="210">
        <v>0</v>
      </c>
      <c r="O52" s="209">
        <v>0</v>
      </c>
      <c r="P52" s="210">
        <v>0</v>
      </c>
      <c r="Q52" s="211">
        <v>0</v>
      </c>
      <c r="R52" s="210">
        <v>0</v>
      </c>
      <c r="S52" s="211">
        <v>0</v>
      </c>
      <c r="T52" s="210">
        <v>0</v>
      </c>
      <c r="U52" s="211">
        <v>0</v>
      </c>
      <c r="V52" s="212">
        <v>0</v>
      </c>
      <c r="W52" s="211">
        <v>0</v>
      </c>
      <c r="X52" s="212">
        <v>0</v>
      </c>
      <c r="Y52" s="211">
        <f>'CE 23 II'!E24</f>
        <v>2</v>
      </c>
      <c r="Z52" s="212">
        <f>'CE 23 II'!G24</f>
        <v>66342.5</v>
      </c>
      <c r="AA52" s="213">
        <f t="shared" si="0"/>
        <v>2</v>
      </c>
      <c r="AB52" s="210">
        <f t="shared" si="1"/>
        <v>66342.5</v>
      </c>
      <c r="AD52" s="293"/>
    </row>
    <row r="53" spans="2:30" s="227" customFormat="1" ht="14.25">
      <c r="B53" s="232" t="s">
        <v>10</v>
      </c>
      <c r="C53" s="238">
        <v>0</v>
      </c>
      <c r="D53" s="239">
        <v>0</v>
      </c>
      <c r="E53" s="238">
        <v>0</v>
      </c>
      <c r="F53" s="239">
        <v>0</v>
      </c>
      <c r="G53" s="238">
        <v>0</v>
      </c>
      <c r="H53" s="239">
        <v>0</v>
      </c>
      <c r="I53" s="238">
        <v>0</v>
      </c>
      <c r="J53" s="239">
        <v>0</v>
      </c>
      <c r="K53" s="238">
        <v>0</v>
      </c>
      <c r="L53" s="239">
        <v>0</v>
      </c>
      <c r="M53" s="238">
        <v>0</v>
      </c>
      <c r="N53" s="239">
        <v>0</v>
      </c>
      <c r="O53" s="238">
        <v>0</v>
      </c>
      <c r="P53" s="239">
        <v>0</v>
      </c>
      <c r="Q53" s="240">
        <f>SE_28!E26</f>
        <v>2</v>
      </c>
      <c r="R53" s="239">
        <f>SE_28!G26</f>
        <v>9860.849999999999</v>
      </c>
      <c r="S53" s="240">
        <v>0</v>
      </c>
      <c r="T53" s="239">
        <v>0</v>
      </c>
      <c r="U53" s="240">
        <v>0</v>
      </c>
      <c r="V53" s="241">
        <v>0</v>
      </c>
      <c r="W53" s="240">
        <f>SE_28!E33</f>
        <v>1</v>
      </c>
      <c r="X53" s="241">
        <f>SE_28!G33</f>
        <v>27030</v>
      </c>
      <c r="Y53" s="211">
        <f>SE_28!E34</f>
        <v>0</v>
      </c>
      <c r="Z53" s="241">
        <f>SE_28!G34</f>
        <v>0</v>
      </c>
      <c r="AA53" s="242">
        <f>SUM(S53+Q53+O53+M53+K53+I53+G53+E53+C53+U53+W53)</f>
        <v>3</v>
      </c>
      <c r="AB53" s="239">
        <f>SUM(T53+R53+P53+N53+L53+J53+H53+F53+D53+V53+X53+Z53)</f>
        <v>36890.85</v>
      </c>
      <c r="AD53" s="294"/>
    </row>
    <row r="54" spans="2:30" s="214" customFormat="1" ht="14.25">
      <c r="B54" s="232" t="s">
        <v>15</v>
      </c>
      <c r="C54" s="209">
        <v>0</v>
      </c>
      <c r="D54" s="210">
        <v>0</v>
      </c>
      <c r="E54" s="209">
        <v>0</v>
      </c>
      <c r="F54" s="210">
        <v>0</v>
      </c>
      <c r="G54" s="209">
        <v>0</v>
      </c>
      <c r="H54" s="210">
        <v>0</v>
      </c>
      <c r="I54" s="209">
        <v>0</v>
      </c>
      <c r="J54" s="210">
        <v>0</v>
      </c>
      <c r="K54" s="209">
        <v>0</v>
      </c>
      <c r="L54" s="210">
        <v>0</v>
      </c>
      <c r="M54" s="209">
        <v>0</v>
      </c>
      <c r="N54" s="210">
        <v>0</v>
      </c>
      <c r="O54" s="209">
        <v>0</v>
      </c>
      <c r="P54" s="210">
        <v>0</v>
      </c>
      <c r="Q54" s="211">
        <f>PI_22!E28</f>
        <v>2</v>
      </c>
      <c r="R54" s="210">
        <f>PI_22!G28</f>
        <v>16898.880000000005</v>
      </c>
      <c r="S54" s="211">
        <f>PI_22!E41</f>
        <v>2</v>
      </c>
      <c r="T54" s="210">
        <f>PI_22!G41</f>
        <v>16646.989999999998</v>
      </c>
      <c r="U54" s="211">
        <f>PI_22!E93</f>
        <v>11</v>
      </c>
      <c r="V54" s="212">
        <f>PI_22!G93</f>
        <v>260146.75</v>
      </c>
      <c r="W54" s="211">
        <v>0</v>
      </c>
      <c r="X54" s="212">
        <v>0</v>
      </c>
      <c r="Y54" s="212"/>
      <c r="Z54" s="212">
        <v>0</v>
      </c>
      <c r="AA54" s="213">
        <f>SUM(S54+Q54+O54+M54+K54+I54+G54+E54+C54+U54+W54)</f>
        <v>15</v>
      </c>
      <c r="AB54" s="210">
        <f>SUM(T54+R54+P54+N54+L54+J54+H54+F54+D54+V54+X54)</f>
        <v>293692.62</v>
      </c>
      <c r="AD54" s="293"/>
    </row>
    <row r="55" spans="2:30" s="214" customFormat="1" ht="14.25">
      <c r="B55" s="232" t="s">
        <v>124</v>
      </c>
      <c r="C55" s="209">
        <v>0</v>
      </c>
      <c r="D55" s="210">
        <v>0</v>
      </c>
      <c r="E55" s="209">
        <v>0</v>
      </c>
      <c r="F55" s="210">
        <v>0</v>
      </c>
      <c r="G55" s="209">
        <v>0</v>
      </c>
      <c r="H55" s="210">
        <v>0</v>
      </c>
      <c r="I55" s="209">
        <v>0</v>
      </c>
      <c r="J55" s="210">
        <v>0</v>
      </c>
      <c r="K55" s="209">
        <v>0</v>
      </c>
      <c r="L55" s="210">
        <v>0</v>
      </c>
      <c r="M55" s="209">
        <v>0</v>
      </c>
      <c r="N55" s="210">
        <v>0</v>
      </c>
      <c r="O55" s="209">
        <v>0</v>
      </c>
      <c r="P55" s="210">
        <v>0</v>
      </c>
      <c r="Q55" s="211">
        <v>0</v>
      </c>
      <c r="R55" s="210">
        <v>0</v>
      </c>
      <c r="S55" s="211">
        <v>0</v>
      </c>
      <c r="T55" s="210">
        <v>0</v>
      </c>
      <c r="U55" s="211">
        <v>0</v>
      </c>
      <c r="V55" s="212">
        <v>0</v>
      </c>
      <c r="W55" s="211">
        <f>'PI_22 I'!E30</f>
        <v>2</v>
      </c>
      <c r="X55" s="212">
        <f>'PI_22 I'!G30</f>
        <v>31467</v>
      </c>
      <c r="Y55" s="211">
        <f>'PI_22 I'!E57</f>
        <v>5</v>
      </c>
      <c r="Z55" s="212">
        <f>'PI_22 I'!G57</f>
        <v>147849</v>
      </c>
      <c r="AA55" s="213">
        <f>SUM(S55+Q55+O55+M55+K55+I55+G55+E55+C55+U55+W55+Y55)</f>
        <v>7</v>
      </c>
      <c r="AB55" s="210">
        <f>SUM(T55+R55+P55+N55+L55+J55+H55+F55+D55+V55+X55+'PI_22 I'!G57)</f>
        <v>179316</v>
      </c>
      <c r="AD55" s="293"/>
    </row>
    <row r="56" spans="2:30" s="214" customFormat="1" ht="14.25">
      <c r="B56" s="232" t="s">
        <v>125</v>
      </c>
      <c r="C56" s="209">
        <v>0</v>
      </c>
      <c r="D56" s="210">
        <v>0</v>
      </c>
      <c r="E56" s="209">
        <v>0</v>
      </c>
      <c r="F56" s="210">
        <v>0</v>
      </c>
      <c r="G56" s="209">
        <v>0</v>
      </c>
      <c r="H56" s="210">
        <v>0</v>
      </c>
      <c r="I56" s="209">
        <v>0</v>
      </c>
      <c r="J56" s="210">
        <v>0</v>
      </c>
      <c r="K56" s="209">
        <v>0</v>
      </c>
      <c r="L56" s="210">
        <v>0</v>
      </c>
      <c r="M56" s="209">
        <v>0</v>
      </c>
      <c r="N56" s="210">
        <v>0</v>
      </c>
      <c r="O56" s="209">
        <v>0</v>
      </c>
      <c r="P56" s="210">
        <v>0</v>
      </c>
      <c r="Q56" s="211">
        <v>0</v>
      </c>
      <c r="R56" s="210">
        <v>0</v>
      </c>
      <c r="S56" s="211">
        <v>0</v>
      </c>
      <c r="T56" s="210">
        <v>0</v>
      </c>
      <c r="U56" s="211">
        <v>0</v>
      </c>
      <c r="V56" s="210">
        <v>0</v>
      </c>
      <c r="W56" s="211">
        <f>'PI_22 II'!E34</f>
        <v>4</v>
      </c>
      <c r="X56" s="210">
        <f>'PI_22 II'!G34</f>
        <v>19723.399999999994</v>
      </c>
      <c r="Y56" s="211">
        <f>'PI_22 II'!E96</f>
        <v>14</v>
      </c>
      <c r="Z56" s="210">
        <f>'PI_22 II'!G96</f>
        <v>210706.49999999994</v>
      </c>
      <c r="AA56" s="213">
        <f>SUM(S56+Q56+O56+M56+K56+I56+G56+E56+C56+U56+W56+Y56)</f>
        <v>18</v>
      </c>
      <c r="AB56" s="210">
        <f>SUM(T56+R56+P56+N56+L56+J56+H56+F56+D56+V56+X56+Z56)</f>
        <v>230429.89999999994</v>
      </c>
      <c r="AD56" s="293"/>
    </row>
    <row r="57" spans="2:30" ht="14.25">
      <c r="B57" s="11" t="s">
        <v>19</v>
      </c>
      <c r="C57" s="45">
        <v>0</v>
      </c>
      <c r="D57" s="210">
        <v>0</v>
      </c>
      <c r="E57" s="209">
        <v>0</v>
      </c>
      <c r="F57" s="210">
        <v>0</v>
      </c>
      <c r="G57" s="315">
        <v>0</v>
      </c>
      <c r="H57" s="44">
        <v>0</v>
      </c>
      <c r="I57" s="45">
        <f>'MA 21'!E27</f>
        <v>3</v>
      </c>
      <c r="J57" s="210">
        <f>'MA 21'!G27</f>
        <v>11913</v>
      </c>
      <c r="K57" s="45">
        <f>'MA 21'!E31</f>
        <v>2</v>
      </c>
      <c r="L57" s="210">
        <f>'MA 21'!G31</f>
        <v>2196</v>
      </c>
      <c r="M57" s="51">
        <f>'MA 21'!E37</f>
        <v>1</v>
      </c>
      <c r="N57" s="44">
        <f>'MA 21'!G37</f>
        <v>10809.6</v>
      </c>
      <c r="O57" s="45">
        <v>0</v>
      </c>
      <c r="P57" s="210">
        <v>0</v>
      </c>
      <c r="Q57" s="167">
        <f>'MA 21'!E73</f>
        <v>7</v>
      </c>
      <c r="R57" s="210">
        <f>'MA 21'!G73</f>
        <v>82467.09999999999</v>
      </c>
      <c r="S57" s="167">
        <f>'MA 21'!E116</f>
        <v>8</v>
      </c>
      <c r="T57" s="44">
        <f>'MA 21'!G116</f>
        <v>148900.5566666667</v>
      </c>
      <c r="U57" s="167">
        <f>'MA 21'!E126</f>
        <v>2</v>
      </c>
      <c r="V57" s="212">
        <f>'MA 21'!G126</f>
        <v>16575</v>
      </c>
      <c r="W57" s="167">
        <v>0</v>
      </c>
      <c r="X57" s="212">
        <v>0</v>
      </c>
      <c r="Y57" s="187" t="s">
        <v>182</v>
      </c>
      <c r="Z57" s="187">
        <v>0</v>
      </c>
      <c r="AA57" s="159">
        <f>I57+K57+M57+Q57+S57+U57</f>
        <v>23</v>
      </c>
      <c r="AB57" s="44">
        <f>SUM(T57+R57+P57+N57+L57+J57+H57+F57+D57+V57)</f>
        <v>272861.2566666667</v>
      </c>
      <c r="AD57" s="198"/>
    </row>
    <row r="58" spans="2:30" ht="14.25">
      <c r="B58" s="11" t="s">
        <v>181</v>
      </c>
      <c r="C58" s="45">
        <v>0</v>
      </c>
      <c r="D58" s="210">
        <v>0</v>
      </c>
      <c r="E58" s="209">
        <v>0</v>
      </c>
      <c r="F58" s="210">
        <v>0</v>
      </c>
      <c r="G58" s="315">
        <v>0</v>
      </c>
      <c r="H58" s="44">
        <v>0</v>
      </c>
      <c r="I58" s="45">
        <v>0</v>
      </c>
      <c r="J58" s="210">
        <v>0</v>
      </c>
      <c r="K58" s="45">
        <v>0</v>
      </c>
      <c r="L58" s="44">
        <v>0</v>
      </c>
      <c r="M58" s="51" t="s">
        <v>182</v>
      </c>
      <c r="N58" s="44">
        <v>0</v>
      </c>
      <c r="O58" s="45">
        <v>0</v>
      </c>
      <c r="P58" s="210">
        <v>0</v>
      </c>
      <c r="Q58" s="167">
        <v>0</v>
      </c>
      <c r="R58" s="44">
        <v>0</v>
      </c>
      <c r="S58" s="167">
        <v>0</v>
      </c>
      <c r="T58" s="44">
        <v>0</v>
      </c>
      <c r="U58" s="167">
        <v>0</v>
      </c>
      <c r="V58" s="212">
        <v>0</v>
      </c>
      <c r="W58" s="167">
        <v>0</v>
      </c>
      <c r="X58" s="212">
        <v>0</v>
      </c>
      <c r="Y58" s="211">
        <f>'MA 21 II'!E23</f>
        <v>1</v>
      </c>
      <c r="Z58" s="187">
        <f>'MA 21 II'!G24</f>
        <v>22576</v>
      </c>
      <c r="AA58" s="213">
        <f>Y58</f>
        <v>1</v>
      </c>
      <c r="AB58" s="44">
        <f>'MA 21 II'!G23</f>
        <v>22576</v>
      </c>
      <c r="AD58" s="198"/>
    </row>
    <row r="59" spans="2:30" ht="14.25">
      <c r="B59" s="11" t="s">
        <v>184</v>
      </c>
      <c r="C59" s="45">
        <v>0</v>
      </c>
      <c r="D59" s="210">
        <v>0</v>
      </c>
      <c r="E59" s="209">
        <v>0</v>
      </c>
      <c r="F59" s="210">
        <v>0</v>
      </c>
      <c r="G59" s="315">
        <v>0</v>
      </c>
      <c r="H59" s="44">
        <v>0</v>
      </c>
      <c r="I59" s="45">
        <v>0</v>
      </c>
      <c r="J59" s="210">
        <v>0</v>
      </c>
      <c r="K59" s="45">
        <v>0</v>
      </c>
      <c r="L59" s="44">
        <v>0</v>
      </c>
      <c r="M59" s="51" t="s">
        <v>182</v>
      </c>
      <c r="N59" s="44">
        <v>0</v>
      </c>
      <c r="O59" s="45">
        <v>0</v>
      </c>
      <c r="P59" s="210">
        <v>0</v>
      </c>
      <c r="Q59" s="167">
        <v>0</v>
      </c>
      <c r="R59" s="44">
        <v>0</v>
      </c>
      <c r="S59" s="167">
        <v>0</v>
      </c>
      <c r="T59" s="44">
        <v>0</v>
      </c>
      <c r="U59" s="167">
        <v>0</v>
      </c>
      <c r="V59" s="212">
        <v>0</v>
      </c>
      <c r="W59" s="167">
        <v>0</v>
      </c>
      <c r="X59" s="212">
        <v>0</v>
      </c>
      <c r="Y59" s="211">
        <f>'MA 21 III'!E27</f>
        <v>2</v>
      </c>
      <c r="Z59" s="187">
        <f>'MA 21 III'!G27</f>
        <v>37753.600000000006</v>
      </c>
      <c r="AA59" s="213">
        <f>Y59</f>
        <v>2</v>
      </c>
      <c r="AB59" s="44">
        <f>'MA 21 III'!G28</f>
        <v>37753.600000000006</v>
      </c>
      <c r="AD59" s="198"/>
    </row>
    <row r="60" spans="2:30" ht="15">
      <c r="B60" s="63" t="s">
        <v>8</v>
      </c>
      <c r="C60" s="66">
        <f aca="true" t="shared" si="2" ref="C60:P60">SUM(C41:C59)</f>
        <v>1</v>
      </c>
      <c r="D60" s="64">
        <f t="shared" si="2"/>
        <v>44649</v>
      </c>
      <c r="E60" s="66">
        <f t="shared" si="2"/>
        <v>0</v>
      </c>
      <c r="F60" s="64">
        <f t="shared" si="2"/>
        <v>0</v>
      </c>
      <c r="G60" s="66">
        <f t="shared" si="2"/>
        <v>1</v>
      </c>
      <c r="H60" s="64">
        <f t="shared" si="2"/>
        <v>0</v>
      </c>
      <c r="I60" s="66">
        <f t="shared" si="2"/>
        <v>3</v>
      </c>
      <c r="J60" s="64">
        <f t="shared" si="2"/>
        <v>27769.5</v>
      </c>
      <c r="K60" s="66">
        <f t="shared" si="2"/>
        <v>2</v>
      </c>
      <c r="L60" s="64">
        <f t="shared" si="2"/>
        <v>2196</v>
      </c>
      <c r="M60" s="66">
        <f t="shared" si="2"/>
        <v>1</v>
      </c>
      <c r="N60" s="64">
        <f t="shared" si="2"/>
        <v>10809.6</v>
      </c>
      <c r="O60" s="66">
        <f t="shared" si="2"/>
        <v>1</v>
      </c>
      <c r="P60" s="64">
        <f t="shared" si="2"/>
        <v>1425</v>
      </c>
      <c r="Q60" s="66">
        <f>SUM(Q41:Q57)</f>
        <v>12</v>
      </c>
      <c r="R60" s="64">
        <f>SUM(R41:R57)</f>
        <v>118999.07999999999</v>
      </c>
      <c r="S60" s="66">
        <f aca="true" t="shared" si="3" ref="S60:AB60">SUM(S41:S59)</f>
        <v>12</v>
      </c>
      <c r="T60" s="64">
        <f t="shared" si="3"/>
        <v>186278.9866666667</v>
      </c>
      <c r="U60" s="66">
        <f t="shared" si="3"/>
        <v>18</v>
      </c>
      <c r="V60" s="64">
        <f t="shared" si="3"/>
        <v>340573.75</v>
      </c>
      <c r="W60" s="66">
        <f t="shared" si="3"/>
        <v>15</v>
      </c>
      <c r="X60" s="64">
        <f t="shared" si="3"/>
        <v>302042.4</v>
      </c>
      <c r="Y60" s="66">
        <f t="shared" si="3"/>
        <v>40</v>
      </c>
      <c r="Z60" s="64">
        <f t="shared" si="3"/>
        <v>680982.6</v>
      </c>
      <c r="AA60" s="66">
        <f t="shared" si="3"/>
        <v>106</v>
      </c>
      <c r="AB60" s="64">
        <f t="shared" si="3"/>
        <v>1715725.9166666665</v>
      </c>
      <c r="AD60" s="198"/>
    </row>
    <row r="61" spans="2:6" ht="12.75">
      <c r="B61" s="41" t="s">
        <v>61</v>
      </c>
      <c r="C61" s="107" t="s">
        <v>78</v>
      </c>
      <c r="E61" s="295"/>
      <c r="F61" s="295"/>
    </row>
    <row r="62" spans="10:22" ht="12.75">
      <c r="J62" s="314"/>
      <c r="V62" s="314"/>
    </row>
    <row r="63" spans="2:3" ht="15">
      <c r="B63" s="114" t="s">
        <v>80</v>
      </c>
      <c r="C63" s="317">
        <v>43761</v>
      </c>
    </row>
    <row r="64" spans="2:6" ht="15">
      <c r="B64" s="114" t="s">
        <v>77</v>
      </c>
      <c r="C64" s="317">
        <v>43760</v>
      </c>
      <c r="D64" s="21"/>
      <c r="F64"/>
    </row>
    <row r="65" spans="4:6" ht="12.75" customHeight="1">
      <c r="D65" s="21"/>
      <c r="F65"/>
    </row>
    <row r="66" spans="4:6" ht="12.75">
      <c r="D66" s="21"/>
      <c r="F66"/>
    </row>
    <row r="67" spans="4:6" ht="12.75">
      <c r="D67" s="21"/>
      <c r="F67"/>
    </row>
    <row r="68" spans="4:6" ht="12.75">
      <c r="D68" s="21"/>
      <c r="F68"/>
    </row>
    <row r="69" spans="4:6" ht="12.75">
      <c r="D69" s="21"/>
      <c r="F69"/>
    </row>
    <row r="70" spans="4:6" ht="12.75">
      <c r="D70" s="21"/>
      <c r="F70"/>
    </row>
    <row r="71" spans="4:6" ht="12.75">
      <c r="D71" s="21"/>
      <c r="F71"/>
    </row>
    <row r="72" spans="4:6" ht="12.75">
      <c r="D72" s="21"/>
      <c r="F72"/>
    </row>
    <row r="73" spans="4:6" ht="12.75">
      <c r="D73" s="21"/>
      <c r="F73"/>
    </row>
    <row r="74" spans="4:6" ht="12.75">
      <c r="D74" s="21"/>
      <c r="F74"/>
    </row>
    <row r="75" spans="4:6" ht="12.75">
      <c r="D75" s="21"/>
      <c r="F75"/>
    </row>
    <row r="76" spans="4:6" ht="12.75">
      <c r="D76" s="21"/>
      <c r="F76"/>
    </row>
    <row r="77" spans="4:6" ht="12.75">
      <c r="D77" s="21"/>
      <c r="F77"/>
    </row>
    <row r="78" spans="4:6" ht="12.75">
      <c r="D78" s="21"/>
      <c r="F78"/>
    </row>
    <row r="79" spans="4:6" ht="12.75">
      <c r="D79" s="21"/>
      <c r="F79"/>
    </row>
    <row r="80" spans="4:6" ht="12.75">
      <c r="D80" s="21"/>
      <c r="F80"/>
    </row>
  </sheetData>
  <sheetProtection/>
  <mergeCells count="14">
    <mergeCell ref="M39:N39"/>
    <mergeCell ref="I39:J39"/>
    <mergeCell ref="B39:B40"/>
    <mergeCell ref="C39:D39"/>
    <mergeCell ref="E39:F39"/>
    <mergeCell ref="G39:H39"/>
    <mergeCell ref="K39:L39"/>
    <mergeCell ref="O39:P39"/>
    <mergeCell ref="Q39:R39"/>
    <mergeCell ref="AA39:AB39"/>
    <mergeCell ref="S39:T39"/>
    <mergeCell ref="U39:V39"/>
    <mergeCell ref="W39:X39"/>
    <mergeCell ref="Y39:Z39"/>
  </mergeCells>
  <conditionalFormatting sqref="E5:F10">
    <cfRule type="cellIs" priority="1" dxfId="0" operator="lessThan" stopIfTrue="1">
      <formula>0</formula>
    </cfRule>
  </conditionalFormatting>
  <printOptions/>
  <pageMargins left="0.5905511811023623" right="0" top="0" bottom="0" header="0" footer="0"/>
  <pageSetup fitToHeight="1" fitToWidth="1" horizontalDpi="600" verticalDpi="600" orientation="landscape" paperSize="9" scale="63" r:id="rId2"/>
  <ignoredErrors>
    <ignoredError sqref="AA43 AA55:AB55 AA5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3:Q28"/>
  <sheetViews>
    <sheetView showGridLines="0" zoomScalePageLayoutView="0" workbookViewId="0" topLeftCell="A4">
      <selection activeCell="N23" sqref="N23"/>
    </sheetView>
  </sheetViews>
  <sheetFormatPr defaultColWidth="9.140625" defaultRowHeight="12.75"/>
  <cols>
    <col min="2" max="2" width="11.57421875" style="15" customWidth="1"/>
    <col min="3" max="3" width="18.57421875" style="15" customWidth="1"/>
    <col min="4" max="4" width="23.140625" style="15" bestFit="1" customWidth="1"/>
    <col min="5" max="5" width="12.140625" style="15" customWidth="1"/>
    <col min="6" max="6" width="10.140625" style="0" bestFit="1" customWidth="1"/>
    <col min="7" max="7" width="13.7109375" style="16" customWidth="1"/>
    <col min="8" max="8" width="0.2890625" style="0" hidden="1" customWidth="1"/>
    <col min="9" max="9" width="3.00390625" style="0" hidden="1" customWidth="1"/>
    <col min="10" max="10" width="4.421875" style="0" hidden="1" customWidth="1"/>
    <col min="11" max="11" width="0.13671875" style="0" hidden="1" customWidth="1"/>
  </cols>
  <sheetData>
    <row r="3" spans="1:16" ht="12.75">
      <c r="A3" s="105"/>
      <c r="B3" s="29"/>
      <c r="C3" s="29"/>
      <c r="D3" s="29"/>
      <c r="E3" s="29"/>
      <c r="F3" s="105"/>
      <c r="G3" s="106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2.75">
      <c r="A4" s="105"/>
      <c r="B4" s="29"/>
      <c r="C4" s="29"/>
      <c r="D4" s="29"/>
      <c r="E4" s="29"/>
      <c r="F4" s="105"/>
      <c r="G4" s="106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12.75">
      <c r="A5" s="105"/>
      <c r="B5" s="29"/>
      <c r="C5" s="29"/>
      <c r="D5" s="29"/>
      <c r="E5" s="29"/>
      <c r="F5" s="105"/>
      <c r="G5" s="106"/>
      <c r="H5" s="105"/>
      <c r="I5" s="105"/>
      <c r="J5" s="105"/>
      <c r="K5" s="105"/>
      <c r="L5" s="105"/>
      <c r="M5" s="105"/>
      <c r="N5" s="105"/>
      <c r="O5" s="105"/>
      <c r="P5" s="105"/>
    </row>
    <row r="6" spans="1:16" ht="12.75">
      <c r="A6" s="105"/>
      <c r="B6" s="29"/>
      <c r="C6" s="29"/>
      <c r="D6" s="29"/>
      <c r="E6" s="29"/>
      <c r="F6" s="105"/>
      <c r="G6" s="106"/>
      <c r="H6" s="105"/>
      <c r="I6" s="105"/>
      <c r="J6" s="105"/>
      <c r="K6" s="105"/>
      <c r="L6" s="105"/>
      <c r="M6" s="105"/>
      <c r="N6" s="105"/>
      <c r="O6" s="105"/>
      <c r="P6" s="105"/>
    </row>
    <row r="7" spans="1:16" ht="18">
      <c r="A7" s="105"/>
      <c r="B7" s="34" t="s">
        <v>62</v>
      </c>
      <c r="C7" s="35"/>
      <c r="D7" s="35"/>
      <c r="E7" s="274"/>
      <c r="F7" s="274"/>
      <c r="G7" s="33"/>
      <c r="H7" s="33"/>
      <c r="I7" s="33"/>
      <c r="J7" s="33"/>
      <c r="K7" s="33"/>
      <c r="L7" s="105"/>
      <c r="M7" s="105"/>
      <c r="N7" s="105"/>
      <c r="O7" s="105"/>
      <c r="P7" s="105"/>
    </row>
    <row r="8" spans="1:16" ht="15.75">
      <c r="A8" s="105"/>
      <c r="B8" s="37" t="s">
        <v>46</v>
      </c>
      <c r="C8" s="35"/>
      <c r="D8" s="35"/>
      <c r="E8" s="274"/>
      <c r="F8" s="274"/>
      <c r="G8" s="33"/>
      <c r="H8" s="33"/>
      <c r="I8" s="33"/>
      <c r="J8" s="33"/>
      <c r="K8" s="33"/>
      <c r="L8" s="105"/>
      <c r="M8" s="105"/>
      <c r="N8" s="105"/>
      <c r="O8" s="105"/>
      <c r="P8" s="105"/>
    </row>
    <row r="9" spans="1:16" ht="14.25">
      <c r="A9" s="105"/>
      <c r="B9" s="38" t="s">
        <v>47</v>
      </c>
      <c r="C9" s="35"/>
      <c r="D9" s="35"/>
      <c r="E9" s="274"/>
      <c r="F9" s="274"/>
      <c r="G9" s="33"/>
      <c r="H9" s="33"/>
      <c r="I9" s="33"/>
      <c r="J9" s="33"/>
      <c r="K9" s="33"/>
      <c r="L9" s="105"/>
      <c r="M9" s="105"/>
      <c r="N9" s="105"/>
      <c r="O9" s="105"/>
      <c r="P9" s="105"/>
    </row>
    <row r="10" spans="1:17" ht="14.25">
      <c r="A10" s="105"/>
      <c r="B10" s="38" t="s">
        <v>48</v>
      </c>
      <c r="C10" s="35"/>
      <c r="D10" s="35"/>
      <c r="E10" s="274"/>
      <c r="F10" s="274"/>
      <c r="G10" s="33"/>
      <c r="H10" s="33"/>
      <c r="I10" s="33"/>
      <c r="J10" s="33"/>
      <c r="K10" s="33"/>
      <c r="L10" s="105"/>
      <c r="M10" s="105"/>
      <c r="N10" s="105"/>
      <c r="O10" s="105"/>
      <c r="P10" s="105"/>
      <c r="Q10" s="105"/>
    </row>
    <row r="11" spans="1:17" ht="18">
      <c r="A11" s="105"/>
      <c r="B11" s="34"/>
      <c r="C11" s="35"/>
      <c r="D11" s="35"/>
      <c r="E11" s="274"/>
      <c r="F11" s="274"/>
      <c r="G11" s="33"/>
      <c r="H11" s="33"/>
      <c r="I11" s="33"/>
      <c r="J11" s="33"/>
      <c r="K11" s="33"/>
      <c r="L11" s="105"/>
      <c r="M11" s="105"/>
      <c r="N11" s="105"/>
      <c r="O11" s="105"/>
      <c r="P11" s="105"/>
      <c r="Q11" s="105"/>
    </row>
    <row r="12" spans="2:17" ht="27.75">
      <c r="B12" s="39" t="s">
        <v>49</v>
      </c>
      <c r="C12" s="35"/>
      <c r="D12" s="35"/>
      <c r="E12" s="274"/>
      <c r="F12" s="274"/>
      <c r="G12" s="33"/>
      <c r="H12" s="33"/>
      <c r="I12" s="33"/>
      <c r="J12" s="33"/>
      <c r="K12" s="33"/>
      <c r="L12" s="105"/>
      <c r="M12" s="105"/>
      <c r="N12" s="105"/>
      <c r="O12" s="105"/>
      <c r="P12" s="105"/>
      <c r="Q12" s="105"/>
    </row>
    <row r="13" spans="2:17" ht="20.25">
      <c r="B13" s="40" t="s">
        <v>76</v>
      </c>
      <c r="C13" s="31"/>
      <c r="D13" s="31"/>
      <c r="E13" s="275"/>
      <c r="F13" s="275"/>
      <c r="G13" s="31"/>
      <c r="H13" s="31"/>
      <c r="I13" s="31"/>
      <c r="J13" s="31"/>
      <c r="K13" s="31"/>
      <c r="L13" s="105"/>
      <c r="M13" s="105"/>
      <c r="N13" s="105"/>
      <c r="O13" s="105"/>
      <c r="P13" s="105"/>
      <c r="Q13" s="105"/>
    </row>
    <row r="14" spans="7:17" ht="12.75">
      <c r="G14" s="106"/>
      <c r="H14" s="105"/>
      <c r="I14" s="105"/>
      <c r="J14" s="105"/>
      <c r="K14" s="105"/>
      <c r="L14" s="105"/>
      <c r="M14" s="105"/>
      <c r="N14" s="105"/>
      <c r="O14" s="105"/>
      <c r="P14" s="105"/>
      <c r="Q14" s="105"/>
    </row>
    <row r="15" spans="12:17" ht="12.75">
      <c r="L15" s="105"/>
      <c r="M15" s="105"/>
      <c r="N15" s="105"/>
      <c r="O15" s="105"/>
      <c r="P15" s="105"/>
      <c r="Q15" s="105"/>
    </row>
    <row r="16" spans="2:17" ht="24.75" customHeight="1">
      <c r="B16" s="377" t="s">
        <v>64</v>
      </c>
      <c r="C16" s="378"/>
      <c r="D16" s="378"/>
      <c r="E16" s="378"/>
      <c r="F16" s="378"/>
      <c r="G16" s="379"/>
      <c r="H16" s="272"/>
      <c r="I16" s="272"/>
      <c r="J16" s="272"/>
      <c r="K16" s="273"/>
      <c r="L16" s="105"/>
      <c r="M16" s="105"/>
      <c r="N16" s="105"/>
      <c r="O16" s="105"/>
      <c r="P16" s="105"/>
      <c r="Q16" s="105"/>
    </row>
    <row r="17" spans="2:17" ht="12.75" customHeight="1">
      <c r="B17" s="380" t="s">
        <v>4</v>
      </c>
      <c r="C17" s="380" t="s">
        <v>3</v>
      </c>
      <c r="D17" s="380" t="s">
        <v>5</v>
      </c>
      <c r="E17" s="380" t="s">
        <v>6</v>
      </c>
      <c r="F17" s="380" t="s">
        <v>12</v>
      </c>
      <c r="G17" s="380"/>
      <c r="L17" s="105"/>
      <c r="M17" s="105"/>
      <c r="N17" s="105"/>
      <c r="O17" s="105"/>
      <c r="P17" s="105"/>
      <c r="Q17" s="105"/>
    </row>
    <row r="18" spans="2:14" ht="36.75" customHeight="1">
      <c r="B18" s="348"/>
      <c r="C18" s="348"/>
      <c r="D18" s="348"/>
      <c r="E18" s="348"/>
      <c r="F18" s="78" t="s">
        <v>0</v>
      </c>
      <c r="G18" s="84" t="s">
        <v>7</v>
      </c>
      <c r="L18" s="105"/>
      <c r="M18" s="105"/>
      <c r="N18" s="105"/>
    </row>
    <row r="19" spans="2:14" ht="12.75">
      <c r="B19" s="371">
        <v>21</v>
      </c>
      <c r="C19" s="371">
        <v>2100808</v>
      </c>
      <c r="D19" s="374" t="s">
        <v>185</v>
      </c>
      <c r="E19" s="371" t="s">
        <v>143</v>
      </c>
      <c r="F19" s="228">
        <v>43225</v>
      </c>
      <c r="G19" s="223">
        <v>8551</v>
      </c>
      <c r="L19" s="105"/>
      <c r="M19" s="105"/>
      <c r="N19" s="105"/>
    </row>
    <row r="20" spans="2:14" ht="12.75">
      <c r="B20" s="372"/>
      <c r="C20" s="372"/>
      <c r="D20" s="375"/>
      <c r="E20" s="372"/>
      <c r="F20" s="228">
        <v>43256</v>
      </c>
      <c r="G20" s="223">
        <v>8551</v>
      </c>
      <c r="L20" s="105"/>
      <c r="M20" s="105"/>
      <c r="N20" s="105"/>
    </row>
    <row r="21" spans="2:14" ht="12.75">
      <c r="B21" s="372"/>
      <c r="C21" s="372"/>
      <c r="D21" s="375"/>
      <c r="E21" s="372"/>
      <c r="F21" s="228">
        <v>43286</v>
      </c>
      <c r="G21" s="223">
        <v>8551</v>
      </c>
      <c r="L21" s="105"/>
      <c r="M21" s="105"/>
      <c r="N21" s="105"/>
    </row>
    <row r="22" spans="2:14" ht="12.75">
      <c r="B22" s="373"/>
      <c r="C22" s="373"/>
      <c r="D22" s="376"/>
      <c r="E22" s="373"/>
      <c r="F22" s="228">
        <v>43317</v>
      </c>
      <c r="G22" s="223">
        <v>8551</v>
      </c>
      <c r="L22" s="105"/>
      <c r="M22" s="105"/>
      <c r="N22" s="105"/>
    </row>
    <row r="23" spans="2:14" ht="12.75">
      <c r="B23" s="381">
        <v>21</v>
      </c>
      <c r="C23" s="381">
        <v>2108058</v>
      </c>
      <c r="D23" s="384" t="s">
        <v>186</v>
      </c>
      <c r="E23" s="381" t="s">
        <v>143</v>
      </c>
      <c r="F23" s="278">
        <v>43195</v>
      </c>
      <c r="G23" s="280">
        <v>887.4</v>
      </c>
      <c r="L23" s="105"/>
      <c r="M23" s="105"/>
      <c r="N23" s="105"/>
    </row>
    <row r="24" spans="2:14" ht="12.75">
      <c r="B24" s="382"/>
      <c r="C24" s="382"/>
      <c r="D24" s="385"/>
      <c r="E24" s="382"/>
      <c r="F24" s="278">
        <v>43225</v>
      </c>
      <c r="G24" s="280">
        <v>887.4</v>
      </c>
      <c r="L24" s="105"/>
      <c r="M24" s="105"/>
      <c r="N24" s="105"/>
    </row>
    <row r="25" spans="2:14" ht="12.75">
      <c r="B25" s="382"/>
      <c r="C25" s="382"/>
      <c r="D25" s="385"/>
      <c r="E25" s="382"/>
      <c r="F25" s="278">
        <v>43256</v>
      </c>
      <c r="G25" s="280">
        <v>887.4</v>
      </c>
      <c r="L25" s="105"/>
      <c r="M25" s="105"/>
      <c r="N25" s="105"/>
    </row>
    <row r="26" spans="2:14" ht="12.75">
      <c r="B26" s="383"/>
      <c r="C26" s="383"/>
      <c r="D26" s="386"/>
      <c r="E26" s="383"/>
      <c r="F26" s="278">
        <v>43286</v>
      </c>
      <c r="G26" s="280">
        <v>887.4</v>
      </c>
      <c r="L26" s="105"/>
      <c r="M26" s="105"/>
      <c r="N26" s="105"/>
    </row>
    <row r="27" spans="2:7" ht="12.75">
      <c r="B27" s="122" t="s">
        <v>74</v>
      </c>
      <c r="C27" s="276"/>
      <c r="D27" s="276"/>
      <c r="E27" s="122">
        <f>COUNTIF(E19:E26,"2017/2018")</f>
        <v>2</v>
      </c>
      <c r="F27" s="122">
        <f>COUNT(F19:F26)</f>
        <v>8</v>
      </c>
      <c r="G27" s="137">
        <f>SUM(G19:G26)</f>
        <v>37753.600000000006</v>
      </c>
    </row>
    <row r="28" spans="2:7" ht="12.75">
      <c r="B28" s="97" t="s">
        <v>22</v>
      </c>
      <c r="C28" s="91"/>
      <c r="D28" s="96"/>
      <c r="E28" s="97">
        <f>SUM(E27)</f>
        <v>2</v>
      </c>
      <c r="F28" s="98">
        <f>SUM(F27)</f>
        <v>8</v>
      </c>
      <c r="G28" s="99">
        <f>SUM(G27)</f>
        <v>37753.600000000006</v>
      </c>
    </row>
  </sheetData>
  <sheetProtection/>
  <mergeCells count="14">
    <mergeCell ref="E19:E22"/>
    <mergeCell ref="D19:D22"/>
    <mergeCell ref="C19:C22"/>
    <mergeCell ref="B19:B22"/>
    <mergeCell ref="B23:B26"/>
    <mergeCell ref="C23:C26"/>
    <mergeCell ref="D23:D26"/>
    <mergeCell ref="E23:E26"/>
    <mergeCell ref="B16:G16"/>
    <mergeCell ref="B17:B18"/>
    <mergeCell ref="C17:C18"/>
    <mergeCell ref="D17:D18"/>
    <mergeCell ref="E17:E18"/>
    <mergeCell ref="F17:G17"/>
  </mergeCells>
  <conditionalFormatting sqref="E7:F12">
    <cfRule type="cellIs" priority="1" dxfId="0" operator="lessThan" stopIfTrue="1">
      <formula>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B6:I116"/>
  <sheetViews>
    <sheetView showGridLines="0" zoomScalePageLayoutView="0" workbookViewId="0" topLeftCell="A67">
      <selection activeCell="L27" sqref="L27"/>
    </sheetView>
  </sheetViews>
  <sheetFormatPr defaultColWidth="9.140625" defaultRowHeight="12.75"/>
  <cols>
    <col min="2" max="2" width="15.28125" style="20" customWidth="1"/>
    <col min="3" max="3" width="23.28125" style="0" customWidth="1"/>
    <col min="4" max="4" width="29.28125" style="0" customWidth="1"/>
    <col min="5" max="5" width="11.00390625" style="20" customWidth="1"/>
    <col min="6" max="6" width="15.421875" style="20" bestFit="1" customWidth="1"/>
    <col min="7" max="7" width="14.8515625" style="56" customWidth="1"/>
    <col min="8" max="9" width="11.00390625" style="0" bestFit="1" customWidth="1"/>
  </cols>
  <sheetData>
    <row r="6" spans="2:7" ht="18">
      <c r="B6" s="34" t="s">
        <v>62</v>
      </c>
      <c r="C6" s="35"/>
      <c r="D6" s="35"/>
      <c r="E6" s="36"/>
      <c r="F6" s="36"/>
      <c r="G6" s="33"/>
    </row>
    <row r="7" spans="2:7" ht="15.75">
      <c r="B7" s="37" t="s">
        <v>46</v>
      </c>
      <c r="C7" s="35"/>
      <c r="D7" s="35"/>
      <c r="E7" s="36"/>
      <c r="F7" s="36"/>
      <c r="G7" s="33"/>
    </row>
    <row r="8" spans="2:7" ht="14.25">
      <c r="B8" s="38" t="s">
        <v>47</v>
      </c>
      <c r="C8" s="35"/>
      <c r="D8" s="35"/>
      <c r="E8" s="36"/>
      <c r="F8" s="36"/>
      <c r="G8" s="33"/>
    </row>
    <row r="9" spans="2:7" ht="14.25">
      <c r="B9" s="38" t="s">
        <v>48</v>
      </c>
      <c r="C9" s="35"/>
      <c r="D9" s="35"/>
      <c r="E9" s="36"/>
      <c r="F9" s="36"/>
      <c r="G9" s="33"/>
    </row>
    <row r="10" spans="2:7" ht="18">
      <c r="B10" s="34"/>
      <c r="C10" s="35"/>
      <c r="D10" s="35"/>
      <c r="E10" s="36"/>
      <c r="F10" s="36"/>
      <c r="G10" s="33"/>
    </row>
    <row r="11" spans="2:7" ht="27.75">
      <c r="B11" s="39" t="s">
        <v>49</v>
      </c>
      <c r="C11" s="35"/>
      <c r="D11" s="35"/>
      <c r="E11" s="36"/>
      <c r="F11" s="36"/>
      <c r="G11" s="33"/>
    </row>
    <row r="12" spans="2:7" ht="20.25">
      <c r="B12" s="40" t="s">
        <v>76</v>
      </c>
      <c r="C12" s="31"/>
      <c r="D12" s="31"/>
      <c r="E12" s="32"/>
      <c r="F12" s="32"/>
      <c r="G12" s="31"/>
    </row>
    <row r="15" spans="2:7" ht="31.5" customHeight="1">
      <c r="B15" s="377" t="s">
        <v>64</v>
      </c>
      <c r="C15" s="378"/>
      <c r="D15" s="378"/>
      <c r="E15" s="378"/>
      <c r="F15" s="378"/>
      <c r="G15" s="379"/>
    </row>
    <row r="16" spans="2:7" ht="12.75" customHeight="1">
      <c r="B16" s="348" t="s">
        <v>4</v>
      </c>
      <c r="C16" s="348" t="s">
        <v>3</v>
      </c>
      <c r="D16" s="348" t="s">
        <v>5</v>
      </c>
      <c r="E16" s="348" t="s">
        <v>6</v>
      </c>
      <c r="F16" s="348" t="s">
        <v>12</v>
      </c>
      <c r="G16" s="348"/>
    </row>
    <row r="17" spans="2:7" ht="12.75">
      <c r="B17" s="348"/>
      <c r="C17" s="348"/>
      <c r="D17" s="348"/>
      <c r="E17" s="348"/>
      <c r="F17" s="78" t="s">
        <v>0</v>
      </c>
      <c r="G17" s="79" t="s">
        <v>7</v>
      </c>
    </row>
    <row r="18" spans="2:7" ht="12.75">
      <c r="B18" s="341">
        <v>22</v>
      </c>
      <c r="C18" s="341">
        <v>2205557</v>
      </c>
      <c r="D18" s="341" t="s">
        <v>79</v>
      </c>
      <c r="E18" s="341" t="s">
        <v>65</v>
      </c>
      <c r="F18" s="179">
        <v>41698</v>
      </c>
      <c r="G18" s="169">
        <v>1116.9</v>
      </c>
    </row>
    <row r="19" spans="2:7" ht="12.75">
      <c r="B19" s="342"/>
      <c r="C19" s="342"/>
      <c r="D19" s="342"/>
      <c r="E19" s="342"/>
      <c r="F19" s="179">
        <v>41728</v>
      </c>
      <c r="G19" s="169">
        <v>1116.9</v>
      </c>
    </row>
    <row r="20" spans="2:7" ht="12.75">
      <c r="B20" s="342"/>
      <c r="C20" s="342"/>
      <c r="D20" s="342"/>
      <c r="E20" s="342"/>
      <c r="F20" s="179">
        <v>41759</v>
      </c>
      <c r="G20" s="169">
        <v>1116.9</v>
      </c>
    </row>
    <row r="21" spans="2:7" ht="12.75">
      <c r="B21" s="343"/>
      <c r="C21" s="343"/>
      <c r="D21" s="343"/>
      <c r="E21" s="343"/>
      <c r="F21" s="179">
        <v>41789</v>
      </c>
      <c r="G21" s="169">
        <v>1116.9</v>
      </c>
    </row>
    <row r="22" spans="2:7" ht="12.75">
      <c r="B22" s="344">
        <v>22</v>
      </c>
      <c r="C22" s="344">
        <v>2207751</v>
      </c>
      <c r="D22" s="344" t="s">
        <v>75</v>
      </c>
      <c r="E22" s="344" t="s">
        <v>65</v>
      </c>
      <c r="F22" s="178">
        <v>41669</v>
      </c>
      <c r="G22" s="153">
        <v>2071.88</v>
      </c>
    </row>
    <row r="23" spans="2:7" ht="12.75">
      <c r="B23" s="345"/>
      <c r="C23" s="345"/>
      <c r="D23" s="345"/>
      <c r="E23" s="345"/>
      <c r="F23" s="178">
        <v>41698</v>
      </c>
      <c r="G23" s="153">
        <v>2071.88</v>
      </c>
    </row>
    <row r="24" spans="2:7" ht="12.75">
      <c r="B24" s="345"/>
      <c r="C24" s="345"/>
      <c r="D24" s="345"/>
      <c r="E24" s="345"/>
      <c r="F24" s="178">
        <v>41728</v>
      </c>
      <c r="G24" s="153">
        <v>2071.88</v>
      </c>
    </row>
    <row r="25" spans="2:7" ht="12.75">
      <c r="B25" s="345"/>
      <c r="C25" s="345"/>
      <c r="D25" s="345"/>
      <c r="E25" s="345"/>
      <c r="F25" s="178">
        <v>41759</v>
      </c>
      <c r="G25" s="153">
        <v>2071.88</v>
      </c>
    </row>
    <row r="26" spans="2:7" ht="12.75">
      <c r="B26" s="345"/>
      <c r="C26" s="345"/>
      <c r="D26" s="345"/>
      <c r="E26" s="345"/>
      <c r="F26" s="178">
        <v>41789</v>
      </c>
      <c r="G26" s="153">
        <v>2071.88</v>
      </c>
    </row>
    <row r="27" spans="2:7" ht="12.75">
      <c r="B27" s="346"/>
      <c r="C27" s="346"/>
      <c r="D27" s="346"/>
      <c r="E27" s="346"/>
      <c r="F27" s="178">
        <v>41820</v>
      </c>
      <c r="G27" s="153">
        <v>2071.88</v>
      </c>
    </row>
    <row r="28" spans="2:7" ht="12.75">
      <c r="B28" s="122" t="s">
        <v>74</v>
      </c>
      <c r="C28" s="46"/>
      <c r="D28" s="46"/>
      <c r="E28" s="122">
        <f>COUNTIF(E18:E27,"2013/2014")</f>
        <v>2</v>
      </c>
      <c r="F28" s="122">
        <f>COUNT(F18:F27)</f>
        <v>10</v>
      </c>
      <c r="G28" s="137">
        <f>SUM(G18:G27)</f>
        <v>16898.880000000005</v>
      </c>
    </row>
    <row r="29" spans="2:7" ht="12.75">
      <c r="B29" s="344">
        <v>22</v>
      </c>
      <c r="C29" s="355">
        <v>2208700</v>
      </c>
      <c r="D29" s="359" t="s">
        <v>95</v>
      </c>
      <c r="E29" s="344" t="s">
        <v>93</v>
      </c>
      <c r="F29" s="26">
        <v>42078</v>
      </c>
      <c r="G29" s="153">
        <v>1175.2566666666667</v>
      </c>
    </row>
    <row r="30" spans="2:7" ht="12.75">
      <c r="B30" s="345"/>
      <c r="C30" s="356"/>
      <c r="D30" s="360"/>
      <c r="E30" s="345"/>
      <c r="F30" s="26">
        <v>42109</v>
      </c>
      <c r="G30" s="153">
        <v>1175.2566666666667</v>
      </c>
    </row>
    <row r="31" spans="2:7" ht="12.75">
      <c r="B31" s="345"/>
      <c r="C31" s="356"/>
      <c r="D31" s="360"/>
      <c r="E31" s="345"/>
      <c r="F31" s="26">
        <v>42139</v>
      </c>
      <c r="G31" s="153">
        <v>1175.2566666666667</v>
      </c>
    </row>
    <row r="32" spans="2:7" ht="12.75">
      <c r="B32" s="345"/>
      <c r="C32" s="356"/>
      <c r="D32" s="360"/>
      <c r="E32" s="345"/>
      <c r="F32" s="26">
        <v>42170</v>
      </c>
      <c r="G32" s="153">
        <v>1175.2566666666667</v>
      </c>
    </row>
    <row r="33" spans="2:7" ht="12.75">
      <c r="B33" s="345"/>
      <c r="C33" s="356"/>
      <c r="D33" s="360"/>
      <c r="E33" s="345"/>
      <c r="F33" s="26">
        <v>42200</v>
      </c>
      <c r="G33" s="153">
        <v>1175.2566666666667</v>
      </c>
    </row>
    <row r="34" spans="2:7" ht="12.75">
      <c r="B34" s="346"/>
      <c r="C34" s="357"/>
      <c r="D34" s="361"/>
      <c r="E34" s="346"/>
      <c r="F34" s="26">
        <v>42231</v>
      </c>
      <c r="G34" s="153">
        <v>1175.2566666666667</v>
      </c>
    </row>
    <row r="35" spans="2:7" ht="12.75">
      <c r="B35" s="341">
        <v>22</v>
      </c>
      <c r="C35" s="387">
        <v>2210623</v>
      </c>
      <c r="D35" s="387" t="s">
        <v>96</v>
      </c>
      <c r="E35" s="341" t="s">
        <v>93</v>
      </c>
      <c r="F35" s="161">
        <v>42078</v>
      </c>
      <c r="G35" s="169">
        <v>1599.2416666666668</v>
      </c>
    </row>
    <row r="36" spans="2:7" ht="12.75">
      <c r="B36" s="342"/>
      <c r="C36" s="388"/>
      <c r="D36" s="388"/>
      <c r="E36" s="342"/>
      <c r="F36" s="161">
        <v>42109</v>
      </c>
      <c r="G36" s="169">
        <v>1599.2416666666668</v>
      </c>
    </row>
    <row r="37" spans="2:7" ht="12.75">
      <c r="B37" s="342"/>
      <c r="C37" s="388"/>
      <c r="D37" s="388"/>
      <c r="E37" s="342"/>
      <c r="F37" s="161">
        <v>42139</v>
      </c>
      <c r="G37" s="169">
        <v>1599.2416666666668</v>
      </c>
    </row>
    <row r="38" spans="2:7" ht="12.75">
      <c r="B38" s="342"/>
      <c r="C38" s="388"/>
      <c r="D38" s="388"/>
      <c r="E38" s="342"/>
      <c r="F38" s="161">
        <v>42170</v>
      </c>
      <c r="G38" s="169">
        <v>1599.2416666666668</v>
      </c>
    </row>
    <row r="39" spans="2:7" ht="12.75">
      <c r="B39" s="342"/>
      <c r="C39" s="388"/>
      <c r="D39" s="388"/>
      <c r="E39" s="342"/>
      <c r="F39" s="161">
        <v>42200</v>
      </c>
      <c r="G39" s="169">
        <v>1599.2416666666668</v>
      </c>
    </row>
    <row r="40" spans="2:7" ht="12.75">
      <c r="B40" s="343"/>
      <c r="C40" s="389"/>
      <c r="D40" s="389"/>
      <c r="E40" s="343"/>
      <c r="F40" s="161">
        <v>42231</v>
      </c>
      <c r="G40" s="169">
        <v>1599.2416666666668</v>
      </c>
    </row>
    <row r="41" spans="2:7" ht="12.75">
      <c r="B41" s="122" t="s">
        <v>74</v>
      </c>
      <c r="C41" s="46"/>
      <c r="D41" s="46"/>
      <c r="E41" s="122">
        <f>COUNTIF(E29:E40,"2014/2015")</f>
        <v>2</v>
      </c>
      <c r="F41" s="122">
        <f>COUNT(F29:F40)</f>
        <v>12</v>
      </c>
      <c r="G41" s="137">
        <f>SUM(G29:G40)</f>
        <v>16646.989999999998</v>
      </c>
    </row>
    <row r="42" spans="2:7" ht="12.75">
      <c r="B42" s="358">
        <v>22</v>
      </c>
      <c r="C42" s="355">
        <v>2201200</v>
      </c>
      <c r="D42" s="390" t="s">
        <v>110</v>
      </c>
      <c r="E42" s="344" t="s">
        <v>100</v>
      </c>
      <c r="F42" s="26">
        <v>42428</v>
      </c>
      <c r="G42" s="197">
        <v>8058</v>
      </c>
    </row>
    <row r="43" spans="2:7" ht="12.75">
      <c r="B43" s="358"/>
      <c r="C43" s="356"/>
      <c r="D43" s="360"/>
      <c r="E43" s="345"/>
      <c r="F43" s="26">
        <v>42457</v>
      </c>
      <c r="G43" s="197">
        <v>8058</v>
      </c>
    </row>
    <row r="44" spans="2:7" ht="12.75">
      <c r="B44" s="358"/>
      <c r="C44" s="356"/>
      <c r="D44" s="360"/>
      <c r="E44" s="345"/>
      <c r="F44" s="26">
        <v>42488</v>
      </c>
      <c r="G44" s="197">
        <v>8058</v>
      </c>
    </row>
    <row r="45" spans="2:7" ht="12.75">
      <c r="B45" s="358"/>
      <c r="C45" s="356"/>
      <c r="D45" s="360"/>
      <c r="E45" s="345"/>
      <c r="F45" s="26">
        <v>42518</v>
      </c>
      <c r="G45" s="197">
        <v>8058</v>
      </c>
    </row>
    <row r="46" spans="2:7" ht="12.75">
      <c r="B46" s="358"/>
      <c r="C46" s="356"/>
      <c r="D46" s="360"/>
      <c r="E46" s="345"/>
      <c r="F46" s="26">
        <v>42549</v>
      </c>
      <c r="G46" s="197">
        <v>8058</v>
      </c>
    </row>
    <row r="47" spans="2:7" ht="12.75">
      <c r="B47" s="358"/>
      <c r="C47" s="357"/>
      <c r="D47" s="361"/>
      <c r="E47" s="346"/>
      <c r="F47" s="26">
        <v>42579</v>
      </c>
      <c r="G47" s="197">
        <v>8058</v>
      </c>
    </row>
    <row r="48" spans="2:7" ht="12.75">
      <c r="B48" s="391">
        <v>22</v>
      </c>
      <c r="C48" s="392">
        <v>2202406</v>
      </c>
      <c r="D48" s="394" t="s">
        <v>111</v>
      </c>
      <c r="E48" s="396" t="s">
        <v>100</v>
      </c>
      <c r="F48" s="158">
        <v>42428</v>
      </c>
      <c r="G48" s="191">
        <v>2082.5</v>
      </c>
    </row>
    <row r="49" spans="2:7" ht="12.75">
      <c r="B49" s="391"/>
      <c r="C49" s="393"/>
      <c r="D49" s="395"/>
      <c r="E49" s="397"/>
      <c r="F49" s="158">
        <v>42457</v>
      </c>
      <c r="G49" s="191">
        <v>2082.5</v>
      </c>
    </row>
    <row r="50" spans="2:7" ht="12.75">
      <c r="B50" s="358">
        <v>22</v>
      </c>
      <c r="C50" s="355">
        <v>2202505</v>
      </c>
      <c r="D50" s="390" t="s">
        <v>112</v>
      </c>
      <c r="E50" s="344" t="s">
        <v>100</v>
      </c>
      <c r="F50" s="26">
        <v>42428</v>
      </c>
      <c r="G50" s="197">
        <v>8321.5</v>
      </c>
    </row>
    <row r="51" spans="2:7" ht="12.75">
      <c r="B51" s="358"/>
      <c r="C51" s="356"/>
      <c r="D51" s="360"/>
      <c r="E51" s="345"/>
      <c r="F51" s="26">
        <v>42457</v>
      </c>
      <c r="G51" s="197">
        <v>8321.5</v>
      </c>
    </row>
    <row r="52" spans="2:7" ht="12.75">
      <c r="B52" s="358"/>
      <c r="C52" s="356"/>
      <c r="D52" s="360"/>
      <c r="E52" s="345"/>
      <c r="F52" s="26">
        <v>42488</v>
      </c>
      <c r="G52" s="197">
        <v>8321.5</v>
      </c>
    </row>
    <row r="53" spans="2:7" ht="12.75">
      <c r="B53" s="358"/>
      <c r="C53" s="356"/>
      <c r="D53" s="360"/>
      <c r="E53" s="345"/>
      <c r="F53" s="26">
        <v>42518</v>
      </c>
      <c r="G53" s="197">
        <v>8321.5</v>
      </c>
    </row>
    <row r="54" spans="2:7" ht="12.75">
      <c r="B54" s="358"/>
      <c r="C54" s="356"/>
      <c r="D54" s="360"/>
      <c r="E54" s="345"/>
      <c r="F54" s="26">
        <v>42549</v>
      </c>
      <c r="G54" s="197">
        <v>8321.5</v>
      </c>
    </row>
    <row r="55" spans="2:7" ht="12.75">
      <c r="B55" s="358"/>
      <c r="C55" s="357"/>
      <c r="D55" s="361"/>
      <c r="E55" s="346"/>
      <c r="F55" s="26">
        <v>42579</v>
      </c>
      <c r="G55" s="197">
        <v>8321.5</v>
      </c>
    </row>
    <row r="56" spans="2:7" ht="12.75">
      <c r="B56" s="312">
        <v>22</v>
      </c>
      <c r="C56" s="313">
        <v>2203255</v>
      </c>
      <c r="D56" s="310" t="s">
        <v>113</v>
      </c>
      <c r="E56" s="311" t="s">
        <v>100</v>
      </c>
      <c r="F56" s="158">
        <v>42579</v>
      </c>
      <c r="G56" s="191">
        <v>1976.25</v>
      </c>
    </row>
    <row r="57" spans="2:7" ht="12.75">
      <c r="B57" s="358">
        <v>22</v>
      </c>
      <c r="C57" s="355">
        <v>2203800</v>
      </c>
      <c r="D57" s="359" t="s">
        <v>114</v>
      </c>
      <c r="E57" s="344" t="s">
        <v>100</v>
      </c>
      <c r="F57" s="26">
        <v>42428</v>
      </c>
      <c r="G57" s="197">
        <v>4632.5</v>
      </c>
    </row>
    <row r="58" spans="2:7" ht="12.75">
      <c r="B58" s="358"/>
      <c r="C58" s="356"/>
      <c r="D58" s="360"/>
      <c r="E58" s="345"/>
      <c r="F58" s="26">
        <v>42457</v>
      </c>
      <c r="G58" s="197">
        <v>4632.5</v>
      </c>
    </row>
    <row r="59" spans="2:7" ht="12.75">
      <c r="B59" s="358"/>
      <c r="C59" s="356"/>
      <c r="D59" s="360"/>
      <c r="E59" s="345"/>
      <c r="F59" s="26">
        <v>42488</v>
      </c>
      <c r="G59" s="197">
        <v>4632.5</v>
      </c>
    </row>
    <row r="60" spans="2:7" ht="12.75">
      <c r="B60" s="358"/>
      <c r="C60" s="356"/>
      <c r="D60" s="360"/>
      <c r="E60" s="345"/>
      <c r="F60" s="26">
        <v>42518</v>
      </c>
      <c r="G60" s="197">
        <v>4632.5</v>
      </c>
    </row>
    <row r="61" spans="2:7" ht="12.75">
      <c r="B61" s="358"/>
      <c r="C61" s="356"/>
      <c r="D61" s="360"/>
      <c r="E61" s="345"/>
      <c r="F61" s="26">
        <v>42549</v>
      </c>
      <c r="G61" s="197">
        <v>4632.5</v>
      </c>
    </row>
    <row r="62" spans="2:7" ht="12.75">
      <c r="B62" s="358"/>
      <c r="C62" s="357"/>
      <c r="D62" s="361"/>
      <c r="E62" s="346"/>
      <c r="F62" s="26">
        <v>42579</v>
      </c>
      <c r="G62" s="197">
        <v>4632.5</v>
      </c>
    </row>
    <row r="63" spans="2:7" ht="12.75">
      <c r="B63" s="400">
        <v>22</v>
      </c>
      <c r="C63" s="392">
        <v>2204550</v>
      </c>
      <c r="D63" s="394" t="s">
        <v>115</v>
      </c>
      <c r="E63" s="396" t="s">
        <v>100</v>
      </c>
      <c r="F63" s="158">
        <v>42428</v>
      </c>
      <c r="G63" s="191">
        <v>5508</v>
      </c>
    </row>
    <row r="64" spans="2:7" ht="12.75">
      <c r="B64" s="400"/>
      <c r="C64" s="393"/>
      <c r="D64" s="395"/>
      <c r="E64" s="397"/>
      <c r="F64" s="158">
        <v>42457</v>
      </c>
      <c r="G64" s="191">
        <v>5508</v>
      </c>
    </row>
    <row r="65" spans="2:7" ht="12.75">
      <c r="B65" s="400"/>
      <c r="C65" s="393"/>
      <c r="D65" s="395"/>
      <c r="E65" s="397"/>
      <c r="F65" s="158">
        <v>42488</v>
      </c>
      <c r="G65" s="191">
        <v>5508</v>
      </c>
    </row>
    <row r="66" spans="2:7" ht="12.75">
      <c r="B66" s="400"/>
      <c r="C66" s="393"/>
      <c r="D66" s="395"/>
      <c r="E66" s="397"/>
      <c r="F66" s="158">
        <v>42518</v>
      </c>
      <c r="G66" s="191">
        <v>5508</v>
      </c>
    </row>
    <row r="67" spans="2:7" ht="12.75">
      <c r="B67" s="400"/>
      <c r="C67" s="393"/>
      <c r="D67" s="395"/>
      <c r="E67" s="397"/>
      <c r="F67" s="158">
        <v>42549</v>
      </c>
      <c r="G67" s="191">
        <v>5508</v>
      </c>
    </row>
    <row r="68" spans="2:7" ht="12.75">
      <c r="B68" s="400"/>
      <c r="C68" s="401"/>
      <c r="D68" s="398"/>
      <c r="E68" s="399"/>
      <c r="F68" s="158">
        <v>42579</v>
      </c>
      <c r="G68" s="191">
        <v>5508</v>
      </c>
    </row>
    <row r="69" spans="2:7" ht="12.75">
      <c r="B69" s="358">
        <v>22</v>
      </c>
      <c r="C69" s="355">
        <v>2205409</v>
      </c>
      <c r="D69" s="359" t="s">
        <v>116</v>
      </c>
      <c r="E69" s="344" t="s">
        <v>100</v>
      </c>
      <c r="F69" s="26">
        <v>42428</v>
      </c>
      <c r="G69" s="197">
        <v>3323.5</v>
      </c>
    </row>
    <row r="70" spans="2:7" ht="12.75">
      <c r="B70" s="358"/>
      <c r="C70" s="356"/>
      <c r="D70" s="360"/>
      <c r="E70" s="345"/>
      <c r="F70" s="26">
        <v>42457</v>
      </c>
      <c r="G70" s="197">
        <v>3323.5</v>
      </c>
    </row>
    <row r="71" spans="2:7" ht="12.75">
      <c r="B71" s="358"/>
      <c r="C71" s="356"/>
      <c r="D71" s="360"/>
      <c r="E71" s="345"/>
      <c r="F71" s="26">
        <v>42488</v>
      </c>
      <c r="G71" s="197">
        <v>3323.5</v>
      </c>
    </row>
    <row r="72" spans="2:7" ht="12.75">
      <c r="B72" s="358"/>
      <c r="C72" s="356"/>
      <c r="D72" s="360"/>
      <c r="E72" s="345"/>
      <c r="F72" s="26">
        <v>42518</v>
      </c>
      <c r="G72" s="197">
        <v>3323.5</v>
      </c>
    </row>
    <row r="73" spans="2:7" ht="12.75">
      <c r="B73" s="358"/>
      <c r="C73" s="356"/>
      <c r="D73" s="360"/>
      <c r="E73" s="345"/>
      <c r="F73" s="26">
        <v>42549</v>
      </c>
      <c r="G73" s="197">
        <v>3323.5</v>
      </c>
    </row>
    <row r="74" spans="2:7" ht="12.75">
      <c r="B74" s="358"/>
      <c r="C74" s="357"/>
      <c r="D74" s="361"/>
      <c r="E74" s="346"/>
      <c r="F74" s="26">
        <v>42579</v>
      </c>
      <c r="G74" s="197">
        <v>3323.5</v>
      </c>
    </row>
    <row r="75" spans="2:7" ht="12.75">
      <c r="B75" s="362">
        <v>22</v>
      </c>
      <c r="C75" s="363">
        <v>2205805</v>
      </c>
      <c r="D75" s="366" t="s">
        <v>117</v>
      </c>
      <c r="E75" s="341" t="s">
        <v>100</v>
      </c>
      <c r="F75" s="161">
        <v>42428</v>
      </c>
      <c r="G75" s="196">
        <v>5006.5</v>
      </c>
    </row>
    <row r="76" spans="2:7" ht="12.75">
      <c r="B76" s="362"/>
      <c r="C76" s="364"/>
      <c r="D76" s="367"/>
      <c r="E76" s="342"/>
      <c r="F76" s="161">
        <v>42457</v>
      </c>
      <c r="G76" s="196">
        <v>5006.5</v>
      </c>
    </row>
    <row r="77" spans="2:7" ht="12.75">
      <c r="B77" s="362"/>
      <c r="C77" s="364"/>
      <c r="D77" s="367"/>
      <c r="E77" s="342"/>
      <c r="F77" s="161">
        <v>42488</v>
      </c>
      <c r="G77" s="196">
        <v>5006.5</v>
      </c>
    </row>
    <row r="78" spans="2:7" ht="12.75">
      <c r="B78" s="362"/>
      <c r="C78" s="364"/>
      <c r="D78" s="367"/>
      <c r="E78" s="342"/>
      <c r="F78" s="161">
        <v>42518</v>
      </c>
      <c r="G78" s="196">
        <v>5006.5</v>
      </c>
    </row>
    <row r="79" spans="2:7" ht="12.75">
      <c r="B79" s="362"/>
      <c r="C79" s="364"/>
      <c r="D79" s="367"/>
      <c r="E79" s="342"/>
      <c r="F79" s="161">
        <v>42549</v>
      </c>
      <c r="G79" s="196">
        <v>5006.5</v>
      </c>
    </row>
    <row r="80" spans="2:7" ht="12.75">
      <c r="B80" s="362"/>
      <c r="C80" s="365"/>
      <c r="D80" s="368"/>
      <c r="E80" s="343"/>
      <c r="F80" s="161">
        <v>42579</v>
      </c>
      <c r="G80" s="196">
        <v>5006.5</v>
      </c>
    </row>
    <row r="81" spans="2:7" ht="12.75">
      <c r="B81" s="358">
        <v>22</v>
      </c>
      <c r="C81" s="355">
        <v>2206902</v>
      </c>
      <c r="D81" s="359" t="s">
        <v>118</v>
      </c>
      <c r="E81" s="344" t="s">
        <v>100</v>
      </c>
      <c r="F81" s="26">
        <v>42428</v>
      </c>
      <c r="G81" s="197">
        <v>5159.5</v>
      </c>
    </row>
    <row r="82" spans="2:7" ht="12.75">
      <c r="B82" s="358"/>
      <c r="C82" s="356"/>
      <c r="D82" s="360"/>
      <c r="E82" s="345"/>
      <c r="F82" s="26">
        <v>42457</v>
      </c>
      <c r="G82" s="197">
        <v>5159.5</v>
      </c>
    </row>
    <row r="83" spans="2:7" ht="12.75">
      <c r="B83" s="358"/>
      <c r="C83" s="356"/>
      <c r="D83" s="360"/>
      <c r="E83" s="345"/>
      <c r="F83" s="26">
        <v>42488</v>
      </c>
      <c r="G83" s="197">
        <v>5159.5</v>
      </c>
    </row>
    <row r="84" spans="2:7" ht="12.75">
      <c r="B84" s="358"/>
      <c r="C84" s="356"/>
      <c r="D84" s="360"/>
      <c r="E84" s="345"/>
      <c r="F84" s="26">
        <v>42518</v>
      </c>
      <c r="G84" s="197">
        <v>5159.5</v>
      </c>
    </row>
    <row r="85" spans="2:7" ht="12.75">
      <c r="B85" s="358"/>
      <c r="C85" s="356"/>
      <c r="D85" s="360"/>
      <c r="E85" s="345"/>
      <c r="F85" s="26">
        <v>42549</v>
      </c>
      <c r="G85" s="197">
        <v>5159.5</v>
      </c>
    </row>
    <row r="86" spans="2:7" ht="12.75">
      <c r="B86" s="358"/>
      <c r="C86" s="357"/>
      <c r="D86" s="361"/>
      <c r="E86" s="346"/>
      <c r="F86" s="26">
        <v>42579</v>
      </c>
      <c r="G86" s="197">
        <v>5159.5</v>
      </c>
    </row>
    <row r="87" spans="2:7" ht="12.75">
      <c r="B87" s="362">
        <v>22</v>
      </c>
      <c r="C87" s="363">
        <v>2207850</v>
      </c>
      <c r="D87" s="366" t="s">
        <v>119</v>
      </c>
      <c r="E87" s="341" t="s">
        <v>100</v>
      </c>
      <c r="F87" s="161">
        <v>42428</v>
      </c>
      <c r="G87" s="196">
        <v>3714.5</v>
      </c>
    </row>
    <row r="88" spans="2:7" ht="12.75">
      <c r="B88" s="362"/>
      <c r="C88" s="364"/>
      <c r="D88" s="367"/>
      <c r="E88" s="342"/>
      <c r="F88" s="161">
        <v>42457</v>
      </c>
      <c r="G88" s="196">
        <v>3714.5</v>
      </c>
    </row>
    <row r="89" spans="2:7" ht="12.75">
      <c r="B89" s="362"/>
      <c r="C89" s="364"/>
      <c r="D89" s="367"/>
      <c r="E89" s="342"/>
      <c r="F89" s="161">
        <v>42488</v>
      </c>
      <c r="G89" s="196">
        <v>3714.5</v>
      </c>
    </row>
    <row r="90" spans="2:9" ht="12.75">
      <c r="B90" s="358">
        <v>22</v>
      </c>
      <c r="C90" s="355">
        <v>2208502</v>
      </c>
      <c r="D90" s="359" t="s">
        <v>120</v>
      </c>
      <c r="E90" s="402" t="s">
        <v>100</v>
      </c>
      <c r="F90" s="26">
        <v>42428</v>
      </c>
      <c r="G90" s="197">
        <v>935</v>
      </c>
      <c r="I90" s="198"/>
    </row>
    <row r="91" spans="2:9" ht="12.75">
      <c r="B91" s="358"/>
      <c r="C91" s="356"/>
      <c r="D91" s="360"/>
      <c r="E91" s="403"/>
      <c r="F91" s="26">
        <v>42457</v>
      </c>
      <c r="G91" s="197">
        <v>935</v>
      </c>
      <c r="I91" s="198"/>
    </row>
    <row r="92" spans="2:7" ht="12.75">
      <c r="B92" s="358"/>
      <c r="C92" s="357"/>
      <c r="D92" s="361"/>
      <c r="E92" s="404"/>
      <c r="F92" s="26">
        <v>42488</v>
      </c>
      <c r="G92" s="197">
        <v>935</v>
      </c>
    </row>
    <row r="93" spans="2:9" ht="12.75">
      <c r="B93" s="122" t="s">
        <v>74</v>
      </c>
      <c r="C93" s="46"/>
      <c r="D93" s="46"/>
      <c r="E93" s="122">
        <f>COUNTIF(E42:E92,"2015/2016")</f>
        <v>11</v>
      </c>
      <c r="F93" s="122">
        <f>COUNT(F42:F92)</f>
        <v>51</v>
      </c>
      <c r="G93" s="137">
        <f>SUM(G42:G92)</f>
        <v>260146.75</v>
      </c>
      <c r="I93" s="201"/>
    </row>
    <row r="94" spans="2:7" ht="12.75">
      <c r="B94" s="97" t="s">
        <v>22</v>
      </c>
      <c r="C94" s="87"/>
      <c r="D94" s="87"/>
      <c r="E94" s="97">
        <f>SUM(E28+E41+E93)</f>
        <v>15</v>
      </c>
      <c r="F94" s="98">
        <f>SUM(F28+F41+F93)</f>
        <v>73</v>
      </c>
      <c r="G94" s="99">
        <f>SUM(G28+G41+G93)</f>
        <v>293692.62</v>
      </c>
    </row>
    <row r="98" spans="5:9" ht="12.75">
      <c r="E98"/>
      <c r="F98"/>
      <c r="G98"/>
      <c r="I98" s="198"/>
    </row>
    <row r="99" spans="5:7" ht="12.75">
      <c r="E99"/>
      <c r="F99"/>
      <c r="G99"/>
    </row>
    <row r="100" spans="5:7" ht="12.75">
      <c r="E100"/>
      <c r="F100"/>
      <c r="G100"/>
    </row>
    <row r="101" spans="5:7" ht="12.75">
      <c r="E101"/>
      <c r="F101"/>
      <c r="G101"/>
    </row>
    <row r="102" spans="5:7" ht="12.75">
      <c r="E102"/>
      <c r="F102"/>
      <c r="G102"/>
    </row>
    <row r="103" spans="5:7" ht="12.75">
      <c r="E103"/>
      <c r="F103"/>
      <c r="G103"/>
    </row>
    <row r="104" spans="5:7" ht="12.75">
      <c r="E104"/>
      <c r="F104"/>
      <c r="G104"/>
    </row>
    <row r="105" spans="5:7" ht="12.75">
      <c r="E105"/>
      <c r="F105"/>
      <c r="G105"/>
    </row>
    <row r="106" spans="5:7" ht="12.75">
      <c r="E106"/>
      <c r="F106"/>
      <c r="G106"/>
    </row>
    <row r="107" spans="5:7" ht="12.75">
      <c r="E107"/>
      <c r="F107"/>
      <c r="G107"/>
    </row>
    <row r="108" spans="5:7" ht="12.75">
      <c r="E108"/>
      <c r="F108"/>
      <c r="G108"/>
    </row>
    <row r="109" spans="5:7" ht="12.75">
      <c r="E109"/>
      <c r="F109"/>
      <c r="G109"/>
    </row>
    <row r="110" spans="5:7" ht="12.75">
      <c r="E110"/>
      <c r="F110"/>
      <c r="G110"/>
    </row>
    <row r="111" spans="5:7" ht="12.75">
      <c r="E111"/>
      <c r="F111"/>
      <c r="G111"/>
    </row>
    <row r="112" spans="5:7" ht="12.75">
      <c r="E112"/>
      <c r="F112"/>
      <c r="G112"/>
    </row>
    <row r="113" spans="5:7" ht="12.75">
      <c r="E113"/>
      <c r="F113"/>
      <c r="G113"/>
    </row>
    <row r="114" spans="5:7" ht="12.75">
      <c r="E114"/>
      <c r="F114"/>
      <c r="G114"/>
    </row>
    <row r="115" spans="5:7" ht="12.75">
      <c r="E115"/>
      <c r="F115"/>
      <c r="G115"/>
    </row>
    <row r="116" spans="5:7" ht="12.75">
      <c r="E116"/>
      <c r="F116"/>
      <c r="G116"/>
    </row>
  </sheetData>
  <sheetProtection/>
  <mergeCells count="62">
    <mergeCell ref="B90:B92"/>
    <mergeCell ref="C90:C92"/>
    <mergeCell ref="D87:D89"/>
    <mergeCell ref="E87:E89"/>
    <mergeCell ref="D90:D92"/>
    <mergeCell ref="E90:E92"/>
    <mergeCell ref="B87:B89"/>
    <mergeCell ref="C87:C89"/>
    <mergeCell ref="D75:D80"/>
    <mergeCell ref="E75:E80"/>
    <mergeCell ref="D81:D86"/>
    <mergeCell ref="E81:E86"/>
    <mergeCell ref="B81:B86"/>
    <mergeCell ref="C81:C86"/>
    <mergeCell ref="B75:B80"/>
    <mergeCell ref="C75:C80"/>
    <mergeCell ref="D63:D68"/>
    <mergeCell ref="E63:E68"/>
    <mergeCell ref="B69:B74"/>
    <mergeCell ref="C69:C74"/>
    <mergeCell ref="D69:D74"/>
    <mergeCell ref="E69:E74"/>
    <mergeCell ref="B63:B68"/>
    <mergeCell ref="C63:C68"/>
    <mergeCell ref="B50:B55"/>
    <mergeCell ref="C50:C55"/>
    <mergeCell ref="D50:D55"/>
    <mergeCell ref="E50:E55"/>
    <mergeCell ref="B57:B62"/>
    <mergeCell ref="C57:C62"/>
    <mergeCell ref="D57:D62"/>
    <mergeCell ref="E57:E62"/>
    <mergeCell ref="B42:B47"/>
    <mergeCell ref="C42:C47"/>
    <mergeCell ref="D42:D47"/>
    <mergeCell ref="E42:E47"/>
    <mergeCell ref="B48:B49"/>
    <mergeCell ref="C48:C49"/>
    <mergeCell ref="D48:D49"/>
    <mergeCell ref="E48:E49"/>
    <mergeCell ref="B29:B34"/>
    <mergeCell ref="C29:C34"/>
    <mergeCell ref="D29:D34"/>
    <mergeCell ref="E29:E34"/>
    <mergeCell ref="B35:B40"/>
    <mergeCell ref="C35:C40"/>
    <mergeCell ref="D35:D40"/>
    <mergeCell ref="E35:E40"/>
    <mergeCell ref="B22:B27"/>
    <mergeCell ref="C22:C27"/>
    <mergeCell ref="D22:D27"/>
    <mergeCell ref="E22:E27"/>
    <mergeCell ref="B18:B21"/>
    <mergeCell ref="C18:C21"/>
    <mergeCell ref="D18:D21"/>
    <mergeCell ref="E18:E21"/>
    <mergeCell ref="B15:G15"/>
    <mergeCell ref="B16:B17"/>
    <mergeCell ref="C16:C17"/>
    <mergeCell ref="D16:D17"/>
    <mergeCell ref="E16:E17"/>
    <mergeCell ref="F16:G16"/>
  </mergeCells>
  <conditionalFormatting sqref="E6:F11">
    <cfRule type="cellIs" priority="1" dxfId="0" operator="lessThan" stopIfTrue="1">
      <formula>0</formula>
    </cfRule>
  </conditionalFormatting>
  <printOptions/>
  <pageMargins left="0.787401575" right="0.787401575" top="0.984251969" bottom="0.984251969" header="0.492125985" footer="0.49212598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B6:I80"/>
  <sheetViews>
    <sheetView showGridLines="0" zoomScalePageLayoutView="0" workbookViewId="0" topLeftCell="A31">
      <selection activeCell="K43" sqref="K43"/>
    </sheetView>
  </sheetViews>
  <sheetFormatPr defaultColWidth="9.140625" defaultRowHeight="12.75"/>
  <cols>
    <col min="2" max="2" width="15.28125" style="20" customWidth="1"/>
    <col min="3" max="3" width="23.28125" style="0" customWidth="1"/>
    <col min="4" max="4" width="29.28125" style="0" customWidth="1"/>
    <col min="5" max="5" width="11.00390625" style="20" customWidth="1"/>
    <col min="6" max="6" width="15.421875" style="20" bestFit="1" customWidth="1"/>
    <col min="7" max="7" width="14.8515625" style="56" customWidth="1"/>
    <col min="8" max="9" width="11.00390625" style="0" bestFit="1" customWidth="1"/>
  </cols>
  <sheetData>
    <row r="6" spans="2:7" ht="18">
      <c r="B6" s="34" t="s">
        <v>62</v>
      </c>
      <c r="C6" s="35"/>
      <c r="D6" s="35"/>
      <c r="E6" s="36"/>
      <c r="F6" s="36"/>
      <c r="G6" s="33"/>
    </row>
    <row r="7" spans="2:7" ht="15.75">
      <c r="B7" s="37" t="s">
        <v>46</v>
      </c>
      <c r="C7" s="35"/>
      <c r="D7" s="35"/>
      <c r="E7" s="36"/>
      <c r="F7" s="36"/>
      <c r="G7" s="33"/>
    </row>
    <row r="8" spans="2:7" ht="14.25">
      <c r="B8" s="38" t="s">
        <v>47</v>
      </c>
      <c r="C8" s="35"/>
      <c r="D8" s="35"/>
      <c r="E8" s="36"/>
      <c r="F8" s="36"/>
      <c r="G8" s="33"/>
    </row>
    <row r="9" spans="2:7" ht="14.25">
      <c r="B9" s="38" t="s">
        <v>48</v>
      </c>
      <c r="C9" s="35"/>
      <c r="D9" s="35"/>
      <c r="E9" s="36"/>
      <c r="F9" s="36"/>
      <c r="G9" s="33"/>
    </row>
    <row r="10" spans="2:7" ht="18">
      <c r="B10" s="34"/>
      <c r="C10" s="35"/>
      <c r="D10" s="35"/>
      <c r="E10" s="36"/>
      <c r="F10" s="36"/>
      <c r="G10" s="33"/>
    </row>
    <row r="11" spans="2:7" ht="27.75">
      <c r="B11" s="39" t="s">
        <v>49</v>
      </c>
      <c r="C11" s="35"/>
      <c r="D11" s="35"/>
      <c r="E11" s="36"/>
      <c r="F11" s="36"/>
      <c r="G11" s="33"/>
    </row>
    <row r="12" spans="2:7" ht="20.25">
      <c r="B12" s="40" t="s">
        <v>76</v>
      </c>
      <c r="C12" s="31"/>
      <c r="D12" s="31"/>
      <c r="E12" s="32"/>
      <c r="F12" s="32"/>
      <c r="G12" s="31"/>
    </row>
    <row r="15" spans="2:7" ht="31.5" customHeight="1">
      <c r="B15" s="377" t="s">
        <v>64</v>
      </c>
      <c r="C15" s="378"/>
      <c r="D15" s="378"/>
      <c r="E15" s="378"/>
      <c r="F15" s="378"/>
      <c r="G15" s="379"/>
    </row>
    <row r="16" spans="2:7" ht="12.75" customHeight="1">
      <c r="B16" s="348" t="s">
        <v>4</v>
      </c>
      <c r="C16" s="348" t="s">
        <v>3</v>
      </c>
      <c r="D16" s="348" t="s">
        <v>5</v>
      </c>
      <c r="E16" s="348" t="s">
        <v>6</v>
      </c>
      <c r="F16" s="348" t="s">
        <v>12</v>
      </c>
      <c r="G16" s="348"/>
    </row>
    <row r="17" spans="2:7" ht="12.75">
      <c r="B17" s="348"/>
      <c r="C17" s="348"/>
      <c r="D17" s="348"/>
      <c r="E17" s="348"/>
      <c r="F17" s="78" t="s">
        <v>0</v>
      </c>
      <c r="G17" s="79" t="s">
        <v>7</v>
      </c>
    </row>
    <row r="18" spans="2:9" ht="12.75">
      <c r="B18" s="420">
        <v>22</v>
      </c>
      <c r="C18" s="420">
        <v>2201101</v>
      </c>
      <c r="D18" s="349" t="s">
        <v>131</v>
      </c>
      <c r="E18" s="420" t="s">
        <v>122</v>
      </c>
      <c r="F18" s="220">
        <v>42737</v>
      </c>
      <c r="G18" s="221">
        <v>2431</v>
      </c>
      <c r="I18" s="201"/>
    </row>
    <row r="19" spans="2:9" ht="12.75">
      <c r="B19" s="421"/>
      <c r="C19" s="421"/>
      <c r="D19" s="422"/>
      <c r="E19" s="421"/>
      <c r="F19" s="220">
        <v>42768</v>
      </c>
      <c r="G19" s="221">
        <v>2431</v>
      </c>
      <c r="I19" s="201"/>
    </row>
    <row r="20" spans="2:9" ht="12.75">
      <c r="B20" s="421"/>
      <c r="C20" s="421"/>
      <c r="D20" s="422"/>
      <c r="E20" s="421"/>
      <c r="F20" s="220">
        <v>42796</v>
      </c>
      <c r="G20" s="221">
        <v>2431</v>
      </c>
      <c r="I20" s="201"/>
    </row>
    <row r="21" spans="2:9" ht="12.75">
      <c r="B21" s="421"/>
      <c r="C21" s="421"/>
      <c r="D21" s="422"/>
      <c r="E21" s="421"/>
      <c r="F21" s="220">
        <v>42827</v>
      </c>
      <c r="G21" s="221">
        <v>2431</v>
      </c>
      <c r="I21" s="201"/>
    </row>
    <row r="22" spans="2:9" ht="12.75">
      <c r="B22" s="421"/>
      <c r="C22" s="421"/>
      <c r="D22" s="422"/>
      <c r="E22" s="421"/>
      <c r="F22" s="220">
        <v>42857</v>
      </c>
      <c r="G22" s="221">
        <v>2431</v>
      </c>
      <c r="I22" s="201"/>
    </row>
    <row r="23" spans="2:9" ht="12.75">
      <c r="B23" s="421"/>
      <c r="C23" s="421"/>
      <c r="D23" s="422"/>
      <c r="E23" s="421"/>
      <c r="F23" s="220">
        <v>42888</v>
      </c>
      <c r="G23" s="221">
        <v>2431</v>
      </c>
      <c r="I23" s="201"/>
    </row>
    <row r="24" spans="2:9" ht="12.75">
      <c r="B24" s="371">
        <v>22</v>
      </c>
      <c r="C24" s="371">
        <v>2203602</v>
      </c>
      <c r="D24" s="374" t="s">
        <v>132</v>
      </c>
      <c r="E24" s="371" t="s">
        <v>122</v>
      </c>
      <c r="F24" s="203">
        <v>42737</v>
      </c>
      <c r="G24" s="223">
        <v>2813.5</v>
      </c>
      <c r="H24" s="214"/>
      <c r="I24" s="222"/>
    </row>
    <row r="25" spans="2:9" ht="12.75">
      <c r="B25" s="372"/>
      <c r="C25" s="372"/>
      <c r="D25" s="375"/>
      <c r="E25" s="372"/>
      <c r="F25" s="203">
        <v>42768</v>
      </c>
      <c r="G25" s="223">
        <v>2813.5</v>
      </c>
      <c r="H25" s="214"/>
      <c r="I25" s="222"/>
    </row>
    <row r="26" spans="2:9" ht="12.75">
      <c r="B26" s="372"/>
      <c r="C26" s="372"/>
      <c r="D26" s="375"/>
      <c r="E26" s="372"/>
      <c r="F26" s="203">
        <v>42796</v>
      </c>
      <c r="G26" s="223">
        <v>2813.5</v>
      </c>
      <c r="H26" s="214"/>
      <c r="I26" s="222"/>
    </row>
    <row r="27" spans="2:9" ht="12.75">
      <c r="B27" s="372"/>
      <c r="C27" s="372"/>
      <c r="D27" s="375"/>
      <c r="E27" s="372"/>
      <c r="F27" s="203">
        <v>42827</v>
      </c>
      <c r="G27" s="223">
        <v>2813.5</v>
      </c>
      <c r="H27" s="214"/>
      <c r="I27" s="222"/>
    </row>
    <row r="28" spans="2:9" ht="12.75">
      <c r="B28" s="372"/>
      <c r="C28" s="372"/>
      <c r="D28" s="375"/>
      <c r="E28" s="372"/>
      <c r="F28" s="203">
        <v>42857</v>
      </c>
      <c r="G28" s="223">
        <v>2813.5</v>
      </c>
      <c r="H28" s="214"/>
      <c r="I28" s="222"/>
    </row>
    <row r="29" spans="2:9" ht="12.75">
      <c r="B29" s="372"/>
      <c r="C29" s="373"/>
      <c r="D29" s="376"/>
      <c r="E29" s="372"/>
      <c r="F29" s="203">
        <v>42888</v>
      </c>
      <c r="G29" s="223">
        <v>2813.5</v>
      </c>
      <c r="H29" s="214"/>
      <c r="I29" s="222"/>
    </row>
    <row r="30" spans="2:9" ht="12.75">
      <c r="B30" s="122" t="s">
        <v>74</v>
      </c>
      <c r="C30" s="243"/>
      <c r="D30" s="244"/>
      <c r="E30" s="122">
        <f>COUNTIF(E18:E29,"2016/2017")</f>
        <v>2</v>
      </c>
      <c r="F30" s="122">
        <f>COUNT(F18:F29)</f>
        <v>12</v>
      </c>
      <c r="G30" s="137">
        <f>SUM(G18:G29)</f>
        <v>31467</v>
      </c>
      <c r="I30" s="201"/>
    </row>
    <row r="31" spans="2:9" ht="12.75">
      <c r="B31" s="408">
        <v>22</v>
      </c>
      <c r="C31" s="408">
        <v>2201150</v>
      </c>
      <c r="D31" s="408" t="s">
        <v>153</v>
      </c>
      <c r="E31" s="408" t="s">
        <v>143</v>
      </c>
      <c r="F31" s="261">
        <v>43220</v>
      </c>
      <c r="G31" s="262">
        <v>2737</v>
      </c>
      <c r="I31" s="201"/>
    </row>
    <row r="32" spans="2:9" ht="12.75">
      <c r="B32" s="409"/>
      <c r="C32" s="409"/>
      <c r="D32" s="409"/>
      <c r="E32" s="409"/>
      <c r="F32" s="261">
        <v>43249</v>
      </c>
      <c r="G32" s="262">
        <v>2737</v>
      </c>
      <c r="I32" s="201"/>
    </row>
    <row r="33" spans="2:9" ht="12.75">
      <c r="B33" s="410"/>
      <c r="C33" s="410"/>
      <c r="D33" s="410"/>
      <c r="E33" s="410"/>
      <c r="F33" s="261">
        <v>43280</v>
      </c>
      <c r="G33" s="262">
        <v>2737</v>
      </c>
      <c r="I33" s="201"/>
    </row>
    <row r="34" spans="2:9" ht="12.75">
      <c r="B34" s="417">
        <v>22</v>
      </c>
      <c r="C34" s="417">
        <v>2202307</v>
      </c>
      <c r="D34" s="411" t="s">
        <v>154</v>
      </c>
      <c r="E34" s="371" t="s">
        <v>143</v>
      </c>
      <c r="F34" s="263">
        <v>43129</v>
      </c>
      <c r="G34" s="264">
        <v>15453</v>
      </c>
      <c r="I34" s="201"/>
    </row>
    <row r="35" spans="2:9" ht="12.75">
      <c r="B35" s="418"/>
      <c r="C35" s="418"/>
      <c r="D35" s="412"/>
      <c r="E35" s="372"/>
      <c r="F35" s="263">
        <v>43159</v>
      </c>
      <c r="G35" s="264">
        <v>15453</v>
      </c>
      <c r="I35" s="201"/>
    </row>
    <row r="36" spans="2:9" ht="12.75">
      <c r="B36" s="418"/>
      <c r="C36" s="418"/>
      <c r="D36" s="412"/>
      <c r="E36" s="372"/>
      <c r="F36" s="263">
        <v>43188</v>
      </c>
      <c r="G36" s="264">
        <v>15453</v>
      </c>
      <c r="I36" s="201"/>
    </row>
    <row r="37" spans="2:9" ht="12.75">
      <c r="B37" s="418"/>
      <c r="C37" s="418"/>
      <c r="D37" s="412"/>
      <c r="E37" s="372"/>
      <c r="F37" s="263">
        <v>43220</v>
      </c>
      <c r="G37" s="264">
        <v>15453</v>
      </c>
      <c r="I37" s="201"/>
    </row>
    <row r="38" spans="2:9" ht="12.75">
      <c r="B38" s="418"/>
      <c r="C38" s="418"/>
      <c r="D38" s="412"/>
      <c r="E38" s="372"/>
      <c r="F38" s="263">
        <v>43249</v>
      </c>
      <c r="G38" s="264">
        <v>15453</v>
      </c>
      <c r="I38" s="201"/>
    </row>
    <row r="39" spans="2:9" ht="12.75">
      <c r="B39" s="419"/>
      <c r="C39" s="419"/>
      <c r="D39" s="413"/>
      <c r="E39" s="373"/>
      <c r="F39" s="263">
        <v>43280</v>
      </c>
      <c r="G39" s="264">
        <v>15453</v>
      </c>
      <c r="I39" s="201"/>
    </row>
    <row r="40" spans="2:9" ht="12.75">
      <c r="B40" s="408">
        <v>22</v>
      </c>
      <c r="C40" s="408">
        <v>2205524</v>
      </c>
      <c r="D40" s="408" t="s">
        <v>155</v>
      </c>
      <c r="E40" s="408" t="s">
        <v>143</v>
      </c>
      <c r="F40" s="261">
        <v>43159</v>
      </c>
      <c r="G40" s="262">
        <v>2193</v>
      </c>
      <c r="H40" s="6"/>
      <c r="I40" s="201"/>
    </row>
    <row r="41" spans="2:9" ht="12.75">
      <c r="B41" s="409"/>
      <c r="C41" s="409"/>
      <c r="D41" s="409"/>
      <c r="E41" s="409"/>
      <c r="F41" s="261">
        <v>43188</v>
      </c>
      <c r="G41" s="262">
        <v>2193</v>
      </c>
      <c r="H41" s="6"/>
      <c r="I41" s="201"/>
    </row>
    <row r="42" spans="2:9" ht="12.75">
      <c r="B42" s="409"/>
      <c r="C42" s="409"/>
      <c r="D42" s="409"/>
      <c r="E42" s="409"/>
      <c r="F42" s="261">
        <v>43220</v>
      </c>
      <c r="G42" s="262">
        <v>2193</v>
      </c>
      <c r="H42" s="6"/>
      <c r="I42" s="201"/>
    </row>
    <row r="43" spans="2:9" ht="12.75">
      <c r="B43" s="409"/>
      <c r="C43" s="409"/>
      <c r="D43" s="409"/>
      <c r="E43" s="409"/>
      <c r="F43" s="261">
        <v>43249</v>
      </c>
      <c r="G43" s="262">
        <v>2193</v>
      </c>
      <c r="H43" s="6"/>
      <c r="I43" s="201"/>
    </row>
    <row r="44" spans="2:9" ht="12.75">
      <c r="B44" s="410"/>
      <c r="C44" s="410"/>
      <c r="D44" s="410"/>
      <c r="E44" s="410"/>
      <c r="F44" s="261">
        <v>43280</v>
      </c>
      <c r="G44" s="262">
        <v>2193</v>
      </c>
      <c r="H44" s="6"/>
      <c r="I44" s="201"/>
    </row>
    <row r="45" spans="2:9" s="6" customFormat="1" ht="12.75">
      <c r="B45" s="417">
        <v>22</v>
      </c>
      <c r="C45" s="417">
        <v>2209005</v>
      </c>
      <c r="D45" s="411" t="s">
        <v>156</v>
      </c>
      <c r="E45" s="371" t="s">
        <v>143</v>
      </c>
      <c r="F45" s="263">
        <v>43129</v>
      </c>
      <c r="G45" s="264">
        <v>2660.5</v>
      </c>
      <c r="I45" s="270"/>
    </row>
    <row r="46" spans="2:9" s="6" customFormat="1" ht="12.75">
      <c r="B46" s="418"/>
      <c r="C46" s="418"/>
      <c r="D46" s="412"/>
      <c r="E46" s="372"/>
      <c r="F46" s="263">
        <v>43159</v>
      </c>
      <c r="G46" s="264">
        <v>2660.5</v>
      </c>
      <c r="I46" s="270"/>
    </row>
    <row r="47" spans="2:9" s="6" customFormat="1" ht="12.75">
      <c r="B47" s="418"/>
      <c r="C47" s="418"/>
      <c r="D47" s="412"/>
      <c r="E47" s="372"/>
      <c r="F47" s="263">
        <v>43188</v>
      </c>
      <c r="G47" s="264">
        <v>2660.5</v>
      </c>
      <c r="I47" s="270"/>
    </row>
    <row r="48" spans="2:9" s="6" customFormat="1" ht="12.75">
      <c r="B48" s="418"/>
      <c r="C48" s="418"/>
      <c r="D48" s="412"/>
      <c r="E48" s="372"/>
      <c r="F48" s="263">
        <v>43220</v>
      </c>
      <c r="G48" s="264">
        <v>2660.5</v>
      </c>
      <c r="I48" s="270"/>
    </row>
    <row r="49" spans="2:9" s="6" customFormat="1" ht="12.75">
      <c r="B49" s="418"/>
      <c r="C49" s="418"/>
      <c r="D49" s="412"/>
      <c r="E49" s="372"/>
      <c r="F49" s="263">
        <v>43249</v>
      </c>
      <c r="G49" s="264">
        <v>2660.5</v>
      </c>
      <c r="I49" s="270"/>
    </row>
    <row r="50" spans="2:9" s="6" customFormat="1" ht="12.75">
      <c r="B50" s="419"/>
      <c r="C50" s="419"/>
      <c r="D50" s="413"/>
      <c r="E50" s="373"/>
      <c r="F50" s="263">
        <v>43280</v>
      </c>
      <c r="G50" s="264">
        <v>2660.5</v>
      </c>
      <c r="I50" s="270"/>
    </row>
    <row r="51" spans="2:9" ht="12.75">
      <c r="B51" s="414">
        <v>22</v>
      </c>
      <c r="C51" s="414">
        <v>2209302</v>
      </c>
      <c r="D51" s="405" t="s">
        <v>157</v>
      </c>
      <c r="E51" s="381" t="s">
        <v>143</v>
      </c>
      <c r="F51" s="265">
        <v>43129</v>
      </c>
      <c r="G51" s="266">
        <v>3332</v>
      </c>
      <c r="H51" s="6"/>
      <c r="I51" s="201"/>
    </row>
    <row r="52" spans="2:9" ht="12.75">
      <c r="B52" s="415"/>
      <c r="C52" s="415"/>
      <c r="D52" s="406"/>
      <c r="E52" s="382"/>
      <c r="F52" s="265">
        <v>43159</v>
      </c>
      <c r="G52" s="266">
        <v>3332</v>
      </c>
      <c r="H52" s="6"/>
      <c r="I52" s="201"/>
    </row>
    <row r="53" spans="2:9" ht="12.75">
      <c r="B53" s="415"/>
      <c r="C53" s="415"/>
      <c r="D53" s="406"/>
      <c r="E53" s="382"/>
      <c r="F53" s="265">
        <v>43188</v>
      </c>
      <c r="G53" s="266">
        <v>3332</v>
      </c>
      <c r="H53" s="6"/>
      <c r="I53" s="201"/>
    </row>
    <row r="54" spans="2:9" ht="12.75">
      <c r="B54" s="415"/>
      <c r="C54" s="415"/>
      <c r="D54" s="406"/>
      <c r="E54" s="382"/>
      <c r="F54" s="265">
        <v>43220</v>
      </c>
      <c r="G54" s="266">
        <v>3332</v>
      </c>
      <c r="H54" s="6"/>
      <c r="I54" s="201"/>
    </row>
    <row r="55" spans="2:9" ht="12.75">
      <c r="B55" s="415"/>
      <c r="C55" s="415"/>
      <c r="D55" s="406"/>
      <c r="E55" s="382"/>
      <c r="F55" s="265">
        <v>43249</v>
      </c>
      <c r="G55" s="266">
        <v>3332</v>
      </c>
      <c r="H55" s="6"/>
      <c r="I55" s="201"/>
    </row>
    <row r="56" spans="2:9" ht="12.75">
      <c r="B56" s="416"/>
      <c r="C56" s="416"/>
      <c r="D56" s="407"/>
      <c r="E56" s="383"/>
      <c r="F56" s="265">
        <v>43280</v>
      </c>
      <c r="G56" s="266">
        <v>3332</v>
      </c>
      <c r="H56" s="6"/>
      <c r="I56" s="201"/>
    </row>
    <row r="57" spans="2:9" ht="12.75">
      <c r="B57" s="122" t="s">
        <v>74</v>
      </c>
      <c r="C57" s="243"/>
      <c r="D57" s="244"/>
      <c r="E57" s="122">
        <f>COUNTIF(E31:E56,"2017/2018")</f>
        <v>5</v>
      </c>
      <c r="F57" s="122">
        <f>COUNT(F31:F56)</f>
        <v>26</v>
      </c>
      <c r="G57" s="137">
        <f>SUM(G31:G56)</f>
        <v>147849</v>
      </c>
      <c r="I57" s="201"/>
    </row>
    <row r="58" spans="2:7" ht="12.75">
      <c r="B58" s="97" t="s">
        <v>22</v>
      </c>
      <c r="C58" s="87"/>
      <c r="D58" s="87"/>
      <c r="E58" s="97">
        <f>SUM(E30+E57)</f>
        <v>7</v>
      </c>
      <c r="F58" s="98">
        <f>SUM(F30+F57)</f>
        <v>38</v>
      </c>
      <c r="G58" s="99">
        <f>SUM(G30+G57)</f>
        <v>179316</v>
      </c>
    </row>
    <row r="62" spans="5:9" ht="12.75">
      <c r="E62"/>
      <c r="F62"/>
      <c r="G62"/>
      <c r="I62" s="198"/>
    </row>
    <row r="63" spans="5:7" ht="12.75">
      <c r="E63"/>
      <c r="F63"/>
      <c r="G63"/>
    </row>
    <row r="64" spans="5:7" ht="12.75">
      <c r="E64"/>
      <c r="F64"/>
      <c r="G64"/>
    </row>
    <row r="65" spans="5:7" ht="12.75">
      <c r="E65"/>
      <c r="F65"/>
      <c r="G65"/>
    </row>
    <row r="66" spans="5:7" ht="12.75">
      <c r="E66"/>
      <c r="F66"/>
      <c r="G66"/>
    </row>
    <row r="67" spans="5:7" ht="12.75">
      <c r="E67"/>
      <c r="F67"/>
      <c r="G67"/>
    </row>
    <row r="68" spans="5:7" ht="12.75">
      <c r="E68"/>
      <c r="F68"/>
      <c r="G68"/>
    </row>
    <row r="69" spans="5:7" ht="12.75">
      <c r="E69"/>
      <c r="F69"/>
      <c r="G69"/>
    </row>
    <row r="70" spans="5:7" ht="12.75">
      <c r="E70"/>
      <c r="F70"/>
      <c r="G70"/>
    </row>
    <row r="71" spans="5:7" ht="12.75">
      <c r="E71"/>
      <c r="F71"/>
      <c r="G71"/>
    </row>
    <row r="72" spans="5:7" ht="12.75">
      <c r="E72"/>
      <c r="F72"/>
      <c r="G72"/>
    </row>
    <row r="73" spans="5:7" ht="12.75">
      <c r="E73"/>
      <c r="F73"/>
      <c r="G73"/>
    </row>
    <row r="74" spans="5:7" ht="12.75">
      <c r="E74"/>
      <c r="F74"/>
      <c r="G74"/>
    </row>
    <row r="75" spans="5:7" ht="12.75">
      <c r="E75"/>
      <c r="F75"/>
      <c r="G75"/>
    </row>
    <row r="76" spans="5:7" ht="12.75">
      <c r="E76"/>
      <c r="F76"/>
      <c r="G76"/>
    </row>
    <row r="77" spans="5:7" ht="12.75">
      <c r="E77"/>
      <c r="F77"/>
      <c r="G77"/>
    </row>
    <row r="78" spans="5:7" ht="12.75">
      <c r="E78"/>
      <c r="F78"/>
      <c r="G78"/>
    </row>
    <row r="79" spans="5:7" ht="12.75">
      <c r="E79"/>
      <c r="F79"/>
      <c r="G79"/>
    </row>
    <row r="80" spans="5:7" ht="12.75">
      <c r="E80"/>
      <c r="F80"/>
      <c r="G80"/>
    </row>
  </sheetData>
  <sheetProtection/>
  <mergeCells count="34">
    <mergeCell ref="E18:E23"/>
    <mergeCell ref="E24:E29"/>
    <mergeCell ref="D24:D29"/>
    <mergeCell ref="B24:B29"/>
    <mergeCell ref="C24:C29"/>
    <mergeCell ref="E31:E33"/>
    <mergeCell ref="B18:B23"/>
    <mergeCell ref="C18:C23"/>
    <mergeCell ref="D18:D23"/>
    <mergeCell ref="B31:B33"/>
    <mergeCell ref="B15:G15"/>
    <mergeCell ref="F16:G16"/>
    <mergeCell ref="C16:C17"/>
    <mergeCell ref="D16:D17"/>
    <mergeCell ref="E16:E17"/>
    <mergeCell ref="B16:B17"/>
    <mergeCell ref="C31:C33"/>
    <mergeCell ref="D31:D33"/>
    <mergeCell ref="C40:C44"/>
    <mergeCell ref="B45:B50"/>
    <mergeCell ref="B34:B39"/>
    <mergeCell ref="C34:C39"/>
    <mergeCell ref="B51:B56"/>
    <mergeCell ref="C45:C50"/>
    <mergeCell ref="C51:C56"/>
    <mergeCell ref="B40:B44"/>
    <mergeCell ref="E45:E50"/>
    <mergeCell ref="D45:D50"/>
    <mergeCell ref="E34:E39"/>
    <mergeCell ref="E51:E56"/>
    <mergeCell ref="D51:D56"/>
    <mergeCell ref="E40:E44"/>
    <mergeCell ref="D40:D44"/>
    <mergeCell ref="D34:D39"/>
  </mergeCells>
  <conditionalFormatting sqref="E6:F11">
    <cfRule type="cellIs" priority="1" dxfId="0" operator="lessThan" stopIfTrue="1">
      <formula>0</formula>
    </cfRule>
  </conditionalFormatting>
  <printOptions/>
  <pageMargins left="0.787401575" right="0.787401575" top="0.984251969" bottom="0.984251969" header="0.492125985" footer="0.49212598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6:L119"/>
  <sheetViews>
    <sheetView showGridLines="0" zoomScalePageLayoutView="0" workbookViewId="0" topLeftCell="A74">
      <selection activeCell="L97" sqref="L97"/>
    </sheetView>
  </sheetViews>
  <sheetFormatPr defaultColWidth="9.140625" defaultRowHeight="12.75"/>
  <cols>
    <col min="2" max="2" width="15.28125" style="20" customWidth="1"/>
    <col min="3" max="3" width="23.28125" style="0" customWidth="1"/>
    <col min="4" max="4" width="29.28125" style="0" customWidth="1"/>
    <col min="5" max="5" width="11.00390625" style="20" customWidth="1"/>
    <col min="6" max="6" width="15.421875" style="20" bestFit="1" customWidth="1"/>
    <col min="7" max="7" width="14.8515625" style="56" customWidth="1"/>
    <col min="8" max="9" width="11.00390625" style="0" bestFit="1" customWidth="1"/>
  </cols>
  <sheetData>
    <row r="6" spans="2:7" ht="18">
      <c r="B6" s="34" t="s">
        <v>62</v>
      </c>
      <c r="C6" s="35"/>
      <c r="D6" s="35"/>
      <c r="E6" s="36"/>
      <c r="F6" s="36"/>
      <c r="G6" s="33"/>
    </row>
    <row r="7" spans="2:7" ht="15.75">
      <c r="B7" s="37" t="s">
        <v>46</v>
      </c>
      <c r="C7" s="35"/>
      <c r="D7" s="35"/>
      <c r="E7" s="36"/>
      <c r="F7" s="36"/>
      <c r="G7" s="33"/>
    </row>
    <row r="8" spans="2:7" ht="14.25">
      <c r="B8" s="38" t="s">
        <v>47</v>
      </c>
      <c r="C8" s="35"/>
      <c r="D8" s="35"/>
      <c r="E8" s="36"/>
      <c r="F8" s="36"/>
      <c r="G8" s="33"/>
    </row>
    <row r="9" spans="2:7" ht="14.25">
      <c r="B9" s="38" t="s">
        <v>48</v>
      </c>
      <c r="C9" s="35"/>
      <c r="D9" s="35"/>
      <c r="E9" s="36"/>
      <c r="F9" s="36"/>
      <c r="G9" s="33"/>
    </row>
    <row r="10" spans="2:7" ht="18">
      <c r="B10" s="34"/>
      <c r="C10" s="35"/>
      <c r="D10" s="35"/>
      <c r="E10" s="36"/>
      <c r="F10" s="36"/>
      <c r="G10" s="33"/>
    </row>
    <row r="11" spans="2:7" ht="27.75">
      <c r="B11" s="39" t="s">
        <v>49</v>
      </c>
      <c r="C11" s="35"/>
      <c r="D11" s="35"/>
      <c r="E11" s="36"/>
      <c r="F11" s="36"/>
      <c r="G11" s="33"/>
    </row>
    <row r="12" spans="2:7" ht="20.25">
      <c r="B12" s="40" t="s">
        <v>76</v>
      </c>
      <c r="C12" s="31"/>
      <c r="D12" s="31"/>
      <c r="E12" s="32"/>
      <c r="F12" s="32"/>
      <c r="G12" s="31"/>
    </row>
    <row r="15" spans="2:7" ht="31.5" customHeight="1">
      <c r="B15" s="377" t="s">
        <v>64</v>
      </c>
      <c r="C15" s="378"/>
      <c r="D15" s="378"/>
      <c r="E15" s="378"/>
      <c r="F15" s="378"/>
      <c r="G15" s="379"/>
    </row>
    <row r="16" spans="2:7" ht="12.75" customHeight="1">
      <c r="B16" s="348" t="s">
        <v>4</v>
      </c>
      <c r="C16" s="348" t="s">
        <v>3</v>
      </c>
      <c r="D16" s="348" t="s">
        <v>5</v>
      </c>
      <c r="E16" s="348" t="s">
        <v>6</v>
      </c>
      <c r="F16" s="348" t="s">
        <v>12</v>
      </c>
      <c r="G16" s="348"/>
    </row>
    <row r="17" spans="2:7" ht="12.75">
      <c r="B17" s="348"/>
      <c r="C17" s="348"/>
      <c r="D17" s="348"/>
      <c r="E17" s="348"/>
      <c r="F17" s="78" t="s">
        <v>0</v>
      </c>
      <c r="G17" s="79" t="s">
        <v>7</v>
      </c>
    </row>
    <row r="18" spans="2:9" ht="12.75">
      <c r="B18" s="420">
        <v>22</v>
      </c>
      <c r="C18" s="421">
        <v>2200103</v>
      </c>
      <c r="D18" s="422" t="s">
        <v>133</v>
      </c>
      <c r="E18" s="420" t="s">
        <v>122</v>
      </c>
      <c r="F18" s="224">
        <v>42786</v>
      </c>
      <c r="G18" s="221">
        <v>2108</v>
      </c>
      <c r="I18" s="201"/>
    </row>
    <row r="19" spans="2:9" ht="12.75">
      <c r="B19" s="421"/>
      <c r="C19" s="421"/>
      <c r="D19" s="422" t="s">
        <v>133</v>
      </c>
      <c r="E19" s="421"/>
      <c r="F19" s="225">
        <v>42814</v>
      </c>
      <c r="G19" s="221">
        <v>2108</v>
      </c>
      <c r="I19" s="201"/>
    </row>
    <row r="20" spans="2:9" ht="12.75">
      <c r="B20" s="421"/>
      <c r="C20" s="421"/>
      <c r="D20" s="422" t="s">
        <v>133</v>
      </c>
      <c r="E20" s="421"/>
      <c r="F20" s="225">
        <v>42845</v>
      </c>
      <c r="G20" s="221">
        <v>2108</v>
      </c>
      <c r="I20" s="201"/>
    </row>
    <row r="21" spans="2:9" ht="12.75">
      <c r="B21" s="421"/>
      <c r="C21" s="421"/>
      <c r="D21" s="422" t="s">
        <v>133</v>
      </c>
      <c r="E21" s="421"/>
      <c r="F21" s="225">
        <v>42875</v>
      </c>
      <c r="G21" s="221">
        <v>2108</v>
      </c>
      <c r="I21" s="201"/>
    </row>
    <row r="22" spans="2:9" ht="12.75">
      <c r="B22" s="371">
        <v>22</v>
      </c>
      <c r="C22" s="371">
        <v>2205250</v>
      </c>
      <c r="D22" s="427" t="s">
        <v>134</v>
      </c>
      <c r="E22" s="371" t="s">
        <v>122</v>
      </c>
      <c r="F22" s="228">
        <v>42786</v>
      </c>
      <c r="G22" s="223">
        <v>805.8</v>
      </c>
      <c r="H22" s="227"/>
      <c r="I22" s="201"/>
    </row>
    <row r="23" spans="2:9" ht="12.75">
      <c r="B23" s="372"/>
      <c r="C23" s="372"/>
      <c r="D23" s="427" t="s">
        <v>134</v>
      </c>
      <c r="E23" s="372"/>
      <c r="F23" s="228">
        <v>42814</v>
      </c>
      <c r="G23" s="223">
        <v>805.8</v>
      </c>
      <c r="H23" s="227"/>
      <c r="I23" s="201"/>
    </row>
    <row r="24" spans="2:9" ht="12.75">
      <c r="B24" s="373"/>
      <c r="C24" s="373"/>
      <c r="D24" s="427" t="s">
        <v>134</v>
      </c>
      <c r="E24" s="373"/>
      <c r="F24" s="228">
        <v>42845</v>
      </c>
      <c r="G24" s="223">
        <v>805.8</v>
      </c>
      <c r="H24" s="227"/>
      <c r="I24" s="201"/>
    </row>
    <row r="25" spans="2:9" ht="12.75">
      <c r="B25" s="421">
        <v>22</v>
      </c>
      <c r="C25" s="421">
        <v>2205540</v>
      </c>
      <c r="D25" s="422" t="s">
        <v>135</v>
      </c>
      <c r="E25" s="421" t="s">
        <v>122</v>
      </c>
      <c r="F25" s="224">
        <v>42786</v>
      </c>
      <c r="G25" s="271">
        <v>828.75</v>
      </c>
      <c r="H25" s="207"/>
      <c r="I25" s="222"/>
    </row>
    <row r="26" spans="2:9" ht="12.75">
      <c r="B26" s="421"/>
      <c r="C26" s="421"/>
      <c r="D26" s="422" t="s">
        <v>135</v>
      </c>
      <c r="E26" s="421"/>
      <c r="F26" s="225">
        <v>42814</v>
      </c>
      <c r="G26" s="221">
        <v>828.75</v>
      </c>
      <c r="H26" s="207"/>
      <c r="I26" s="222"/>
    </row>
    <row r="27" spans="2:9" ht="12.75">
      <c r="B27" s="421"/>
      <c r="C27" s="421"/>
      <c r="D27" s="422" t="s">
        <v>135</v>
      </c>
      <c r="E27" s="421"/>
      <c r="F27" s="225">
        <v>42845</v>
      </c>
      <c r="G27" s="221">
        <v>828.75</v>
      </c>
      <c r="H27" s="207"/>
      <c r="I27" s="222"/>
    </row>
    <row r="28" spans="2:9" ht="12.75">
      <c r="B28" s="421"/>
      <c r="C28" s="421"/>
      <c r="D28" s="422" t="s">
        <v>135</v>
      </c>
      <c r="E28" s="421"/>
      <c r="F28" s="225">
        <v>42875</v>
      </c>
      <c r="G28" s="221">
        <v>828.75</v>
      </c>
      <c r="H28" s="207"/>
      <c r="I28" s="222"/>
    </row>
    <row r="29" spans="2:9" ht="12.75">
      <c r="B29" s="371">
        <v>22</v>
      </c>
      <c r="C29" s="374">
        <v>2206803</v>
      </c>
      <c r="D29" s="427" t="s">
        <v>136</v>
      </c>
      <c r="E29" s="371" t="s">
        <v>122</v>
      </c>
      <c r="F29" s="226">
        <v>42786</v>
      </c>
      <c r="G29" s="223">
        <v>1111.8</v>
      </c>
      <c r="H29" s="227"/>
      <c r="I29" s="229"/>
    </row>
    <row r="30" spans="2:9" ht="12.75">
      <c r="B30" s="372"/>
      <c r="C30" s="375"/>
      <c r="D30" s="427" t="s">
        <v>136</v>
      </c>
      <c r="E30" s="372"/>
      <c r="F30" s="228">
        <v>42814</v>
      </c>
      <c r="G30" s="223">
        <v>1111.8</v>
      </c>
      <c r="H30" s="227"/>
      <c r="I30" s="229"/>
    </row>
    <row r="31" spans="2:9" ht="12.75">
      <c r="B31" s="372"/>
      <c r="C31" s="375"/>
      <c r="D31" s="427" t="s">
        <v>136</v>
      </c>
      <c r="E31" s="372"/>
      <c r="F31" s="228">
        <v>42845</v>
      </c>
      <c r="G31" s="223">
        <v>1111.8</v>
      </c>
      <c r="H31" s="227"/>
      <c r="I31" s="229"/>
    </row>
    <row r="32" spans="2:9" ht="12.75">
      <c r="B32" s="372"/>
      <c r="C32" s="375"/>
      <c r="D32" s="427" t="s">
        <v>136</v>
      </c>
      <c r="E32" s="372"/>
      <c r="F32" s="228">
        <v>42875</v>
      </c>
      <c r="G32" s="223">
        <v>1111.8</v>
      </c>
      <c r="H32" s="227"/>
      <c r="I32" s="229"/>
    </row>
    <row r="33" spans="2:9" ht="12.75">
      <c r="B33" s="372"/>
      <c r="C33" s="376"/>
      <c r="D33" s="427" t="s">
        <v>136</v>
      </c>
      <c r="E33" s="372"/>
      <c r="F33" s="228">
        <v>42906</v>
      </c>
      <c r="G33" s="223">
        <v>1111.8</v>
      </c>
      <c r="H33" s="227"/>
      <c r="I33" s="229"/>
    </row>
    <row r="34" spans="2:10" ht="12.75">
      <c r="B34" s="122" t="s">
        <v>74</v>
      </c>
      <c r="C34" s="46"/>
      <c r="D34" s="46"/>
      <c r="E34" s="122">
        <f>COUNTIF(E18:E33,"2016/2017")</f>
        <v>4</v>
      </c>
      <c r="F34" s="122">
        <f>COUNT(F18:F33)</f>
        <v>16</v>
      </c>
      <c r="G34" s="137">
        <f>SUM(G18:G33)</f>
        <v>19723.399999999994</v>
      </c>
      <c r="J34" s="6"/>
    </row>
    <row r="35" spans="2:7" ht="12.75">
      <c r="B35" s="381">
        <v>22</v>
      </c>
      <c r="C35" s="381">
        <v>2200277</v>
      </c>
      <c r="D35" s="423" t="s">
        <v>163</v>
      </c>
      <c r="E35" s="381" t="s">
        <v>143</v>
      </c>
      <c r="F35" s="281">
        <v>43171</v>
      </c>
      <c r="G35" s="280">
        <v>2788</v>
      </c>
    </row>
    <row r="36" spans="2:7" ht="12.75">
      <c r="B36" s="382"/>
      <c r="C36" s="382"/>
      <c r="D36" s="423" t="s">
        <v>164</v>
      </c>
      <c r="E36" s="382"/>
      <c r="F36" s="281">
        <v>43202</v>
      </c>
      <c r="G36" s="280">
        <v>2788</v>
      </c>
    </row>
    <row r="37" spans="2:7" ht="12.75">
      <c r="B37" s="382"/>
      <c r="C37" s="382"/>
      <c r="D37" s="423" t="s">
        <v>164</v>
      </c>
      <c r="E37" s="382"/>
      <c r="F37" s="281">
        <v>43232</v>
      </c>
      <c r="G37" s="280">
        <v>2788</v>
      </c>
    </row>
    <row r="38" spans="2:7" ht="12.75">
      <c r="B38" s="382"/>
      <c r="C38" s="382"/>
      <c r="D38" s="423" t="s">
        <v>164</v>
      </c>
      <c r="E38" s="382"/>
      <c r="F38" s="281">
        <v>43263</v>
      </c>
      <c r="G38" s="280">
        <v>2788</v>
      </c>
    </row>
    <row r="39" spans="2:7" ht="12.75">
      <c r="B39" s="382"/>
      <c r="C39" s="382"/>
      <c r="D39" s="423" t="s">
        <v>164</v>
      </c>
      <c r="E39" s="382"/>
      <c r="F39" s="281">
        <v>43293</v>
      </c>
      <c r="G39" s="280">
        <v>2788</v>
      </c>
    </row>
    <row r="40" spans="2:7" ht="12.75">
      <c r="B40" s="383"/>
      <c r="C40" s="383"/>
      <c r="D40" s="423" t="s">
        <v>164</v>
      </c>
      <c r="E40" s="383"/>
      <c r="F40" s="281">
        <v>43324</v>
      </c>
      <c r="G40" s="280">
        <v>2788</v>
      </c>
    </row>
    <row r="41" spans="2:8" ht="12.75">
      <c r="B41" s="371">
        <v>22</v>
      </c>
      <c r="C41" s="371">
        <v>2200301</v>
      </c>
      <c r="D41" s="427" t="s">
        <v>165</v>
      </c>
      <c r="E41" s="371" t="s">
        <v>143</v>
      </c>
      <c r="F41" s="226">
        <v>43171</v>
      </c>
      <c r="G41" s="223">
        <v>2524.5</v>
      </c>
      <c r="H41" s="6"/>
    </row>
    <row r="42" spans="2:8" ht="12.75">
      <c r="B42" s="372"/>
      <c r="C42" s="372"/>
      <c r="D42" s="427" t="s">
        <v>165</v>
      </c>
      <c r="E42" s="372"/>
      <c r="F42" s="226">
        <v>43202</v>
      </c>
      <c r="G42" s="223">
        <v>2524.5</v>
      </c>
      <c r="H42" s="6"/>
    </row>
    <row r="43" spans="2:8" ht="12.75">
      <c r="B43" s="372"/>
      <c r="C43" s="372"/>
      <c r="D43" s="427" t="s">
        <v>165</v>
      </c>
      <c r="E43" s="372"/>
      <c r="F43" s="226">
        <v>43232</v>
      </c>
      <c r="G43" s="223">
        <v>2524.5</v>
      </c>
      <c r="H43" s="6"/>
    </row>
    <row r="44" spans="2:8" ht="12.75">
      <c r="B44" s="372"/>
      <c r="C44" s="372"/>
      <c r="D44" s="427" t="s">
        <v>165</v>
      </c>
      <c r="E44" s="372"/>
      <c r="F44" s="226">
        <v>43263</v>
      </c>
      <c r="G44" s="223">
        <v>2524.5</v>
      </c>
      <c r="H44" s="6"/>
    </row>
    <row r="45" spans="2:8" ht="12.75">
      <c r="B45" s="372"/>
      <c r="C45" s="372"/>
      <c r="D45" s="427" t="s">
        <v>165</v>
      </c>
      <c r="E45" s="372"/>
      <c r="F45" s="226">
        <v>43293</v>
      </c>
      <c r="G45" s="223">
        <v>2524.5</v>
      </c>
      <c r="H45" s="6"/>
    </row>
    <row r="46" spans="2:8" ht="12.75">
      <c r="B46" s="373"/>
      <c r="C46" s="373"/>
      <c r="D46" s="427" t="s">
        <v>165</v>
      </c>
      <c r="E46" s="373"/>
      <c r="F46" s="226">
        <v>43324</v>
      </c>
      <c r="G46" s="223">
        <v>2524.5</v>
      </c>
      <c r="H46" s="6"/>
    </row>
    <row r="47" spans="2:7" ht="12.75">
      <c r="B47" s="381">
        <v>22</v>
      </c>
      <c r="C47" s="381">
        <v>2200509</v>
      </c>
      <c r="D47" s="423" t="s">
        <v>166</v>
      </c>
      <c r="E47" s="381" t="s">
        <v>143</v>
      </c>
      <c r="F47" s="278">
        <v>43171</v>
      </c>
      <c r="G47" s="280">
        <v>5924.5</v>
      </c>
    </row>
    <row r="48" spans="2:7" ht="12.75">
      <c r="B48" s="382"/>
      <c r="C48" s="382"/>
      <c r="D48" s="423" t="s">
        <v>166</v>
      </c>
      <c r="E48" s="382"/>
      <c r="F48" s="281">
        <v>43202</v>
      </c>
      <c r="G48" s="280">
        <v>5924.5</v>
      </c>
    </row>
    <row r="49" spans="2:7" ht="12.75">
      <c r="B49" s="382"/>
      <c r="C49" s="382"/>
      <c r="D49" s="423" t="s">
        <v>166</v>
      </c>
      <c r="E49" s="382"/>
      <c r="F49" s="281">
        <v>43232</v>
      </c>
      <c r="G49" s="280">
        <v>5924.5</v>
      </c>
    </row>
    <row r="50" spans="2:7" ht="12.75">
      <c r="B50" s="382"/>
      <c r="C50" s="382"/>
      <c r="D50" s="423" t="s">
        <v>166</v>
      </c>
      <c r="E50" s="382"/>
      <c r="F50" s="281">
        <v>43263</v>
      </c>
      <c r="G50" s="280">
        <v>5924.5</v>
      </c>
    </row>
    <row r="51" spans="2:7" ht="12.75">
      <c r="B51" s="382"/>
      <c r="C51" s="382"/>
      <c r="D51" s="423" t="s">
        <v>166</v>
      </c>
      <c r="E51" s="382"/>
      <c r="F51" s="281">
        <v>43293</v>
      </c>
      <c r="G51" s="280">
        <v>5924.5</v>
      </c>
    </row>
    <row r="52" spans="2:7" ht="12.75">
      <c r="B52" s="383"/>
      <c r="C52" s="383"/>
      <c r="D52" s="423" t="s">
        <v>166</v>
      </c>
      <c r="E52" s="383"/>
      <c r="F52" s="281">
        <v>43324</v>
      </c>
      <c r="G52" s="280">
        <v>5924.5</v>
      </c>
    </row>
    <row r="53" spans="2:7" ht="12.75">
      <c r="B53" s="371">
        <v>22</v>
      </c>
      <c r="C53" s="371">
        <v>2201408</v>
      </c>
      <c r="D53" s="371" t="s">
        <v>167</v>
      </c>
      <c r="E53" s="371" t="s">
        <v>143</v>
      </c>
      <c r="F53" s="226">
        <v>43171</v>
      </c>
      <c r="G53" s="223">
        <v>1122</v>
      </c>
    </row>
    <row r="54" spans="2:7" ht="12.75">
      <c r="B54" s="372"/>
      <c r="C54" s="372"/>
      <c r="D54" s="372"/>
      <c r="E54" s="372"/>
      <c r="F54" s="226">
        <v>43202</v>
      </c>
      <c r="G54" s="223">
        <v>1122</v>
      </c>
    </row>
    <row r="55" spans="2:7" ht="12.75">
      <c r="B55" s="372"/>
      <c r="C55" s="372"/>
      <c r="D55" s="372"/>
      <c r="E55" s="373"/>
      <c r="F55" s="226">
        <v>43232</v>
      </c>
      <c r="G55" s="223">
        <v>1122</v>
      </c>
    </row>
    <row r="56" spans="2:7" ht="12.75">
      <c r="B56" s="381">
        <v>22</v>
      </c>
      <c r="C56" s="381">
        <v>2201960</v>
      </c>
      <c r="D56" s="423" t="s">
        <v>168</v>
      </c>
      <c r="E56" s="381" t="s">
        <v>143</v>
      </c>
      <c r="F56" s="281">
        <v>43171</v>
      </c>
      <c r="G56" s="280">
        <v>892.5</v>
      </c>
    </row>
    <row r="57" spans="2:7" ht="12.75">
      <c r="B57" s="382"/>
      <c r="C57" s="382"/>
      <c r="D57" s="423" t="s">
        <v>169</v>
      </c>
      <c r="E57" s="382"/>
      <c r="F57" s="281">
        <v>43202</v>
      </c>
      <c r="G57" s="280">
        <v>892.5</v>
      </c>
    </row>
    <row r="58" spans="2:7" ht="12.75">
      <c r="B58" s="382"/>
      <c r="C58" s="382"/>
      <c r="D58" s="423" t="s">
        <v>169</v>
      </c>
      <c r="E58" s="382"/>
      <c r="F58" s="281">
        <v>43232</v>
      </c>
      <c r="G58" s="280">
        <v>892.5</v>
      </c>
    </row>
    <row r="59" spans="2:7" ht="12.75">
      <c r="B59" s="382"/>
      <c r="C59" s="382"/>
      <c r="D59" s="423" t="s">
        <v>169</v>
      </c>
      <c r="E59" s="383"/>
      <c r="F59" s="281">
        <v>43263</v>
      </c>
      <c r="G59" s="280">
        <v>892.5</v>
      </c>
    </row>
    <row r="60" spans="1:8" ht="12.75">
      <c r="A60" s="6"/>
      <c r="B60" s="371">
        <v>22</v>
      </c>
      <c r="C60" s="371">
        <v>2202703</v>
      </c>
      <c r="D60" s="427" t="s">
        <v>170</v>
      </c>
      <c r="E60" s="371" t="s">
        <v>143</v>
      </c>
      <c r="F60" s="226">
        <v>43171</v>
      </c>
      <c r="G60" s="223">
        <v>9596.5</v>
      </c>
      <c r="H60" s="6"/>
    </row>
    <row r="61" spans="1:8" ht="12.75">
      <c r="A61" s="6"/>
      <c r="B61" s="372"/>
      <c r="C61" s="372"/>
      <c r="D61" s="427" t="s">
        <v>170</v>
      </c>
      <c r="E61" s="372"/>
      <c r="F61" s="226">
        <v>43202</v>
      </c>
      <c r="G61" s="223">
        <v>9596.5</v>
      </c>
      <c r="H61" s="6"/>
    </row>
    <row r="62" spans="1:8" ht="12.75">
      <c r="A62" s="6"/>
      <c r="B62" s="372"/>
      <c r="C62" s="372"/>
      <c r="D62" s="427" t="s">
        <v>170</v>
      </c>
      <c r="E62" s="372"/>
      <c r="F62" s="226">
        <v>43232</v>
      </c>
      <c r="G62" s="223">
        <v>9596.5</v>
      </c>
      <c r="H62" s="6"/>
    </row>
    <row r="63" spans="1:8" ht="12.75">
      <c r="A63" s="6"/>
      <c r="B63" s="372"/>
      <c r="C63" s="372"/>
      <c r="D63" s="427" t="s">
        <v>170</v>
      </c>
      <c r="E63" s="372"/>
      <c r="F63" s="226">
        <v>43263</v>
      </c>
      <c r="G63" s="223">
        <v>9596.5</v>
      </c>
      <c r="H63" s="6"/>
    </row>
    <row r="64" spans="1:8" ht="12.75">
      <c r="A64" s="6"/>
      <c r="B64" s="372"/>
      <c r="C64" s="372"/>
      <c r="D64" s="427" t="s">
        <v>170</v>
      </c>
      <c r="E64" s="373"/>
      <c r="F64" s="226">
        <v>43293</v>
      </c>
      <c r="G64" s="223">
        <v>9596.5</v>
      </c>
      <c r="H64" s="6"/>
    </row>
    <row r="65" spans="1:9" ht="12.75">
      <c r="A65" s="6"/>
      <c r="B65" s="381">
        <v>22</v>
      </c>
      <c r="C65" s="381">
        <v>2203305</v>
      </c>
      <c r="D65" s="423" t="s">
        <v>171</v>
      </c>
      <c r="E65" s="381" t="s">
        <v>143</v>
      </c>
      <c r="F65" s="281">
        <v>43171</v>
      </c>
      <c r="G65" s="280">
        <v>887.4</v>
      </c>
      <c r="H65" s="6"/>
      <c r="I65" s="6"/>
    </row>
    <row r="66" spans="1:9" ht="12.75">
      <c r="A66" s="6"/>
      <c r="B66" s="382"/>
      <c r="C66" s="382"/>
      <c r="D66" s="423" t="s">
        <v>171</v>
      </c>
      <c r="E66" s="382"/>
      <c r="F66" s="281">
        <v>43202</v>
      </c>
      <c r="G66" s="280">
        <v>887.4</v>
      </c>
      <c r="H66" s="6"/>
      <c r="I66" s="6"/>
    </row>
    <row r="67" spans="1:9" ht="12.75">
      <c r="A67" s="6"/>
      <c r="B67" s="382"/>
      <c r="C67" s="382"/>
      <c r="D67" s="423" t="s">
        <v>171</v>
      </c>
      <c r="E67" s="382"/>
      <c r="F67" s="281">
        <v>43232</v>
      </c>
      <c r="G67" s="280">
        <v>887.4</v>
      </c>
      <c r="H67" s="6"/>
      <c r="I67" s="6"/>
    </row>
    <row r="68" spans="1:9" ht="12.75">
      <c r="A68" s="6"/>
      <c r="B68" s="382"/>
      <c r="C68" s="382"/>
      <c r="D68" s="423" t="s">
        <v>171</v>
      </c>
      <c r="E68" s="382"/>
      <c r="F68" s="281">
        <v>43263</v>
      </c>
      <c r="G68" s="280">
        <v>887.4</v>
      </c>
      <c r="H68" s="6"/>
      <c r="I68" s="6"/>
    </row>
    <row r="69" spans="1:9" ht="12.75">
      <c r="A69" s="6"/>
      <c r="B69" s="382"/>
      <c r="C69" s="382"/>
      <c r="D69" s="423" t="s">
        <v>171</v>
      </c>
      <c r="E69" s="383"/>
      <c r="F69" s="281">
        <v>43293</v>
      </c>
      <c r="G69" s="280">
        <v>887.4</v>
      </c>
      <c r="H69" s="6"/>
      <c r="I69" s="6"/>
    </row>
    <row r="70" spans="1:9" ht="12.75">
      <c r="A70" s="6"/>
      <c r="B70" s="371">
        <v>22</v>
      </c>
      <c r="C70" s="374">
        <v>2204808</v>
      </c>
      <c r="D70" s="427" t="s">
        <v>172</v>
      </c>
      <c r="E70" s="371" t="s">
        <v>143</v>
      </c>
      <c r="F70" s="226">
        <v>43171</v>
      </c>
      <c r="G70" s="223">
        <v>7777.5</v>
      </c>
      <c r="H70" s="6"/>
      <c r="I70" s="6"/>
    </row>
    <row r="71" spans="1:9" ht="12.75">
      <c r="A71" s="6"/>
      <c r="B71" s="372"/>
      <c r="C71" s="375"/>
      <c r="D71" s="427" t="s">
        <v>172</v>
      </c>
      <c r="E71" s="372"/>
      <c r="F71" s="226">
        <v>43202</v>
      </c>
      <c r="G71" s="223">
        <v>7777.5</v>
      </c>
      <c r="H71" s="6"/>
      <c r="I71" s="6"/>
    </row>
    <row r="72" spans="1:9" ht="12.75">
      <c r="A72" s="6"/>
      <c r="B72" s="372"/>
      <c r="C72" s="375"/>
      <c r="D72" s="427" t="s">
        <v>172</v>
      </c>
      <c r="E72" s="372"/>
      <c r="F72" s="226">
        <v>43232</v>
      </c>
      <c r="G72" s="223">
        <v>7777.5</v>
      </c>
      <c r="H72" s="6"/>
      <c r="I72" s="6"/>
    </row>
    <row r="73" spans="1:9" ht="12.75">
      <c r="A73" s="6"/>
      <c r="B73" s="372"/>
      <c r="C73" s="375"/>
      <c r="D73" s="427" t="s">
        <v>172</v>
      </c>
      <c r="E73" s="372"/>
      <c r="F73" s="226">
        <v>43263</v>
      </c>
      <c r="G73" s="223">
        <v>7777.5</v>
      </c>
      <c r="H73" s="6"/>
      <c r="I73" s="6"/>
    </row>
    <row r="74" spans="1:9" ht="12.75">
      <c r="A74" s="6"/>
      <c r="B74" s="372"/>
      <c r="C74" s="375"/>
      <c r="D74" s="427" t="s">
        <v>172</v>
      </c>
      <c r="E74" s="372"/>
      <c r="F74" s="226">
        <v>43293</v>
      </c>
      <c r="G74" s="223">
        <v>7777.5</v>
      </c>
      <c r="H74" s="6"/>
      <c r="I74" s="6"/>
    </row>
    <row r="75" spans="1:9" ht="12.75">
      <c r="A75" s="6"/>
      <c r="B75" s="373"/>
      <c r="C75" s="376"/>
      <c r="D75" s="427" t="s">
        <v>172</v>
      </c>
      <c r="E75" s="373"/>
      <c r="F75" s="226">
        <v>43324</v>
      </c>
      <c r="G75" s="223">
        <v>7777.5</v>
      </c>
      <c r="H75" s="6"/>
      <c r="I75" s="6"/>
    </row>
    <row r="76" spans="1:9" ht="12.75">
      <c r="A76" s="6"/>
      <c r="B76" s="381">
        <v>22</v>
      </c>
      <c r="C76" s="384">
        <v>2205102</v>
      </c>
      <c r="D76" s="423" t="s">
        <v>173</v>
      </c>
      <c r="E76" s="381" t="s">
        <v>143</v>
      </c>
      <c r="F76" s="281">
        <v>43171</v>
      </c>
      <c r="G76" s="280">
        <v>2796.5</v>
      </c>
      <c r="H76" s="6"/>
      <c r="I76" s="6"/>
    </row>
    <row r="77" spans="1:9" ht="12.75">
      <c r="A77" s="6"/>
      <c r="B77" s="382"/>
      <c r="C77" s="385"/>
      <c r="D77" s="423" t="s">
        <v>174</v>
      </c>
      <c r="E77" s="383"/>
      <c r="F77" s="281">
        <v>43202</v>
      </c>
      <c r="G77" s="280">
        <v>2796.5</v>
      </c>
      <c r="H77" s="6"/>
      <c r="I77" s="6"/>
    </row>
    <row r="78" spans="1:9" ht="12.75">
      <c r="A78" s="6"/>
      <c r="B78" s="371">
        <v>22</v>
      </c>
      <c r="C78" s="371">
        <v>2205300</v>
      </c>
      <c r="D78" s="427" t="s">
        <v>175</v>
      </c>
      <c r="E78" s="371" t="s">
        <v>143</v>
      </c>
      <c r="F78" s="226">
        <v>43171</v>
      </c>
      <c r="G78" s="223">
        <v>952</v>
      </c>
      <c r="H78" s="6"/>
      <c r="I78" s="6"/>
    </row>
    <row r="79" spans="1:9" ht="12.75">
      <c r="A79" s="6"/>
      <c r="B79" s="372"/>
      <c r="C79" s="372"/>
      <c r="D79" s="427" t="s">
        <v>176</v>
      </c>
      <c r="E79" s="372"/>
      <c r="F79" s="226">
        <v>43202</v>
      </c>
      <c r="G79" s="223">
        <v>952</v>
      </c>
      <c r="H79" s="6"/>
      <c r="I79" s="6"/>
    </row>
    <row r="80" spans="1:9" ht="12.75">
      <c r="A80" s="6"/>
      <c r="B80" s="372"/>
      <c r="C80" s="372"/>
      <c r="D80" s="427" t="s">
        <v>176</v>
      </c>
      <c r="E80" s="373"/>
      <c r="F80" s="226">
        <v>43232</v>
      </c>
      <c r="G80" s="223">
        <v>952</v>
      </c>
      <c r="H80" s="6"/>
      <c r="I80" s="6"/>
    </row>
    <row r="81" spans="2:8" ht="12.75">
      <c r="B81" s="381">
        <v>22</v>
      </c>
      <c r="C81" s="381">
        <v>2205953</v>
      </c>
      <c r="D81" s="423" t="s">
        <v>177</v>
      </c>
      <c r="E81" s="381" t="s">
        <v>143</v>
      </c>
      <c r="F81" s="281">
        <v>43171</v>
      </c>
      <c r="G81" s="280">
        <v>1708.5</v>
      </c>
      <c r="H81" s="6"/>
    </row>
    <row r="82" spans="2:8" ht="12.75">
      <c r="B82" s="382"/>
      <c r="C82" s="382"/>
      <c r="D82" s="423" t="s">
        <v>177</v>
      </c>
      <c r="E82" s="383"/>
      <c r="F82" s="281">
        <v>43202</v>
      </c>
      <c r="G82" s="280">
        <v>1708.5</v>
      </c>
      <c r="H82" s="6"/>
    </row>
    <row r="83" spans="1:12" ht="12.75">
      <c r="A83" s="6"/>
      <c r="B83" s="371">
        <v>22</v>
      </c>
      <c r="C83" s="371">
        <v>2206209</v>
      </c>
      <c r="D83" s="427" t="s">
        <v>178</v>
      </c>
      <c r="E83" s="371" t="s">
        <v>143</v>
      </c>
      <c r="F83" s="226">
        <v>43171</v>
      </c>
      <c r="G83" s="223">
        <v>2805</v>
      </c>
      <c r="H83" s="6"/>
      <c r="I83" s="6"/>
      <c r="J83" s="6"/>
      <c r="K83" s="6"/>
      <c r="L83" s="6"/>
    </row>
    <row r="84" spans="1:12" ht="12.75">
      <c r="A84" s="6"/>
      <c r="B84" s="372"/>
      <c r="C84" s="372"/>
      <c r="D84" s="427" t="s">
        <v>178</v>
      </c>
      <c r="E84" s="372"/>
      <c r="F84" s="226">
        <v>43202</v>
      </c>
      <c r="G84" s="223">
        <v>2805</v>
      </c>
      <c r="H84" s="6"/>
      <c r="I84" s="6"/>
      <c r="J84" s="6"/>
      <c r="K84" s="6"/>
      <c r="L84" s="6"/>
    </row>
    <row r="85" spans="1:12" ht="12.75">
      <c r="A85" s="6"/>
      <c r="B85" s="372"/>
      <c r="C85" s="372"/>
      <c r="D85" s="427" t="s">
        <v>178</v>
      </c>
      <c r="E85" s="372"/>
      <c r="F85" s="226">
        <v>43232</v>
      </c>
      <c r="G85" s="223">
        <v>2805</v>
      </c>
      <c r="H85" s="6"/>
      <c r="I85" s="6"/>
      <c r="J85" s="6"/>
      <c r="K85" s="6"/>
      <c r="L85" s="6"/>
    </row>
    <row r="86" spans="1:12" ht="12.75">
      <c r="A86" s="6"/>
      <c r="B86" s="372"/>
      <c r="C86" s="372"/>
      <c r="D86" s="427" t="s">
        <v>178</v>
      </c>
      <c r="E86" s="372"/>
      <c r="F86" s="226">
        <v>43263</v>
      </c>
      <c r="G86" s="223">
        <v>2805</v>
      </c>
      <c r="H86" s="6"/>
      <c r="I86" s="6"/>
      <c r="J86" s="6"/>
      <c r="K86" s="6"/>
      <c r="L86" s="6"/>
    </row>
    <row r="87" spans="1:12" ht="12.75">
      <c r="A87" s="6"/>
      <c r="B87" s="372"/>
      <c r="C87" s="372"/>
      <c r="D87" s="427" t="s">
        <v>178</v>
      </c>
      <c r="E87" s="372"/>
      <c r="F87" s="226">
        <v>43293</v>
      </c>
      <c r="G87" s="223">
        <v>2805</v>
      </c>
      <c r="H87" s="6"/>
      <c r="I87" s="6"/>
      <c r="J87" s="6"/>
      <c r="K87" s="6"/>
      <c r="L87" s="6"/>
    </row>
    <row r="88" spans="1:12" ht="12.75">
      <c r="A88" s="6"/>
      <c r="B88" s="373"/>
      <c r="C88" s="373"/>
      <c r="D88" s="427" t="s">
        <v>178</v>
      </c>
      <c r="E88" s="373"/>
      <c r="F88" s="226">
        <v>43324</v>
      </c>
      <c r="G88" s="223">
        <v>2805</v>
      </c>
      <c r="H88" s="6"/>
      <c r="I88" s="6"/>
      <c r="J88" s="6"/>
      <c r="K88" s="6"/>
      <c r="L88" s="6"/>
    </row>
    <row r="89" spans="1:9" ht="12.75">
      <c r="A89" s="6"/>
      <c r="B89" s="428">
        <v>22</v>
      </c>
      <c r="C89" s="424">
        <v>2209807</v>
      </c>
      <c r="D89" s="431" t="s">
        <v>179</v>
      </c>
      <c r="E89" s="428" t="s">
        <v>143</v>
      </c>
      <c r="F89" s="327">
        <v>43171</v>
      </c>
      <c r="G89" s="328">
        <v>1397.4</v>
      </c>
      <c r="H89" s="6"/>
      <c r="I89" s="6"/>
    </row>
    <row r="90" spans="1:9" ht="12.75">
      <c r="A90" s="6"/>
      <c r="B90" s="429"/>
      <c r="C90" s="425"/>
      <c r="D90" s="431" t="s">
        <v>179</v>
      </c>
      <c r="E90" s="429"/>
      <c r="F90" s="327">
        <v>43202</v>
      </c>
      <c r="G90" s="328">
        <v>1397.4</v>
      </c>
      <c r="H90" s="6"/>
      <c r="I90" s="6"/>
    </row>
    <row r="91" spans="1:9" ht="12.75">
      <c r="A91" s="6"/>
      <c r="B91" s="429"/>
      <c r="C91" s="425"/>
      <c r="D91" s="431" t="s">
        <v>179</v>
      </c>
      <c r="E91" s="429"/>
      <c r="F91" s="327">
        <v>43232</v>
      </c>
      <c r="G91" s="328">
        <v>1397.4</v>
      </c>
      <c r="H91" s="6"/>
      <c r="I91" s="6"/>
    </row>
    <row r="92" spans="1:9" ht="12.75">
      <c r="A92" s="6"/>
      <c r="B92" s="429"/>
      <c r="C92" s="425"/>
      <c r="D92" s="431" t="s">
        <v>179</v>
      </c>
      <c r="E92" s="429"/>
      <c r="F92" s="327">
        <v>43263</v>
      </c>
      <c r="G92" s="328">
        <v>1397.4</v>
      </c>
      <c r="H92" s="6"/>
      <c r="I92" s="6"/>
    </row>
    <row r="93" spans="1:9" ht="12.75">
      <c r="A93" s="6"/>
      <c r="B93" s="429"/>
      <c r="C93" s="426"/>
      <c r="D93" s="431" t="s">
        <v>179</v>
      </c>
      <c r="E93" s="430"/>
      <c r="F93" s="327">
        <v>43293</v>
      </c>
      <c r="G93" s="328">
        <v>1397.4</v>
      </c>
      <c r="H93" s="6"/>
      <c r="I93" s="6"/>
    </row>
    <row r="94" spans="1:9" ht="12.75">
      <c r="A94" s="6"/>
      <c r="B94" s="371">
        <v>22</v>
      </c>
      <c r="C94" s="371">
        <v>2211001</v>
      </c>
      <c r="D94" s="427" t="s">
        <v>180</v>
      </c>
      <c r="E94" s="371" t="s">
        <v>143</v>
      </c>
      <c r="F94" s="226">
        <v>43171</v>
      </c>
      <c r="G94" s="223">
        <v>790.5</v>
      </c>
      <c r="H94" s="6"/>
      <c r="I94" s="6"/>
    </row>
    <row r="95" spans="1:9" ht="12.75">
      <c r="A95" s="6"/>
      <c r="B95" s="372"/>
      <c r="C95" s="372"/>
      <c r="D95" s="427" t="s">
        <v>180</v>
      </c>
      <c r="E95" s="373"/>
      <c r="F95" s="226">
        <v>43202</v>
      </c>
      <c r="G95" s="223">
        <v>790.5</v>
      </c>
      <c r="H95" s="6"/>
      <c r="I95" s="6"/>
    </row>
    <row r="96" spans="2:7" ht="12.75">
      <c r="B96" s="122" t="s">
        <v>74</v>
      </c>
      <c r="C96" s="46"/>
      <c r="D96" s="46"/>
      <c r="E96" s="122">
        <f>COUNTIF(E35:E95,"2017/2018")</f>
        <v>14</v>
      </c>
      <c r="F96" s="122">
        <f>COUNT(F35:F95)</f>
        <v>61</v>
      </c>
      <c r="G96" s="137">
        <f>SUM(G35:G95)</f>
        <v>210706.49999999994</v>
      </c>
    </row>
    <row r="97" spans="2:7" ht="12.75">
      <c r="B97" s="97" t="s">
        <v>22</v>
      </c>
      <c r="C97" s="87"/>
      <c r="D97" s="87"/>
      <c r="E97" s="97">
        <f>SUM(E34+E96)</f>
        <v>18</v>
      </c>
      <c r="F97" s="98">
        <f>SUM(F34+F96)</f>
        <v>77</v>
      </c>
      <c r="G97" s="99">
        <f>SUM(G34+G96)</f>
        <v>230429.89999999994</v>
      </c>
    </row>
    <row r="101" spans="5:7" ht="12.75">
      <c r="E101"/>
      <c r="F101"/>
      <c r="G101"/>
    </row>
    <row r="102" spans="5:7" ht="12.75">
      <c r="E102"/>
      <c r="F102"/>
      <c r="G102"/>
    </row>
    <row r="103" spans="5:7" ht="12.75">
      <c r="E103"/>
      <c r="F103"/>
      <c r="G103"/>
    </row>
    <row r="104" spans="5:7" ht="12.75">
      <c r="E104"/>
      <c r="F104"/>
      <c r="G104"/>
    </row>
    <row r="105" spans="5:7" ht="12.75">
      <c r="E105"/>
      <c r="F105"/>
      <c r="G105"/>
    </row>
    <row r="106" spans="5:7" ht="12.75">
      <c r="E106"/>
      <c r="F106"/>
      <c r="G106"/>
    </row>
    <row r="107" spans="5:7" ht="12.75">
      <c r="E107"/>
      <c r="F107"/>
      <c r="G107"/>
    </row>
    <row r="108" spans="5:7" ht="12.75">
      <c r="E108"/>
      <c r="F108"/>
      <c r="G108"/>
    </row>
    <row r="109" spans="5:7" ht="12.75">
      <c r="E109"/>
      <c r="F109"/>
      <c r="G109"/>
    </row>
    <row r="110" spans="5:7" ht="12.75">
      <c r="E110"/>
      <c r="F110"/>
      <c r="G110"/>
    </row>
    <row r="111" spans="5:7" ht="12.75">
      <c r="E111"/>
      <c r="F111"/>
      <c r="G111"/>
    </row>
    <row r="112" spans="5:7" ht="12.75">
      <c r="E112"/>
      <c r="F112"/>
      <c r="G112"/>
    </row>
    <row r="113" spans="5:7" ht="12.75">
      <c r="E113"/>
      <c r="F113"/>
      <c r="G113"/>
    </row>
    <row r="114" spans="5:7" ht="12.75">
      <c r="E114"/>
      <c r="F114"/>
      <c r="G114"/>
    </row>
    <row r="115" spans="5:7" ht="12.75">
      <c r="E115"/>
      <c r="F115"/>
      <c r="G115"/>
    </row>
    <row r="116" spans="5:7" ht="12.75">
      <c r="E116"/>
      <c r="F116"/>
      <c r="G116"/>
    </row>
    <row r="117" spans="5:7" ht="12.75">
      <c r="E117"/>
      <c r="F117"/>
      <c r="G117"/>
    </row>
    <row r="118" spans="5:7" ht="12.75">
      <c r="E118"/>
      <c r="F118"/>
      <c r="G118"/>
    </row>
    <row r="119" spans="5:7" ht="12.75">
      <c r="E119"/>
      <c r="F119"/>
      <c r="G119"/>
    </row>
  </sheetData>
  <sheetProtection/>
  <mergeCells count="78">
    <mergeCell ref="D25:D28"/>
    <mergeCell ref="E25:E28"/>
    <mergeCell ref="B25:B28"/>
    <mergeCell ref="C25:C28"/>
    <mergeCell ref="B15:G15"/>
    <mergeCell ref="B16:B17"/>
    <mergeCell ref="C16:C17"/>
    <mergeCell ref="D16:D17"/>
    <mergeCell ref="E16:E17"/>
    <mergeCell ref="F16:G16"/>
    <mergeCell ref="D29:D33"/>
    <mergeCell ref="E29:E33"/>
    <mergeCell ref="B29:B33"/>
    <mergeCell ref="C29:C33"/>
    <mergeCell ref="B35:B40"/>
    <mergeCell ref="B76:B77"/>
    <mergeCell ref="D47:D52"/>
    <mergeCell ref="D56:D59"/>
    <mergeCell ref="E56:E59"/>
    <mergeCell ref="D35:D40"/>
    <mergeCell ref="C35:C40"/>
    <mergeCell ref="C70:C75"/>
    <mergeCell ref="C41:C46"/>
    <mergeCell ref="B70:B75"/>
    <mergeCell ref="C56:C59"/>
    <mergeCell ref="B56:B59"/>
    <mergeCell ref="B22:B24"/>
    <mergeCell ref="C22:C24"/>
    <mergeCell ref="D22:D24"/>
    <mergeCell ref="B18:B21"/>
    <mergeCell ref="C18:C21"/>
    <mergeCell ref="D18:D21"/>
    <mergeCell ref="E18:E21"/>
    <mergeCell ref="E22:E24"/>
    <mergeCell ref="C76:C77"/>
    <mergeCell ref="B81:B82"/>
    <mergeCell ref="C60:C64"/>
    <mergeCell ref="B53:B55"/>
    <mergeCell ref="B41:B46"/>
    <mergeCell ref="B47:B52"/>
    <mergeCell ref="B60:B64"/>
    <mergeCell ref="D41:D46"/>
    <mergeCell ref="B83:B88"/>
    <mergeCell ref="B94:B95"/>
    <mergeCell ref="B89:B93"/>
    <mergeCell ref="C78:C80"/>
    <mergeCell ref="C81:C82"/>
    <mergeCell ref="C47:C52"/>
    <mergeCell ref="C53:C55"/>
    <mergeCell ref="B65:B69"/>
    <mergeCell ref="B78:B80"/>
    <mergeCell ref="C65:C69"/>
    <mergeCell ref="D65:D69"/>
    <mergeCell ref="D53:D55"/>
    <mergeCell ref="E35:E40"/>
    <mergeCell ref="E41:E46"/>
    <mergeCell ref="E47:E52"/>
    <mergeCell ref="E53:E55"/>
    <mergeCell ref="E78:E80"/>
    <mergeCell ref="D60:D64"/>
    <mergeCell ref="E81:E82"/>
    <mergeCell ref="E76:E77"/>
    <mergeCell ref="E60:E64"/>
    <mergeCell ref="E65:E69"/>
    <mergeCell ref="E70:E75"/>
    <mergeCell ref="D70:D75"/>
    <mergeCell ref="D76:D77"/>
    <mergeCell ref="D78:D80"/>
    <mergeCell ref="D81:D82"/>
    <mergeCell ref="C83:C88"/>
    <mergeCell ref="C89:C93"/>
    <mergeCell ref="E94:E95"/>
    <mergeCell ref="D94:D95"/>
    <mergeCell ref="E83:E88"/>
    <mergeCell ref="E89:E93"/>
    <mergeCell ref="D89:D93"/>
    <mergeCell ref="D83:D88"/>
    <mergeCell ref="C94:C95"/>
  </mergeCells>
  <conditionalFormatting sqref="E6:F11">
    <cfRule type="cellIs" priority="1" dxfId="0" operator="lessThan" stopIfTrue="1">
      <formula>0</formula>
    </cfRule>
  </conditionalFormatting>
  <printOptions/>
  <pageMargins left="0.787401575" right="0.787401575" top="0.984251969" bottom="0.984251969" header="0.492125985" footer="0.492125985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3:Q20"/>
  <sheetViews>
    <sheetView showGridLines="0" zoomScalePageLayoutView="0" workbookViewId="0" topLeftCell="A4">
      <selection activeCell="G20" sqref="G20"/>
    </sheetView>
  </sheetViews>
  <sheetFormatPr defaultColWidth="9.140625" defaultRowHeight="12.75"/>
  <cols>
    <col min="2" max="2" width="11.57421875" style="15" customWidth="1"/>
    <col min="3" max="3" width="18.57421875" style="15" customWidth="1"/>
    <col min="4" max="4" width="23.140625" style="15" bestFit="1" customWidth="1"/>
    <col min="5" max="5" width="12.140625" style="15" customWidth="1"/>
    <col min="6" max="6" width="10.140625" style="0" bestFit="1" customWidth="1"/>
    <col min="7" max="7" width="13.7109375" style="16" customWidth="1"/>
    <col min="8" max="8" width="0.2890625" style="0" hidden="1" customWidth="1"/>
    <col min="9" max="9" width="3.00390625" style="0" hidden="1" customWidth="1"/>
    <col min="10" max="10" width="4.421875" style="0" hidden="1" customWidth="1"/>
    <col min="11" max="11" width="0.13671875" style="0" hidden="1" customWidth="1"/>
  </cols>
  <sheetData>
    <row r="3" spans="1:16" ht="12.75">
      <c r="A3" s="105"/>
      <c r="B3" s="29"/>
      <c r="C3" s="29"/>
      <c r="D3" s="29"/>
      <c r="E3" s="29"/>
      <c r="F3" s="105"/>
      <c r="G3" s="106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2.75">
      <c r="A4" s="105"/>
      <c r="B4" s="29"/>
      <c r="C4" s="29"/>
      <c r="D4" s="29"/>
      <c r="E4" s="29"/>
      <c r="F4" s="105"/>
      <c r="G4" s="106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12.75">
      <c r="A5" s="105"/>
      <c r="B5" s="29"/>
      <c r="C5" s="29"/>
      <c r="D5" s="29"/>
      <c r="E5" s="29"/>
      <c r="F5" s="105"/>
      <c r="G5" s="106"/>
      <c r="H5" s="105"/>
      <c r="I5" s="105"/>
      <c r="J5" s="105"/>
      <c r="K5" s="105"/>
      <c r="L5" s="105"/>
      <c r="M5" s="105"/>
      <c r="N5" s="105"/>
      <c r="O5" s="105"/>
      <c r="P5" s="105"/>
    </row>
    <row r="6" spans="1:16" ht="12.75">
      <c r="A6" s="105"/>
      <c r="B6" s="29"/>
      <c r="C6" s="29"/>
      <c r="D6" s="29"/>
      <c r="E6" s="29"/>
      <c r="F6" s="105"/>
      <c r="G6" s="106"/>
      <c r="H6" s="105"/>
      <c r="I6" s="105"/>
      <c r="J6" s="105"/>
      <c r="K6" s="105"/>
      <c r="L6" s="105"/>
      <c r="M6" s="105"/>
      <c r="N6" s="105"/>
      <c r="O6" s="105"/>
      <c r="P6" s="105"/>
    </row>
    <row r="7" spans="1:16" ht="18">
      <c r="A7" s="105"/>
      <c r="B7" s="34" t="s">
        <v>62</v>
      </c>
      <c r="C7" s="35"/>
      <c r="D7" s="35"/>
      <c r="E7" s="274"/>
      <c r="F7" s="274"/>
      <c r="G7" s="33"/>
      <c r="H7" s="33"/>
      <c r="I7" s="33"/>
      <c r="J7" s="33"/>
      <c r="K7" s="33"/>
      <c r="L7" s="105"/>
      <c r="M7" s="105"/>
      <c r="N7" s="105"/>
      <c r="O7" s="105"/>
      <c r="P7" s="105"/>
    </row>
    <row r="8" spans="1:16" ht="15.75">
      <c r="A8" s="105"/>
      <c r="B8" s="37" t="s">
        <v>46</v>
      </c>
      <c r="C8" s="35"/>
      <c r="D8" s="35"/>
      <c r="E8" s="274"/>
      <c r="F8" s="274"/>
      <c r="G8" s="33"/>
      <c r="H8" s="33"/>
      <c r="I8" s="33"/>
      <c r="J8" s="33"/>
      <c r="K8" s="33"/>
      <c r="L8" s="105"/>
      <c r="M8" s="105"/>
      <c r="N8" s="105"/>
      <c r="O8" s="105"/>
      <c r="P8" s="105"/>
    </row>
    <row r="9" spans="1:16" ht="14.25">
      <c r="A9" s="105"/>
      <c r="B9" s="38" t="s">
        <v>47</v>
      </c>
      <c r="C9" s="35"/>
      <c r="D9" s="35"/>
      <c r="E9" s="274"/>
      <c r="F9" s="274"/>
      <c r="G9" s="33"/>
      <c r="H9" s="33"/>
      <c r="I9" s="33"/>
      <c r="J9" s="33"/>
      <c r="K9" s="33"/>
      <c r="L9" s="105"/>
      <c r="M9" s="105"/>
      <c r="N9" s="105"/>
      <c r="O9" s="105"/>
      <c r="P9" s="105"/>
    </row>
    <row r="10" spans="1:17" ht="14.25">
      <c r="A10" s="105"/>
      <c r="B10" s="38" t="s">
        <v>48</v>
      </c>
      <c r="C10" s="35"/>
      <c r="D10" s="35"/>
      <c r="E10" s="274"/>
      <c r="F10" s="274"/>
      <c r="G10" s="33"/>
      <c r="H10" s="33"/>
      <c r="I10" s="33"/>
      <c r="J10" s="33"/>
      <c r="K10" s="33"/>
      <c r="L10" s="105"/>
      <c r="M10" s="105"/>
      <c r="N10" s="105"/>
      <c r="O10" s="105"/>
      <c r="P10" s="105"/>
      <c r="Q10" s="105"/>
    </row>
    <row r="11" spans="1:17" ht="18">
      <c r="A11" s="105"/>
      <c r="B11" s="34"/>
      <c r="C11" s="35"/>
      <c r="D11" s="35"/>
      <c r="E11" s="274"/>
      <c r="F11" s="274"/>
      <c r="G11" s="33"/>
      <c r="H11" s="33"/>
      <c r="I11" s="33"/>
      <c r="J11" s="33"/>
      <c r="K11" s="33"/>
      <c r="L11" s="105"/>
      <c r="M11" s="105"/>
      <c r="N11" s="105"/>
      <c r="O11" s="105"/>
      <c r="P11" s="105"/>
      <c r="Q11" s="105"/>
    </row>
    <row r="12" spans="2:17" ht="27.75">
      <c r="B12" s="39" t="s">
        <v>49</v>
      </c>
      <c r="C12" s="35"/>
      <c r="D12" s="35"/>
      <c r="E12" s="274"/>
      <c r="F12" s="274"/>
      <c r="G12" s="33"/>
      <c r="H12" s="33"/>
      <c r="I12" s="33"/>
      <c r="J12" s="33"/>
      <c r="K12" s="33"/>
      <c r="L12" s="105"/>
      <c r="M12" s="105"/>
      <c r="N12" s="105"/>
      <c r="O12" s="105"/>
      <c r="P12" s="105"/>
      <c r="Q12" s="105"/>
    </row>
    <row r="13" spans="2:17" ht="20.25">
      <c r="B13" s="40" t="s">
        <v>76</v>
      </c>
      <c r="C13" s="31"/>
      <c r="D13" s="31"/>
      <c r="E13" s="275"/>
      <c r="F13" s="275"/>
      <c r="G13" s="31"/>
      <c r="H13" s="31"/>
      <c r="I13" s="31"/>
      <c r="J13" s="31"/>
      <c r="K13" s="31"/>
      <c r="L13" s="105"/>
      <c r="M13" s="105"/>
      <c r="N13" s="105"/>
      <c r="O13" s="105"/>
      <c r="P13" s="105"/>
      <c r="Q13" s="105"/>
    </row>
    <row r="14" spans="7:17" ht="12.75">
      <c r="G14" s="106"/>
      <c r="H14" s="105"/>
      <c r="I14" s="105"/>
      <c r="J14" s="105"/>
      <c r="K14" s="105"/>
      <c r="L14" s="105"/>
      <c r="M14" s="105"/>
      <c r="N14" s="105"/>
      <c r="O14" s="105"/>
      <c r="P14" s="105"/>
      <c r="Q14" s="105"/>
    </row>
    <row r="15" spans="12:17" ht="12.75">
      <c r="L15" s="105"/>
      <c r="M15" s="105"/>
      <c r="N15" s="105"/>
      <c r="O15" s="105"/>
      <c r="P15" s="105"/>
      <c r="Q15" s="105"/>
    </row>
    <row r="16" spans="2:17" ht="24.75" customHeight="1">
      <c r="B16" s="377" t="s">
        <v>64</v>
      </c>
      <c r="C16" s="378"/>
      <c r="D16" s="378"/>
      <c r="E16" s="378"/>
      <c r="F16" s="378"/>
      <c r="G16" s="379"/>
      <c r="H16" s="272"/>
      <c r="I16" s="272"/>
      <c r="J16" s="272"/>
      <c r="K16" s="273"/>
      <c r="L16" s="105"/>
      <c r="M16" s="105"/>
      <c r="N16" s="105"/>
      <c r="O16" s="105"/>
      <c r="P16" s="105"/>
      <c r="Q16" s="105"/>
    </row>
    <row r="17" spans="2:17" ht="12.75" customHeight="1">
      <c r="B17" s="380" t="s">
        <v>4</v>
      </c>
      <c r="C17" s="380" t="s">
        <v>3</v>
      </c>
      <c r="D17" s="380" t="s">
        <v>5</v>
      </c>
      <c r="E17" s="380" t="s">
        <v>6</v>
      </c>
      <c r="F17" s="380" t="s">
        <v>12</v>
      </c>
      <c r="G17" s="380"/>
      <c r="L17" s="105"/>
      <c r="M17" s="105"/>
      <c r="N17" s="105"/>
      <c r="O17" s="105"/>
      <c r="P17" s="105"/>
      <c r="Q17" s="105"/>
    </row>
    <row r="18" spans="2:14" ht="36.75" customHeight="1">
      <c r="B18" s="348"/>
      <c r="C18" s="348"/>
      <c r="D18" s="348"/>
      <c r="E18" s="348"/>
      <c r="F18" s="78" t="s">
        <v>0</v>
      </c>
      <c r="G18" s="84" t="s">
        <v>7</v>
      </c>
      <c r="L18" s="105"/>
      <c r="M18" s="105"/>
      <c r="N18" s="105"/>
    </row>
    <row r="19" spans="2:7" ht="12.75">
      <c r="B19" s="119" t="s">
        <v>66</v>
      </c>
      <c r="C19" s="276"/>
      <c r="D19" s="276"/>
      <c r="E19" s="122">
        <v>0</v>
      </c>
      <c r="F19" s="122">
        <v>0</v>
      </c>
      <c r="G19" s="137">
        <v>0</v>
      </c>
    </row>
    <row r="20" spans="2:7" ht="12.75">
      <c r="B20" s="94" t="s">
        <v>8</v>
      </c>
      <c r="C20" s="91"/>
      <c r="D20" s="96"/>
      <c r="E20" s="97">
        <v>0</v>
      </c>
      <c r="F20" s="98">
        <f>SUM(F19)</f>
        <v>0</v>
      </c>
      <c r="G20" s="99">
        <f>SUM(G19)</f>
        <v>0</v>
      </c>
    </row>
  </sheetData>
  <sheetProtection/>
  <mergeCells count="6">
    <mergeCell ref="B16:G16"/>
    <mergeCell ref="B17:B18"/>
    <mergeCell ref="C17:C18"/>
    <mergeCell ref="D17:D18"/>
    <mergeCell ref="E17:E18"/>
    <mergeCell ref="F17:G17"/>
  </mergeCells>
  <conditionalFormatting sqref="E7:F12">
    <cfRule type="cellIs" priority="1" dxfId="0" operator="lessThan" stopIfTrue="1">
      <formula>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3:Q25"/>
  <sheetViews>
    <sheetView showGridLines="0" zoomScalePageLayoutView="0" workbookViewId="0" topLeftCell="A7">
      <selection activeCell="G24" sqref="G24"/>
    </sheetView>
  </sheetViews>
  <sheetFormatPr defaultColWidth="9.140625" defaultRowHeight="12.75"/>
  <cols>
    <col min="2" max="2" width="11.57421875" style="15" customWidth="1"/>
    <col min="3" max="3" width="18.57421875" style="15" customWidth="1"/>
    <col min="4" max="4" width="23.140625" style="15" bestFit="1" customWidth="1"/>
    <col min="5" max="5" width="12.140625" style="15" customWidth="1"/>
    <col min="6" max="6" width="10.140625" style="0" bestFit="1" customWidth="1"/>
    <col min="7" max="7" width="13.7109375" style="16" customWidth="1"/>
    <col min="8" max="8" width="0.2890625" style="0" hidden="1" customWidth="1"/>
    <col min="9" max="9" width="3.00390625" style="0" hidden="1" customWidth="1"/>
    <col min="10" max="10" width="4.421875" style="0" hidden="1" customWidth="1"/>
    <col min="11" max="11" width="0.13671875" style="0" hidden="1" customWidth="1"/>
  </cols>
  <sheetData>
    <row r="3" spans="1:16" ht="12.75">
      <c r="A3" s="105"/>
      <c r="B3" s="29"/>
      <c r="C3" s="29"/>
      <c r="D3" s="29"/>
      <c r="E3" s="29"/>
      <c r="F3" s="105"/>
      <c r="G3" s="106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2.75">
      <c r="A4" s="105"/>
      <c r="B4" s="29"/>
      <c r="C4" s="29"/>
      <c r="D4" s="29"/>
      <c r="E4" s="29"/>
      <c r="F4" s="105"/>
      <c r="G4" s="106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12.75">
      <c r="A5" s="105"/>
      <c r="B5" s="29"/>
      <c r="C5" s="29"/>
      <c r="D5" s="29"/>
      <c r="E5" s="29"/>
      <c r="F5" s="105"/>
      <c r="G5" s="106"/>
      <c r="H5" s="105"/>
      <c r="I5" s="105"/>
      <c r="J5" s="105"/>
      <c r="K5" s="105"/>
      <c r="L5" s="105"/>
      <c r="M5" s="105"/>
      <c r="N5" s="105"/>
      <c r="O5" s="105"/>
      <c r="P5" s="105"/>
    </row>
    <row r="6" spans="1:16" ht="12.75">
      <c r="A6" s="105"/>
      <c r="B6" s="29"/>
      <c r="C6" s="29"/>
      <c r="D6" s="29"/>
      <c r="E6" s="29"/>
      <c r="F6" s="105"/>
      <c r="G6" s="106"/>
      <c r="H6" s="105"/>
      <c r="I6" s="105"/>
      <c r="J6" s="105"/>
      <c r="K6" s="105"/>
      <c r="L6" s="105"/>
      <c r="M6" s="105"/>
      <c r="N6" s="105"/>
      <c r="O6" s="105"/>
      <c r="P6" s="105"/>
    </row>
    <row r="7" spans="1:16" ht="18">
      <c r="A7" s="105"/>
      <c r="B7" s="34" t="s">
        <v>62</v>
      </c>
      <c r="C7" s="35"/>
      <c r="D7" s="35"/>
      <c r="E7" s="274"/>
      <c r="F7" s="274"/>
      <c r="G7" s="33"/>
      <c r="H7" s="33"/>
      <c r="I7" s="33"/>
      <c r="J7" s="33"/>
      <c r="K7" s="33"/>
      <c r="L7" s="105"/>
      <c r="M7" s="105"/>
      <c r="N7" s="105"/>
      <c r="O7" s="105"/>
      <c r="P7" s="105"/>
    </row>
    <row r="8" spans="1:16" ht="15.75">
      <c r="A8" s="105"/>
      <c r="B8" s="37" t="s">
        <v>46</v>
      </c>
      <c r="C8" s="35"/>
      <c r="D8" s="35"/>
      <c r="E8" s="274"/>
      <c r="F8" s="274"/>
      <c r="G8" s="33"/>
      <c r="H8" s="33"/>
      <c r="I8" s="33"/>
      <c r="J8" s="33"/>
      <c r="K8" s="33"/>
      <c r="L8" s="105"/>
      <c r="M8" s="105"/>
      <c r="N8" s="105"/>
      <c r="O8" s="105"/>
      <c r="P8" s="105"/>
    </row>
    <row r="9" spans="1:16" ht="14.25">
      <c r="A9" s="105"/>
      <c r="B9" s="38" t="s">
        <v>47</v>
      </c>
      <c r="C9" s="35"/>
      <c r="D9" s="35"/>
      <c r="E9" s="274"/>
      <c r="F9" s="274"/>
      <c r="G9" s="33"/>
      <c r="H9" s="33"/>
      <c r="I9" s="33"/>
      <c r="J9" s="33"/>
      <c r="K9" s="33"/>
      <c r="L9" s="105"/>
      <c r="M9" s="105"/>
      <c r="N9" s="105"/>
      <c r="O9" s="105"/>
      <c r="P9" s="105"/>
    </row>
    <row r="10" spans="1:17" ht="14.25">
      <c r="A10" s="105"/>
      <c r="B10" s="38" t="s">
        <v>48</v>
      </c>
      <c r="C10" s="35"/>
      <c r="D10" s="35"/>
      <c r="E10" s="274"/>
      <c r="F10" s="274"/>
      <c r="G10" s="33"/>
      <c r="H10" s="33"/>
      <c r="I10" s="33"/>
      <c r="J10" s="33"/>
      <c r="K10" s="33"/>
      <c r="L10" s="105"/>
      <c r="M10" s="105"/>
      <c r="N10" s="105"/>
      <c r="O10" s="105"/>
      <c r="P10" s="105"/>
      <c r="Q10" s="105"/>
    </row>
    <row r="11" spans="1:17" ht="18">
      <c r="A11" s="105"/>
      <c r="B11" s="34"/>
      <c r="C11" s="35"/>
      <c r="D11" s="35"/>
      <c r="E11" s="274"/>
      <c r="F11" s="274"/>
      <c r="G11" s="33"/>
      <c r="H11" s="33"/>
      <c r="I11" s="33"/>
      <c r="J11" s="33"/>
      <c r="K11" s="33"/>
      <c r="L11" s="105"/>
      <c r="M11" s="105"/>
      <c r="N11" s="105"/>
      <c r="O11" s="105"/>
      <c r="P11" s="105"/>
      <c r="Q11" s="105"/>
    </row>
    <row r="12" spans="2:17" ht="27.75">
      <c r="B12" s="39" t="s">
        <v>49</v>
      </c>
      <c r="C12" s="35"/>
      <c r="D12" s="35"/>
      <c r="E12" s="274"/>
      <c r="F12" s="274"/>
      <c r="G12" s="33"/>
      <c r="H12" s="33"/>
      <c r="I12" s="33"/>
      <c r="J12" s="33"/>
      <c r="K12" s="33"/>
      <c r="L12" s="105"/>
      <c r="M12" s="105"/>
      <c r="N12" s="105"/>
      <c r="O12" s="105"/>
      <c r="P12" s="105"/>
      <c r="Q12" s="105"/>
    </row>
    <row r="13" spans="2:17" ht="20.25">
      <c r="B13" s="40" t="s">
        <v>76</v>
      </c>
      <c r="C13" s="31"/>
      <c r="D13" s="31"/>
      <c r="E13" s="275"/>
      <c r="F13" s="275"/>
      <c r="G13" s="31"/>
      <c r="H13" s="31"/>
      <c r="I13" s="31"/>
      <c r="J13" s="31"/>
      <c r="K13" s="31"/>
      <c r="L13" s="105"/>
      <c r="M13" s="105"/>
      <c r="N13" s="105"/>
      <c r="O13" s="105"/>
      <c r="P13" s="105"/>
      <c r="Q13" s="105"/>
    </row>
    <row r="14" spans="7:17" ht="12.75">
      <c r="G14" s="106"/>
      <c r="H14" s="105"/>
      <c r="I14" s="105"/>
      <c r="J14" s="105"/>
      <c r="K14" s="105"/>
      <c r="L14" s="105"/>
      <c r="M14" s="105"/>
      <c r="N14" s="105"/>
      <c r="O14" s="105"/>
      <c r="P14" s="105"/>
      <c r="Q14" s="105"/>
    </row>
    <row r="15" spans="12:17" ht="12.75">
      <c r="L15" s="105"/>
      <c r="M15" s="105"/>
      <c r="N15" s="105"/>
      <c r="O15" s="105"/>
      <c r="P15" s="105"/>
      <c r="Q15" s="105"/>
    </row>
    <row r="16" spans="2:17" ht="24.75" customHeight="1">
      <c r="B16" s="377" t="s">
        <v>64</v>
      </c>
      <c r="C16" s="378"/>
      <c r="D16" s="378"/>
      <c r="E16" s="378"/>
      <c r="F16" s="378"/>
      <c r="G16" s="379"/>
      <c r="H16" s="272"/>
      <c r="I16" s="272"/>
      <c r="J16" s="272"/>
      <c r="K16" s="273"/>
      <c r="L16" s="105"/>
      <c r="M16" s="105"/>
      <c r="N16" s="105"/>
      <c r="O16" s="105"/>
      <c r="P16" s="105"/>
      <c r="Q16" s="105"/>
    </row>
    <row r="17" spans="2:17" ht="12.75" customHeight="1">
      <c r="B17" s="380" t="s">
        <v>4</v>
      </c>
      <c r="C17" s="380" t="s">
        <v>3</v>
      </c>
      <c r="D17" s="380" t="s">
        <v>5</v>
      </c>
      <c r="E17" s="380" t="s">
        <v>6</v>
      </c>
      <c r="F17" s="380" t="s">
        <v>12</v>
      </c>
      <c r="G17" s="380"/>
      <c r="L17" s="105"/>
      <c r="M17" s="105"/>
      <c r="N17" s="105"/>
      <c r="O17" s="105"/>
      <c r="P17" s="105"/>
      <c r="Q17" s="105"/>
    </row>
    <row r="18" spans="2:14" ht="36.75" customHeight="1">
      <c r="B18" s="348"/>
      <c r="C18" s="348"/>
      <c r="D18" s="348"/>
      <c r="E18" s="348"/>
      <c r="F18" s="78" t="s">
        <v>0</v>
      </c>
      <c r="G18" s="84" t="s">
        <v>7</v>
      </c>
      <c r="L18" s="105"/>
      <c r="M18" s="105"/>
      <c r="N18" s="105"/>
    </row>
    <row r="19" spans="2:7" s="6" customFormat="1" ht="12.75">
      <c r="B19" s="371">
        <v>23</v>
      </c>
      <c r="C19" s="371">
        <v>2307700</v>
      </c>
      <c r="D19" s="374" t="s">
        <v>193</v>
      </c>
      <c r="E19" s="434" t="s">
        <v>143</v>
      </c>
      <c r="F19" s="260">
        <v>43180</v>
      </c>
      <c r="G19" s="296">
        <v>15801.5</v>
      </c>
    </row>
    <row r="20" spans="2:7" s="6" customFormat="1" ht="12.75">
      <c r="B20" s="372"/>
      <c r="C20" s="372"/>
      <c r="D20" s="375"/>
      <c r="E20" s="435"/>
      <c r="F20" s="260">
        <v>43211</v>
      </c>
      <c r="G20" s="296">
        <v>15801.5</v>
      </c>
    </row>
    <row r="21" spans="2:7" s="6" customFormat="1" ht="12.75">
      <c r="B21" s="372"/>
      <c r="C21" s="372"/>
      <c r="D21" s="375"/>
      <c r="E21" s="436"/>
      <c r="F21" s="260">
        <v>43241</v>
      </c>
      <c r="G21" s="296">
        <v>15801.5</v>
      </c>
    </row>
    <row r="22" spans="2:7" s="6" customFormat="1" ht="12.75">
      <c r="B22" s="432">
        <v>23</v>
      </c>
      <c r="C22" s="432">
        <v>2313500</v>
      </c>
      <c r="D22" s="433" t="s">
        <v>194</v>
      </c>
      <c r="E22" s="437" t="s">
        <v>143</v>
      </c>
      <c r="F22" s="325">
        <v>43241</v>
      </c>
      <c r="G22" s="326">
        <v>9469</v>
      </c>
    </row>
    <row r="23" spans="2:7" s="6" customFormat="1" ht="12.75">
      <c r="B23" s="432"/>
      <c r="C23" s="432"/>
      <c r="D23" s="433"/>
      <c r="E23" s="437"/>
      <c r="F23" s="325">
        <v>43272</v>
      </c>
      <c r="G23" s="326">
        <v>9469</v>
      </c>
    </row>
    <row r="24" spans="2:7" ht="12.75">
      <c r="B24" s="119" t="s">
        <v>66</v>
      </c>
      <c r="C24" s="276"/>
      <c r="D24" s="276"/>
      <c r="E24" s="163">
        <f>COUNTIF(E19:E23,"2017/2018")</f>
        <v>2</v>
      </c>
      <c r="F24" s="163">
        <f>COUNT(F19:F23)</f>
        <v>5</v>
      </c>
      <c r="G24" s="171">
        <f>SUM(G19:G23)</f>
        <v>66342.5</v>
      </c>
    </row>
    <row r="25" spans="2:7" ht="12.75">
      <c r="B25" s="94" t="s">
        <v>8</v>
      </c>
      <c r="C25" s="91"/>
      <c r="D25" s="96"/>
      <c r="E25" s="97">
        <f>E24</f>
        <v>2</v>
      </c>
      <c r="F25" s="98">
        <f>F24</f>
        <v>5</v>
      </c>
      <c r="G25" s="99">
        <f>G24</f>
        <v>66342.5</v>
      </c>
    </row>
  </sheetData>
  <sheetProtection/>
  <mergeCells count="14">
    <mergeCell ref="B22:B23"/>
    <mergeCell ref="C22:C23"/>
    <mergeCell ref="D22:D23"/>
    <mergeCell ref="E19:E21"/>
    <mergeCell ref="E22:E23"/>
    <mergeCell ref="B19:B21"/>
    <mergeCell ref="C19:C21"/>
    <mergeCell ref="D19:D21"/>
    <mergeCell ref="F17:G17"/>
    <mergeCell ref="B16:G16"/>
    <mergeCell ref="B17:B18"/>
    <mergeCell ref="C17:C18"/>
    <mergeCell ref="D17:D18"/>
    <mergeCell ref="E17:E18"/>
  </mergeCells>
  <conditionalFormatting sqref="E7:F12">
    <cfRule type="cellIs" priority="1" dxfId="0" operator="lessThan" stopIfTrue="1">
      <formula>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</sheetPr>
  <dimension ref="B6:I46"/>
  <sheetViews>
    <sheetView showGridLines="0" zoomScaleSheetLayoutView="100" zoomScalePageLayoutView="0" workbookViewId="0" topLeftCell="A16">
      <selection activeCell="G39" sqref="G39"/>
    </sheetView>
  </sheetViews>
  <sheetFormatPr defaultColWidth="9.140625" defaultRowHeight="12.75"/>
  <cols>
    <col min="1" max="1" width="9.140625" style="3" customWidth="1"/>
    <col min="2" max="2" width="11.7109375" style="3" customWidth="1"/>
    <col min="3" max="3" width="17.7109375" style="3" customWidth="1"/>
    <col min="4" max="4" width="22.00390625" style="3" bestFit="1" customWidth="1"/>
    <col min="5" max="5" width="12.28125" style="3" customWidth="1"/>
    <col min="6" max="6" width="11.00390625" style="3" customWidth="1"/>
    <col min="7" max="7" width="15.421875" style="7" customWidth="1"/>
    <col min="8" max="16384" width="9.140625" style="3" customWidth="1"/>
  </cols>
  <sheetData>
    <row r="6" spans="2:9" ht="18">
      <c r="B6" s="34" t="s">
        <v>62</v>
      </c>
      <c r="C6" s="35"/>
      <c r="D6" s="35"/>
      <c r="E6" s="36"/>
      <c r="F6" s="36"/>
      <c r="G6" s="33"/>
      <c r="H6" s="33"/>
      <c r="I6" s="33"/>
    </row>
    <row r="7" spans="2:9" ht="15.75">
      <c r="B7" s="37" t="s">
        <v>46</v>
      </c>
      <c r="C7" s="35"/>
      <c r="D7" s="35"/>
      <c r="E7" s="36"/>
      <c r="F7" s="36"/>
      <c r="G7" s="33"/>
      <c r="H7" s="33"/>
      <c r="I7" s="33"/>
    </row>
    <row r="8" spans="2:9" ht="14.25">
      <c r="B8" s="38" t="s">
        <v>47</v>
      </c>
      <c r="C8" s="35"/>
      <c r="D8" s="35"/>
      <c r="E8" s="36"/>
      <c r="F8" s="36"/>
      <c r="G8" s="33"/>
      <c r="H8" s="33"/>
      <c r="I8" s="33"/>
    </row>
    <row r="9" spans="2:9" ht="14.25">
      <c r="B9" s="38" t="s">
        <v>48</v>
      </c>
      <c r="C9" s="35"/>
      <c r="D9" s="35"/>
      <c r="E9" s="36"/>
      <c r="F9" s="36"/>
      <c r="G9" s="33"/>
      <c r="H9" s="33"/>
      <c r="I9" s="33"/>
    </row>
    <row r="10" spans="2:9" ht="18">
      <c r="B10" s="34"/>
      <c r="C10" s="35"/>
      <c r="D10" s="35"/>
      <c r="E10" s="36"/>
      <c r="F10" s="36"/>
      <c r="G10" s="33"/>
      <c r="H10" s="33"/>
      <c r="I10" s="33"/>
    </row>
    <row r="11" spans="2:9" ht="27.75">
      <c r="B11" s="39" t="s">
        <v>49</v>
      </c>
      <c r="C11" s="35"/>
      <c r="D11" s="35"/>
      <c r="E11" s="36"/>
      <c r="F11" s="36"/>
      <c r="G11" s="33"/>
      <c r="H11" s="33"/>
      <c r="I11" s="33"/>
    </row>
    <row r="12" spans="2:9" ht="20.25">
      <c r="B12" s="40" t="s">
        <v>76</v>
      </c>
      <c r="C12" s="31"/>
      <c r="D12" s="31"/>
      <c r="E12" s="32"/>
      <c r="F12" s="32"/>
      <c r="G12" s="31"/>
      <c r="H12" s="31"/>
      <c r="I12" s="31"/>
    </row>
    <row r="15" spans="2:7" ht="31.5" customHeight="1">
      <c r="B15" s="377" t="s">
        <v>64</v>
      </c>
      <c r="C15" s="378"/>
      <c r="D15" s="378"/>
      <c r="E15" s="378"/>
      <c r="F15" s="378"/>
      <c r="G15" s="379"/>
    </row>
    <row r="16" spans="2:7" s="5" customFormat="1" ht="18" customHeight="1">
      <c r="B16" s="348" t="s">
        <v>4</v>
      </c>
      <c r="C16" s="348" t="s">
        <v>3</v>
      </c>
      <c r="D16" s="348" t="s">
        <v>5</v>
      </c>
      <c r="E16" s="348" t="s">
        <v>6</v>
      </c>
      <c r="F16" s="348" t="s">
        <v>12</v>
      </c>
      <c r="G16" s="348"/>
    </row>
    <row r="17" spans="2:7" s="5" customFormat="1" ht="24.75" customHeight="1">
      <c r="B17" s="348"/>
      <c r="C17" s="348"/>
      <c r="D17" s="348"/>
      <c r="E17" s="348"/>
      <c r="F17" s="78" t="s">
        <v>0</v>
      </c>
      <c r="G17" s="84" t="s">
        <v>7</v>
      </c>
    </row>
    <row r="18" spans="2:8" ht="12" customHeight="1">
      <c r="B18" s="420">
        <v>24</v>
      </c>
      <c r="C18" s="420">
        <v>2403202</v>
      </c>
      <c r="D18" s="349" t="s">
        <v>137</v>
      </c>
      <c r="E18" s="349" t="s">
        <v>122</v>
      </c>
      <c r="F18" s="220">
        <v>42809</v>
      </c>
      <c r="G18" s="230">
        <v>4275.5</v>
      </c>
      <c r="H18" s="218"/>
    </row>
    <row r="19" spans="2:8" ht="12" customHeight="1">
      <c r="B19" s="421"/>
      <c r="C19" s="421"/>
      <c r="D19" s="422"/>
      <c r="E19" s="422"/>
      <c r="F19" s="220">
        <v>42840</v>
      </c>
      <c r="G19" s="230">
        <f>G18</f>
        <v>4275.5</v>
      </c>
      <c r="H19" s="218"/>
    </row>
    <row r="20" spans="2:8" ht="12" customHeight="1">
      <c r="B20" s="421"/>
      <c r="C20" s="421"/>
      <c r="D20" s="422"/>
      <c r="E20" s="422"/>
      <c r="F20" s="220">
        <v>42870</v>
      </c>
      <c r="G20" s="230">
        <f>G19</f>
        <v>4275.5</v>
      </c>
      <c r="H20" s="218"/>
    </row>
    <row r="21" spans="2:8" ht="12" customHeight="1">
      <c r="B21" s="421"/>
      <c r="C21" s="421"/>
      <c r="D21" s="422"/>
      <c r="E21" s="422"/>
      <c r="F21" s="220">
        <v>42901</v>
      </c>
      <c r="G21" s="230">
        <f>G20</f>
        <v>4275.5</v>
      </c>
      <c r="H21" s="218"/>
    </row>
    <row r="22" spans="2:8" ht="12" customHeight="1">
      <c r="B22" s="421"/>
      <c r="C22" s="421"/>
      <c r="D22" s="422"/>
      <c r="E22" s="422"/>
      <c r="F22" s="220">
        <v>42931</v>
      </c>
      <c r="G22" s="230">
        <f>G21</f>
        <v>4275.5</v>
      </c>
      <c r="H22" s="218"/>
    </row>
    <row r="23" spans="2:8" ht="12" customHeight="1">
      <c r="B23" s="440"/>
      <c r="C23" s="440"/>
      <c r="D23" s="350"/>
      <c r="E23" s="350"/>
      <c r="F23" s="220">
        <v>42962</v>
      </c>
      <c r="G23" s="230">
        <f>G22</f>
        <v>4275.5</v>
      </c>
      <c r="H23" s="218"/>
    </row>
    <row r="24" spans="2:7" ht="12.75">
      <c r="B24" s="371">
        <v>24</v>
      </c>
      <c r="C24" s="371">
        <v>2403905</v>
      </c>
      <c r="D24" s="374" t="s">
        <v>138</v>
      </c>
      <c r="E24" s="374" t="s">
        <v>122</v>
      </c>
      <c r="F24" s="203">
        <v>42809</v>
      </c>
      <c r="G24" s="231">
        <v>1264.8</v>
      </c>
    </row>
    <row r="25" spans="2:7" ht="12.75">
      <c r="B25" s="372"/>
      <c r="C25" s="372"/>
      <c r="D25" s="375"/>
      <c r="E25" s="375"/>
      <c r="F25" s="203">
        <v>42840</v>
      </c>
      <c r="G25" s="231">
        <v>1264.8</v>
      </c>
    </row>
    <row r="26" spans="2:7" ht="12.75">
      <c r="B26" s="372"/>
      <c r="C26" s="372"/>
      <c r="D26" s="375"/>
      <c r="E26" s="375"/>
      <c r="F26" s="203">
        <v>42870</v>
      </c>
      <c r="G26" s="231">
        <v>1264.8</v>
      </c>
    </row>
    <row r="27" spans="2:7" ht="12.75">
      <c r="B27" s="372"/>
      <c r="C27" s="372"/>
      <c r="D27" s="375"/>
      <c r="E27" s="375"/>
      <c r="F27" s="203">
        <v>42901</v>
      </c>
      <c r="G27" s="231">
        <v>1264.8</v>
      </c>
    </row>
    <row r="28" spans="2:7" ht="12.75">
      <c r="B28" s="372"/>
      <c r="C28" s="372"/>
      <c r="D28" s="375"/>
      <c r="E28" s="375"/>
      <c r="F28" s="292">
        <v>42931</v>
      </c>
      <c r="G28" s="231">
        <v>1264.8</v>
      </c>
    </row>
    <row r="29" spans="2:7" ht="12">
      <c r="B29" s="162" t="s">
        <v>84</v>
      </c>
      <c r="C29" s="162"/>
      <c r="D29" s="162"/>
      <c r="E29" s="163">
        <f>COUNTIF(E18:E28,"2016/2017")</f>
        <v>2</v>
      </c>
      <c r="F29" s="163">
        <f>COUNT(F18:F28)</f>
        <v>11</v>
      </c>
      <c r="G29" s="171">
        <f>SUM(G18:G28)</f>
        <v>31976.999999999996</v>
      </c>
    </row>
    <row r="30" spans="2:7" ht="12.75">
      <c r="B30" s="371">
        <v>24</v>
      </c>
      <c r="C30" s="371">
        <v>2400604</v>
      </c>
      <c r="D30" s="371" t="s">
        <v>190</v>
      </c>
      <c r="E30" s="371" t="s">
        <v>143</v>
      </c>
      <c r="F30" s="203">
        <v>43164</v>
      </c>
      <c r="G30" s="231">
        <v>1878.5</v>
      </c>
    </row>
    <row r="31" spans="2:7" ht="12.75">
      <c r="B31" s="372"/>
      <c r="C31" s="372"/>
      <c r="D31" s="372"/>
      <c r="E31" s="372"/>
      <c r="F31" s="203">
        <v>43195</v>
      </c>
      <c r="G31" s="231">
        <v>1878.5</v>
      </c>
    </row>
    <row r="32" spans="2:7" ht="12.75">
      <c r="B32" s="372"/>
      <c r="C32" s="372"/>
      <c r="D32" s="372"/>
      <c r="E32" s="372"/>
      <c r="F32" s="203">
        <v>43225</v>
      </c>
      <c r="G32" s="231">
        <v>1878.5</v>
      </c>
    </row>
    <row r="33" spans="2:7" ht="12.75">
      <c r="B33" s="372"/>
      <c r="C33" s="372"/>
      <c r="D33" s="372"/>
      <c r="E33" s="372"/>
      <c r="F33" s="203">
        <v>43256</v>
      </c>
      <c r="G33" s="231">
        <v>1878.5</v>
      </c>
    </row>
    <row r="34" spans="2:7" ht="12.75">
      <c r="B34" s="372"/>
      <c r="C34" s="372"/>
      <c r="D34" s="372"/>
      <c r="E34" s="372"/>
      <c r="F34" s="203">
        <v>43286</v>
      </c>
      <c r="G34" s="231">
        <v>1878.5</v>
      </c>
    </row>
    <row r="35" spans="2:7" ht="12.75">
      <c r="B35" s="373"/>
      <c r="C35" s="373"/>
      <c r="D35" s="373"/>
      <c r="E35" s="373"/>
      <c r="F35" s="203">
        <v>43317</v>
      </c>
      <c r="G35" s="231">
        <v>1878.5</v>
      </c>
    </row>
    <row r="36" spans="2:7" ht="12.75">
      <c r="B36" s="439">
        <v>24</v>
      </c>
      <c r="C36" s="439">
        <v>2403707</v>
      </c>
      <c r="D36" s="439" t="s">
        <v>191</v>
      </c>
      <c r="E36" s="439" t="s">
        <v>143</v>
      </c>
      <c r="F36" s="268">
        <v>43164</v>
      </c>
      <c r="G36" s="277">
        <v>1929.5</v>
      </c>
    </row>
    <row r="37" spans="2:7" ht="12.75">
      <c r="B37" s="439"/>
      <c r="C37" s="439"/>
      <c r="D37" s="439"/>
      <c r="E37" s="439"/>
      <c r="F37" s="268">
        <v>43195</v>
      </c>
      <c r="G37" s="277">
        <v>1929.5</v>
      </c>
    </row>
    <row r="38" spans="2:7" ht="12.75">
      <c r="B38" s="439"/>
      <c r="C38" s="439"/>
      <c r="D38" s="439"/>
      <c r="E38" s="439"/>
      <c r="F38" s="268">
        <v>43225</v>
      </c>
      <c r="G38" s="277">
        <v>1929.5</v>
      </c>
    </row>
    <row r="39" spans="2:7" ht="12.75">
      <c r="B39" s="438">
        <v>24</v>
      </c>
      <c r="C39" s="438">
        <v>2408607</v>
      </c>
      <c r="D39" s="438" t="s">
        <v>192</v>
      </c>
      <c r="E39" s="438" t="s">
        <v>143</v>
      </c>
      <c r="F39" s="203">
        <v>43164</v>
      </c>
      <c r="G39" s="231">
        <v>1895.5</v>
      </c>
    </row>
    <row r="40" spans="2:7" ht="12.75">
      <c r="B40" s="438"/>
      <c r="C40" s="438"/>
      <c r="D40" s="438"/>
      <c r="E40" s="438"/>
      <c r="F40" s="203">
        <v>43195</v>
      </c>
      <c r="G40" s="231">
        <v>1895.5</v>
      </c>
    </row>
    <row r="41" spans="2:7" ht="12.75">
      <c r="B41" s="438"/>
      <c r="C41" s="438"/>
      <c r="D41" s="438"/>
      <c r="E41" s="438"/>
      <c r="F41" s="203">
        <v>43225</v>
      </c>
      <c r="G41" s="231">
        <v>1895.5</v>
      </c>
    </row>
    <row r="42" spans="2:7" ht="12.75">
      <c r="B42" s="438"/>
      <c r="C42" s="438"/>
      <c r="D42" s="438"/>
      <c r="E42" s="438"/>
      <c r="F42" s="203">
        <v>43256</v>
      </c>
      <c r="G42" s="231">
        <v>1895.5</v>
      </c>
    </row>
    <row r="43" spans="2:7" ht="12.75">
      <c r="B43" s="438"/>
      <c r="C43" s="438"/>
      <c r="D43" s="438"/>
      <c r="E43" s="438"/>
      <c r="F43" s="203">
        <v>43286</v>
      </c>
      <c r="G43" s="231">
        <v>1895.5</v>
      </c>
    </row>
    <row r="44" spans="2:7" ht="12.75">
      <c r="B44" s="438"/>
      <c r="C44" s="438"/>
      <c r="D44" s="438"/>
      <c r="E44" s="438"/>
      <c r="F44" s="203">
        <v>43317</v>
      </c>
      <c r="G44" s="231">
        <v>1895.5</v>
      </c>
    </row>
    <row r="45" spans="2:7" ht="12">
      <c r="B45" s="162" t="s">
        <v>84</v>
      </c>
      <c r="C45" s="162"/>
      <c r="D45" s="162"/>
      <c r="E45" s="163">
        <f>COUNTIF(E30:E44,"2017/2018")</f>
        <v>3</v>
      </c>
      <c r="F45" s="163">
        <f>COUNT(F30:F44)</f>
        <v>15</v>
      </c>
      <c r="G45" s="171">
        <f>SUM(G30:G44)</f>
        <v>28432.5</v>
      </c>
    </row>
    <row r="46" spans="2:7" ht="12.75">
      <c r="B46" s="134" t="s">
        <v>8</v>
      </c>
      <c r="C46" s="133"/>
      <c r="D46" s="133"/>
      <c r="E46" s="69">
        <f>SUM(E29+E45)</f>
        <v>5</v>
      </c>
      <c r="F46" s="134">
        <f>SUM(F29+F45)</f>
        <v>26</v>
      </c>
      <c r="G46" s="164">
        <f>SUM(G29+G45)</f>
        <v>60409.5</v>
      </c>
    </row>
  </sheetData>
  <sheetProtection/>
  <mergeCells count="26">
    <mergeCell ref="B24:B28"/>
    <mergeCell ref="C24:C28"/>
    <mergeCell ref="D24:D28"/>
    <mergeCell ref="E24:E28"/>
    <mergeCell ref="B18:B23"/>
    <mergeCell ref="C18:C23"/>
    <mergeCell ref="D18:D23"/>
    <mergeCell ref="E18:E23"/>
    <mergeCell ref="B30:B35"/>
    <mergeCell ref="C30:C35"/>
    <mergeCell ref="D30:D35"/>
    <mergeCell ref="E30:E35"/>
    <mergeCell ref="B15:G15"/>
    <mergeCell ref="E16:E17"/>
    <mergeCell ref="F16:G16"/>
    <mergeCell ref="B16:B17"/>
    <mergeCell ref="C16:C17"/>
    <mergeCell ref="D16:D17"/>
    <mergeCell ref="B39:B44"/>
    <mergeCell ref="C39:C44"/>
    <mergeCell ref="D39:D44"/>
    <mergeCell ref="E39:E44"/>
    <mergeCell ref="B36:B38"/>
    <mergeCell ref="C36:C38"/>
    <mergeCell ref="D36:D38"/>
    <mergeCell ref="E36:E38"/>
  </mergeCells>
  <conditionalFormatting sqref="E6:F11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15" bottom="0.96" header="0.1574803149606299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Geraldo Goncalves de Magalhaes</dc:creator>
  <cp:keywords/>
  <dc:description/>
  <cp:lastModifiedBy>Usuário do Windows</cp:lastModifiedBy>
  <cp:lastPrinted>2015-06-01T13:47:35Z</cp:lastPrinted>
  <dcterms:created xsi:type="dcterms:W3CDTF">2006-04-12T14:01:23Z</dcterms:created>
  <dcterms:modified xsi:type="dcterms:W3CDTF">2019-10-31T13:47:26Z</dcterms:modified>
  <cp:category/>
  <cp:version/>
  <cp:contentType/>
  <cp:contentStatus/>
</cp:coreProperties>
</file>