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\Desktop\Licitações Leandro\Itajubá\"/>
    </mc:Choice>
  </mc:AlternateContent>
  <bookViews>
    <workbookView xWindow="0" yWindow="0" windowWidth="20490" windowHeight="7755"/>
  </bookViews>
  <sheets>
    <sheet name="Resumo" sheetId="4" r:id="rId1"/>
    <sheet name="Vigilante Diurno" sheetId="2" r:id="rId2"/>
    <sheet name="Vigilante Noturno" sheetId="6" r:id="rId3"/>
    <sheet name="Uniformes e EPIs" sheetId="3" r:id="rId4"/>
  </sheets>
  <calcPr calcId="152511"/>
</workbook>
</file>

<file path=xl/calcChain.xml><?xml version="1.0" encoding="utf-8"?>
<calcChain xmlns="http://schemas.openxmlformats.org/spreadsheetml/2006/main">
  <c r="I22" i="3" l="1"/>
  <c r="G14" i="3"/>
  <c r="H14" i="3" s="1"/>
  <c r="G13" i="3"/>
  <c r="H13" i="3" s="1"/>
  <c r="G12" i="3"/>
  <c r="H12" i="3" s="1"/>
  <c r="G8" i="3"/>
  <c r="H8" i="3" s="1"/>
  <c r="D57" i="2" l="1"/>
  <c r="D57" i="6"/>
  <c r="D63" i="6" l="1"/>
  <c r="D70" i="6" s="1"/>
  <c r="C51" i="6"/>
  <c r="D23" i="6"/>
  <c r="D25" i="6" s="1"/>
  <c r="D63" i="2"/>
  <c r="D70" i="2" s="1"/>
  <c r="G5" i="3"/>
  <c r="H5" i="3" s="1"/>
  <c r="G6" i="3"/>
  <c r="H6" i="3" s="1"/>
  <c r="G7" i="3"/>
  <c r="H7" i="3" s="1"/>
  <c r="G9" i="3"/>
  <c r="H9" i="3" s="1"/>
  <c r="G10" i="3"/>
  <c r="H10" i="3" s="1"/>
  <c r="G11" i="3"/>
  <c r="H11" i="3" s="1"/>
  <c r="G15" i="3"/>
  <c r="H15" i="3" s="1"/>
  <c r="D23" i="2"/>
  <c r="D29" i="2" s="1"/>
  <c r="C51" i="2"/>
  <c r="D100" i="2" l="1"/>
  <c r="D107" i="2"/>
  <c r="D29" i="6"/>
  <c r="D100" i="6"/>
  <c r="D36" i="2"/>
  <c r="D80" i="2"/>
  <c r="D77" i="2"/>
  <c r="D132" i="2"/>
  <c r="D81" i="2"/>
  <c r="D76" i="2"/>
  <c r="D78" i="2" s="1"/>
  <c r="H16" i="3"/>
  <c r="D79" i="2"/>
  <c r="D89" i="2"/>
  <c r="D37" i="2"/>
  <c r="D107" i="6" l="1"/>
  <c r="D113" i="2"/>
  <c r="D38" i="2"/>
  <c r="D49" i="2" s="1"/>
  <c r="D113" i="6"/>
  <c r="D82" i="2"/>
  <c r="D134" i="2" s="1"/>
  <c r="D36" i="6"/>
  <c r="D80" i="6"/>
  <c r="D79" i="6"/>
  <c r="D77" i="6"/>
  <c r="D132" i="6"/>
  <c r="D76" i="6"/>
  <c r="D78" i="6" s="1"/>
  <c r="D89" i="6"/>
  <c r="D37" i="6"/>
  <c r="D81" i="6"/>
  <c r="D114" i="6"/>
  <c r="D114" i="2"/>
  <c r="D116" i="6" l="1"/>
  <c r="D136" i="6" s="1"/>
  <c r="D116" i="2"/>
  <c r="D136" i="2" s="1"/>
  <c r="D48" i="2"/>
  <c r="D43" i="2"/>
  <c r="D46" i="2"/>
  <c r="D47" i="2"/>
  <c r="D68" i="2"/>
  <c r="D44" i="2"/>
  <c r="D45" i="2"/>
  <c r="D50" i="2"/>
  <c r="D38" i="6"/>
  <c r="D46" i="6" s="1"/>
  <c r="D82" i="6"/>
  <c r="D134" i="6" s="1"/>
  <c r="D50" i="6" l="1"/>
  <c r="D44" i="6"/>
  <c r="D47" i="6"/>
  <c r="D68" i="6"/>
  <c r="D51" i="2"/>
  <c r="D69" i="2" s="1"/>
  <c r="D71" i="2" s="1"/>
  <c r="D133" i="2" s="1"/>
  <c r="D43" i="6"/>
  <c r="D48" i="6"/>
  <c r="D49" i="6"/>
  <c r="D45" i="6"/>
  <c r="D91" i="2" l="1"/>
  <c r="D90" i="2"/>
  <c r="D93" i="2"/>
  <c r="D92" i="2"/>
  <c r="D122" i="2"/>
  <c r="D125" i="2"/>
  <c r="D121" i="2"/>
  <c r="D51" i="6"/>
  <c r="D124" i="2"/>
  <c r="D126" i="2"/>
  <c r="D94" i="2" l="1"/>
  <c r="D95" i="2" s="1"/>
  <c r="D106" i="2" s="1"/>
  <c r="D108" i="2" s="1"/>
  <c r="D135" i="2" s="1"/>
  <c r="D137" i="2" s="1"/>
  <c r="D127" i="2"/>
  <c r="D138" i="2" s="1"/>
  <c r="D69" i="6"/>
  <c r="D71" i="6" s="1"/>
  <c r="D93" i="6"/>
  <c r="D91" i="6"/>
  <c r="D90" i="6"/>
  <c r="D92" i="6"/>
  <c r="D139" i="2" l="1"/>
  <c r="D122" i="6"/>
  <c r="D121" i="6"/>
  <c r="D124" i="6"/>
  <c r="D126" i="6"/>
  <c r="D133" i="6"/>
  <c r="D125" i="6"/>
  <c r="D94" i="6"/>
  <c r="D95" i="6" s="1"/>
  <c r="D106" i="6" s="1"/>
  <c r="D108" i="6" s="1"/>
  <c r="D135" i="6" s="1"/>
  <c r="D143" i="2" l="1"/>
  <c r="D8" i="4"/>
  <c r="F8" i="4" s="1"/>
  <c r="H8" i="4" s="1"/>
  <c r="D142" i="2"/>
  <c r="D137" i="6"/>
  <c r="D127" i="6"/>
  <c r="D138" i="6" s="1"/>
  <c r="D139" i="6" l="1"/>
  <c r="D9" i="4" l="1"/>
  <c r="F9" i="4" s="1"/>
  <c r="H9" i="4" s="1"/>
  <c r="D143" i="6"/>
  <c r="D142" i="6"/>
  <c r="F10" i="4" l="1"/>
  <c r="G16" i="4" s="1"/>
  <c r="G17" i="4" s="1"/>
</calcChain>
</file>

<file path=xl/sharedStrings.xml><?xml version="1.0" encoding="utf-8"?>
<sst xmlns="http://schemas.openxmlformats.org/spreadsheetml/2006/main" count="453" uniqueCount="154">
  <si>
    <t>PLANILHA DE CUSTOS E FORMAÇÃO DE PREÇOS</t>
  </si>
  <si>
    <t>Adicional Noturno</t>
  </si>
  <si>
    <t>Total</t>
  </si>
  <si>
    <t>SEBRAE</t>
  </si>
  <si>
    <t>INCRA</t>
  </si>
  <si>
    <t>FGTS</t>
  </si>
  <si>
    <t>TOTAL</t>
  </si>
  <si>
    <t>Calça</t>
  </si>
  <si>
    <t>UNIFORMES</t>
  </si>
  <si>
    <t>Custos Indiretos</t>
  </si>
  <si>
    <t>Tributos</t>
  </si>
  <si>
    <t>Lucro</t>
  </si>
  <si>
    <t>Insumos Diversos</t>
  </si>
  <si>
    <t>Custos Indiretos, Tributos e Lucro</t>
  </si>
  <si>
    <t>MODELO PARA A CONSOLIDAÇÃO E APRESENTAÇÃO DE PROPOSTAS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</si>
  <si>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</si>
  <si>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</si>
  <si>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</si>
  <si>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</si>
  <si>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</si>
  <si>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</si>
  <si>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</si>
  <si>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</si>
  <si>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</si>
  <si>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</si>
  <si>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</si>
  <si>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</si>
  <si>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</si>
  <si>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</si>
  <si>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</si>
  <si>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</si>
  <si>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</si>
  <si>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</si>
  <si>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</si>
  <si>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</si>
  <si>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</si>
  <si>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</si>
  <si>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</si>
  <si>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</si>
  <si>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</si>
  <si>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</si>
  <si>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</si>
  <si>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</si>
  <si>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</si>
  <si>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H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</si>
  <si>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</si>
  <si>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</si>
  <si>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</si>
  <si>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</si>
  <si>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</si>
  <si>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</si>
  <si>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</si>
  <si>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</si>
  <si>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</si>
  <si>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</si>
  <si>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</si>
  <si>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</si>
  <si>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</si>
  <si>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</si>
  <si>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</si>
  <si>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</si>
  <si>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</si>
  <si>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</si>
  <si>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</si>
  <si>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</si>
  <si>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</si>
  <si>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</si>
  <si>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</si>
  <si>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</si>
  <si>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</si>
  <si>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</si>
  <si>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</si>
  <si>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</si>
  <si>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</si>
  <si>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</si>
  <si>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Módulo 6 - Custos Indiretos, Tributos e Lucro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</si>
  <si>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</si>
  <si>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</si>
  <si>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</si>
  <si>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</si>
  <si>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</si>
  <si>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Auxílio-Refeição</t>
  </si>
  <si>
    <t>Auxilio Alimentação - Cesta Basica</t>
  </si>
  <si>
    <t>Assistencia Médica e Familiar</t>
  </si>
  <si>
    <t>Combate a Vigilância Clandestina</t>
  </si>
  <si>
    <t>Seguro de Vida, invalidez e Funeral</t>
  </si>
  <si>
    <t>Plano Odontológico</t>
  </si>
  <si>
    <t>Incidência dos encargos do submódulo 2.2 sobre ausências legais</t>
  </si>
  <si>
    <t>C.1. Tributos Federais (PIS)</t>
  </si>
  <si>
    <t>C.2. Tributos Federais (COFINS)</t>
  </si>
  <si>
    <t>C.3. Tributos Municipais (ISS)</t>
  </si>
  <si>
    <t>EQUIPAMENTOS</t>
  </si>
  <si>
    <t>DESCRIÇÃO</t>
  </si>
  <si>
    <t>Vida Útil (meses)    A</t>
  </si>
  <si>
    <t>Qtde por posto      B</t>
  </si>
  <si>
    <t>Valor Unitário                       C</t>
  </si>
  <si>
    <t>Custo Total         D=BxC</t>
  </si>
  <si>
    <t>Qtde de Vigilantes          E</t>
  </si>
  <si>
    <t>Qtde por vigilante      B</t>
  </si>
  <si>
    <t>Cinto de Nylon</t>
  </si>
  <si>
    <t>Boné</t>
  </si>
  <si>
    <t>Crachá de identificação</t>
  </si>
  <si>
    <t>Camisa manga curta</t>
  </si>
  <si>
    <t>Coturno</t>
  </si>
  <si>
    <t>Custo Mensal        E=D/A</t>
  </si>
  <si>
    <t>Custo Mensal          F=D/A</t>
  </si>
  <si>
    <t>Materiais / Equipamentos</t>
  </si>
  <si>
    <t>Qtde. de Postos</t>
  </si>
  <si>
    <t>Valor Mensal da Proposta</t>
  </si>
  <si>
    <t xml:space="preserve">Valor Total do Serviço  </t>
  </si>
  <si>
    <t>Discriminação dos Serviços (dados referentes à contratação)</t>
  </si>
  <si>
    <t xml:space="preserve">D </t>
  </si>
  <si>
    <t>Data de Apresentação da Proposta (dia/mês/ano)</t>
  </si>
  <si>
    <t>Município/UF</t>
  </si>
  <si>
    <t>Ano Acordo, Convenção ou Setença Normativa em Dissídio Coletivo</t>
  </si>
  <si>
    <t>Nº de meses de execução contratual</t>
  </si>
  <si>
    <t>Dados complementares para composição dos custos referente à mão de obra</t>
  </si>
  <si>
    <t>Tipo de Serviço</t>
  </si>
  <si>
    <t>Classificação Brasileira de Ocupações (CBO)</t>
  </si>
  <si>
    <t>Unidade de Medida</t>
  </si>
  <si>
    <t>Quantidade (total) a contratar (em função da unidade de medida)</t>
  </si>
  <si>
    <t>Categoria Profissional</t>
  </si>
  <si>
    <t>Data Base da categoria (dia/mês/ano)</t>
  </si>
  <si>
    <t>Vigilância Diurna</t>
  </si>
  <si>
    <t>5173-30</t>
  </si>
  <si>
    <t>Posto</t>
  </si>
  <si>
    <t>Vigilante</t>
  </si>
  <si>
    <t>PLANILHA VALOR GLOBAL DA PROPOSTA</t>
  </si>
  <si>
    <t>Quadro-Resumo – VALOR MENSAL DOS SERVIÇOS</t>
  </si>
  <si>
    <t>I</t>
  </si>
  <si>
    <t>II</t>
  </si>
  <si>
    <t>Valor Proposto por Empregado</t>
  </si>
  <si>
    <t>Quantidade de
empregados por
Posto</t>
  </si>
  <si>
    <t>Valor proposto por
Posto</t>
  </si>
  <si>
    <t>VALOR MENSAL DOS SERVIÇOS</t>
  </si>
  <si>
    <t>Quadro - Demonstrativo - VALOR GLOBAL DA PROPOSTA</t>
  </si>
  <si>
    <t>VALOR GLOBAL DA PROPOSTA</t>
  </si>
  <si>
    <t>VALOR MENSAL DO SERVIÇO</t>
  </si>
  <si>
    <t>Adicional de Férias</t>
  </si>
  <si>
    <t xml:space="preserve">Remueração do profissional substituto </t>
  </si>
  <si>
    <t>Valor Hora Extra</t>
  </si>
  <si>
    <t>Valor da Hora extra</t>
  </si>
  <si>
    <t>Valor Horista</t>
  </si>
  <si>
    <t>VIGILANTE DIURNO</t>
  </si>
  <si>
    <t>VIGILANTE NOTURNO</t>
  </si>
  <si>
    <t xml:space="preserve">Remuneração do profissional substituto </t>
  </si>
  <si>
    <t>Vigilância Noturna</t>
  </si>
  <si>
    <t>Meias</t>
  </si>
  <si>
    <t>Jaqueta de Frio</t>
  </si>
  <si>
    <t>Cinto com Coldre e Baleiro</t>
  </si>
  <si>
    <t>Capa de Chuva</t>
  </si>
  <si>
    <t>Apito e Cordão de Apito</t>
  </si>
  <si>
    <t>-</t>
  </si>
  <si>
    <t>SINDEESVU-MG/2023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</si>
</sst>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(* #,##0.00_);_(* \(#,##0.00\);_(* \-??_);_(@_)"/>
    <numFmt numFmtId="165" formatCode="_-* #,##0.00_-;\-* #,##0.00_-;_-* \-??_-;_-@_-"/>
    <numFmt numFmtId="166" formatCode="&quot;R$&quot;#,##0.00"/>
  </numFmts>
  <fonts count="23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9"/>
      <color indexed="8"/>
      <name val="Times New Roman"/>
      <family val="1"/>
      <charset val="1"/>
    </font>
    <font>
      <b/>
      <sz val="9"/>
      <color indexed="9"/>
      <name val="Verdana"/>
      <family val="2"/>
      <charset val="1"/>
    </font>
    <font>
      <sz val="9"/>
      <color indexed="10"/>
      <name val="Verdana"/>
      <family val="2"/>
      <charset val="1"/>
    </font>
    <font>
      <sz val="9"/>
      <color indexed="8"/>
      <name val="Calibri"/>
      <family val="2"/>
      <charset val="1"/>
    </font>
    <font>
      <b/>
      <sz val="9"/>
      <color indexed="8"/>
      <name val="Verdana"/>
      <family val="2"/>
      <charset val="1"/>
    </font>
    <font>
      <b/>
      <sz val="8"/>
      <color indexed="8"/>
      <name val="Verdana"/>
      <family val="2"/>
      <charset val="1"/>
    </font>
    <font>
      <sz val="8"/>
      <color indexed="8"/>
      <name val="Verdana"/>
      <family val="2"/>
      <charset val="1"/>
    </font>
    <font>
      <b/>
      <sz val="9"/>
      <color indexed="8"/>
      <name val="Times New Roman"/>
      <family val="1"/>
      <charset val="1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9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Verdana"/>
      <family val="2"/>
      <charset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8"/>
        <bgColor indexed="3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ill="0" applyBorder="0" applyAlignment="0" applyProtection="0"/>
    <xf numFmtId="0" fontId="11" fillId="0" borderId="0"/>
    <xf numFmtId="165" fontId="11" fillId="0" borderId="0" applyFill="0" applyBorder="0" applyProtection="0"/>
    <xf numFmtId="164" fontId="2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  <xf numFmtId="165" fontId="11" fillId="0" borderId="0" applyFill="0" applyBorder="0" applyProtection="0"/>
  </cellStyleXfs>
  <cellXfs count="125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distributed"/>
    </xf>
    <xf numFmtId="0" fontId="15" fillId="0" borderId="5" xfId="0" applyFont="1" applyBorder="1"/>
    <xf numFmtId="166" fontId="15" fillId="0" borderId="5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distributed"/>
    </xf>
    <xf numFmtId="166" fontId="15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0" fillId="0" borderId="0" xfId="0" applyBorder="1"/>
    <xf numFmtId="166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distributed"/>
    </xf>
    <xf numFmtId="0" fontId="1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165" fontId="18" fillId="6" borderId="0" xfId="3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0" fontId="9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14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4" fontId="12" fillId="0" borderId="8" xfId="1" applyFont="1" applyBorder="1" applyAlignment="1">
      <alignment horizontal="center" vertical="center" wrapText="1"/>
    </xf>
    <xf numFmtId="44" fontId="12" fillId="0" borderId="9" xfId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4" fontId="18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4" fontId="17" fillId="0" borderId="5" xfId="0" applyNumberFormat="1" applyFont="1" applyFill="1" applyBorder="1" applyAlignment="1">
      <alignment horizontal="center" vertical="center" wrapText="1"/>
    </xf>
    <xf numFmtId="44" fontId="0" fillId="0" borderId="5" xfId="0" applyNumberFormat="1" applyFont="1" applyFill="1" applyBorder="1" applyAlignment="1">
      <alignment horizontal="center" vertical="center" wrapText="1"/>
    </xf>
    <xf numFmtId="44" fontId="12" fillId="0" borderId="5" xfId="1" applyFont="1" applyBorder="1"/>
    <xf numFmtId="166" fontId="0" fillId="0" borderId="0" xfId="0" applyNumberFormat="1"/>
    <xf numFmtId="44" fontId="3" fillId="0" borderId="0" xfId="0" applyNumberFormat="1" applyFont="1"/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44" fontId="18" fillId="5" borderId="5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4" fontId="0" fillId="0" borderId="1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2">
    <cellStyle name="Moeda" xfId="1" builtinId="4"/>
    <cellStyle name="Normal" xfId="0" builtinId="0"/>
    <cellStyle name="Normal 2" xfId="2"/>
    <cellStyle name="Vírgula" xfId="3" builtinId="3"/>
    <cellStyle name="Vírgula 2" xfId="4"/>
    <cellStyle name="Vírgula 3" xfId="5"/>
    <cellStyle name="Vírgula 3 2" xfId="6"/>
    <cellStyle name="Vírgula 4" xfId="7"/>
    <cellStyle name="Vírgula 4 2" xfId="8"/>
    <cellStyle name="Vírgula 5" xfId="9"/>
    <cellStyle name="Vírgula 5 2" xfId="10"/>
    <cellStyle name="Vírgula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BE5D6"/>
      <rgbColor rgb="00DEEBF7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DC3E6"/>
      <rgbColor rgb="00F4B183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18</xdr:row>
      <xdr:rowOff>9525</xdr:rowOff>
    </xdr:from>
    <xdr:to>
      <xdr:col>3</xdr:col>
      <xdr:colOff>143510</xdr:colOff>
      <xdr:row>25</xdr:row>
      <xdr:rowOff>161925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89638">
          <a:off x="876300" y="3867150"/>
          <a:ext cx="2553335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144</xdr:row>
      <xdr:rowOff>0</xdr:rowOff>
    </xdr:from>
    <xdr:to>
      <xdr:col>2</xdr:col>
      <xdr:colOff>51987</xdr:colOff>
      <xdr:row>153</xdr:row>
      <xdr:rowOff>144117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89638">
          <a:off x="588065" y="26562326"/>
          <a:ext cx="2553335" cy="1485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</xdr:row>
      <xdr:rowOff>0</xdr:rowOff>
    </xdr:from>
    <xdr:to>
      <xdr:col>2</xdr:col>
      <xdr:colOff>51987</xdr:colOff>
      <xdr:row>154</xdr:row>
      <xdr:rowOff>144117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89638">
          <a:off x="588065" y="27108978"/>
          <a:ext cx="2553335" cy="1485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438785</xdr:colOff>
      <xdr:row>30</xdr:row>
      <xdr:rowOff>152400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89638">
          <a:off x="1219200" y="5734050"/>
          <a:ext cx="255333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7" workbookViewId="0">
      <selection activeCell="B21" sqref="B21"/>
    </sheetView>
  </sheetViews>
  <sheetFormatPr defaultRowHeight="15" x14ac:dyDescent="0.25"/>
  <cols>
    <col min="1" max="1" width="7.140625" style="35" customWidth="1"/>
    <col min="2" max="2" width="18" style="35" customWidth="1"/>
    <col min="3" max="3" width="24.140625" style="35" customWidth="1"/>
    <col min="4" max="4" width="15.7109375" style="35" customWidth="1"/>
    <col min="5" max="5" width="18.28515625" style="35" customWidth="1"/>
    <col min="6" max="6" width="20.42578125" style="35" customWidth="1"/>
    <col min="7" max="7" width="11.7109375" style="35" customWidth="1"/>
    <col min="8" max="8" width="15.7109375" style="36" customWidth="1"/>
    <col min="9" max="16384" width="9.140625" style="35"/>
  </cols>
  <sheetData>
    <row r="1" spans="1:8" s="33" customFormat="1" ht="15" customHeight="1" x14ac:dyDescent="0.25">
      <c r="B1" s="34"/>
      <c r="C1" s="34"/>
      <c r="E1" s="35"/>
      <c r="H1" s="36"/>
    </row>
    <row r="2" spans="1:8" s="33" customFormat="1" ht="15.75" customHeight="1" x14ac:dyDescent="0.25">
      <c r="A2" s="80" t="s">
        <v>127</v>
      </c>
      <c r="B2" s="80"/>
      <c r="C2" s="80"/>
      <c r="D2" s="80"/>
      <c r="E2" s="80"/>
      <c r="F2" s="80"/>
      <c r="G2" s="80"/>
      <c r="H2" s="80"/>
    </row>
    <row r="3" spans="1:8" s="33" customFormat="1" ht="15" customHeight="1" x14ac:dyDescent="0.25">
      <c r="A3" s="74" t="s">
        <v>128</v>
      </c>
      <c r="B3" s="74"/>
      <c r="C3" s="74"/>
      <c r="D3" s="74"/>
      <c r="E3" s="74"/>
      <c r="F3" s="74"/>
      <c r="G3" s="74"/>
      <c r="H3" s="74"/>
    </row>
    <row r="4" spans="1:8" s="33" customFormat="1" x14ac:dyDescent="0.25">
      <c r="B4" s="37"/>
      <c r="C4" s="37"/>
      <c r="E4" s="35"/>
      <c r="H4" s="36"/>
    </row>
    <row r="5" spans="1:8" x14ac:dyDescent="0.25">
      <c r="A5" s="38"/>
      <c r="B5" s="39"/>
      <c r="C5" s="38"/>
      <c r="D5" s="38"/>
      <c r="E5" s="38"/>
      <c r="F5" s="38"/>
    </row>
    <row r="6" spans="1:8" x14ac:dyDescent="0.25">
      <c r="A6" s="81" t="s">
        <v>134</v>
      </c>
      <c r="B6" s="81"/>
      <c r="C6" s="81"/>
      <c r="D6" s="81"/>
      <c r="E6" s="81"/>
      <c r="F6" s="81"/>
      <c r="G6" s="81"/>
      <c r="H6" s="81"/>
    </row>
    <row r="7" spans="1:8" ht="45" customHeight="1" x14ac:dyDescent="0.25">
      <c r="A7" s="82" t="s">
        <v>117</v>
      </c>
      <c r="B7" s="83"/>
      <c r="C7" s="84"/>
      <c r="D7" s="40" t="s">
        <v>131</v>
      </c>
      <c r="E7" s="41" t="s">
        <v>132</v>
      </c>
      <c r="F7" s="41" t="s">
        <v>133</v>
      </c>
      <c r="G7" s="41" t="s">
        <v>107</v>
      </c>
      <c r="H7" s="41" t="s">
        <v>109</v>
      </c>
    </row>
    <row r="8" spans="1:8" x14ac:dyDescent="0.25">
      <c r="A8" s="50" t="s">
        <v>129</v>
      </c>
      <c r="B8" s="85" t="s">
        <v>143</v>
      </c>
      <c r="C8" s="85"/>
      <c r="D8" s="63">
        <f>'Vigilante Diurno'!D139</f>
        <v>6605.9431448929681</v>
      </c>
      <c r="E8" s="58">
        <v>2</v>
      </c>
      <c r="F8" s="64">
        <f>SUM(D8*E8)</f>
        <v>13211.886289785936</v>
      </c>
      <c r="G8" s="58">
        <v>1</v>
      </c>
      <c r="H8" s="64">
        <f>SUM(F8*G8)</f>
        <v>13211.886289785936</v>
      </c>
    </row>
    <row r="9" spans="1:8" x14ac:dyDescent="0.25">
      <c r="A9" s="50" t="s">
        <v>130</v>
      </c>
      <c r="B9" s="85" t="s">
        <v>144</v>
      </c>
      <c r="C9" s="85"/>
      <c r="D9" s="63">
        <f>'Vigilante Noturno'!D139</f>
        <v>7672.0293640919363</v>
      </c>
      <c r="E9" s="58">
        <v>2</v>
      </c>
      <c r="F9" s="64">
        <f>SUM(D9*E9)</f>
        <v>15344.058728183873</v>
      </c>
      <c r="G9" s="58">
        <v>2</v>
      </c>
      <c r="H9" s="64">
        <f>SUM(F9*G9)</f>
        <v>30688.117456367745</v>
      </c>
    </row>
    <row r="10" spans="1:8" x14ac:dyDescent="0.25">
      <c r="A10" s="71" t="s">
        <v>108</v>
      </c>
      <c r="B10" s="71"/>
      <c r="C10" s="71"/>
      <c r="D10" s="71"/>
      <c r="E10" s="71"/>
      <c r="F10" s="72">
        <f>SUM(H8:H9)</f>
        <v>43900.003746153685</v>
      </c>
      <c r="G10" s="72"/>
      <c r="H10" s="72"/>
    </row>
    <row r="11" spans="1:8" x14ac:dyDescent="0.25">
      <c r="A11" s="59"/>
      <c r="B11" s="59"/>
      <c r="C11" s="59"/>
      <c r="D11" s="59"/>
      <c r="E11" s="59"/>
      <c r="F11" s="60"/>
      <c r="G11" s="60"/>
      <c r="H11" s="60"/>
    </row>
    <row r="12" spans="1:8" x14ac:dyDescent="0.25">
      <c r="A12" s="59"/>
      <c r="B12" s="59"/>
      <c r="C12" s="59"/>
      <c r="D12" s="59"/>
      <c r="E12" s="59"/>
      <c r="F12" s="60"/>
      <c r="G12" s="60"/>
      <c r="H12" s="60"/>
    </row>
    <row r="13" spans="1:8" x14ac:dyDescent="0.25">
      <c r="A13" s="74" t="s">
        <v>135</v>
      </c>
      <c r="B13" s="74"/>
      <c r="C13" s="74"/>
      <c r="D13" s="74"/>
      <c r="E13" s="74"/>
      <c r="F13" s="74"/>
      <c r="G13" s="74"/>
      <c r="H13" s="74"/>
    </row>
    <row r="14" spans="1:8" x14ac:dyDescent="0.25">
      <c r="A14" s="37"/>
      <c r="B14" s="37"/>
      <c r="C14" s="37"/>
      <c r="D14" s="37"/>
      <c r="E14" s="37"/>
      <c r="F14" s="37"/>
      <c r="G14" s="37"/>
      <c r="H14" s="37"/>
    </row>
    <row r="15" spans="1:8" ht="18" customHeight="1" x14ac:dyDescent="0.25">
      <c r="A15" s="81" t="s">
        <v>136</v>
      </c>
      <c r="B15" s="81"/>
      <c r="C15" s="81"/>
      <c r="D15" s="81"/>
      <c r="E15" s="81"/>
      <c r="F15" s="81"/>
      <c r="G15" s="81"/>
      <c r="H15" s="81"/>
    </row>
    <row r="16" spans="1:8" x14ac:dyDescent="0.25">
      <c r="A16" s="50" t="s">
        <v>18</v>
      </c>
      <c r="B16" s="75" t="s">
        <v>137</v>
      </c>
      <c r="C16" s="76"/>
      <c r="D16" s="76"/>
      <c r="E16" s="76"/>
      <c r="F16" s="77"/>
      <c r="G16" s="78">
        <f>F10</f>
        <v>43900.003746153685</v>
      </c>
      <c r="H16" s="79"/>
    </row>
    <row r="17" spans="1:8" ht="15" customHeight="1" x14ac:dyDescent="0.25">
      <c r="A17" s="50" t="s">
        <v>20</v>
      </c>
      <c r="B17" s="75" t="s">
        <v>136</v>
      </c>
      <c r="C17" s="76"/>
      <c r="D17" s="76"/>
      <c r="E17" s="76"/>
      <c r="F17" s="77"/>
      <c r="G17" s="78">
        <f>SUM(G16*12)</f>
        <v>526800.04495384428</v>
      </c>
      <c r="H17" s="79"/>
    </row>
    <row r="18" spans="1:8" ht="15" customHeight="1" x14ac:dyDescent="0.25">
      <c r="A18" s="38"/>
      <c r="B18" s="61"/>
      <c r="C18" s="61"/>
      <c r="D18" s="61"/>
      <c r="E18" s="61"/>
      <c r="F18" s="61"/>
      <c r="G18" s="62"/>
      <c r="H18" s="62"/>
    </row>
    <row r="19" spans="1:8" s="42" customFormat="1" x14ac:dyDescent="0.25">
      <c r="A19" s="43"/>
      <c r="B19" s="44"/>
      <c r="C19" s="44"/>
      <c r="D19" s="45"/>
      <c r="E19" s="46"/>
      <c r="H19" s="36"/>
    </row>
    <row r="20" spans="1:8" x14ac:dyDescent="0.25">
      <c r="A20" s="73"/>
      <c r="B20" s="73"/>
      <c r="C20" s="73"/>
      <c r="D20" s="73"/>
      <c r="E20" s="73"/>
      <c r="F20" s="73"/>
      <c r="G20" s="73"/>
      <c r="H20" s="73"/>
    </row>
    <row r="21" spans="1:8" x14ac:dyDescent="0.25">
      <c r="B21" s="47"/>
      <c r="C21" s="47"/>
      <c r="D21" s="47"/>
    </row>
    <row r="22" spans="1:8" x14ac:dyDescent="0.25">
      <c r="B22" s="36"/>
      <c r="C22" s="36"/>
    </row>
    <row r="23" spans="1:8" x14ac:dyDescent="0.25">
      <c r="A23" s="68"/>
      <c r="B23" s="68"/>
      <c r="C23" s="68"/>
      <c r="D23" s="68"/>
      <c r="E23" s="68"/>
      <c r="F23" s="68"/>
      <c r="G23" s="68"/>
      <c r="H23" s="68"/>
    </row>
    <row r="24" spans="1:8" x14ac:dyDescent="0.25">
      <c r="A24" s="69"/>
      <c r="B24" s="69"/>
      <c r="C24" s="69"/>
      <c r="D24" s="69"/>
      <c r="E24" s="69"/>
      <c r="F24" s="69"/>
      <c r="G24" s="69"/>
      <c r="H24" s="69"/>
    </row>
    <row r="25" spans="1:8" x14ac:dyDescent="0.25">
      <c r="A25" s="70"/>
      <c r="B25" s="70"/>
      <c r="C25" s="70"/>
      <c r="D25" s="70"/>
      <c r="E25" s="70"/>
      <c r="F25" s="70"/>
      <c r="G25" s="70"/>
      <c r="H25" s="70"/>
    </row>
  </sheetData>
  <mergeCells count="18">
    <mergeCell ref="A2:H2"/>
    <mergeCell ref="A3:H3"/>
    <mergeCell ref="A6:H6"/>
    <mergeCell ref="G17:H17"/>
    <mergeCell ref="A15:H15"/>
    <mergeCell ref="A7:C7"/>
    <mergeCell ref="B8:C8"/>
    <mergeCell ref="B9:C9"/>
    <mergeCell ref="A23:H23"/>
    <mergeCell ref="A24:H24"/>
    <mergeCell ref="A25:H25"/>
    <mergeCell ref="A10:E10"/>
    <mergeCell ref="F10:H10"/>
    <mergeCell ref="A20:H20"/>
    <mergeCell ref="A13:H13"/>
    <mergeCell ref="B16:F16"/>
    <mergeCell ref="B17:F17"/>
    <mergeCell ref="G16:H16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3"/>
  <sheetViews>
    <sheetView showGridLines="0" topLeftCell="A106" zoomScale="115" zoomScaleNormal="115" workbookViewId="0">
      <selection activeCell="C123" sqref="C123"/>
    </sheetView>
  </sheetViews>
  <sheetFormatPr defaultColWidth="9" defaultRowHeight="12" x14ac:dyDescent="0.2"/>
  <cols>
    <col min="1" max="1" width="8.85546875" style="1" customWidth="1"/>
    <col min="2" max="2" width="37.5703125" style="1" customWidth="1"/>
    <col min="3" max="3" width="25.140625" style="1" customWidth="1"/>
    <col min="4" max="4" width="16" style="1" customWidth="1"/>
    <col min="5" max="5" width="12.5703125" style="1" customWidth="1"/>
    <col min="6" max="6" width="11.7109375" style="1" customWidth="1"/>
    <col min="7" max="7" width="14.85546875" style="1" customWidth="1"/>
    <col min="8" max="16384" width="9" style="1"/>
  </cols>
  <sheetData>
    <row r="2" spans="1:4" ht="12" customHeight="1" x14ac:dyDescent="0.2">
      <c r="A2" s="109" t="s">
        <v>0</v>
      </c>
      <c r="B2" s="109"/>
      <c r="C2" s="109"/>
      <c r="D2" s="109"/>
    </row>
    <row r="3" spans="1:4" x14ac:dyDescent="0.2">
      <c r="A3" s="109" t="s">
        <v>14</v>
      </c>
      <c r="B3" s="109"/>
      <c r="C3" s="109"/>
      <c r="D3" s="109"/>
    </row>
    <row r="4" spans="1:4" ht="15.75" customHeight="1" x14ac:dyDescent="0.2">
      <c r="A4" s="110"/>
      <c r="B4" s="110"/>
      <c r="C4" s="110"/>
      <c r="D4" s="110"/>
    </row>
    <row r="5" spans="1:4" ht="15.75" customHeight="1" x14ac:dyDescent="0.2">
      <c r="A5" s="90" t="s">
        <v>110</v>
      </c>
      <c r="B5" s="91"/>
      <c r="C5" s="91"/>
      <c r="D5" s="92"/>
    </row>
    <row r="6" spans="1:4" ht="15.75" customHeight="1" x14ac:dyDescent="0.2">
      <c r="A6" s="51" t="s">
        <v>18</v>
      </c>
      <c r="B6" s="88" t="s">
        <v>112</v>
      </c>
      <c r="C6" s="89"/>
      <c r="D6" s="52"/>
    </row>
    <row r="7" spans="1:4" ht="15.75" customHeight="1" x14ac:dyDescent="0.2">
      <c r="A7" s="51" t="s">
        <v>20</v>
      </c>
      <c r="B7" s="88" t="s">
        <v>113</v>
      </c>
      <c r="C7" s="89"/>
      <c r="D7" s="51"/>
    </row>
    <row r="8" spans="1:4" ht="24.75" customHeight="1" x14ac:dyDescent="0.2">
      <c r="A8" s="54" t="s">
        <v>22</v>
      </c>
      <c r="B8" s="93" t="s">
        <v>114</v>
      </c>
      <c r="C8" s="94"/>
      <c r="D8" s="53" t="s">
        <v>153</v>
      </c>
    </row>
    <row r="9" spans="1:4" ht="15.75" customHeight="1" x14ac:dyDescent="0.2">
      <c r="A9" s="51" t="s">
        <v>111</v>
      </c>
      <c r="B9" s="88" t="s">
        <v>115</v>
      </c>
      <c r="C9" s="89"/>
      <c r="D9" s="51">
        <v>12</v>
      </c>
    </row>
    <row r="10" spans="1:4" ht="15.75" customHeight="1" x14ac:dyDescent="0.2">
      <c r="A10" s="49"/>
      <c r="B10" s="49"/>
      <c r="C10" s="49"/>
      <c r="D10" s="49"/>
    </row>
    <row r="11" spans="1:4" ht="15.75" customHeight="1" x14ac:dyDescent="0.2">
      <c r="A11" s="111" t="s">
        <v>116</v>
      </c>
      <c r="B11" s="112"/>
      <c r="C11" s="112"/>
      <c r="D11" s="113"/>
    </row>
    <row r="12" spans="1:4" ht="15.75" customHeight="1" x14ac:dyDescent="0.2">
      <c r="A12" s="51">
        <v>1</v>
      </c>
      <c r="B12" s="88" t="s">
        <v>117</v>
      </c>
      <c r="C12" s="89"/>
      <c r="D12" s="52" t="s">
        <v>123</v>
      </c>
    </row>
    <row r="13" spans="1:4" ht="15.75" customHeight="1" x14ac:dyDescent="0.2">
      <c r="A13" s="51">
        <v>2</v>
      </c>
      <c r="B13" s="88" t="s">
        <v>118</v>
      </c>
      <c r="C13" s="89"/>
      <c r="D13" s="51" t="s">
        <v>124</v>
      </c>
    </row>
    <row r="14" spans="1:4" ht="14.25" customHeight="1" x14ac:dyDescent="0.2">
      <c r="A14" s="54">
        <v>3</v>
      </c>
      <c r="B14" s="93" t="s">
        <v>119</v>
      </c>
      <c r="C14" s="94"/>
      <c r="D14" s="53" t="s">
        <v>125</v>
      </c>
    </row>
    <row r="15" spans="1:4" ht="14.25" customHeight="1" x14ac:dyDescent="0.2">
      <c r="A15" s="51">
        <v>4</v>
      </c>
      <c r="B15" s="93" t="s">
        <v>120</v>
      </c>
      <c r="C15" s="94"/>
      <c r="D15" s="51">
        <v>1</v>
      </c>
    </row>
    <row r="16" spans="1:4" ht="13.5" customHeight="1" x14ac:dyDescent="0.2">
      <c r="A16" s="51">
        <v>5</v>
      </c>
      <c r="B16" s="93" t="s">
        <v>121</v>
      </c>
      <c r="C16" s="94"/>
      <c r="D16" s="51" t="s">
        <v>126</v>
      </c>
    </row>
    <row r="17" spans="1:4" ht="15.75" customHeight="1" x14ac:dyDescent="0.2">
      <c r="A17" s="51">
        <v>6</v>
      </c>
      <c r="B17" s="88" t="s">
        <v>122</v>
      </c>
      <c r="C17" s="89"/>
      <c r="D17" s="52">
        <v>44927</v>
      </c>
    </row>
    <row r="18" spans="1:4" ht="15.75" customHeight="1" x14ac:dyDescent="0.2">
      <c r="A18" s="49"/>
      <c r="B18" s="49"/>
      <c r="C18" s="49"/>
      <c r="D18" s="49"/>
    </row>
    <row r="19" spans="1:4" ht="15.75" customHeight="1" x14ac:dyDescent="0.2">
      <c r="A19" s="104" t="s">
        <v>15</v>
      </c>
      <c r="B19" s="104"/>
      <c r="C19" s="104"/>
      <c r="D19" s="104"/>
    </row>
    <row r="20" spans="1:4" ht="12.75" thickBot="1" x14ac:dyDescent="0.25">
      <c r="A20" s="2"/>
      <c r="B20" s="2"/>
      <c r="C20" s="2"/>
      <c r="D20" s="2"/>
    </row>
    <row r="21" spans="1:4" ht="15.75" customHeight="1" thickBot="1" x14ac:dyDescent="0.25">
      <c r="A21" s="3">
        <v>1</v>
      </c>
      <c r="B21" s="95" t="s">
        <v>16</v>
      </c>
      <c r="C21" s="95"/>
      <c r="D21" s="5" t="s">
        <v>17</v>
      </c>
    </row>
    <row r="22" spans="1:4" ht="15.75" customHeight="1" thickBot="1" x14ac:dyDescent="0.25">
      <c r="A22" s="6" t="s">
        <v>18</v>
      </c>
      <c r="B22" s="96" t="s">
        <v>19</v>
      </c>
      <c r="C22" s="96"/>
      <c r="D22" s="16">
        <v>2185.5100000000002</v>
      </c>
    </row>
    <row r="23" spans="1:4" ht="15.75" customHeight="1" thickBot="1" x14ac:dyDescent="0.25">
      <c r="A23" s="6" t="s">
        <v>20</v>
      </c>
      <c r="B23" s="96" t="s">
        <v>21</v>
      </c>
      <c r="C23" s="96"/>
      <c r="D23" s="16">
        <f>SUM(D22)*30%</f>
        <v>655.65300000000002</v>
      </c>
    </row>
    <row r="24" spans="1:4" ht="15.75" customHeight="1" thickBot="1" x14ac:dyDescent="0.25">
      <c r="A24" s="6" t="s">
        <v>22</v>
      </c>
      <c r="B24" s="96" t="s">
        <v>23</v>
      </c>
      <c r="C24" s="96"/>
      <c r="D24" s="16">
        <v>0</v>
      </c>
    </row>
    <row r="25" spans="1:4" ht="15.75" customHeight="1" x14ac:dyDescent="0.2">
      <c r="A25" s="6" t="s">
        <v>24</v>
      </c>
      <c r="B25" s="96" t="s">
        <v>1</v>
      </c>
      <c r="C25" s="96"/>
      <c r="D25" s="16">
        <v>0</v>
      </c>
    </row>
    <row r="26" spans="1:4" ht="15.75" customHeight="1" x14ac:dyDescent="0.2">
      <c r="A26" s="6" t="s">
        <v>25</v>
      </c>
      <c r="B26" s="96" t="s">
        <v>26</v>
      </c>
      <c r="C26" s="96"/>
      <c r="D26" s="16"/>
    </row>
    <row r="27" spans="1:4" ht="12" customHeight="1" x14ac:dyDescent="0.2">
      <c r="A27" s="6"/>
      <c r="B27" s="96"/>
      <c r="C27" s="96"/>
      <c r="D27" s="16">
        <v>0</v>
      </c>
    </row>
    <row r="28" spans="1:4" ht="15.75" customHeight="1" x14ac:dyDescent="0.2">
      <c r="A28" s="6" t="s">
        <v>27</v>
      </c>
      <c r="B28" s="96" t="s">
        <v>28</v>
      </c>
      <c r="C28" s="96"/>
      <c r="D28" s="16">
        <v>0</v>
      </c>
    </row>
    <row r="29" spans="1:4" ht="16.5" customHeight="1" x14ac:dyDescent="0.2">
      <c r="A29" s="98" t="s">
        <v>2</v>
      </c>
      <c r="B29" s="98"/>
      <c r="C29" s="98"/>
      <c r="D29" s="16">
        <f>SUM(D22:D28)</f>
        <v>2841.1630000000005</v>
      </c>
    </row>
    <row r="30" spans="1:4" x14ac:dyDescent="0.2">
      <c r="A30" s="2"/>
      <c r="B30" s="2"/>
      <c r="C30" s="2"/>
      <c r="D30" s="2"/>
    </row>
    <row r="31" spans="1:4" x14ac:dyDescent="0.2">
      <c r="A31" s="104" t="s">
        <v>29</v>
      </c>
      <c r="B31" s="104"/>
      <c r="C31" s="104"/>
      <c r="D31" s="104"/>
    </row>
    <row r="32" spans="1:4" x14ac:dyDescent="0.2">
      <c r="A32" s="8"/>
      <c r="B32" s="2"/>
      <c r="C32" s="2"/>
      <c r="D32" s="2"/>
    </row>
    <row r="33" spans="1:4" x14ac:dyDescent="0.2">
      <c r="A33" s="97" t="s">
        <v>30</v>
      </c>
      <c r="B33" s="97"/>
      <c r="C33" s="97"/>
      <c r="D33" s="97"/>
    </row>
    <row r="34" spans="1:4" x14ac:dyDescent="0.2">
      <c r="A34" s="2"/>
      <c r="B34" s="2"/>
      <c r="C34" s="2"/>
      <c r="D34" s="2"/>
    </row>
    <row r="35" spans="1:4" ht="22.5" customHeight="1" x14ac:dyDescent="0.2">
      <c r="A35" s="3" t="s">
        <v>31</v>
      </c>
      <c r="B35" s="95" t="s">
        <v>32</v>
      </c>
      <c r="C35" s="95"/>
      <c r="D35" s="5" t="s">
        <v>17</v>
      </c>
    </row>
    <row r="36" spans="1:4" ht="15.75" customHeight="1" x14ac:dyDescent="0.2">
      <c r="A36" s="6" t="s">
        <v>18</v>
      </c>
      <c r="B36" s="96" t="s">
        <v>33</v>
      </c>
      <c r="C36" s="96"/>
      <c r="D36" s="16">
        <f>SUM(D29)*9.09%</f>
        <v>258.26171670000002</v>
      </c>
    </row>
    <row r="37" spans="1:4" ht="15.75" customHeight="1" x14ac:dyDescent="0.2">
      <c r="A37" s="6" t="s">
        <v>20</v>
      </c>
      <c r="B37" s="96" t="s">
        <v>138</v>
      </c>
      <c r="C37" s="96"/>
      <c r="D37" s="16">
        <f>SUM(D29)*3.03%</f>
        <v>86.087238900000003</v>
      </c>
    </row>
    <row r="38" spans="1:4" ht="16.5" customHeight="1" x14ac:dyDescent="0.2">
      <c r="A38" s="98" t="s">
        <v>2</v>
      </c>
      <c r="B38" s="98"/>
      <c r="C38" s="98"/>
      <c r="D38" s="16">
        <f>SUM(D36:D37)</f>
        <v>344.34895560000001</v>
      </c>
    </row>
    <row r="39" spans="1:4" x14ac:dyDescent="0.2">
      <c r="A39" s="2"/>
      <c r="B39" s="2"/>
      <c r="C39" s="2"/>
      <c r="D39" s="2"/>
    </row>
    <row r="40" spans="1:4" ht="32.25" customHeight="1" x14ac:dyDescent="0.2">
      <c r="A40" s="103" t="s">
        <v>34</v>
      </c>
      <c r="B40" s="103"/>
      <c r="C40" s="103"/>
      <c r="D40" s="103"/>
    </row>
    <row r="41" spans="1:4" x14ac:dyDescent="0.2">
      <c r="A41" s="2"/>
      <c r="B41" s="2"/>
      <c r="C41" s="2"/>
      <c r="D41" s="2"/>
    </row>
    <row r="42" spans="1:4" x14ac:dyDescent="0.2">
      <c r="A42" s="3" t="s">
        <v>35</v>
      </c>
      <c r="B42" s="4" t="s">
        <v>36</v>
      </c>
      <c r="C42" s="5" t="s">
        <v>37</v>
      </c>
      <c r="D42" s="5" t="s">
        <v>17</v>
      </c>
    </row>
    <row r="43" spans="1:4" x14ac:dyDescent="0.2">
      <c r="A43" s="6" t="s">
        <v>18</v>
      </c>
      <c r="B43" s="9" t="s">
        <v>38</v>
      </c>
      <c r="C43" s="10">
        <v>0.2</v>
      </c>
      <c r="D43" s="16">
        <f>SUM(D29+D38)*C43</f>
        <v>637.10239112000011</v>
      </c>
    </row>
    <row r="44" spans="1:4" x14ac:dyDescent="0.2">
      <c r="A44" s="6" t="s">
        <v>20</v>
      </c>
      <c r="B44" s="9" t="s">
        <v>39</v>
      </c>
      <c r="C44" s="10">
        <v>2.5000000000000001E-2</v>
      </c>
      <c r="D44" s="16">
        <f>SUM(D29+D38)*C44</f>
        <v>79.637798890000013</v>
      </c>
    </row>
    <row r="45" spans="1:4" x14ac:dyDescent="0.2">
      <c r="A45" s="6" t="s">
        <v>22</v>
      </c>
      <c r="B45" s="9" t="s">
        <v>40</v>
      </c>
      <c r="C45" s="48">
        <v>0.03</v>
      </c>
      <c r="D45" s="16">
        <f>SUM(D29+D38)*C45</f>
        <v>95.565358668000016</v>
      </c>
    </row>
    <row r="46" spans="1:4" x14ac:dyDescent="0.2">
      <c r="A46" s="6" t="s">
        <v>24</v>
      </c>
      <c r="B46" s="9" t="s">
        <v>41</v>
      </c>
      <c r="C46" s="10">
        <v>1.4999999999999999E-2</v>
      </c>
      <c r="D46" s="16">
        <f>SUM(D29+D38)*C46</f>
        <v>47.782679334000008</v>
      </c>
    </row>
    <row r="47" spans="1:4" x14ac:dyDescent="0.2">
      <c r="A47" s="6" t="s">
        <v>25</v>
      </c>
      <c r="B47" s="9" t="s">
        <v>42</v>
      </c>
      <c r="C47" s="10">
        <v>0.01</v>
      </c>
      <c r="D47" s="16">
        <f>SUM(D29+D38)*C47</f>
        <v>31.855119556000005</v>
      </c>
    </row>
    <row r="48" spans="1:4" x14ac:dyDescent="0.2">
      <c r="A48" s="6" t="s">
        <v>43</v>
      </c>
      <c r="B48" s="9" t="s">
        <v>3</v>
      </c>
      <c r="C48" s="10">
        <v>6.0000000000000001E-3</v>
      </c>
      <c r="D48" s="16">
        <f>SUM(D29+D38)*C48</f>
        <v>19.113071733600002</v>
      </c>
    </row>
    <row r="49" spans="1:4" x14ac:dyDescent="0.2">
      <c r="A49" s="6" t="s">
        <v>27</v>
      </c>
      <c r="B49" s="9" t="s">
        <v>4</v>
      </c>
      <c r="C49" s="10">
        <v>2E-3</v>
      </c>
      <c r="D49" s="16">
        <f>SUM(D29+D38)*C49</f>
        <v>6.3710239112000009</v>
      </c>
    </row>
    <row r="50" spans="1:4" x14ac:dyDescent="0.2">
      <c r="A50" s="6" t="s">
        <v>44</v>
      </c>
      <c r="B50" s="9" t="s">
        <v>5</v>
      </c>
      <c r="C50" s="10">
        <v>0.08</v>
      </c>
      <c r="D50" s="16">
        <f>SUM(D29+D38)*C50</f>
        <v>254.84095644800004</v>
      </c>
    </row>
    <row r="51" spans="1:4" ht="16.5" customHeight="1" x14ac:dyDescent="0.2">
      <c r="A51" s="98" t="s">
        <v>45</v>
      </c>
      <c r="B51" s="98"/>
      <c r="C51" s="10">
        <f>SUM(C43:C50)</f>
        <v>0.36800000000000005</v>
      </c>
      <c r="D51" s="16">
        <f>SUM(D43:D50)</f>
        <v>1172.2683996608002</v>
      </c>
    </row>
    <row r="52" spans="1:4" x14ac:dyDescent="0.2">
      <c r="A52" s="2"/>
      <c r="B52" s="2"/>
      <c r="C52" s="2"/>
      <c r="D52" s="2"/>
    </row>
    <row r="53" spans="1:4" x14ac:dyDescent="0.2">
      <c r="A53" s="97" t="s">
        <v>46</v>
      </c>
      <c r="B53" s="97"/>
      <c r="C53" s="97"/>
      <c r="D53" s="97"/>
    </row>
    <row r="54" spans="1:4" x14ac:dyDescent="0.2">
      <c r="A54" s="11"/>
      <c r="B54" s="11"/>
      <c r="C54" s="11"/>
      <c r="D54" s="2"/>
    </row>
    <row r="55" spans="1:4" ht="15.75" customHeight="1" x14ac:dyDescent="0.2">
      <c r="A55" s="3" t="s">
        <v>47</v>
      </c>
      <c r="B55" s="95" t="s">
        <v>48</v>
      </c>
      <c r="C55" s="95" t="s">
        <v>17</v>
      </c>
      <c r="D55" s="5" t="s">
        <v>17</v>
      </c>
    </row>
    <row r="56" spans="1:4" ht="15.75" customHeight="1" thickBot="1" x14ac:dyDescent="0.25">
      <c r="A56" s="6" t="s">
        <v>18</v>
      </c>
      <c r="B56" s="96" t="s">
        <v>49</v>
      </c>
      <c r="C56" s="96"/>
      <c r="D56" s="17">
        <v>0</v>
      </c>
    </row>
    <row r="57" spans="1:4" ht="15.75" customHeight="1" thickBot="1" x14ac:dyDescent="0.25">
      <c r="A57" s="6" t="s">
        <v>20</v>
      </c>
      <c r="B57" s="86" t="s">
        <v>81</v>
      </c>
      <c r="C57" s="87"/>
      <c r="D57" s="17">
        <f>(24.43*15.5)*0.9</f>
        <v>340.79850000000005</v>
      </c>
    </row>
    <row r="58" spans="1:4" ht="15.75" customHeight="1" thickBot="1" x14ac:dyDescent="0.25">
      <c r="A58" s="6" t="s">
        <v>22</v>
      </c>
      <c r="B58" s="96" t="s">
        <v>82</v>
      </c>
      <c r="C58" s="96"/>
      <c r="D58" s="17">
        <v>184.9</v>
      </c>
    </row>
    <row r="59" spans="1:4" ht="15.75" customHeight="1" thickBot="1" x14ac:dyDescent="0.25">
      <c r="A59" s="6" t="s">
        <v>24</v>
      </c>
      <c r="B59" s="86" t="s">
        <v>83</v>
      </c>
      <c r="C59" s="87"/>
      <c r="D59" s="17">
        <v>124.17</v>
      </c>
    </row>
    <row r="60" spans="1:4" ht="15.75" customHeight="1" thickBot="1" x14ac:dyDescent="0.25">
      <c r="A60" s="6" t="s">
        <v>25</v>
      </c>
      <c r="B60" s="86" t="s">
        <v>84</v>
      </c>
      <c r="C60" s="87"/>
      <c r="D60" s="17">
        <v>4</v>
      </c>
    </row>
    <row r="61" spans="1:4" ht="15.75" customHeight="1" thickBot="1" x14ac:dyDescent="0.25">
      <c r="A61" s="6" t="s">
        <v>43</v>
      </c>
      <c r="B61" s="86" t="s">
        <v>85</v>
      </c>
      <c r="C61" s="87"/>
      <c r="D61" s="17">
        <v>56.27</v>
      </c>
    </row>
    <row r="62" spans="1:4" ht="15.75" customHeight="1" thickBot="1" x14ac:dyDescent="0.25">
      <c r="A62" s="55" t="s">
        <v>27</v>
      </c>
      <c r="B62" s="101" t="s">
        <v>86</v>
      </c>
      <c r="C62" s="101"/>
      <c r="D62" s="56">
        <v>18.600000000000001</v>
      </c>
    </row>
    <row r="63" spans="1:4" ht="16.5" customHeight="1" thickBot="1" x14ac:dyDescent="0.25">
      <c r="A63" s="102" t="s">
        <v>2</v>
      </c>
      <c r="B63" s="102"/>
      <c r="C63" s="102"/>
      <c r="D63" s="57">
        <f>SUM(D56:D62)</f>
        <v>728.73850000000004</v>
      </c>
    </row>
    <row r="64" spans="1:4" x14ac:dyDescent="0.2">
      <c r="A64" s="11"/>
      <c r="B64" s="11"/>
      <c r="C64" s="11"/>
      <c r="D64" s="2"/>
    </row>
    <row r="65" spans="1:4" x14ac:dyDescent="0.2">
      <c r="A65" s="97" t="s">
        <v>50</v>
      </c>
      <c r="B65" s="97"/>
      <c r="C65" s="97"/>
      <c r="D65" s="97"/>
    </row>
    <row r="66" spans="1:4" x14ac:dyDescent="0.2">
      <c r="A66" s="11"/>
      <c r="B66" s="11"/>
      <c r="C66" s="11"/>
      <c r="D66" s="2"/>
    </row>
    <row r="67" spans="1:4" ht="15.75" customHeight="1" x14ac:dyDescent="0.2">
      <c r="A67" s="3">
        <v>2</v>
      </c>
      <c r="B67" s="95" t="s">
        <v>51</v>
      </c>
      <c r="C67" s="95"/>
      <c r="D67" s="5" t="s">
        <v>17</v>
      </c>
    </row>
    <row r="68" spans="1:4" ht="15.75" customHeight="1" x14ac:dyDescent="0.2">
      <c r="A68" s="6" t="s">
        <v>31</v>
      </c>
      <c r="B68" s="96" t="s">
        <v>32</v>
      </c>
      <c r="C68" s="96"/>
      <c r="D68" s="16">
        <f>D38</f>
        <v>344.34895560000001</v>
      </c>
    </row>
    <row r="69" spans="1:4" ht="15.75" customHeight="1" x14ac:dyDescent="0.2">
      <c r="A69" s="6" t="s">
        <v>35</v>
      </c>
      <c r="B69" s="96" t="s">
        <v>36</v>
      </c>
      <c r="C69" s="96"/>
      <c r="D69" s="16">
        <f>D51</f>
        <v>1172.2683996608002</v>
      </c>
    </row>
    <row r="70" spans="1:4" ht="15.75" customHeight="1" x14ac:dyDescent="0.2">
      <c r="A70" s="6" t="s">
        <v>47</v>
      </c>
      <c r="B70" s="96" t="s">
        <v>48</v>
      </c>
      <c r="C70" s="96"/>
      <c r="D70" s="16">
        <f>D63</f>
        <v>728.73850000000004</v>
      </c>
    </row>
    <row r="71" spans="1:4" ht="16.5" customHeight="1" x14ac:dyDescent="0.2">
      <c r="A71" s="98" t="s">
        <v>2</v>
      </c>
      <c r="B71" s="98"/>
      <c r="C71" s="98"/>
      <c r="D71" s="16">
        <f>SUM(D68:D70)</f>
        <v>2245.3558552608001</v>
      </c>
    </row>
    <row r="72" spans="1:4" x14ac:dyDescent="0.2">
      <c r="A72" s="12"/>
      <c r="B72" s="2"/>
      <c r="C72" s="2"/>
      <c r="D72" s="2"/>
    </row>
    <row r="73" spans="1:4" x14ac:dyDescent="0.2">
      <c r="A73" s="99" t="s">
        <v>52</v>
      </c>
      <c r="B73" s="99"/>
      <c r="C73" s="99"/>
      <c r="D73" s="99"/>
    </row>
    <row r="74" spans="1:4" x14ac:dyDescent="0.2">
      <c r="A74" s="11"/>
      <c r="B74" s="11"/>
      <c r="C74" s="11"/>
      <c r="D74" s="2"/>
    </row>
    <row r="75" spans="1:4" ht="15.75" customHeight="1" x14ac:dyDescent="0.2">
      <c r="A75" s="3">
        <v>3</v>
      </c>
      <c r="B75" s="95" t="s">
        <v>53</v>
      </c>
      <c r="C75" s="95" t="s">
        <v>17</v>
      </c>
      <c r="D75" s="5" t="s">
        <v>17</v>
      </c>
    </row>
    <row r="76" spans="1:4" ht="15.75" customHeight="1" x14ac:dyDescent="0.2">
      <c r="A76" s="6" t="s">
        <v>18</v>
      </c>
      <c r="B76" s="96" t="s">
        <v>54</v>
      </c>
      <c r="C76" s="96"/>
      <c r="D76" s="16">
        <f>SUM(D29)*0.42%</f>
        <v>11.932884600000001</v>
      </c>
    </row>
    <row r="77" spans="1:4" ht="15.75" customHeight="1" x14ac:dyDescent="0.2">
      <c r="A77" s="6" t="s">
        <v>20</v>
      </c>
      <c r="B77" s="96" t="s">
        <v>55</v>
      </c>
      <c r="C77" s="96"/>
      <c r="D77" s="16">
        <f>SUM(D29)*0.03%</f>
        <v>0.85234890000000008</v>
      </c>
    </row>
    <row r="78" spans="1:4" ht="23.25" customHeight="1" x14ac:dyDescent="0.2">
      <c r="A78" s="6" t="s">
        <v>22</v>
      </c>
      <c r="B78" s="96" t="s">
        <v>56</v>
      </c>
      <c r="C78" s="96"/>
      <c r="D78" s="16">
        <f>SUM(D76)*4.36%</f>
        <v>0.52027376856000007</v>
      </c>
    </row>
    <row r="79" spans="1:4" ht="15.75" customHeight="1" x14ac:dyDescent="0.2">
      <c r="A79" s="6" t="s">
        <v>24</v>
      </c>
      <c r="B79" s="96" t="s">
        <v>57</v>
      </c>
      <c r="C79" s="96"/>
      <c r="D79" s="16">
        <f>SUM(D29)*0.04%</f>
        <v>1.1364652000000002</v>
      </c>
    </row>
    <row r="80" spans="1:4" ht="23.25" customHeight="1" x14ac:dyDescent="0.2">
      <c r="A80" s="6" t="s">
        <v>25</v>
      </c>
      <c r="B80" s="96" t="s">
        <v>58</v>
      </c>
      <c r="C80" s="96"/>
      <c r="D80" s="16">
        <f>SUM(D29)*0.02%</f>
        <v>0.56823260000000009</v>
      </c>
    </row>
    <row r="81" spans="1:4" ht="22.5" customHeight="1" x14ac:dyDescent="0.2">
      <c r="A81" s="6" t="s">
        <v>43</v>
      </c>
      <c r="B81" s="96" t="s">
        <v>59</v>
      </c>
      <c r="C81" s="96"/>
      <c r="D81" s="16">
        <f>SUM(D29)*0.04%</f>
        <v>1.1364652000000002</v>
      </c>
    </row>
    <row r="82" spans="1:4" ht="16.5" customHeight="1" x14ac:dyDescent="0.2">
      <c r="A82" s="98" t="s">
        <v>2</v>
      </c>
      <c r="B82" s="98"/>
      <c r="C82" s="98"/>
      <c r="D82" s="16">
        <f>SUM(D76:D81)</f>
        <v>16.146670268560005</v>
      </c>
    </row>
    <row r="83" spans="1:4" x14ac:dyDescent="0.2">
      <c r="A83" s="2"/>
      <c r="B83" s="2"/>
      <c r="C83" s="2"/>
      <c r="D83" s="2"/>
    </row>
    <row r="84" spans="1:4" x14ac:dyDescent="0.2">
      <c r="A84" s="99" t="s">
        <v>60</v>
      </c>
      <c r="B84" s="99"/>
      <c r="C84" s="99"/>
      <c r="D84" s="99"/>
    </row>
    <row r="85" spans="1:4" x14ac:dyDescent="0.2">
      <c r="A85" s="11"/>
      <c r="B85" s="11"/>
      <c r="C85" s="11"/>
      <c r="D85" s="2"/>
    </row>
    <row r="86" spans="1:4" x14ac:dyDescent="0.2">
      <c r="A86" s="97" t="s">
        <v>61</v>
      </c>
      <c r="B86" s="97"/>
      <c r="C86" s="97"/>
      <c r="D86" s="97"/>
    </row>
    <row r="87" spans="1:4" x14ac:dyDescent="0.2">
      <c r="A87" s="13"/>
      <c r="B87" s="11"/>
      <c r="C87" s="11"/>
      <c r="D87" s="2"/>
    </row>
    <row r="88" spans="1:4" ht="15.75" customHeight="1" x14ac:dyDescent="0.2">
      <c r="A88" s="3" t="s">
        <v>62</v>
      </c>
      <c r="B88" s="95" t="s">
        <v>63</v>
      </c>
      <c r="C88" s="95" t="s">
        <v>17</v>
      </c>
      <c r="D88" s="5" t="s">
        <v>17</v>
      </c>
    </row>
    <row r="89" spans="1:4" ht="15.75" customHeight="1" x14ac:dyDescent="0.2">
      <c r="A89" s="6" t="s">
        <v>18</v>
      </c>
      <c r="B89" s="96" t="s">
        <v>139</v>
      </c>
      <c r="C89" s="96"/>
      <c r="D89" s="16">
        <f>SUM(D29)*9.09%</f>
        <v>258.26171670000002</v>
      </c>
    </row>
    <row r="90" spans="1:4" ht="15.75" customHeight="1" x14ac:dyDescent="0.2">
      <c r="A90" s="6" t="s">
        <v>20</v>
      </c>
      <c r="B90" s="96" t="s">
        <v>63</v>
      </c>
      <c r="C90" s="96"/>
      <c r="D90" s="16">
        <f>SUM((D82+D63+D51+D38+D29)-(D57))*0.82%</f>
        <v>39.047309609340758</v>
      </c>
    </row>
    <row r="91" spans="1:4" ht="15.75" customHeight="1" x14ac:dyDescent="0.2">
      <c r="A91" s="6" t="s">
        <v>22</v>
      </c>
      <c r="B91" s="96" t="s">
        <v>64</v>
      </c>
      <c r="C91" s="96"/>
      <c r="D91" s="16">
        <f>SUM((D82+D63+D51+D38+D29)-(D57))*0.03%</f>
        <v>1.4285601076588081</v>
      </c>
    </row>
    <row r="92" spans="1:4" ht="15.75" customHeight="1" x14ac:dyDescent="0.2">
      <c r="A92" s="6" t="s">
        <v>24</v>
      </c>
      <c r="B92" s="96" t="s">
        <v>65</v>
      </c>
      <c r="C92" s="96"/>
      <c r="D92" s="16">
        <f>SUM((D82+D63+D51+D38+D29)-(D57))*0.03%</f>
        <v>1.4285601076588081</v>
      </c>
    </row>
    <row r="93" spans="1:4" ht="15.75" customHeight="1" thickBot="1" x14ac:dyDescent="0.25">
      <c r="A93" s="6" t="s">
        <v>25</v>
      </c>
      <c r="B93" s="96" t="s">
        <v>66</v>
      </c>
      <c r="C93" s="96"/>
      <c r="D93" s="16">
        <f>SUM((D82+D63+D51+D38+D29)-(D57))*0.03%</f>
        <v>1.4285601076588081</v>
      </c>
    </row>
    <row r="94" spans="1:4" ht="21.75" customHeight="1" thickBot="1" x14ac:dyDescent="0.25">
      <c r="A94" s="6" t="s">
        <v>27</v>
      </c>
      <c r="B94" s="96" t="s">
        <v>87</v>
      </c>
      <c r="C94" s="96"/>
      <c r="D94" s="16">
        <f>SUM(D89:D93)*36.8%</f>
        <v>110.98685204069274</v>
      </c>
    </row>
    <row r="95" spans="1:4" ht="16.5" customHeight="1" x14ac:dyDescent="0.2">
      <c r="A95" s="98" t="s">
        <v>45</v>
      </c>
      <c r="B95" s="98"/>
      <c r="C95" s="98"/>
      <c r="D95" s="16">
        <f>SUM(D89:D94)</f>
        <v>412.58155867300997</v>
      </c>
    </row>
    <row r="96" spans="1:4" x14ac:dyDescent="0.2">
      <c r="A96" s="2"/>
      <c r="B96" s="2"/>
      <c r="C96" s="2"/>
      <c r="D96" s="2"/>
    </row>
    <row r="97" spans="1:4" x14ac:dyDescent="0.2">
      <c r="A97" s="97" t="s">
        <v>67</v>
      </c>
      <c r="B97" s="97"/>
      <c r="C97" s="97"/>
      <c r="D97" s="97"/>
    </row>
    <row r="98" spans="1:4" x14ac:dyDescent="0.2">
      <c r="A98" s="13"/>
      <c r="B98" s="11"/>
      <c r="C98" s="11"/>
      <c r="D98" s="11"/>
    </row>
    <row r="99" spans="1:4" ht="15.75" customHeight="1" x14ac:dyDescent="0.2">
      <c r="A99" s="3" t="s">
        <v>68</v>
      </c>
      <c r="B99" s="95" t="s">
        <v>69</v>
      </c>
      <c r="C99" s="95" t="s">
        <v>17</v>
      </c>
      <c r="D99" s="5" t="s">
        <v>17</v>
      </c>
    </row>
    <row r="100" spans="1:4" ht="15.75" customHeight="1" x14ac:dyDescent="0.2">
      <c r="A100" s="6" t="s">
        <v>18</v>
      </c>
      <c r="B100" s="96" t="s">
        <v>70</v>
      </c>
      <c r="C100" s="96"/>
      <c r="D100" s="16">
        <f>(((D29)/220/60*60*15*1.6))</f>
        <v>309.94505454545464</v>
      </c>
    </row>
    <row r="101" spans="1:4" ht="16.5" customHeight="1" x14ac:dyDescent="0.2">
      <c r="A101" s="98" t="s">
        <v>2</v>
      </c>
      <c r="B101" s="98"/>
      <c r="C101" s="98"/>
      <c r="D101" s="16">
        <v>0</v>
      </c>
    </row>
    <row r="102" spans="1:4" x14ac:dyDescent="0.2">
      <c r="A102" s="11"/>
      <c r="B102" s="11"/>
      <c r="C102" s="11"/>
      <c r="D102" s="11"/>
    </row>
    <row r="103" spans="1:4" x14ac:dyDescent="0.2">
      <c r="A103" s="97" t="s">
        <v>71</v>
      </c>
      <c r="B103" s="97"/>
      <c r="C103" s="97"/>
      <c r="D103" s="97"/>
    </row>
    <row r="104" spans="1:4" x14ac:dyDescent="0.2">
      <c r="A104" s="13"/>
      <c r="B104" s="11"/>
      <c r="C104" s="11"/>
      <c r="D104" s="11"/>
    </row>
    <row r="105" spans="1:4" ht="15.75" customHeight="1" x14ac:dyDescent="0.2">
      <c r="A105" s="3">
        <v>4</v>
      </c>
      <c r="B105" s="95" t="s">
        <v>72</v>
      </c>
      <c r="C105" s="95" t="s">
        <v>17</v>
      </c>
      <c r="D105" s="5" t="s">
        <v>17</v>
      </c>
    </row>
    <row r="106" spans="1:4" ht="15.75" customHeight="1" thickBot="1" x14ac:dyDescent="0.25">
      <c r="A106" s="6" t="s">
        <v>62</v>
      </c>
      <c r="B106" s="96" t="s">
        <v>63</v>
      </c>
      <c r="C106" s="96"/>
      <c r="D106" s="16">
        <f>D95</f>
        <v>412.58155867300997</v>
      </c>
    </row>
    <row r="107" spans="1:4" ht="15.75" customHeight="1" thickBot="1" x14ac:dyDescent="0.25">
      <c r="A107" s="6" t="s">
        <v>68</v>
      </c>
      <c r="B107" s="86" t="s">
        <v>69</v>
      </c>
      <c r="C107" s="87"/>
      <c r="D107" s="16">
        <f>D101</f>
        <v>0</v>
      </c>
    </row>
    <row r="108" spans="1:4" ht="16.5" customHeight="1" thickBot="1" x14ac:dyDescent="0.25">
      <c r="A108" s="98" t="s">
        <v>2</v>
      </c>
      <c r="B108" s="98"/>
      <c r="C108" s="98"/>
      <c r="D108" s="16">
        <f>SUM(D106:D107)</f>
        <v>412.58155867300997</v>
      </c>
    </row>
    <row r="109" spans="1:4" x14ac:dyDescent="0.2">
      <c r="A109" s="11"/>
      <c r="B109" s="11"/>
      <c r="C109" s="11"/>
      <c r="D109" s="11"/>
    </row>
    <row r="110" spans="1:4" x14ac:dyDescent="0.2">
      <c r="A110" s="99" t="s">
        <v>73</v>
      </c>
      <c r="B110" s="99"/>
      <c r="C110" s="99"/>
      <c r="D110" s="99"/>
    </row>
    <row r="111" spans="1:4" x14ac:dyDescent="0.2">
      <c r="A111" s="11"/>
      <c r="B111" s="11"/>
      <c r="C111" s="11"/>
      <c r="D111" s="11"/>
    </row>
    <row r="112" spans="1:4" ht="15.75" customHeight="1" x14ac:dyDescent="0.2">
      <c r="A112" s="3">
        <v>5</v>
      </c>
      <c r="B112" s="95" t="s">
        <v>12</v>
      </c>
      <c r="C112" s="95" t="s">
        <v>17</v>
      </c>
      <c r="D112" s="5" t="s">
        <v>17</v>
      </c>
    </row>
    <row r="113" spans="1:4" ht="15.75" customHeight="1" x14ac:dyDescent="0.2">
      <c r="A113" s="6" t="s">
        <v>18</v>
      </c>
      <c r="B113" s="96" t="s">
        <v>74</v>
      </c>
      <c r="C113" s="96"/>
      <c r="D113" s="17">
        <f>'Uniformes e EPIs'!H16</f>
        <v>49.655000000000008</v>
      </c>
    </row>
    <row r="114" spans="1:4" ht="15.75" customHeight="1" thickBot="1" x14ac:dyDescent="0.25">
      <c r="A114" s="6" t="s">
        <v>20</v>
      </c>
      <c r="B114" s="96" t="s">
        <v>106</v>
      </c>
      <c r="C114" s="96"/>
      <c r="D114" s="17">
        <f>'Uniformes e EPIs'!I22</f>
        <v>0</v>
      </c>
    </row>
    <row r="115" spans="1:4" ht="15.75" customHeight="1" thickBot="1" x14ac:dyDescent="0.25">
      <c r="A115" s="6" t="s">
        <v>22</v>
      </c>
      <c r="B115" s="96" t="s">
        <v>28</v>
      </c>
      <c r="C115" s="96"/>
      <c r="D115" s="17">
        <v>0</v>
      </c>
    </row>
    <row r="116" spans="1:4" ht="16.5" customHeight="1" x14ac:dyDescent="0.2">
      <c r="A116" s="98" t="s">
        <v>45</v>
      </c>
      <c r="B116" s="98"/>
      <c r="C116" s="98"/>
      <c r="D116" s="16">
        <f>SUM(D113:D115)</f>
        <v>49.655000000000008</v>
      </c>
    </row>
    <row r="117" spans="1:4" x14ac:dyDescent="0.2">
      <c r="A117" s="11"/>
      <c r="B117" s="11"/>
      <c r="C117" s="11"/>
      <c r="D117" s="11"/>
    </row>
    <row r="118" spans="1:4" x14ac:dyDescent="0.2">
      <c r="A118" s="99" t="s">
        <v>75</v>
      </c>
      <c r="B118" s="99"/>
      <c r="C118" s="99"/>
      <c r="D118" s="99"/>
    </row>
    <row r="119" spans="1:4" ht="12.75" thickBot="1" x14ac:dyDescent="0.25">
      <c r="A119" s="11"/>
      <c r="B119" s="11"/>
      <c r="C119" s="11"/>
      <c r="D119" s="11"/>
    </row>
    <row r="120" spans="1:4" ht="12.75" thickBot="1" x14ac:dyDescent="0.25">
      <c r="A120" s="3">
        <v>6</v>
      </c>
      <c r="B120" s="14" t="s">
        <v>13</v>
      </c>
      <c r="C120" s="5" t="s">
        <v>37</v>
      </c>
      <c r="D120" s="5" t="s">
        <v>17</v>
      </c>
    </row>
    <row r="121" spans="1:4" ht="12.75" thickBot="1" x14ac:dyDescent="0.25">
      <c r="A121" s="6" t="s">
        <v>18</v>
      </c>
      <c r="B121" s="9" t="s">
        <v>9</v>
      </c>
      <c r="C121" s="10">
        <v>1.7496999999999999E-2</v>
      </c>
      <c r="D121" s="16">
        <f>SUM(D116+D101+D82+D71+D29)*C121</f>
        <v>90.150152235187221</v>
      </c>
    </row>
    <row r="122" spans="1:4" x14ac:dyDescent="0.2">
      <c r="A122" s="6" t="s">
        <v>20</v>
      </c>
      <c r="B122" s="9" t="s">
        <v>11</v>
      </c>
      <c r="C122" s="10">
        <v>1.2377000000000001E-2</v>
      </c>
      <c r="D122" s="16">
        <f>SUM(D116+D101+D82+D71+D29)*C122</f>
        <v>63.770271144476901</v>
      </c>
    </row>
    <row r="123" spans="1:4" x14ac:dyDescent="0.2">
      <c r="A123" s="6" t="s">
        <v>22</v>
      </c>
      <c r="B123" s="9" t="s">
        <v>10</v>
      </c>
      <c r="C123" s="7"/>
      <c r="D123" s="7"/>
    </row>
    <row r="124" spans="1:4" x14ac:dyDescent="0.2">
      <c r="A124" s="6"/>
      <c r="B124" s="9" t="s">
        <v>88</v>
      </c>
      <c r="C124" s="10">
        <v>0.04</v>
      </c>
      <c r="D124" s="16">
        <f>SUM(D116+D101+D82+D71+D29+D63+D38)*C124</f>
        <v>249.01631924517446</v>
      </c>
    </row>
    <row r="125" spans="1:4" x14ac:dyDescent="0.2">
      <c r="A125" s="6"/>
      <c r="B125" s="9" t="s">
        <v>89</v>
      </c>
      <c r="C125" s="10">
        <v>5.2499999999999998E-2</v>
      </c>
      <c r="D125" s="16">
        <f>SUM(D116+D101+D82+D71+D29+D63+D38)*C125</f>
        <v>326.83391900929144</v>
      </c>
    </row>
    <row r="126" spans="1:4" x14ac:dyDescent="0.2">
      <c r="A126" s="6"/>
      <c r="B126" s="9" t="s">
        <v>90</v>
      </c>
      <c r="C126" s="10">
        <v>0.05</v>
      </c>
      <c r="D126" s="16">
        <f>SUM(D116+D101+D82+D71+D29+D63+D38)*C126</f>
        <v>311.27039905646808</v>
      </c>
    </row>
    <row r="127" spans="1:4" ht="16.5" customHeight="1" x14ac:dyDescent="0.2">
      <c r="A127" s="98" t="s">
        <v>45</v>
      </c>
      <c r="B127" s="98"/>
      <c r="C127" s="98"/>
      <c r="D127" s="16">
        <f>SUM(D121:D126)</f>
        <v>1041.041060690598</v>
      </c>
    </row>
    <row r="128" spans="1:4" x14ac:dyDescent="0.2">
      <c r="A128" s="11"/>
      <c r="B128" s="11"/>
      <c r="C128" s="11"/>
      <c r="D128" s="11"/>
    </row>
    <row r="129" spans="1:6" x14ac:dyDescent="0.2">
      <c r="A129" s="99" t="s">
        <v>76</v>
      </c>
      <c r="B129" s="99"/>
      <c r="C129" s="99"/>
      <c r="D129" s="99"/>
    </row>
    <row r="130" spans="1:6" x14ac:dyDescent="0.2">
      <c r="A130" s="11"/>
      <c r="B130" s="11"/>
      <c r="C130" s="11"/>
    </row>
    <row r="131" spans="1:6" ht="22.5" customHeight="1" x14ac:dyDescent="0.2">
      <c r="A131" s="3"/>
      <c r="B131" s="100" t="s">
        <v>77</v>
      </c>
      <c r="C131" s="100" t="s">
        <v>17</v>
      </c>
      <c r="D131" s="5" t="s">
        <v>17</v>
      </c>
    </row>
    <row r="132" spans="1:6" ht="15.75" customHeight="1" x14ac:dyDescent="0.2">
      <c r="A132" s="15" t="s">
        <v>18</v>
      </c>
      <c r="B132" s="96" t="s">
        <v>15</v>
      </c>
      <c r="C132" s="96"/>
      <c r="D132" s="18">
        <f>D29</f>
        <v>2841.1630000000005</v>
      </c>
    </row>
    <row r="133" spans="1:6" ht="15.75" customHeight="1" x14ac:dyDescent="0.2">
      <c r="A133" s="15" t="s">
        <v>20</v>
      </c>
      <c r="B133" s="96" t="s">
        <v>29</v>
      </c>
      <c r="C133" s="96"/>
      <c r="D133" s="18">
        <f>D71</f>
        <v>2245.3558552608001</v>
      </c>
    </row>
    <row r="134" spans="1:6" ht="18.399999999999999" customHeight="1" x14ac:dyDescent="0.2">
      <c r="A134" s="15" t="s">
        <v>22</v>
      </c>
      <c r="B134" s="96" t="s">
        <v>52</v>
      </c>
      <c r="C134" s="96"/>
      <c r="D134" s="18">
        <f>D82</f>
        <v>16.146670268560005</v>
      </c>
    </row>
    <row r="135" spans="1:6" ht="15.75" customHeight="1" x14ac:dyDescent="0.2">
      <c r="A135" s="15" t="s">
        <v>24</v>
      </c>
      <c r="B135" s="96" t="s">
        <v>60</v>
      </c>
      <c r="C135" s="96"/>
      <c r="D135" s="18">
        <f>D108</f>
        <v>412.58155867300997</v>
      </c>
    </row>
    <row r="136" spans="1:6" ht="15.75" customHeight="1" x14ac:dyDescent="0.2">
      <c r="A136" s="15" t="s">
        <v>25</v>
      </c>
      <c r="B136" s="96" t="s">
        <v>73</v>
      </c>
      <c r="C136" s="96"/>
      <c r="D136" s="18">
        <f>D116</f>
        <v>49.655000000000008</v>
      </c>
    </row>
    <row r="137" spans="1:6" ht="16.5" customHeight="1" x14ac:dyDescent="0.2">
      <c r="A137" s="98" t="s">
        <v>78</v>
      </c>
      <c r="B137" s="98"/>
      <c r="C137" s="98"/>
      <c r="D137" s="18">
        <f>SUM(D132:D136)</f>
        <v>5564.9020842023701</v>
      </c>
    </row>
    <row r="138" spans="1:6" ht="15.75" customHeight="1" x14ac:dyDescent="0.2">
      <c r="A138" s="15" t="s">
        <v>43</v>
      </c>
      <c r="B138" s="96" t="s">
        <v>79</v>
      </c>
      <c r="C138" s="96"/>
      <c r="D138" s="18">
        <f>D127</f>
        <v>1041.041060690598</v>
      </c>
    </row>
    <row r="139" spans="1:6" ht="16.5" customHeight="1" x14ac:dyDescent="0.2">
      <c r="A139" s="98" t="s">
        <v>80</v>
      </c>
      <c r="B139" s="98"/>
      <c r="C139" s="98"/>
      <c r="D139" s="18">
        <f>SUM(D137:D138)</f>
        <v>6605.9431448929681</v>
      </c>
      <c r="F139" s="67"/>
    </row>
    <row r="142" spans="1:6" x14ac:dyDescent="0.2">
      <c r="A142" s="105" t="s">
        <v>141</v>
      </c>
      <c r="B142" s="106"/>
      <c r="C142" s="107"/>
      <c r="D142" s="65">
        <f>(((D139)/210*1.6))</f>
        <v>50.330995389660714</v>
      </c>
    </row>
    <row r="143" spans="1:6" x14ac:dyDescent="0.2">
      <c r="A143" s="108" t="s">
        <v>142</v>
      </c>
      <c r="B143" s="108"/>
      <c r="C143" s="108"/>
      <c r="D143" s="65">
        <f>(((D139)/180))</f>
        <v>36.699684138294266</v>
      </c>
    </row>
  </sheetData>
  <sheetProtection selectLockedCells="1" selectUnlockedCells="1"/>
  <mergeCells count="97">
    <mergeCell ref="A142:C142"/>
    <mergeCell ref="A143:C143"/>
    <mergeCell ref="A2:D2"/>
    <mergeCell ref="A3:D3"/>
    <mergeCell ref="A4:D4"/>
    <mergeCell ref="A19:D19"/>
    <mergeCell ref="A11:D11"/>
    <mergeCell ref="B12:C12"/>
    <mergeCell ref="B13:C13"/>
    <mergeCell ref="B14:C14"/>
    <mergeCell ref="B15:C15"/>
    <mergeCell ref="B16:C16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1:D31"/>
    <mergeCell ref="A33:D33"/>
    <mergeCell ref="B35:C35"/>
    <mergeCell ref="B36:C36"/>
    <mergeCell ref="B37:C37"/>
    <mergeCell ref="A38:C38"/>
    <mergeCell ref="A40:D40"/>
    <mergeCell ref="A51:B51"/>
    <mergeCell ref="A53:D53"/>
    <mergeCell ref="B55:C55"/>
    <mergeCell ref="B56:C56"/>
    <mergeCell ref="B58:C58"/>
    <mergeCell ref="B62:C62"/>
    <mergeCell ref="A63:C63"/>
    <mergeCell ref="B57:C57"/>
    <mergeCell ref="B59:C59"/>
    <mergeCell ref="B60:C60"/>
    <mergeCell ref="B61:C61"/>
    <mergeCell ref="A65:D65"/>
    <mergeCell ref="B67:C67"/>
    <mergeCell ref="B68:C68"/>
    <mergeCell ref="B69:C69"/>
    <mergeCell ref="B70:C70"/>
    <mergeCell ref="A71:C71"/>
    <mergeCell ref="A73:D73"/>
    <mergeCell ref="B75:C75"/>
    <mergeCell ref="B76:C76"/>
    <mergeCell ref="B77:C77"/>
    <mergeCell ref="B78:C78"/>
    <mergeCell ref="B79:C79"/>
    <mergeCell ref="B80:C80"/>
    <mergeCell ref="B81:C81"/>
    <mergeCell ref="A82:C82"/>
    <mergeCell ref="B93:C93"/>
    <mergeCell ref="B94:C94"/>
    <mergeCell ref="A95:C95"/>
    <mergeCell ref="A84:D84"/>
    <mergeCell ref="A86:D86"/>
    <mergeCell ref="B88:C88"/>
    <mergeCell ref="B89:C89"/>
    <mergeCell ref="B90:C90"/>
    <mergeCell ref="A108:C108"/>
    <mergeCell ref="A110:D110"/>
    <mergeCell ref="B112:C112"/>
    <mergeCell ref="B134:C134"/>
    <mergeCell ref="B113:C113"/>
    <mergeCell ref="B114:C114"/>
    <mergeCell ref="B115:C115"/>
    <mergeCell ref="A116:C116"/>
    <mergeCell ref="A127:C127"/>
    <mergeCell ref="A129:D129"/>
    <mergeCell ref="B131:C131"/>
    <mergeCell ref="B132:C132"/>
    <mergeCell ref="B133:C133"/>
    <mergeCell ref="A118:D118"/>
    <mergeCell ref="B135:C135"/>
    <mergeCell ref="B136:C136"/>
    <mergeCell ref="A137:C137"/>
    <mergeCell ref="B138:C138"/>
    <mergeCell ref="A139:C139"/>
    <mergeCell ref="B107:C107"/>
    <mergeCell ref="B17:C17"/>
    <mergeCell ref="A5:D5"/>
    <mergeCell ref="B6:C6"/>
    <mergeCell ref="B7:C7"/>
    <mergeCell ref="B8:C8"/>
    <mergeCell ref="B9:C9"/>
    <mergeCell ref="B105:C105"/>
    <mergeCell ref="B106:C106"/>
    <mergeCell ref="A97:D97"/>
    <mergeCell ref="B99:C99"/>
    <mergeCell ref="B100:C100"/>
    <mergeCell ref="A101:C101"/>
    <mergeCell ref="A103:D103"/>
    <mergeCell ref="B91:C91"/>
    <mergeCell ref="B92:C92"/>
  </mergeCells>
  <pageMargins left="0.51180555555555551" right="0.51180555555555551" top="0.78749999999999998" bottom="0.78749999999999998" header="0.51180555555555551" footer="0.51180555555555551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3"/>
  <sheetViews>
    <sheetView showGridLines="0" topLeftCell="A121" zoomScale="115" zoomScaleNormal="115" workbookViewId="0">
      <selection activeCell="C123" sqref="C123"/>
    </sheetView>
  </sheetViews>
  <sheetFormatPr defaultColWidth="9" defaultRowHeight="12" x14ac:dyDescent="0.2"/>
  <cols>
    <col min="1" max="1" width="8.85546875" style="1" customWidth="1"/>
    <col min="2" max="2" width="37.5703125" style="1" customWidth="1"/>
    <col min="3" max="3" width="25.140625" style="1" customWidth="1"/>
    <col min="4" max="4" width="16" style="1" customWidth="1"/>
    <col min="5" max="5" width="12.5703125" style="1" customWidth="1"/>
    <col min="6" max="6" width="11.7109375" style="1" customWidth="1"/>
    <col min="7" max="7" width="14.85546875" style="1" customWidth="1"/>
    <col min="8" max="16384" width="9" style="1"/>
  </cols>
  <sheetData>
    <row r="2" spans="1:4" ht="12" customHeight="1" x14ac:dyDescent="0.2">
      <c r="A2" s="109" t="s">
        <v>0</v>
      </c>
      <c r="B2" s="109"/>
      <c r="C2" s="109"/>
      <c r="D2" s="109"/>
    </row>
    <row r="3" spans="1:4" x14ac:dyDescent="0.2">
      <c r="A3" s="109" t="s">
        <v>14</v>
      </c>
      <c r="B3" s="109"/>
      <c r="C3" s="109"/>
      <c r="D3" s="109"/>
    </row>
    <row r="4" spans="1:4" ht="15.75" customHeight="1" x14ac:dyDescent="0.2">
      <c r="A4" s="110"/>
      <c r="B4" s="110"/>
      <c r="C4" s="110"/>
      <c r="D4" s="110"/>
    </row>
    <row r="5" spans="1:4" ht="15.75" customHeight="1" x14ac:dyDescent="0.2">
      <c r="A5" s="90" t="s">
        <v>110</v>
      </c>
      <c r="B5" s="91"/>
      <c r="C5" s="91"/>
      <c r="D5" s="92"/>
    </row>
    <row r="6" spans="1:4" ht="15.75" customHeight="1" x14ac:dyDescent="0.2">
      <c r="A6" s="51" t="s">
        <v>18</v>
      </c>
      <c r="B6" s="88" t="s">
        <v>112</v>
      </c>
      <c r="C6" s="89"/>
      <c r="D6" s="52"/>
    </row>
    <row r="7" spans="1:4" ht="15.75" customHeight="1" x14ac:dyDescent="0.2">
      <c r="A7" s="51" t="s">
        <v>20</v>
      </c>
      <c r="B7" s="88" t="s">
        <v>113</v>
      </c>
      <c r="C7" s="89"/>
      <c r="D7" s="51"/>
    </row>
    <row r="8" spans="1:4" ht="24.75" customHeight="1" x14ac:dyDescent="0.2">
      <c r="A8" s="54" t="s">
        <v>22</v>
      </c>
      <c r="B8" s="93" t="s">
        <v>114</v>
      </c>
      <c r="C8" s="94"/>
      <c r="D8" s="53" t="s">
        <v>153</v>
      </c>
    </row>
    <row r="9" spans="1:4" ht="15.75" customHeight="1" x14ac:dyDescent="0.2">
      <c r="A9" s="51" t="s">
        <v>111</v>
      </c>
      <c r="B9" s="88" t="s">
        <v>115</v>
      </c>
      <c r="C9" s="89"/>
      <c r="D9" s="51">
        <v>12</v>
      </c>
    </row>
    <row r="10" spans="1:4" ht="15.75" customHeight="1" x14ac:dyDescent="0.2">
      <c r="A10" s="49"/>
      <c r="B10" s="49"/>
      <c r="C10" s="49"/>
      <c r="D10" s="49"/>
    </row>
    <row r="11" spans="1:4" ht="15.75" customHeight="1" x14ac:dyDescent="0.2">
      <c r="A11" s="111" t="s">
        <v>116</v>
      </c>
      <c r="B11" s="112"/>
      <c r="C11" s="112"/>
      <c r="D11" s="113"/>
    </row>
    <row r="12" spans="1:4" ht="15.75" customHeight="1" x14ac:dyDescent="0.2">
      <c r="A12" s="51">
        <v>1</v>
      </c>
      <c r="B12" s="88" t="s">
        <v>117</v>
      </c>
      <c r="C12" s="89"/>
      <c r="D12" s="52" t="s">
        <v>146</v>
      </c>
    </row>
    <row r="13" spans="1:4" ht="15.75" customHeight="1" x14ac:dyDescent="0.2">
      <c r="A13" s="51">
        <v>2</v>
      </c>
      <c r="B13" s="88" t="s">
        <v>118</v>
      </c>
      <c r="C13" s="89"/>
      <c r="D13" s="51" t="s">
        <v>124</v>
      </c>
    </row>
    <row r="14" spans="1:4" ht="14.25" customHeight="1" x14ac:dyDescent="0.2">
      <c r="A14" s="54">
        <v>3</v>
      </c>
      <c r="B14" s="93" t="s">
        <v>119</v>
      </c>
      <c r="C14" s="94"/>
      <c r="D14" s="53" t="s">
        <v>125</v>
      </c>
    </row>
    <row r="15" spans="1:4" ht="14.25" customHeight="1" x14ac:dyDescent="0.2">
      <c r="A15" s="51">
        <v>4</v>
      </c>
      <c r="B15" s="93" t="s">
        <v>120</v>
      </c>
      <c r="C15" s="94"/>
      <c r="D15" s="51">
        <v>1</v>
      </c>
    </row>
    <row r="16" spans="1:4" ht="13.5" customHeight="1" x14ac:dyDescent="0.2">
      <c r="A16" s="51">
        <v>5</v>
      </c>
      <c r="B16" s="93" t="s">
        <v>121</v>
      </c>
      <c r="C16" s="94"/>
      <c r="D16" s="51" t="s">
        <v>126</v>
      </c>
    </row>
    <row r="17" spans="1:4" ht="15.75" customHeight="1" x14ac:dyDescent="0.2">
      <c r="A17" s="51">
        <v>6</v>
      </c>
      <c r="B17" s="88" t="s">
        <v>122</v>
      </c>
      <c r="C17" s="89"/>
      <c r="D17" s="52">
        <v>44927</v>
      </c>
    </row>
    <row r="18" spans="1:4" ht="15.75" customHeight="1" x14ac:dyDescent="0.2">
      <c r="A18" s="49"/>
      <c r="B18" s="49"/>
      <c r="C18" s="49"/>
      <c r="D18" s="49"/>
    </row>
    <row r="19" spans="1:4" ht="15.75" customHeight="1" x14ac:dyDescent="0.2">
      <c r="A19" s="104" t="s">
        <v>15</v>
      </c>
      <c r="B19" s="104"/>
      <c r="C19" s="104"/>
      <c r="D19" s="104"/>
    </row>
    <row r="20" spans="1:4" ht="12.75" thickBot="1" x14ac:dyDescent="0.25">
      <c r="A20" s="2"/>
      <c r="B20" s="2"/>
      <c r="C20" s="2"/>
      <c r="D20" s="2"/>
    </row>
    <row r="21" spans="1:4" ht="15.75" customHeight="1" thickBot="1" x14ac:dyDescent="0.25">
      <c r="A21" s="3">
        <v>1</v>
      </c>
      <c r="B21" s="95" t="s">
        <v>16</v>
      </c>
      <c r="C21" s="95"/>
      <c r="D21" s="5" t="s">
        <v>17</v>
      </c>
    </row>
    <row r="22" spans="1:4" ht="15.75" customHeight="1" thickBot="1" x14ac:dyDescent="0.25">
      <c r="A22" s="6" t="s">
        <v>18</v>
      </c>
      <c r="B22" s="96" t="s">
        <v>19</v>
      </c>
      <c r="C22" s="96"/>
      <c r="D22" s="16">
        <v>2185.5100000000002</v>
      </c>
    </row>
    <row r="23" spans="1:4" ht="15.75" customHeight="1" thickBot="1" x14ac:dyDescent="0.25">
      <c r="A23" s="6" t="s">
        <v>20</v>
      </c>
      <c r="B23" s="96" t="s">
        <v>21</v>
      </c>
      <c r="C23" s="96"/>
      <c r="D23" s="16">
        <f>SUM(D22)*30%</f>
        <v>655.65300000000002</v>
      </c>
    </row>
    <row r="24" spans="1:4" ht="15.75" customHeight="1" thickBot="1" x14ac:dyDescent="0.25">
      <c r="A24" s="6" t="s">
        <v>22</v>
      </c>
      <c r="B24" s="96" t="s">
        <v>23</v>
      </c>
      <c r="C24" s="96"/>
      <c r="D24" s="16">
        <v>0</v>
      </c>
    </row>
    <row r="25" spans="1:4" ht="15.75" customHeight="1" thickBot="1" x14ac:dyDescent="0.25">
      <c r="A25" s="6" t="s">
        <v>24</v>
      </c>
      <c r="B25" s="96" t="s">
        <v>1</v>
      </c>
      <c r="C25" s="96"/>
      <c r="D25" s="16">
        <f>(D22+D23)/220*7*15*40%</f>
        <v>542.4038454545456</v>
      </c>
    </row>
    <row r="26" spans="1:4" ht="15.75" customHeight="1" thickBot="1" x14ac:dyDescent="0.25">
      <c r="A26" s="6" t="s">
        <v>25</v>
      </c>
      <c r="B26" s="96" t="s">
        <v>26</v>
      </c>
      <c r="C26" s="96"/>
      <c r="D26" s="16">
        <v>0</v>
      </c>
    </row>
    <row r="27" spans="1:4" ht="12" customHeight="1" thickBot="1" x14ac:dyDescent="0.25">
      <c r="A27" s="6"/>
      <c r="B27" s="96"/>
      <c r="C27" s="96"/>
      <c r="D27" s="16">
        <v>0</v>
      </c>
    </row>
    <row r="28" spans="1:4" ht="15.75" customHeight="1" thickBot="1" x14ac:dyDescent="0.25">
      <c r="A28" s="6" t="s">
        <v>27</v>
      </c>
      <c r="B28" s="96" t="s">
        <v>28</v>
      </c>
      <c r="C28" s="96"/>
      <c r="D28" s="16">
        <v>0</v>
      </c>
    </row>
    <row r="29" spans="1:4" ht="16.5" customHeight="1" thickBot="1" x14ac:dyDescent="0.25">
      <c r="A29" s="98" t="s">
        <v>2</v>
      </c>
      <c r="B29" s="98"/>
      <c r="C29" s="98"/>
      <c r="D29" s="16">
        <f>SUM(D22:D28)</f>
        <v>3383.5668454545462</v>
      </c>
    </row>
    <row r="30" spans="1:4" x14ac:dyDescent="0.2">
      <c r="A30" s="2"/>
      <c r="B30" s="2"/>
      <c r="C30" s="2"/>
      <c r="D30" s="2"/>
    </row>
    <row r="31" spans="1:4" x14ac:dyDescent="0.2">
      <c r="A31" s="104" t="s">
        <v>29</v>
      </c>
      <c r="B31" s="104"/>
      <c r="C31" s="104"/>
      <c r="D31" s="104"/>
    </row>
    <row r="32" spans="1:4" x14ac:dyDescent="0.2">
      <c r="A32" s="8"/>
      <c r="B32" s="2"/>
      <c r="C32" s="2"/>
      <c r="D32" s="2"/>
    </row>
    <row r="33" spans="1:4" x14ac:dyDescent="0.2">
      <c r="A33" s="97" t="s">
        <v>30</v>
      </c>
      <c r="B33" s="97"/>
      <c r="C33" s="97"/>
      <c r="D33" s="97"/>
    </row>
    <row r="34" spans="1:4" ht="12.75" thickBot="1" x14ac:dyDescent="0.25">
      <c r="A34" s="2"/>
      <c r="B34" s="2"/>
      <c r="C34" s="2"/>
      <c r="D34" s="2"/>
    </row>
    <row r="35" spans="1:4" ht="22.5" customHeight="1" thickBot="1" x14ac:dyDescent="0.25">
      <c r="A35" s="3" t="s">
        <v>31</v>
      </c>
      <c r="B35" s="95" t="s">
        <v>32</v>
      </c>
      <c r="C35" s="95"/>
      <c r="D35" s="5" t="s">
        <v>17</v>
      </c>
    </row>
    <row r="36" spans="1:4" ht="15.75" customHeight="1" thickBot="1" x14ac:dyDescent="0.25">
      <c r="A36" s="6" t="s">
        <v>18</v>
      </c>
      <c r="B36" s="96" t="s">
        <v>33</v>
      </c>
      <c r="C36" s="96"/>
      <c r="D36" s="16">
        <f>SUM(D29)*9.09%</f>
        <v>307.56622625181825</v>
      </c>
    </row>
    <row r="37" spans="1:4" ht="15.75" customHeight="1" thickBot="1" x14ac:dyDescent="0.25">
      <c r="A37" s="6" t="s">
        <v>20</v>
      </c>
      <c r="B37" s="96" t="s">
        <v>138</v>
      </c>
      <c r="C37" s="96"/>
      <c r="D37" s="16">
        <f>SUM(D29)*3.03%</f>
        <v>102.52207541727275</v>
      </c>
    </row>
    <row r="38" spans="1:4" ht="16.5" customHeight="1" thickBot="1" x14ac:dyDescent="0.25">
      <c r="A38" s="98" t="s">
        <v>2</v>
      </c>
      <c r="B38" s="98"/>
      <c r="C38" s="98"/>
      <c r="D38" s="16">
        <f>SUM(D36:D37)</f>
        <v>410.08830166909098</v>
      </c>
    </row>
    <row r="39" spans="1:4" x14ac:dyDescent="0.2">
      <c r="A39" s="2"/>
      <c r="B39" s="2"/>
      <c r="C39" s="2"/>
      <c r="D39" s="2"/>
    </row>
    <row r="40" spans="1:4" ht="32.25" customHeight="1" x14ac:dyDescent="0.2">
      <c r="A40" s="103" t="s">
        <v>34</v>
      </c>
      <c r="B40" s="103"/>
      <c r="C40" s="103"/>
      <c r="D40" s="103"/>
    </row>
    <row r="41" spans="1:4" ht="12.75" thickBot="1" x14ac:dyDescent="0.25">
      <c r="A41" s="2"/>
      <c r="B41" s="2"/>
      <c r="C41" s="2"/>
      <c r="D41" s="2"/>
    </row>
    <row r="42" spans="1:4" ht="12.75" thickBot="1" x14ac:dyDescent="0.25">
      <c r="A42" s="3" t="s">
        <v>35</v>
      </c>
      <c r="B42" s="4" t="s">
        <v>36</v>
      </c>
      <c r="C42" s="5" t="s">
        <v>37</v>
      </c>
      <c r="D42" s="5" t="s">
        <v>17</v>
      </c>
    </row>
    <row r="43" spans="1:4" ht="12.75" thickBot="1" x14ac:dyDescent="0.25">
      <c r="A43" s="6" t="s">
        <v>18</v>
      </c>
      <c r="B43" s="9" t="s">
        <v>38</v>
      </c>
      <c r="C43" s="10">
        <v>0.2</v>
      </c>
      <c r="D43" s="16">
        <f>SUM(D29+D38)*C43</f>
        <v>758.73102942472747</v>
      </c>
    </row>
    <row r="44" spans="1:4" ht="12.75" thickBot="1" x14ac:dyDescent="0.25">
      <c r="A44" s="6" t="s">
        <v>20</v>
      </c>
      <c r="B44" s="9" t="s">
        <v>39</v>
      </c>
      <c r="C44" s="10">
        <v>2.5000000000000001E-2</v>
      </c>
      <c r="D44" s="16">
        <f>SUM(D29+D38)*C44</f>
        <v>94.841378678090933</v>
      </c>
    </row>
    <row r="45" spans="1:4" ht="12.75" thickBot="1" x14ac:dyDescent="0.25">
      <c r="A45" s="6" t="s">
        <v>22</v>
      </c>
      <c r="B45" s="9" t="s">
        <v>40</v>
      </c>
      <c r="C45" s="48">
        <v>0.03</v>
      </c>
      <c r="D45" s="16">
        <f>SUM(D29+D38)*C45</f>
        <v>113.80965441370911</v>
      </c>
    </row>
    <row r="46" spans="1:4" ht="12.75" thickBot="1" x14ac:dyDescent="0.25">
      <c r="A46" s="6" t="s">
        <v>24</v>
      </c>
      <c r="B46" s="9" t="s">
        <v>41</v>
      </c>
      <c r="C46" s="10">
        <v>1.4999999999999999E-2</v>
      </c>
      <c r="D46" s="16">
        <f>SUM(D29+D38)*C46</f>
        <v>56.904827206854556</v>
      </c>
    </row>
    <row r="47" spans="1:4" ht="12.75" thickBot="1" x14ac:dyDescent="0.25">
      <c r="A47" s="6" t="s">
        <v>25</v>
      </c>
      <c r="B47" s="9" t="s">
        <v>42</v>
      </c>
      <c r="C47" s="10">
        <v>0.01</v>
      </c>
      <c r="D47" s="16">
        <f>SUM(D29+D38)*C47</f>
        <v>37.936551471236371</v>
      </c>
    </row>
    <row r="48" spans="1:4" ht="12.75" thickBot="1" x14ac:dyDescent="0.25">
      <c r="A48" s="6" t="s">
        <v>43</v>
      </c>
      <c r="B48" s="9" t="s">
        <v>3</v>
      </c>
      <c r="C48" s="10">
        <v>6.0000000000000001E-3</v>
      </c>
      <c r="D48" s="16">
        <f>SUM(D29+D38)*C48</f>
        <v>22.761930882741822</v>
      </c>
    </row>
    <row r="49" spans="1:4" ht="12.75" thickBot="1" x14ac:dyDescent="0.25">
      <c r="A49" s="6" t="s">
        <v>27</v>
      </c>
      <c r="B49" s="9" t="s">
        <v>4</v>
      </c>
      <c r="C49" s="10">
        <v>2E-3</v>
      </c>
      <c r="D49" s="16">
        <f>SUM(D29+D38)*C49</f>
        <v>7.5873102942472741</v>
      </c>
    </row>
    <row r="50" spans="1:4" ht="12.75" thickBot="1" x14ac:dyDescent="0.25">
      <c r="A50" s="6" t="s">
        <v>44</v>
      </c>
      <c r="B50" s="9" t="s">
        <v>5</v>
      </c>
      <c r="C50" s="10">
        <v>0.08</v>
      </c>
      <c r="D50" s="16">
        <f>SUM(D29+D38)*C50</f>
        <v>303.49241176989096</v>
      </c>
    </row>
    <row r="51" spans="1:4" ht="16.5" customHeight="1" thickBot="1" x14ac:dyDescent="0.25">
      <c r="A51" s="98" t="s">
        <v>45</v>
      </c>
      <c r="B51" s="98"/>
      <c r="C51" s="10">
        <f>SUM(C43:C50)</f>
        <v>0.36800000000000005</v>
      </c>
      <c r="D51" s="16">
        <f>SUM(D43:D50)</f>
        <v>1396.0650941414983</v>
      </c>
    </row>
    <row r="52" spans="1:4" x14ac:dyDescent="0.2">
      <c r="A52" s="2"/>
      <c r="B52" s="2"/>
      <c r="C52" s="2"/>
      <c r="D52" s="2"/>
    </row>
    <row r="53" spans="1:4" x14ac:dyDescent="0.2">
      <c r="A53" s="97" t="s">
        <v>46</v>
      </c>
      <c r="B53" s="97"/>
      <c r="C53" s="97"/>
      <c r="D53" s="97"/>
    </row>
    <row r="54" spans="1:4" ht="12.75" thickBot="1" x14ac:dyDescent="0.25">
      <c r="A54" s="11"/>
      <c r="B54" s="11"/>
      <c r="C54" s="11"/>
      <c r="D54" s="2"/>
    </row>
    <row r="55" spans="1:4" ht="15.75" customHeight="1" thickBot="1" x14ac:dyDescent="0.25">
      <c r="A55" s="3" t="s">
        <v>47</v>
      </c>
      <c r="B55" s="95" t="s">
        <v>48</v>
      </c>
      <c r="C55" s="95" t="s">
        <v>17</v>
      </c>
      <c r="D55" s="5" t="s">
        <v>17</v>
      </c>
    </row>
    <row r="56" spans="1:4" ht="15.75" customHeight="1" thickBot="1" x14ac:dyDescent="0.25">
      <c r="A56" s="6" t="s">
        <v>18</v>
      </c>
      <c r="B56" s="96" t="s">
        <v>49</v>
      </c>
      <c r="C56" s="96"/>
      <c r="D56" s="17">
        <v>0</v>
      </c>
    </row>
    <row r="57" spans="1:4" ht="15.75" customHeight="1" thickBot="1" x14ac:dyDescent="0.25">
      <c r="A57" s="6" t="s">
        <v>20</v>
      </c>
      <c r="B57" s="86" t="s">
        <v>81</v>
      </c>
      <c r="C57" s="87"/>
      <c r="D57" s="17">
        <f>(24.43*15.5)*0.9</f>
        <v>340.79850000000005</v>
      </c>
    </row>
    <row r="58" spans="1:4" ht="15.75" customHeight="1" thickBot="1" x14ac:dyDescent="0.25">
      <c r="A58" s="6" t="s">
        <v>22</v>
      </c>
      <c r="B58" s="96" t="s">
        <v>82</v>
      </c>
      <c r="C58" s="96"/>
      <c r="D58" s="17">
        <v>184.9</v>
      </c>
    </row>
    <row r="59" spans="1:4" ht="15.75" customHeight="1" thickBot="1" x14ac:dyDescent="0.25">
      <c r="A59" s="6" t="s">
        <v>24</v>
      </c>
      <c r="B59" s="86" t="s">
        <v>83</v>
      </c>
      <c r="C59" s="87"/>
      <c r="D59" s="17">
        <v>124.17</v>
      </c>
    </row>
    <row r="60" spans="1:4" ht="15.75" customHeight="1" thickBot="1" x14ac:dyDescent="0.25">
      <c r="A60" s="6" t="s">
        <v>25</v>
      </c>
      <c r="B60" s="86" t="s">
        <v>84</v>
      </c>
      <c r="C60" s="87"/>
      <c r="D60" s="17">
        <v>4</v>
      </c>
    </row>
    <row r="61" spans="1:4" ht="15.75" customHeight="1" thickBot="1" x14ac:dyDescent="0.25">
      <c r="A61" s="6" t="s">
        <v>43</v>
      </c>
      <c r="B61" s="86" t="s">
        <v>85</v>
      </c>
      <c r="C61" s="87"/>
      <c r="D61" s="17">
        <v>56.27</v>
      </c>
    </row>
    <row r="62" spans="1:4" ht="15.75" customHeight="1" thickBot="1" x14ac:dyDescent="0.25">
      <c r="A62" s="55" t="s">
        <v>27</v>
      </c>
      <c r="B62" s="101" t="s">
        <v>86</v>
      </c>
      <c r="C62" s="101"/>
      <c r="D62" s="56">
        <v>18.600000000000001</v>
      </c>
    </row>
    <row r="63" spans="1:4" ht="16.5" customHeight="1" thickBot="1" x14ac:dyDescent="0.25">
      <c r="A63" s="102" t="s">
        <v>2</v>
      </c>
      <c r="B63" s="102"/>
      <c r="C63" s="102"/>
      <c r="D63" s="57">
        <f>SUM(D56:D62)</f>
        <v>728.73850000000004</v>
      </c>
    </row>
    <row r="64" spans="1:4" x14ac:dyDescent="0.2">
      <c r="A64" s="11"/>
      <c r="B64" s="11"/>
      <c r="C64" s="11"/>
      <c r="D64" s="2"/>
    </row>
    <row r="65" spans="1:4" x14ac:dyDescent="0.2">
      <c r="A65" s="97" t="s">
        <v>50</v>
      </c>
      <c r="B65" s="97"/>
      <c r="C65" s="97"/>
      <c r="D65" s="97"/>
    </row>
    <row r="66" spans="1:4" ht="12.75" thickBot="1" x14ac:dyDescent="0.25">
      <c r="A66" s="11"/>
      <c r="B66" s="11"/>
      <c r="C66" s="11"/>
      <c r="D66" s="2"/>
    </row>
    <row r="67" spans="1:4" ht="15.75" customHeight="1" thickBot="1" x14ac:dyDescent="0.25">
      <c r="A67" s="3">
        <v>2</v>
      </c>
      <c r="B67" s="95" t="s">
        <v>51</v>
      </c>
      <c r="C67" s="95"/>
      <c r="D67" s="5" t="s">
        <v>17</v>
      </c>
    </row>
    <row r="68" spans="1:4" ht="15.75" customHeight="1" thickBot="1" x14ac:dyDescent="0.25">
      <c r="A68" s="6" t="s">
        <v>31</v>
      </c>
      <c r="B68" s="96" t="s">
        <v>32</v>
      </c>
      <c r="C68" s="96"/>
      <c r="D68" s="16">
        <f>D38</f>
        <v>410.08830166909098</v>
      </c>
    </row>
    <row r="69" spans="1:4" ht="15.75" customHeight="1" thickBot="1" x14ac:dyDescent="0.25">
      <c r="A69" s="6" t="s">
        <v>35</v>
      </c>
      <c r="B69" s="96" t="s">
        <v>36</v>
      </c>
      <c r="C69" s="96"/>
      <c r="D69" s="16">
        <f>D51</f>
        <v>1396.0650941414983</v>
      </c>
    </row>
    <row r="70" spans="1:4" ht="15.75" customHeight="1" thickBot="1" x14ac:dyDescent="0.25">
      <c r="A70" s="6" t="s">
        <v>47</v>
      </c>
      <c r="B70" s="96" t="s">
        <v>48</v>
      </c>
      <c r="C70" s="96"/>
      <c r="D70" s="16">
        <f>D63</f>
        <v>728.73850000000004</v>
      </c>
    </row>
    <row r="71" spans="1:4" ht="16.5" customHeight="1" thickBot="1" x14ac:dyDescent="0.25">
      <c r="A71" s="98" t="s">
        <v>2</v>
      </c>
      <c r="B71" s="98"/>
      <c r="C71" s="98"/>
      <c r="D71" s="16">
        <f>SUM(D68:D70)</f>
        <v>2534.8918958105892</v>
      </c>
    </row>
    <row r="72" spans="1:4" x14ac:dyDescent="0.2">
      <c r="A72" s="12"/>
      <c r="B72" s="2"/>
      <c r="C72" s="2"/>
      <c r="D72" s="2"/>
    </row>
    <row r="73" spans="1:4" x14ac:dyDescent="0.2">
      <c r="A73" s="99" t="s">
        <v>52</v>
      </c>
      <c r="B73" s="99"/>
      <c r="C73" s="99"/>
      <c r="D73" s="99"/>
    </row>
    <row r="74" spans="1:4" ht="12.75" thickBot="1" x14ac:dyDescent="0.25">
      <c r="A74" s="11"/>
      <c r="B74" s="11"/>
      <c r="C74" s="11"/>
      <c r="D74" s="2"/>
    </row>
    <row r="75" spans="1:4" ht="15.75" customHeight="1" thickBot="1" x14ac:dyDescent="0.25">
      <c r="A75" s="3">
        <v>3</v>
      </c>
      <c r="B75" s="95" t="s">
        <v>53</v>
      </c>
      <c r="C75" s="95" t="s">
        <v>17</v>
      </c>
      <c r="D75" s="5" t="s">
        <v>17</v>
      </c>
    </row>
    <row r="76" spans="1:4" ht="15.75" customHeight="1" thickBot="1" x14ac:dyDescent="0.25">
      <c r="A76" s="6" t="s">
        <v>18</v>
      </c>
      <c r="B76" s="96" t="s">
        <v>54</v>
      </c>
      <c r="C76" s="96"/>
      <c r="D76" s="16">
        <f>SUM(D29)*0.42%</f>
        <v>14.210980750909092</v>
      </c>
    </row>
    <row r="77" spans="1:4" ht="15.75" customHeight="1" thickBot="1" x14ac:dyDescent="0.25">
      <c r="A77" s="6" t="s">
        <v>20</v>
      </c>
      <c r="B77" s="96" t="s">
        <v>55</v>
      </c>
      <c r="C77" s="96"/>
      <c r="D77" s="16">
        <f>SUM(D29)*0.03%</f>
        <v>1.0150700536363637</v>
      </c>
    </row>
    <row r="78" spans="1:4" ht="23.25" customHeight="1" thickBot="1" x14ac:dyDescent="0.25">
      <c r="A78" s="6" t="s">
        <v>22</v>
      </c>
      <c r="B78" s="96" t="s">
        <v>56</v>
      </c>
      <c r="C78" s="96"/>
      <c r="D78" s="16">
        <f>SUM(D76)*4.36%</f>
        <v>0.61959876073963638</v>
      </c>
    </row>
    <row r="79" spans="1:4" ht="15.75" customHeight="1" thickBot="1" x14ac:dyDescent="0.25">
      <c r="A79" s="6" t="s">
        <v>24</v>
      </c>
      <c r="B79" s="96" t="s">
        <v>57</v>
      </c>
      <c r="C79" s="96"/>
      <c r="D79" s="16">
        <f>SUM(D29)*0.04%</f>
        <v>1.3534267381818186</v>
      </c>
    </row>
    <row r="80" spans="1:4" ht="23.25" customHeight="1" thickBot="1" x14ac:dyDescent="0.25">
      <c r="A80" s="6" t="s">
        <v>25</v>
      </c>
      <c r="B80" s="96" t="s">
        <v>58</v>
      </c>
      <c r="C80" s="96"/>
      <c r="D80" s="16">
        <f>SUM(D29)*0.02%</f>
        <v>0.67671336909090929</v>
      </c>
    </row>
    <row r="81" spans="1:4" ht="22.5" customHeight="1" thickBot="1" x14ac:dyDescent="0.25">
      <c r="A81" s="6" t="s">
        <v>43</v>
      </c>
      <c r="B81" s="96" t="s">
        <v>59</v>
      </c>
      <c r="C81" s="96"/>
      <c r="D81" s="16">
        <f>SUM(D29)*0.04%</f>
        <v>1.3534267381818186</v>
      </c>
    </row>
    <row r="82" spans="1:4" ht="16.5" customHeight="1" thickBot="1" x14ac:dyDescent="0.25">
      <c r="A82" s="98" t="s">
        <v>2</v>
      </c>
      <c r="B82" s="98"/>
      <c r="C82" s="98"/>
      <c r="D82" s="16">
        <f>SUM(D76:D81)</f>
        <v>19.229216410739639</v>
      </c>
    </row>
    <row r="83" spans="1:4" x14ac:dyDescent="0.2">
      <c r="A83" s="2"/>
      <c r="B83" s="2"/>
      <c r="C83" s="2"/>
      <c r="D83" s="2"/>
    </row>
    <row r="84" spans="1:4" x14ac:dyDescent="0.2">
      <c r="A84" s="99" t="s">
        <v>60</v>
      </c>
      <c r="B84" s="99"/>
      <c r="C84" s="99"/>
      <c r="D84" s="99"/>
    </row>
    <row r="85" spans="1:4" x14ac:dyDescent="0.2">
      <c r="A85" s="11"/>
      <c r="B85" s="11"/>
      <c r="C85" s="11"/>
      <c r="D85" s="2"/>
    </row>
    <row r="86" spans="1:4" x14ac:dyDescent="0.2">
      <c r="A86" s="97" t="s">
        <v>61</v>
      </c>
      <c r="B86" s="97"/>
      <c r="C86" s="97"/>
      <c r="D86" s="97"/>
    </row>
    <row r="87" spans="1:4" ht="12.75" thickBot="1" x14ac:dyDescent="0.25">
      <c r="A87" s="13"/>
      <c r="B87" s="11"/>
      <c r="C87" s="11"/>
      <c r="D87" s="2"/>
    </row>
    <row r="88" spans="1:4" ht="15.75" customHeight="1" thickBot="1" x14ac:dyDescent="0.25">
      <c r="A88" s="3" t="s">
        <v>62</v>
      </c>
      <c r="B88" s="95" t="s">
        <v>63</v>
      </c>
      <c r="C88" s="95" t="s">
        <v>17</v>
      </c>
      <c r="D88" s="5" t="s">
        <v>17</v>
      </c>
    </row>
    <row r="89" spans="1:4" ht="15.75" customHeight="1" thickBot="1" x14ac:dyDescent="0.25">
      <c r="A89" s="6" t="s">
        <v>18</v>
      </c>
      <c r="B89" s="96" t="s">
        <v>145</v>
      </c>
      <c r="C89" s="96"/>
      <c r="D89" s="16">
        <f>SUM(D29)*9.09%</f>
        <v>307.56622625181825</v>
      </c>
    </row>
    <row r="90" spans="1:4" ht="15.75" customHeight="1" thickBot="1" x14ac:dyDescent="0.25">
      <c r="A90" s="6" t="s">
        <v>20</v>
      </c>
      <c r="B90" s="96" t="s">
        <v>63</v>
      </c>
      <c r="C90" s="96"/>
      <c r="D90" s="16">
        <f>SUM((D82+D63+D51+D38+D29)-(D57))*0.82%</f>
        <v>45.894493552942166</v>
      </c>
    </row>
    <row r="91" spans="1:4" ht="15.75" customHeight="1" thickBot="1" x14ac:dyDescent="0.25">
      <c r="A91" s="6" t="s">
        <v>22</v>
      </c>
      <c r="B91" s="96" t="s">
        <v>64</v>
      </c>
      <c r="C91" s="96"/>
      <c r="D91" s="16">
        <f>SUM((D82+D63+D51+D38+D29)-(D57))*0.03%</f>
        <v>1.6790668373027624</v>
      </c>
    </row>
    <row r="92" spans="1:4" ht="15.75" customHeight="1" thickBot="1" x14ac:dyDescent="0.25">
      <c r="A92" s="6" t="s">
        <v>24</v>
      </c>
      <c r="B92" s="96" t="s">
        <v>65</v>
      </c>
      <c r="C92" s="96"/>
      <c r="D92" s="16">
        <f>SUM((D82+D63+D51+D38+D29)-(D57))*0.03%</f>
        <v>1.6790668373027624</v>
      </c>
    </row>
    <row r="93" spans="1:4" ht="15.75" customHeight="1" thickBot="1" x14ac:dyDescent="0.25">
      <c r="A93" s="6" t="s">
        <v>25</v>
      </c>
      <c r="B93" s="96" t="s">
        <v>66</v>
      </c>
      <c r="C93" s="96"/>
      <c r="D93" s="16">
        <f>SUM((D82+D63+D51+D38+D29)-(D57))*0.03%</f>
        <v>1.6790668373027624</v>
      </c>
    </row>
    <row r="94" spans="1:4" ht="21.75" customHeight="1" thickBot="1" x14ac:dyDescent="0.25">
      <c r="A94" s="6" t="s">
        <v>27</v>
      </c>
      <c r="B94" s="96" t="s">
        <v>87</v>
      </c>
      <c r="C94" s="96"/>
      <c r="D94" s="16">
        <f>SUM(D89:D93)*36.8%</f>
        <v>131.92723467653406</v>
      </c>
    </row>
    <row r="95" spans="1:4" ht="16.5" customHeight="1" thickBot="1" x14ac:dyDescent="0.25">
      <c r="A95" s="98" t="s">
        <v>45</v>
      </c>
      <c r="B95" s="98"/>
      <c r="C95" s="98"/>
      <c r="D95" s="16">
        <f>SUM(D89:D94)</f>
        <v>490.42515499320268</v>
      </c>
    </row>
    <row r="96" spans="1:4" x14ac:dyDescent="0.2">
      <c r="A96" s="2"/>
      <c r="B96" s="2"/>
      <c r="C96" s="2"/>
      <c r="D96" s="2"/>
    </row>
    <row r="97" spans="1:4" x14ac:dyDescent="0.2">
      <c r="A97" s="97" t="s">
        <v>67</v>
      </c>
      <c r="B97" s="97"/>
      <c r="C97" s="97"/>
      <c r="D97" s="97"/>
    </row>
    <row r="98" spans="1:4" ht="12.75" thickBot="1" x14ac:dyDescent="0.25">
      <c r="A98" s="13"/>
      <c r="B98" s="11"/>
      <c r="C98" s="11"/>
      <c r="D98" s="11"/>
    </row>
    <row r="99" spans="1:4" ht="15.75" customHeight="1" thickBot="1" x14ac:dyDescent="0.25">
      <c r="A99" s="3" t="s">
        <v>68</v>
      </c>
      <c r="B99" s="95" t="s">
        <v>69</v>
      </c>
      <c r="C99" s="95" t="s">
        <v>17</v>
      </c>
      <c r="D99" s="5" t="s">
        <v>17</v>
      </c>
    </row>
    <row r="100" spans="1:4" ht="15.75" customHeight="1" thickBot="1" x14ac:dyDescent="0.25">
      <c r="A100" s="6" t="s">
        <v>18</v>
      </c>
      <c r="B100" s="96" t="s">
        <v>70</v>
      </c>
      <c r="C100" s="96"/>
      <c r="D100" s="16">
        <f>(((D22+D23)/220/60*60*15*1.5))</f>
        <v>290.57348863636366</v>
      </c>
    </row>
    <row r="101" spans="1:4" ht="16.5" customHeight="1" thickBot="1" x14ac:dyDescent="0.25">
      <c r="A101" s="98" t="s">
        <v>2</v>
      </c>
      <c r="B101" s="98"/>
      <c r="C101" s="98"/>
      <c r="D101" s="16">
        <v>0</v>
      </c>
    </row>
    <row r="102" spans="1:4" x14ac:dyDescent="0.2">
      <c r="A102" s="11"/>
      <c r="B102" s="11"/>
      <c r="C102" s="11"/>
      <c r="D102" s="11"/>
    </row>
    <row r="103" spans="1:4" x14ac:dyDescent="0.2">
      <c r="A103" s="97" t="s">
        <v>71</v>
      </c>
      <c r="B103" s="97"/>
      <c r="C103" s="97"/>
      <c r="D103" s="97"/>
    </row>
    <row r="104" spans="1:4" ht="12.75" thickBot="1" x14ac:dyDescent="0.25">
      <c r="A104" s="13"/>
      <c r="B104" s="11"/>
      <c r="C104" s="11"/>
      <c r="D104" s="11"/>
    </row>
    <row r="105" spans="1:4" ht="15.75" customHeight="1" thickBot="1" x14ac:dyDescent="0.25">
      <c r="A105" s="3">
        <v>4</v>
      </c>
      <c r="B105" s="95" t="s">
        <v>72</v>
      </c>
      <c r="C105" s="95" t="s">
        <v>17</v>
      </c>
      <c r="D105" s="5" t="s">
        <v>17</v>
      </c>
    </row>
    <row r="106" spans="1:4" ht="15.75" customHeight="1" thickBot="1" x14ac:dyDescent="0.25">
      <c r="A106" s="6" t="s">
        <v>62</v>
      </c>
      <c r="B106" s="96" t="s">
        <v>63</v>
      </c>
      <c r="C106" s="96"/>
      <c r="D106" s="16">
        <f>D95</f>
        <v>490.42515499320268</v>
      </c>
    </row>
    <row r="107" spans="1:4" ht="15.75" customHeight="1" thickBot="1" x14ac:dyDescent="0.25">
      <c r="A107" s="6" t="s">
        <v>68</v>
      </c>
      <c r="B107" s="86" t="s">
        <v>69</v>
      </c>
      <c r="C107" s="87"/>
      <c r="D107" s="16">
        <f>D101</f>
        <v>0</v>
      </c>
    </row>
    <row r="108" spans="1:4" ht="16.5" customHeight="1" thickBot="1" x14ac:dyDescent="0.25">
      <c r="A108" s="98" t="s">
        <v>2</v>
      </c>
      <c r="B108" s="98"/>
      <c r="C108" s="98"/>
      <c r="D108" s="16">
        <f>SUM(D106:D107)</f>
        <v>490.42515499320268</v>
      </c>
    </row>
    <row r="109" spans="1:4" x14ac:dyDescent="0.2">
      <c r="A109" s="11"/>
      <c r="B109" s="11"/>
      <c r="C109" s="11"/>
      <c r="D109" s="11"/>
    </row>
    <row r="110" spans="1:4" x14ac:dyDescent="0.2">
      <c r="A110" s="99" t="s">
        <v>73</v>
      </c>
      <c r="B110" s="99"/>
      <c r="C110" s="99"/>
      <c r="D110" s="99"/>
    </row>
    <row r="111" spans="1:4" ht="12.75" thickBot="1" x14ac:dyDescent="0.25">
      <c r="A111" s="11"/>
      <c r="B111" s="11"/>
      <c r="C111" s="11"/>
      <c r="D111" s="11"/>
    </row>
    <row r="112" spans="1:4" ht="15.75" customHeight="1" thickBot="1" x14ac:dyDescent="0.25">
      <c r="A112" s="3">
        <v>5</v>
      </c>
      <c r="B112" s="95" t="s">
        <v>12</v>
      </c>
      <c r="C112" s="95" t="s">
        <v>17</v>
      </c>
      <c r="D112" s="5" t="s">
        <v>17</v>
      </c>
    </row>
    <row r="113" spans="1:4" ht="15.75" customHeight="1" thickBot="1" x14ac:dyDescent="0.25">
      <c r="A113" s="6" t="s">
        <v>18</v>
      </c>
      <c r="B113" s="96" t="s">
        <v>74</v>
      </c>
      <c r="C113" s="96"/>
      <c r="D113" s="17">
        <f>'Uniformes e EPIs'!H16</f>
        <v>49.655000000000008</v>
      </c>
    </row>
    <row r="114" spans="1:4" ht="15.75" customHeight="1" thickBot="1" x14ac:dyDescent="0.25">
      <c r="A114" s="6" t="s">
        <v>20</v>
      </c>
      <c r="B114" s="96" t="s">
        <v>106</v>
      </c>
      <c r="C114" s="96"/>
      <c r="D114" s="17">
        <f>'Uniformes e EPIs'!I22</f>
        <v>0</v>
      </c>
    </row>
    <row r="115" spans="1:4" ht="15.75" customHeight="1" thickBot="1" x14ac:dyDescent="0.25">
      <c r="A115" s="6" t="s">
        <v>22</v>
      </c>
      <c r="B115" s="96" t="s">
        <v>28</v>
      </c>
      <c r="C115" s="96"/>
      <c r="D115" s="17">
        <v>0</v>
      </c>
    </row>
    <row r="116" spans="1:4" ht="16.5" customHeight="1" thickBot="1" x14ac:dyDescent="0.25">
      <c r="A116" s="98" t="s">
        <v>45</v>
      </c>
      <c r="B116" s="98"/>
      <c r="C116" s="98"/>
      <c r="D116" s="16">
        <f>SUM(D113:D115)</f>
        <v>49.655000000000008</v>
      </c>
    </row>
    <row r="117" spans="1:4" x14ac:dyDescent="0.2">
      <c r="A117" s="11"/>
      <c r="B117" s="11"/>
      <c r="C117" s="11"/>
      <c r="D117" s="11"/>
    </row>
    <row r="118" spans="1:4" x14ac:dyDescent="0.2">
      <c r="A118" s="99" t="s">
        <v>75</v>
      </c>
      <c r="B118" s="99"/>
      <c r="C118" s="99"/>
      <c r="D118" s="99"/>
    </row>
    <row r="119" spans="1:4" ht="12.75" thickBot="1" x14ac:dyDescent="0.25">
      <c r="A119" s="11"/>
      <c r="B119" s="11"/>
      <c r="C119" s="11"/>
      <c r="D119" s="11"/>
    </row>
    <row r="120" spans="1:4" ht="12.75" thickBot="1" x14ac:dyDescent="0.25">
      <c r="A120" s="3">
        <v>6</v>
      </c>
      <c r="B120" s="14" t="s">
        <v>13</v>
      </c>
      <c r="C120" s="5" t="s">
        <v>37</v>
      </c>
      <c r="D120" s="5" t="s">
        <v>17</v>
      </c>
    </row>
    <row r="121" spans="1:4" ht="12.75" thickBot="1" x14ac:dyDescent="0.25">
      <c r="A121" s="6" t="s">
        <v>18</v>
      </c>
      <c r="B121" s="9" t="s">
        <v>9</v>
      </c>
      <c r="C121" s="10">
        <v>1.7479999999999999E-2</v>
      </c>
      <c r="D121" s="16">
        <f>SUM(D116+D101+D82+D71+D29)*C121</f>
        <v>104.6587549001743</v>
      </c>
    </row>
    <row r="122" spans="1:4" ht="12.75" thickBot="1" x14ac:dyDescent="0.25">
      <c r="A122" s="6" t="s">
        <v>20</v>
      </c>
      <c r="B122" s="9" t="s">
        <v>11</v>
      </c>
      <c r="C122" s="10">
        <v>1.238E-2</v>
      </c>
      <c r="D122" s="16">
        <f>SUM(D116+D101+D82+D71+D29)*C122</f>
        <v>74.12330581602734</v>
      </c>
    </row>
    <row r="123" spans="1:4" ht="12.75" thickBot="1" x14ac:dyDescent="0.25">
      <c r="A123" s="6" t="s">
        <v>22</v>
      </c>
      <c r="B123" s="9" t="s">
        <v>10</v>
      </c>
      <c r="C123" s="7"/>
      <c r="D123" s="7"/>
    </row>
    <row r="124" spans="1:4" ht="12.75" thickBot="1" x14ac:dyDescent="0.25">
      <c r="A124" s="6"/>
      <c r="B124" s="9" t="s">
        <v>88</v>
      </c>
      <c r="C124" s="10">
        <v>0.04</v>
      </c>
      <c r="D124" s="16">
        <f>SUM(D116+D101+D82+D71+D29+D63+D38)*C124</f>
        <v>285.04679037379867</v>
      </c>
    </row>
    <row r="125" spans="1:4" ht="12.75" thickBot="1" x14ac:dyDescent="0.25">
      <c r="A125" s="6"/>
      <c r="B125" s="9" t="s">
        <v>89</v>
      </c>
      <c r="C125" s="10">
        <v>5.2499999999999998E-2</v>
      </c>
      <c r="D125" s="16">
        <f>SUM(D116+D101+D82+D71+D29+D63+D38)*C125</f>
        <v>374.12391236561075</v>
      </c>
    </row>
    <row r="126" spans="1:4" ht="12.75" thickBot="1" x14ac:dyDescent="0.25">
      <c r="A126" s="6"/>
      <c r="B126" s="9" t="s">
        <v>90</v>
      </c>
      <c r="C126" s="10">
        <v>0.05</v>
      </c>
      <c r="D126" s="16">
        <f>SUM(D116+D101+D82+D71+D29+D63+D38)*C126</f>
        <v>356.30848796724837</v>
      </c>
    </row>
    <row r="127" spans="1:4" ht="16.5" customHeight="1" thickBot="1" x14ac:dyDescent="0.25">
      <c r="A127" s="98" t="s">
        <v>45</v>
      </c>
      <c r="B127" s="98"/>
      <c r="C127" s="98"/>
      <c r="D127" s="16">
        <f>SUM(D121:D126)</f>
        <v>1194.2612514228595</v>
      </c>
    </row>
    <row r="128" spans="1:4" x14ac:dyDescent="0.2">
      <c r="A128" s="11"/>
      <c r="B128" s="11"/>
      <c r="C128" s="11"/>
      <c r="D128" s="11"/>
    </row>
    <row r="129" spans="1:7" x14ac:dyDescent="0.2">
      <c r="A129" s="99" t="s">
        <v>76</v>
      </c>
      <c r="B129" s="99"/>
      <c r="C129" s="99"/>
      <c r="D129" s="99"/>
    </row>
    <row r="130" spans="1:7" ht="12.75" thickBot="1" x14ac:dyDescent="0.25">
      <c r="A130" s="11"/>
      <c r="B130" s="11"/>
      <c r="C130" s="11"/>
    </row>
    <row r="131" spans="1:7" ht="22.5" customHeight="1" thickBot="1" x14ac:dyDescent="0.25">
      <c r="A131" s="3"/>
      <c r="B131" s="100" t="s">
        <v>77</v>
      </c>
      <c r="C131" s="100" t="s">
        <v>17</v>
      </c>
      <c r="D131" s="5" t="s">
        <v>17</v>
      </c>
    </row>
    <row r="132" spans="1:7" ht="15.75" customHeight="1" thickBot="1" x14ac:dyDescent="0.25">
      <c r="A132" s="15" t="s">
        <v>18</v>
      </c>
      <c r="B132" s="96" t="s">
        <v>15</v>
      </c>
      <c r="C132" s="96"/>
      <c r="D132" s="18">
        <f>D29</f>
        <v>3383.5668454545462</v>
      </c>
    </row>
    <row r="133" spans="1:7" ht="15.75" customHeight="1" thickBot="1" x14ac:dyDescent="0.25">
      <c r="A133" s="15" t="s">
        <v>20</v>
      </c>
      <c r="B133" s="96" t="s">
        <v>29</v>
      </c>
      <c r="C133" s="96"/>
      <c r="D133" s="18">
        <f>D71</f>
        <v>2534.8918958105892</v>
      </c>
    </row>
    <row r="134" spans="1:7" ht="18.399999999999999" customHeight="1" thickBot="1" x14ac:dyDescent="0.25">
      <c r="A134" s="15" t="s">
        <v>22</v>
      </c>
      <c r="B134" s="96" t="s">
        <v>52</v>
      </c>
      <c r="C134" s="96"/>
      <c r="D134" s="18">
        <f>D82</f>
        <v>19.229216410739639</v>
      </c>
    </row>
    <row r="135" spans="1:7" ht="15.75" customHeight="1" thickBot="1" x14ac:dyDescent="0.25">
      <c r="A135" s="15" t="s">
        <v>24</v>
      </c>
      <c r="B135" s="96" t="s">
        <v>60</v>
      </c>
      <c r="C135" s="96"/>
      <c r="D135" s="18">
        <f>D108</f>
        <v>490.42515499320268</v>
      </c>
    </row>
    <row r="136" spans="1:7" ht="15.75" customHeight="1" thickBot="1" x14ac:dyDescent="0.25">
      <c r="A136" s="15" t="s">
        <v>25</v>
      </c>
      <c r="B136" s="96" t="s">
        <v>73</v>
      </c>
      <c r="C136" s="96"/>
      <c r="D136" s="18">
        <f>D116</f>
        <v>49.655000000000008</v>
      </c>
    </row>
    <row r="137" spans="1:7" ht="16.5" customHeight="1" thickBot="1" x14ac:dyDescent="0.25">
      <c r="A137" s="98" t="s">
        <v>78</v>
      </c>
      <c r="B137" s="98"/>
      <c r="C137" s="98"/>
      <c r="D137" s="18">
        <f>SUM(D132:D136)</f>
        <v>6477.7681126690768</v>
      </c>
    </row>
    <row r="138" spans="1:7" ht="15.75" customHeight="1" thickBot="1" x14ac:dyDescent="0.25">
      <c r="A138" s="15" t="s">
        <v>43</v>
      </c>
      <c r="B138" s="96" t="s">
        <v>79</v>
      </c>
      <c r="C138" s="96"/>
      <c r="D138" s="18">
        <f>D127</f>
        <v>1194.2612514228595</v>
      </c>
    </row>
    <row r="139" spans="1:7" ht="16.5" customHeight="1" thickBot="1" x14ac:dyDescent="0.25">
      <c r="A139" s="98" t="s">
        <v>80</v>
      </c>
      <c r="B139" s="98"/>
      <c r="C139" s="98"/>
      <c r="D139" s="18">
        <f>SUM(D137:D138)</f>
        <v>7672.0293640919363</v>
      </c>
      <c r="E139" s="67"/>
      <c r="G139" s="67"/>
    </row>
    <row r="142" spans="1:7" x14ac:dyDescent="0.2">
      <c r="A142" s="108" t="s">
        <v>140</v>
      </c>
      <c r="B142" s="108"/>
      <c r="C142" s="108"/>
      <c r="D142" s="65">
        <f>(((D139)/210/60*60*1.6))</f>
        <v>58.453557059748086</v>
      </c>
    </row>
    <row r="143" spans="1:7" x14ac:dyDescent="0.2">
      <c r="A143" s="108" t="s">
        <v>142</v>
      </c>
      <c r="B143" s="108"/>
      <c r="C143" s="108"/>
      <c r="D143" s="65">
        <f>(((D139)/180))</f>
        <v>42.62238535606631</v>
      </c>
    </row>
  </sheetData>
  <sheetProtection selectLockedCells="1" selectUnlockedCells="1"/>
  <mergeCells count="97">
    <mergeCell ref="A142:C142"/>
    <mergeCell ref="A143:C143"/>
    <mergeCell ref="A2:D2"/>
    <mergeCell ref="A3:D3"/>
    <mergeCell ref="A4:D4"/>
    <mergeCell ref="A5:D5"/>
    <mergeCell ref="B6:C6"/>
    <mergeCell ref="B7:C7"/>
    <mergeCell ref="B8:C8"/>
    <mergeCell ref="B9:C9"/>
    <mergeCell ref="A11:D11"/>
    <mergeCell ref="B12:C12"/>
    <mergeCell ref="B13:C13"/>
    <mergeCell ref="B14:C14"/>
    <mergeCell ref="B15:C15"/>
    <mergeCell ref="B16:C16"/>
    <mergeCell ref="B17:C17"/>
    <mergeCell ref="A19:D19"/>
    <mergeCell ref="B21:C21"/>
    <mergeCell ref="B22:C22"/>
    <mergeCell ref="B23:C23"/>
    <mergeCell ref="B24:C24"/>
    <mergeCell ref="B25:C25"/>
    <mergeCell ref="B26:C26"/>
    <mergeCell ref="B27:C27"/>
    <mergeCell ref="B28:C28"/>
    <mergeCell ref="A29:C29"/>
    <mergeCell ref="A31:D31"/>
    <mergeCell ref="A33:D33"/>
    <mergeCell ref="B35:C35"/>
    <mergeCell ref="B36:C36"/>
    <mergeCell ref="B37:C37"/>
    <mergeCell ref="A38:C38"/>
    <mergeCell ref="A40:D40"/>
    <mergeCell ref="A51:B51"/>
    <mergeCell ref="A53:D53"/>
    <mergeCell ref="B55:C55"/>
    <mergeCell ref="B56:C56"/>
    <mergeCell ref="B57:C57"/>
    <mergeCell ref="B58:C58"/>
    <mergeCell ref="B59:C59"/>
    <mergeCell ref="B60:C60"/>
    <mergeCell ref="B61:C61"/>
    <mergeCell ref="B62:C62"/>
    <mergeCell ref="A63:C63"/>
    <mergeCell ref="A65:D65"/>
    <mergeCell ref="B67:C67"/>
    <mergeCell ref="B68:C68"/>
    <mergeCell ref="B69:C69"/>
    <mergeCell ref="B70:C70"/>
    <mergeCell ref="A71:C71"/>
    <mergeCell ref="A73:D73"/>
    <mergeCell ref="B75:C75"/>
    <mergeCell ref="B76:C76"/>
    <mergeCell ref="B77:C77"/>
    <mergeCell ref="B78:C78"/>
    <mergeCell ref="B79:C79"/>
    <mergeCell ref="B80:C80"/>
    <mergeCell ref="B81:C81"/>
    <mergeCell ref="A82:C82"/>
    <mergeCell ref="A84:D84"/>
    <mergeCell ref="A86:D86"/>
    <mergeCell ref="B88:C88"/>
    <mergeCell ref="B89:C89"/>
    <mergeCell ref="B105:C105"/>
    <mergeCell ref="B90:C90"/>
    <mergeCell ref="B91:C91"/>
    <mergeCell ref="B92:C92"/>
    <mergeCell ref="B93:C93"/>
    <mergeCell ref="B94:C94"/>
    <mergeCell ref="A95:C95"/>
    <mergeCell ref="A97:D97"/>
    <mergeCell ref="B99:C99"/>
    <mergeCell ref="B100:C100"/>
    <mergeCell ref="A101:C101"/>
    <mergeCell ref="A103:D103"/>
    <mergeCell ref="A139:C139"/>
    <mergeCell ref="A127:C127"/>
    <mergeCell ref="A129:D129"/>
    <mergeCell ref="B131:C131"/>
    <mergeCell ref="B132:C132"/>
    <mergeCell ref="B135:C135"/>
    <mergeCell ref="B136:C136"/>
    <mergeCell ref="A137:C137"/>
    <mergeCell ref="B138:C138"/>
    <mergeCell ref="B106:C106"/>
    <mergeCell ref="B107:C107"/>
    <mergeCell ref="A108:C108"/>
    <mergeCell ref="A110:D110"/>
    <mergeCell ref="B134:C134"/>
    <mergeCell ref="B133:C133"/>
    <mergeCell ref="A118:D118"/>
    <mergeCell ref="B112:C112"/>
    <mergeCell ref="B113:C113"/>
    <mergeCell ref="B114:C114"/>
    <mergeCell ref="B115:C115"/>
    <mergeCell ref="A116:C116"/>
  </mergeCells>
  <pageMargins left="0.51180555555555551" right="0.51180555555555551" top="0.78749999999999998" bottom="0.78749999999999998" header="0.51180555555555551" footer="0.51180555555555551"/>
  <pageSetup paperSize="9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K28"/>
  <sheetViews>
    <sheetView workbookViewId="0">
      <selection activeCell="F33" sqref="F33"/>
    </sheetView>
  </sheetViews>
  <sheetFormatPr defaultRowHeight="15" x14ac:dyDescent="0.25"/>
  <cols>
    <col min="3" max="3" width="31.7109375" bestFit="1" customWidth="1"/>
    <col min="5" max="5" width="10.7109375" customWidth="1"/>
    <col min="6" max="6" width="15.5703125" customWidth="1"/>
    <col min="7" max="7" width="15" customWidth="1"/>
    <col min="8" max="8" width="14.42578125" customWidth="1"/>
    <col min="9" max="9" width="16.7109375" customWidth="1"/>
  </cols>
  <sheetData>
    <row r="2" spans="3:11" ht="15" customHeight="1" x14ac:dyDescent="0.25">
      <c r="C2" s="118" t="s">
        <v>8</v>
      </c>
      <c r="D2" s="118"/>
      <c r="E2" s="118"/>
      <c r="F2" s="118"/>
      <c r="G2" s="118"/>
      <c r="H2" s="118"/>
      <c r="I2" s="32"/>
      <c r="J2" s="29"/>
    </row>
    <row r="3" spans="3:11" ht="15" customHeight="1" x14ac:dyDescent="0.25">
      <c r="C3" s="118"/>
      <c r="D3" s="118"/>
      <c r="E3" s="118"/>
      <c r="F3" s="118"/>
      <c r="G3" s="118"/>
      <c r="H3" s="118"/>
      <c r="I3" s="32"/>
      <c r="J3" s="29"/>
    </row>
    <row r="4" spans="3:11" ht="63" x14ac:dyDescent="0.25">
      <c r="C4" s="19" t="s">
        <v>92</v>
      </c>
      <c r="D4" s="20" t="s">
        <v>93</v>
      </c>
      <c r="E4" s="20" t="s">
        <v>98</v>
      </c>
      <c r="F4" s="20" t="s">
        <v>95</v>
      </c>
      <c r="G4" s="20" t="s">
        <v>96</v>
      </c>
      <c r="H4" s="20" t="s">
        <v>104</v>
      </c>
      <c r="I4" s="25"/>
    </row>
    <row r="5" spans="3:11" ht="15.75" x14ac:dyDescent="0.25">
      <c r="C5" s="21" t="s">
        <v>7</v>
      </c>
      <c r="D5" s="19">
        <v>12</v>
      </c>
      <c r="E5" s="19">
        <v>2</v>
      </c>
      <c r="F5" s="22">
        <v>59.26</v>
      </c>
      <c r="G5" s="22">
        <f>E5*F5</f>
        <v>118.52</v>
      </c>
      <c r="H5" s="22">
        <f>G5/D5</f>
        <v>9.8766666666666669</v>
      </c>
      <c r="I5" s="26"/>
    </row>
    <row r="6" spans="3:11" ht="15.75" x14ac:dyDescent="0.25">
      <c r="C6" s="21" t="s">
        <v>102</v>
      </c>
      <c r="D6" s="19">
        <v>12</v>
      </c>
      <c r="E6" s="19">
        <v>2</v>
      </c>
      <c r="F6" s="22">
        <v>64.22</v>
      </c>
      <c r="G6" s="22">
        <f>E6*F6</f>
        <v>128.44</v>
      </c>
      <c r="H6" s="22">
        <f>G6/D6</f>
        <v>10.703333333333333</v>
      </c>
      <c r="I6" s="26"/>
    </row>
    <row r="7" spans="3:11" ht="15.75" x14ac:dyDescent="0.25">
      <c r="C7" s="21" t="s">
        <v>103</v>
      </c>
      <c r="D7" s="19">
        <v>12</v>
      </c>
      <c r="E7" s="19">
        <v>1</v>
      </c>
      <c r="F7" s="22">
        <v>129.9</v>
      </c>
      <c r="G7" s="22">
        <f t="shared" ref="G7:G15" si="0">E7*F7</f>
        <v>129.9</v>
      </c>
      <c r="H7" s="22">
        <f t="shared" ref="H7:H15" si="1">G7/D7</f>
        <v>10.825000000000001</v>
      </c>
      <c r="I7" s="26"/>
    </row>
    <row r="8" spans="3:11" ht="15.75" x14ac:dyDescent="0.25">
      <c r="C8" s="21" t="s">
        <v>147</v>
      </c>
      <c r="D8" s="19">
        <v>12</v>
      </c>
      <c r="E8" s="19">
        <v>4</v>
      </c>
      <c r="F8" s="22">
        <v>8</v>
      </c>
      <c r="G8" s="22">
        <f t="shared" ref="G8" si="2">E8*F8</f>
        <v>32</v>
      </c>
      <c r="H8" s="22">
        <f t="shared" ref="H8" si="3">G8/D8</f>
        <v>2.6666666666666665</v>
      </c>
      <c r="I8" s="26"/>
    </row>
    <row r="9" spans="3:11" ht="15.75" x14ac:dyDescent="0.25">
      <c r="C9" s="21" t="s">
        <v>148</v>
      </c>
      <c r="D9" s="19">
        <v>24</v>
      </c>
      <c r="E9" s="19">
        <v>1</v>
      </c>
      <c r="F9" s="22">
        <v>83</v>
      </c>
      <c r="G9" s="22">
        <f>E9*F9</f>
        <v>83</v>
      </c>
      <c r="H9" s="22">
        <f>G9/D9</f>
        <v>3.4583333333333335</v>
      </c>
      <c r="I9" s="26"/>
    </row>
    <row r="10" spans="3:11" ht="15.75" x14ac:dyDescent="0.25">
      <c r="C10" s="21" t="s">
        <v>99</v>
      </c>
      <c r="D10" s="19">
        <v>12</v>
      </c>
      <c r="E10" s="19">
        <v>1</v>
      </c>
      <c r="F10" s="22">
        <v>5.7</v>
      </c>
      <c r="G10" s="22">
        <f t="shared" si="0"/>
        <v>5.7</v>
      </c>
      <c r="H10" s="22">
        <f t="shared" si="1"/>
        <v>0.47500000000000003</v>
      </c>
      <c r="I10" s="26"/>
    </row>
    <row r="11" spans="3:11" ht="15.75" x14ac:dyDescent="0.25">
      <c r="C11" s="21" t="s">
        <v>100</v>
      </c>
      <c r="D11" s="19">
        <v>12</v>
      </c>
      <c r="E11" s="19">
        <v>1</v>
      </c>
      <c r="F11" s="22">
        <v>27.8</v>
      </c>
      <c r="G11" s="22">
        <f t="shared" si="0"/>
        <v>27.8</v>
      </c>
      <c r="H11" s="22">
        <f t="shared" si="1"/>
        <v>2.3166666666666669</v>
      </c>
      <c r="I11" s="26"/>
    </row>
    <row r="12" spans="3:11" ht="15.75" x14ac:dyDescent="0.25">
      <c r="C12" s="21" t="s">
        <v>150</v>
      </c>
      <c r="D12" s="19">
        <v>12</v>
      </c>
      <c r="E12" s="19">
        <v>1</v>
      </c>
      <c r="F12" s="22">
        <v>60</v>
      </c>
      <c r="G12" s="22">
        <f t="shared" si="0"/>
        <v>60</v>
      </c>
      <c r="H12" s="22">
        <f t="shared" si="1"/>
        <v>5</v>
      </c>
      <c r="I12" s="26"/>
    </row>
    <row r="13" spans="3:11" ht="15.75" x14ac:dyDescent="0.25">
      <c r="C13" s="21" t="s">
        <v>149</v>
      </c>
      <c r="D13" s="19">
        <v>12</v>
      </c>
      <c r="E13" s="19">
        <v>1</v>
      </c>
      <c r="F13" s="22">
        <v>37</v>
      </c>
      <c r="G13" s="22">
        <f t="shared" si="0"/>
        <v>37</v>
      </c>
      <c r="H13" s="22">
        <f t="shared" si="1"/>
        <v>3.0833333333333335</v>
      </c>
      <c r="I13" s="26"/>
    </row>
    <row r="14" spans="3:11" ht="15.75" x14ac:dyDescent="0.25">
      <c r="C14" s="21" t="s">
        <v>151</v>
      </c>
      <c r="D14" s="19">
        <v>12</v>
      </c>
      <c r="E14" s="19">
        <v>1</v>
      </c>
      <c r="F14" s="22">
        <v>10</v>
      </c>
      <c r="G14" s="22">
        <f t="shared" si="0"/>
        <v>10</v>
      </c>
      <c r="H14" s="22">
        <f t="shared" si="1"/>
        <v>0.83333333333333337</v>
      </c>
      <c r="I14" s="26"/>
    </row>
    <row r="15" spans="3:11" ht="15.75" x14ac:dyDescent="0.25">
      <c r="C15" s="21" t="s">
        <v>101</v>
      </c>
      <c r="D15" s="19">
        <v>12</v>
      </c>
      <c r="E15" s="19">
        <v>1</v>
      </c>
      <c r="F15" s="22">
        <v>5</v>
      </c>
      <c r="G15" s="22">
        <f t="shared" si="0"/>
        <v>5</v>
      </c>
      <c r="H15" s="22">
        <f t="shared" si="1"/>
        <v>0.41666666666666669</v>
      </c>
      <c r="I15" s="26"/>
      <c r="K15" s="66"/>
    </row>
    <row r="16" spans="3:11" ht="15.75" x14ac:dyDescent="0.25">
      <c r="C16" s="117" t="s">
        <v>6</v>
      </c>
      <c r="D16" s="117"/>
      <c r="E16" s="117"/>
      <c r="F16" s="117"/>
      <c r="G16" s="117"/>
      <c r="H16" s="24">
        <f>SUM(H5:H15)</f>
        <v>49.655000000000008</v>
      </c>
      <c r="I16" s="27"/>
    </row>
    <row r="17" spans="3:11" x14ac:dyDescent="0.25">
      <c r="G17" s="66"/>
    </row>
    <row r="18" spans="3:11" ht="15" customHeight="1" x14ac:dyDescent="0.25">
      <c r="C18" s="119" t="s">
        <v>91</v>
      </c>
      <c r="D18" s="120"/>
      <c r="E18" s="120"/>
      <c r="F18" s="120"/>
      <c r="G18" s="120"/>
      <c r="H18" s="120"/>
      <c r="I18" s="121"/>
      <c r="J18" s="28"/>
      <c r="K18" s="29"/>
    </row>
    <row r="19" spans="3:11" ht="15" customHeight="1" x14ac:dyDescent="0.25">
      <c r="C19" s="122"/>
      <c r="D19" s="123"/>
      <c r="E19" s="123"/>
      <c r="F19" s="123"/>
      <c r="G19" s="123"/>
      <c r="H19" s="123"/>
      <c r="I19" s="124"/>
      <c r="J19" s="28"/>
      <c r="K19" s="29"/>
    </row>
    <row r="20" spans="3:11" ht="63" x14ac:dyDescent="0.25">
      <c r="C20" s="19" t="s">
        <v>92</v>
      </c>
      <c r="D20" s="20" t="s">
        <v>93</v>
      </c>
      <c r="E20" s="20" t="s">
        <v>94</v>
      </c>
      <c r="F20" s="20" t="s">
        <v>95</v>
      </c>
      <c r="G20" s="20" t="s">
        <v>96</v>
      </c>
      <c r="H20" s="20" t="s">
        <v>97</v>
      </c>
      <c r="I20" s="20" t="s">
        <v>105</v>
      </c>
      <c r="J20" s="31"/>
      <c r="K20" s="29"/>
    </row>
    <row r="21" spans="3:11" ht="15.75" x14ac:dyDescent="0.25">
      <c r="C21" s="21" t="s">
        <v>152</v>
      </c>
      <c r="D21" s="19" t="s">
        <v>152</v>
      </c>
      <c r="E21" s="19" t="s">
        <v>152</v>
      </c>
      <c r="F21" s="22" t="s">
        <v>152</v>
      </c>
      <c r="G21" s="22" t="s">
        <v>152</v>
      </c>
      <c r="H21" s="23" t="s">
        <v>152</v>
      </c>
      <c r="I21" s="22" t="s">
        <v>152</v>
      </c>
      <c r="J21" s="30"/>
    </row>
    <row r="22" spans="3:11" ht="15.75" x14ac:dyDescent="0.25">
      <c r="C22" s="114" t="s">
        <v>6</v>
      </c>
      <c r="D22" s="115"/>
      <c r="E22" s="115"/>
      <c r="F22" s="115"/>
      <c r="G22" s="115"/>
      <c r="H22" s="116"/>
      <c r="I22" s="24">
        <f>SUM(I21:I21)</f>
        <v>0</v>
      </c>
      <c r="J22" s="30"/>
    </row>
    <row r="23" spans="3:11" x14ac:dyDescent="0.25">
      <c r="J23" s="29"/>
    </row>
    <row r="24" spans="3:11" x14ac:dyDescent="0.25">
      <c r="J24" s="29"/>
    </row>
    <row r="25" spans="3:11" x14ac:dyDescent="0.25">
      <c r="J25" s="29"/>
    </row>
    <row r="26" spans="3:11" x14ac:dyDescent="0.25">
      <c r="J26" s="29"/>
    </row>
    <row r="27" spans="3:11" x14ac:dyDescent="0.25">
      <c r="J27" s="29"/>
    </row>
    <row r="28" spans="3:11" x14ac:dyDescent="0.25">
      <c r="J28" s="29"/>
    </row>
  </sheetData>
  <mergeCells count="4">
    <mergeCell ref="C22:H22"/>
    <mergeCell ref="C16:G16"/>
    <mergeCell ref="C2:H3"/>
    <mergeCell ref="C18:I1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Vigilante Diurno</vt:lpstr>
      <vt:lpstr>Vigilante Noturno</vt:lpstr>
      <vt:lpstr>Uniformes e EPIs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Usuário do Windows</cp:lastModifiedBy>
  <cp:revision>11</cp:revision>
  <cp:lastPrinted>2023-05-23T12:10:47Z</cp:lastPrinted>
  <dcterms:created xsi:type="dcterms:W3CDTF">2018-01-23T22:35:16Z</dcterms:created>
  <dcterms:modified xsi:type="dcterms:W3CDTF">2023-05-29T19:15:30Z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