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1" activeTab="0"/>
  </bookViews>
  <sheets>
    <sheet name="PELOTAS (PUBLICAR ESTA ABA NO C" sheetId="1" r:id="rId1"/>
    <sheet name="Composições Equipamentos" sheetId="2" r:id="rId2"/>
    <sheet name="Composições Tubulações" sheetId="3" r:id="rId3"/>
    <sheet name="FÓRMULA BDI" sheetId="4" r:id="rId4"/>
    <sheet name="rede frigorífica PELOTAS" sheetId="5" r:id="rId5"/>
    <sheet name="médias orçamentos" sheetId="6" r:id="rId6"/>
    <sheet name="split inverter 9, 12, 18 e 24k" sheetId="7" r:id="rId7"/>
    <sheet name="cassete inverter 9, 12, 18, 24k" sheetId="8" r:id="rId8"/>
    <sheet name="cassete inverter 30, 36 (33k), " sheetId="9" r:id="rId9"/>
    <sheet name="piso teto inverter 30, 36, 45, " sheetId="10" r:id="rId10"/>
  </sheets>
  <definedNames>
    <definedName name="_xlnm.Print_Area" localSheetId="1">'Composições Equipamentos'!$A$1:$F$19</definedName>
    <definedName name="_xlnm.Print_Area" localSheetId="2">'Composições Tubulações'!$A$1:$F$90</definedName>
    <definedName name="_xlnm.Print_Area" localSheetId="0">'PELOTAS (PUBLICAR ESTA ABA NO C'!$A$1:$I$39</definedName>
    <definedName name="Excel_BuiltIn__FilterDatabase_5">#REF!</definedName>
    <definedName name="Excel_BuiltIn__FilterDatabase_6_1">#REF!</definedName>
    <definedName name="Excel_BuiltIn_Print_Area_1_1">'PELOTAS (PUBLICAR ESTA ABA NO C'!$A$1:$I$38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0">#REF!</definedName>
    <definedName name="Excel_BuiltIn_Print_Area_2_1_1">'Composições Equipamentos'!$A$1:$F$18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3_1">'Composições Tubulações'!$A$1:$F$81</definedName>
    <definedName name="Excel_BuiltIn_Print_Area_3_1_1">'Composições Tubulações'!$A$1:$F$71</definedName>
    <definedName name="Excel_BuiltIn_Print_Area_3_1_1_1">'Composições Tubulações'!$A$1:$F$64</definedName>
    <definedName name="Excel_BuiltIn_Print_Area_3_1_1_1_1">'Composições Tubulações'!$A$1:$F$31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">#REF!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E26" authorId="0">
      <text>
        <r>
          <rPr>
            <sz val="10"/>
            <rFont val="Arial"/>
            <family val="2"/>
          </rPr>
          <t>. 
Valor unitário 0,33*5 = 1,65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2" authorId="0">
      <text>
        <r>
          <rPr>
            <sz val="10"/>
            <rFont val="Arial"/>
            <family val="2"/>
          </rPr>
          <t>maior</t>
        </r>
      </text>
    </comment>
    <comment ref="G2" authorId="0">
      <text>
        <r>
          <rPr>
            <sz val="10"/>
            <rFont val="Arial"/>
            <family val="2"/>
          </rPr>
          <t>menor</t>
        </r>
      </text>
    </comment>
  </commentList>
</comments>
</file>

<file path=xl/sharedStrings.xml><?xml version="1.0" encoding="utf-8"?>
<sst xmlns="http://schemas.openxmlformats.org/spreadsheetml/2006/main" count="843" uniqueCount="264">
  <si>
    <t>ANEXO II do TERMO DE REFERÊNCIA – ORÇAMENTO GERAL ESTIMADO</t>
  </si>
  <si>
    <t>INSS - INSTITUTO NACIONAL DO SEGURO SOCIAL</t>
  </si>
  <si>
    <t>Agência da Previdência Social em PELOTAS/RS</t>
  </si>
  <si>
    <t>Orçamento Estimado Geral</t>
  </si>
  <si>
    <t>Obra:</t>
  </si>
  <si>
    <t>Fornecimento e instalação de equipamentos de ar condicionado.</t>
  </si>
  <si>
    <t>Data:</t>
  </si>
  <si>
    <t>DEZEMBRO/2021</t>
  </si>
  <si>
    <t xml:space="preserve"> </t>
  </si>
  <si>
    <t>Locais:</t>
  </si>
  <si>
    <t>RUA BARÃO DO BUTUÍ, 316 - PELOTAS – RS, CEP 96010-330</t>
  </si>
  <si>
    <t>GRUPO 1</t>
  </si>
  <si>
    <t xml:space="preserve">Discriminação  </t>
  </si>
  <si>
    <t>Unid.</t>
  </si>
  <si>
    <t>Quant.</t>
  </si>
  <si>
    <t>PREÇO</t>
  </si>
  <si>
    <t xml:space="preserve">TOTAL ITEM </t>
  </si>
  <si>
    <t>%</t>
  </si>
  <si>
    <t>ITEM</t>
  </si>
  <si>
    <t>UNITÁRIO SEM BDI</t>
  </si>
  <si>
    <t>BDI (%) - Sem desoneração</t>
  </si>
  <si>
    <t>PARCIAL COM BDI</t>
  </si>
  <si>
    <t>Fornecimento de Ar Condicionado</t>
  </si>
  <si>
    <t>TRS</t>
  </si>
  <si>
    <r>
      <t xml:space="preserve">Fornecimento de equipamentos de ar condicionado tipo Split Hi Wall inverter, ciclo reverso (Q/F) de capacidade 12K </t>
    </r>
    <r>
      <rPr>
        <sz val="12"/>
        <color indexed="8"/>
        <rFont val="Trebuchet MS"/>
        <family val="2"/>
      </rPr>
      <t>Btus (média mercado).</t>
    </r>
  </si>
  <si>
    <r>
      <t xml:space="preserve">Fornecimento de equipamentos de ar condicionado tipo Split Hi Wall inverter, de capacidade 18K </t>
    </r>
    <r>
      <rPr>
        <sz val="12"/>
        <color indexed="8"/>
        <rFont val="Trebuchet MS"/>
        <family val="2"/>
      </rPr>
      <t>Btus (média mercado).</t>
    </r>
  </si>
  <si>
    <r>
      <t xml:space="preserve">Fornecimento de equipamentos de ar condicionado tipo Split Piso/Teto, inverter, ciclo reverso, de capacidade 32K/36K </t>
    </r>
    <r>
      <rPr>
        <sz val="12"/>
        <color indexed="8"/>
        <rFont val="Trebuchet MS"/>
        <family val="2"/>
      </rPr>
      <t>Btus (média mercado).</t>
    </r>
  </si>
  <si>
    <r>
      <t xml:space="preserve">Fornecimento de equipamentos de ar condicionado tipo Split Cassete, inverter, ciclo reverso, de capacidade 22K/24K </t>
    </r>
    <r>
      <rPr>
        <sz val="12"/>
        <color indexed="8"/>
        <rFont val="Trebuchet MS"/>
        <family val="2"/>
      </rPr>
      <t>Btus (média mercado).</t>
    </r>
  </si>
  <si>
    <r>
      <t xml:space="preserve">Fornecimento de equipamentos de ar condicionado tipo Split Cassete, inverter, ciclo reverso, de capacidade 32K/36K </t>
    </r>
    <r>
      <rPr>
        <sz val="12"/>
        <color indexed="8"/>
        <rFont val="Trebuchet MS"/>
        <family val="2"/>
      </rPr>
      <t>Btus (média mercado).</t>
    </r>
  </si>
  <si>
    <t>Instalações de Ar Condicionado</t>
  </si>
  <si>
    <t>6.1</t>
  </si>
  <si>
    <t>Instalação de equipamentos de ar condicionado tipo Split Hi Wall de capacidade 12K a 18K  Btus, Ref TCPO (COMP. 2.1).</t>
  </si>
  <si>
    <t>6.2</t>
  </si>
  <si>
    <t>Instalação de equipamentos de ar condicionado tipo Split Piso/Teto e Cassete de capacidade 22K a 36k Btus, Ref TCPO (COMP. 2.2).</t>
  </si>
  <si>
    <t>6.3</t>
  </si>
  <si>
    <t>Tubulação de cobre Diâmetro ½' (12,7mm) com isolamento elastomérico para tubulação frigorífica, inclusive interligação elétrica entre as unidades, fita PVC e outras derivações e acessórios de fixação (COMP. 4.1).</t>
  </si>
  <si>
    <t>m</t>
  </si>
  <si>
    <t>6.4</t>
  </si>
  <si>
    <t>Tubulação de cobre Diâmetro ¼' (6,35mm) com isolamento elastomérico para tubulação frigorífica, inclusive interligação elétrica entre as unidades, fita PVC e outras derivações e acessórios de fixação (COMP. 4.2).</t>
  </si>
  <si>
    <t>6.5</t>
  </si>
  <si>
    <t>Tubulação de cobre Diâmetro 3/8' (9,53mm) com isolamento elastomérico para tubulação frigorífica, inclusive interligação elétrica entre as unidades, fita PVC e outras derivações e acessórios de fixação (COMP. 4.3).</t>
  </si>
  <si>
    <t>6.6</t>
  </si>
  <si>
    <t>Tubulação de cobre Diâmetro 3/4' (19,05mm) com isolamento elastomérico para tubulação frigorífica, inclusive interligação elétrica entre as unidades, fita PVC e outras derivações e acessórios de fixação (COMP. 4.6).</t>
  </si>
  <si>
    <t>6.7</t>
  </si>
  <si>
    <t>Tubulação de PVC Branca, Soldável Diâmetro 25mm(1”) p/ Dreno Incluindo conexões e revestimento (isolamento) de esponjoso elastomérico, fornecimento e instalação (COMP. 4.5).</t>
  </si>
  <si>
    <t>6.8</t>
  </si>
  <si>
    <t>Suportes para Condensador construídos de perfis de aço tipo cantoneira (par), com Soldagem MIG, protegidos por zinco eletrolítico (imersão a frio), incluindo kit de fixação e coxins de borracha vulcanizada, Ref. ORSE 7586.</t>
  </si>
  <si>
    <t>TOTAL</t>
  </si>
  <si>
    <t>BDI 1:</t>
  </si>
  <si>
    <t>BDI 2:</t>
  </si>
  <si>
    <t>Observações:</t>
  </si>
  <si>
    <t>1) Preços dos insumos básicos SINAPI Porto Alegre/RS (mês Outubro 2021) e demais preços do mercado.</t>
  </si>
  <si>
    <t>2) As composições de custos apresentadas nesta planilha orçamentária englobam em seu valor toda a mão-de-obra, materiais, ferramentas, equipamentos e demais itens necessários à sua perfeita e completa execução.</t>
  </si>
  <si>
    <t>3) A presente planilha é parte integrante do Projeto de Fornecimento e Instalação dos Equipamentos de Ar Condicionado do Tipo Split no prédio da Agência da Previdência Social em Pelotas/RS.</t>
  </si>
  <si>
    <t>4) A identificação de materiais ou equipamentos por determinada marca implica apenas na caracterização de uma analogia ou similaridade, não tendo caráter vinculante e sim, meramente indicativo.</t>
  </si>
  <si>
    <t xml:space="preserve">5) Os equipamentos devem ser fornecidos observando a faixa de potência acima indicada para cada split e jamais devem ter capacidade inferior a mínima indicada. Quando indicado duas potências em algum item, o equipamento poderá variar entre a mínima e a máxima potência, nunca inferior. </t>
  </si>
  <si>
    <t>FABRÍCIO TODESCHINI</t>
  </si>
  <si>
    <t>Analista do Seguro Social – Eng. Mecânico</t>
  </si>
  <si>
    <t>Matr. 1637175 / CREA/SC: 154550</t>
  </si>
  <si>
    <t>(Item: 1 e 2)</t>
  </si>
  <si>
    <t>Processo Administrativo n.° 35014.171390/2021-60</t>
  </si>
  <si>
    <t>COMP. 2.1</t>
  </si>
  <si>
    <t>Fornecimento e instalação de Condicionador de ar tipo Split modelo HI WALL de 12K Btu/h a 24K Btu/h de capacidade – Unid. (COMP. 2.1) (TCPO 17010.8.1.)</t>
  </si>
  <si>
    <t>L.S 119,13%</t>
  </si>
  <si>
    <t>DESCRIÇÃO</t>
  </si>
  <si>
    <t>UNIDADE</t>
  </si>
  <si>
    <t>INDICE</t>
  </si>
  <si>
    <t>P. UNITÁRIO</t>
  </si>
  <si>
    <t>P.  PARCIAL</t>
  </si>
  <si>
    <t>MATERIAL</t>
  </si>
  <si>
    <t xml:space="preserve">Condicionador de ar tipo Split modelo hi-wall de XX  Btus de capacidade </t>
  </si>
  <si>
    <t>un</t>
  </si>
  <si>
    <t>MÃO DE OBRA</t>
  </si>
  <si>
    <t>COMPOSIÇÕES</t>
  </si>
  <si>
    <t>AJUDANTE DE OPERAÇÃO EM GERAL (SINAPI 88241)</t>
  </si>
  <si>
    <t>h</t>
  </si>
  <si>
    <t>MECÂNICO DE REFRIGERAÇÃO (SINAPI 100308)</t>
  </si>
  <si>
    <t>PREÇO TOTAL</t>
  </si>
  <si>
    <t>COMP. 2.2</t>
  </si>
  <si>
    <t>Fornecimento e instalação de Condicionador de ar tipo Split cassete e Piso/Teto de 18K a 60K Btu/h de capacidade - Unid. (COMP. 2.2)  (REF: TCPO 17010.8.1.)</t>
  </si>
  <si>
    <t>Condicionador de ar tipo Split XX  Btus de capacidade</t>
  </si>
  <si>
    <t>COMP. 4.1</t>
  </si>
  <si>
    <t>Fornecimento e instalação de tubulações de cobre para interligação frigorífica, inclusive cabo pp, isolamento térmico e fita PVC e outras derivações e acessórios de fixação conforme projeto. - 12,7mm – M  (COMP. 4.1)</t>
  </si>
  <si>
    <t>INSUMOS</t>
  </si>
  <si>
    <t>Tubo de cobre em rolo elumagás, 12,7mm (1/2"), esp. 0,80mm – fornecimento e instalação (39660/SINAPI)</t>
  </si>
  <si>
    <t xml:space="preserve">M </t>
  </si>
  <si>
    <t>COMP. 4.1.2</t>
  </si>
  <si>
    <t>Cabo PP cordplast 450/750V, 3 Condutores 2,5 mm^2 - Fornecimento e Instalação</t>
  </si>
  <si>
    <t>Composição 21.6.1</t>
  </si>
  <si>
    <t>Isolamento Térmico de Tubos de Cobre, 12,7mm - Fornecimento e Instalação (39712/SINAPI)</t>
  </si>
  <si>
    <t>Composição 21.6.2</t>
  </si>
  <si>
    <t>COMP 4.1.3</t>
  </si>
  <si>
    <t>Fita PVC 100mm para isolação - Fornecimento e Instalação</t>
  </si>
  <si>
    <t>Composição 21.6.3</t>
  </si>
  <si>
    <t>Cabo PP Flexível - 3x2,5mm^2 – M (REFERENCIA COMPOSIÇÃO 73860/8 SINAPI)</t>
  </si>
  <si>
    <t>Cabo PP cordplast 450/750V, 3 Condutores 2,5 mm^2 (P.08.000.043224/CPOS)</t>
  </si>
  <si>
    <t>fita adesiva anti-chama em rolo 19mmx5m (21127/SINAPI)</t>
  </si>
  <si>
    <t xml:space="preserve">Un </t>
  </si>
  <si>
    <t>ELETRICISTA (SINAPI 88264)</t>
  </si>
  <si>
    <t>AUXILIAR DE ELETRICISTA (SINAPI 88247)</t>
  </si>
  <si>
    <t xml:space="preserve"> Fita de PVC 100mm para Isolação - M (COMP. 4.1.3)</t>
  </si>
  <si>
    <t>orse3649</t>
  </si>
  <si>
    <t>Fita PVC, aprox. 5X1linear</t>
  </si>
  <si>
    <t>COMP. 4.2</t>
  </si>
  <si>
    <t>Fornecimento e instalação de tubulações de cobre para interligação frigorífica, inclusive cabo pp, isolamento térmico e fita PVC e outras derivações e acessórios de fixação conforme projeto. - 6,35mm - M (COMP. 4.2)</t>
  </si>
  <si>
    <t>Tubo de cobre em rolo elumagás, 6,35mm (1/4"), esp. 0,80mm – fornecimento e instalação (39662/SINAPI)</t>
  </si>
  <si>
    <t>Isolamento Térmico de Tubos de Cobre, 6,35mm - Fornecimento e Instalação (39713/SINAPI)</t>
  </si>
  <si>
    <t>COMP. 4.3</t>
  </si>
  <si>
    <t>Fornecimento e instalação de tubulações de cobre para interligação frigorífica, inclusive cabo pp, isolamento térmico e fita PVC e outras derivações e acessórios de fixação conforme projeto. - 9,53mm - M (COMP. 4.3)</t>
  </si>
  <si>
    <t>Tubo de cobre em rolo elumagás, 9,53mm (3/8"), esp. 0,80mm - fornecimento e instalação (39664/SINAPI)</t>
  </si>
  <si>
    <t>Isolamento Térmico de Tubos de Cobre, 9,53mm - Fornecimento e Instalação (39716/SINAPI)</t>
  </si>
  <si>
    <t>COMP. 4.4</t>
  </si>
  <si>
    <t>Fornecimento e instalação de tubulações de cobre para interligação frigorífica, inclusive cabo pp, isolamento térmico e fita PVC e outras derivações e acessórios de fixação conforme projeto. - 15,87mm - M (COMP. 4.4)</t>
  </si>
  <si>
    <t>Tubo de cobre 15,87mm (5/8"), esp. 1,00mm - fornecimento e instalação (39665/SINAPI)</t>
  </si>
  <si>
    <t>Isolamento Térmico de Tubos de Cobre, 15,87mm (5/8”) - Fornecimento e Instalação (7579/ORSE)</t>
  </si>
  <si>
    <t>utilizado M15 da Isar</t>
  </si>
  <si>
    <t>COMP. 4.1.3</t>
  </si>
  <si>
    <t>COMP. 4.5</t>
  </si>
  <si>
    <t>Fornecimento e instalação de tubulação de PVC Branca, Soldável Diâmetro 25mm(1”) p/ Dreno Incluindo conexões (ref 89402 composição Sinapi)</t>
  </si>
  <si>
    <t>Tubulação de PVC, Soldável Diâmetro 25mm(1”) (9868/SINAPI)</t>
  </si>
  <si>
    <t>Isolamento esponjoso elastomérico (39714/SINAPI)</t>
  </si>
  <si>
    <t>COMP. 4.6</t>
  </si>
  <si>
    <t>Fornecimento e instalação de tubulações de cobre para interligação frigorífica, inclusive cabo pp, isolamento térmico e fita PVC e outras derivações e acessórios de fixação conforme projeto. - 19,05mm - M (COMP. 4.6)</t>
  </si>
  <si>
    <t xml:space="preserve">Tubo de cobre 19,05mm (3/4"), esp. 0,80mm - fornecimento e instalação (39666/SINAPI) </t>
  </si>
  <si>
    <t>Isolamento Térmico de Tubos de Cobre, 19,05mm (3/4”) - Fornecimento e Instalação (39715/SINAPI)</t>
  </si>
  <si>
    <t>COMP. 4.7</t>
  </si>
  <si>
    <t>Fornecimento e instalação de tubulações de cobre para interligação frigorífica, inclusive cabo pp, isolamento térmico e fita PVC e outras derivações e acessórios de fixação conforme projeto. - 22,22mm - M (COMP. 4.7)</t>
  </si>
  <si>
    <t xml:space="preserve">Tubo de cobre 22,22mm (7/8"), esp. 1,00mm - fornecimento e instalação (12743/SINAPI) </t>
  </si>
  <si>
    <t>Isolamento Térmico de Tubos de Cobre, 22,22mm (7/8”) - Fornecimento e Instalação (39718/SINAPI)</t>
  </si>
  <si>
    <t>DISCRIMINAÇÃO</t>
  </si>
  <si>
    <t>TAXA INSTALAÇÃO</t>
  </si>
  <si>
    <t>TAXA FORNECIMENTO</t>
  </si>
  <si>
    <t>Administração Central (AC)</t>
  </si>
  <si>
    <t>Taxas de Despesas Financeiras (DF)</t>
  </si>
  <si>
    <t>Taxa de Seguros (S)</t>
  </si>
  <si>
    <t>Taxa de Riscos ( R )</t>
  </si>
  <si>
    <t>Taxa de Garantias (G)</t>
  </si>
  <si>
    <t>Taxa de Lucro/Remuneração (L)</t>
  </si>
  <si>
    <t>Taxa de Incidência de Impostos (PIS, COFINS, ISS) (I)</t>
  </si>
  <si>
    <t>BDI CALCULADO</t>
  </si>
  <si>
    <t>BDI ADOTADO</t>
  </si>
  <si>
    <t>Fórmula utilizada no acórdão TCU 2622/2013:</t>
  </si>
  <si>
    <r>
      <t xml:space="preserve">AC = </t>
    </r>
    <r>
      <rPr>
        <sz val="12"/>
        <rFont val="Times New Roman"/>
        <family val="1"/>
      </rPr>
      <t>Taxa de rateio da Administração Central</t>
    </r>
  </si>
  <si>
    <t>S = Taxa de seguros</t>
  </si>
  <si>
    <t>R = Taxa de Riscos</t>
  </si>
  <si>
    <t>G = Taxa de Garantias (incluída no seguro)</t>
  </si>
  <si>
    <t>DF = Taxa de Despesas Financeiras</t>
  </si>
  <si>
    <t>L = Taxa de Lucro/Remuneração</t>
  </si>
  <si>
    <t>I = Taxa de Incidência de Impostos (PIS, COFINS, ISS )</t>
  </si>
  <si>
    <t>metragem das tubulações</t>
  </si>
  <si>
    <t>ar condicionado</t>
  </si>
  <si>
    <t>potência</t>
  </si>
  <si>
    <t>modelo</t>
  </si>
  <si>
    <t>metragem cobre</t>
  </si>
  <si>
    <t>pvc dreno</t>
  </si>
  <si>
    <t>sucção (gás)</t>
  </si>
  <si>
    <t>expansão (líq)</t>
  </si>
  <si>
    <t>ac-01</t>
  </si>
  <si>
    <t>18k</t>
  </si>
  <si>
    <t>cassete</t>
  </si>
  <si>
    <t>½</t>
  </si>
  <si>
    <t>¼</t>
  </si>
  <si>
    <t>Térreo</t>
  </si>
  <si>
    <t>ac-02</t>
  </si>
  <si>
    <t>36k</t>
  </si>
  <si>
    <t>¾</t>
  </si>
  <si>
    <t>3/8</t>
  </si>
  <si>
    <t>ac-03</t>
  </si>
  <si>
    <t>ac-04</t>
  </si>
  <si>
    <t>ac-05</t>
  </si>
  <si>
    <t>ac-06</t>
  </si>
  <si>
    <t>ac-07</t>
  </si>
  <si>
    <t>ac-08</t>
  </si>
  <si>
    <t>ac-09</t>
  </si>
  <si>
    <t>12k</t>
  </si>
  <si>
    <t>Hi-wall</t>
  </si>
  <si>
    <t>ac-10</t>
  </si>
  <si>
    <t>ac-11</t>
  </si>
  <si>
    <t>ac-12</t>
  </si>
  <si>
    <t>ac-13</t>
  </si>
  <si>
    <t>ac-14</t>
  </si>
  <si>
    <t>ac-15</t>
  </si>
  <si>
    <t>ac-16</t>
  </si>
  <si>
    <t>ac-17</t>
  </si>
  <si>
    <t>ac-18</t>
  </si>
  <si>
    <t>ac-19</t>
  </si>
  <si>
    <t>ac-20</t>
  </si>
  <si>
    <t>ac-21</t>
  </si>
  <si>
    <t>ac-22</t>
  </si>
  <si>
    <t>ac-23</t>
  </si>
  <si>
    <t>ac-24</t>
  </si>
  <si>
    <t>ac-25</t>
  </si>
  <si>
    <t>ac-26</t>
  </si>
  <si>
    <t>ac-27</t>
  </si>
  <si>
    <t>ac-28</t>
  </si>
  <si>
    <t>ac-29</t>
  </si>
  <si>
    <t>ac-30</t>
  </si>
  <si>
    <t>Piso Teto</t>
  </si>
  <si>
    <t>ac-31</t>
  </si>
  <si>
    <t>ac-32</t>
  </si>
  <si>
    <t>ac-33</t>
  </si>
  <si>
    <t>ac-34</t>
  </si>
  <si>
    <t>2° PAVIMENTO</t>
  </si>
  <si>
    <t>ac-35</t>
  </si>
  <si>
    <t>ac-36</t>
  </si>
  <si>
    <t>ac-37</t>
  </si>
  <si>
    <t>ac-38</t>
  </si>
  <si>
    <t>ac-39</t>
  </si>
  <si>
    <t>ac-40</t>
  </si>
  <si>
    <t>ac-41</t>
  </si>
  <si>
    <t>ac-42</t>
  </si>
  <si>
    <t>ac-43</t>
  </si>
  <si>
    <t>ac-44</t>
  </si>
  <si>
    <t>ac-45</t>
  </si>
  <si>
    <t>ac-46</t>
  </si>
  <si>
    <t>ac-47</t>
  </si>
  <si>
    <t>ac-48</t>
  </si>
  <si>
    <t>3° PAVIMENTO</t>
  </si>
  <si>
    <t>ac-49</t>
  </si>
  <si>
    <t>ac-50</t>
  </si>
  <si>
    <t>ac-51</t>
  </si>
  <si>
    <t>ac-52</t>
  </si>
  <si>
    <t>ac-53</t>
  </si>
  <si>
    <t>ac-54</t>
  </si>
  <si>
    <t>ac-55</t>
  </si>
  <si>
    <t>ac-56</t>
  </si>
  <si>
    <t>ac-57</t>
  </si>
  <si>
    <t>ac-58</t>
  </si>
  <si>
    <t>ac-59</t>
  </si>
  <si>
    <t>ac-60</t>
  </si>
  <si>
    <t>ac-61</t>
  </si>
  <si>
    <t>ac-62</t>
  </si>
  <si>
    <t>ac-63</t>
  </si>
  <si>
    <t>ac-64</t>
  </si>
  <si>
    <t>ac-65</t>
  </si>
  <si>
    <t>ac-66</t>
  </si>
  <si>
    <t>ac-67</t>
  </si>
  <si>
    <t>total de tubulação</t>
  </si>
  <si>
    <t>Cassete 24k</t>
  </si>
  <si>
    <t>valor</t>
  </si>
  <si>
    <t>frete</t>
  </si>
  <si>
    <t>Valor + frete</t>
  </si>
  <si>
    <t>ponto frio</t>
  </si>
  <si>
    <t>casas bahia</t>
  </si>
  <si>
    <t>americanas</t>
  </si>
  <si>
    <t>shoptime</t>
  </si>
  <si>
    <t>Média dos preços</t>
  </si>
  <si>
    <t>Hi-wall 12K</t>
  </si>
  <si>
    <t>carrefour</t>
  </si>
  <si>
    <t>colombo</t>
  </si>
  <si>
    <t>Extra</t>
  </si>
  <si>
    <t>leveros</t>
  </si>
  <si>
    <t>magalu</t>
  </si>
  <si>
    <t>strar</t>
  </si>
  <si>
    <t>webContinental</t>
  </si>
  <si>
    <t>Hi-wall 18K</t>
  </si>
  <si>
    <t>amazon</t>
  </si>
  <si>
    <t>dufrio</t>
  </si>
  <si>
    <t>submarino</t>
  </si>
  <si>
    <t>CASSETE 36K</t>
  </si>
  <si>
    <t>PISO TETO 36K</t>
  </si>
  <si>
    <t>Cassete inverter carrier manual abaixo</t>
  </si>
  <si>
    <t>cassete trane</t>
  </si>
  <si>
    <t>Carrier abaixo... manual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</si>
</sst>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#,##0.00\ ;&quot; (&quot;#,##0.00\);&quot; -&quot;#\ ;@\ "/>
    <numFmt numFmtId="166" formatCode="#"/>
    <numFmt numFmtId="167" formatCode="0.000"/>
    <numFmt numFmtId="168" formatCode="_(* #,##0.00_);_(* \(#,##0.00\);_(* \-??_);_(@_)"/>
    <numFmt numFmtId="169" formatCode="_(* #,##0.000_);_(* \(#,##0.000\);_(* \-??_);_(@_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sz val="10"/>
      <color indexed="8"/>
      <name val="Arial"/>
      <family val="2"/>
    </font>
    <font>
      <b/>
      <sz val="12"/>
      <color indexed="8"/>
      <name val="Trebuchet MS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rebuchet MS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Lucida Sans Unicode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165" fontId="0" fillId="0" borderId="0">
      <alignment/>
      <protection/>
    </xf>
    <xf numFmtId="0" fontId="4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8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justify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10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8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10" fontId="9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165" fontId="10" fillId="0" borderId="0" xfId="44" applyFont="1" applyFill="1" applyBorder="1" applyAlignment="1" applyProtection="1">
      <alignment horizontal="left" indent="1"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10" fontId="11" fillId="0" borderId="1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4" fontId="14" fillId="33" borderId="10" xfId="0" applyNumberFormat="1" applyFont="1" applyFill="1" applyBorder="1" applyAlignment="1">
      <alignment horizontal="center" vertical="center"/>
    </xf>
    <xf numFmtId="10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0" fillId="0" borderId="0" xfId="0" applyFont="1" applyAlignment="1">
      <alignment horizontal="center"/>
    </xf>
    <xf numFmtId="166" fontId="13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left" vertical="center" indent="1"/>
    </xf>
    <xf numFmtId="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  <protection/>
    </xf>
    <xf numFmtId="165" fontId="10" fillId="0" borderId="0" xfId="44" applyFont="1">
      <alignment/>
      <protection/>
    </xf>
    <xf numFmtId="0" fontId="13" fillId="0" borderId="0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left" vertical="center" inden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indent="1"/>
    </xf>
    <xf numFmtId="49" fontId="10" fillId="0" borderId="12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left" vertical="center" wrapText="1" indent="1"/>
    </xf>
    <xf numFmtId="167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2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4" fontId="10" fillId="0" borderId="11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horizontal="left" vertical="center" indent="1"/>
    </xf>
    <xf numFmtId="4" fontId="13" fillId="0" borderId="11" xfId="0" applyNumberFormat="1" applyFont="1" applyBorder="1" applyAlignment="1">
      <alignment horizontal="right"/>
    </xf>
    <xf numFmtId="166" fontId="13" fillId="0" borderId="11" xfId="0" applyNumberFormat="1" applyFont="1" applyBorder="1" applyAlignment="1">
      <alignment horizontal="left" vertical="center" wrapText="1"/>
    </xf>
    <xf numFmtId="165" fontId="10" fillId="0" borderId="0" xfId="44" applyFont="1" applyFill="1" applyBorder="1" applyAlignment="1" applyProtection="1">
      <alignment horizontal="left" vertical="center" inden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left" vertical="center" indent="1"/>
    </xf>
    <xf numFmtId="169" fontId="10" fillId="0" borderId="11" xfId="67" applyNumberFormat="1" applyFont="1" applyFill="1" applyBorder="1" applyAlignment="1" applyProtection="1">
      <alignment vertical="center"/>
      <protection/>
    </xf>
    <xf numFmtId="168" fontId="10" fillId="0" borderId="11" xfId="67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12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11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166" fontId="13" fillId="0" borderId="11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 1" xfId="44"/>
    <cellStyle name="Incorreto" xfId="45"/>
    <cellStyle name="Currency" xfId="46"/>
    <cellStyle name="Currency [0]" xfId="47"/>
    <cellStyle name="Neutra" xfId="48"/>
    <cellStyle name="Normal 16" xfId="49"/>
    <cellStyle name="Normal 19" xfId="50"/>
    <cellStyle name="Normal 2" xfId="51"/>
    <cellStyle name="Normal 20" xfId="52"/>
    <cellStyle name="Normal 3" xfId="53"/>
    <cellStyle name="Normal 4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3">
    <dxf>
      <font>
        <b val="0"/>
        <sz val="11"/>
        <color indexed="8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ont>
        <b val="0"/>
        <sz val="11"/>
        <color indexed="8"/>
      </font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16</xdr:row>
      <xdr:rowOff>200025</xdr:rowOff>
    </xdr:from>
    <xdr:to>
      <xdr:col>2</xdr:col>
      <xdr:colOff>2695575</xdr:colOff>
      <xdr:row>17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286125"/>
          <a:ext cx="43148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742950</xdr:colOff>
      <xdr:row>15</xdr:row>
      <xdr:rowOff>57150</xdr:rowOff>
    </xdr:from>
    <xdr:to>
      <xdr:col>2</xdr:col>
      <xdr:colOff>2686050</xdr:colOff>
      <xdr:row>16</xdr:row>
      <xdr:rowOff>333375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943225"/>
          <a:ext cx="43053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10</xdr:row>
      <xdr:rowOff>9525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76200</xdr:rowOff>
    </xdr:from>
    <xdr:to>
      <xdr:col>9</xdr:col>
      <xdr:colOff>561975</xdr:colOff>
      <xdr:row>31</xdr:row>
      <xdr:rowOff>152400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95450"/>
          <a:ext cx="7505700" cy="3476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323850</xdr:colOff>
      <xdr:row>18</xdr:row>
      <xdr:rowOff>152400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67575" cy="3067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476250</xdr:colOff>
      <xdr:row>22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3705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133350</xdr:rowOff>
    </xdr:from>
    <xdr:to>
      <xdr:col>15</xdr:col>
      <xdr:colOff>180975</xdr:colOff>
      <xdr:row>64</xdr:row>
      <xdr:rowOff>66675</xdr:rowOff>
    </xdr:to>
    <xdr:pic>
      <xdr:nvPicPr>
        <xdr:cNvPr id="2" name="Figuras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57625"/>
          <a:ext cx="11753850" cy="6572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161925</xdr:rowOff>
    </xdr:from>
    <xdr:to>
      <xdr:col>8</xdr:col>
      <xdr:colOff>314325</xdr:colOff>
      <xdr:row>132</xdr:row>
      <xdr:rowOff>9525</xdr:rowOff>
    </xdr:to>
    <xdr:pic>
      <xdr:nvPicPr>
        <xdr:cNvPr id="3" name="Figuras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49400"/>
          <a:ext cx="6486525" cy="7134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304800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77675" cy="5895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161925</xdr:rowOff>
    </xdr:from>
    <xdr:to>
      <xdr:col>8</xdr:col>
      <xdr:colOff>447675</xdr:colOff>
      <xdr:row>57</xdr:row>
      <xdr:rowOff>9525</xdr:rowOff>
    </xdr:to>
    <xdr:pic>
      <xdr:nvPicPr>
        <xdr:cNvPr id="2" name="Figuras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6619875" cy="2924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80" zoomScaleNormal="67" zoomScaleSheetLayoutView="80" zoomScalePageLayoutView="0" workbookViewId="0" topLeftCell="A7">
      <selection activeCell="F16" sqref="F16"/>
    </sheetView>
  </sheetViews>
  <sheetFormatPr defaultColWidth="9.140625" defaultRowHeight="12.75"/>
  <cols>
    <col min="1" max="1" width="11.421875" style="0" customWidth="1"/>
    <col min="2" max="2" width="62.57421875" style="1" customWidth="1"/>
    <col min="3" max="6" width="11.57421875" style="0" customWidth="1"/>
    <col min="7" max="7" width="13.57421875" style="0" customWidth="1"/>
    <col min="8" max="8" width="14.7109375" style="0" customWidth="1"/>
    <col min="9" max="9" width="18.421875" style="0" customWidth="1"/>
    <col min="10" max="10" width="28.8515625" style="0" customWidth="1"/>
    <col min="11" max="11" width="28.57421875" style="0" customWidth="1"/>
  </cols>
  <sheetData>
    <row r="1" spans="1:15" ht="14.2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2"/>
      <c r="K1" s="2"/>
      <c r="L1" s="2"/>
      <c r="M1" s="2"/>
      <c r="N1" s="2"/>
      <c r="O1" s="2"/>
    </row>
    <row r="2" spans="1:15" ht="14.25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2"/>
      <c r="K2" s="2"/>
      <c r="L2" s="2"/>
      <c r="M2" s="2"/>
      <c r="N2" s="2"/>
      <c r="O2" s="2"/>
    </row>
    <row r="3" spans="1:15" ht="15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s="5" customFormat="1" ht="15">
      <c r="A4" s="3"/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s="5" customFormat="1" ht="27.75" customHeight="1">
      <c r="A5" s="3" t="s">
        <v>4</v>
      </c>
      <c r="B5" s="6" t="s">
        <v>5</v>
      </c>
      <c r="C5" s="3"/>
      <c r="D5" s="7" t="s">
        <v>6</v>
      </c>
      <c r="E5" s="125" t="s">
        <v>7</v>
      </c>
      <c r="F5" s="125"/>
      <c r="G5" s="125"/>
      <c r="H5" s="8"/>
      <c r="I5" s="8"/>
      <c r="J5" s="126"/>
      <c r="K5" s="126"/>
      <c r="L5" s="9"/>
      <c r="M5" s="9" t="s">
        <v>8</v>
      </c>
      <c r="N5" s="9"/>
      <c r="O5" s="9"/>
    </row>
    <row r="6" spans="1:15" s="5" customFormat="1" ht="15">
      <c r="A6" s="3" t="s">
        <v>9</v>
      </c>
      <c r="B6" s="10" t="s">
        <v>10</v>
      </c>
      <c r="C6" s="4"/>
      <c r="D6" s="4"/>
      <c r="E6" s="4"/>
      <c r="F6" s="4"/>
      <c r="G6" s="4"/>
      <c r="H6" s="4"/>
      <c r="I6" s="4"/>
      <c r="J6" s="126"/>
      <c r="K6" s="126"/>
      <c r="L6" s="4"/>
      <c r="M6" s="4"/>
      <c r="N6" s="4"/>
      <c r="O6" s="4"/>
    </row>
    <row r="7" spans="1:13" s="5" customFormat="1" ht="17.25" customHeight="1">
      <c r="A7" s="11" t="s">
        <v>11</v>
      </c>
      <c r="B7" s="127" t="s">
        <v>12</v>
      </c>
      <c r="C7" s="128" t="s">
        <v>13</v>
      </c>
      <c r="D7" s="129" t="s">
        <v>14</v>
      </c>
      <c r="E7" s="130" t="s">
        <v>15</v>
      </c>
      <c r="F7" s="130"/>
      <c r="G7" s="130"/>
      <c r="H7" s="131" t="s">
        <v>16</v>
      </c>
      <c r="I7" s="132" t="s">
        <v>17</v>
      </c>
      <c r="J7" s="15"/>
      <c r="K7" s="15"/>
      <c r="L7" s="15"/>
      <c r="M7" s="16"/>
    </row>
    <row r="8" spans="1:13" s="5" customFormat="1" ht="30">
      <c r="A8" s="11" t="s">
        <v>18</v>
      </c>
      <c r="B8" s="127"/>
      <c r="C8" s="128"/>
      <c r="D8" s="129"/>
      <c r="E8" s="17" t="s">
        <v>19</v>
      </c>
      <c r="F8" s="18" t="s">
        <v>20</v>
      </c>
      <c r="G8" s="17" t="s">
        <v>21</v>
      </c>
      <c r="H8" s="131"/>
      <c r="I8" s="131"/>
      <c r="J8" s="15"/>
      <c r="K8" s="15"/>
      <c r="L8" s="15"/>
      <c r="M8" s="16"/>
    </row>
    <row r="9" spans="1:13" s="5" customFormat="1" ht="18">
      <c r="A9" s="11" t="s">
        <v>8</v>
      </c>
      <c r="B9" s="12" t="s">
        <v>22</v>
      </c>
      <c r="C9" s="11"/>
      <c r="D9" s="13" t="s">
        <v>8</v>
      </c>
      <c r="E9" s="13" t="s">
        <v>8</v>
      </c>
      <c r="F9" s="13"/>
      <c r="G9" s="14" t="s">
        <v>8</v>
      </c>
      <c r="H9" s="14">
        <f>SUM(G10:G14)</f>
        <v>508550.07</v>
      </c>
      <c r="I9" s="19">
        <f>H9/($G$25)</f>
        <v>0.8259072257915713</v>
      </c>
      <c r="J9" s="20" t="s">
        <v>23</v>
      </c>
      <c r="K9" s="15"/>
      <c r="L9" s="15"/>
      <c r="M9" s="16"/>
    </row>
    <row r="10" spans="1:14" s="5" customFormat="1" ht="54">
      <c r="A10" s="21">
        <v>1</v>
      </c>
      <c r="B10" s="22" t="s">
        <v>24</v>
      </c>
      <c r="C10" s="23" t="s">
        <v>13</v>
      </c>
      <c r="D10" s="24">
        <v>22</v>
      </c>
      <c r="E10" s="24">
        <v>2850.25</v>
      </c>
      <c r="F10" s="25">
        <f>$D$28</f>
        <v>0.14</v>
      </c>
      <c r="G10" s="24">
        <f>ROUND((D10*E10*(1+F10)),2)</f>
        <v>71484.27</v>
      </c>
      <c r="H10" s="24" t="s">
        <v>8</v>
      </c>
      <c r="I10" s="24"/>
      <c r="J10" s="26">
        <f>D10*12000/12000</f>
        <v>22</v>
      </c>
      <c r="K10" s="26" t="s">
        <v>8</v>
      </c>
      <c r="L10" s="26"/>
      <c r="M10" s="27" t="s">
        <v>8</v>
      </c>
      <c r="N10" s="5" t="s">
        <v>8</v>
      </c>
    </row>
    <row r="11" spans="1:13" s="5" customFormat="1" ht="54">
      <c r="A11" s="21">
        <v>2</v>
      </c>
      <c r="B11" s="22" t="s">
        <v>25</v>
      </c>
      <c r="C11" s="23" t="s">
        <v>13</v>
      </c>
      <c r="D11" s="24">
        <v>22</v>
      </c>
      <c r="E11" s="24">
        <v>3752.88</v>
      </c>
      <c r="F11" s="25">
        <f>$D$28</f>
        <v>0.14</v>
      </c>
      <c r="G11" s="24">
        <f>ROUND((D11*E11*(1+F11)),2)</f>
        <v>94122.23</v>
      </c>
      <c r="H11" s="24" t="s">
        <v>8</v>
      </c>
      <c r="I11" s="24"/>
      <c r="J11" s="26">
        <f>D11*18000/12000</f>
        <v>33</v>
      </c>
      <c r="K11" s="26"/>
      <c r="L11" s="26"/>
      <c r="M11" s="27"/>
    </row>
    <row r="12" spans="1:13" s="5" customFormat="1" ht="54">
      <c r="A12" s="21">
        <v>3</v>
      </c>
      <c r="B12" s="22" t="s">
        <v>26</v>
      </c>
      <c r="C12" s="23" t="s">
        <v>13</v>
      </c>
      <c r="D12" s="24">
        <v>5</v>
      </c>
      <c r="E12" s="24">
        <v>8842.28</v>
      </c>
      <c r="F12" s="25">
        <f>$D$28</f>
        <v>0.14</v>
      </c>
      <c r="G12" s="24">
        <f>ROUND((D12*E12*(1+F12)),2)</f>
        <v>50401</v>
      </c>
      <c r="H12" s="24" t="s">
        <v>8</v>
      </c>
      <c r="I12" s="24"/>
      <c r="J12" s="26">
        <f>D12*36000/12000</f>
        <v>15</v>
      </c>
      <c r="K12" s="26"/>
      <c r="L12" s="26"/>
      <c r="M12" s="27"/>
    </row>
    <row r="13" spans="1:13" s="5" customFormat="1" ht="69" customHeight="1">
      <c r="A13" s="21">
        <v>4</v>
      </c>
      <c r="B13" s="22" t="s">
        <v>27</v>
      </c>
      <c r="C13" s="23" t="s">
        <v>13</v>
      </c>
      <c r="D13" s="24">
        <v>1</v>
      </c>
      <c r="E13" s="24">
        <v>9156.47</v>
      </c>
      <c r="F13" s="25">
        <f>$D$28</f>
        <v>0.14</v>
      </c>
      <c r="G13" s="24">
        <f>ROUND((D13*E13*(1+F13)),2)</f>
        <v>10438.38</v>
      </c>
      <c r="H13" s="24" t="s">
        <v>8</v>
      </c>
      <c r="I13" s="24"/>
      <c r="J13" s="26">
        <f>D13*24000/12000</f>
        <v>2</v>
      </c>
      <c r="K13" s="26"/>
      <c r="L13" s="26"/>
      <c r="M13" s="27"/>
    </row>
    <row r="14" spans="1:13" s="5" customFormat="1" ht="54">
      <c r="A14" s="21">
        <v>5</v>
      </c>
      <c r="B14" s="28" t="s">
        <v>28</v>
      </c>
      <c r="C14" s="23" t="s">
        <v>13</v>
      </c>
      <c r="D14" s="24">
        <v>17</v>
      </c>
      <c r="E14" s="24">
        <v>14556.46</v>
      </c>
      <c r="F14" s="25">
        <f>$D$28</f>
        <v>0.14</v>
      </c>
      <c r="G14" s="24">
        <f>ROUND((D14*E14*(1+F14)),2)</f>
        <v>282104.19</v>
      </c>
      <c r="H14" s="24" t="s">
        <v>8</v>
      </c>
      <c r="I14" s="24"/>
      <c r="J14" s="26">
        <f>D14*36000/12000</f>
        <v>51</v>
      </c>
      <c r="K14" s="26" t="s">
        <v>8</v>
      </c>
      <c r="L14" s="26"/>
      <c r="M14" s="27"/>
    </row>
    <row r="15" spans="1:12" s="5" customFormat="1" ht="18">
      <c r="A15" s="21">
        <v>6</v>
      </c>
      <c r="B15" s="12" t="s">
        <v>29</v>
      </c>
      <c r="C15" s="11"/>
      <c r="D15" s="13"/>
      <c r="E15" s="14"/>
      <c r="F15" s="14"/>
      <c r="G15" s="24" t="s">
        <v>8</v>
      </c>
      <c r="H15" s="14">
        <f>SUM(G16:G23)</f>
        <v>107197.13999999998</v>
      </c>
      <c r="I15" s="19">
        <f>H15/($G$25)</f>
        <v>0.1740927742084288</v>
      </c>
      <c r="J15" s="26">
        <f>SUM(J10:J14)</f>
        <v>123</v>
      </c>
      <c r="K15" s="26" t="s">
        <v>8</v>
      </c>
      <c r="L15" s="26"/>
    </row>
    <row r="16" spans="1:12" ht="54">
      <c r="A16" s="29" t="s">
        <v>30</v>
      </c>
      <c r="B16" s="30" t="s">
        <v>31</v>
      </c>
      <c r="C16" s="23" t="s">
        <v>13</v>
      </c>
      <c r="D16" s="24">
        <v>44</v>
      </c>
      <c r="E16" s="24">
        <f>'Composições Equipamentos'!F9</f>
        <v>347.76</v>
      </c>
      <c r="F16" s="25">
        <f aca="true" t="shared" si="0" ref="F16:F23">$D$27</f>
        <v>0.2</v>
      </c>
      <c r="G16" s="24">
        <f aca="true" t="shared" si="1" ref="G16:G23">ROUND((D16*E16*(1+F16)),2)</f>
        <v>18361.73</v>
      </c>
      <c r="H16" s="24"/>
      <c r="I16" s="24"/>
      <c r="J16" s="31" t="s">
        <v>8</v>
      </c>
      <c r="K16" s="31"/>
      <c r="L16" s="31"/>
    </row>
    <row r="17" spans="1:12" ht="54">
      <c r="A17" s="29" t="s">
        <v>32</v>
      </c>
      <c r="B17" s="32" t="s">
        <v>33</v>
      </c>
      <c r="C17" s="23" t="s">
        <v>13</v>
      </c>
      <c r="D17" s="24">
        <v>23</v>
      </c>
      <c r="E17" s="24">
        <f>'Composições Equipamentos'!F18</f>
        <v>695.52</v>
      </c>
      <c r="F17" s="25">
        <f t="shared" si="0"/>
        <v>0.2</v>
      </c>
      <c r="G17" s="24">
        <f t="shared" si="1"/>
        <v>19196.35</v>
      </c>
      <c r="H17" s="24"/>
      <c r="I17" s="24"/>
      <c r="J17" s="31"/>
      <c r="K17" s="31"/>
      <c r="L17" s="31"/>
    </row>
    <row r="18" spans="1:12" s="37" customFormat="1" ht="72">
      <c r="A18" s="29" t="s">
        <v>34</v>
      </c>
      <c r="B18" s="32" t="s">
        <v>35</v>
      </c>
      <c r="C18" s="33" t="s">
        <v>36</v>
      </c>
      <c r="D18" s="34">
        <v>262</v>
      </c>
      <c r="E18" s="34">
        <f>'Composições Tubulações'!F10</f>
        <v>59.42519000000001</v>
      </c>
      <c r="F18" s="35">
        <f t="shared" si="0"/>
        <v>0.2</v>
      </c>
      <c r="G18" s="34">
        <f t="shared" si="1"/>
        <v>18683.28</v>
      </c>
      <c r="H18" s="34"/>
      <c r="I18" s="34"/>
      <c r="J18" s="36" t="s">
        <v>8</v>
      </c>
      <c r="K18" s="36"/>
      <c r="L18" s="36"/>
    </row>
    <row r="19" spans="1:12" s="37" customFormat="1" ht="72">
      <c r="A19" s="29" t="s">
        <v>37</v>
      </c>
      <c r="B19" s="32" t="s">
        <v>38</v>
      </c>
      <c r="C19" s="33" t="s">
        <v>36</v>
      </c>
      <c r="D19" s="34">
        <v>262</v>
      </c>
      <c r="E19" s="34">
        <f>'Composições Tubulações'!F41</f>
        <v>36.07519</v>
      </c>
      <c r="F19" s="35">
        <f t="shared" si="0"/>
        <v>0.2</v>
      </c>
      <c r="G19" s="34">
        <f t="shared" si="1"/>
        <v>11342.04</v>
      </c>
      <c r="H19" s="34"/>
      <c r="I19" s="34"/>
      <c r="J19" s="36"/>
      <c r="K19" s="36"/>
      <c r="L19" s="36"/>
    </row>
    <row r="20" spans="1:12" s="37" customFormat="1" ht="72">
      <c r="A20" s="29" t="s">
        <v>39</v>
      </c>
      <c r="B20" s="32" t="s">
        <v>40</v>
      </c>
      <c r="C20" s="33" t="s">
        <v>36</v>
      </c>
      <c r="D20" s="34">
        <v>190</v>
      </c>
      <c r="E20" s="34">
        <f>'Composições Tubulações'!F51</f>
        <v>47.81519</v>
      </c>
      <c r="F20" s="35">
        <f t="shared" si="0"/>
        <v>0.2</v>
      </c>
      <c r="G20" s="34">
        <f t="shared" si="1"/>
        <v>10901.86</v>
      </c>
      <c r="H20" s="34"/>
      <c r="I20" s="34"/>
      <c r="J20" s="36"/>
      <c r="K20" s="36"/>
      <c r="L20" s="36"/>
    </row>
    <row r="21" spans="1:12" s="37" customFormat="1" ht="72">
      <c r="A21" s="29" t="s">
        <v>41</v>
      </c>
      <c r="B21" s="32" t="s">
        <v>42</v>
      </c>
      <c r="C21" s="33" t="s">
        <v>36</v>
      </c>
      <c r="D21" s="34">
        <v>190</v>
      </c>
      <c r="E21" s="34">
        <f>'Composições Tubulações'!F81</f>
        <v>82.22519</v>
      </c>
      <c r="F21" s="35">
        <f t="shared" si="0"/>
        <v>0.2</v>
      </c>
      <c r="G21" s="34">
        <f t="shared" si="1"/>
        <v>18747.34</v>
      </c>
      <c r="H21" s="34"/>
      <c r="I21" s="34"/>
      <c r="J21" s="36"/>
      <c r="K21" s="36"/>
      <c r="L21" s="36"/>
    </row>
    <row r="22" spans="1:12" s="37" customFormat="1" ht="72">
      <c r="A22" s="29" t="s">
        <v>43</v>
      </c>
      <c r="B22" s="38" t="s">
        <v>44</v>
      </c>
      <c r="C22" s="33" t="s">
        <v>36</v>
      </c>
      <c r="D22" s="34">
        <v>442</v>
      </c>
      <c r="E22" s="34">
        <f>'Composições Tubulações'!F71</f>
        <v>9.04</v>
      </c>
      <c r="F22" s="35">
        <f t="shared" si="0"/>
        <v>0.2</v>
      </c>
      <c r="G22" s="34">
        <f t="shared" si="1"/>
        <v>4794.82</v>
      </c>
      <c r="H22" s="34"/>
      <c r="I22" s="34"/>
      <c r="J22" s="36"/>
      <c r="K22" s="36"/>
      <c r="L22" s="36"/>
    </row>
    <row r="23" spans="1:12" s="37" customFormat="1" ht="72">
      <c r="A23" s="29" t="s">
        <v>45</v>
      </c>
      <c r="B23" s="32" t="s">
        <v>46</v>
      </c>
      <c r="C23" s="33" t="s">
        <v>13</v>
      </c>
      <c r="D23" s="34">
        <v>67</v>
      </c>
      <c r="E23" s="34">
        <v>64.3</v>
      </c>
      <c r="F23" s="35">
        <f t="shared" si="0"/>
        <v>0.2</v>
      </c>
      <c r="G23" s="34">
        <f t="shared" si="1"/>
        <v>5169.72</v>
      </c>
      <c r="H23" s="34"/>
      <c r="I23" s="34"/>
      <c r="J23" s="39" t="s">
        <v>8</v>
      </c>
      <c r="K23" s="36" t="s">
        <v>8</v>
      </c>
      <c r="L23" s="36"/>
    </row>
    <row r="24" spans="1:12" s="37" customFormat="1" ht="18">
      <c r="A24" s="40"/>
      <c r="B24" s="32"/>
      <c r="C24" s="33"/>
      <c r="D24" s="34"/>
      <c r="E24" s="34"/>
      <c r="F24" s="35"/>
      <c r="G24" s="34"/>
      <c r="H24" s="34"/>
      <c r="I24" s="34"/>
      <c r="J24" s="39"/>
      <c r="K24" s="36"/>
      <c r="L24" s="36"/>
    </row>
    <row r="25" spans="1:12" s="37" customFormat="1" ht="16.5" customHeight="1">
      <c r="A25" s="41"/>
      <c r="B25" s="42" t="s">
        <v>8</v>
      </c>
      <c r="C25" s="43"/>
      <c r="D25" s="133" t="s">
        <v>47</v>
      </c>
      <c r="E25" s="133"/>
      <c r="F25" s="44"/>
      <c r="G25" s="45">
        <f>SUM(G10:G24)</f>
        <v>615747.21</v>
      </c>
      <c r="H25" s="45"/>
      <c r="I25" s="46">
        <f>SUM(I9:I24)</f>
        <v>1</v>
      </c>
      <c r="J25" s="47" t="s">
        <v>8</v>
      </c>
      <c r="K25" s="47"/>
      <c r="L25" s="47"/>
    </row>
    <row r="26" spans="1:12" s="37" customFormat="1" ht="14.25" customHeight="1">
      <c r="A26" s="41"/>
      <c r="B26" s="48"/>
      <c r="C26" s="41"/>
      <c r="D26" s="49"/>
      <c r="E26" s="49"/>
      <c r="F26" s="49"/>
      <c r="G26" s="50"/>
      <c r="H26" s="50"/>
      <c r="I26" s="50"/>
      <c r="J26" s="51"/>
      <c r="K26" s="51"/>
      <c r="L26" s="51"/>
    </row>
    <row r="27" spans="1:12" s="37" customFormat="1" ht="14.25" customHeight="1">
      <c r="A27" s="41"/>
      <c r="B27" s="48"/>
      <c r="C27" s="52" t="s">
        <v>48</v>
      </c>
      <c r="D27" s="53">
        <v>0.2</v>
      </c>
      <c r="E27" s="49"/>
      <c r="F27" s="49"/>
      <c r="G27" s="50"/>
      <c r="H27" s="50"/>
      <c r="I27" s="50"/>
      <c r="J27" s="51"/>
      <c r="K27" s="51"/>
      <c r="L27" s="51"/>
    </row>
    <row r="28" spans="1:12" s="37" customFormat="1" ht="14.25" customHeight="1">
      <c r="A28" s="41"/>
      <c r="B28" s="48"/>
      <c r="C28" s="52" t="s">
        <v>49</v>
      </c>
      <c r="D28" s="53">
        <v>0.14</v>
      </c>
      <c r="E28" s="49"/>
      <c r="F28" s="49"/>
      <c r="G28" s="50"/>
      <c r="H28" s="50"/>
      <c r="I28" s="50"/>
      <c r="J28" s="51"/>
      <c r="K28" s="51"/>
      <c r="L28" s="51"/>
    </row>
    <row r="29" spans="1:13" s="37" customFormat="1" ht="14.25" customHeight="1">
      <c r="A29" s="134" t="s">
        <v>50</v>
      </c>
      <c r="B29" s="134"/>
      <c r="C29" s="134"/>
      <c r="D29" s="134"/>
      <c r="E29" s="134"/>
      <c r="F29" s="134"/>
      <c r="G29" s="134"/>
      <c r="H29" s="54"/>
      <c r="I29" s="54"/>
      <c r="J29" s="55"/>
      <c r="K29" s="55"/>
      <c r="L29" s="55"/>
      <c r="M29" s="56"/>
    </row>
    <row r="30" spans="1:13" s="37" customFormat="1" ht="27.75" customHeight="1">
      <c r="A30" s="135" t="s">
        <v>51</v>
      </c>
      <c r="B30" s="135"/>
      <c r="C30" s="135"/>
      <c r="D30" s="135"/>
      <c r="E30" s="135"/>
      <c r="F30" s="135"/>
      <c r="G30" s="135"/>
      <c r="H30" s="55"/>
      <c r="I30" s="55"/>
      <c r="J30" s="55"/>
      <c r="K30" s="55"/>
      <c r="L30" s="55"/>
      <c r="M30" s="56"/>
    </row>
    <row r="31" spans="1:13" ht="27.75" customHeight="1">
      <c r="A31" s="136" t="s">
        <v>52</v>
      </c>
      <c r="B31" s="136"/>
      <c r="C31" s="136"/>
      <c r="D31" s="136"/>
      <c r="E31" s="136"/>
      <c r="F31" s="136"/>
      <c r="G31" s="136"/>
      <c r="H31" s="57"/>
      <c r="I31" s="57"/>
      <c r="J31" s="57"/>
      <c r="K31" s="57"/>
      <c r="L31" s="57"/>
      <c r="M31" s="58"/>
    </row>
    <row r="32" spans="1:13" ht="41.25" customHeight="1">
      <c r="A32" s="136" t="s">
        <v>53</v>
      </c>
      <c r="B32" s="136"/>
      <c r="C32" s="136"/>
      <c r="D32" s="136"/>
      <c r="E32" s="136"/>
      <c r="F32" s="136"/>
      <c r="G32" s="136"/>
      <c r="H32" s="57"/>
      <c r="I32" s="57"/>
      <c r="J32" s="57"/>
      <c r="K32" s="57"/>
      <c r="L32" s="57"/>
      <c r="M32" s="58"/>
    </row>
    <row r="33" spans="1:9" ht="27.75" customHeight="1">
      <c r="A33" s="136" t="s">
        <v>54</v>
      </c>
      <c r="B33" s="136"/>
      <c r="C33" s="136"/>
      <c r="D33" s="136"/>
      <c r="E33" s="136"/>
      <c r="F33" s="136"/>
      <c r="G33" s="136"/>
      <c r="H33" s="57"/>
      <c r="I33" s="57"/>
    </row>
    <row r="34" spans="1:7" ht="28.5" customHeight="1">
      <c r="A34" s="136" t="s">
        <v>55</v>
      </c>
      <c r="B34" s="136"/>
      <c r="C34" s="136"/>
      <c r="D34" s="136"/>
      <c r="E34" s="136"/>
      <c r="F34" s="136"/>
      <c r="G34" s="136"/>
    </row>
    <row r="35" ht="15">
      <c r="A35" s="59"/>
    </row>
    <row r="36" spans="2:8" ht="15">
      <c r="B36" s="60" t="s">
        <v>56</v>
      </c>
      <c r="C36" s="61"/>
      <c r="D36" s="137"/>
      <c r="E36" s="137"/>
      <c r="F36" s="137"/>
      <c r="G36" s="137"/>
      <c r="H36" s="62"/>
    </row>
    <row r="37" spans="2:8" ht="15">
      <c r="B37" s="60" t="s">
        <v>57</v>
      </c>
      <c r="C37" s="61"/>
      <c r="D37" s="137"/>
      <c r="E37" s="137"/>
      <c r="F37" s="137"/>
      <c r="G37" s="137"/>
      <c r="H37" s="62"/>
    </row>
    <row r="38" spans="2:8" ht="15">
      <c r="B38" s="60" t="s">
        <v>58</v>
      </c>
      <c r="C38" s="61"/>
      <c r="D38" s="137"/>
      <c r="E38" s="137"/>
      <c r="F38" s="137"/>
      <c r="G38" s="137"/>
      <c r="H38" s="62"/>
    </row>
    <row r="39" spans="2:8" ht="15">
      <c r="B39" s="60" t="s">
        <v>59</v>
      </c>
      <c r="C39" s="61"/>
      <c r="D39" s="137"/>
      <c r="E39" s="137"/>
      <c r="F39" s="137"/>
      <c r="G39" s="137"/>
      <c r="H39" s="62"/>
    </row>
    <row r="42" ht="12.75">
      <c r="B42" s="63" t="s">
        <v>60</v>
      </c>
    </row>
  </sheetData>
  <sheetProtection selectLockedCells="1" selectUnlockedCells="1"/>
  <mergeCells count="22">
    <mergeCell ref="A33:G33"/>
    <mergeCell ref="A34:G34"/>
    <mergeCell ref="D36:G36"/>
    <mergeCell ref="D37:G37"/>
    <mergeCell ref="D38:G38"/>
    <mergeCell ref="D39:G39"/>
    <mergeCell ref="I7:I8"/>
    <mergeCell ref="D25:E25"/>
    <mergeCell ref="A29:G29"/>
    <mergeCell ref="A30:G30"/>
    <mergeCell ref="A31:G31"/>
    <mergeCell ref="A32:G32"/>
    <mergeCell ref="A1:I1"/>
    <mergeCell ref="A2:I2"/>
    <mergeCell ref="E5:G5"/>
    <mergeCell ref="J5:J6"/>
    <mergeCell ref="K5:K6"/>
    <mergeCell ref="B7:B8"/>
    <mergeCell ref="C7:C8"/>
    <mergeCell ref="D7:D8"/>
    <mergeCell ref="E7:G7"/>
    <mergeCell ref="H7:H8"/>
  </mergeCells>
  <conditionalFormatting sqref="E9">
    <cfRule type="cellIs" priority="1" dxfId="0" operator="equal" stopIfTrue="1">
      <formula>0</formula>
    </cfRule>
  </conditionalFormatting>
  <conditionalFormatting sqref="G9">
    <cfRule type="cellIs" priority="2" dxfId="0" operator="equal" stopIfTrue="1">
      <formula>0</formula>
    </cfRule>
  </conditionalFormatting>
  <conditionalFormatting sqref="F9">
    <cfRule type="cellIs" priority="3" dxfId="0" operator="equal" stopIfTrue="1">
      <formula>0</formula>
    </cfRule>
  </conditionalFormatting>
  <printOptions/>
  <pageMargins left="0.49722222222222223" right="0.3541666666666667" top="1.0527777777777778" bottom="1.0527777777777778" header="0.7875" footer="0.7875"/>
  <pageSetup horizontalDpi="300" verticalDpi="300" orientation="portrait" paperSize="9" scale="50" r:id="rId1"/>
  <headerFooter alignWithMargins="0">
    <oddHeader>&amp;C&amp;"Times New Roman,Normal"&amp;12&amp;A</oddHeader>
    <oddFooter>&amp;C&amp;"Times New Roman,Normal"&amp;12Página &amp;P</oddFooter>
  </headerFooter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9:A39"/>
  <sheetViews>
    <sheetView view="pageBreakPreview" zoomScale="80" zoomScaleNormal="67" zoomScaleSheetLayoutView="80" zoomScalePageLayoutView="0" workbookViewId="0" topLeftCell="A1">
      <selection activeCell="K51" sqref="K51"/>
    </sheetView>
  </sheetViews>
  <sheetFormatPr defaultColWidth="11.57421875" defaultRowHeight="12.75"/>
  <sheetData>
    <row r="39" ht="12.75">
      <c r="A39" t="s">
        <v>263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2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80" zoomScaleNormal="67" zoomScaleSheetLayoutView="80" zoomScalePageLayoutView="0" workbookViewId="0" topLeftCell="A1">
      <selection activeCell="C18" sqref="C18"/>
    </sheetView>
  </sheetViews>
  <sheetFormatPr defaultColWidth="11.7109375" defaultRowHeight="12.75"/>
  <cols>
    <col min="1" max="1" width="15.28125" style="37" customWidth="1"/>
    <col min="2" max="2" width="93.421875" style="37" customWidth="1"/>
    <col min="3" max="3" width="11.7109375" style="37" customWidth="1"/>
    <col min="4" max="4" width="11.7109375" style="64" customWidth="1"/>
    <col min="5" max="5" width="15.7109375" style="64" customWidth="1"/>
    <col min="6" max="6" width="15.57421875" style="37" customWidth="1"/>
    <col min="7" max="7" width="28.140625" style="37" customWidth="1"/>
    <col min="8" max="16384" width="11.7109375" style="37" customWidth="1"/>
  </cols>
  <sheetData>
    <row r="1" spans="1:7" ht="12.75">
      <c r="A1" s="65"/>
      <c r="B1" s="66"/>
      <c r="C1" s="64"/>
      <c r="F1" s="67"/>
      <c r="G1" s="39"/>
    </row>
    <row r="2" spans="1:7" ht="12.75" customHeight="1">
      <c r="A2" s="65" t="s">
        <v>61</v>
      </c>
      <c r="B2" s="138" t="s">
        <v>62</v>
      </c>
      <c r="C2" s="138"/>
      <c r="D2" s="138"/>
      <c r="E2" s="138"/>
      <c r="F2" s="138"/>
      <c r="G2" s="39" t="s">
        <v>63</v>
      </c>
    </row>
    <row r="3" spans="1:9" ht="12.75" customHeight="1">
      <c r="A3" s="68" t="s">
        <v>18</v>
      </c>
      <c r="B3" s="69" t="s">
        <v>64</v>
      </c>
      <c r="C3" s="70" t="s">
        <v>65</v>
      </c>
      <c r="D3" s="70" t="s">
        <v>66</v>
      </c>
      <c r="E3" s="70" t="s">
        <v>67</v>
      </c>
      <c r="F3" s="71" t="s">
        <v>68</v>
      </c>
      <c r="G3" s="72"/>
      <c r="H3" s="139"/>
      <c r="I3" s="139"/>
    </row>
    <row r="4" spans="1:9" ht="12.75">
      <c r="A4" s="74">
        <v>1</v>
      </c>
      <c r="B4" s="75" t="s">
        <v>69</v>
      </c>
      <c r="C4" s="76"/>
      <c r="D4" s="76"/>
      <c r="E4" s="76"/>
      <c r="F4" s="77"/>
      <c r="G4" s="39">
        <v>1424</v>
      </c>
      <c r="H4" s="73"/>
      <c r="I4" s="73"/>
    </row>
    <row r="5" spans="1:9" ht="12.75">
      <c r="A5" s="78" t="s">
        <v>8</v>
      </c>
      <c r="B5" s="79" t="s">
        <v>70</v>
      </c>
      <c r="C5" s="76" t="s">
        <v>71</v>
      </c>
      <c r="D5" s="80">
        <v>1</v>
      </c>
      <c r="E5" s="81">
        <v>0</v>
      </c>
      <c r="F5" s="82">
        <f>E5*D5</f>
        <v>0</v>
      </c>
      <c r="G5" s="39" t="s">
        <v>8</v>
      </c>
      <c r="H5" s="83"/>
      <c r="I5" s="83"/>
    </row>
    <row r="6" spans="1:7" ht="12.75">
      <c r="A6" s="74">
        <v>2</v>
      </c>
      <c r="B6" s="68" t="s">
        <v>72</v>
      </c>
      <c r="C6" s="76"/>
      <c r="D6" s="80"/>
      <c r="E6" s="84"/>
      <c r="F6" s="82"/>
      <c r="G6" s="39"/>
    </row>
    <row r="7" spans="1:7" ht="12.75">
      <c r="A7" s="78" t="s">
        <v>73</v>
      </c>
      <c r="B7" s="77" t="s">
        <v>74</v>
      </c>
      <c r="C7" s="76" t="s">
        <v>75</v>
      </c>
      <c r="D7" s="80">
        <v>8</v>
      </c>
      <c r="E7" s="84">
        <v>17.7</v>
      </c>
      <c r="F7" s="85">
        <f>E7*D7</f>
        <v>141.6</v>
      </c>
      <c r="G7" s="86" t="s">
        <v>8</v>
      </c>
    </row>
    <row r="8" spans="1:7" ht="12.75">
      <c r="A8" s="78" t="s">
        <v>73</v>
      </c>
      <c r="B8" s="77" t="s">
        <v>76</v>
      </c>
      <c r="C8" s="76" t="s">
        <v>75</v>
      </c>
      <c r="D8" s="80">
        <v>8</v>
      </c>
      <c r="E8" s="84">
        <v>25.77</v>
      </c>
      <c r="F8" s="87">
        <f>E8*D8</f>
        <v>206.16</v>
      </c>
      <c r="G8" s="39" t="s">
        <v>8</v>
      </c>
    </row>
    <row r="9" spans="1:7" ht="12.75">
      <c r="A9" s="88"/>
      <c r="B9" s="77"/>
      <c r="C9" s="140" t="s">
        <v>77</v>
      </c>
      <c r="D9" s="140"/>
      <c r="E9" s="140"/>
      <c r="F9" s="89">
        <f>F5+F7+F8</f>
        <v>347.76</v>
      </c>
      <c r="G9" s="86"/>
    </row>
    <row r="10" spans="1:7" ht="12.75">
      <c r="A10" s="65"/>
      <c r="B10" s="66"/>
      <c r="C10" s="64"/>
      <c r="F10" s="67"/>
      <c r="G10" s="39"/>
    </row>
    <row r="11" spans="1:7" ht="12.75" customHeight="1">
      <c r="A11" s="65" t="s">
        <v>78</v>
      </c>
      <c r="B11" s="138" t="s">
        <v>79</v>
      </c>
      <c r="C11" s="138"/>
      <c r="D11" s="138"/>
      <c r="E11" s="138"/>
      <c r="F11" s="138"/>
      <c r="G11" s="39" t="s">
        <v>63</v>
      </c>
    </row>
    <row r="12" spans="1:7" ht="12.75">
      <c r="A12" s="68" t="s">
        <v>18</v>
      </c>
      <c r="B12" s="69" t="s">
        <v>64</v>
      </c>
      <c r="C12" s="70" t="s">
        <v>65</v>
      </c>
      <c r="D12" s="70" t="s">
        <v>66</v>
      </c>
      <c r="E12" s="70" t="s">
        <v>67</v>
      </c>
      <c r="F12" s="71" t="s">
        <v>68</v>
      </c>
      <c r="G12" s="72"/>
    </row>
    <row r="13" spans="1:7" ht="12.75">
      <c r="A13" s="74">
        <v>1</v>
      </c>
      <c r="B13" s="75" t="s">
        <v>69</v>
      </c>
      <c r="C13" s="76"/>
      <c r="D13" s="76"/>
      <c r="E13" s="76"/>
      <c r="F13" s="77"/>
      <c r="G13" s="39">
        <v>3683</v>
      </c>
    </row>
    <row r="14" spans="1:7" ht="12.75">
      <c r="A14" s="78" t="s">
        <v>8</v>
      </c>
      <c r="B14" s="79" t="s">
        <v>80</v>
      </c>
      <c r="C14" s="76" t="s">
        <v>71</v>
      </c>
      <c r="D14" s="80">
        <v>1</v>
      </c>
      <c r="E14" s="81">
        <v>0</v>
      </c>
      <c r="F14" s="82">
        <f>E14*D14</f>
        <v>0</v>
      </c>
      <c r="G14" s="39" t="s">
        <v>8</v>
      </c>
    </row>
    <row r="15" spans="1:7" ht="12.75">
      <c r="A15" s="74">
        <v>2</v>
      </c>
      <c r="B15" s="68" t="s">
        <v>72</v>
      </c>
      <c r="C15" s="76"/>
      <c r="D15" s="80"/>
      <c r="E15" s="84"/>
      <c r="F15" s="82"/>
      <c r="G15" s="39"/>
    </row>
    <row r="16" spans="1:7" ht="12.75">
      <c r="A16" s="78" t="s">
        <v>73</v>
      </c>
      <c r="B16" s="77" t="s">
        <v>74</v>
      </c>
      <c r="C16" s="76" t="s">
        <v>75</v>
      </c>
      <c r="D16" s="80">
        <v>16</v>
      </c>
      <c r="E16" s="84">
        <v>17.7</v>
      </c>
      <c r="F16" s="85">
        <f>E16*D16</f>
        <v>283.2</v>
      </c>
      <c r="G16" s="86" t="s">
        <v>8</v>
      </c>
    </row>
    <row r="17" spans="1:7" ht="12.75">
      <c r="A17" s="78" t="s">
        <v>73</v>
      </c>
      <c r="B17" s="77" t="s">
        <v>76</v>
      </c>
      <c r="C17" s="76" t="s">
        <v>75</v>
      </c>
      <c r="D17" s="80">
        <v>16</v>
      </c>
      <c r="E17" s="84">
        <v>25.77</v>
      </c>
      <c r="F17" s="87">
        <f>E17*D17</f>
        <v>412.32</v>
      </c>
      <c r="G17" s="39" t="s">
        <v>8</v>
      </c>
    </row>
    <row r="18" spans="1:7" ht="12.75">
      <c r="A18" s="88"/>
      <c r="B18" s="77"/>
      <c r="C18" s="140" t="s">
        <v>77</v>
      </c>
      <c r="D18" s="140"/>
      <c r="E18" s="140"/>
      <c r="F18" s="89">
        <f>F14+F16+F17</f>
        <v>695.52</v>
      </c>
      <c r="G18" s="86"/>
    </row>
  </sheetData>
  <sheetProtection selectLockedCells="1" selectUnlockedCells="1"/>
  <mergeCells count="5">
    <mergeCell ref="B2:F2"/>
    <mergeCell ref="H3:I3"/>
    <mergeCell ref="C9:E9"/>
    <mergeCell ref="B11:F11"/>
    <mergeCell ref="C18:E18"/>
  </mergeCells>
  <printOptions/>
  <pageMargins left="0.7875" right="0.44722222222222224" top="1.0527777777777778" bottom="1.0527777777777778" header="0.7875" footer="0.7875"/>
  <pageSetup horizontalDpi="300" verticalDpi="300" orientation="landscape" paperSize="9" scale="59" r:id="rId1"/>
  <headerFooter alignWithMargins="0">
    <oddHeader>&amp;C&amp;"Times New Roman,Normal"&amp;12&amp;A</oddHeader>
    <oddFooter>&amp;C&amp;"Times New Roman,Normal"&amp;12Página &amp;P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80" zoomScaleNormal="67" zoomScaleSheetLayoutView="80" zoomScalePageLayoutView="0" workbookViewId="0" topLeftCell="A61">
      <selection activeCell="E86" sqref="E86"/>
    </sheetView>
  </sheetViews>
  <sheetFormatPr defaultColWidth="12.00390625" defaultRowHeight="12.75"/>
  <cols>
    <col min="1" max="1" width="15.7109375" style="37" customWidth="1"/>
    <col min="2" max="2" width="99.421875" style="37" customWidth="1"/>
    <col min="3" max="3" width="11.7109375" style="37" customWidth="1"/>
    <col min="4" max="4" width="12.57421875" style="37" customWidth="1"/>
    <col min="5" max="5" width="16.421875" style="37" customWidth="1"/>
    <col min="6" max="6" width="14.140625" style="37" customWidth="1"/>
    <col min="7" max="7" width="15.7109375" style="37" customWidth="1"/>
    <col min="8" max="8" width="18.8515625" style="37" customWidth="1"/>
    <col min="9" max="255" width="11.7109375" style="37" customWidth="1"/>
    <col min="256" max="16384" width="12.00390625" style="37" customWidth="1"/>
  </cols>
  <sheetData>
    <row r="1" spans="1:7" ht="12.75">
      <c r="A1" s="65"/>
      <c r="B1" s="66"/>
      <c r="C1" s="64"/>
      <c r="D1" s="64"/>
      <c r="E1" s="64"/>
      <c r="F1" s="67"/>
      <c r="G1" s="39"/>
    </row>
    <row r="2" spans="1:7" ht="36" customHeight="1">
      <c r="A2" s="90" t="s">
        <v>81</v>
      </c>
      <c r="B2" s="141" t="s">
        <v>82</v>
      </c>
      <c r="C2" s="141"/>
      <c r="D2" s="141"/>
      <c r="E2" s="141"/>
      <c r="F2" s="141"/>
      <c r="G2" s="91" t="s">
        <v>63</v>
      </c>
    </row>
    <row r="3" spans="1:7" ht="12.75">
      <c r="A3" s="68" t="s">
        <v>18</v>
      </c>
      <c r="B3" s="69" t="s">
        <v>64</v>
      </c>
      <c r="C3" s="70" t="s">
        <v>65</v>
      </c>
      <c r="D3" s="70" t="s">
        <v>66</v>
      </c>
      <c r="E3" s="70" t="s">
        <v>67</v>
      </c>
      <c r="F3" s="71" t="s">
        <v>68</v>
      </c>
      <c r="G3" s="72"/>
    </row>
    <row r="4" spans="1:7" ht="12.75">
      <c r="A4" s="74">
        <v>1</v>
      </c>
      <c r="B4" s="75" t="s">
        <v>69</v>
      </c>
      <c r="C4" s="76"/>
      <c r="D4" s="77"/>
      <c r="E4" s="77"/>
      <c r="F4" s="77"/>
      <c r="G4" s="39"/>
    </row>
    <row r="5" spans="1:7" ht="12.75">
      <c r="A5" s="92" t="s">
        <v>83</v>
      </c>
      <c r="B5" s="93" t="s">
        <v>84</v>
      </c>
      <c r="C5" s="76" t="s">
        <v>85</v>
      </c>
      <c r="D5" s="94">
        <v>1</v>
      </c>
      <c r="E5" s="95">
        <v>43.99</v>
      </c>
      <c r="F5" s="95">
        <f>D5*E5</f>
        <v>43.99</v>
      </c>
      <c r="G5" s="39" t="s">
        <v>8</v>
      </c>
    </row>
    <row r="6" spans="1:7" ht="12.75">
      <c r="A6" s="92" t="s">
        <v>86</v>
      </c>
      <c r="B6" s="93" t="s">
        <v>87</v>
      </c>
      <c r="C6" s="76" t="s">
        <v>85</v>
      </c>
      <c r="D6" s="94">
        <v>1</v>
      </c>
      <c r="E6" s="95">
        <f>F21</f>
        <v>9.51169</v>
      </c>
      <c r="F6" s="95">
        <f>D6*E6</f>
        <v>9.51169</v>
      </c>
      <c r="G6" s="39" t="s">
        <v>88</v>
      </c>
    </row>
    <row r="7" spans="1:7" ht="12.75">
      <c r="A7" s="92" t="s">
        <v>83</v>
      </c>
      <c r="B7" s="93" t="s">
        <v>89</v>
      </c>
      <c r="C7" s="76" t="s">
        <v>85</v>
      </c>
      <c r="D7" s="94">
        <v>1</v>
      </c>
      <c r="E7" s="95">
        <v>2.1</v>
      </c>
      <c r="F7" s="95">
        <f>D7*E7</f>
        <v>2.1</v>
      </c>
      <c r="G7" s="39" t="s">
        <v>90</v>
      </c>
    </row>
    <row r="8" spans="1:7" ht="12.75">
      <c r="A8" s="92" t="s">
        <v>91</v>
      </c>
      <c r="B8" s="93" t="s">
        <v>92</v>
      </c>
      <c r="C8" s="76" t="s">
        <v>85</v>
      </c>
      <c r="D8" s="94">
        <v>1</v>
      </c>
      <c r="E8" s="95">
        <f>F31</f>
        <v>3.8235</v>
      </c>
      <c r="F8" s="95">
        <f>D8*E8</f>
        <v>3.8235</v>
      </c>
      <c r="G8" s="39" t="s">
        <v>93</v>
      </c>
    </row>
    <row r="9" spans="1:6" ht="12.75">
      <c r="A9" s="96"/>
      <c r="B9" s="96"/>
      <c r="C9" s="96"/>
      <c r="D9" s="96"/>
      <c r="E9" s="96"/>
      <c r="F9" s="96"/>
    </row>
    <row r="10" spans="1:7" ht="12.75">
      <c r="A10" s="88"/>
      <c r="B10" s="77"/>
      <c r="C10" s="140" t="s">
        <v>77</v>
      </c>
      <c r="D10" s="140"/>
      <c r="E10" s="140"/>
      <c r="F10" s="89">
        <f>SUM(F5:F8)</f>
        <v>59.42519000000001</v>
      </c>
      <c r="G10" s="86"/>
    </row>
    <row r="11" spans="1:6" ht="12.75">
      <c r="A11" s="83"/>
      <c r="B11" s="83"/>
      <c r="C11" s="83"/>
      <c r="D11" s="83"/>
      <c r="E11" s="83"/>
      <c r="F11" s="83"/>
    </row>
    <row r="12" spans="1:7" ht="15" customHeight="1">
      <c r="A12" s="90" t="s">
        <v>86</v>
      </c>
      <c r="B12" s="141" t="s">
        <v>94</v>
      </c>
      <c r="C12" s="141"/>
      <c r="D12" s="141"/>
      <c r="E12" s="141"/>
      <c r="F12" s="141"/>
      <c r="G12" s="91" t="s">
        <v>63</v>
      </c>
    </row>
    <row r="13" spans="1:7" ht="12.75">
      <c r="A13" s="68" t="s">
        <v>18</v>
      </c>
      <c r="B13" s="69" t="s">
        <v>64</v>
      </c>
      <c r="C13" s="70" t="s">
        <v>65</v>
      </c>
      <c r="D13" s="70" t="s">
        <v>66</v>
      </c>
      <c r="E13" s="70" t="s">
        <v>67</v>
      </c>
      <c r="F13" s="71" t="s">
        <v>68</v>
      </c>
      <c r="G13" s="72"/>
    </row>
    <row r="14" spans="1:7" ht="12.75">
      <c r="A14" s="74">
        <v>1</v>
      </c>
      <c r="B14" s="75" t="s">
        <v>69</v>
      </c>
      <c r="C14" s="76"/>
      <c r="D14" s="77"/>
      <c r="E14" s="77"/>
      <c r="F14" s="77"/>
      <c r="G14" s="39"/>
    </row>
    <row r="15" spans="1:7" ht="12.75">
      <c r="A15" s="92" t="s">
        <v>83</v>
      </c>
      <c r="B15" s="93" t="s">
        <v>95</v>
      </c>
      <c r="C15" s="76" t="s">
        <v>85</v>
      </c>
      <c r="D15" s="94">
        <v>1</v>
      </c>
      <c r="E15" s="95">
        <v>7.43</v>
      </c>
      <c r="F15" s="94">
        <f>D15*E15</f>
        <v>7.43</v>
      </c>
      <c r="G15" s="39" t="s">
        <v>8</v>
      </c>
    </row>
    <row r="16" spans="1:7" ht="12.75">
      <c r="A16" s="92" t="s">
        <v>83</v>
      </c>
      <c r="B16" s="77" t="s">
        <v>96</v>
      </c>
      <c r="C16" s="76" t="s">
        <v>97</v>
      </c>
      <c r="D16" s="94">
        <v>0.011</v>
      </c>
      <c r="E16" s="95">
        <v>2.79</v>
      </c>
      <c r="F16" s="94">
        <f>D16*E16</f>
        <v>0.03069</v>
      </c>
      <c r="G16" s="39"/>
    </row>
    <row r="17" spans="1:7" ht="12.75">
      <c r="A17" s="74">
        <v>2</v>
      </c>
      <c r="B17" s="68" t="s">
        <v>72</v>
      </c>
      <c r="C17" s="76"/>
      <c r="D17" s="97"/>
      <c r="E17" s="85"/>
      <c r="F17" s="85"/>
      <c r="G17" s="39"/>
    </row>
    <row r="18" spans="1:7" ht="12.75">
      <c r="A18" s="92" t="s">
        <v>73</v>
      </c>
      <c r="B18" s="77" t="s">
        <v>98</v>
      </c>
      <c r="C18" s="76" t="s">
        <v>75</v>
      </c>
      <c r="D18" s="97">
        <v>0.05</v>
      </c>
      <c r="E18" s="85">
        <v>23.23</v>
      </c>
      <c r="F18" s="85">
        <f>E18*D18</f>
        <v>1.1615</v>
      </c>
      <c r="G18" s="86" t="s">
        <v>8</v>
      </c>
    </row>
    <row r="19" spans="1:7" ht="12.75">
      <c r="A19" s="92" t="s">
        <v>73</v>
      </c>
      <c r="B19" s="77" t="s">
        <v>99</v>
      </c>
      <c r="C19" s="76" t="s">
        <v>75</v>
      </c>
      <c r="D19" s="97">
        <v>0.05</v>
      </c>
      <c r="E19" s="85">
        <v>17.79</v>
      </c>
      <c r="F19" s="87">
        <f>E19*D19</f>
        <v>0.8895</v>
      </c>
      <c r="G19" s="39" t="s">
        <v>8</v>
      </c>
    </row>
    <row r="20" spans="1:6" ht="12.75">
      <c r="A20" s="92"/>
      <c r="B20" s="96"/>
      <c r="C20" s="96"/>
      <c r="D20" s="96"/>
      <c r="E20" s="96"/>
      <c r="F20" s="96"/>
    </row>
    <row r="21" spans="1:7" ht="12.75" customHeight="1">
      <c r="A21" s="88"/>
      <c r="B21" s="77"/>
      <c r="C21" s="140" t="s">
        <v>77</v>
      </c>
      <c r="D21" s="140"/>
      <c r="E21" s="140"/>
      <c r="F21" s="89">
        <f>SUM(F15:F19)</f>
        <v>9.51169</v>
      </c>
      <c r="G21" s="86"/>
    </row>
    <row r="22" spans="1:6" ht="12.75">
      <c r="A22" s="83"/>
      <c r="B22" s="83"/>
      <c r="C22" s="83"/>
      <c r="D22" s="83"/>
      <c r="E22" s="83"/>
      <c r="F22" s="83"/>
    </row>
    <row r="23" spans="1:7" ht="15" customHeight="1">
      <c r="A23" s="90" t="s">
        <v>91</v>
      </c>
      <c r="B23" s="141" t="s">
        <v>100</v>
      </c>
      <c r="C23" s="141"/>
      <c r="D23" s="141"/>
      <c r="E23" s="141"/>
      <c r="F23" s="141"/>
      <c r="G23" s="91" t="s">
        <v>63</v>
      </c>
    </row>
    <row r="24" spans="1:7" ht="12.75">
      <c r="A24" s="68" t="s">
        <v>18</v>
      </c>
      <c r="B24" s="69" t="s">
        <v>64</v>
      </c>
      <c r="C24" s="70" t="s">
        <v>65</v>
      </c>
      <c r="D24" s="70" t="s">
        <v>66</v>
      </c>
      <c r="E24" s="70" t="s">
        <v>67</v>
      </c>
      <c r="F24" s="71" t="s">
        <v>68</v>
      </c>
      <c r="G24" s="72"/>
    </row>
    <row r="25" spans="1:7" ht="12.75">
      <c r="A25" s="74">
        <v>1</v>
      </c>
      <c r="B25" s="75" t="s">
        <v>69</v>
      </c>
      <c r="C25" s="76"/>
      <c r="D25" s="77"/>
      <c r="E25" s="77"/>
      <c r="F25" s="77"/>
      <c r="G25" s="39"/>
    </row>
    <row r="26" spans="1:7" ht="12.75">
      <c r="A26" s="92" t="s">
        <v>101</v>
      </c>
      <c r="B26" s="93" t="s">
        <v>102</v>
      </c>
      <c r="C26" s="76" t="s">
        <v>85</v>
      </c>
      <c r="D26" s="94">
        <v>1</v>
      </c>
      <c r="E26" s="95">
        <v>1.65</v>
      </c>
      <c r="F26" s="94">
        <f>D26*E26</f>
        <v>1.65</v>
      </c>
      <c r="G26" s="39" t="s">
        <v>8</v>
      </c>
    </row>
    <row r="27" spans="1:7" ht="12.75">
      <c r="A27" s="74">
        <v>2</v>
      </c>
      <c r="B27" s="68" t="s">
        <v>72</v>
      </c>
      <c r="C27" s="76"/>
      <c r="D27" s="97"/>
      <c r="E27" s="85"/>
      <c r="F27" s="85"/>
      <c r="G27" s="39"/>
    </row>
    <row r="28" spans="1:7" ht="12.75">
      <c r="A28" s="92" t="s">
        <v>73</v>
      </c>
      <c r="B28" s="77" t="s">
        <v>74</v>
      </c>
      <c r="C28" s="76" t="s">
        <v>75</v>
      </c>
      <c r="D28" s="97">
        <v>0.05</v>
      </c>
      <c r="E28" s="85">
        <v>17.7</v>
      </c>
      <c r="F28" s="85">
        <f>E28*D28</f>
        <v>0.885</v>
      </c>
      <c r="G28" s="86" t="s">
        <v>8</v>
      </c>
    </row>
    <row r="29" spans="1:7" ht="12.75">
      <c r="A29" s="92" t="s">
        <v>73</v>
      </c>
      <c r="B29" s="77" t="s">
        <v>76</v>
      </c>
      <c r="C29" s="76" t="s">
        <v>75</v>
      </c>
      <c r="D29" s="97">
        <v>0.05</v>
      </c>
      <c r="E29" s="85">
        <v>25.77</v>
      </c>
      <c r="F29" s="87">
        <f>E29*D29</f>
        <v>1.2885</v>
      </c>
      <c r="G29" s="39" t="s">
        <v>8</v>
      </c>
    </row>
    <row r="30" spans="1:6" ht="12.75">
      <c r="A30" s="96"/>
      <c r="B30" s="77"/>
      <c r="C30" s="96"/>
      <c r="D30" s="96"/>
      <c r="E30" s="96"/>
      <c r="F30" s="96"/>
    </row>
    <row r="31" spans="1:7" ht="12.75" customHeight="1">
      <c r="A31" s="88"/>
      <c r="B31" s="77"/>
      <c r="C31" s="140" t="s">
        <v>77</v>
      </c>
      <c r="D31" s="140"/>
      <c r="E31" s="140"/>
      <c r="F31" s="89">
        <f>SUM(F26:F29)</f>
        <v>3.8235</v>
      </c>
      <c r="G31" s="86"/>
    </row>
    <row r="32" spans="1:6" ht="12.75">
      <c r="A32" s="96"/>
      <c r="B32" s="96"/>
      <c r="C32" s="96"/>
      <c r="D32" s="96"/>
      <c r="E32" s="96"/>
      <c r="F32" s="96"/>
    </row>
    <row r="33" spans="1:7" ht="24.75" customHeight="1">
      <c r="A33" s="90" t="s">
        <v>103</v>
      </c>
      <c r="B33" s="141" t="s">
        <v>104</v>
      </c>
      <c r="C33" s="141"/>
      <c r="D33" s="141"/>
      <c r="E33" s="141"/>
      <c r="F33" s="141"/>
      <c r="G33" s="91" t="s">
        <v>63</v>
      </c>
    </row>
    <row r="34" spans="1:7" ht="12.75">
      <c r="A34" s="68" t="s">
        <v>18</v>
      </c>
      <c r="B34" s="69" t="s">
        <v>64</v>
      </c>
      <c r="C34" s="70" t="s">
        <v>65</v>
      </c>
      <c r="D34" s="70" t="s">
        <v>66</v>
      </c>
      <c r="E34" s="70" t="s">
        <v>67</v>
      </c>
      <c r="F34" s="71" t="s">
        <v>68</v>
      </c>
      <c r="G34" s="72"/>
    </row>
    <row r="35" spans="1:7" ht="12.75">
      <c r="A35" s="74">
        <v>1</v>
      </c>
      <c r="B35" s="75" t="s">
        <v>69</v>
      </c>
      <c r="C35" s="76"/>
      <c r="D35" s="77"/>
      <c r="E35" s="77"/>
      <c r="F35" s="77"/>
      <c r="G35" s="39"/>
    </row>
    <row r="36" spans="1:7" ht="12.75">
      <c r="A36" s="92" t="s">
        <v>83</v>
      </c>
      <c r="B36" s="93" t="s">
        <v>105</v>
      </c>
      <c r="C36" s="76" t="s">
        <v>85</v>
      </c>
      <c r="D36" s="94">
        <v>1</v>
      </c>
      <c r="E36" s="95">
        <v>21.08</v>
      </c>
      <c r="F36" s="95">
        <f>D36*E36</f>
        <v>21.08</v>
      </c>
      <c r="G36" s="39" t="s">
        <v>8</v>
      </c>
    </row>
    <row r="37" spans="1:7" ht="12.75">
      <c r="A37" s="92" t="s">
        <v>86</v>
      </c>
      <c r="B37" s="93" t="s">
        <v>87</v>
      </c>
      <c r="C37" s="76" t="s">
        <v>85</v>
      </c>
      <c r="D37" s="94">
        <v>1</v>
      </c>
      <c r="E37" s="95">
        <f>F21</f>
        <v>9.51169</v>
      </c>
      <c r="F37" s="95">
        <f>D37*E37</f>
        <v>9.51169</v>
      </c>
      <c r="G37" s="39" t="s">
        <v>88</v>
      </c>
    </row>
    <row r="38" spans="1:7" ht="12.75">
      <c r="A38" s="92" t="s">
        <v>83</v>
      </c>
      <c r="B38" s="93" t="s">
        <v>106</v>
      </c>
      <c r="C38" s="76" t="s">
        <v>85</v>
      </c>
      <c r="D38" s="94">
        <v>1</v>
      </c>
      <c r="E38" s="95">
        <v>1.66</v>
      </c>
      <c r="F38" s="95">
        <f>D38*E38</f>
        <v>1.66</v>
      </c>
      <c r="G38" s="39" t="s">
        <v>90</v>
      </c>
    </row>
    <row r="39" spans="1:7" ht="12.75">
      <c r="A39" s="92" t="s">
        <v>91</v>
      </c>
      <c r="B39" s="93" t="s">
        <v>92</v>
      </c>
      <c r="C39" s="76" t="s">
        <v>85</v>
      </c>
      <c r="D39" s="94">
        <v>1</v>
      </c>
      <c r="E39" s="95">
        <f>F31</f>
        <v>3.8235</v>
      </c>
      <c r="F39" s="95">
        <f>D39*E39</f>
        <v>3.8235</v>
      </c>
      <c r="G39" s="39" t="s">
        <v>93</v>
      </c>
    </row>
    <row r="40" spans="1:6" ht="12.75">
      <c r="A40" s="96"/>
      <c r="B40" s="96"/>
      <c r="C40" s="96"/>
      <c r="D40" s="96"/>
      <c r="E40" s="96"/>
      <c r="F40" s="96"/>
    </row>
    <row r="41" spans="1:7" ht="12.75" customHeight="1">
      <c r="A41" s="88"/>
      <c r="B41" s="77"/>
      <c r="C41" s="140" t="s">
        <v>77</v>
      </c>
      <c r="D41" s="140"/>
      <c r="E41" s="140"/>
      <c r="F41" s="89">
        <f>SUM(F36:F39)</f>
        <v>36.07519</v>
      </c>
      <c r="G41" s="86"/>
    </row>
    <row r="42" spans="1:6" ht="12.75">
      <c r="A42" s="83"/>
      <c r="B42" s="83"/>
      <c r="C42" s="83"/>
      <c r="D42" s="83"/>
      <c r="E42" s="83"/>
      <c r="F42" s="83"/>
    </row>
    <row r="43" spans="1:7" ht="24.75" customHeight="1">
      <c r="A43" s="90" t="s">
        <v>107</v>
      </c>
      <c r="B43" s="141" t="s">
        <v>108</v>
      </c>
      <c r="C43" s="141"/>
      <c r="D43" s="141"/>
      <c r="E43" s="141"/>
      <c r="F43" s="141"/>
      <c r="G43" s="91" t="s">
        <v>63</v>
      </c>
    </row>
    <row r="44" spans="1:7" ht="12.75">
      <c r="A44" s="68" t="s">
        <v>18</v>
      </c>
      <c r="B44" s="69" t="s">
        <v>64</v>
      </c>
      <c r="C44" s="70" t="s">
        <v>65</v>
      </c>
      <c r="D44" s="70" t="s">
        <v>66</v>
      </c>
      <c r="E44" s="70" t="s">
        <v>67</v>
      </c>
      <c r="F44" s="71" t="s">
        <v>68</v>
      </c>
      <c r="G44" s="72"/>
    </row>
    <row r="45" spans="1:7" ht="12.75">
      <c r="A45" s="74">
        <v>1</v>
      </c>
      <c r="B45" s="75" t="s">
        <v>69</v>
      </c>
      <c r="C45" s="76"/>
      <c r="D45" s="77"/>
      <c r="E45" s="77"/>
      <c r="F45" s="77"/>
      <c r="G45" s="39"/>
    </row>
    <row r="46" spans="1:7" ht="12.75">
      <c r="A46" s="92" t="s">
        <v>83</v>
      </c>
      <c r="B46" s="93" t="s">
        <v>109</v>
      </c>
      <c r="C46" s="76" t="s">
        <v>85</v>
      </c>
      <c r="D46" s="94">
        <v>1</v>
      </c>
      <c r="E46" s="95">
        <v>32.43</v>
      </c>
      <c r="F46" s="95">
        <f>D46*E46</f>
        <v>32.43</v>
      </c>
      <c r="G46" s="39" t="s">
        <v>8</v>
      </c>
    </row>
    <row r="47" spans="1:7" ht="12.75">
      <c r="A47" s="92" t="s">
        <v>86</v>
      </c>
      <c r="B47" s="93" t="s">
        <v>87</v>
      </c>
      <c r="C47" s="76" t="s">
        <v>85</v>
      </c>
      <c r="D47" s="94">
        <v>1</v>
      </c>
      <c r="E47" s="95">
        <f>F21</f>
        <v>9.51169</v>
      </c>
      <c r="F47" s="95">
        <f>D47*E47</f>
        <v>9.51169</v>
      </c>
      <c r="G47" s="39" t="s">
        <v>88</v>
      </c>
    </row>
    <row r="48" spans="1:7" ht="12.75">
      <c r="A48" s="92" t="s">
        <v>83</v>
      </c>
      <c r="B48" s="93" t="s">
        <v>110</v>
      </c>
      <c r="C48" s="76" t="s">
        <v>85</v>
      </c>
      <c r="D48" s="94">
        <v>1</v>
      </c>
      <c r="E48" s="95">
        <v>2.05</v>
      </c>
      <c r="F48" s="95">
        <f>D48*E48</f>
        <v>2.05</v>
      </c>
      <c r="G48" s="39" t="s">
        <v>90</v>
      </c>
    </row>
    <row r="49" spans="1:7" ht="12.75">
      <c r="A49" s="92" t="s">
        <v>91</v>
      </c>
      <c r="B49" s="93" t="s">
        <v>92</v>
      </c>
      <c r="C49" s="76" t="s">
        <v>85</v>
      </c>
      <c r="D49" s="94">
        <v>1</v>
      </c>
      <c r="E49" s="95">
        <f>F31</f>
        <v>3.8235</v>
      </c>
      <c r="F49" s="95">
        <f>D49*E49</f>
        <v>3.8235</v>
      </c>
      <c r="G49" s="39" t="s">
        <v>93</v>
      </c>
    </row>
    <row r="50" spans="1:6" ht="12.75">
      <c r="A50" s="96"/>
      <c r="B50" s="96"/>
      <c r="C50" s="96"/>
      <c r="D50" s="96"/>
      <c r="E50" s="96"/>
      <c r="F50" s="96"/>
    </row>
    <row r="51" spans="1:7" ht="12.75">
      <c r="A51" s="88"/>
      <c r="B51" s="77"/>
      <c r="C51" s="140" t="s">
        <v>77</v>
      </c>
      <c r="D51" s="140"/>
      <c r="E51" s="140"/>
      <c r="F51" s="89">
        <f>SUM(F46:F49)</f>
        <v>47.81519</v>
      </c>
      <c r="G51" s="86"/>
    </row>
    <row r="52" spans="1:6" ht="12.75">
      <c r="A52" s="83"/>
      <c r="B52" s="83"/>
      <c r="C52" s="83"/>
      <c r="D52" s="83"/>
      <c r="E52" s="83"/>
      <c r="F52" s="83"/>
    </row>
    <row r="53" spans="1:6" ht="12.75">
      <c r="A53" s="83"/>
      <c r="B53" s="83"/>
      <c r="C53" s="83"/>
      <c r="D53" s="83"/>
      <c r="E53" s="83"/>
      <c r="F53" s="83"/>
    </row>
    <row r="54" spans="1:7" ht="24.75" customHeight="1">
      <c r="A54" s="90" t="s">
        <v>111</v>
      </c>
      <c r="B54" s="141" t="s">
        <v>112</v>
      </c>
      <c r="C54" s="141"/>
      <c r="D54" s="141"/>
      <c r="E54" s="141"/>
      <c r="F54" s="141"/>
      <c r="G54" s="91" t="s">
        <v>63</v>
      </c>
    </row>
    <row r="55" spans="1:7" ht="12.75">
      <c r="A55" s="68" t="s">
        <v>18</v>
      </c>
      <c r="B55" s="69" t="s">
        <v>64</v>
      </c>
      <c r="C55" s="70" t="s">
        <v>65</v>
      </c>
      <c r="D55" s="70" t="s">
        <v>66</v>
      </c>
      <c r="E55" s="70" t="s">
        <v>67</v>
      </c>
      <c r="F55" s="71" t="s">
        <v>68</v>
      </c>
      <c r="G55" s="72"/>
    </row>
    <row r="56" spans="1:7" ht="12.75">
      <c r="A56" s="74">
        <v>1</v>
      </c>
      <c r="B56" s="75" t="s">
        <v>69</v>
      </c>
      <c r="C56" s="76"/>
      <c r="D56" s="77"/>
      <c r="E56" s="77"/>
      <c r="F56" s="77"/>
      <c r="G56" s="39"/>
    </row>
    <row r="57" spans="1:7" ht="12.75">
      <c r="A57" s="92" t="s">
        <v>83</v>
      </c>
      <c r="B57" s="93" t="s">
        <v>113</v>
      </c>
      <c r="C57" s="76" t="s">
        <v>85</v>
      </c>
      <c r="D57" s="94">
        <v>1</v>
      </c>
      <c r="E57" s="95">
        <v>54.72</v>
      </c>
      <c r="F57" s="95">
        <f>D57*E57</f>
        <v>54.72</v>
      </c>
      <c r="G57" s="39" t="s">
        <v>8</v>
      </c>
    </row>
    <row r="58" spans="1:7" ht="12.75">
      <c r="A58" s="92" t="s">
        <v>86</v>
      </c>
      <c r="B58" s="93" t="s">
        <v>87</v>
      </c>
      <c r="C58" s="76" t="s">
        <v>85</v>
      </c>
      <c r="D58" s="94">
        <v>1</v>
      </c>
      <c r="E58" s="95">
        <f>F21</f>
        <v>9.51169</v>
      </c>
      <c r="F58" s="95">
        <f>D58*E58</f>
        <v>9.51169</v>
      </c>
      <c r="G58" s="39" t="s">
        <v>88</v>
      </c>
    </row>
    <row r="59" spans="1:8" ht="12.75">
      <c r="A59" s="92" t="s">
        <v>83</v>
      </c>
      <c r="B59" s="93" t="s">
        <v>114</v>
      </c>
      <c r="C59" s="76" t="s">
        <v>85</v>
      </c>
      <c r="D59" s="94">
        <v>1</v>
      </c>
      <c r="E59" s="95">
        <v>2.31</v>
      </c>
      <c r="F59" s="95">
        <f>D59*E59</f>
        <v>2.31</v>
      </c>
      <c r="G59" s="39" t="s">
        <v>90</v>
      </c>
      <c r="H59" s="37" t="s">
        <v>115</v>
      </c>
    </row>
    <row r="60" spans="1:7" ht="12.75">
      <c r="A60" s="92" t="s">
        <v>116</v>
      </c>
      <c r="B60" s="93" t="s">
        <v>92</v>
      </c>
      <c r="C60" s="76" t="s">
        <v>85</v>
      </c>
      <c r="D60" s="94">
        <v>1</v>
      </c>
      <c r="E60" s="95">
        <f>F31</f>
        <v>3.8235</v>
      </c>
      <c r="F60" s="95">
        <f>D60*E60</f>
        <v>3.8235</v>
      </c>
      <c r="G60" s="39" t="s">
        <v>93</v>
      </c>
    </row>
    <row r="61" spans="1:6" ht="12.75">
      <c r="A61" s="96"/>
      <c r="B61" s="96"/>
      <c r="C61" s="96"/>
      <c r="D61" s="96"/>
      <c r="E61" s="96"/>
      <c r="F61" s="96"/>
    </row>
    <row r="62" spans="1:7" ht="12.75">
      <c r="A62" s="88"/>
      <c r="B62" s="77"/>
      <c r="C62" s="140" t="s">
        <v>77</v>
      </c>
      <c r="D62" s="140"/>
      <c r="E62" s="140"/>
      <c r="F62" s="89">
        <f>SUM(F57:F60)</f>
        <v>70.36519</v>
      </c>
      <c r="G62" s="86"/>
    </row>
    <row r="63" spans="1:6" ht="12.75">
      <c r="A63" s="83"/>
      <c r="B63" s="83"/>
      <c r="C63" s="83"/>
      <c r="D63" s="83"/>
      <c r="E63" s="83"/>
      <c r="F63" s="83"/>
    </row>
    <row r="64" spans="1:6" ht="12.75">
      <c r="A64" s="83"/>
      <c r="B64" s="83"/>
      <c r="C64" s="83"/>
      <c r="D64" s="83"/>
      <c r="E64" s="83"/>
      <c r="F64" s="83"/>
    </row>
    <row r="65" spans="1:6" ht="12.75" customHeight="1">
      <c r="A65" s="90" t="s">
        <v>117</v>
      </c>
      <c r="B65" s="141" t="s">
        <v>118</v>
      </c>
      <c r="C65" s="141"/>
      <c r="D65" s="141"/>
      <c r="E65" s="141"/>
      <c r="F65" s="141"/>
    </row>
    <row r="66" spans="1:6" ht="12.75">
      <c r="A66" s="68" t="s">
        <v>18</v>
      </c>
      <c r="B66" s="69" t="s">
        <v>64</v>
      </c>
      <c r="C66" s="70" t="s">
        <v>65</v>
      </c>
      <c r="D66" s="70" t="s">
        <v>66</v>
      </c>
      <c r="E66" s="70" t="s">
        <v>67</v>
      </c>
      <c r="F66" s="71" t="s">
        <v>68</v>
      </c>
    </row>
    <row r="67" spans="1:6" ht="12.75">
      <c r="A67" s="74">
        <v>1</v>
      </c>
      <c r="B67" s="75" t="s">
        <v>69</v>
      </c>
      <c r="C67" s="76"/>
      <c r="D67" s="77"/>
      <c r="E67" s="77"/>
      <c r="F67" s="77"/>
    </row>
    <row r="68" spans="1:6" ht="12.75">
      <c r="A68" s="92" t="s">
        <v>83</v>
      </c>
      <c r="B68" s="93" t="s">
        <v>119</v>
      </c>
      <c r="C68" s="76" t="s">
        <v>85</v>
      </c>
      <c r="D68" s="94">
        <v>1</v>
      </c>
      <c r="E68" s="95">
        <v>5.24</v>
      </c>
      <c r="F68" s="95">
        <f>D68*E68</f>
        <v>5.24</v>
      </c>
    </row>
    <row r="69" spans="1:6" ht="12.75">
      <c r="A69" s="92" t="s">
        <v>83</v>
      </c>
      <c r="B69" s="93" t="s">
        <v>120</v>
      </c>
      <c r="C69" s="76" t="s">
        <v>85</v>
      </c>
      <c r="D69" s="94">
        <v>1</v>
      </c>
      <c r="E69" s="95">
        <v>3.8</v>
      </c>
      <c r="F69" s="95">
        <f>D69*E69</f>
        <v>3.8</v>
      </c>
    </row>
    <row r="70" spans="1:6" ht="12.75">
      <c r="A70" s="96"/>
      <c r="B70" s="96"/>
      <c r="C70" s="96"/>
      <c r="D70" s="96"/>
      <c r="E70" s="96"/>
      <c r="F70" s="96"/>
    </row>
    <row r="71" spans="1:6" ht="12.75">
      <c r="A71" s="88"/>
      <c r="B71" s="77"/>
      <c r="C71" s="140" t="s">
        <v>77</v>
      </c>
      <c r="D71" s="140"/>
      <c r="E71" s="140"/>
      <c r="F71" s="89">
        <f>SUM(F68:F69)</f>
        <v>9.04</v>
      </c>
    </row>
    <row r="72" spans="1:6" ht="12.75">
      <c r="A72" s="88"/>
      <c r="B72" s="77"/>
      <c r="C72" s="70"/>
      <c r="D72" s="70"/>
      <c r="E72" s="70"/>
      <c r="F72" s="89"/>
    </row>
    <row r="73" spans="1:7" ht="25.5" customHeight="1">
      <c r="A73" s="90" t="s">
        <v>121</v>
      </c>
      <c r="B73" s="141" t="s">
        <v>122</v>
      </c>
      <c r="C73" s="141"/>
      <c r="D73" s="141"/>
      <c r="E73" s="141"/>
      <c r="F73" s="141"/>
      <c r="G73" s="98"/>
    </row>
    <row r="74" spans="1:7" ht="12.75">
      <c r="A74" s="68" t="s">
        <v>18</v>
      </c>
      <c r="B74" s="69" t="s">
        <v>64</v>
      </c>
      <c r="C74" s="70" t="s">
        <v>65</v>
      </c>
      <c r="D74" s="70" t="s">
        <v>66</v>
      </c>
      <c r="E74" s="70" t="s">
        <v>67</v>
      </c>
      <c r="F74" s="71" t="s">
        <v>68</v>
      </c>
      <c r="G74" s="98"/>
    </row>
    <row r="75" spans="1:7" ht="12.75">
      <c r="A75" s="74">
        <v>1</v>
      </c>
      <c r="B75" s="75" t="s">
        <v>69</v>
      </c>
      <c r="C75" s="76"/>
      <c r="D75" s="77"/>
      <c r="E75" s="77"/>
      <c r="F75" s="77"/>
      <c r="G75" s="98"/>
    </row>
    <row r="76" spans="1:7" ht="12.75">
      <c r="A76" s="92" t="s">
        <v>83</v>
      </c>
      <c r="B76" s="93" t="s">
        <v>123</v>
      </c>
      <c r="C76" s="76" t="s">
        <v>85</v>
      </c>
      <c r="D76" s="94">
        <v>1</v>
      </c>
      <c r="E76" s="95">
        <v>66.18</v>
      </c>
      <c r="F76" s="95">
        <f>D76*E76</f>
        <v>66.18</v>
      </c>
      <c r="G76" s="98"/>
    </row>
    <row r="77" spans="1:7" ht="12.75">
      <c r="A77" s="92" t="s">
        <v>86</v>
      </c>
      <c r="B77" s="93" t="s">
        <v>87</v>
      </c>
      <c r="C77" s="76" t="s">
        <v>85</v>
      </c>
      <c r="D77" s="94">
        <v>1</v>
      </c>
      <c r="E77" s="95">
        <f>F21</f>
        <v>9.51169</v>
      </c>
      <c r="F77" s="95">
        <f>D77*E77</f>
        <v>9.51169</v>
      </c>
      <c r="G77" s="98"/>
    </row>
    <row r="78" spans="1:7" ht="12.75">
      <c r="A78" s="92" t="s">
        <v>83</v>
      </c>
      <c r="B78" s="93" t="s">
        <v>124</v>
      </c>
      <c r="C78" s="76" t="s">
        <v>85</v>
      </c>
      <c r="D78" s="94">
        <v>1</v>
      </c>
      <c r="E78" s="95">
        <v>2.71</v>
      </c>
      <c r="F78" s="95">
        <f>D78*E78</f>
        <v>2.71</v>
      </c>
      <c r="G78" s="98"/>
    </row>
    <row r="79" spans="1:7" ht="12.75">
      <c r="A79" s="92" t="s">
        <v>116</v>
      </c>
      <c r="B79" s="93" t="s">
        <v>92</v>
      </c>
      <c r="C79" s="76" t="s">
        <v>85</v>
      </c>
      <c r="D79" s="94">
        <v>1</v>
      </c>
      <c r="E79" s="95">
        <f>F31</f>
        <v>3.8235</v>
      </c>
      <c r="F79" s="95">
        <f>D79*E79</f>
        <v>3.8235</v>
      </c>
      <c r="G79" s="98"/>
    </row>
    <row r="80" spans="1:7" ht="12.75">
      <c r="A80" s="96"/>
      <c r="B80" s="96"/>
      <c r="C80" s="96"/>
      <c r="D80" s="96"/>
      <c r="E80" s="96"/>
      <c r="F80" s="96"/>
      <c r="G80" s="98"/>
    </row>
    <row r="81" spans="1:7" ht="12.75">
      <c r="A81" s="88"/>
      <c r="B81" s="77"/>
      <c r="C81" s="140" t="s">
        <v>77</v>
      </c>
      <c r="D81" s="140"/>
      <c r="E81" s="140"/>
      <c r="F81" s="89">
        <f>SUM(F76:F79)</f>
        <v>82.22519</v>
      </c>
      <c r="G81" s="98"/>
    </row>
    <row r="82" spans="1:6" ht="25.5" customHeight="1">
      <c r="A82" s="90" t="s">
        <v>125</v>
      </c>
      <c r="B82" s="141" t="s">
        <v>126</v>
      </c>
      <c r="C82" s="141"/>
      <c r="D82" s="141"/>
      <c r="E82" s="141"/>
      <c r="F82" s="141"/>
    </row>
    <row r="83" spans="1:6" ht="12.75">
      <c r="A83" s="68" t="s">
        <v>18</v>
      </c>
      <c r="B83" s="69" t="s">
        <v>64</v>
      </c>
      <c r="C83" s="70" t="s">
        <v>65</v>
      </c>
      <c r="D83" s="70" t="s">
        <v>66</v>
      </c>
      <c r="E83" s="70" t="s">
        <v>67</v>
      </c>
      <c r="F83" s="71" t="s">
        <v>68</v>
      </c>
    </row>
    <row r="84" spans="1:6" ht="12.75">
      <c r="A84" s="74">
        <v>1</v>
      </c>
      <c r="B84" s="75" t="s">
        <v>69</v>
      </c>
      <c r="C84" s="76"/>
      <c r="D84" s="77"/>
      <c r="E84" s="77"/>
      <c r="F84" s="77"/>
    </row>
    <row r="85" spans="1:6" ht="12.75">
      <c r="A85" s="92" t="s">
        <v>83</v>
      </c>
      <c r="B85" s="93" t="s">
        <v>127</v>
      </c>
      <c r="C85" s="76" t="s">
        <v>85</v>
      </c>
      <c r="D85" s="94">
        <v>1</v>
      </c>
      <c r="E85" s="95">
        <v>57.44</v>
      </c>
      <c r="F85" s="95">
        <f>D85*E85</f>
        <v>57.44</v>
      </c>
    </row>
    <row r="86" spans="1:6" ht="12.75">
      <c r="A86" s="92" t="s">
        <v>86</v>
      </c>
      <c r="B86" s="93" t="s">
        <v>87</v>
      </c>
      <c r="C86" s="76" t="s">
        <v>85</v>
      </c>
      <c r="D86" s="94">
        <v>1</v>
      </c>
      <c r="E86" s="95">
        <f>F21</f>
        <v>9.51169</v>
      </c>
      <c r="F86" s="95">
        <f>D86*E86</f>
        <v>9.51169</v>
      </c>
    </row>
    <row r="87" spans="1:6" ht="12.75">
      <c r="A87" s="92" t="s">
        <v>83</v>
      </c>
      <c r="B87" s="93" t="s">
        <v>128</v>
      </c>
      <c r="C87" s="76" t="s">
        <v>85</v>
      </c>
      <c r="D87" s="94">
        <v>1</v>
      </c>
      <c r="E87" s="95">
        <v>3.2</v>
      </c>
      <c r="F87" s="95">
        <f>D87*E87</f>
        <v>3.2</v>
      </c>
    </row>
    <row r="88" spans="1:6" ht="12.75">
      <c r="A88" s="92" t="s">
        <v>116</v>
      </c>
      <c r="B88" s="93" t="s">
        <v>92</v>
      </c>
      <c r="C88" s="76" t="s">
        <v>85</v>
      </c>
      <c r="D88" s="94">
        <v>1</v>
      </c>
      <c r="E88" s="95">
        <f>F31</f>
        <v>3.8235</v>
      </c>
      <c r="F88" s="95">
        <f>D88*E88</f>
        <v>3.8235</v>
      </c>
    </row>
    <row r="89" spans="1:6" ht="12.75">
      <c r="A89" s="96"/>
      <c r="B89" s="96"/>
      <c r="C89" s="96"/>
      <c r="D89" s="96"/>
      <c r="E89" s="96"/>
      <c r="F89" s="96"/>
    </row>
    <row r="90" spans="1:6" ht="12.75">
      <c r="A90" s="88"/>
      <c r="B90" s="77"/>
      <c r="C90" s="140" t="s">
        <v>77</v>
      </c>
      <c r="D90" s="140"/>
      <c r="E90" s="140"/>
      <c r="F90" s="89">
        <f>SUM(F85:F88)</f>
        <v>73.97519</v>
      </c>
    </row>
  </sheetData>
  <sheetProtection selectLockedCells="1" selectUnlockedCells="1"/>
  <mergeCells count="18">
    <mergeCell ref="B65:F65"/>
    <mergeCell ref="C71:E71"/>
    <mergeCell ref="B73:F73"/>
    <mergeCell ref="C81:E81"/>
    <mergeCell ref="B82:F82"/>
    <mergeCell ref="C90:E90"/>
    <mergeCell ref="B33:F33"/>
    <mergeCell ref="C41:E41"/>
    <mergeCell ref="B43:F43"/>
    <mergeCell ref="C51:E51"/>
    <mergeCell ref="B54:F54"/>
    <mergeCell ref="C62:E62"/>
    <mergeCell ref="B2:F2"/>
    <mergeCell ref="C10:E10"/>
    <mergeCell ref="B12:F12"/>
    <mergeCell ref="C21:E21"/>
    <mergeCell ref="B23:F23"/>
    <mergeCell ref="C31:E31"/>
  </mergeCells>
  <printOptions/>
  <pageMargins left="0.4756944444444444" right="0.49027777777777776" top="1.0527777777777778" bottom="0.59375" header="0.7875" footer="0.3284722222222222"/>
  <pageSetup horizontalDpi="300" verticalDpi="300" orientation="landscape" paperSize="9" scale="39" r:id="rId3"/>
  <headerFooter alignWithMargins="0">
    <oddHeader>&amp;C&amp;"Times New Roman,Normal"&amp;12&amp;A</oddHeader>
    <oddFooter>&amp;C&amp;"Times New Roman,Normal"&amp;12Página &amp;P</oddFooter>
  </headerFooter>
  <colBreaks count="1" manualBreakCount="1">
    <brk id="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4"/>
  <sheetViews>
    <sheetView view="pageBreakPreview" zoomScale="80" zoomScaleNormal="67" zoomScaleSheetLayoutView="80" zoomScalePageLayoutView="0" workbookViewId="0" topLeftCell="A1">
      <selection activeCell="C23" sqref="C23"/>
    </sheetView>
  </sheetViews>
  <sheetFormatPr defaultColWidth="11.57421875" defaultRowHeight="12.75"/>
  <cols>
    <col min="1" max="1" width="11.28125" style="0" customWidth="1"/>
    <col min="2" max="2" width="24.140625" style="0" customWidth="1"/>
    <col min="3" max="3" width="52.57421875" style="0" customWidth="1"/>
    <col min="4" max="5" width="29.7109375" style="0" customWidth="1"/>
  </cols>
  <sheetData>
    <row r="1" spans="2:5" ht="12.75">
      <c r="B1" s="99"/>
      <c r="C1" s="99"/>
      <c r="D1" s="99"/>
      <c r="E1" s="99"/>
    </row>
    <row r="2" spans="2:5" ht="12.75">
      <c r="B2" s="99"/>
      <c r="C2" s="99"/>
      <c r="D2" s="99"/>
      <c r="E2" s="99"/>
    </row>
    <row r="3" spans="2:5" ht="17.25">
      <c r="B3" s="100" t="s">
        <v>18</v>
      </c>
      <c r="C3" s="100" t="s">
        <v>129</v>
      </c>
      <c r="D3" s="100" t="s">
        <v>130</v>
      </c>
      <c r="E3" s="100" t="s">
        <v>131</v>
      </c>
    </row>
    <row r="4" spans="2:5" ht="15.75">
      <c r="B4" s="101">
        <v>1</v>
      </c>
      <c r="C4" s="102" t="s">
        <v>132</v>
      </c>
      <c r="D4" s="103">
        <v>0.035</v>
      </c>
      <c r="E4" s="103">
        <v>0.035</v>
      </c>
    </row>
    <row r="5" spans="2:5" ht="15.75">
      <c r="B5" s="101">
        <v>2</v>
      </c>
      <c r="C5" s="102" t="s">
        <v>133</v>
      </c>
      <c r="D5" s="103">
        <v>0.013000000000000001</v>
      </c>
      <c r="E5" s="103">
        <v>0.013000000000000001</v>
      </c>
    </row>
    <row r="6" spans="2:5" ht="15.75">
      <c r="B6" s="101">
        <v>3</v>
      </c>
      <c r="C6" s="102" t="s">
        <v>134</v>
      </c>
      <c r="D6" s="103">
        <v>0.015</v>
      </c>
      <c r="E6" s="103">
        <v>0.015</v>
      </c>
    </row>
    <row r="7" spans="2:5" ht="15.75">
      <c r="B7" s="101">
        <v>4</v>
      </c>
      <c r="C7" s="102" t="s">
        <v>135</v>
      </c>
      <c r="D7" s="103"/>
      <c r="E7" s="103"/>
    </row>
    <row r="8" spans="2:5" ht="15.75">
      <c r="B8" s="101">
        <v>5</v>
      </c>
      <c r="C8" s="102" t="s">
        <v>136</v>
      </c>
      <c r="D8" s="103"/>
      <c r="E8" s="103"/>
    </row>
    <row r="9" spans="2:5" ht="15.75">
      <c r="B9" s="101">
        <v>6</v>
      </c>
      <c r="C9" s="102" t="s">
        <v>137</v>
      </c>
      <c r="D9" s="103">
        <v>0.03</v>
      </c>
      <c r="E9" s="103">
        <v>0.03</v>
      </c>
    </row>
    <row r="10" spans="2:5" ht="15.75">
      <c r="B10" s="101">
        <v>7</v>
      </c>
      <c r="C10" s="102" t="s">
        <v>138</v>
      </c>
      <c r="D10" s="103">
        <v>0.08650000000000001</v>
      </c>
      <c r="E10" s="103">
        <v>0.0365</v>
      </c>
    </row>
    <row r="11" spans="2:5" ht="15.75">
      <c r="B11" s="104"/>
      <c r="C11" s="105" t="s">
        <v>139</v>
      </c>
      <c r="D11" s="103">
        <f>(((1+D4+D6+D8)*(1+D5)*(1+D9))/(1-D10))-1</f>
        <v>0.19929885057471242</v>
      </c>
      <c r="E11" s="103">
        <f>(((1+E4+E6+E8)*(1+E5)*(1+E9))/(1-E10))-1</f>
        <v>0.13706227296315499</v>
      </c>
    </row>
    <row r="12" spans="2:5" ht="14.25" customHeight="1">
      <c r="B12" s="142" t="s">
        <v>140</v>
      </c>
      <c r="C12" s="142"/>
      <c r="D12" s="103">
        <v>0.2</v>
      </c>
      <c r="E12" s="103">
        <v>0.14</v>
      </c>
    </row>
    <row r="14" ht="15.75">
      <c r="B14" s="106" t="s">
        <v>141</v>
      </c>
    </row>
    <row r="15" ht="15.75">
      <c r="B15" s="106"/>
    </row>
    <row r="16" ht="15.75">
      <c r="B16" s="106"/>
    </row>
    <row r="17" ht="51" customHeight="1">
      <c r="B17" s="106"/>
    </row>
    <row r="18" ht="15.75">
      <c r="B18" s="107" t="s">
        <v>142</v>
      </c>
    </row>
    <row r="19" ht="15.75">
      <c r="B19" s="106" t="s">
        <v>143</v>
      </c>
    </row>
    <row r="20" ht="15.75">
      <c r="B20" s="106" t="s">
        <v>144</v>
      </c>
    </row>
    <row r="21" ht="15.75">
      <c r="B21" s="106" t="s">
        <v>145</v>
      </c>
    </row>
    <row r="22" ht="15.75">
      <c r="B22" s="106" t="s">
        <v>146</v>
      </c>
    </row>
    <row r="23" ht="15.75">
      <c r="B23" s="106" t="s">
        <v>147</v>
      </c>
    </row>
    <row r="24" ht="15.75">
      <c r="B24" s="106" t="s">
        <v>148</v>
      </c>
    </row>
  </sheetData>
  <sheetProtection selectLockedCells="1" selectUnlockedCells="1"/>
  <mergeCells count="1">
    <mergeCell ref="B12:C12"/>
  </mergeCells>
  <printOptions/>
  <pageMargins left="0.7875" right="0.7875" top="1.0527777777777778" bottom="1.0527777777777778" header="0.7875" footer="0.7875"/>
  <pageSetup horizontalDpi="300" verticalDpi="300" orientation="portrait" paperSize="9" scale="58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80" zoomScaleNormal="67" zoomScaleSheetLayoutView="80" zoomScalePageLayoutView="0" workbookViewId="0" topLeftCell="A1">
      <selection activeCell="H72" sqref="H72"/>
    </sheetView>
  </sheetViews>
  <sheetFormatPr defaultColWidth="11.57421875" defaultRowHeight="12.75"/>
  <cols>
    <col min="1" max="1" width="14.421875" style="0" customWidth="1"/>
    <col min="2" max="3" width="11.57421875" style="0" customWidth="1"/>
    <col min="4" max="4" width="15.00390625" style="0" customWidth="1"/>
    <col min="5" max="5" width="11.57421875" style="0" customWidth="1"/>
    <col min="6" max="7" width="13.28125" style="108" customWidth="1"/>
  </cols>
  <sheetData>
    <row r="1" spans="1:7" ht="12.75" customHeight="1">
      <c r="A1" s="143" t="s">
        <v>149</v>
      </c>
      <c r="B1" s="143"/>
      <c r="C1" s="143"/>
      <c r="D1" s="143"/>
      <c r="E1" s="143"/>
      <c r="F1" s="143"/>
      <c r="G1" s="143"/>
    </row>
    <row r="2" spans="1:8" ht="12.75">
      <c r="A2" s="109" t="s">
        <v>150</v>
      </c>
      <c r="B2" s="109" t="s">
        <v>151</v>
      </c>
      <c r="C2" s="109" t="s">
        <v>152</v>
      </c>
      <c r="D2" s="109" t="s">
        <v>153</v>
      </c>
      <c r="E2" s="109" t="s">
        <v>154</v>
      </c>
      <c r="F2" s="110" t="s">
        <v>155</v>
      </c>
      <c r="G2" s="110" t="s">
        <v>156</v>
      </c>
      <c r="H2" s="111"/>
    </row>
    <row r="3" spans="1:8" ht="12.75" customHeight="1">
      <c r="A3" s="109" t="s">
        <v>157</v>
      </c>
      <c r="B3" s="109" t="s">
        <v>158</v>
      </c>
      <c r="C3" s="109" t="s">
        <v>159</v>
      </c>
      <c r="D3" s="109">
        <v>10</v>
      </c>
      <c r="E3" s="109">
        <v>10</v>
      </c>
      <c r="F3" s="110" t="s">
        <v>160</v>
      </c>
      <c r="G3" s="110" t="s">
        <v>161</v>
      </c>
      <c r="H3" s="144" t="s">
        <v>162</v>
      </c>
    </row>
    <row r="4" spans="1:8" ht="12.75">
      <c r="A4" s="109" t="s">
        <v>163</v>
      </c>
      <c r="B4" s="109" t="s">
        <v>164</v>
      </c>
      <c r="C4" s="109" t="s">
        <v>159</v>
      </c>
      <c r="D4" s="109">
        <v>12</v>
      </c>
      <c r="E4" s="109">
        <v>12</v>
      </c>
      <c r="F4" s="110" t="s">
        <v>165</v>
      </c>
      <c r="G4" s="110" t="s">
        <v>166</v>
      </c>
      <c r="H4" s="144"/>
    </row>
    <row r="5" spans="1:8" ht="12.75">
      <c r="A5" s="109" t="s">
        <v>167</v>
      </c>
      <c r="B5" s="109" t="s">
        <v>164</v>
      </c>
      <c r="C5" s="109" t="s">
        <v>159</v>
      </c>
      <c r="D5" s="109">
        <v>8</v>
      </c>
      <c r="E5" s="109">
        <v>8</v>
      </c>
      <c r="F5" s="110" t="s">
        <v>165</v>
      </c>
      <c r="G5" s="110" t="s">
        <v>166</v>
      </c>
      <c r="H5" s="144"/>
    </row>
    <row r="6" spans="1:8" ht="12.75">
      <c r="A6" s="109" t="s">
        <v>168</v>
      </c>
      <c r="B6" s="109" t="s">
        <v>164</v>
      </c>
      <c r="C6" s="109" t="s">
        <v>159</v>
      </c>
      <c r="D6" s="109">
        <v>6</v>
      </c>
      <c r="E6" s="109">
        <v>6</v>
      </c>
      <c r="F6" s="110" t="s">
        <v>160</v>
      </c>
      <c r="G6" s="110" t="s">
        <v>161</v>
      </c>
      <c r="H6" s="144"/>
    </row>
    <row r="7" spans="1:8" ht="12.75">
      <c r="A7" s="109" t="s">
        <v>169</v>
      </c>
      <c r="B7" s="109" t="s">
        <v>164</v>
      </c>
      <c r="C7" s="109" t="s">
        <v>159</v>
      </c>
      <c r="D7" s="109">
        <v>12</v>
      </c>
      <c r="E7" s="109">
        <v>12</v>
      </c>
      <c r="F7" s="110" t="s">
        <v>160</v>
      </c>
      <c r="G7" s="110" t="s">
        <v>161</v>
      </c>
      <c r="H7" s="144"/>
    </row>
    <row r="8" spans="1:8" ht="12.75">
      <c r="A8" s="109" t="s">
        <v>170</v>
      </c>
      <c r="B8" s="109" t="s">
        <v>164</v>
      </c>
      <c r="C8" s="109" t="s">
        <v>159</v>
      </c>
      <c r="D8" s="109">
        <v>12</v>
      </c>
      <c r="E8" s="109">
        <v>12</v>
      </c>
      <c r="F8" s="110" t="s">
        <v>165</v>
      </c>
      <c r="G8" s="110" t="s">
        <v>166</v>
      </c>
      <c r="H8" s="144"/>
    </row>
    <row r="9" spans="1:8" ht="12.75">
      <c r="A9" s="109" t="s">
        <v>171</v>
      </c>
      <c r="B9" s="109" t="s">
        <v>164</v>
      </c>
      <c r="C9" s="109" t="s">
        <v>159</v>
      </c>
      <c r="D9" s="112">
        <v>12</v>
      </c>
      <c r="E9" s="109">
        <v>12</v>
      </c>
      <c r="F9" s="110" t="s">
        <v>165</v>
      </c>
      <c r="G9" s="110" t="s">
        <v>166</v>
      </c>
      <c r="H9" s="144"/>
    </row>
    <row r="10" spans="1:8" ht="12.75">
      <c r="A10" s="109" t="s">
        <v>172</v>
      </c>
      <c r="B10" s="109" t="s">
        <v>164</v>
      </c>
      <c r="C10" s="109" t="s">
        <v>159</v>
      </c>
      <c r="D10" s="112">
        <v>9</v>
      </c>
      <c r="E10" s="109">
        <v>9</v>
      </c>
      <c r="F10" s="110" t="s">
        <v>165</v>
      </c>
      <c r="G10" s="110" t="s">
        <v>166</v>
      </c>
      <c r="H10" s="144"/>
    </row>
    <row r="11" spans="1:8" ht="12.75">
      <c r="A11" s="109" t="s">
        <v>173</v>
      </c>
      <c r="B11" s="109" t="s">
        <v>174</v>
      </c>
      <c r="C11" s="109" t="s">
        <v>175</v>
      </c>
      <c r="D11" s="113">
        <v>3</v>
      </c>
      <c r="E11" s="113">
        <v>3</v>
      </c>
      <c r="F11" s="110" t="s">
        <v>160</v>
      </c>
      <c r="G11" s="110" t="s">
        <v>161</v>
      </c>
      <c r="H11" s="144"/>
    </row>
    <row r="12" spans="1:8" ht="12.75">
      <c r="A12" s="109" t="s">
        <v>176</v>
      </c>
      <c r="B12" s="109" t="s">
        <v>174</v>
      </c>
      <c r="C12" s="109" t="s">
        <v>175</v>
      </c>
      <c r="D12" s="113">
        <v>5</v>
      </c>
      <c r="E12" s="113">
        <v>5</v>
      </c>
      <c r="F12" s="110" t="s">
        <v>160</v>
      </c>
      <c r="G12" s="110" t="s">
        <v>161</v>
      </c>
      <c r="H12" s="144"/>
    </row>
    <row r="13" spans="1:8" ht="12.75">
      <c r="A13" s="109" t="s">
        <v>177</v>
      </c>
      <c r="B13" s="109" t="s">
        <v>174</v>
      </c>
      <c r="C13" s="109" t="s">
        <v>175</v>
      </c>
      <c r="D13" s="113">
        <v>5</v>
      </c>
      <c r="E13" s="113">
        <v>5</v>
      </c>
      <c r="F13" s="110" t="s">
        <v>160</v>
      </c>
      <c r="G13" s="110" t="s">
        <v>161</v>
      </c>
      <c r="H13" s="144"/>
    </row>
    <row r="14" spans="1:8" ht="12.75">
      <c r="A14" s="109" t="s">
        <v>178</v>
      </c>
      <c r="B14" s="109" t="s">
        <v>174</v>
      </c>
      <c r="C14" s="109" t="s">
        <v>175</v>
      </c>
      <c r="D14" s="113">
        <v>3</v>
      </c>
      <c r="E14" s="113">
        <v>3</v>
      </c>
      <c r="F14" s="110" t="s">
        <v>160</v>
      </c>
      <c r="G14" s="110" t="s">
        <v>161</v>
      </c>
      <c r="H14" s="144"/>
    </row>
    <row r="15" spans="1:8" ht="12.75">
      <c r="A15" s="109" t="s">
        <v>179</v>
      </c>
      <c r="B15" s="109" t="s">
        <v>164</v>
      </c>
      <c r="C15" s="109" t="s">
        <v>159</v>
      </c>
      <c r="D15" s="113">
        <v>16</v>
      </c>
      <c r="E15" s="113">
        <v>16</v>
      </c>
      <c r="F15" s="110" t="s">
        <v>165</v>
      </c>
      <c r="G15" s="110" t="s">
        <v>166</v>
      </c>
      <c r="H15" s="144"/>
    </row>
    <row r="16" spans="1:8" ht="12.75">
      <c r="A16" s="109" t="s">
        <v>180</v>
      </c>
      <c r="B16" s="113" t="s">
        <v>164</v>
      </c>
      <c r="C16" s="113" t="s">
        <v>159</v>
      </c>
      <c r="D16" s="113">
        <v>12</v>
      </c>
      <c r="E16" s="113">
        <v>12</v>
      </c>
      <c r="F16" s="110" t="s">
        <v>165</v>
      </c>
      <c r="G16" s="110" t="s">
        <v>166</v>
      </c>
      <c r="H16" s="144"/>
    </row>
    <row r="17" spans="1:8" ht="12.75">
      <c r="A17" s="109" t="s">
        <v>181</v>
      </c>
      <c r="B17" s="113" t="s">
        <v>164</v>
      </c>
      <c r="C17" s="113" t="s">
        <v>159</v>
      </c>
      <c r="D17" s="113">
        <v>6</v>
      </c>
      <c r="E17" s="113">
        <v>6</v>
      </c>
      <c r="F17" s="110" t="s">
        <v>165</v>
      </c>
      <c r="G17" s="110" t="s">
        <v>166</v>
      </c>
      <c r="H17" s="144"/>
    </row>
    <row r="18" spans="1:8" ht="12.75">
      <c r="A18" s="109" t="s">
        <v>182</v>
      </c>
      <c r="B18" s="113" t="s">
        <v>164</v>
      </c>
      <c r="C18" s="113" t="s">
        <v>159</v>
      </c>
      <c r="D18" s="113">
        <v>11</v>
      </c>
      <c r="E18" s="113">
        <v>11</v>
      </c>
      <c r="F18" s="110" t="s">
        <v>165</v>
      </c>
      <c r="G18" s="110" t="s">
        <v>166</v>
      </c>
      <c r="H18" s="144"/>
    </row>
    <row r="19" spans="1:8" ht="12.75">
      <c r="A19" s="109" t="s">
        <v>183</v>
      </c>
      <c r="B19" s="113" t="s">
        <v>164</v>
      </c>
      <c r="C19" s="113" t="s">
        <v>159</v>
      </c>
      <c r="D19" s="113">
        <v>6</v>
      </c>
      <c r="E19" s="113">
        <v>6</v>
      </c>
      <c r="F19" s="110" t="s">
        <v>165</v>
      </c>
      <c r="G19" s="110" t="s">
        <v>166</v>
      </c>
      <c r="H19" s="144"/>
    </row>
    <row r="20" spans="1:8" ht="12.75">
      <c r="A20" s="109" t="s">
        <v>184</v>
      </c>
      <c r="B20" s="113" t="s">
        <v>164</v>
      </c>
      <c r="C20" s="113" t="s">
        <v>159</v>
      </c>
      <c r="D20" s="113">
        <v>11</v>
      </c>
      <c r="E20" s="113">
        <v>11</v>
      </c>
      <c r="F20" s="110" t="s">
        <v>165</v>
      </c>
      <c r="G20" s="110" t="s">
        <v>166</v>
      </c>
      <c r="H20" s="144"/>
    </row>
    <row r="21" spans="1:8" ht="12.75">
      <c r="A21" s="109" t="s">
        <v>185</v>
      </c>
      <c r="B21" s="109" t="s">
        <v>164</v>
      </c>
      <c r="C21" s="109" t="s">
        <v>159</v>
      </c>
      <c r="D21" s="109">
        <v>11</v>
      </c>
      <c r="E21" s="112">
        <v>11</v>
      </c>
      <c r="F21" s="110" t="s">
        <v>165</v>
      </c>
      <c r="G21" s="110" t="s">
        <v>166</v>
      </c>
      <c r="H21" s="144"/>
    </row>
    <row r="22" spans="1:8" ht="12.75">
      <c r="A22" s="109" t="s">
        <v>186</v>
      </c>
      <c r="B22" s="109" t="s">
        <v>164</v>
      </c>
      <c r="C22" s="109" t="s">
        <v>159</v>
      </c>
      <c r="D22" s="109">
        <v>6</v>
      </c>
      <c r="E22" s="109">
        <v>6</v>
      </c>
      <c r="F22" s="110" t="s">
        <v>165</v>
      </c>
      <c r="G22" s="110" t="s">
        <v>166</v>
      </c>
      <c r="H22" s="144"/>
    </row>
    <row r="23" spans="1:8" ht="12.75">
      <c r="A23" s="109" t="s">
        <v>187</v>
      </c>
      <c r="B23" s="109" t="s">
        <v>164</v>
      </c>
      <c r="C23" s="109" t="s">
        <v>159</v>
      </c>
      <c r="D23" s="109">
        <v>12</v>
      </c>
      <c r="E23" s="109">
        <v>12</v>
      </c>
      <c r="F23" s="110" t="s">
        <v>165</v>
      </c>
      <c r="G23" s="110" t="s">
        <v>166</v>
      </c>
      <c r="H23" s="144"/>
    </row>
    <row r="24" spans="1:8" ht="12.75">
      <c r="A24" s="109" t="s">
        <v>188</v>
      </c>
      <c r="B24" s="109" t="s">
        <v>164</v>
      </c>
      <c r="C24" s="109" t="s">
        <v>159</v>
      </c>
      <c r="D24" s="109">
        <v>15</v>
      </c>
      <c r="E24" s="109">
        <v>15</v>
      </c>
      <c r="F24" s="110" t="s">
        <v>165</v>
      </c>
      <c r="G24" s="110" t="s">
        <v>166</v>
      </c>
      <c r="H24" s="144"/>
    </row>
    <row r="25" spans="1:8" ht="12.75">
      <c r="A25" s="109" t="s">
        <v>189</v>
      </c>
      <c r="B25" s="109" t="s">
        <v>174</v>
      </c>
      <c r="C25" s="109" t="s">
        <v>175</v>
      </c>
      <c r="D25" s="109">
        <v>5</v>
      </c>
      <c r="E25" s="109">
        <v>5</v>
      </c>
      <c r="F25" s="110" t="s">
        <v>160</v>
      </c>
      <c r="G25" s="110" t="s">
        <v>161</v>
      </c>
      <c r="H25" s="144"/>
    </row>
    <row r="26" spans="1:8" ht="12.75">
      <c r="A26" s="109" t="s">
        <v>190</v>
      </c>
      <c r="B26" s="109" t="s">
        <v>174</v>
      </c>
      <c r="C26" s="109" t="s">
        <v>175</v>
      </c>
      <c r="D26" s="109">
        <v>5</v>
      </c>
      <c r="E26" s="109">
        <v>5</v>
      </c>
      <c r="F26" s="110" t="s">
        <v>160</v>
      </c>
      <c r="G26" s="110" t="s">
        <v>161</v>
      </c>
      <c r="H26" s="144"/>
    </row>
    <row r="27" spans="1:8" ht="12.75">
      <c r="A27" s="109" t="s">
        <v>191</v>
      </c>
      <c r="B27" s="109" t="s">
        <v>174</v>
      </c>
      <c r="C27" s="109" t="s">
        <v>175</v>
      </c>
      <c r="D27" s="109">
        <v>5</v>
      </c>
      <c r="E27" s="109">
        <v>5</v>
      </c>
      <c r="F27" s="110" t="s">
        <v>160</v>
      </c>
      <c r="G27" s="110" t="s">
        <v>161</v>
      </c>
      <c r="H27" s="144"/>
    </row>
    <row r="28" spans="1:8" ht="12.75">
      <c r="A28" s="109" t="s">
        <v>192</v>
      </c>
      <c r="B28" s="109" t="s">
        <v>174</v>
      </c>
      <c r="C28" s="109" t="s">
        <v>175</v>
      </c>
      <c r="D28" s="109">
        <v>5</v>
      </c>
      <c r="E28" s="109">
        <v>5</v>
      </c>
      <c r="F28" s="110" t="s">
        <v>160</v>
      </c>
      <c r="G28" s="110" t="s">
        <v>161</v>
      </c>
      <c r="H28" s="144"/>
    </row>
    <row r="29" spans="1:8" ht="12.75">
      <c r="A29" s="109" t="s">
        <v>193</v>
      </c>
      <c r="B29" s="109" t="s">
        <v>174</v>
      </c>
      <c r="C29" s="109" t="s">
        <v>175</v>
      </c>
      <c r="D29" s="109">
        <v>5</v>
      </c>
      <c r="E29" s="109">
        <v>5</v>
      </c>
      <c r="F29" s="110" t="s">
        <v>160</v>
      </c>
      <c r="G29" s="110" t="s">
        <v>161</v>
      </c>
      <c r="H29" s="144"/>
    </row>
    <row r="30" spans="1:8" ht="12.75">
      <c r="A30" s="109" t="s">
        <v>194</v>
      </c>
      <c r="B30" s="109" t="s">
        <v>174</v>
      </c>
      <c r="C30" s="109" t="s">
        <v>175</v>
      </c>
      <c r="D30" s="109">
        <v>5</v>
      </c>
      <c r="E30" s="109">
        <v>5</v>
      </c>
      <c r="F30" s="110" t="s">
        <v>160</v>
      </c>
      <c r="G30" s="110" t="s">
        <v>161</v>
      </c>
      <c r="H30" s="144"/>
    </row>
    <row r="31" spans="1:8" ht="12.75">
      <c r="A31" s="109" t="s">
        <v>195</v>
      </c>
      <c r="B31" s="109" t="s">
        <v>174</v>
      </c>
      <c r="C31" s="109" t="s">
        <v>175</v>
      </c>
      <c r="D31" s="109">
        <v>5</v>
      </c>
      <c r="E31" s="109">
        <v>5</v>
      </c>
      <c r="F31" s="110" t="s">
        <v>160</v>
      </c>
      <c r="G31" s="110" t="s">
        <v>161</v>
      </c>
      <c r="H31" s="144"/>
    </row>
    <row r="32" spans="1:8" ht="12.75">
      <c r="A32" s="109" t="s">
        <v>196</v>
      </c>
      <c r="B32" s="109" t="s">
        <v>164</v>
      </c>
      <c r="C32" s="109" t="s">
        <v>197</v>
      </c>
      <c r="D32" s="109">
        <v>5</v>
      </c>
      <c r="E32" s="109">
        <v>5</v>
      </c>
      <c r="F32" s="110" t="s">
        <v>165</v>
      </c>
      <c r="G32" s="110" t="s">
        <v>166</v>
      </c>
      <c r="H32" s="144"/>
    </row>
    <row r="33" spans="1:8" ht="12.75">
      <c r="A33" s="109" t="s">
        <v>198</v>
      </c>
      <c r="B33" s="109" t="s">
        <v>174</v>
      </c>
      <c r="C33" s="109" t="s">
        <v>175</v>
      </c>
      <c r="D33" s="109">
        <v>8</v>
      </c>
      <c r="E33" s="109">
        <v>4</v>
      </c>
      <c r="F33" s="110" t="s">
        <v>160</v>
      </c>
      <c r="G33" s="110" t="s">
        <v>161</v>
      </c>
      <c r="H33" s="144"/>
    </row>
    <row r="34" spans="1:8" ht="12.75">
      <c r="A34" s="109" t="s">
        <v>199</v>
      </c>
      <c r="B34" s="109" t="s">
        <v>174</v>
      </c>
      <c r="C34" s="109" t="s">
        <v>175</v>
      </c>
      <c r="D34" s="109">
        <v>10</v>
      </c>
      <c r="E34" s="109">
        <v>4</v>
      </c>
      <c r="F34" s="110" t="s">
        <v>160</v>
      </c>
      <c r="G34" s="110" t="s">
        <v>161</v>
      </c>
      <c r="H34" s="144"/>
    </row>
    <row r="35" spans="1:8" ht="12.75">
      <c r="A35" s="109" t="s">
        <v>200</v>
      </c>
      <c r="B35" s="109" t="s">
        <v>174</v>
      </c>
      <c r="C35" s="109" t="s">
        <v>175</v>
      </c>
      <c r="D35" s="109">
        <v>3</v>
      </c>
      <c r="E35" s="109">
        <v>3</v>
      </c>
      <c r="F35" s="110" t="s">
        <v>160</v>
      </c>
      <c r="G35" s="110" t="s">
        <v>161</v>
      </c>
      <c r="H35" s="144"/>
    </row>
    <row r="36" spans="1:8" ht="12.75" customHeight="1">
      <c r="A36" s="114" t="s">
        <v>201</v>
      </c>
      <c r="B36" s="114" t="s">
        <v>158</v>
      </c>
      <c r="C36" s="114" t="s">
        <v>175</v>
      </c>
      <c r="D36" s="114">
        <v>5</v>
      </c>
      <c r="E36" s="114">
        <v>5</v>
      </c>
      <c r="F36" s="115" t="s">
        <v>160</v>
      </c>
      <c r="G36" s="115" t="s">
        <v>161</v>
      </c>
      <c r="H36" s="145" t="s">
        <v>202</v>
      </c>
    </row>
    <row r="37" spans="1:8" ht="12.75">
      <c r="A37" s="114" t="s">
        <v>203</v>
      </c>
      <c r="B37" s="114" t="s">
        <v>158</v>
      </c>
      <c r="C37" s="114" t="s">
        <v>175</v>
      </c>
      <c r="D37" s="114">
        <v>5</v>
      </c>
      <c r="E37" s="114">
        <v>5</v>
      </c>
      <c r="F37" s="115" t="s">
        <v>160</v>
      </c>
      <c r="G37" s="115" t="s">
        <v>161</v>
      </c>
      <c r="H37" s="145"/>
    </row>
    <row r="38" spans="1:8" ht="12.75">
      <c r="A38" s="114" t="s">
        <v>204</v>
      </c>
      <c r="B38" s="114" t="s">
        <v>174</v>
      </c>
      <c r="C38" s="114" t="s">
        <v>175</v>
      </c>
      <c r="D38" s="114">
        <v>5</v>
      </c>
      <c r="E38" s="114">
        <v>5</v>
      </c>
      <c r="F38" s="115" t="s">
        <v>160</v>
      </c>
      <c r="G38" s="115" t="s">
        <v>161</v>
      </c>
      <c r="H38" s="145"/>
    </row>
    <row r="39" spans="1:8" ht="12.75">
      <c r="A39" s="114" t="s">
        <v>205</v>
      </c>
      <c r="B39" s="114" t="s">
        <v>158</v>
      </c>
      <c r="C39" s="114" t="s">
        <v>175</v>
      </c>
      <c r="D39" s="114">
        <v>5</v>
      </c>
      <c r="E39" s="114">
        <v>5</v>
      </c>
      <c r="F39" s="115" t="s">
        <v>160</v>
      </c>
      <c r="G39" s="115" t="s">
        <v>161</v>
      </c>
      <c r="H39" s="145"/>
    </row>
    <row r="40" spans="1:8" ht="12.75">
      <c r="A40" s="114" t="s">
        <v>206</v>
      </c>
      <c r="B40" s="114" t="s">
        <v>158</v>
      </c>
      <c r="C40" s="114" t="s">
        <v>175</v>
      </c>
      <c r="D40" s="114">
        <v>5</v>
      </c>
      <c r="E40" s="114">
        <v>5</v>
      </c>
      <c r="F40" s="115" t="s">
        <v>160</v>
      </c>
      <c r="G40" s="115" t="s">
        <v>161</v>
      </c>
      <c r="H40" s="145"/>
    </row>
    <row r="41" spans="1:8" ht="12.75">
      <c r="A41" s="114" t="s">
        <v>207</v>
      </c>
      <c r="B41" s="114" t="s">
        <v>164</v>
      </c>
      <c r="C41" s="114" t="s">
        <v>197</v>
      </c>
      <c r="D41" s="114">
        <v>8</v>
      </c>
      <c r="E41" s="114">
        <v>8</v>
      </c>
      <c r="F41" s="115" t="s">
        <v>165</v>
      </c>
      <c r="G41" s="115" t="s">
        <v>166</v>
      </c>
      <c r="H41" s="145"/>
    </row>
    <row r="42" spans="1:8" ht="12.75">
      <c r="A42" s="114" t="s">
        <v>208</v>
      </c>
      <c r="B42" s="114" t="s">
        <v>164</v>
      </c>
      <c r="C42" s="114" t="s">
        <v>197</v>
      </c>
      <c r="D42" s="114">
        <v>5</v>
      </c>
      <c r="E42" s="114">
        <v>5</v>
      </c>
      <c r="F42" s="115" t="s">
        <v>165</v>
      </c>
      <c r="G42" s="115" t="s">
        <v>166</v>
      </c>
      <c r="H42" s="145"/>
    </row>
    <row r="43" spans="1:8" ht="12.75">
      <c r="A43" s="114" t="s">
        <v>209</v>
      </c>
      <c r="B43" s="114" t="s">
        <v>174</v>
      </c>
      <c r="C43" s="114" t="s">
        <v>175</v>
      </c>
      <c r="D43" s="114">
        <v>7</v>
      </c>
      <c r="E43" s="114">
        <v>7</v>
      </c>
      <c r="F43" s="115" t="s">
        <v>160</v>
      </c>
      <c r="G43" s="115" t="s">
        <v>161</v>
      </c>
      <c r="H43" s="145"/>
    </row>
    <row r="44" spans="1:8" ht="12.75">
      <c r="A44" s="114" t="s">
        <v>210</v>
      </c>
      <c r="B44" s="114" t="s">
        <v>174</v>
      </c>
      <c r="C44" s="114" t="s">
        <v>175</v>
      </c>
      <c r="D44" s="114">
        <v>7</v>
      </c>
      <c r="E44" s="114">
        <v>7</v>
      </c>
      <c r="F44" s="115" t="s">
        <v>160</v>
      </c>
      <c r="G44" s="115" t="s">
        <v>161</v>
      </c>
      <c r="H44" s="145"/>
    </row>
    <row r="45" spans="1:8" ht="12.75">
      <c r="A45" s="114" t="s">
        <v>211</v>
      </c>
      <c r="B45" s="114" t="s">
        <v>174</v>
      </c>
      <c r="C45" s="114" t="s">
        <v>175</v>
      </c>
      <c r="D45" s="114">
        <v>7</v>
      </c>
      <c r="E45" s="114">
        <v>7</v>
      </c>
      <c r="F45" s="115" t="s">
        <v>160</v>
      </c>
      <c r="G45" s="115" t="s">
        <v>161</v>
      </c>
      <c r="H45" s="145"/>
    </row>
    <row r="46" spans="1:8" ht="12.75">
      <c r="A46" s="114" t="s">
        <v>212</v>
      </c>
      <c r="B46" s="114" t="s">
        <v>174</v>
      </c>
      <c r="C46" s="114" t="s">
        <v>175</v>
      </c>
      <c r="D46" s="114">
        <v>7</v>
      </c>
      <c r="E46" s="114">
        <v>7</v>
      </c>
      <c r="F46" s="115" t="s">
        <v>160</v>
      </c>
      <c r="G46" s="115" t="s">
        <v>161</v>
      </c>
      <c r="H46" s="145"/>
    </row>
    <row r="47" spans="1:8" ht="12.75">
      <c r="A47" s="114" t="s">
        <v>213</v>
      </c>
      <c r="B47" s="114" t="s">
        <v>158</v>
      </c>
      <c r="C47" s="114" t="s">
        <v>175</v>
      </c>
      <c r="D47" s="114">
        <v>5</v>
      </c>
      <c r="E47" s="114">
        <v>5</v>
      </c>
      <c r="F47" s="115" t="s">
        <v>160</v>
      </c>
      <c r="G47" s="115" t="s">
        <v>161</v>
      </c>
      <c r="H47" s="145"/>
    </row>
    <row r="48" spans="1:8" ht="12.75">
      <c r="A48" s="114" t="s">
        <v>214</v>
      </c>
      <c r="B48" s="114" t="s">
        <v>158</v>
      </c>
      <c r="C48" s="114" t="s">
        <v>175</v>
      </c>
      <c r="D48" s="114">
        <v>5</v>
      </c>
      <c r="E48" s="114">
        <v>5</v>
      </c>
      <c r="F48" s="115" t="s">
        <v>160</v>
      </c>
      <c r="G48" s="115" t="s">
        <v>161</v>
      </c>
      <c r="H48" s="145"/>
    </row>
    <row r="49" spans="1:8" ht="12.75">
      <c r="A49" s="114" t="s">
        <v>215</v>
      </c>
      <c r="B49" s="114" t="s">
        <v>174</v>
      </c>
      <c r="C49" s="114" t="s">
        <v>175</v>
      </c>
      <c r="D49" s="114">
        <v>7</v>
      </c>
      <c r="E49" s="114">
        <v>7</v>
      </c>
      <c r="F49" s="115" t="s">
        <v>160</v>
      </c>
      <c r="G49" s="115" t="s">
        <v>161</v>
      </c>
      <c r="H49" s="145"/>
    </row>
    <row r="50" spans="1:8" ht="12.75" customHeight="1">
      <c r="A50" s="109" t="s">
        <v>216</v>
      </c>
      <c r="B50" s="109" t="s">
        <v>158</v>
      </c>
      <c r="C50" s="109" t="s">
        <v>175</v>
      </c>
      <c r="D50" s="109">
        <v>5</v>
      </c>
      <c r="E50" s="109">
        <v>5</v>
      </c>
      <c r="F50" s="110" t="s">
        <v>160</v>
      </c>
      <c r="G50" s="110" t="s">
        <v>161</v>
      </c>
      <c r="H50" s="144" t="s">
        <v>217</v>
      </c>
    </row>
    <row r="51" spans="1:8" ht="12.75">
      <c r="A51" s="109" t="s">
        <v>218</v>
      </c>
      <c r="B51" s="109" t="s">
        <v>158</v>
      </c>
      <c r="C51" s="109" t="s">
        <v>175</v>
      </c>
      <c r="D51" s="109">
        <v>5</v>
      </c>
      <c r="E51" s="109">
        <v>5</v>
      </c>
      <c r="F51" s="110" t="s">
        <v>160</v>
      </c>
      <c r="G51" s="110" t="s">
        <v>161</v>
      </c>
      <c r="H51" s="144"/>
    </row>
    <row r="52" spans="1:8" ht="12.75">
      <c r="A52" s="109" t="s">
        <v>219</v>
      </c>
      <c r="B52" s="109" t="s">
        <v>158</v>
      </c>
      <c r="C52" s="109" t="s">
        <v>175</v>
      </c>
      <c r="D52" s="109">
        <v>5</v>
      </c>
      <c r="E52" s="109">
        <v>5</v>
      </c>
      <c r="F52" s="110" t="s">
        <v>160</v>
      </c>
      <c r="G52" s="110" t="s">
        <v>161</v>
      </c>
      <c r="H52" s="144"/>
    </row>
    <row r="53" spans="1:8" ht="12.75">
      <c r="A53" s="109" t="s">
        <v>220</v>
      </c>
      <c r="B53" s="109" t="s">
        <v>158</v>
      </c>
      <c r="C53" s="109" t="s">
        <v>175</v>
      </c>
      <c r="D53" s="109">
        <v>5</v>
      </c>
      <c r="E53" s="109">
        <v>5</v>
      </c>
      <c r="F53" s="110" t="s">
        <v>160</v>
      </c>
      <c r="G53" s="110" t="s">
        <v>161</v>
      </c>
      <c r="H53" s="144"/>
    </row>
    <row r="54" spans="1:8" ht="12.75">
      <c r="A54" s="109" t="s">
        <v>221</v>
      </c>
      <c r="B54" s="109" t="s">
        <v>158</v>
      </c>
      <c r="C54" s="109" t="s">
        <v>175</v>
      </c>
      <c r="D54" s="109">
        <v>5</v>
      </c>
      <c r="E54" s="109">
        <v>5</v>
      </c>
      <c r="F54" s="110" t="s">
        <v>160</v>
      </c>
      <c r="G54" s="110" t="s">
        <v>161</v>
      </c>
      <c r="H54" s="144"/>
    </row>
    <row r="55" spans="1:8" ht="12.75">
      <c r="A55" s="109" t="s">
        <v>222</v>
      </c>
      <c r="B55" s="109" t="s">
        <v>158</v>
      </c>
      <c r="C55" s="109" t="s">
        <v>175</v>
      </c>
      <c r="D55" s="109">
        <v>5</v>
      </c>
      <c r="E55" s="109">
        <v>5</v>
      </c>
      <c r="F55" s="110" t="s">
        <v>160</v>
      </c>
      <c r="G55" s="110" t="s">
        <v>161</v>
      </c>
      <c r="H55" s="144"/>
    </row>
    <row r="56" spans="1:8" ht="12.75">
      <c r="A56" s="109" t="s">
        <v>223</v>
      </c>
      <c r="B56" s="109" t="s">
        <v>164</v>
      </c>
      <c r="C56" s="109" t="s">
        <v>197</v>
      </c>
      <c r="D56" s="109">
        <v>8</v>
      </c>
      <c r="E56" s="109">
        <v>8</v>
      </c>
      <c r="F56" s="110" t="s">
        <v>165</v>
      </c>
      <c r="G56" s="110" t="s">
        <v>166</v>
      </c>
      <c r="H56" s="144"/>
    </row>
    <row r="57" spans="1:8" ht="12.75">
      <c r="A57" s="109" t="s">
        <v>224</v>
      </c>
      <c r="B57" s="109" t="s">
        <v>158</v>
      </c>
      <c r="C57" s="109" t="s">
        <v>175</v>
      </c>
      <c r="D57" s="109">
        <v>5</v>
      </c>
      <c r="E57" s="109">
        <v>5</v>
      </c>
      <c r="F57" s="110" t="s">
        <v>160</v>
      </c>
      <c r="G57" s="110" t="s">
        <v>161</v>
      </c>
      <c r="H57" s="144"/>
    </row>
    <row r="58" spans="1:8" ht="12.75">
      <c r="A58" s="109" t="s">
        <v>225</v>
      </c>
      <c r="B58" s="109" t="s">
        <v>158</v>
      </c>
      <c r="C58" s="109" t="s">
        <v>175</v>
      </c>
      <c r="D58" s="109">
        <v>5</v>
      </c>
      <c r="E58" s="109">
        <v>5</v>
      </c>
      <c r="F58" s="110" t="s">
        <v>160</v>
      </c>
      <c r="G58" s="110" t="s">
        <v>161</v>
      </c>
      <c r="H58" s="144"/>
    </row>
    <row r="59" spans="1:8" ht="12.75">
      <c r="A59" s="109" t="s">
        <v>226</v>
      </c>
      <c r="B59" s="109" t="s">
        <v>158</v>
      </c>
      <c r="C59" s="109" t="s">
        <v>175</v>
      </c>
      <c r="D59" s="109">
        <v>5</v>
      </c>
      <c r="E59" s="109">
        <v>5</v>
      </c>
      <c r="F59" s="110" t="s">
        <v>160</v>
      </c>
      <c r="G59" s="110" t="s">
        <v>161</v>
      </c>
      <c r="H59" s="144"/>
    </row>
    <row r="60" spans="1:8" ht="12.75">
      <c r="A60" s="109" t="s">
        <v>227</v>
      </c>
      <c r="B60" s="109" t="s">
        <v>158</v>
      </c>
      <c r="C60" s="109" t="s">
        <v>175</v>
      </c>
      <c r="D60" s="109">
        <v>5</v>
      </c>
      <c r="E60" s="109">
        <v>5</v>
      </c>
      <c r="F60" s="110" t="s">
        <v>160</v>
      </c>
      <c r="G60" s="110" t="s">
        <v>161</v>
      </c>
      <c r="H60" s="144"/>
    </row>
    <row r="61" spans="1:8" ht="12.75">
      <c r="A61" s="109" t="s">
        <v>228</v>
      </c>
      <c r="B61" s="109" t="s">
        <v>164</v>
      </c>
      <c r="C61" s="109" t="s">
        <v>197</v>
      </c>
      <c r="D61" s="109">
        <v>5</v>
      </c>
      <c r="E61" s="109">
        <v>5</v>
      </c>
      <c r="F61" s="110" t="s">
        <v>165</v>
      </c>
      <c r="G61" s="110" t="s">
        <v>166</v>
      </c>
      <c r="H61" s="144"/>
    </row>
    <row r="62" spans="1:8" ht="12.75">
      <c r="A62" s="109" t="s">
        <v>229</v>
      </c>
      <c r="B62" s="109" t="s">
        <v>158</v>
      </c>
      <c r="C62" s="109" t="s">
        <v>175</v>
      </c>
      <c r="D62" s="109">
        <v>5</v>
      </c>
      <c r="E62" s="109">
        <v>5</v>
      </c>
      <c r="F62" s="110" t="s">
        <v>160</v>
      </c>
      <c r="G62" s="110" t="s">
        <v>161</v>
      </c>
      <c r="H62" s="144"/>
    </row>
    <row r="63" spans="1:8" ht="12.75">
      <c r="A63" s="109" t="s">
        <v>230</v>
      </c>
      <c r="B63" s="109" t="s">
        <v>158</v>
      </c>
      <c r="C63" s="109" t="s">
        <v>175</v>
      </c>
      <c r="D63" s="109">
        <v>5</v>
      </c>
      <c r="E63" s="109">
        <v>5</v>
      </c>
      <c r="F63" s="110" t="s">
        <v>160</v>
      </c>
      <c r="G63" s="110" t="s">
        <v>161</v>
      </c>
      <c r="H63" s="144"/>
    </row>
    <row r="64" spans="1:8" ht="12.75">
      <c r="A64" s="109" t="s">
        <v>231</v>
      </c>
      <c r="B64" s="109" t="s">
        <v>174</v>
      </c>
      <c r="C64" s="109" t="s">
        <v>175</v>
      </c>
      <c r="D64" s="109">
        <v>6</v>
      </c>
      <c r="E64" s="109">
        <v>6</v>
      </c>
      <c r="F64" s="110" t="s">
        <v>160</v>
      </c>
      <c r="G64" s="110" t="s">
        <v>161</v>
      </c>
      <c r="H64" s="144"/>
    </row>
    <row r="65" spans="1:8" ht="12.75">
      <c r="A65" s="109" t="s">
        <v>232</v>
      </c>
      <c r="B65" s="109" t="s">
        <v>158</v>
      </c>
      <c r="C65" s="109" t="s">
        <v>175</v>
      </c>
      <c r="D65" s="109">
        <v>6</v>
      </c>
      <c r="E65" s="109">
        <v>6</v>
      </c>
      <c r="F65" s="110" t="s">
        <v>160</v>
      </c>
      <c r="G65" s="110" t="s">
        <v>161</v>
      </c>
      <c r="H65" s="144"/>
    </row>
    <row r="66" spans="1:8" ht="12.75">
      <c r="A66" s="109" t="s">
        <v>233</v>
      </c>
      <c r="B66" s="109" t="s">
        <v>158</v>
      </c>
      <c r="C66" s="109" t="s">
        <v>175</v>
      </c>
      <c r="D66" s="109">
        <v>5</v>
      </c>
      <c r="E66" s="109">
        <v>5</v>
      </c>
      <c r="F66" s="110" t="s">
        <v>160</v>
      </c>
      <c r="G66" s="110" t="s">
        <v>161</v>
      </c>
      <c r="H66" s="144"/>
    </row>
    <row r="67" spans="1:8" ht="12.75">
      <c r="A67" s="109" t="s">
        <v>234</v>
      </c>
      <c r="B67" s="109" t="s">
        <v>174</v>
      </c>
      <c r="C67" s="109" t="s">
        <v>175</v>
      </c>
      <c r="D67" s="109">
        <v>5</v>
      </c>
      <c r="E67" s="109">
        <v>5</v>
      </c>
      <c r="F67" s="110" t="s">
        <v>160</v>
      </c>
      <c r="G67" s="110" t="s">
        <v>161</v>
      </c>
      <c r="H67" s="144"/>
    </row>
    <row r="68" spans="1:8" ht="12.75">
      <c r="A68" s="109" t="s">
        <v>235</v>
      </c>
      <c r="B68" s="109" t="s">
        <v>158</v>
      </c>
      <c r="C68" s="109" t="s">
        <v>175</v>
      </c>
      <c r="D68" s="109">
        <v>5</v>
      </c>
      <c r="E68" s="109">
        <v>5</v>
      </c>
      <c r="F68" s="110" t="s">
        <v>160</v>
      </c>
      <c r="G68" s="110" t="s">
        <v>161</v>
      </c>
      <c r="H68" s="144"/>
    </row>
    <row r="69" spans="1:8" ht="12.75">
      <c r="A69" s="109" t="s">
        <v>236</v>
      </c>
      <c r="B69" s="109" t="s">
        <v>158</v>
      </c>
      <c r="C69" s="109" t="s">
        <v>175</v>
      </c>
      <c r="D69" s="109">
        <v>5</v>
      </c>
      <c r="E69" s="109">
        <v>5</v>
      </c>
      <c r="F69" s="110" t="s">
        <v>160</v>
      </c>
      <c r="G69" s="110" t="s">
        <v>161</v>
      </c>
      <c r="H69" s="144"/>
    </row>
    <row r="70" spans="1:7" ht="12.75">
      <c r="A70" s="143" t="s">
        <v>237</v>
      </c>
      <c r="B70" s="143"/>
      <c r="C70" s="143"/>
      <c r="D70" s="143"/>
      <c r="E70" s="143"/>
      <c r="F70" s="116"/>
      <c r="G70" s="116"/>
    </row>
    <row r="71" spans="1:7" ht="12.75">
      <c r="A71" s="117" t="s">
        <v>160</v>
      </c>
      <c r="B71" s="117" t="s">
        <v>161</v>
      </c>
      <c r="C71" s="117">
        <v>0.375</v>
      </c>
      <c r="D71" s="118" t="s">
        <v>165</v>
      </c>
      <c r="E71" s="118" t="s">
        <v>154</v>
      </c>
      <c r="F71" s="116"/>
      <c r="G71" s="116"/>
    </row>
    <row r="72" spans="1:7" ht="12.75">
      <c r="A72" s="119">
        <f>D3+D6+D7+D11+D12+D13+D14+D25+D26+D27+D28+D29+D30+D31+D33+D34+D35+D36+D37+D38+D39+D40+D43+D44+D45+D46+D47+D48+D49+D50+D51+D52+D53+D54+D55+D57+D58+D59+D60+D62+D63+D64+D65+D66+D67+D68+D69</f>
        <v>262</v>
      </c>
      <c r="B72" s="119">
        <f>D3+D6+D7+D11+D12+D13+D14+D25+D26+D27+D28+D29+D30+D31+D33+D34+D35+D36+D37+D38+D39+D40+D43+D44+D45+D46+D47+D48+D49+D50+D51+D52+D53+D54+D55+D57+D58+D59+D60+D62+D63+D64+D65+D66+D67+D68+D69</f>
        <v>262</v>
      </c>
      <c r="C72" s="120">
        <f>D4+D5+D8+D9+D10+D15+D16+D17+D18+D19+D20+D21+D22+D23+D24+D32+D41+D42+D56+D61</f>
        <v>190</v>
      </c>
      <c r="D72" s="120">
        <f>D4+D5+D8+D9+D10+D15+D16+D17+D18+D19+D20+D21+D22+D23+D24+D32+D41+D42+D56+D61</f>
        <v>190</v>
      </c>
      <c r="E72" s="118">
        <f>SUM(E3:E69)</f>
        <v>442</v>
      </c>
      <c r="F72" s="116"/>
      <c r="G72" s="116"/>
    </row>
  </sheetData>
  <sheetProtection selectLockedCells="1" selectUnlockedCells="1"/>
  <mergeCells count="5">
    <mergeCell ref="A1:G1"/>
    <mergeCell ref="H3:H35"/>
    <mergeCell ref="H36:H49"/>
    <mergeCell ref="H50:H69"/>
    <mergeCell ref="A70:E70"/>
  </mergeCells>
  <printOptions/>
  <pageMargins left="0.7875" right="0.7875" top="1.0527777777777778" bottom="1.0527777777777778" header="0.7875" footer="0.7875"/>
  <pageSetup horizontalDpi="300" verticalDpi="300" orientation="portrait" paperSize="9" scale="38" r:id="rId3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="80" zoomScaleNormal="67" zoomScaleSheetLayoutView="80" zoomScalePageLayoutView="0" workbookViewId="0" topLeftCell="A61">
      <selection activeCell="A77" sqref="A77"/>
    </sheetView>
  </sheetViews>
  <sheetFormatPr defaultColWidth="11.57421875" defaultRowHeight="12.75"/>
  <cols>
    <col min="1" max="1" width="21.421875" style="0" customWidth="1"/>
    <col min="2" max="2" width="17.8515625" style="0" customWidth="1"/>
    <col min="3" max="3" width="11.57421875" style="0" customWidth="1"/>
    <col min="4" max="4" width="15.7109375" style="0" customWidth="1"/>
  </cols>
  <sheetData>
    <row r="1" spans="1:4" ht="12.75">
      <c r="A1" s="99"/>
      <c r="B1" s="118" t="s">
        <v>238</v>
      </c>
      <c r="C1" s="99"/>
      <c r="D1" s="99"/>
    </row>
    <row r="2" spans="1:4" s="122" customFormat="1" ht="15.75">
      <c r="A2" s="121" t="s">
        <v>8</v>
      </c>
      <c r="B2" s="121" t="s">
        <v>239</v>
      </c>
      <c r="C2" s="121" t="s">
        <v>240</v>
      </c>
      <c r="D2" s="121" t="s">
        <v>241</v>
      </c>
    </row>
    <row r="3" spans="1:4" ht="12.75">
      <c r="A3" s="99" t="s">
        <v>242</v>
      </c>
      <c r="B3" s="99">
        <v>8831.56</v>
      </c>
      <c r="C3" s="99" t="s">
        <v>8</v>
      </c>
      <c r="D3" s="99" t="e">
        <f aca="true" t="shared" si="0" ref="D3:D8">B3+C3</f>
        <v>#VALUE!</v>
      </c>
    </row>
    <row r="4" spans="1:4" ht="12.75">
      <c r="A4" s="99" t="s">
        <v>243</v>
      </c>
      <c r="B4" s="99">
        <v>9412.3</v>
      </c>
      <c r="C4" s="99" t="s">
        <v>8</v>
      </c>
      <c r="D4" s="99" t="e">
        <f t="shared" si="0"/>
        <v>#VALUE!</v>
      </c>
    </row>
    <row r="5" spans="1:4" ht="12.75">
      <c r="A5" s="99" t="s">
        <v>244</v>
      </c>
      <c r="B5" s="99">
        <v>8999</v>
      </c>
      <c r="C5" s="99"/>
      <c r="D5" s="99">
        <f t="shared" si="0"/>
        <v>8999</v>
      </c>
    </row>
    <row r="6" spans="1:4" ht="12.75">
      <c r="A6" s="99" t="s">
        <v>245</v>
      </c>
      <c r="B6" s="99">
        <v>8369.07</v>
      </c>
      <c r="C6" s="99"/>
      <c r="D6" s="99">
        <f t="shared" si="0"/>
        <v>8369.07</v>
      </c>
    </row>
    <row r="7" spans="1:4" ht="12.75">
      <c r="A7" s="99" t="s">
        <v>242</v>
      </c>
      <c r="B7" s="99">
        <v>9412.3</v>
      </c>
      <c r="C7" s="99" t="s">
        <v>8</v>
      </c>
      <c r="D7" s="99" t="e">
        <f t="shared" si="0"/>
        <v>#VALUE!</v>
      </c>
    </row>
    <row r="8" spans="1:4" ht="12.75">
      <c r="A8" s="99" t="s">
        <v>243</v>
      </c>
      <c r="B8" s="99">
        <v>9599.52</v>
      </c>
      <c r="C8" s="99">
        <v>315.04</v>
      </c>
      <c r="D8" s="99">
        <f t="shared" si="0"/>
        <v>9914.560000000001</v>
      </c>
    </row>
    <row r="9" spans="1:4" s="122" customFormat="1" ht="15.75">
      <c r="A9" s="121" t="s">
        <v>246</v>
      </c>
      <c r="B9" s="121">
        <f>AVERAGEA(B3:B8)</f>
        <v>9103.958333333334</v>
      </c>
      <c r="C9" s="121">
        <f>AVERAGEA(C3:C8)</f>
        <v>78.76</v>
      </c>
      <c r="D9" s="121" t="e">
        <f>AVERAGEA(D3:D8)</f>
        <v>#VALUE!</v>
      </c>
    </row>
    <row r="10" spans="1:4" ht="12.75">
      <c r="A10" s="99"/>
      <c r="B10" s="99"/>
      <c r="C10" s="99"/>
      <c r="D10" s="99"/>
    </row>
    <row r="11" spans="1:4" ht="12.75">
      <c r="A11" s="99"/>
      <c r="B11" s="99"/>
      <c r="C11" s="99"/>
      <c r="D11" s="99"/>
    </row>
    <row r="12" spans="1:4" ht="12.75">
      <c r="A12" s="99"/>
      <c r="B12" s="118" t="s">
        <v>247</v>
      </c>
      <c r="C12" s="99"/>
      <c r="D12" s="99"/>
    </row>
    <row r="13" spans="1:4" ht="12.75">
      <c r="A13" s="99" t="s">
        <v>248</v>
      </c>
      <c r="B13" s="99">
        <v>2899.99</v>
      </c>
      <c r="C13" s="99">
        <v>69.99</v>
      </c>
      <c r="D13" s="99">
        <f aca="true" t="shared" si="1" ref="D13:D27">B13+C13</f>
        <v>2969.9799999999996</v>
      </c>
    </row>
    <row r="14" spans="1:4" ht="12.75">
      <c r="A14" s="99" t="s">
        <v>243</v>
      </c>
      <c r="B14" s="99">
        <v>2896.94</v>
      </c>
      <c r="C14" s="99" t="s">
        <v>8</v>
      </c>
      <c r="D14" s="99" t="e">
        <f t="shared" si="1"/>
        <v>#VALUE!</v>
      </c>
    </row>
    <row r="15" spans="1:4" ht="12.75">
      <c r="A15" s="99" t="s">
        <v>243</v>
      </c>
      <c r="B15" s="99">
        <v>2499</v>
      </c>
      <c r="C15" s="99" t="s">
        <v>8</v>
      </c>
      <c r="D15" s="99" t="e">
        <f t="shared" si="1"/>
        <v>#VALUE!</v>
      </c>
    </row>
    <row r="16" spans="1:4" ht="12.75">
      <c r="A16" s="99" t="s">
        <v>249</v>
      </c>
      <c r="B16" s="99">
        <v>2999</v>
      </c>
      <c r="C16" s="99" t="s">
        <v>8</v>
      </c>
      <c r="D16" s="99" t="e">
        <f t="shared" si="1"/>
        <v>#VALUE!</v>
      </c>
    </row>
    <row r="17" spans="1:4" ht="12.75">
      <c r="A17" s="99" t="s">
        <v>250</v>
      </c>
      <c r="B17" s="99">
        <v>3278</v>
      </c>
      <c r="C17" s="99" t="s">
        <v>8</v>
      </c>
      <c r="D17" s="99" t="e">
        <f t="shared" si="1"/>
        <v>#VALUE!</v>
      </c>
    </row>
    <row r="18" spans="1:4" ht="12.75">
      <c r="A18" s="99" t="s">
        <v>250</v>
      </c>
      <c r="B18" s="99">
        <v>2499</v>
      </c>
      <c r="C18" s="99" t="s">
        <v>8</v>
      </c>
      <c r="D18" s="99" t="e">
        <f t="shared" si="1"/>
        <v>#VALUE!</v>
      </c>
    </row>
    <row r="19" spans="1:4" ht="12.75">
      <c r="A19" s="99" t="s">
        <v>251</v>
      </c>
      <c r="B19" s="99">
        <v>2924.1</v>
      </c>
      <c r="C19" s="99">
        <v>98.91</v>
      </c>
      <c r="D19" s="99">
        <f t="shared" si="1"/>
        <v>3023.0099999999998</v>
      </c>
    </row>
    <row r="20" spans="1:4" ht="12.75">
      <c r="A20" s="99" t="s">
        <v>252</v>
      </c>
      <c r="B20" s="99">
        <v>3149.9</v>
      </c>
      <c r="C20" s="99">
        <v>39.9</v>
      </c>
      <c r="D20" s="99">
        <f t="shared" si="1"/>
        <v>3189.8</v>
      </c>
    </row>
    <row r="21" spans="1:4" ht="12.75">
      <c r="A21" s="99" t="s">
        <v>252</v>
      </c>
      <c r="B21" s="99">
        <v>2248.2</v>
      </c>
      <c r="C21" s="99">
        <v>103.5</v>
      </c>
      <c r="D21" s="99">
        <f t="shared" si="1"/>
        <v>2351.7</v>
      </c>
    </row>
    <row r="22" spans="1:4" ht="12.75">
      <c r="A22" s="99" t="s">
        <v>242</v>
      </c>
      <c r="B22" s="99">
        <v>2499</v>
      </c>
      <c r="C22" s="99" t="s">
        <v>8</v>
      </c>
      <c r="D22" s="99" t="e">
        <f t="shared" si="1"/>
        <v>#VALUE!</v>
      </c>
    </row>
    <row r="23" spans="1:4" ht="12.75">
      <c r="A23" s="99" t="s">
        <v>242</v>
      </c>
      <c r="B23" s="99">
        <v>3278</v>
      </c>
      <c r="C23" s="99" t="s">
        <v>8</v>
      </c>
      <c r="D23" s="99" t="e">
        <f t="shared" si="1"/>
        <v>#VALUE!</v>
      </c>
    </row>
    <row r="24" spans="1:4" ht="12.75">
      <c r="A24" s="99" t="s">
        <v>245</v>
      </c>
      <c r="B24" s="99">
        <v>2669</v>
      </c>
      <c r="C24" s="99">
        <v>89.9</v>
      </c>
      <c r="D24" s="99">
        <f t="shared" si="1"/>
        <v>2758.9</v>
      </c>
    </row>
    <row r="25" spans="1:4" ht="12.75">
      <c r="A25" s="99" t="s">
        <v>253</v>
      </c>
      <c r="B25" s="99">
        <v>3104.24</v>
      </c>
      <c r="C25" s="99">
        <v>109.21</v>
      </c>
      <c r="D25" s="99">
        <f t="shared" si="1"/>
        <v>3213.45</v>
      </c>
    </row>
    <row r="26" spans="1:4" ht="12.75">
      <c r="A26" s="99" t="s">
        <v>253</v>
      </c>
      <c r="B26" s="99">
        <v>2699</v>
      </c>
      <c r="C26" s="99"/>
      <c r="D26" s="99">
        <f t="shared" si="1"/>
        <v>2699</v>
      </c>
    </row>
    <row r="27" spans="1:4" ht="12.75">
      <c r="A27" s="99" t="s">
        <v>254</v>
      </c>
      <c r="B27" s="99">
        <v>2599</v>
      </c>
      <c r="C27" s="99" t="s">
        <v>8</v>
      </c>
      <c r="D27" s="99" t="e">
        <f t="shared" si="1"/>
        <v>#VALUE!</v>
      </c>
    </row>
    <row r="28" spans="1:4" s="122" customFormat="1" ht="15.75">
      <c r="A28" s="121" t="s">
        <v>246</v>
      </c>
      <c r="B28" s="121">
        <f>AVERAGEA(B13:B27)</f>
        <v>2816.1580000000004</v>
      </c>
      <c r="C28" s="121">
        <f>AVERAGEA(C13:C27)</f>
        <v>36.529285714285706</v>
      </c>
      <c r="D28" s="121" t="e">
        <f>AVERAGEA(D13:D27)</f>
        <v>#VALUE!</v>
      </c>
    </row>
    <row r="29" spans="1:4" ht="12.75">
      <c r="A29" s="99"/>
      <c r="B29" s="99"/>
      <c r="C29" s="99"/>
      <c r="D29" s="99"/>
    </row>
    <row r="30" spans="1:4" ht="12.75">
      <c r="A30" s="99"/>
      <c r="B30" s="99"/>
      <c r="C30" s="99"/>
      <c r="D30" s="99"/>
    </row>
    <row r="31" spans="1:4" ht="12.75">
      <c r="A31" s="99"/>
      <c r="B31" s="118" t="s">
        <v>255</v>
      </c>
      <c r="C31" s="99"/>
      <c r="D31" s="99"/>
    </row>
    <row r="32" spans="1:4" ht="12.75">
      <c r="A32" s="99" t="s">
        <v>256</v>
      </c>
      <c r="B32" s="99">
        <v>3459</v>
      </c>
      <c r="C32" s="99">
        <v>89.9</v>
      </c>
      <c r="D32" s="99">
        <f aca="true" t="shared" si="2" ref="D32:D51">B32+C32</f>
        <v>3548.9</v>
      </c>
    </row>
    <row r="33" spans="1:4" ht="12.75">
      <c r="A33" s="99" t="s">
        <v>256</v>
      </c>
      <c r="B33" s="99">
        <v>4499</v>
      </c>
      <c r="C33" s="99">
        <v>79.9</v>
      </c>
      <c r="D33" s="99">
        <f t="shared" si="2"/>
        <v>4578.9</v>
      </c>
    </row>
    <row r="34" spans="1:4" ht="12.75">
      <c r="A34" s="99" t="s">
        <v>244</v>
      </c>
      <c r="B34" s="99">
        <v>2898.99</v>
      </c>
      <c r="C34" s="99">
        <v>99.99</v>
      </c>
      <c r="D34" s="99">
        <f t="shared" si="2"/>
        <v>2998.9799999999996</v>
      </c>
    </row>
    <row r="35" spans="1:4" ht="12.75">
      <c r="A35" s="99" t="s">
        <v>244</v>
      </c>
      <c r="B35" s="99">
        <v>3869</v>
      </c>
      <c r="C35" s="99">
        <v>99.99</v>
      </c>
      <c r="D35" s="99">
        <f t="shared" si="2"/>
        <v>3968.99</v>
      </c>
    </row>
    <row r="36" spans="1:4" ht="12.75">
      <c r="A36" s="99" t="s">
        <v>243</v>
      </c>
      <c r="B36" s="99">
        <v>3138</v>
      </c>
      <c r="C36" s="99" t="s">
        <v>8</v>
      </c>
      <c r="D36" s="99" t="e">
        <f t="shared" si="2"/>
        <v>#VALUE!</v>
      </c>
    </row>
    <row r="37" spans="1:4" ht="12.75">
      <c r="A37" s="99" t="s">
        <v>243</v>
      </c>
      <c r="B37" s="99">
        <v>4499</v>
      </c>
      <c r="C37" s="99" t="s">
        <v>8</v>
      </c>
      <c r="D37" s="99" t="e">
        <f t="shared" si="2"/>
        <v>#VALUE!</v>
      </c>
    </row>
    <row r="38" spans="1:4" ht="12.75">
      <c r="A38" s="99" t="s">
        <v>249</v>
      </c>
      <c r="B38" s="99">
        <v>4699</v>
      </c>
      <c r="C38" s="99" t="s">
        <v>8</v>
      </c>
      <c r="D38" s="99" t="e">
        <f t="shared" si="2"/>
        <v>#VALUE!</v>
      </c>
    </row>
    <row r="39" spans="1:4" ht="12.75">
      <c r="A39" s="99" t="s">
        <v>257</v>
      </c>
      <c r="B39" s="99">
        <v>2905.05</v>
      </c>
      <c r="C39" s="99" t="s">
        <v>8</v>
      </c>
      <c r="D39" s="99" t="e">
        <f t="shared" si="2"/>
        <v>#VALUE!</v>
      </c>
    </row>
    <row r="40" spans="1:4" ht="12.75">
      <c r="A40" s="99" t="s">
        <v>250</v>
      </c>
      <c r="B40" s="99">
        <v>3138</v>
      </c>
      <c r="C40" s="99" t="s">
        <v>8</v>
      </c>
      <c r="D40" s="99" t="e">
        <f t="shared" si="2"/>
        <v>#VALUE!</v>
      </c>
    </row>
    <row r="41" spans="1:4" ht="12.75">
      <c r="A41" s="99" t="s">
        <v>250</v>
      </c>
      <c r="B41" s="99">
        <v>4499</v>
      </c>
      <c r="C41" s="99" t="s">
        <v>8</v>
      </c>
      <c r="D41" s="99" t="e">
        <f t="shared" si="2"/>
        <v>#VALUE!</v>
      </c>
    </row>
    <row r="42" spans="1:4" ht="12.75">
      <c r="A42" s="99" t="s">
        <v>251</v>
      </c>
      <c r="B42" s="99">
        <v>4274.05</v>
      </c>
      <c r="C42" s="99">
        <v>102.46</v>
      </c>
      <c r="D42" s="99">
        <f t="shared" si="2"/>
        <v>4376.51</v>
      </c>
    </row>
    <row r="43" spans="1:4" ht="12.75">
      <c r="A43" s="99" t="s">
        <v>242</v>
      </c>
      <c r="B43" s="99">
        <v>4274.49</v>
      </c>
      <c r="C43" s="99" t="s">
        <v>8</v>
      </c>
      <c r="D43" s="99" t="e">
        <f t="shared" si="2"/>
        <v>#VALUE!</v>
      </c>
    </row>
    <row r="44" spans="1:4" ht="12.75">
      <c r="A44" s="99" t="s">
        <v>242</v>
      </c>
      <c r="B44" s="99">
        <v>3138</v>
      </c>
      <c r="C44" s="99" t="s">
        <v>8</v>
      </c>
      <c r="D44" s="99" t="e">
        <f t="shared" si="2"/>
        <v>#VALUE!</v>
      </c>
    </row>
    <row r="45" spans="1:4" ht="12.75">
      <c r="A45" s="99" t="s">
        <v>245</v>
      </c>
      <c r="B45" s="99">
        <v>2898.99</v>
      </c>
      <c r="C45" s="99">
        <v>89.99</v>
      </c>
      <c r="D45" s="99">
        <f t="shared" si="2"/>
        <v>2988.9799999999996</v>
      </c>
    </row>
    <row r="46" spans="1:4" ht="12.75">
      <c r="A46" s="99" t="s">
        <v>245</v>
      </c>
      <c r="B46" s="99">
        <v>3773.84</v>
      </c>
      <c r="C46" s="99">
        <v>246.6</v>
      </c>
      <c r="D46" s="99">
        <f t="shared" si="2"/>
        <v>4020.44</v>
      </c>
    </row>
    <row r="47" spans="1:4" ht="12.75">
      <c r="A47" s="99" t="s">
        <v>253</v>
      </c>
      <c r="B47" s="99">
        <v>3690.72</v>
      </c>
      <c r="C47" s="99"/>
      <c r="D47" s="99">
        <f t="shared" si="2"/>
        <v>3690.72</v>
      </c>
    </row>
    <row r="48" spans="1:4" ht="12.75">
      <c r="A48" s="99" t="s">
        <v>253</v>
      </c>
      <c r="B48" s="99">
        <v>4627.72</v>
      </c>
      <c r="C48" s="99"/>
      <c r="D48" s="99">
        <f t="shared" si="2"/>
        <v>4627.72</v>
      </c>
    </row>
    <row r="49" spans="1:4" ht="12.75">
      <c r="A49" s="99" t="s">
        <v>258</v>
      </c>
      <c r="B49" s="99">
        <v>2898.99</v>
      </c>
      <c r="C49" s="99"/>
      <c r="D49" s="99">
        <f t="shared" si="2"/>
        <v>2898.99</v>
      </c>
    </row>
    <row r="50" spans="1:4" ht="12.75">
      <c r="A50" s="99" t="s">
        <v>254</v>
      </c>
      <c r="B50" s="99">
        <v>3069</v>
      </c>
      <c r="C50" s="99"/>
      <c r="D50" s="99">
        <f t="shared" si="2"/>
        <v>3069</v>
      </c>
    </row>
    <row r="51" spans="1:4" ht="12.75">
      <c r="A51" s="99" t="s">
        <v>254</v>
      </c>
      <c r="B51" s="99">
        <v>3999</v>
      </c>
      <c r="C51" s="99"/>
      <c r="D51" s="99">
        <f t="shared" si="2"/>
        <v>3999</v>
      </c>
    </row>
    <row r="52" spans="1:4" ht="15.75">
      <c r="A52" s="121" t="s">
        <v>246</v>
      </c>
      <c r="B52" s="121">
        <f>AVERAGEA(B32:B51)</f>
        <v>3712.442</v>
      </c>
      <c r="C52" s="121">
        <f>AVERAGEA(C32:C51)</f>
        <v>53.922000000000004</v>
      </c>
      <c r="D52" s="121" t="e">
        <f>AVERAGEA(D32:D51)</f>
        <v>#VALUE!</v>
      </c>
    </row>
    <row r="53" spans="1:4" ht="12.75">
      <c r="A53" s="99"/>
      <c r="B53" s="99"/>
      <c r="C53" s="99"/>
      <c r="D53" s="99"/>
    </row>
    <row r="54" spans="1:4" ht="12.75">
      <c r="A54" s="99" t="s">
        <v>8</v>
      </c>
      <c r="B54" s="99" t="s">
        <v>8</v>
      </c>
      <c r="C54" s="99"/>
      <c r="D54" s="99" t="s">
        <v>8</v>
      </c>
    </row>
    <row r="55" spans="1:4" ht="12.75">
      <c r="A55" s="99" t="s">
        <v>8</v>
      </c>
      <c r="B55" s="99" t="s">
        <v>259</v>
      </c>
      <c r="C55" s="99"/>
      <c r="D55" s="99" t="s">
        <v>8</v>
      </c>
    </row>
    <row r="56" spans="1:4" ht="12.75">
      <c r="A56" s="99" t="s">
        <v>256</v>
      </c>
      <c r="B56" s="99">
        <v>15009</v>
      </c>
      <c r="C56" s="99">
        <v>1000</v>
      </c>
      <c r="D56" s="99">
        <f aca="true" t="shared" si="3" ref="D56:D68">B56+C56</f>
        <v>16009</v>
      </c>
    </row>
    <row r="57" spans="1:4" ht="12.75">
      <c r="A57" s="99" t="s">
        <v>244</v>
      </c>
      <c r="B57" s="99">
        <v>12779.1</v>
      </c>
      <c r="C57" s="99">
        <v>89.9</v>
      </c>
      <c r="D57" s="99">
        <f t="shared" si="3"/>
        <v>12869</v>
      </c>
    </row>
    <row r="58" spans="1:4" ht="12.75">
      <c r="A58" s="99" t="s">
        <v>244</v>
      </c>
      <c r="B58" s="99">
        <v>13508.1</v>
      </c>
      <c r="C58" s="99">
        <v>342.09</v>
      </c>
      <c r="D58" s="99">
        <f t="shared" si="3"/>
        <v>13850.19</v>
      </c>
    </row>
    <row r="59" spans="1:4" ht="12.75">
      <c r="A59" s="99" t="s">
        <v>244</v>
      </c>
      <c r="B59" s="99">
        <v>16146.9</v>
      </c>
      <c r="C59" s="99">
        <v>571</v>
      </c>
      <c r="D59" s="99">
        <f t="shared" si="3"/>
        <v>16717.9</v>
      </c>
    </row>
    <row r="60" spans="1:4" ht="12.75">
      <c r="A60" s="99" t="s">
        <v>243</v>
      </c>
      <c r="B60" s="99">
        <v>14199</v>
      </c>
      <c r="C60" s="99" t="s">
        <v>8</v>
      </c>
      <c r="D60" s="99" t="e">
        <f t="shared" si="3"/>
        <v>#VALUE!</v>
      </c>
    </row>
    <row r="61" spans="1:4" ht="12.75">
      <c r="A61" s="99" t="s">
        <v>243</v>
      </c>
      <c r="B61" s="99">
        <v>15009</v>
      </c>
      <c r="C61" s="99" t="s">
        <v>8</v>
      </c>
      <c r="D61" s="99" t="e">
        <f t="shared" si="3"/>
        <v>#VALUE!</v>
      </c>
    </row>
    <row r="62" spans="1:4" ht="12.75">
      <c r="A62" s="99" t="s">
        <v>250</v>
      </c>
      <c r="B62" s="99">
        <v>14199</v>
      </c>
      <c r="C62" s="99" t="s">
        <v>8</v>
      </c>
      <c r="D62" s="99" t="e">
        <f t="shared" si="3"/>
        <v>#VALUE!</v>
      </c>
    </row>
    <row r="63" spans="1:4" ht="12.75">
      <c r="A63" s="99" t="s">
        <v>242</v>
      </c>
      <c r="B63" s="99">
        <v>14199</v>
      </c>
      <c r="C63" s="99" t="s">
        <v>8</v>
      </c>
      <c r="D63" s="99" t="e">
        <f t="shared" si="3"/>
        <v>#VALUE!</v>
      </c>
    </row>
    <row r="64" spans="1:4" ht="12.75">
      <c r="A64" s="99" t="s">
        <v>245</v>
      </c>
      <c r="B64" s="99">
        <v>12779.1</v>
      </c>
      <c r="C64" s="99">
        <v>89.9</v>
      </c>
      <c r="D64" s="99">
        <f t="shared" si="3"/>
        <v>12869</v>
      </c>
    </row>
    <row r="65" spans="1:4" ht="12.75">
      <c r="A65" s="99" t="s">
        <v>245</v>
      </c>
      <c r="B65" s="99">
        <v>13808.28</v>
      </c>
      <c r="C65" s="99">
        <v>332.94</v>
      </c>
      <c r="D65" s="99">
        <f t="shared" si="3"/>
        <v>14141.220000000001</v>
      </c>
    </row>
    <row r="66" spans="1:4" ht="12.75">
      <c r="A66" s="99" t="s">
        <v>245</v>
      </c>
      <c r="B66" s="99">
        <v>15016.61</v>
      </c>
      <c r="C66" s="99">
        <v>569.58</v>
      </c>
      <c r="D66" s="99">
        <f t="shared" si="3"/>
        <v>15586.19</v>
      </c>
    </row>
    <row r="67" spans="1:4" ht="12.75">
      <c r="A67" s="99" t="s">
        <v>258</v>
      </c>
      <c r="B67" s="99">
        <v>12779.1</v>
      </c>
      <c r="C67" s="99">
        <v>89.9</v>
      </c>
      <c r="D67" s="99">
        <f t="shared" si="3"/>
        <v>12869</v>
      </c>
    </row>
    <row r="68" spans="1:4" ht="12.75">
      <c r="A68" s="99" t="s">
        <v>258</v>
      </c>
      <c r="B68" s="99">
        <v>16146.9</v>
      </c>
      <c r="C68" s="99">
        <v>569.58</v>
      </c>
      <c r="D68" s="99">
        <f t="shared" si="3"/>
        <v>16716.48</v>
      </c>
    </row>
    <row r="69" spans="1:4" s="122" customFormat="1" ht="15.75">
      <c r="A69" s="121" t="s">
        <v>246</v>
      </c>
      <c r="B69" s="121">
        <f>AVERAGEA(B56:B68)</f>
        <v>14275.314615384617</v>
      </c>
      <c r="C69" s="121">
        <f>AVERAGEA(C56:C68)</f>
        <v>281.1453846153846</v>
      </c>
      <c r="D69" s="121" t="e">
        <f>AVERAGEA(D56:D68)</f>
        <v>#VALUE!</v>
      </c>
    </row>
    <row r="70" spans="1:4" ht="12.75">
      <c r="A70" s="123"/>
      <c r="B70" s="123"/>
      <c r="C70" s="123"/>
      <c r="D70" s="123"/>
    </row>
    <row r="71" spans="1:4" ht="12.75">
      <c r="A71" s="123"/>
      <c r="B71" s="123"/>
      <c r="C71" s="123"/>
      <c r="D71" s="123"/>
    </row>
    <row r="72" spans="1:4" ht="12.75">
      <c r="A72" s="99" t="s">
        <v>8</v>
      </c>
      <c r="B72" s="99" t="s">
        <v>260</v>
      </c>
      <c r="C72" s="99"/>
      <c r="D72" s="99" t="s">
        <v>8</v>
      </c>
    </row>
    <row r="73" spans="1:4" ht="12.75">
      <c r="A73" s="99" t="s">
        <v>250</v>
      </c>
      <c r="B73" s="99">
        <v>8095.38</v>
      </c>
      <c r="C73" s="99" t="s">
        <v>8</v>
      </c>
      <c r="D73" s="99" t="e">
        <f>B73+C73</f>
        <v>#VALUE!</v>
      </c>
    </row>
    <row r="74" spans="1:4" ht="12.75">
      <c r="A74" s="99" t="s">
        <v>244</v>
      </c>
      <c r="B74" s="99">
        <v>8095.38</v>
      </c>
      <c r="C74" s="99" t="s">
        <v>8</v>
      </c>
      <c r="D74" s="99" t="e">
        <f>B74+C74</f>
        <v>#VALUE!</v>
      </c>
    </row>
    <row r="75" spans="1:4" ht="12.75">
      <c r="A75" s="99" t="s">
        <v>258</v>
      </c>
      <c r="B75" s="99">
        <v>8279.37</v>
      </c>
      <c r="C75" s="99" t="s">
        <v>8</v>
      </c>
      <c r="D75" s="99" t="e">
        <f>B75+C75</f>
        <v>#VALUE!</v>
      </c>
    </row>
    <row r="76" spans="1:4" ht="12.75">
      <c r="A76" s="99" t="s">
        <v>251</v>
      </c>
      <c r="B76" s="99">
        <v>10899</v>
      </c>
      <c r="C76" s="99" t="s">
        <v>8</v>
      </c>
      <c r="D76" s="99" t="e">
        <f>B76+C76</f>
        <v>#VALUE!</v>
      </c>
    </row>
    <row r="77" spans="1:4" ht="15.75">
      <c r="A77" s="121" t="s">
        <v>246</v>
      </c>
      <c r="B77" s="121">
        <f>AVERAGEA(B73:B76)</f>
        <v>8842.282500000001</v>
      </c>
      <c r="C77" s="121">
        <f>AVERAGEA(C73:C76)</f>
        <v>0</v>
      </c>
      <c r="D77" s="121" t="e">
        <f>AVERAGEA(D73:D76)</f>
        <v>#VALUE!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6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67" zoomScaleSheetLayoutView="80" zoomScalePageLayoutView="0" workbookViewId="0" topLeftCell="A1">
      <selection activeCell="J19" sqref="J19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Normal="67" zoomScaleSheetLayoutView="80" zoomScalePageLayoutView="0" workbookViewId="0" topLeftCell="C1">
      <selection activeCell="I29" sqref="I29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6:A88"/>
  <sheetViews>
    <sheetView view="pageBreakPreview" zoomScale="80" zoomScaleNormal="67" zoomScaleSheetLayoutView="80" zoomScalePageLayoutView="0" workbookViewId="0" topLeftCell="A88">
      <selection activeCell="A89" sqref="A89"/>
    </sheetView>
  </sheetViews>
  <sheetFormatPr defaultColWidth="11.57421875" defaultRowHeight="12.75"/>
  <sheetData>
    <row r="66" ht="12.75">
      <c r="A66" t="s">
        <v>261</v>
      </c>
    </row>
    <row r="88" ht="12.75">
      <c r="A88" t="s">
        <v>262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6" r:id="rId2"/>
  <headerFooter alignWithMargins="0">
    <oddHeader>&amp;C&amp;"Times New Roman,Normal"&amp;12&amp;A</oddHeader>
    <oddFooter>&amp;C&amp;"Times New Roman,Normal"&amp;12Página &amp;P</oddFooter>
  </headerFooter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de Paula</dc:creator>
  <cp:keywords/>
  <dc:description/>
  <cp:lastModifiedBy>quelc</cp:lastModifiedBy>
  <cp:lastPrinted>2021-07-13T17:33:05Z</cp:lastPrinted>
  <dcterms:modified xsi:type="dcterms:W3CDTF">2022-03-24T05:49:15Z</dcterms:modified>
  <cp:category/>
  <cp:version/>
  <cp:contentType/>
  <cp:contentStatus/>
  <cp:revision>771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-805398428</vt:i4>
  </property>
  <property fmtid="{D5CDD505-2E9C-101B-9397-08002B2CF9AE}" pid="3" name="_AuthorEmail">
    <vt:lpwstr>laurindo@ajlarcondicionado.com.br</vt:lpwstr>
  </property>
  <property fmtid="{D5CDD505-2E9C-101B-9397-08002B2CF9AE}" pid="4" name="_AuthorEmailDisplayName">
    <vt:lpwstr>Laurindo</vt:lpwstr>
  </property>
  <property fmtid="{D5CDD505-2E9C-101B-9397-08002B2CF9AE}" pid="5" name="_EmailSubject">
    <vt:lpwstr>[Fwd: Orçamento]</vt:lpwstr>
  </property>
  <property fmtid="{D5CDD505-2E9C-101B-9397-08002B2CF9AE}" pid="6" name="_ReviewingToolsShownOnce">
    <vt:lpwstr/>
  </property>
</Properties>
</file>