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/>
  <mc:AlternateContent xmlns:mc="http://schemas.openxmlformats.org/markup-compatibility/2006">
    <mc:Choice Requires="x15">
      <x15ac:absPath xmlns:x15ac="http://schemas.microsoft.com/office/spreadsheetml/2010/11/ac" url="C:\Users\Erica\Downloads\OneDrive_2024-01-04 (1)\04 - AnexoIV_Edital_Modelos_PlanilhasdeCustoseFormacaodePrecos\"/>
    </mc:Choice>
  </mc:AlternateContent>
  <xr:revisionPtr revIDLastSave="0" documentId="11_F458A22497BE22E8E7C7D5B8FD108379DBFD338C" xr6:coauthVersionLast="47" xr6:coauthVersionMax="47" xr10:uidLastSave="{00000000-0000-0000-0000-000000000000}"/>
  <bookViews>
    <workbookView xWindow="-28920" yWindow="-120" windowWidth="29040" windowHeight="15720" tabRatio="842" firstSheet="2" activeTab="2" xr2:uid="{00000000-000D-0000-FFFF-FFFF00000000}"/>
  </bookViews>
  <sheets>
    <sheet name="Quadro - Sintetizado por Estado" sheetId="117" state="hidden" r:id="rId1"/>
    <sheet name="Quadro - Sintetizado por UC" sheetId="128" state="hidden" r:id="rId2"/>
    <sheet name="Quadro-Metragem-Por município" sheetId="160" r:id="rId3"/>
    <sheet name="ISS - Paraná" sheetId="112" r:id="rId4"/>
    <sheet name="Base para Vale Transporte PR" sheetId="115" r:id="rId5"/>
    <sheet name="M² PR (3)" sheetId="163" r:id="rId6"/>
    <sheet name="Serv.Int - Guaraqueçaba-PR" sheetId="83" r:id="rId7"/>
    <sheet name="Serv.Ext - Guaraqueçaba-PR" sheetId="118" r:id="rId8"/>
    <sheet name="Serv.Int-NGI CG Ponta Grossa-PR" sheetId="137" r:id="rId9"/>
    <sheet name="Serv.Int-NGI CG Piraí do Sul-PR" sheetId="140" r:id="rId10"/>
    <sheet name="Serv.Ext-NGI CG Piraí do Sul-PR" sheetId="138" r:id="rId11"/>
    <sheet name="Serv.Int-NGI CG Fernandes P.-PR" sheetId="141" r:id="rId12"/>
    <sheet name="Serv.Int-NGI Curitiba-CampoL-PR" sheetId="142" r:id="rId13"/>
    <sheet name="Serv.Int - NGI Matinhos - PR" sheetId="144" r:id="rId14"/>
    <sheet name="Serv.Int - NGI ICMBio Palmas-PR" sheetId="145" r:id="rId15"/>
    <sheet name="Serv.Int-NGIRioParaná Guaira-PR" sheetId="146" r:id="rId16"/>
    <sheet name="ServInt-NGIRioParaná UmuaramaPR" sheetId="147" r:id="rId17"/>
    <sheet name="ServInt-REBIOPerobasTuneiras-PR" sheetId="148" r:id="rId18"/>
    <sheet name="Uniformes e EPIs - Geral" sheetId="120" r:id="rId19"/>
    <sheet name="Materiais Serventes - Geral" sheetId="130" r:id="rId20"/>
    <sheet name="Equipamentos Serventes - Geral" sheetId="159" r:id="rId21"/>
  </sheets>
  <definedNames>
    <definedName name="_xlnm._FilterDatabase" localSheetId="4" hidden="1">'Base para Vale Transporte PR'!$B$12:$F$12</definedName>
    <definedName name="_xlnm._FilterDatabase" localSheetId="20" hidden="1">'Equipamentos Serventes - Geral'!$A$13:$BP$13</definedName>
    <definedName name="_xlnm._FilterDatabase" localSheetId="3" hidden="1">'ISS - Paraná'!$B$12:$F$12</definedName>
    <definedName name="_xlnm._FilterDatabase" localSheetId="5" hidden="1">'M² PR (3)'!#REF!</definedName>
    <definedName name="_xlnm._FilterDatabase" localSheetId="19" hidden="1">'Materiais Serventes - Geral'!$A$13:$BQ$13</definedName>
    <definedName name="_xlnm._FilterDatabase" localSheetId="2" hidden="1">'Quadro-Metragem-Por município'!$B$11:$Q$11</definedName>
    <definedName name="_xlnm._FilterDatabase" localSheetId="7" hidden="1">'Serv.Ext - Guaraqueçaba-PR'!$B$32:$Q$41</definedName>
    <definedName name="_xlnm._FilterDatabase" localSheetId="10" hidden="1">'Serv.Ext-NGI CG Piraí do Sul-PR'!$B$32:$Q$41</definedName>
    <definedName name="_xlnm._FilterDatabase" localSheetId="6" hidden="1">'Serv.Int - Guaraqueçaba-PR'!$B$32:$Q$41</definedName>
    <definedName name="_xlnm._FilterDatabase" localSheetId="14" hidden="1">'Serv.Int - NGI ICMBio Palmas-PR'!$B$32:$Q$41</definedName>
    <definedName name="_xlnm._FilterDatabase" localSheetId="13" hidden="1">'Serv.Int - NGI Matinhos - PR'!$B$32:$Q$41</definedName>
    <definedName name="_xlnm._FilterDatabase" localSheetId="11" hidden="1">'Serv.Int-NGI CG Fernandes P.-PR'!$B$32:$Q$41</definedName>
    <definedName name="_xlnm._FilterDatabase" localSheetId="9" hidden="1">'Serv.Int-NGI CG Piraí do Sul-PR'!$B$32:$Q$41</definedName>
    <definedName name="_xlnm._FilterDatabase" localSheetId="8" hidden="1">'Serv.Int-NGI CG Ponta Grossa-PR'!$B$32:$Q$41</definedName>
    <definedName name="_xlnm._FilterDatabase" localSheetId="12" hidden="1">'Serv.Int-NGI Curitiba-CampoL-PR'!$B$32:$Q$41</definedName>
    <definedName name="_xlnm._FilterDatabase" localSheetId="15" hidden="1">'Serv.Int-NGIRioParaná Guaira-PR'!$B$32:$Q$41</definedName>
    <definedName name="_xlnm._FilterDatabase" localSheetId="16" hidden="1">'ServInt-NGIRioParaná UmuaramaPR'!$B$32:$Q$41</definedName>
    <definedName name="_xlnm._FilterDatabase" localSheetId="17" hidden="1">'ServInt-REBIOPerobasTuneiras-PR'!$B$32:$Q$41</definedName>
    <definedName name="_xlnm._FilterDatabase" localSheetId="18" hidden="1">'Uniformes e EPIs - Geral'!#REF!</definedName>
    <definedName name="_xlnm.Print_Area" localSheetId="20">'Equipamentos Serventes - Geral'!$B$10:$BD$37</definedName>
    <definedName name="_xlnm.Print_Area" localSheetId="5">'M² PR (3)'!$C$1:$AT$12</definedName>
    <definedName name="_xlnm.Print_Area" localSheetId="19">'Materiais Serventes - Geral'!$B$1:$BE$79</definedName>
    <definedName name="_xlnm.Print_Area" localSheetId="0">'Quadro - Sintetizado por Estado'!$B$1:$L$22</definedName>
    <definedName name="_xlnm.Print_Area" localSheetId="1">'Quadro - Sintetizado por UC'!$B$1:$N$39</definedName>
    <definedName name="_xlnm.Print_Area" localSheetId="2">'Quadro-Metragem-Por município'!$B$1:$Q$25</definedName>
    <definedName name="_xlnm.Print_Area" localSheetId="7">'Serv.Ext - Guaraqueçaba-PR'!$B$1:$R$122</definedName>
    <definedName name="_xlnm.Print_Area" localSheetId="10">'Serv.Ext-NGI CG Piraí do Sul-PR'!$B$1:$R$122</definedName>
    <definedName name="_xlnm.Print_Area" localSheetId="6">'Serv.Int - Guaraqueçaba-PR'!$B$1:$R$122</definedName>
    <definedName name="_xlnm.Print_Area" localSheetId="14">'Serv.Int - NGI ICMBio Palmas-PR'!$B$1:$R$122</definedName>
    <definedName name="_xlnm.Print_Area" localSheetId="13">'Serv.Int - NGI Matinhos - PR'!$B$1:$R$122</definedName>
    <definedName name="_xlnm.Print_Area" localSheetId="11">'Serv.Int-NGI CG Fernandes P.-PR'!$B$1:$R$122</definedName>
    <definedName name="_xlnm.Print_Area" localSheetId="9">'Serv.Int-NGI CG Piraí do Sul-PR'!$B$1:$R$122</definedName>
    <definedName name="_xlnm.Print_Area" localSheetId="8">'Serv.Int-NGI CG Ponta Grossa-PR'!$B$1:$R$122</definedName>
    <definedName name="_xlnm.Print_Area" localSheetId="12">'Serv.Int-NGI Curitiba-CampoL-PR'!$B$1:$R$122</definedName>
    <definedName name="_xlnm.Print_Area" localSheetId="15">'Serv.Int-NGIRioParaná Guaira-PR'!$B$1:$R$122</definedName>
    <definedName name="_xlnm.Print_Area" localSheetId="16">'ServInt-NGIRioParaná UmuaramaPR'!$B$1:$R$122</definedName>
    <definedName name="_xlnm.Print_Area" localSheetId="17">'ServInt-REBIOPerobasTuneiras-PR'!$B$1:$R$122</definedName>
    <definedName name="_xlnm.Print_Area" localSheetId="18">'Uniformes e EPIs - Geral'!$B$1:$T$15</definedName>
    <definedName name="art6i">#REF!</definedName>
    <definedName name="art6ii">#REF!</definedName>
    <definedName name="Excel_BuiltIn_Print_Area_1">#REF!</definedName>
    <definedName name="Excel_BuiltIn_Print_Area_2">#REF!</definedName>
    <definedName name="_xlnm.Print_Titles" localSheetId="20">'Equipamentos Serventes - Geral'!#REF!</definedName>
    <definedName name="_xlnm.Print_Titles" localSheetId="5">'M² PR (3)'!#REF!</definedName>
    <definedName name="_xlnm.Print_Titles" localSheetId="19">'Materiais Serventes - Geral'!#REF!</definedName>
    <definedName name="_xlnm.Print_Titles" localSheetId="0">'Quadro - Sintetizado por Estado'!#REF!</definedName>
    <definedName name="_xlnm.Print_Titles" localSheetId="1">'Quadro - Sintetizado por UC'!#REF!</definedName>
    <definedName name="_xlnm.Print_Titles" localSheetId="2">'Quadro-Metragem-Por município'!#REF!</definedName>
    <definedName name="_xlnm.Print_Titles" localSheetId="7">'Serv.Ext - Guaraqueçaba-PR'!#REF!</definedName>
    <definedName name="_xlnm.Print_Titles" localSheetId="10">'Serv.Ext-NGI CG Piraí do Sul-PR'!#REF!</definedName>
    <definedName name="_xlnm.Print_Titles" localSheetId="6">'Serv.Int - Guaraqueçaba-PR'!#REF!</definedName>
    <definedName name="_xlnm.Print_Titles" localSheetId="14">'Serv.Int - NGI ICMBio Palmas-PR'!#REF!</definedName>
    <definedName name="_xlnm.Print_Titles" localSheetId="13">'Serv.Int - NGI Matinhos - PR'!#REF!</definedName>
    <definedName name="_xlnm.Print_Titles" localSheetId="11">'Serv.Int-NGI CG Fernandes P.-PR'!#REF!</definedName>
    <definedName name="_xlnm.Print_Titles" localSheetId="9">'Serv.Int-NGI CG Piraí do Sul-PR'!#REF!</definedName>
    <definedName name="_xlnm.Print_Titles" localSheetId="8">'Serv.Int-NGI CG Ponta Grossa-PR'!#REF!</definedName>
    <definedName name="_xlnm.Print_Titles" localSheetId="12">'Serv.Int-NGI Curitiba-CampoL-PR'!#REF!</definedName>
    <definedName name="_xlnm.Print_Titles" localSheetId="15">'Serv.Int-NGIRioParaná Guaira-PR'!#REF!</definedName>
    <definedName name="_xlnm.Print_Titles" localSheetId="16">'ServInt-NGIRioParaná UmuaramaPR'!#REF!</definedName>
    <definedName name="_xlnm.Print_Titles" localSheetId="17">'ServInt-REBIOPerobasTuneiras-PR'!#REF!</definedName>
    <definedName name="_xlnm.Print_Titles" localSheetId="18">'Uniformes e EPIs - Geral'!#REF!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60" l="1"/>
  <c r="K14" i="160"/>
  <c r="E46" i="83" l="1"/>
  <c r="F46" i="83" s="1"/>
  <c r="D30" i="163"/>
  <c r="D142" i="163"/>
  <c r="D128" i="163"/>
  <c r="D114" i="163"/>
  <c r="D100" i="163"/>
  <c r="D86" i="163"/>
  <c r="AI15" i="159"/>
  <c r="G64" i="130"/>
  <c r="H64" i="130" s="1"/>
  <c r="I64" i="130" s="1"/>
  <c r="K64" i="130"/>
  <c r="L64" i="130" s="1"/>
  <c r="M64" i="130"/>
  <c r="O64" i="130"/>
  <c r="P64" i="130" s="1"/>
  <c r="Q64" i="130" s="1"/>
  <c r="S64" i="130"/>
  <c r="T64" i="130" s="1"/>
  <c r="U64" i="130" s="1"/>
  <c r="W64" i="130"/>
  <c r="X64" i="130" s="1"/>
  <c r="Y64" i="130"/>
  <c r="AA64" i="130"/>
  <c r="AB64" i="130" s="1"/>
  <c r="AC64" i="130" s="1"/>
  <c r="AE64" i="130"/>
  <c r="AF64" i="130" s="1"/>
  <c r="AG64" i="130" s="1"/>
  <c r="AI64" i="130"/>
  <c r="AJ64" i="130" s="1"/>
  <c r="AK64" i="130"/>
  <c r="AM64" i="130"/>
  <c r="AN64" i="130" s="1"/>
  <c r="AO64" i="130" s="1"/>
  <c r="AQ64" i="130"/>
  <c r="AR64" i="130" s="1"/>
  <c r="AS64" i="130" s="1"/>
  <c r="G65" i="130"/>
  <c r="H65" i="130" s="1"/>
  <c r="I65" i="130"/>
  <c r="K65" i="130"/>
  <c r="L65" i="130" s="1"/>
  <c r="M65" i="130" s="1"/>
  <c r="O65" i="130"/>
  <c r="P65" i="130" s="1"/>
  <c r="Q65" i="130" s="1"/>
  <c r="S65" i="130"/>
  <c r="T65" i="130" s="1"/>
  <c r="U65" i="130"/>
  <c r="W65" i="130"/>
  <c r="X65" i="130" s="1"/>
  <c r="Y65" i="130" s="1"/>
  <c r="AA65" i="130"/>
  <c r="AB65" i="130" s="1"/>
  <c r="AC65" i="130" s="1"/>
  <c r="AE65" i="130"/>
  <c r="AF65" i="130" s="1"/>
  <c r="AG65" i="130"/>
  <c r="AI65" i="130"/>
  <c r="AJ65" i="130" s="1"/>
  <c r="AK65" i="130" s="1"/>
  <c r="AM65" i="130"/>
  <c r="AN65" i="130" s="1"/>
  <c r="AO65" i="130" s="1"/>
  <c r="AQ65" i="130"/>
  <c r="AR65" i="130" s="1"/>
  <c r="AS65" i="130"/>
  <c r="AQ76" i="130"/>
  <c r="AQ75" i="130"/>
  <c r="AM76" i="130"/>
  <c r="AM75" i="130"/>
  <c r="AI76" i="130"/>
  <c r="AI75" i="130"/>
  <c r="AI80" i="130" s="1"/>
  <c r="AE76" i="130"/>
  <c r="AE75" i="130"/>
  <c r="AA76" i="130"/>
  <c r="AA75" i="130"/>
  <c r="W76" i="130"/>
  <c r="W75" i="130"/>
  <c r="W80" i="130" s="1"/>
  <c r="O76" i="130"/>
  <c r="O75" i="130"/>
  <c r="S76" i="130"/>
  <c r="S75" i="130"/>
  <c r="K51" i="130"/>
  <c r="K50" i="130"/>
  <c r="K49" i="130"/>
  <c r="K48" i="130"/>
  <c r="K47" i="130"/>
  <c r="L47" i="130" s="1"/>
  <c r="M47" i="130" s="1"/>
  <c r="K46" i="130"/>
  <c r="K45" i="130"/>
  <c r="L45" i="130" s="1"/>
  <c r="M45" i="130" s="1"/>
  <c r="K44" i="130"/>
  <c r="L44" i="130" s="1"/>
  <c r="M44" i="130" s="1"/>
  <c r="K43" i="130"/>
  <c r="L43" i="130" s="1"/>
  <c r="M43" i="130" s="1"/>
  <c r="K42" i="130"/>
  <c r="K41" i="130"/>
  <c r="K40" i="130"/>
  <c r="K39" i="130"/>
  <c r="K38" i="130"/>
  <c r="K37" i="130"/>
  <c r="K36" i="130"/>
  <c r="K35" i="130"/>
  <c r="L35" i="130" s="1"/>
  <c r="M35" i="130" s="1"/>
  <c r="K34" i="130"/>
  <c r="K33" i="130"/>
  <c r="L33" i="130" s="1"/>
  <c r="M33" i="130" s="1"/>
  <c r="K32" i="130"/>
  <c r="L32" i="130" s="1"/>
  <c r="M32" i="130" s="1"/>
  <c r="K31" i="130"/>
  <c r="L31" i="130" s="1"/>
  <c r="M31" i="130" s="1"/>
  <c r="K30" i="130"/>
  <c r="K29" i="130"/>
  <c r="K28" i="130"/>
  <c r="K27" i="130"/>
  <c r="K26" i="130"/>
  <c r="K25" i="130"/>
  <c r="K24" i="130"/>
  <c r="K23" i="130"/>
  <c r="L23" i="130" s="1"/>
  <c r="M23" i="130" s="1"/>
  <c r="K22" i="130"/>
  <c r="K21" i="130"/>
  <c r="L21" i="130" s="1"/>
  <c r="M21" i="130" s="1"/>
  <c r="K19" i="130"/>
  <c r="L19" i="130" s="1"/>
  <c r="M19" i="130" s="1"/>
  <c r="K18" i="130"/>
  <c r="L18" i="130" s="1"/>
  <c r="M18" i="130" s="1"/>
  <c r="K17" i="130"/>
  <c r="K16" i="130"/>
  <c r="K15" i="130"/>
  <c r="K70" i="130"/>
  <c r="L70" i="130" s="1"/>
  <c r="K69" i="130"/>
  <c r="L69" i="130" s="1"/>
  <c r="M69" i="130" s="1"/>
  <c r="K68" i="130"/>
  <c r="L68" i="130" s="1"/>
  <c r="K67" i="130"/>
  <c r="L67" i="130" s="1"/>
  <c r="K66" i="130"/>
  <c r="L66" i="130" s="1"/>
  <c r="K63" i="130"/>
  <c r="L63" i="130" s="1"/>
  <c r="K62" i="130"/>
  <c r="L62" i="130" s="1"/>
  <c r="K61" i="130"/>
  <c r="L61" i="130" s="1"/>
  <c r="M61" i="130" s="1"/>
  <c r="K60" i="130"/>
  <c r="L60" i="130" s="1"/>
  <c r="M60" i="130" s="1"/>
  <c r="K59" i="130"/>
  <c r="L59" i="130" s="1"/>
  <c r="K58" i="130"/>
  <c r="L58" i="130" s="1"/>
  <c r="K57" i="130"/>
  <c r="L57" i="130" s="1"/>
  <c r="K56" i="130"/>
  <c r="L56" i="130" s="1"/>
  <c r="K55" i="130"/>
  <c r="L55" i="130" s="1"/>
  <c r="M55" i="130" s="1"/>
  <c r="K54" i="130"/>
  <c r="L54" i="130" s="1"/>
  <c r="K78" i="130"/>
  <c r="L78" i="130" s="1"/>
  <c r="K77" i="130"/>
  <c r="L77" i="130" s="1"/>
  <c r="K76" i="130"/>
  <c r="K75" i="130"/>
  <c r="K74" i="130"/>
  <c r="L74" i="130" s="1"/>
  <c r="K73" i="130"/>
  <c r="L73" i="130" s="1"/>
  <c r="K79" i="130"/>
  <c r="L79" i="130" s="1"/>
  <c r="F64" i="163"/>
  <c r="F78" i="163"/>
  <c r="G76" i="130"/>
  <c r="G75" i="130"/>
  <c r="E20" i="130"/>
  <c r="K20" i="130" s="1"/>
  <c r="AQ21" i="159"/>
  <c r="AR21" i="159" s="1"/>
  <c r="AS21" i="159"/>
  <c r="AM21" i="159"/>
  <c r="AN21" i="159" s="1"/>
  <c r="AO21" i="159"/>
  <c r="AI21" i="159"/>
  <c r="AJ21" i="159" s="1"/>
  <c r="AK21" i="159"/>
  <c r="W21" i="159"/>
  <c r="X21" i="159" s="1"/>
  <c r="S21" i="159"/>
  <c r="T21" i="159" s="1"/>
  <c r="O21" i="159"/>
  <c r="P21" i="159" s="1"/>
  <c r="K21" i="159"/>
  <c r="L21" i="159" s="1"/>
  <c r="M21" i="159"/>
  <c r="Q21" i="159" s="1"/>
  <c r="U21" i="159" s="1"/>
  <c r="Y21" i="159" s="1"/>
  <c r="G21" i="159"/>
  <c r="G15" i="130"/>
  <c r="H15" i="130" s="1"/>
  <c r="I15" i="130" s="1"/>
  <c r="I25" i="160"/>
  <c r="J18" i="160"/>
  <c r="J16" i="160"/>
  <c r="D109" i="163"/>
  <c r="D20" i="163"/>
  <c r="D16" i="163"/>
  <c r="J13" i="160"/>
  <c r="H13" i="120"/>
  <c r="F148" i="163"/>
  <c r="F134" i="163"/>
  <c r="F120" i="163"/>
  <c r="F106" i="163"/>
  <c r="E109" i="163"/>
  <c r="F92" i="163"/>
  <c r="E95" i="163"/>
  <c r="D72" i="163"/>
  <c r="D58" i="163"/>
  <c r="D44" i="163"/>
  <c r="D48" i="163"/>
  <c r="F36" i="163"/>
  <c r="K23" i="128"/>
  <c r="K37" i="128"/>
  <c r="AA21" i="159"/>
  <c r="AQ37" i="159"/>
  <c r="AM37" i="159"/>
  <c r="AI37" i="159"/>
  <c r="AE37" i="159"/>
  <c r="AA37" i="159"/>
  <c r="W37" i="159"/>
  <c r="S37" i="159"/>
  <c r="O37" i="159"/>
  <c r="K37" i="159"/>
  <c r="G37" i="159"/>
  <c r="AQ36" i="159"/>
  <c r="AM36" i="159"/>
  <c r="AI36" i="159"/>
  <c r="AE36" i="159"/>
  <c r="AA36" i="159"/>
  <c r="W36" i="159"/>
  <c r="S36" i="159"/>
  <c r="O36" i="159"/>
  <c r="K36" i="159"/>
  <c r="G36" i="159"/>
  <c r="AQ35" i="159"/>
  <c r="AM35" i="159"/>
  <c r="AI35" i="159"/>
  <c r="AE35" i="159"/>
  <c r="AA35" i="159"/>
  <c r="W35" i="159"/>
  <c r="S35" i="159"/>
  <c r="O35" i="159"/>
  <c r="K35" i="159"/>
  <c r="G35" i="159"/>
  <c r="AQ34" i="159"/>
  <c r="AM34" i="159"/>
  <c r="AI34" i="159"/>
  <c r="AE34" i="159"/>
  <c r="AA34" i="159"/>
  <c r="W34" i="159"/>
  <c r="S34" i="159"/>
  <c r="O34" i="159"/>
  <c r="K34" i="159"/>
  <c r="G34" i="159"/>
  <c r="AQ33" i="159"/>
  <c r="AM33" i="159"/>
  <c r="AI33" i="159"/>
  <c r="AE33" i="159"/>
  <c r="AA33" i="159"/>
  <c r="W33" i="159"/>
  <c r="S33" i="159"/>
  <c r="O33" i="159"/>
  <c r="K33" i="159"/>
  <c r="G33" i="159"/>
  <c r="AQ32" i="159"/>
  <c r="AM32" i="159"/>
  <c r="AI32" i="159"/>
  <c r="AE32" i="159"/>
  <c r="AA32" i="159"/>
  <c r="W32" i="159"/>
  <c r="S32" i="159"/>
  <c r="O32" i="159"/>
  <c r="K32" i="159"/>
  <c r="G32" i="159"/>
  <c r="AQ31" i="159"/>
  <c r="AM31" i="159"/>
  <c r="AI31" i="159"/>
  <c r="AE31" i="159"/>
  <c r="AA31" i="159"/>
  <c r="W31" i="159"/>
  <c r="S31" i="159"/>
  <c r="O31" i="159"/>
  <c r="K31" i="159"/>
  <c r="G31" i="159"/>
  <c r="AQ30" i="159"/>
  <c r="AM30" i="159"/>
  <c r="AI30" i="159"/>
  <c r="AE30" i="159"/>
  <c r="AA30" i="159"/>
  <c r="W30" i="159"/>
  <c r="S30" i="159"/>
  <c r="O30" i="159"/>
  <c r="K30" i="159"/>
  <c r="G30" i="159"/>
  <c r="AQ29" i="159"/>
  <c r="AM29" i="159"/>
  <c r="AI29" i="159"/>
  <c r="AE29" i="159"/>
  <c r="AA29" i="159"/>
  <c r="W29" i="159"/>
  <c r="S29" i="159"/>
  <c r="O29" i="159"/>
  <c r="K29" i="159"/>
  <c r="G29" i="159"/>
  <c r="AQ28" i="159"/>
  <c r="AM28" i="159"/>
  <c r="AI28" i="159"/>
  <c r="AE28" i="159"/>
  <c r="AA28" i="159"/>
  <c r="W28" i="159"/>
  <c r="S28" i="159"/>
  <c r="O28" i="159"/>
  <c r="K28" i="159"/>
  <c r="G28" i="159"/>
  <c r="AQ27" i="159"/>
  <c r="AM27" i="159"/>
  <c r="AI27" i="159"/>
  <c r="AE27" i="159"/>
  <c r="AA27" i="159"/>
  <c r="W27" i="159"/>
  <c r="S27" i="159"/>
  <c r="O27" i="159"/>
  <c r="K27" i="159"/>
  <c r="G27" i="159"/>
  <c r="AQ26" i="159"/>
  <c r="AM26" i="159"/>
  <c r="AI26" i="159"/>
  <c r="AE26" i="159"/>
  <c r="AA26" i="159"/>
  <c r="W26" i="159"/>
  <c r="S26" i="159"/>
  <c r="O26" i="159"/>
  <c r="K26" i="159"/>
  <c r="G26" i="159"/>
  <c r="AQ25" i="159"/>
  <c r="AM25" i="159"/>
  <c r="AI25" i="159"/>
  <c r="AE25" i="159"/>
  <c r="AA25" i="159"/>
  <c r="W25" i="159"/>
  <c r="S25" i="159"/>
  <c r="O25" i="159"/>
  <c r="K25" i="159"/>
  <c r="G25" i="159"/>
  <c r="AQ24" i="159"/>
  <c r="AM24" i="159"/>
  <c r="AI24" i="159"/>
  <c r="AE24" i="159"/>
  <c r="AA24" i="159"/>
  <c r="W24" i="159"/>
  <c r="S24" i="159"/>
  <c r="O24" i="159"/>
  <c r="K24" i="159"/>
  <c r="G24" i="159"/>
  <c r="AQ23" i="159"/>
  <c r="AM23" i="159"/>
  <c r="AI23" i="159"/>
  <c r="AE23" i="159"/>
  <c r="AA23" i="159"/>
  <c r="W23" i="159"/>
  <c r="S23" i="159"/>
  <c r="O23" i="159"/>
  <c r="K23" i="159"/>
  <c r="G23" i="159"/>
  <c r="AQ22" i="159"/>
  <c r="AM22" i="159"/>
  <c r="AI22" i="159"/>
  <c r="AE22" i="159"/>
  <c r="AA22" i="159"/>
  <c r="W22" i="159"/>
  <c r="S22" i="159"/>
  <c r="O22" i="159"/>
  <c r="K22" i="159"/>
  <c r="G22" i="159"/>
  <c r="AQ20" i="159"/>
  <c r="AM20" i="159"/>
  <c r="AI20" i="159"/>
  <c r="AE20" i="159"/>
  <c r="AA20" i="159"/>
  <c r="W20" i="159"/>
  <c r="S20" i="159"/>
  <c r="O20" i="159"/>
  <c r="K20" i="159"/>
  <c r="G20" i="159"/>
  <c r="AQ19" i="159"/>
  <c r="AM19" i="159"/>
  <c r="AI19" i="159"/>
  <c r="AE19" i="159"/>
  <c r="AA19" i="159"/>
  <c r="W19" i="159"/>
  <c r="S19" i="159"/>
  <c r="O19" i="159"/>
  <c r="K19" i="159"/>
  <c r="G19" i="159"/>
  <c r="AQ18" i="159"/>
  <c r="AM18" i="159"/>
  <c r="AI18" i="159"/>
  <c r="AE18" i="159"/>
  <c r="AA18" i="159"/>
  <c r="W18" i="159"/>
  <c r="S18" i="159"/>
  <c r="O18" i="159"/>
  <c r="K18" i="159"/>
  <c r="G18" i="159"/>
  <c r="AQ17" i="159"/>
  <c r="AM17" i="159"/>
  <c r="AI17" i="159"/>
  <c r="AE17" i="159"/>
  <c r="AA17" i="159"/>
  <c r="W17" i="159"/>
  <c r="S17" i="159"/>
  <c r="O17" i="159"/>
  <c r="K17" i="159"/>
  <c r="G17" i="159"/>
  <c r="AQ16" i="159"/>
  <c r="AM16" i="159"/>
  <c r="AI16" i="159"/>
  <c r="AE16" i="159"/>
  <c r="AA16" i="159"/>
  <c r="W16" i="159"/>
  <c r="S16" i="159"/>
  <c r="O16" i="159"/>
  <c r="K16" i="159"/>
  <c r="G16" i="159"/>
  <c r="AQ15" i="159"/>
  <c r="AM15" i="159"/>
  <c r="AE15" i="159"/>
  <c r="AA15" i="159"/>
  <c r="W15" i="159"/>
  <c r="S15" i="159"/>
  <c r="O15" i="159"/>
  <c r="K15" i="159"/>
  <c r="G15" i="159"/>
  <c r="D107" i="148"/>
  <c r="D103" i="148" s="1"/>
  <c r="D107" i="147"/>
  <c r="H44" i="147"/>
  <c r="D107" i="146"/>
  <c r="H44" i="146"/>
  <c r="D107" i="145"/>
  <c r="D103" i="145" s="1"/>
  <c r="D107" i="144"/>
  <c r="D103" i="144" s="1"/>
  <c r="H44" i="144"/>
  <c r="D107" i="142"/>
  <c r="D103" i="142" s="1"/>
  <c r="D107" i="141"/>
  <c r="D103" i="141" s="1"/>
  <c r="D107" i="138"/>
  <c r="D103" i="138" s="1"/>
  <c r="D107" i="140"/>
  <c r="D103" i="140" s="1"/>
  <c r="D107" i="137"/>
  <c r="D103" i="137" s="1"/>
  <c r="H44" i="137"/>
  <c r="F44" i="137" s="1"/>
  <c r="D107" i="118"/>
  <c r="D107" i="83"/>
  <c r="F83" i="148"/>
  <c r="F88" i="148" s="1"/>
  <c r="E79" i="148"/>
  <c r="E67" i="148"/>
  <c r="F46" i="148"/>
  <c r="F45" i="148"/>
  <c r="E41" i="148"/>
  <c r="E30" i="148"/>
  <c r="F19" i="148"/>
  <c r="F23" i="148" s="1"/>
  <c r="D103" i="147"/>
  <c r="F83" i="147"/>
  <c r="F88" i="147" s="1"/>
  <c r="E79" i="147"/>
  <c r="E67" i="147"/>
  <c r="F46" i="147"/>
  <c r="F45" i="147"/>
  <c r="F44" i="147"/>
  <c r="F52" i="147" s="1"/>
  <c r="F57" i="147" s="1"/>
  <c r="E41" i="147"/>
  <c r="E30" i="147"/>
  <c r="F19" i="147"/>
  <c r="F23" i="147" s="1"/>
  <c r="D103" i="146"/>
  <c r="F83" i="146"/>
  <c r="F88" i="146" s="1"/>
  <c r="E79" i="146"/>
  <c r="E67" i="146"/>
  <c r="F46" i="146"/>
  <c r="F45" i="146"/>
  <c r="F44" i="146"/>
  <c r="F52" i="146" s="1"/>
  <c r="F57" i="146" s="1"/>
  <c r="E41" i="146"/>
  <c r="E30" i="146"/>
  <c r="F19" i="146"/>
  <c r="F23" i="146" s="1"/>
  <c r="F83" i="145"/>
  <c r="F88" i="145" s="1"/>
  <c r="E79" i="145"/>
  <c r="E67" i="145"/>
  <c r="F46" i="145"/>
  <c r="F45" i="145"/>
  <c r="E41" i="145"/>
  <c r="E30" i="145"/>
  <c r="F19" i="145"/>
  <c r="F23" i="145" s="1"/>
  <c r="F83" i="144"/>
  <c r="F88" i="144" s="1"/>
  <c r="E79" i="144"/>
  <c r="E67" i="144"/>
  <c r="F46" i="144"/>
  <c r="F45" i="144"/>
  <c r="F44" i="144"/>
  <c r="F52" i="144" s="1"/>
  <c r="F57" i="144" s="1"/>
  <c r="E41" i="144"/>
  <c r="E30" i="144"/>
  <c r="F19" i="144"/>
  <c r="F23" i="144" s="1"/>
  <c r="F83" i="142"/>
  <c r="F88" i="142" s="1"/>
  <c r="E79" i="142"/>
  <c r="E67" i="142"/>
  <c r="F46" i="142"/>
  <c r="F45" i="142"/>
  <c r="E41" i="142"/>
  <c r="E30" i="142"/>
  <c r="F19" i="142"/>
  <c r="F23" i="142" s="1"/>
  <c r="F83" i="141"/>
  <c r="F88" i="141" s="1"/>
  <c r="E79" i="141"/>
  <c r="E67" i="141"/>
  <c r="F46" i="141"/>
  <c r="F45" i="141"/>
  <c r="E41" i="141"/>
  <c r="E30" i="141"/>
  <c r="F19" i="141"/>
  <c r="F23" i="141" s="1"/>
  <c r="F83" i="140"/>
  <c r="F88" i="140" s="1"/>
  <c r="E79" i="140"/>
  <c r="E67" i="140"/>
  <c r="F46" i="140"/>
  <c r="F45" i="140"/>
  <c r="E41" i="140"/>
  <c r="E30" i="140"/>
  <c r="F19" i="140"/>
  <c r="F23" i="140" s="1"/>
  <c r="F83" i="138"/>
  <c r="F88" i="138" s="1"/>
  <c r="E79" i="138"/>
  <c r="E67" i="138"/>
  <c r="F46" i="138"/>
  <c r="F45" i="138"/>
  <c r="E41" i="138"/>
  <c r="E30" i="138"/>
  <c r="F19" i="138"/>
  <c r="F23" i="138" s="1"/>
  <c r="F83" i="137"/>
  <c r="F88" i="137" s="1"/>
  <c r="E79" i="137"/>
  <c r="E67" i="137"/>
  <c r="F46" i="137"/>
  <c r="F45" i="137"/>
  <c r="E41" i="137"/>
  <c r="E30" i="137"/>
  <c r="F19" i="137"/>
  <c r="F23" i="137" s="1"/>
  <c r="AQ79" i="130"/>
  <c r="AR79" i="130" s="1"/>
  <c r="AQ78" i="130"/>
  <c r="AR78" i="130" s="1"/>
  <c r="AS78" i="130" s="1"/>
  <c r="AQ77" i="130"/>
  <c r="AR77" i="130" s="1"/>
  <c r="AQ74" i="130"/>
  <c r="AR74" i="130" s="1"/>
  <c r="AQ73" i="130"/>
  <c r="AR73" i="130" s="1"/>
  <c r="AQ70" i="130"/>
  <c r="AR70" i="130" s="1"/>
  <c r="AQ69" i="130"/>
  <c r="AR69" i="130" s="1"/>
  <c r="AQ68" i="130"/>
  <c r="AR68" i="130" s="1"/>
  <c r="AQ67" i="130"/>
  <c r="AR67" i="130" s="1"/>
  <c r="AQ66" i="130"/>
  <c r="AR66" i="130" s="1"/>
  <c r="AQ63" i="130"/>
  <c r="AR63" i="130" s="1"/>
  <c r="AQ62" i="130"/>
  <c r="AR62" i="130" s="1"/>
  <c r="AQ61" i="130"/>
  <c r="AR61" i="130" s="1"/>
  <c r="AQ60" i="130"/>
  <c r="AR60" i="130" s="1"/>
  <c r="AQ59" i="130"/>
  <c r="AR59" i="130" s="1"/>
  <c r="AQ58" i="130"/>
  <c r="AR58" i="130" s="1"/>
  <c r="AQ57" i="130"/>
  <c r="AR57" i="130" s="1"/>
  <c r="AQ56" i="130"/>
  <c r="AR56" i="130" s="1"/>
  <c r="AQ55" i="130"/>
  <c r="AR55" i="130" s="1"/>
  <c r="AQ54" i="130"/>
  <c r="AR54" i="130" s="1"/>
  <c r="AM79" i="130"/>
  <c r="AN79" i="130" s="1"/>
  <c r="AM78" i="130"/>
  <c r="AN78" i="130" s="1"/>
  <c r="AM77" i="130"/>
  <c r="AN77" i="130" s="1"/>
  <c r="AM74" i="130"/>
  <c r="AN74" i="130" s="1"/>
  <c r="AO74" i="130" s="1"/>
  <c r="AM73" i="130"/>
  <c r="AN73" i="130" s="1"/>
  <c r="AO73" i="130" s="1"/>
  <c r="AM70" i="130"/>
  <c r="AN70" i="130" s="1"/>
  <c r="AM69" i="130"/>
  <c r="AN69" i="130" s="1"/>
  <c r="AM68" i="130"/>
  <c r="AN68" i="130" s="1"/>
  <c r="AM67" i="130"/>
  <c r="AN67" i="130" s="1"/>
  <c r="AM66" i="130"/>
  <c r="AN66" i="130" s="1"/>
  <c r="AM63" i="130"/>
  <c r="AN63" i="130" s="1"/>
  <c r="AM62" i="130"/>
  <c r="AN62" i="130" s="1"/>
  <c r="AM61" i="130"/>
  <c r="AN61" i="130" s="1"/>
  <c r="AM60" i="130"/>
  <c r="AN60" i="130" s="1"/>
  <c r="AM59" i="130"/>
  <c r="AN59" i="130" s="1"/>
  <c r="AM58" i="130"/>
  <c r="AN58" i="130" s="1"/>
  <c r="AM57" i="130"/>
  <c r="AN57" i="130" s="1"/>
  <c r="AM56" i="130"/>
  <c r="AN56" i="130" s="1"/>
  <c r="AM55" i="130"/>
  <c r="AN55" i="130" s="1"/>
  <c r="AM54" i="130"/>
  <c r="AN54" i="130" s="1"/>
  <c r="AI79" i="130"/>
  <c r="AJ79" i="130" s="1"/>
  <c r="AK79" i="130" s="1"/>
  <c r="AI78" i="130"/>
  <c r="AJ78" i="130" s="1"/>
  <c r="AK78" i="130" s="1"/>
  <c r="AI77" i="130"/>
  <c r="AJ77" i="130" s="1"/>
  <c r="AI74" i="130"/>
  <c r="AJ74" i="130" s="1"/>
  <c r="AI73" i="130"/>
  <c r="AJ73" i="130" s="1"/>
  <c r="AI70" i="130"/>
  <c r="AJ70" i="130" s="1"/>
  <c r="AI69" i="130"/>
  <c r="AJ69" i="130" s="1"/>
  <c r="AI68" i="130"/>
  <c r="AJ68" i="130" s="1"/>
  <c r="AI67" i="130"/>
  <c r="AJ67" i="130" s="1"/>
  <c r="AK67" i="130" s="1"/>
  <c r="AI66" i="130"/>
  <c r="AJ66" i="130" s="1"/>
  <c r="AI63" i="130"/>
  <c r="AJ63" i="130" s="1"/>
  <c r="AK63" i="130" s="1"/>
  <c r="AI62" i="130"/>
  <c r="AJ62" i="130" s="1"/>
  <c r="AK62" i="130" s="1"/>
  <c r="AI61" i="130"/>
  <c r="AJ61" i="130" s="1"/>
  <c r="AK61" i="130" s="1"/>
  <c r="AI60" i="130"/>
  <c r="AJ60" i="130" s="1"/>
  <c r="AI59" i="130"/>
  <c r="AJ59" i="130" s="1"/>
  <c r="AI58" i="130"/>
  <c r="AJ58" i="130" s="1"/>
  <c r="AI57" i="130"/>
  <c r="AJ57" i="130" s="1"/>
  <c r="AI56" i="130"/>
  <c r="AJ56" i="130" s="1"/>
  <c r="AK56" i="130" s="1"/>
  <c r="AI55" i="130"/>
  <c r="AJ55" i="130" s="1"/>
  <c r="AK55" i="130" s="1"/>
  <c r="AI54" i="130"/>
  <c r="AJ54" i="130" s="1"/>
  <c r="AA70" i="130"/>
  <c r="AB70" i="130" s="1"/>
  <c r="AA69" i="130"/>
  <c r="AB69" i="130" s="1"/>
  <c r="AA68" i="130"/>
  <c r="AB68" i="130" s="1"/>
  <c r="AA67" i="130"/>
  <c r="AB67" i="130" s="1"/>
  <c r="AC67" i="130" s="1"/>
  <c r="AS67" i="130" s="1"/>
  <c r="AA66" i="130"/>
  <c r="AB66" i="130" s="1"/>
  <c r="AC66" i="130" s="1"/>
  <c r="AS66" i="130" s="1"/>
  <c r="AA63" i="130"/>
  <c r="AB63" i="130" s="1"/>
  <c r="AA62" i="130"/>
  <c r="AB62" i="130" s="1"/>
  <c r="AA61" i="130"/>
  <c r="AB61" i="130" s="1"/>
  <c r="AA60" i="130"/>
  <c r="AB60" i="130" s="1"/>
  <c r="AA59" i="130"/>
  <c r="AB59" i="130" s="1"/>
  <c r="AC59" i="130" s="1"/>
  <c r="AS59" i="130" s="1"/>
  <c r="AA58" i="130"/>
  <c r="AB58" i="130" s="1"/>
  <c r="AC58" i="130" s="1"/>
  <c r="AS58" i="130" s="1"/>
  <c r="AA57" i="130"/>
  <c r="AB57" i="130" s="1"/>
  <c r="AA56" i="130"/>
  <c r="AB56" i="130" s="1"/>
  <c r="AC56" i="130" s="1"/>
  <c r="AS56" i="130" s="1"/>
  <c r="AA55" i="130"/>
  <c r="AB55" i="130" s="1"/>
  <c r="AA54" i="130"/>
  <c r="AB54" i="130" s="1"/>
  <c r="AE70" i="130"/>
  <c r="AF70" i="130" s="1"/>
  <c r="AG70" i="130" s="1"/>
  <c r="AE69" i="130"/>
  <c r="AF69" i="130" s="1"/>
  <c r="AG69" i="130" s="1"/>
  <c r="AE68" i="130"/>
  <c r="AF68" i="130" s="1"/>
  <c r="AE67" i="130"/>
  <c r="AF67" i="130" s="1"/>
  <c r="AE66" i="130"/>
  <c r="AF66" i="130" s="1"/>
  <c r="AE63" i="130"/>
  <c r="AF63" i="130" s="1"/>
  <c r="AE62" i="130"/>
  <c r="AF62" i="130" s="1"/>
  <c r="AE61" i="130"/>
  <c r="AF61" i="130" s="1"/>
  <c r="AE60" i="130"/>
  <c r="AF60" i="130" s="1"/>
  <c r="AG60" i="130" s="1"/>
  <c r="AE59" i="130"/>
  <c r="AF59" i="130" s="1"/>
  <c r="AG59" i="130" s="1"/>
  <c r="AE58" i="130"/>
  <c r="AF58" i="130" s="1"/>
  <c r="AE57" i="130"/>
  <c r="AF57" i="130" s="1"/>
  <c r="AG57" i="130" s="1"/>
  <c r="AE56" i="130"/>
  <c r="AF56" i="130" s="1"/>
  <c r="AG56" i="130" s="1"/>
  <c r="AE55" i="130"/>
  <c r="AF55" i="130" s="1"/>
  <c r="AG55" i="130" s="1"/>
  <c r="AE54" i="130"/>
  <c r="AF54" i="130" s="1"/>
  <c r="AE79" i="130"/>
  <c r="AF79" i="130" s="1"/>
  <c r="AE78" i="130"/>
  <c r="AF78" i="130" s="1"/>
  <c r="AE77" i="130"/>
  <c r="AF77" i="130" s="1"/>
  <c r="AG77" i="130" s="1"/>
  <c r="AE74" i="130"/>
  <c r="AF74" i="130" s="1"/>
  <c r="AG74" i="130" s="1"/>
  <c r="AE73" i="130"/>
  <c r="AF73" i="130" s="1"/>
  <c r="AG73" i="130" s="1"/>
  <c r="AS79" i="130"/>
  <c r="AS77" i="130"/>
  <c r="AS74" i="130"/>
  <c r="AS73" i="130"/>
  <c r="AO79" i="130"/>
  <c r="AO78" i="130"/>
  <c r="AO77" i="130"/>
  <c r="AK77" i="130"/>
  <c r="AK74" i="130"/>
  <c r="AK73" i="130"/>
  <c r="AG79" i="130"/>
  <c r="AG78" i="130"/>
  <c r="AA79" i="130"/>
  <c r="AB79" i="130" s="1"/>
  <c r="AA78" i="130"/>
  <c r="AB78" i="130" s="1"/>
  <c r="AA77" i="130"/>
  <c r="AB77" i="130" s="1"/>
  <c r="AA74" i="130"/>
  <c r="AB74" i="130" s="1"/>
  <c r="AC74" i="130" s="1"/>
  <c r="AA73" i="130"/>
  <c r="AB73" i="130" s="1"/>
  <c r="AC73" i="130" s="1"/>
  <c r="AC79" i="130"/>
  <c r="AC78" i="130"/>
  <c r="AC77" i="130"/>
  <c r="W79" i="130"/>
  <c r="X79" i="130" s="1"/>
  <c r="W78" i="130"/>
  <c r="X78" i="130" s="1"/>
  <c r="W77" i="130"/>
  <c r="X77" i="130" s="1"/>
  <c r="W74" i="130"/>
  <c r="X74" i="130" s="1"/>
  <c r="W73" i="130"/>
  <c r="X73" i="130" s="1"/>
  <c r="Y73" i="130" s="1"/>
  <c r="Y79" i="130"/>
  <c r="Y78" i="130"/>
  <c r="Y77" i="130"/>
  <c r="Y74" i="130"/>
  <c r="W70" i="130"/>
  <c r="X70" i="130" s="1"/>
  <c r="W69" i="130"/>
  <c r="X69" i="130" s="1"/>
  <c r="W68" i="130"/>
  <c r="X68" i="130" s="1"/>
  <c r="W67" i="130"/>
  <c r="X67" i="130" s="1"/>
  <c r="W66" i="130"/>
  <c r="X66" i="130" s="1"/>
  <c r="Y66" i="130" s="1"/>
  <c r="AO66" i="130" s="1"/>
  <c r="W63" i="130"/>
  <c r="X63" i="130" s="1"/>
  <c r="Y63" i="130" s="1"/>
  <c r="AO63" i="130" s="1"/>
  <c r="W62" i="130"/>
  <c r="X62" i="130" s="1"/>
  <c r="Y62" i="130" s="1"/>
  <c r="AO62" i="130" s="1"/>
  <c r="W61" i="130"/>
  <c r="X61" i="130" s="1"/>
  <c r="Y61" i="130" s="1"/>
  <c r="AO61" i="130" s="1"/>
  <c r="W60" i="130"/>
  <c r="X60" i="130" s="1"/>
  <c r="Y60" i="130" s="1"/>
  <c r="AO60" i="130" s="1"/>
  <c r="W59" i="130"/>
  <c r="X59" i="130" s="1"/>
  <c r="Y59" i="130" s="1"/>
  <c r="AO59" i="130" s="1"/>
  <c r="W58" i="130"/>
  <c r="X58" i="130" s="1"/>
  <c r="Y58" i="130" s="1"/>
  <c r="AO58" i="130" s="1"/>
  <c r="W57" i="130"/>
  <c r="X57" i="130" s="1"/>
  <c r="W56" i="130"/>
  <c r="X56" i="130" s="1"/>
  <c r="W55" i="130"/>
  <c r="X55" i="130" s="1"/>
  <c r="W54" i="130"/>
  <c r="X54" i="130" s="1"/>
  <c r="O79" i="130"/>
  <c r="P79" i="130" s="1"/>
  <c r="O78" i="130"/>
  <c r="P78" i="130" s="1"/>
  <c r="Q78" i="130" s="1"/>
  <c r="O77" i="130"/>
  <c r="P77" i="130" s="1"/>
  <c r="O74" i="130"/>
  <c r="P74" i="130" s="1"/>
  <c r="O73" i="130"/>
  <c r="P73" i="130" s="1"/>
  <c r="S79" i="130"/>
  <c r="T79" i="130" s="1"/>
  <c r="U79" i="130" s="1"/>
  <c r="S78" i="130"/>
  <c r="T78" i="130" s="1"/>
  <c r="U78" i="130" s="1"/>
  <c r="S77" i="130"/>
  <c r="T77" i="130" s="1"/>
  <c r="S74" i="130"/>
  <c r="T74" i="130" s="1"/>
  <c r="S73" i="130"/>
  <c r="T73" i="130" s="1"/>
  <c r="AK70" i="130"/>
  <c r="AK69" i="130"/>
  <c r="AK66" i="130"/>
  <c r="AK60" i="130"/>
  <c r="AK59" i="130"/>
  <c r="AK58" i="130"/>
  <c r="AK57" i="130"/>
  <c r="AG67" i="130"/>
  <c r="AG66" i="130"/>
  <c r="AG63" i="130"/>
  <c r="AG62" i="130"/>
  <c r="AG61" i="130"/>
  <c r="AG58" i="130"/>
  <c r="AC70" i="130"/>
  <c r="AC69" i="130"/>
  <c r="AC63" i="130"/>
  <c r="AS63" i="130" s="1"/>
  <c r="AC62" i="130"/>
  <c r="AC61" i="130"/>
  <c r="AC60" i="130"/>
  <c r="AC57" i="130"/>
  <c r="AS57" i="130" s="1"/>
  <c r="AC55" i="130"/>
  <c r="Y70" i="130"/>
  <c r="Y69" i="130"/>
  <c r="AO69" i="130" s="1"/>
  <c r="Y67" i="130"/>
  <c r="AO67" i="130" s="1"/>
  <c r="Y57" i="130"/>
  <c r="AO57" i="130" s="1"/>
  <c r="Y56" i="130"/>
  <c r="Y55" i="130"/>
  <c r="AO55" i="130" s="1"/>
  <c r="S70" i="130"/>
  <c r="T70" i="130" s="1"/>
  <c r="U70" i="130" s="1"/>
  <c r="S69" i="130"/>
  <c r="T69" i="130" s="1"/>
  <c r="S68" i="130"/>
  <c r="T68" i="130" s="1"/>
  <c r="S67" i="130"/>
  <c r="T67" i="130" s="1"/>
  <c r="S66" i="130"/>
  <c r="T66" i="130" s="1"/>
  <c r="S63" i="130"/>
  <c r="T63" i="130" s="1"/>
  <c r="U63" i="130" s="1"/>
  <c r="S62" i="130"/>
  <c r="T62" i="130" s="1"/>
  <c r="U62" i="130" s="1"/>
  <c r="S61" i="130"/>
  <c r="T61" i="130" s="1"/>
  <c r="S60" i="130"/>
  <c r="T60" i="130" s="1"/>
  <c r="S59" i="130"/>
  <c r="T59" i="130" s="1"/>
  <c r="S58" i="130"/>
  <c r="T58" i="130" s="1"/>
  <c r="S57" i="130"/>
  <c r="T57" i="130" s="1"/>
  <c r="U57" i="130" s="1"/>
  <c r="S56" i="130"/>
  <c r="T56" i="130" s="1"/>
  <c r="U56" i="130" s="1"/>
  <c r="S55" i="130"/>
  <c r="T55" i="130" s="1"/>
  <c r="S54" i="130"/>
  <c r="T54" i="130" s="1"/>
  <c r="U77" i="130"/>
  <c r="U74" i="130"/>
  <c r="U73" i="130"/>
  <c r="Q79" i="130"/>
  <c r="Q77" i="130"/>
  <c r="Q74" i="130"/>
  <c r="Q73" i="130"/>
  <c r="U69" i="130"/>
  <c r="U67" i="130"/>
  <c r="U66" i="130"/>
  <c r="U61" i="130"/>
  <c r="U60" i="130"/>
  <c r="U59" i="130"/>
  <c r="U58" i="130"/>
  <c r="U55" i="130"/>
  <c r="M70" i="130"/>
  <c r="M67" i="130"/>
  <c r="M66" i="130"/>
  <c r="M63" i="130"/>
  <c r="M62" i="130"/>
  <c r="M59" i="130"/>
  <c r="M58" i="130"/>
  <c r="M57" i="130"/>
  <c r="M56" i="130"/>
  <c r="G79" i="130"/>
  <c r="G78" i="130"/>
  <c r="G77" i="130"/>
  <c r="G74" i="130"/>
  <c r="G73" i="130"/>
  <c r="G80" i="130" s="1"/>
  <c r="G70" i="130"/>
  <c r="G69" i="130"/>
  <c r="G68" i="130"/>
  <c r="G67" i="130"/>
  <c r="G66" i="130"/>
  <c r="G63" i="130"/>
  <c r="G62" i="130"/>
  <c r="G61" i="130"/>
  <c r="G60" i="130"/>
  <c r="G59" i="130"/>
  <c r="G58" i="130"/>
  <c r="G57" i="130"/>
  <c r="G56" i="130"/>
  <c r="G55" i="130"/>
  <c r="G54" i="130"/>
  <c r="H54" i="130" s="1"/>
  <c r="AQ51" i="130"/>
  <c r="AR51" i="130" s="1"/>
  <c r="AS51" i="130" s="1"/>
  <c r="AQ50" i="130"/>
  <c r="AR50" i="130" s="1"/>
  <c r="AS50" i="130" s="1"/>
  <c r="AQ49" i="130"/>
  <c r="AR49" i="130" s="1"/>
  <c r="AS49" i="130" s="1"/>
  <c r="AQ48" i="130"/>
  <c r="AR48" i="130" s="1"/>
  <c r="AS48" i="130" s="1"/>
  <c r="AQ47" i="130"/>
  <c r="AR47" i="130" s="1"/>
  <c r="AS47" i="130" s="1"/>
  <c r="AQ46" i="130"/>
  <c r="AR46" i="130" s="1"/>
  <c r="AS46" i="130" s="1"/>
  <c r="AQ45" i="130"/>
  <c r="AR45" i="130" s="1"/>
  <c r="AS45" i="130" s="1"/>
  <c r="AQ44" i="130"/>
  <c r="AR44" i="130" s="1"/>
  <c r="AS44" i="130" s="1"/>
  <c r="AQ43" i="130"/>
  <c r="AR43" i="130" s="1"/>
  <c r="AS43" i="130" s="1"/>
  <c r="AQ42" i="130"/>
  <c r="AR42" i="130" s="1"/>
  <c r="AS42" i="130" s="1"/>
  <c r="AQ41" i="130"/>
  <c r="AR41" i="130" s="1"/>
  <c r="AS41" i="130" s="1"/>
  <c r="AQ40" i="130"/>
  <c r="AR40" i="130" s="1"/>
  <c r="AS40" i="130" s="1"/>
  <c r="AQ39" i="130"/>
  <c r="AR39" i="130" s="1"/>
  <c r="AS39" i="130" s="1"/>
  <c r="AQ38" i="130"/>
  <c r="AR38" i="130" s="1"/>
  <c r="AS38" i="130" s="1"/>
  <c r="AQ37" i="130"/>
  <c r="AR37" i="130" s="1"/>
  <c r="AS37" i="130" s="1"/>
  <c r="AQ36" i="130"/>
  <c r="AR36" i="130" s="1"/>
  <c r="AS36" i="130" s="1"/>
  <c r="AQ35" i="130"/>
  <c r="AR35" i="130" s="1"/>
  <c r="AS35" i="130" s="1"/>
  <c r="AQ34" i="130"/>
  <c r="AR34" i="130" s="1"/>
  <c r="AS34" i="130" s="1"/>
  <c r="AQ33" i="130"/>
  <c r="AR33" i="130" s="1"/>
  <c r="AS33" i="130" s="1"/>
  <c r="AQ32" i="130"/>
  <c r="AR32" i="130" s="1"/>
  <c r="AS32" i="130" s="1"/>
  <c r="AQ31" i="130"/>
  <c r="AR31" i="130" s="1"/>
  <c r="AS31" i="130" s="1"/>
  <c r="AQ30" i="130"/>
  <c r="AR30" i="130" s="1"/>
  <c r="AS30" i="130" s="1"/>
  <c r="AQ29" i="130"/>
  <c r="AR29" i="130" s="1"/>
  <c r="AS29" i="130" s="1"/>
  <c r="AQ28" i="130"/>
  <c r="AR28" i="130" s="1"/>
  <c r="AS28" i="130" s="1"/>
  <c r="AQ27" i="130"/>
  <c r="AR27" i="130" s="1"/>
  <c r="AS27" i="130" s="1"/>
  <c r="AQ26" i="130"/>
  <c r="AR26" i="130" s="1"/>
  <c r="AS26" i="130" s="1"/>
  <c r="AQ25" i="130"/>
  <c r="AR25" i="130" s="1"/>
  <c r="AS25" i="130" s="1"/>
  <c r="AQ24" i="130"/>
  <c r="AR24" i="130" s="1"/>
  <c r="AS24" i="130" s="1"/>
  <c r="AQ23" i="130"/>
  <c r="AR23" i="130" s="1"/>
  <c r="AS23" i="130" s="1"/>
  <c r="AQ22" i="130"/>
  <c r="AR22" i="130" s="1"/>
  <c r="AS22" i="130" s="1"/>
  <c r="AQ21" i="130"/>
  <c r="AR21" i="130" s="1"/>
  <c r="AS21" i="130" s="1"/>
  <c r="AQ20" i="130"/>
  <c r="AR20" i="130" s="1"/>
  <c r="AS20" i="130" s="1"/>
  <c r="AQ19" i="130"/>
  <c r="AR19" i="130" s="1"/>
  <c r="AS19" i="130" s="1"/>
  <c r="AQ18" i="130"/>
  <c r="AR18" i="130" s="1"/>
  <c r="AS18" i="130" s="1"/>
  <c r="AQ17" i="130"/>
  <c r="AR17" i="130" s="1"/>
  <c r="AS17" i="130" s="1"/>
  <c r="AQ16" i="130"/>
  <c r="AR16" i="130" s="1"/>
  <c r="AS16" i="130" s="1"/>
  <c r="AQ15" i="130"/>
  <c r="AM51" i="130"/>
  <c r="AN51" i="130" s="1"/>
  <c r="AO51" i="130" s="1"/>
  <c r="AM50" i="130"/>
  <c r="AN50" i="130" s="1"/>
  <c r="AO50" i="130" s="1"/>
  <c r="AM49" i="130"/>
  <c r="AN49" i="130" s="1"/>
  <c r="AO49" i="130" s="1"/>
  <c r="AM48" i="130"/>
  <c r="AN48" i="130" s="1"/>
  <c r="AO48" i="130" s="1"/>
  <c r="AM47" i="130"/>
  <c r="AN47" i="130" s="1"/>
  <c r="AO47" i="130" s="1"/>
  <c r="AM46" i="130"/>
  <c r="AN46" i="130" s="1"/>
  <c r="AO46" i="130" s="1"/>
  <c r="AM45" i="130"/>
  <c r="AN45" i="130" s="1"/>
  <c r="AO45" i="130" s="1"/>
  <c r="AM44" i="130"/>
  <c r="AN44" i="130" s="1"/>
  <c r="AO44" i="130" s="1"/>
  <c r="AM43" i="130"/>
  <c r="AN43" i="130" s="1"/>
  <c r="AO43" i="130" s="1"/>
  <c r="AM42" i="130"/>
  <c r="AN42" i="130" s="1"/>
  <c r="AO42" i="130" s="1"/>
  <c r="AM41" i="130"/>
  <c r="AN41" i="130" s="1"/>
  <c r="AO41" i="130" s="1"/>
  <c r="AM40" i="130"/>
  <c r="AN40" i="130" s="1"/>
  <c r="AO40" i="130" s="1"/>
  <c r="AM39" i="130"/>
  <c r="AN39" i="130" s="1"/>
  <c r="AO39" i="130" s="1"/>
  <c r="AM38" i="130"/>
  <c r="AN38" i="130" s="1"/>
  <c r="AO38" i="130" s="1"/>
  <c r="AM37" i="130"/>
  <c r="AN37" i="130" s="1"/>
  <c r="AO37" i="130" s="1"/>
  <c r="AM36" i="130"/>
  <c r="AN36" i="130" s="1"/>
  <c r="AO36" i="130" s="1"/>
  <c r="AM35" i="130"/>
  <c r="AN35" i="130" s="1"/>
  <c r="AO35" i="130" s="1"/>
  <c r="AM34" i="130"/>
  <c r="AN34" i="130" s="1"/>
  <c r="AO34" i="130" s="1"/>
  <c r="AM33" i="130"/>
  <c r="AN33" i="130" s="1"/>
  <c r="AO33" i="130" s="1"/>
  <c r="AM32" i="130"/>
  <c r="AN32" i="130" s="1"/>
  <c r="AO32" i="130" s="1"/>
  <c r="AM31" i="130"/>
  <c r="AN31" i="130" s="1"/>
  <c r="AO31" i="130" s="1"/>
  <c r="AM30" i="130"/>
  <c r="AN30" i="130" s="1"/>
  <c r="AO30" i="130" s="1"/>
  <c r="AM29" i="130"/>
  <c r="AN29" i="130" s="1"/>
  <c r="AO29" i="130" s="1"/>
  <c r="AM28" i="130"/>
  <c r="AN28" i="130" s="1"/>
  <c r="AO28" i="130" s="1"/>
  <c r="AM27" i="130"/>
  <c r="AN27" i="130" s="1"/>
  <c r="AO27" i="130" s="1"/>
  <c r="AM26" i="130"/>
  <c r="AN26" i="130" s="1"/>
  <c r="AO26" i="130" s="1"/>
  <c r="AM25" i="130"/>
  <c r="AN25" i="130" s="1"/>
  <c r="AO25" i="130" s="1"/>
  <c r="AM24" i="130"/>
  <c r="AN24" i="130" s="1"/>
  <c r="AO24" i="130" s="1"/>
  <c r="AM23" i="130"/>
  <c r="AN23" i="130" s="1"/>
  <c r="AO23" i="130" s="1"/>
  <c r="AM22" i="130"/>
  <c r="AN22" i="130" s="1"/>
  <c r="AO22" i="130" s="1"/>
  <c r="AM21" i="130"/>
  <c r="AN21" i="130" s="1"/>
  <c r="AO21" i="130" s="1"/>
  <c r="AM19" i="130"/>
  <c r="AN19" i="130" s="1"/>
  <c r="AO19" i="130" s="1"/>
  <c r="AM18" i="130"/>
  <c r="AN18" i="130" s="1"/>
  <c r="AO18" i="130" s="1"/>
  <c r="AM17" i="130"/>
  <c r="AN17" i="130" s="1"/>
  <c r="AO17" i="130" s="1"/>
  <c r="AM16" i="130"/>
  <c r="AN16" i="130" s="1"/>
  <c r="AO16" i="130" s="1"/>
  <c r="AM15" i="130"/>
  <c r="AI51" i="130"/>
  <c r="AJ51" i="130" s="1"/>
  <c r="AK51" i="130" s="1"/>
  <c r="AI50" i="130"/>
  <c r="AJ50" i="130" s="1"/>
  <c r="AK50" i="130" s="1"/>
  <c r="AI49" i="130"/>
  <c r="AJ49" i="130" s="1"/>
  <c r="AK49" i="130" s="1"/>
  <c r="AI48" i="130"/>
  <c r="AJ48" i="130" s="1"/>
  <c r="AK48" i="130" s="1"/>
  <c r="AI47" i="130"/>
  <c r="AJ47" i="130" s="1"/>
  <c r="AK47" i="130" s="1"/>
  <c r="AI46" i="130"/>
  <c r="AJ46" i="130" s="1"/>
  <c r="AK46" i="130" s="1"/>
  <c r="AI45" i="130"/>
  <c r="AJ45" i="130" s="1"/>
  <c r="AK45" i="130" s="1"/>
  <c r="AI44" i="130"/>
  <c r="AJ44" i="130" s="1"/>
  <c r="AK44" i="130" s="1"/>
  <c r="AI43" i="130"/>
  <c r="AJ43" i="130" s="1"/>
  <c r="AK43" i="130" s="1"/>
  <c r="AI42" i="130"/>
  <c r="AJ42" i="130" s="1"/>
  <c r="AK42" i="130" s="1"/>
  <c r="AI41" i="130"/>
  <c r="AJ41" i="130" s="1"/>
  <c r="AK41" i="130" s="1"/>
  <c r="AI40" i="130"/>
  <c r="AJ40" i="130" s="1"/>
  <c r="AK40" i="130" s="1"/>
  <c r="AI39" i="130"/>
  <c r="AJ39" i="130" s="1"/>
  <c r="AK39" i="130" s="1"/>
  <c r="AI38" i="130"/>
  <c r="AJ38" i="130" s="1"/>
  <c r="AK38" i="130" s="1"/>
  <c r="AI37" i="130"/>
  <c r="AJ37" i="130" s="1"/>
  <c r="AK37" i="130" s="1"/>
  <c r="AI36" i="130"/>
  <c r="AJ36" i="130" s="1"/>
  <c r="AK36" i="130" s="1"/>
  <c r="AI35" i="130"/>
  <c r="AJ35" i="130" s="1"/>
  <c r="AK35" i="130" s="1"/>
  <c r="AI34" i="130"/>
  <c r="AJ34" i="130" s="1"/>
  <c r="AK34" i="130" s="1"/>
  <c r="AI33" i="130"/>
  <c r="AJ33" i="130" s="1"/>
  <c r="AK33" i="130" s="1"/>
  <c r="AI32" i="130"/>
  <c r="AJ32" i="130" s="1"/>
  <c r="AK32" i="130" s="1"/>
  <c r="AI31" i="130"/>
  <c r="AJ31" i="130" s="1"/>
  <c r="AK31" i="130" s="1"/>
  <c r="AI30" i="130"/>
  <c r="AJ30" i="130" s="1"/>
  <c r="AK30" i="130" s="1"/>
  <c r="AI29" i="130"/>
  <c r="AJ29" i="130" s="1"/>
  <c r="AK29" i="130" s="1"/>
  <c r="AI28" i="130"/>
  <c r="AJ28" i="130" s="1"/>
  <c r="AK28" i="130" s="1"/>
  <c r="AI27" i="130"/>
  <c r="AJ27" i="130" s="1"/>
  <c r="AK27" i="130" s="1"/>
  <c r="AI26" i="130"/>
  <c r="AJ26" i="130" s="1"/>
  <c r="AK26" i="130" s="1"/>
  <c r="AI25" i="130"/>
  <c r="AJ25" i="130" s="1"/>
  <c r="AK25" i="130" s="1"/>
  <c r="AI24" i="130"/>
  <c r="AJ24" i="130" s="1"/>
  <c r="AK24" i="130" s="1"/>
  <c r="AI23" i="130"/>
  <c r="AJ23" i="130" s="1"/>
  <c r="AK23" i="130" s="1"/>
  <c r="AI22" i="130"/>
  <c r="AJ22" i="130" s="1"/>
  <c r="AK22" i="130" s="1"/>
  <c r="AI21" i="130"/>
  <c r="AJ21" i="130" s="1"/>
  <c r="AK21" i="130" s="1"/>
  <c r="AI20" i="130"/>
  <c r="AJ20" i="130" s="1"/>
  <c r="AK20" i="130" s="1"/>
  <c r="AI19" i="130"/>
  <c r="AJ19" i="130" s="1"/>
  <c r="AK19" i="130" s="1"/>
  <c r="AI18" i="130"/>
  <c r="AJ18" i="130" s="1"/>
  <c r="AK18" i="130" s="1"/>
  <c r="AI17" i="130"/>
  <c r="AJ17" i="130" s="1"/>
  <c r="AK17" i="130" s="1"/>
  <c r="AI16" i="130"/>
  <c r="AJ16" i="130" s="1"/>
  <c r="AK16" i="130" s="1"/>
  <c r="AI15" i="130"/>
  <c r="AE51" i="130"/>
  <c r="AF51" i="130" s="1"/>
  <c r="AG51" i="130" s="1"/>
  <c r="AE50" i="130"/>
  <c r="AF50" i="130" s="1"/>
  <c r="AG50" i="130" s="1"/>
  <c r="AE49" i="130"/>
  <c r="AF49" i="130" s="1"/>
  <c r="AG49" i="130" s="1"/>
  <c r="AE48" i="130"/>
  <c r="AF48" i="130" s="1"/>
  <c r="AG48" i="130" s="1"/>
  <c r="AE47" i="130"/>
  <c r="AF47" i="130" s="1"/>
  <c r="AG47" i="130" s="1"/>
  <c r="AE46" i="130"/>
  <c r="AF46" i="130" s="1"/>
  <c r="AG46" i="130" s="1"/>
  <c r="AE45" i="130"/>
  <c r="AF45" i="130" s="1"/>
  <c r="AG45" i="130" s="1"/>
  <c r="AE44" i="130"/>
  <c r="AF44" i="130" s="1"/>
  <c r="AG44" i="130" s="1"/>
  <c r="AE43" i="130"/>
  <c r="AF43" i="130" s="1"/>
  <c r="AG43" i="130" s="1"/>
  <c r="AE42" i="130"/>
  <c r="AF42" i="130" s="1"/>
  <c r="AG42" i="130" s="1"/>
  <c r="AE41" i="130"/>
  <c r="AF41" i="130" s="1"/>
  <c r="AG41" i="130" s="1"/>
  <c r="AE40" i="130"/>
  <c r="AF40" i="130" s="1"/>
  <c r="AG40" i="130" s="1"/>
  <c r="AE39" i="130"/>
  <c r="AF39" i="130" s="1"/>
  <c r="AG39" i="130" s="1"/>
  <c r="AE38" i="130"/>
  <c r="AF38" i="130" s="1"/>
  <c r="AG38" i="130" s="1"/>
  <c r="AE37" i="130"/>
  <c r="AF37" i="130" s="1"/>
  <c r="AG37" i="130" s="1"/>
  <c r="AE36" i="130"/>
  <c r="AF36" i="130" s="1"/>
  <c r="AG36" i="130" s="1"/>
  <c r="AE35" i="130"/>
  <c r="AF35" i="130" s="1"/>
  <c r="AG35" i="130" s="1"/>
  <c r="AE34" i="130"/>
  <c r="AF34" i="130" s="1"/>
  <c r="AG34" i="130" s="1"/>
  <c r="AE33" i="130"/>
  <c r="AF33" i="130" s="1"/>
  <c r="AG33" i="130" s="1"/>
  <c r="AE32" i="130"/>
  <c r="AF32" i="130" s="1"/>
  <c r="AG32" i="130" s="1"/>
  <c r="AE31" i="130"/>
  <c r="AF31" i="130" s="1"/>
  <c r="AG31" i="130" s="1"/>
  <c r="AE30" i="130"/>
  <c r="AF30" i="130" s="1"/>
  <c r="AG30" i="130" s="1"/>
  <c r="AE29" i="130"/>
  <c r="AF29" i="130" s="1"/>
  <c r="AG29" i="130" s="1"/>
  <c r="AE28" i="130"/>
  <c r="AF28" i="130" s="1"/>
  <c r="AG28" i="130" s="1"/>
  <c r="AE27" i="130"/>
  <c r="AF27" i="130" s="1"/>
  <c r="AG27" i="130" s="1"/>
  <c r="AE26" i="130"/>
  <c r="AF26" i="130" s="1"/>
  <c r="AG26" i="130" s="1"/>
  <c r="AE25" i="130"/>
  <c r="AF25" i="130" s="1"/>
  <c r="AG25" i="130" s="1"/>
  <c r="AE24" i="130"/>
  <c r="AF24" i="130" s="1"/>
  <c r="AG24" i="130" s="1"/>
  <c r="AE23" i="130"/>
  <c r="AF23" i="130" s="1"/>
  <c r="AG23" i="130" s="1"/>
  <c r="AE22" i="130"/>
  <c r="AF22" i="130" s="1"/>
  <c r="AG22" i="130" s="1"/>
  <c r="AE21" i="130"/>
  <c r="AF21" i="130" s="1"/>
  <c r="AG21" i="130" s="1"/>
  <c r="AE20" i="130"/>
  <c r="AF20" i="130" s="1"/>
  <c r="AG20" i="130" s="1"/>
  <c r="AE19" i="130"/>
  <c r="AF19" i="130" s="1"/>
  <c r="AG19" i="130" s="1"/>
  <c r="AE18" i="130"/>
  <c r="AF18" i="130" s="1"/>
  <c r="AG18" i="130" s="1"/>
  <c r="AE17" i="130"/>
  <c r="AF17" i="130" s="1"/>
  <c r="AG17" i="130" s="1"/>
  <c r="AE16" i="130"/>
  <c r="AF16" i="130" s="1"/>
  <c r="AG16" i="130" s="1"/>
  <c r="AA51" i="130"/>
  <c r="AB51" i="130" s="1"/>
  <c r="AC51" i="130" s="1"/>
  <c r="AA50" i="130"/>
  <c r="AB50" i="130" s="1"/>
  <c r="AC50" i="130" s="1"/>
  <c r="AA49" i="130"/>
  <c r="AB49" i="130" s="1"/>
  <c r="AC49" i="130" s="1"/>
  <c r="AA48" i="130"/>
  <c r="AB48" i="130" s="1"/>
  <c r="AC48" i="130" s="1"/>
  <c r="AA47" i="130"/>
  <c r="AB47" i="130" s="1"/>
  <c r="AC47" i="130" s="1"/>
  <c r="AA46" i="130"/>
  <c r="AB46" i="130" s="1"/>
  <c r="AC46" i="130" s="1"/>
  <c r="AA45" i="130"/>
  <c r="AB45" i="130" s="1"/>
  <c r="AC45" i="130" s="1"/>
  <c r="AA44" i="130"/>
  <c r="AB44" i="130" s="1"/>
  <c r="AC44" i="130" s="1"/>
  <c r="AA43" i="130"/>
  <c r="AB43" i="130" s="1"/>
  <c r="AC43" i="130" s="1"/>
  <c r="AA42" i="130"/>
  <c r="AB42" i="130" s="1"/>
  <c r="AC42" i="130" s="1"/>
  <c r="AA41" i="130"/>
  <c r="AB41" i="130" s="1"/>
  <c r="AC41" i="130" s="1"/>
  <c r="AA40" i="130"/>
  <c r="AB40" i="130" s="1"/>
  <c r="AC40" i="130" s="1"/>
  <c r="AA39" i="130"/>
  <c r="AB39" i="130" s="1"/>
  <c r="AC39" i="130" s="1"/>
  <c r="AA38" i="130"/>
  <c r="AB38" i="130" s="1"/>
  <c r="AC38" i="130" s="1"/>
  <c r="AA37" i="130"/>
  <c r="AB37" i="130" s="1"/>
  <c r="AC37" i="130" s="1"/>
  <c r="AA36" i="130"/>
  <c r="AB36" i="130" s="1"/>
  <c r="AC36" i="130" s="1"/>
  <c r="AA35" i="130"/>
  <c r="AB35" i="130" s="1"/>
  <c r="AC35" i="130" s="1"/>
  <c r="AA34" i="130"/>
  <c r="AB34" i="130" s="1"/>
  <c r="AC34" i="130" s="1"/>
  <c r="AA33" i="130"/>
  <c r="AB33" i="130" s="1"/>
  <c r="AC33" i="130" s="1"/>
  <c r="AA32" i="130"/>
  <c r="AB32" i="130" s="1"/>
  <c r="AC32" i="130" s="1"/>
  <c r="AA31" i="130"/>
  <c r="AB31" i="130" s="1"/>
  <c r="AC31" i="130" s="1"/>
  <c r="AA30" i="130"/>
  <c r="AB30" i="130" s="1"/>
  <c r="AC30" i="130" s="1"/>
  <c r="AA29" i="130"/>
  <c r="AB29" i="130" s="1"/>
  <c r="AC29" i="130" s="1"/>
  <c r="AA28" i="130"/>
  <c r="AB28" i="130" s="1"/>
  <c r="AC28" i="130" s="1"/>
  <c r="AA27" i="130"/>
  <c r="AB27" i="130" s="1"/>
  <c r="AC27" i="130" s="1"/>
  <c r="AA26" i="130"/>
  <c r="AB26" i="130" s="1"/>
  <c r="AC26" i="130" s="1"/>
  <c r="AA25" i="130"/>
  <c r="AB25" i="130" s="1"/>
  <c r="AC25" i="130" s="1"/>
  <c r="AA24" i="130"/>
  <c r="AB24" i="130" s="1"/>
  <c r="AC24" i="130" s="1"/>
  <c r="AA23" i="130"/>
  <c r="AB23" i="130" s="1"/>
  <c r="AC23" i="130" s="1"/>
  <c r="AA22" i="130"/>
  <c r="AB22" i="130" s="1"/>
  <c r="AC22" i="130" s="1"/>
  <c r="AA21" i="130"/>
  <c r="AB21" i="130" s="1"/>
  <c r="AC21" i="130" s="1"/>
  <c r="AA20" i="130"/>
  <c r="AB20" i="130" s="1"/>
  <c r="AC20" i="130" s="1"/>
  <c r="AA19" i="130"/>
  <c r="AB19" i="130" s="1"/>
  <c r="AC19" i="130" s="1"/>
  <c r="AA18" i="130"/>
  <c r="AB18" i="130" s="1"/>
  <c r="AC18" i="130" s="1"/>
  <c r="AA17" i="130"/>
  <c r="AB17" i="130" s="1"/>
  <c r="AC17" i="130" s="1"/>
  <c r="AA16" i="130"/>
  <c r="AB16" i="130" s="1"/>
  <c r="AC16" i="130" s="1"/>
  <c r="W51" i="130"/>
  <c r="X51" i="130" s="1"/>
  <c r="Y51" i="130" s="1"/>
  <c r="W50" i="130"/>
  <c r="X50" i="130" s="1"/>
  <c r="Y50" i="130" s="1"/>
  <c r="W49" i="130"/>
  <c r="X49" i="130" s="1"/>
  <c r="Y49" i="130" s="1"/>
  <c r="W48" i="130"/>
  <c r="X48" i="130" s="1"/>
  <c r="Y48" i="130" s="1"/>
  <c r="W47" i="130"/>
  <c r="X47" i="130" s="1"/>
  <c r="Y47" i="130" s="1"/>
  <c r="W46" i="130"/>
  <c r="X46" i="130" s="1"/>
  <c r="Y46" i="130" s="1"/>
  <c r="W45" i="130"/>
  <c r="X45" i="130" s="1"/>
  <c r="Y45" i="130" s="1"/>
  <c r="W44" i="130"/>
  <c r="X44" i="130" s="1"/>
  <c r="Y44" i="130" s="1"/>
  <c r="W43" i="130"/>
  <c r="X43" i="130" s="1"/>
  <c r="Y43" i="130" s="1"/>
  <c r="W42" i="130"/>
  <c r="X42" i="130" s="1"/>
  <c r="Y42" i="130" s="1"/>
  <c r="W41" i="130"/>
  <c r="X41" i="130" s="1"/>
  <c r="Y41" i="130" s="1"/>
  <c r="W40" i="130"/>
  <c r="X40" i="130" s="1"/>
  <c r="Y40" i="130" s="1"/>
  <c r="W39" i="130"/>
  <c r="X39" i="130" s="1"/>
  <c r="Y39" i="130" s="1"/>
  <c r="W38" i="130"/>
  <c r="X38" i="130" s="1"/>
  <c r="Y38" i="130" s="1"/>
  <c r="W37" i="130"/>
  <c r="X37" i="130" s="1"/>
  <c r="Y37" i="130" s="1"/>
  <c r="W36" i="130"/>
  <c r="X36" i="130" s="1"/>
  <c r="Y36" i="130" s="1"/>
  <c r="W35" i="130"/>
  <c r="X35" i="130" s="1"/>
  <c r="Y35" i="130" s="1"/>
  <c r="W34" i="130"/>
  <c r="X34" i="130" s="1"/>
  <c r="Y34" i="130" s="1"/>
  <c r="W33" i="130"/>
  <c r="X33" i="130" s="1"/>
  <c r="Y33" i="130" s="1"/>
  <c r="W32" i="130"/>
  <c r="X32" i="130" s="1"/>
  <c r="Y32" i="130" s="1"/>
  <c r="W31" i="130"/>
  <c r="X31" i="130" s="1"/>
  <c r="Y31" i="130" s="1"/>
  <c r="W30" i="130"/>
  <c r="X30" i="130" s="1"/>
  <c r="Y30" i="130" s="1"/>
  <c r="W29" i="130"/>
  <c r="X29" i="130" s="1"/>
  <c r="Y29" i="130" s="1"/>
  <c r="W28" i="130"/>
  <c r="X28" i="130" s="1"/>
  <c r="Y28" i="130" s="1"/>
  <c r="W27" i="130"/>
  <c r="X27" i="130" s="1"/>
  <c r="Y27" i="130" s="1"/>
  <c r="W26" i="130"/>
  <c r="X26" i="130" s="1"/>
  <c r="Y26" i="130" s="1"/>
  <c r="W25" i="130"/>
  <c r="X25" i="130" s="1"/>
  <c r="Y25" i="130" s="1"/>
  <c r="W24" i="130"/>
  <c r="X24" i="130" s="1"/>
  <c r="Y24" i="130" s="1"/>
  <c r="W23" i="130"/>
  <c r="X23" i="130" s="1"/>
  <c r="Y23" i="130" s="1"/>
  <c r="W22" i="130"/>
  <c r="X22" i="130" s="1"/>
  <c r="Y22" i="130" s="1"/>
  <c r="W21" i="130"/>
  <c r="X21" i="130" s="1"/>
  <c r="Y21" i="130" s="1"/>
  <c r="W20" i="130"/>
  <c r="X20" i="130" s="1"/>
  <c r="Y20" i="130" s="1"/>
  <c r="W19" i="130"/>
  <c r="X19" i="130" s="1"/>
  <c r="Y19" i="130" s="1"/>
  <c r="W18" i="130"/>
  <c r="X18" i="130" s="1"/>
  <c r="Y18" i="130" s="1"/>
  <c r="W17" i="130"/>
  <c r="X17" i="130" s="1"/>
  <c r="Y17" i="130" s="1"/>
  <c r="W16" i="130"/>
  <c r="X16" i="130" s="1"/>
  <c r="Y16" i="130" s="1"/>
  <c r="S51" i="130"/>
  <c r="T51" i="130" s="1"/>
  <c r="S50" i="130"/>
  <c r="T50" i="130" s="1"/>
  <c r="S49" i="130"/>
  <c r="T49" i="130" s="1"/>
  <c r="S48" i="130"/>
  <c r="T48" i="130" s="1"/>
  <c r="S47" i="130"/>
  <c r="T47" i="130" s="1"/>
  <c r="S46" i="130"/>
  <c r="T46" i="130" s="1"/>
  <c r="S45" i="130"/>
  <c r="T45" i="130" s="1"/>
  <c r="S44" i="130"/>
  <c r="T44" i="130" s="1"/>
  <c r="S43" i="130"/>
  <c r="T43" i="130" s="1"/>
  <c r="S42" i="130"/>
  <c r="T42" i="130" s="1"/>
  <c r="S41" i="130"/>
  <c r="T41" i="130" s="1"/>
  <c r="S40" i="130"/>
  <c r="T40" i="130" s="1"/>
  <c r="S39" i="130"/>
  <c r="T39" i="130" s="1"/>
  <c r="S38" i="130"/>
  <c r="T38" i="130" s="1"/>
  <c r="U38" i="130" s="1"/>
  <c r="S37" i="130"/>
  <c r="T37" i="130" s="1"/>
  <c r="S36" i="130"/>
  <c r="T36" i="130" s="1"/>
  <c r="S35" i="130"/>
  <c r="T35" i="130" s="1"/>
  <c r="S34" i="130"/>
  <c r="T34" i="130" s="1"/>
  <c r="S33" i="130"/>
  <c r="T33" i="130" s="1"/>
  <c r="S32" i="130"/>
  <c r="T32" i="130" s="1"/>
  <c r="S31" i="130"/>
  <c r="T31" i="130" s="1"/>
  <c r="U31" i="130" s="1"/>
  <c r="S30" i="130"/>
  <c r="T30" i="130" s="1"/>
  <c r="S29" i="130"/>
  <c r="T29" i="130" s="1"/>
  <c r="S28" i="130"/>
  <c r="T28" i="130" s="1"/>
  <c r="S27" i="130"/>
  <c r="T27" i="130" s="1"/>
  <c r="S26" i="130"/>
  <c r="T26" i="130" s="1"/>
  <c r="S25" i="130"/>
  <c r="T25" i="130" s="1"/>
  <c r="S24" i="130"/>
  <c r="T24" i="130" s="1"/>
  <c r="S23" i="130"/>
  <c r="T23" i="130" s="1"/>
  <c r="S22" i="130"/>
  <c r="T22" i="130" s="1"/>
  <c r="S21" i="130"/>
  <c r="T21" i="130" s="1"/>
  <c r="S20" i="130"/>
  <c r="T20" i="130" s="1"/>
  <c r="U20" i="130" s="1"/>
  <c r="S19" i="130"/>
  <c r="T19" i="130" s="1"/>
  <c r="S18" i="130"/>
  <c r="T18" i="130" s="1"/>
  <c r="S17" i="130"/>
  <c r="T17" i="130" s="1"/>
  <c r="S16" i="130"/>
  <c r="T16" i="130" s="1"/>
  <c r="U51" i="130"/>
  <c r="U50" i="130"/>
  <c r="U49" i="130"/>
  <c r="U48" i="130"/>
  <c r="U47" i="130"/>
  <c r="U46" i="130"/>
  <c r="U45" i="130"/>
  <c r="U44" i="130"/>
  <c r="U43" i="130"/>
  <c r="U42" i="130"/>
  <c r="U41" i="130"/>
  <c r="U40" i="130"/>
  <c r="U39" i="130"/>
  <c r="U37" i="130"/>
  <c r="U36" i="130"/>
  <c r="U35" i="130"/>
  <c r="U34" i="130"/>
  <c r="U33" i="130"/>
  <c r="U32" i="130"/>
  <c r="U30" i="130"/>
  <c r="U29" i="130"/>
  <c r="U28" i="130"/>
  <c r="U27" i="130"/>
  <c r="U26" i="130"/>
  <c r="U25" i="130"/>
  <c r="U24" i="130"/>
  <c r="U23" i="130"/>
  <c r="U22" i="130"/>
  <c r="U21" i="130"/>
  <c r="U19" i="130"/>
  <c r="U18" i="130"/>
  <c r="U17" i="130"/>
  <c r="U16" i="130"/>
  <c r="AE15" i="130"/>
  <c r="AA15" i="130"/>
  <c r="W15" i="130"/>
  <c r="O15" i="130"/>
  <c r="S15" i="130"/>
  <c r="O51" i="130"/>
  <c r="P51" i="130" s="1"/>
  <c r="Q51" i="130" s="1"/>
  <c r="O50" i="130"/>
  <c r="P50" i="130" s="1"/>
  <c r="Q50" i="130" s="1"/>
  <c r="O49" i="130"/>
  <c r="P49" i="130" s="1"/>
  <c r="Q49" i="130" s="1"/>
  <c r="O48" i="130"/>
  <c r="P48" i="130" s="1"/>
  <c r="Q48" i="130" s="1"/>
  <c r="O47" i="130"/>
  <c r="P47" i="130" s="1"/>
  <c r="Q47" i="130" s="1"/>
  <c r="O46" i="130"/>
  <c r="P46" i="130" s="1"/>
  <c r="Q46" i="130" s="1"/>
  <c r="O45" i="130"/>
  <c r="P45" i="130" s="1"/>
  <c r="Q45" i="130" s="1"/>
  <c r="O44" i="130"/>
  <c r="P44" i="130" s="1"/>
  <c r="Q44" i="130" s="1"/>
  <c r="O43" i="130"/>
  <c r="P43" i="130" s="1"/>
  <c r="Q43" i="130" s="1"/>
  <c r="O42" i="130"/>
  <c r="P42" i="130" s="1"/>
  <c r="Q42" i="130" s="1"/>
  <c r="O41" i="130"/>
  <c r="P41" i="130" s="1"/>
  <c r="Q41" i="130" s="1"/>
  <c r="O40" i="130"/>
  <c r="P40" i="130" s="1"/>
  <c r="Q40" i="130" s="1"/>
  <c r="O39" i="130"/>
  <c r="P39" i="130" s="1"/>
  <c r="Q39" i="130" s="1"/>
  <c r="O38" i="130"/>
  <c r="P38" i="130" s="1"/>
  <c r="Q38" i="130" s="1"/>
  <c r="O37" i="130"/>
  <c r="P37" i="130" s="1"/>
  <c r="Q37" i="130" s="1"/>
  <c r="O36" i="130"/>
  <c r="P36" i="130" s="1"/>
  <c r="Q36" i="130" s="1"/>
  <c r="O35" i="130"/>
  <c r="P35" i="130" s="1"/>
  <c r="Q35" i="130" s="1"/>
  <c r="O34" i="130"/>
  <c r="P34" i="130" s="1"/>
  <c r="Q34" i="130" s="1"/>
  <c r="O33" i="130"/>
  <c r="P33" i="130" s="1"/>
  <c r="Q33" i="130" s="1"/>
  <c r="O32" i="130"/>
  <c r="P32" i="130" s="1"/>
  <c r="Q32" i="130" s="1"/>
  <c r="O31" i="130"/>
  <c r="P31" i="130" s="1"/>
  <c r="Q31" i="130" s="1"/>
  <c r="O30" i="130"/>
  <c r="P30" i="130" s="1"/>
  <c r="Q30" i="130" s="1"/>
  <c r="O29" i="130"/>
  <c r="P29" i="130" s="1"/>
  <c r="Q29" i="130" s="1"/>
  <c r="O28" i="130"/>
  <c r="P28" i="130" s="1"/>
  <c r="Q28" i="130" s="1"/>
  <c r="O27" i="130"/>
  <c r="P27" i="130" s="1"/>
  <c r="Q27" i="130" s="1"/>
  <c r="O26" i="130"/>
  <c r="P26" i="130" s="1"/>
  <c r="Q26" i="130" s="1"/>
  <c r="O25" i="130"/>
  <c r="P25" i="130" s="1"/>
  <c r="Q25" i="130" s="1"/>
  <c r="O24" i="130"/>
  <c r="P24" i="130" s="1"/>
  <c r="Q24" i="130" s="1"/>
  <c r="O23" i="130"/>
  <c r="P23" i="130" s="1"/>
  <c r="Q23" i="130" s="1"/>
  <c r="O22" i="130"/>
  <c r="P22" i="130" s="1"/>
  <c r="Q22" i="130" s="1"/>
  <c r="O21" i="130"/>
  <c r="P21" i="130" s="1"/>
  <c r="Q21" i="130" s="1"/>
  <c r="O20" i="130"/>
  <c r="P20" i="130" s="1"/>
  <c r="Q20" i="130" s="1"/>
  <c r="O19" i="130"/>
  <c r="P19" i="130" s="1"/>
  <c r="Q19" i="130" s="1"/>
  <c r="O18" i="130"/>
  <c r="P18" i="130" s="1"/>
  <c r="Q18" i="130" s="1"/>
  <c r="O17" i="130"/>
  <c r="P17" i="130" s="1"/>
  <c r="Q17" i="130" s="1"/>
  <c r="O16" i="130"/>
  <c r="P16" i="130" s="1"/>
  <c r="Q16" i="130" s="1"/>
  <c r="L51" i="130"/>
  <c r="M51" i="130" s="1"/>
  <c r="L50" i="130"/>
  <c r="M50" i="130" s="1"/>
  <c r="L49" i="130"/>
  <c r="M49" i="130" s="1"/>
  <c r="L48" i="130"/>
  <c r="M48" i="130" s="1"/>
  <c r="L46" i="130"/>
  <c r="M46" i="130" s="1"/>
  <c r="L42" i="130"/>
  <c r="M42" i="130" s="1"/>
  <c r="L41" i="130"/>
  <c r="M41" i="130" s="1"/>
  <c r="L40" i="130"/>
  <c r="M40" i="130" s="1"/>
  <c r="L39" i="130"/>
  <c r="M39" i="130" s="1"/>
  <c r="L38" i="130"/>
  <c r="M38" i="130" s="1"/>
  <c r="L37" i="130"/>
  <c r="M37" i="130" s="1"/>
  <c r="L36" i="130"/>
  <c r="M36" i="130" s="1"/>
  <c r="L34" i="130"/>
  <c r="M34" i="130" s="1"/>
  <c r="L30" i="130"/>
  <c r="M30" i="130" s="1"/>
  <c r="L29" i="130"/>
  <c r="M29" i="130" s="1"/>
  <c r="L28" i="130"/>
  <c r="M28" i="130" s="1"/>
  <c r="L27" i="130"/>
  <c r="M27" i="130" s="1"/>
  <c r="L26" i="130"/>
  <c r="M26" i="130" s="1"/>
  <c r="L25" i="130"/>
  <c r="M25" i="130" s="1"/>
  <c r="L24" i="130"/>
  <c r="M24" i="130" s="1"/>
  <c r="L22" i="130"/>
  <c r="M22" i="130" s="1"/>
  <c r="L20" i="130"/>
  <c r="M20" i="130" s="1"/>
  <c r="L17" i="130"/>
  <c r="M17" i="130" s="1"/>
  <c r="L16" i="130"/>
  <c r="M16" i="130" s="1"/>
  <c r="L15" i="130"/>
  <c r="M15" i="130" s="1"/>
  <c r="G51" i="130"/>
  <c r="H51" i="130" s="1"/>
  <c r="I51" i="130" s="1"/>
  <c r="G50" i="130"/>
  <c r="H50" i="130" s="1"/>
  <c r="I50" i="130" s="1"/>
  <c r="G49" i="130"/>
  <c r="H49" i="130" s="1"/>
  <c r="I49" i="130" s="1"/>
  <c r="G48" i="130"/>
  <c r="H48" i="130" s="1"/>
  <c r="I48" i="130" s="1"/>
  <c r="G47" i="130"/>
  <c r="H47" i="130" s="1"/>
  <c r="I47" i="130" s="1"/>
  <c r="G46" i="130"/>
  <c r="H46" i="130" s="1"/>
  <c r="I46" i="130" s="1"/>
  <c r="G45" i="130"/>
  <c r="H45" i="130" s="1"/>
  <c r="I45" i="130" s="1"/>
  <c r="G44" i="130"/>
  <c r="H44" i="130" s="1"/>
  <c r="I44" i="130" s="1"/>
  <c r="G43" i="130"/>
  <c r="H43" i="130" s="1"/>
  <c r="I43" i="130" s="1"/>
  <c r="G42" i="130"/>
  <c r="H42" i="130" s="1"/>
  <c r="I42" i="130" s="1"/>
  <c r="G41" i="130"/>
  <c r="H41" i="130" s="1"/>
  <c r="I41" i="130" s="1"/>
  <c r="G40" i="130"/>
  <c r="H40" i="130" s="1"/>
  <c r="I40" i="130" s="1"/>
  <c r="G39" i="130"/>
  <c r="H39" i="130" s="1"/>
  <c r="I39" i="130" s="1"/>
  <c r="G38" i="130"/>
  <c r="H38" i="130" s="1"/>
  <c r="I38" i="130" s="1"/>
  <c r="G37" i="130"/>
  <c r="H37" i="130" s="1"/>
  <c r="I37" i="130" s="1"/>
  <c r="G36" i="130"/>
  <c r="H36" i="130" s="1"/>
  <c r="I36" i="130" s="1"/>
  <c r="G35" i="130"/>
  <c r="H35" i="130" s="1"/>
  <c r="I35" i="130" s="1"/>
  <c r="G34" i="130"/>
  <c r="H34" i="130" s="1"/>
  <c r="I34" i="130" s="1"/>
  <c r="G33" i="130"/>
  <c r="H33" i="130" s="1"/>
  <c r="I33" i="130" s="1"/>
  <c r="G32" i="130"/>
  <c r="H32" i="130" s="1"/>
  <c r="I32" i="130" s="1"/>
  <c r="G31" i="130"/>
  <c r="H31" i="130" s="1"/>
  <c r="I31" i="130" s="1"/>
  <c r="G30" i="130"/>
  <c r="H30" i="130" s="1"/>
  <c r="I30" i="130" s="1"/>
  <c r="G29" i="130"/>
  <c r="H29" i="130" s="1"/>
  <c r="I29" i="130" s="1"/>
  <c r="G28" i="130"/>
  <c r="H28" i="130" s="1"/>
  <c r="I28" i="130" s="1"/>
  <c r="G27" i="130"/>
  <c r="H27" i="130" s="1"/>
  <c r="I27" i="130" s="1"/>
  <c r="G26" i="130"/>
  <c r="H26" i="130" s="1"/>
  <c r="I26" i="130" s="1"/>
  <c r="G25" i="130"/>
  <c r="H25" i="130" s="1"/>
  <c r="I25" i="130" s="1"/>
  <c r="G24" i="130"/>
  <c r="H24" i="130" s="1"/>
  <c r="I24" i="130" s="1"/>
  <c r="G23" i="130"/>
  <c r="H23" i="130" s="1"/>
  <c r="I23" i="130" s="1"/>
  <c r="G22" i="130"/>
  <c r="H22" i="130" s="1"/>
  <c r="I22" i="130" s="1"/>
  <c r="G21" i="130"/>
  <c r="H21" i="130" s="1"/>
  <c r="I21" i="130" s="1"/>
  <c r="G20" i="130"/>
  <c r="H20" i="130" s="1"/>
  <c r="I20" i="130" s="1"/>
  <c r="G19" i="130"/>
  <c r="H19" i="130" s="1"/>
  <c r="I19" i="130" s="1"/>
  <c r="G18" i="130"/>
  <c r="H18" i="130" s="1"/>
  <c r="I18" i="130" s="1"/>
  <c r="G17" i="130"/>
  <c r="H17" i="130" s="1"/>
  <c r="I17" i="130" s="1"/>
  <c r="G16" i="130"/>
  <c r="H17" i="120"/>
  <c r="C29" i="115"/>
  <c r="H30" i="120"/>
  <c r="H28" i="120"/>
  <c r="H31" i="120"/>
  <c r="H29" i="120"/>
  <c r="H27" i="120"/>
  <c r="H26" i="120"/>
  <c r="H25" i="120"/>
  <c r="H16" i="120"/>
  <c r="H15" i="120"/>
  <c r="H14" i="120"/>
  <c r="H12" i="120"/>
  <c r="H18" i="120" s="1"/>
  <c r="H19" i="120" s="1"/>
  <c r="F93" i="83" s="1"/>
  <c r="F83" i="118"/>
  <c r="F88" i="118" s="1"/>
  <c r="E79" i="118"/>
  <c r="E67" i="118"/>
  <c r="F46" i="118"/>
  <c r="F45" i="118"/>
  <c r="E41" i="118"/>
  <c r="E30" i="118"/>
  <c r="F19" i="118"/>
  <c r="F23" i="118" s="1"/>
  <c r="F19" i="83"/>
  <c r="F23" i="83" s="1"/>
  <c r="E41" i="83"/>
  <c r="E30" i="83"/>
  <c r="F45" i="83"/>
  <c r="F83" i="83"/>
  <c r="F88" i="83" s="1"/>
  <c r="E79" i="83"/>
  <c r="E67" i="83"/>
  <c r="AO70" i="130" l="1"/>
  <c r="O80" i="130"/>
  <c r="AQ80" i="130"/>
  <c r="AM20" i="130"/>
  <c r="AN20" i="130" s="1"/>
  <c r="AO20" i="130" s="1"/>
  <c r="AO56" i="130"/>
  <c r="AA71" i="130"/>
  <c r="AS69" i="130"/>
  <c r="AA80" i="130"/>
  <c r="AS55" i="130"/>
  <c r="W71" i="130"/>
  <c r="AS70" i="130"/>
  <c r="AE71" i="130"/>
  <c r="AE80" i="130"/>
  <c r="AM80" i="130"/>
  <c r="S80" i="130"/>
  <c r="AS60" i="130"/>
  <c r="S71" i="130"/>
  <c r="AS61" i="130"/>
  <c r="AS62" i="130"/>
  <c r="H32" i="120"/>
  <c r="H33" i="120" s="1"/>
  <c r="F52" i="137"/>
  <c r="F57" i="137" s="1"/>
  <c r="J25" i="160"/>
  <c r="K25" i="160"/>
  <c r="H55" i="130"/>
  <c r="I55" i="130" s="1"/>
  <c r="O55" i="130" s="1"/>
  <c r="H56" i="130"/>
  <c r="I56" i="130" s="1"/>
  <c r="O56" i="130" s="1"/>
  <c r="H57" i="130"/>
  <c r="I57" i="130" s="1"/>
  <c r="O57" i="130" s="1"/>
  <c r="H58" i="130"/>
  <c r="I58" i="130" s="1"/>
  <c r="O58" i="130" s="1"/>
  <c r="H59" i="130"/>
  <c r="I59" i="130" s="1"/>
  <c r="O59" i="130" s="1"/>
  <c r="H60" i="130"/>
  <c r="I60" i="130" s="1"/>
  <c r="O60" i="130" s="1"/>
  <c r="H61" i="130"/>
  <c r="I61" i="130" s="1"/>
  <c r="O61" i="130" s="1"/>
  <c r="H62" i="130"/>
  <c r="I62" i="130" s="1"/>
  <c r="O62" i="130" s="1"/>
  <c r="H63" i="130"/>
  <c r="I63" i="130" s="1"/>
  <c r="O63" i="130" s="1"/>
  <c r="H66" i="130"/>
  <c r="I66" i="130" s="1"/>
  <c r="O66" i="130" s="1"/>
  <c r="H67" i="130"/>
  <c r="I67" i="130" s="1"/>
  <c r="O67" i="130" s="1"/>
  <c r="H68" i="130"/>
  <c r="I68" i="130" s="1"/>
  <c r="O68" i="130" s="1"/>
  <c r="P68" i="130" s="1"/>
  <c r="H69" i="130"/>
  <c r="I69" i="130" s="1"/>
  <c r="O69" i="130" s="1"/>
  <c r="H70" i="130"/>
  <c r="I70" i="130" s="1"/>
  <c r="O70" i="130" s="1"/>
  <c r="H73" i="130"/>
  <c r="I73" i="130" s="1"/>
  <c r="M73" i="130" s="1"/>
  <c r="H74" i="130"/>
  <c r="I74" i="130" s="1"/>
  <c r="M74" i="130" s="1"/>
  <c r="H77" i="130"/>
  <c r="I77" i="130" s="1"/>
  <c r="M77" i="130" s="1"/>
  <c r="H78" i="130"/>
  <c r="I78" i="130" s="1"/>
  <c r="M78" i="130" s="1"/>
  <c r="H79" i="130"/>
  <c r="I79" i="130" s="1"/>
  <c r="M79" i="130" s="1"/>
  <c r="H75" i="130"/>
  <c r="I75" i="130" s="1"/>
  <c r="H76" i="130"/>
  <c r="I76" i="130" s="1"/>
  <c r="L75" i="130"/>
  <c r="M75" i="130" s="1"/>
  <c r="L76" i="130"/>
  <c r="M76" i="130" s="1"/>
  <c r="T75" i="130"/>
  <c r="U75" i="130" s="1"/>
  <c r="T76" i="130"/>
  <c r="U76" i="130" s="1"/>
  <c r="P75" i="130"/>
  <c r="Q75" i="130" s="1"/>
  <c r="P76" i="130"/>
  <c r="Q76" i="130" s="1"/>
  <c r="X75" i="130"/>
  <c r="Y75" i="130" s="1"/>
  <c r="X76" i="130"/>
  <c r="Y76" i="130" s="1"/>
  <c r="AB75" i="130"/>
  <c r="AC75" i="130" s="1"/>
  <c r="AB76" i="130"/>
  <c r="AC76" i="130" s="1"/>
  <c r="AF75" i="130"/>
  <c r="AG75" i="130" s="1"/>
  <c r="AF76" i="130"/>
  <c r="AG76" i="130" s="1"/>
  <c r="AJ75" i="130"/>
  <c r="AK75" i="130" s="1"/>
  <c r="AJ76" i="130"/>
  <c r="AK76" i="130" s="1"/>
  <c r="AR75" i="130"/>
  <c r="AS75" i="130" s="1"/>
  <c r="AR76" i="130"/>
  <c r="AS76" i="130" s="1"/>
  <c r="AN76" i="130"/>
  <c r="AO76" i="130" s="1"/>
  <c r="AN75" i="130"/>
  <c r="AO75" i="130" s="1"/>
  <c r="E17" i="115"/>
  <c r="E15" i="115"/>
  <c r="E16" i="115"/>
  <c r="E13" i="115"/>
  <c r="E19" i="115"/>
  <c r="H44" i="145" s="1"/>
  <c r="F44" i="145" s="1"/>
  <c r="F52" i="145" s="1"/>
  <c r="F57" i="145" s="1"/>
  <c r="E22" i="115"/>
  <c r="H44" i="148" s="1"/>
  <c r="F44" i="148" s="1"/>
  <c r="F52" i="148" s="1"/>
  <c r="F57" i="148" s="1"/>
  <c r="G38" i="159"/>
  <c r="H15" i="159"/>
  <c r="H38" i="159" s="1"/>
  <c r="K38" i="159"/>
  <c r="L15" i="159"/>
  <c r="L38" i="159" s="1"/>
  <c r="O38" i="159"/>
  <c r="P15" i="159"/>
  <c r="S38" i="159"/>
  <c r="T15" i="159"/>
  <c r="W38" i="159"/>
  <c r="X15" i="159"/>
  <c r="AA38" i="159"/>
  <c r="AB15" i="159"/>
  <c r="AB38" i="159" s="1"/>
  <c r="AF15" i="159"/>
  <c r="AI38" i="159"/>
  <c r="AJ15" i="159"/>
  <c r="AM38" i="159"/>
  <c r="AN15" i="159"/>
  <c r="AQ38" i="159"/>
  <c r="AR15" i="159"/>
  <c r="H16" i="159"/>
  <c r="I16" i="159" s="1"/>
  <c r="L16" i="159"/>
  <c r="M16" i="159" s="1"/>
  <c r="P16" i="159"/>
  <c r="Q16" i="159" s="1"/>
  <c r="T16" i="159"/>
  <c r="U16" i="159" s="1"/>
  <c r="X16" i="159"/>
  <c r="Y16" i="159" s="1"/>
  <c r="AB16" i="159"/>
  <c r="AC16" i="159" s="1"/>
  <c r="AF16" i="159"/>
  <c r="AG16" i="159" s="1"/>
  <c r="AJ16" i="159"/>
  <c r="AK16" i="159" s="1"/>
  <c r="AN16" i="159"/>
  <c r="AO16" i="159" s="1"/>
  <c r="AR16" i="159"/>
  <c r="AS16" i="159" s="1"/>
  <c r="H17" i="159"/>
  <c r="I17" i="159" s="1"/>
  <c r="L17" i="159"/>
  <c r="M17" i="159" s="1"/>
  <c r="P17" i="159"/>
  <c r="Q17" i="159" s="1"/>
  <c r="T17" i="159"/>
  <c r="U17" i="159" s="1"/>
  <c r="X17" i="159"/>
  <c r="Y17" i="159" s="1"/>
  <c r="AB17" i="159"/>
  <c r="AC17" i="159" s="1"/>
  <c r="AF17" i="159"/>
  <c r="AG17" i="159" s="1"/>
  <c r="AJ17" i="159"/>
  <c r="AK17" i="159" s="1"/>
  <c r="AN17" i="159"/>
  <c r="AO17" i="159" s="1"/>
  <c r="AR17" i="159"/>
  <c r="AS17" i="159" s="1"/>
  <c r="H18" i="159"/>
  <c r="I18" i="159" s="1"/>
  <c r="L18" i="159"/>
  <c r="M18" i="159" s="1"/>
  <c r="P18" i="159"/>
  <c r="Q18" i="159" s="1"/>
  <c r="T18" i="159"/>
  <c r="U18" i="159" s="1"/>
  <c r="X18" i="159"/>
  <c r="Y18" i="159" s="1"/>
  <c r="AB18" i="159"/>
  <c r="AC18" i="159" s="1"/>
  <c r="AF18" i="159"/>
  <c r="AG18" i="159" s="1"/>
  <c r="AJ18" i="159"/>
  <c r="AK18" i="159" s="1"/>
  <c r="AN18" i="159"/>
  <c r="AO18" i="159" s="1"/>
  <c r="AR18" i="159"/>
  <c r="AS18" i="159" s="1"/>
  <c r="H19" i="159"/>
  <c r="I19" i="159" s="1"/>
  <c r="L19" i="159"/>
  <c r="M19" i="159" s="1"/>
  <c r="P19" i="159"/>
  <c r="Q19" i="159" s="1"/>
  <c r="T19" i="159"/>
  <c r="U19" i="159" s="1"/>
  <c r="X19" i="159"/>
  <c r="Y19" i="159" s="1"/>
  <c r="AB19" i="159"/>
  <c r="AC19" i="159" s="1"/>
  <c r="AF19" i="159"/>
  <c r="AG19" i="159" s="1"/>
  <c r="AJ19" i="159"/>
  <c r="AK19" i="159" s="1"/>
  <c r="AN19" i="159"/>
  <c r="AO19" i="159" s="1"/>
  <c r="AR19" i="159"/>
  <c r="AS19" i="159" s="1"/>
  <c r="H20" i="159"/>
  <c r="I20" i="159" s="1"/>
  <c r="L20" i="159"/>
  <c r="M20" i="159" s="1"/>
  <c r="P20" i="159"/>
  <c r="Q20" i="159" s="1"/>
  <c r="T20" i="159"/>
  <c r="U20" i="159" s="1"/>
  <c r="X20" i="159"/>
  <c r="Y20" i="159" s="1"/>
  <c r="AB20" i="159"/>
  <c r="AC20" i="159" s="1"/>
  <c r="AF20" i="159"/>
  <c r="AG20" i="159" s="1"/>
  <c r="AJ20" i="159"/>
  <c r="AK20" i="159" s="1"/>
  <c r="AN20" i="159"/>
  <c r="AO20" i="159" s="1"/>
  <c r="AR20" i="159"/>
  <c r="AS20" i="159" s="1"/>
  <c r="H22" i="159"/>
  <c r="I22" i="159" s="1"/>
  <c r="L22" i="159"/>
  <c r="M22" i="159" s="1"/>
  <c r="P22" i="159"/>
  <c r="Q22" i="159" s="1"/>
  <c r="T22" i="159"/>
  <c r="U22" i="159" s="1"/>
  <c r="X22" i="159"/>
  <c r="Y22" i="159" s="1"/>
  <c r="AB22" i="159"/>
  <c r="AC22" i="159" s="1"/>
  <c r="AF22" i="159"/>
  <c r="AG22" i="159" s="1"/>
  <c r="AJ22" i="159"/>
  <c r="AK22" i="159" s="1"/>
  <c r="AN22" i="159"/>
  <c r="AO22" i="159" s="1"/>
  <c r="AR22" i="159"/>
  <c r="AS22" i="159" s="1"/>
  <c r="H23" i="159"/>
  <c r="I23" i="159" s="1"/>
  <c r="L23" i="159"/>
  <c r="M23" i="159" s="1"/>
  <c r="P23" i="159"/>
  <c r="Q23" i="159" s="1"/>
  <c r="T23" i="159"/>
  <c r="U23" i="159" s="1"/>
  <c r="X23" i="159"/>
  <c r="Y23" i="159" s="1"/>
  <c r="AB23" i="159"/>
  <c r="AC23" i="159" s="1"/>
  <c r="AF23" i="159"/>
  <c r="AG23" i="159" s="1"/>
  <c r="AJ23" i="159"/>
  <c r="AK23" i="159" s="1"/>
  <c r="AN23" i="159"/>
  <c r="AO23" i="159" s="1"/>
  <c r="AR23" i="159"/>
  <c r="AS23" i="159" s="1"/>
  <c r="H24" i="159"/>
  <c r="I24" i="159" s="1"/>
  <c r="L24" i="159"/>
  <c r="M24" i="159" s="1"/>
  <c r="P24" i="159"/>
  <c r="Q24" i="159" s="1"/>
  <c r="T24" i="159"/>
  <c r="U24" i="159" s="1"/>
  <c r="X24" i="159"/>
  <c r="Y24" i="159" s="1"/>
  <c r="AB24" i="159"/>
  <c r="AC24" i="159" s="1"/>
  <c r="AF24" i="159"/>
  <c r="AG24" i="159" s="1"/>
  <c r="AJ24" i="159"/>
  <c r="AK24" i="159" s="1"/>
  <c r="AN24" i="159"/>
  <c r="AO24" i="159" s="1"/>
  <c r="AR24" i="159"/>
  <c r="AS24" i="159" s="1"/>
  <c r="H25" i="159"/>
  <c r="I25" i="159" s="1"/>
  <c r="L25" i="159"/>
  <c r="M25" i="159" s="1"/>
  <c r="P25" i="159"/>
  <c r="Q25" i="159" s="1"/>
  <c r="T25" i="159"/>
  <c r="U25" i="159" s="1"/>
  <c r="X25" i="159"/>
  <c r="Y25" i="159" s="1"/>
  <c r="AB25" i="159"/>
  <c r="AC25" i="159" s="1"/>
  <c r="AF25" i="159"/>
  <c r="AG25" i="159" s="1"/>
  <c r="AJ25" i="159"/>
  <c r="AK25" i="159" s="1"/>
  <c r="AN25" i="159"/>
  <c r="AO25" i="159" s="1"/>
  <c r="AR25" i="159"/>
  <c r="AS25" i="159" s="1"/>
  <c r="H26" i="159"/>
  <c r="I26" i="159" s="1"/>
  <c r="L26" i="159"/>
  <c r="M26" i="159" s="1"/>
  <c r="P26" i="159"/>
  <c r="Q26" i="159" s="1"/>
  <c r="T26" i="159"/>
  <c r="U26" i="159" s="1"/>
  <c r="X26" i="159"/>
  <c r="Y26" i="159" s="1"/>
  <c r="AB26" i="159"/>
  <c r="AC26" i="159" s="1"/>
  <c r="AF26" i="159"/>
  <c r="AG26" i="159" s="1"/>
  <c r="AJ26" i="159"/>
  <c r="AK26" i="159" s="1"/>
  <c r="AN26" i="159"/>
  <c r="AO26" i="159" s="1"/>
  <c r="AR26" i="159"/>
  <c r="AS26" i="159" s="1"/>
  <c r="H27" i="159"/>
  <c r="I27" i="159" s="1"/>
  <c r="L27" i="159"/>
  <c r="M27" i="159" s="1"/>
  <c r="P27" i="159"/>
  <c r="Q27" i="159" s="1"/>
  <c r="T27" i="159"/>
  <c r="U27" i="159" s="1"/>
  <c r="X27" i="159"/>
  <c r="Y27" i="159" s="1"/>
  <c r="AB27" i="159"/>
  <c r="AC27" i="159" s="1"/>
  <c r="AF27" i="159"/>
  <c r="AG27" i="159" s="1"/>
  <c r="AJ27" i="159"/>
  <c r="AK27" i="159" s="1"/>
  <c r="AN27" i="159"/>
  <c r="AO27" i="159" s="1"/>
  <c r="AR27" i="159"/>
  <c r="AS27" i="159" s="1"/>
  <c r="H28" i="159"/>
  <c r="I28" i="159" s="1"/>
  <c r="L28" i="159"/>
  <c r="M28" i="159" s="1"/>
  <c r="P28" i="159"/>
  <c r="Q28" i="159" s="1"/>
  <c r="T28" i="159"/>
  <c r="U28" i="159" s="1"/>
  <c r="X28" i="159"/>
  <c r="Y28" i="159" s="1"/>
  <c r="AB28" i="159"/>
  <c r="AC28" i="159" s="1"/>
  <c r="AF28" i="159"/>
  <c r="AG28" i="159" s="1"/>
  <c r="AJ28" i="159"/>
  <c r="AK28" i="159" s="1"/>
  <c r="AN28" i="159"/>
  <c r="AO28" i="159" s="1"/>
  <c r="AR28" i="159"/>
  <c r="AS28" i="159" s="1"/>
  <c r="H29" i="159"/>
  <c r="I29" i="159" s="1"/>
  <c r="L29" i="159"/>
  <c r="M29" i="159" s="1"/>
  <c r="P29" i="159"/>
  <c r="Q29" i="159" s="1"/>
  <c r="T29" i="159"/>
  <c r="U29" i="159" s="1"/>
  <c r="X29" i="159"/>
  <c r="Y29" i="159" s="1"/>
  <c r="AB29" i="159"/>
  <c r="AC29" i="159" s="1"/>
  <c r="AF29" i="159"/>
  <c r="AG29" i="159" s="1"/>
  <c r="AJ29" i="159"/>
  <c r="AK29" i="159" s="1"/>
  <c r="AN29" i="159"/>
  <c r="AO29" i="159" s="1"/>
  <c r="AR29" i="159"/>
  <c r="AS29" i="159" s="1"/>
  <c r="H30" i="159"/>
  <c r="I30" i="159" s="1"/>
  <c r="L30" i="159"/>
  <c r="M30" i="159" s="1"/>
  <c r="P30" i="159"/>
  <c r="Q30" i="159" s="1"/>
  <c r="T30" i="159"/>
  <c r="U30" i="159" s="1"/>
  <c r="X30" i="159"/>
  <c r="Y30" i="159" s="1"/>
  <c r="AB30" i="159"/>
  <c r="AC30" i="159" s="1"/>
  <c r="AF30" i="159"/>
  <c r="AG30" i="159" s="1"/>
  <c r="AJ30" i="159"/>
  <c r="AK30" i="159" s="1"/>
  <c r="AN30" i="159"/>
  <c r="AO30" i="159" s="1"/>
  <c r="AR30" i="159"/>
  <c r="AS30" i="159" s="1"/>
  <c r="H31" i="159"/>
  <c r="I31" i="159" s="1"/>
  <c r="L31" i="159"/>
  <c r="M31" i="159" s="1"/>
  <c r="P31" i="159"/>
  <c r="Q31" i="159" s="1"/>
  <c r="T31" i="159"/>
  <c r="U31" i="159" s="1"/>
  <c r="X31" i="159"/>
  <c r="Y31" i="159" s="1"/>
  <c r="AB31" i="159"/>
  <c r="AC31" i="159" s="1"/>
  <c r="AF31" i="159"/>
  <c r="AG31" i="159" s="1"/>
  <c r="AJ31" i="159"/>
  <c r="AK31" i="159" s="1"/>
  <c r="AN31" i="159"/>
  <c r="AO31" i="159" s="1"/>
  <c r="AR31" i="159"/>
  <c r="AS31" i="159" s="1"/>
  <c r="H32" i="159"/>
  <c r="I32" i="159" s="1"/>
  <c r="L32" i="159"/>
  <c r="M32" i="159" s="1"/>
  <c r="P32" i="159"/>
  <c r="Q32" i="159" s="1"/>
  <c r="T32" i="159"/>
  <c r="U32" i="159" s="1"/>
  <c r="X32" i="159"/>
  <c r="Y32" i="159" s="1"/>
  <c r="AB32" i="159"/>
  <c r="AC32" i="159" s="1"/>
  <c r="AF32" i="159"/>
  <c r="AG32" i="159" s="1"/>
  <c r="AJ32" i="159"/>
  <c r="AK32" i="159" s="1"/>
  <c r="AN32" i="159"/>
  <c r="AO32" i="159" s="1"/>
  <c r="AR32" i="159"/>
  <c r="AS32" i="159" s="1"/>
  <c r="H33" i="159"/>
  <c r="I33" i="159" s="1"/>
  <c r="L33" i="159"/>
  <c r="M33" i="159" s="1"/>
  <c r="P33" i="159"/>
  <c r="Q33" i="159" s="1"/>
  <c r="T33" i="159"/>
  <c r="U33" i="159" s="1"/>
  <c r="X33" i="159"/>
  <c r="Y33" i="159" s="1"/>
  <c r="AB33" i="159"/>
  <c r="AC33" i="159" s="1"/>
  <c r="AF33" i="159"/>
  <c r="AG33" i="159" s="1"/>
  <c r="AJ33" i="159"/>
  <c r="AK33" i="159" s="1"/>
  <c r="AN33" i="159"/>
  <c r="AO33" i="159" s="1"/>
  <c r="AR33" i="159"/>
  <c r="AS33" i="159" s="1"/>
  <c r="H34" i="159"/>
  <c r="I34" i="159" s="1"/>
  <c r="L34" i="159"/>
  <c r="M34" i="159" s="1"/>
  <c r="P34" i="159"/>
  <c r="Q34" i="159" s="1"/>
  <c r="T34" i="159"/>
  <c r="U34" i="159" s="1"/>
  <c r="X34" i="159"/>
  <c r="Y34" i="159" s="1"/>
  <c r="AB34" i="159"/>
  <c r="AC34" i="159" s="1"/>
  <c r="AF34" i="159"/>
  <c r="AG34" i="159" s="1"/>
  <c r="AJ34" i="159"/>
  <c r="AK34" i="159" s="1"/>
  <c r="AN34" i="159"/>
  <c r="AO34" i="159" s="1"/>
  <c r="AR34" i="159"/>
  <c r="AS34" i="159" s="1"/>
  <c r="H35" i="159"/>
  <c r="I35" i="159" s="1"/>
  <c r="L35" i="159"/>
  <c r="M35" i="159" s="1"/>
  <c r="P35" i="159"/>
  <c r="Q35" i="159" s="1"/>
  <c r="T35" i="159"/>
  <c r="U35" i="159" s="1"/>
  <c r="X35" i="159"/>
  <c r="Y35" i="159" s="1"/>
  <c r="AB35" i="159"/>
  <c r="AC35" i="159" s="1"/>
  <c r="AF35" i="159"/>
  <c r="AG35" i="159" s="1"/>
  <c r="AJ35" i="159"/>
  <c r="AK35" i="159" s="1"/>
  <c r="AN35" i="159"/>
  <c r="AO35" i="159" s="1"/>
  <c r="AR35" i="159"/>
  <c r="AS35" i="159" s="1"/>
  <c r="H36" i="159"/>
  <c r="I36" i="159" s="1"/>
  <c r="L36" i="159"/>
  <c r="M36" i="159" s="1"/>
  <c r="P36" i="159"/>
  <c r="Q36" i="159" s="1"/>
  <c r="T36" i="159"/>
  <c r="U36" i="159" s="1"/>
  <c r="X36" i="159"/>
  <c r="Y36" i="159" s="1"/>
  <c r="AB36" i="159"/>
  <c r="AC36" i="159" s="1"/>
  <c r="AF36" i="159"/>
  <c r="AG36" i="159" s="1"/>
  <c r="AJ36" i="159"/>
  <c r="AK36" i="159" s="1"/>
  <c r="AN36" i="159"/>
  <c r="AO36" i="159" s="1"/>
  <c r="AR36" i="159"/>
  <c r="AS36" i="159" s="1"/>
  <c r="H37" i="159"/>
  <c r="I37" i="159" s="1"/>
  <c r="L37" i="159"/>
  <c r="M37" i="159" s="1"/>
  <c r="P37" i="159"/>
  <c r="Q37" i="159" s="1"/>
  <c r="T37" i="159"/>
  <c r="U37" i="159" s="1"/>
  <c r="X37" i="159"/>
  <c r="Y37" i="159" s="1"/>
  <c r="AB37" i="159"/>
  <c r="AC37" i="159" s="1"/>
  <c r="AF37" i="159"/>
  <c r="AG37" i="159" s="1"/>
  <c r="AJ37" i="159"/>
  <c r="AK37" i="159" s="1"/>
  <c r="AN37" i="159"/>
  <c r="AO37" i="159" s="1"/>
  <c r="AR37" i="159"/>
  <c r="AS37" i="159" s="1"/>
  <c r="AB21" i="159"/>
  <c r="AC21" i="159" s="1"/>
  <c r="H21" i="159"/>
  <c r="I21" i="159" s="1"/>
  <c r="AE21" i="159" s="1"/>
  <c r="F93" i="148"/>
  <c r="F93" i="147"/>
  <c r="F93" i="146"/>
  <c r="F93" i="145"/>
  <c r="F93" i="144"/>
  <c r="F93" i="142"/>
  <c r="F93" i="141"/>
  <c r="F93" i="140"/>
  <c r="F93" i="137"/>
  <c r="F93" i="118"/>
  <c r="F93" i="138"/>
  <c r="K80" i="130"/>
  <c r="P80" i="130"/>
  <c r="AN80" i="130"/>
  <c r="AR38" i="159"/>
  <c r="F111" i="148"/>
  <c r="F78" i="148"/>
  <c r="F77" i="148"/>
  <c r="F76" i="148"/>
  <c r="F75" i="148"/>
  <c r="F74" i="148"/>
  <c r="F73" i="148"/>
  <c r="F72" i="148"/>
  <c r="F71" i="148"/>
  <c r="F66" i="148"/>
  <c r="F64" i="148"/>
  <c r="F65" i="148" s="1"/>
  <c r="F63" i="148"/>
  <c r="F62" i="148"/>
  <c r="F67" i="148" s="1"/>
  <c r="F113" i="148" s="1"/>
  <c r="F29" i="148"/>
  <c r="F28" i="148"/>
  <c r="F27" i="148"/>
  <c r="F30" i="148" s="1"/>
  <c r="F111" i="147"/>
  <c r="F78" i="147"/>
  <c r="F77" i="147"/>
  <c r="F76" i="147"/>
  <c r="F75" i="147"/>
  <c r="F74" i="147"/>
  <c r="F73" i="147"/>
  <c r="F72" i="147"/>
  <c r="F71" i="147"/>
  <c r="F79" i="147" s="1"/>
  <c r="F87" i="147" s="1"/>
  <c r="F89" i="147" s="1"/>
  <c r="F114" i="147" s="1"/>
  <c r="F66" i="147"/>
  <c r="F64" i="147"/>
  <c r="F65" i="147" s="1"/>
  <c r="F63" i="147"/>
  <c r="F62" i="147"/>
  <c r="F29" i="147"/>
  <c r="F28" i="147"/>
  <c r="F27" i="147"/>
  <c r="F30" i="147" s="1"/>
  <c r="F111" i="146"/>
  <c r="F78" i="146"/>
  <c r="F77" i="146"/>
  <c r="F76" i="146"/>
  <c r="F75" i="146"/>
  <c r="F74" i="146"/>
  <c r="F73" i="146"/>
  <c r="F72" i="146"/>
  <c r="F71" i="146"/>
  <c r="F66" i="146"/>
  <c r="F64" i="146"/>
  <c r="F65" i="146" s="1"/>
  <c r="F63" i="146"/>
  <c r="F62" i="146"/>
  <c r="F67" i="146" s="1"/>
  <c r="F113" i="146" s="1"/>
  <c r="F29" i="146"/>
  <c r="F28" i="146"/>
  <c r="F27" i="146"/>
  <c r="F30" i="146" s="1"/>
  <c r="F111" i="145"/>
  <c r="F78" i="145"/>
  <c r="F77" i="145"/>
  <c r="F76" i="145"/>
  <c r="F75" i="145"/>
  <c r="F74" i="145"/>
  <c r="F73" i="145"/>
  <c r="F72" i="145"/>
  <c r="F71" i="145"/>
  <c r="F66" i="145"/>
  <c r="F64" i="145"/>
  <c r="F65" i="145" s="1"/>
  <c r="F63" i="145"/>
  <c r="F62" i="145"/>
  <c r="F67" i="145" s="1"/>
  <c r="F113" i="145" s="1"/>
  <c r="F29" i="145"/>
  <c r="F28" i="145"/>
  <c r="F27" i="145"/>
  <c r="F30" i="145" s="1"/>
  <c r="F111" i="144"/>
  <c r="F78" i="144"/>
  <c r="F77" i="144"/>
  <c r="F76" i="144"/>
  <c r="F75" i="144"/>
  <c r="F74" i="144"/>
  <c r="F73" i="144"/>
  <c r="F72" i="144"/>
  <c r="F71" i="144"/>
  <c r="F79" i="144" s="1"/>
  <c r="F87" i="144" s="1"/>
  <c r="F89" i="144" s="1"/>
  <c r="F114" i="144" s="1"/>
  <c r="F66" i="144"/>
  <c r="F64" i="144"/>
  <c r="F65" i="144" s="1"/>
  <c r="F63" i="144"/>
  <c r="F62" i="144"/>
  <c r="F29" i="144"/>
  <c r="F28" i="144"/>
  <c r="F27" i="144"/>
  <c r="F30" i="144" s="1"/>
  <c r="F111" i="142"/>
  <c r="F78" i="142"/>
  <c r="F77" i="142"/>
  <c r="F76" i="142"/>
  <c r="F75" i="142"/>
  <c r="F74" i="142"/>
  <c r="F73" i="142"/>
  <c r="F72" i="142"/>
  <c r="F71" i="142"/>
  <c r="F66" i="142"/>
  <c r="F64" i="142"/>
  <c r="F65" i="142" s="1"/>
  <c r="F63" i="142"/>
  <c r="F62" i="142"/>
  <c r="F67" i="142" s="1"/>
  <c r="F113" i="142" s="1"/>
  <c r="F29" i="142"/>
  <c r="F28" i="142"/>
  <c r="F27" i="142"/>
  <c r="F30" i="142" s="1"/>
  <c r="F111" i="141"/>
  <c r="F78" i="141"/>
  <c r="F77" i="141"/>
  <c r="F76" i="141"/>
  <c r="F75" i="141"/>
  <c r="F74" i="141"/>
  <c r="F73" i="141"/>
  <c r="F72" i="141"/>
  <c r="F71" i="141"/>
  <c r="F66" i="141"/>
  <c r="F64" i="141"/>
  <c r="F65" i="141" s="1"/>
  <c r="F63" i="141"/>
  <c r="F62" i="141"/>
  <c r="F67" i="141" s="1"/>
  <c r="F113" i="141" s="1"/>
  <c r="F29" i="141"/>
  <c r="F28" i="141"/>
  <c r="F27" i="141"/>
  <c r="F30" i="141" s="1"/>
  <c r="F111" i="140"/>
  <c r="F78" i="140"/>
  <c r="F77" i="140"/>
  <c r="F76" i="140"/>
  <c r="F75" i="140"/>
  <c r="F74" i="140"/>
  <c r="F73" i="140"/>
  <c r="F72" i="140"/>
  <c r="F71" i="140"/>
  <c r="F79" i="140" s="1"/>
  <c r="F87" i="140" s="1"/>
  <c r="F89" i="140" s="1"/>
  <c r="F114" i="140" s="1"/>
  <c r="F66" i="140"/>
  <c r="F64" i="140"/>
  <c r="F65" i="140" s="1"/>
  <c r="F63" i="140"/>
  <c r="F62" i="140"/>
  <c r="F29" i="140"/>
  <c r="F28" i="140"/>
  <c r="F27" i="140"/>
  <c r="F30" i="140" s="1"/>
  <c r="F111" i="138"/>
  <c r="F78" i="138"/>
  <c r="F77" i="138"/>
  <c r="F76" i="138"/>
  <c r="F75" i="138"/>
  <c r="F74" i="138"/>
  <c r="F73" i="138"/>
  <c r="F72" i="138"/>
  <c r="F71" i="138"/>
  <c r="F66" i="138"/>
  <c r="F64" i="138"/>
  <c r="F65" i="138" s="1"/>
  <c r="F63" i="138"/>
  <c r="F62" i="138"/>
  <c r="F67" i="138" s="1"/>
  <c r="F113" i="138" s="1"/>
  <c r="F29" i="138"/>
  <c r="F28" i="138"/>
  <c r="F27" i="138"/>
  <c r="F30" i="138" s="1"/>
  <c r="F111" i="137"/>
  <c r="F78" i="137"/>
  <c r="F77" i="137"/>
  <c r="F76" i="137"/>
  <c r="F75" i="137"/>
  <c r="F74" i="137"/>
  <c r="F73" i="137"/>
  <c r="F72" i="137"/>
  <c r="F71" i="137"/>
  <c r="F66" i="137"/>
  <c r="F64" i="137"/>
  <c r="F65" i="137" s="1"/>
  <c r="F63" i="137"/>
  <c r="F62" i="137"/>
  <c r="F67" i="137" s="1"/>
  <c r="F113" i="137" s="1"/>
  <c r="F29" i="137"/>
  <c r="F28" i="137"/>
  <c r="F27" i="137"/>
  <c r="F30" i="137" s="1"/>
  <c r="M68" i="130"/>
  <c r="U68" i="130"/>
  <c r="Y68" i="130"/>
  <c r="AC68" i="130"/>
  <c r="AG68" i="130"/>
  <c r="AK68" i="130"/>
  <c r="G71" i="130"/>
  <c r="K71" i="130"/>
  <c r="K52" i="130"/>
  <c r="H16" i="130"/>
  <c r="G52" i="130"/>
  <c r="D103" i="118"/>
  <c r="F111" i="118"/>
  <c r="F78" i="118"/>
  <c r="F77" i="118"/>
  <c r="F76" i="118"/>
  <c r="F75" i="118"/>
  <c r="F74" i="118"/>
  <c r="F73" i="118"/>
  <c r="F72" i="118"/>
  <c r="F71" i="118"/>
  <c r="F66" i="118"/>
  <c r="F64" i="118"/>
  <c r="F65" i="118" s="1"/>
  <c r="F63" i="118"/>
  <c r="F62" i="118"/>
  <c r="F29" i="118"/>
  <c r="F28" i="118"/>
  <c r="F27" i="118"/>
  <c r="F30" i="118" s="1"/>
  <c r="D103" i="83"/>
  <c r="F71" i="83"/>
  <c r="F72" i="83"/>
  <c r="F73" i="83"/>
  <c r="F74" i="83"/>
  <c r="F75" i="83"/>
  <c r="F66" i="83"/>
  <c r="F64" i="83"/>
  <c r="F65" i="83" s="1"/>
  <c r="F62" i="83"/>
  <c r="F29" i="83"/>
  <c r="F28" i="83"/>
  <c r="F27" i="83"/>
  <c r="F63" i="83"/>
  <c r="F78" i="83"/>
  <c r="F76" i="83"/>
  <c r="F111" i="83"/>
  <c r="F77" i="83"/>
  <c r="P38" i="159" l="1"/>
  <c r="AN38" i="159"/>
  <c r="X38" i="159"/>
  <c r="T38" i="159"/>
  <c r="AJ38" i="159"/>
  <c r="AR80" i="130"/>
  <c r="AJ80" i="130"/>
  <c r="AF80" i="130"/>
  <c r="H80" i="130"/>
  <c r="X80" i="130"/>
  <c r="AB80" i="130"/>
  <c r="T80" i="130"/>
  <c r="F79" i="148"/>
  <c r="F87" i="148" s="1"/>
  <c r="F89" i="148" s="1"/>
  <c r="F114" i="148" s="1"/>
  <c r="F67" i="147"/>
  <c r="F113" i="147" s="1"/>
  <c r="F79" i="146"/>
  <c r="F87" i="146" s="1"/>
  <c r="F89" i="146" s="1"/>
  <c r="F114" i="146" s="1"/>
  <c r="F79" i="145"/>
  <c r="F87" i="145" s="1"/>
  <c r="F89" i="145" s="1"/>
  <c r="F114" i="145" s="1"/>
  <c r="F67" i="144"/>
  <c r="F113" i="144" s="1"/>
  <c r="F79" i="142"/>
  <c r="F87" i="142" s="1"/>
  <c r="F89" i="142" s="1"/>
  <c r="F114" i="142" s="1"/>
  <c r="F79" i="141"/>
  <c r="F87" i="141" s="1"/>
  <c r="F89" i="141" s="1"/>
  <c r="F114" i="141" s="1"/>
  <c r="F79" i="138"/>
  <c r="F87" i="138" s="1"/>
  <c r="F89" i="138" s="1"/>
  <c r="F114" i="138" s="1"/>
  <c r="F67" i="140"/>
  <c r="F113" i="140" s="1"/>
  <c r="F79" i="137"/>
  <c r="F87" i="137" s="1"/>
  <c r="F89" i="137" s="1"/>
  <c r="F114" i="137" s="1"/>
  <c r="F79" i="118"/>
  <c r="F87" i="118" s="1"/>
  <c r="F89" i="118" s="1"/>
  <c r="F114" i="118" s="1"/>
  <c r="F67" i="118"/>
  <c r="F113" i="118" s="1"/>
  <c r="P70" i="130"/>
  <c r="Q70" i="130" s="1"/>
  <c r="P69" i="130"/>
  <c r="Q69" i="130" s="1"/>
  <c r="P67" i="130"/>
  <c r="Q67" i="130" s="1"/>
  <c r="P66" i="130"/>
  <c r="Q66" i="130" s="1"/>
  <c r="P63" i="130"/>
  <c r="Q63" i="130" s="1"/>
  <c r="P62" i="130"/>
  <c r="Q62" i="130" s="1"/>
  <c r="P61" i="130"/>
  <c r="Q61" i="130" s="1"/>
  <c r="P60" i="130"/>
  <c r="Q60" i="130" s="1"/>
  <c r="P59" i="130"/>
  <c r="Q59" i="130" s="1"/>
  <c r="P58" i="130"/>
  <c r="Q58" i="130" s="1"/>
  <c r="P57" i="130"/>
  <c r="Q57" i="130" s="1"/>
  <c r="P56" i="130"/>
  <c r="Q56" i="130" s="1"/>
  <c r="P55" i="130"/>
  <c r="Q55" i="130" s="1"/>
  <c r="F96" i="148"/>
  <c r="AS39" i="159"/>
  <c r="F95" i="148" s="1"/>
  <c r="F96" i="146"/>
  <c r="AO39" i="159"/>
  <c r="F95" i="146" s="1"/>
  <c r="F96" i="147"/>
  <c r="AK39" i="159"/>
  <c r="F95" i="147" s="1"/>
  <c r="F96" i="144"/>
  <c r="AC39" i="159"/>
  <c r="F95" i="144" s="1"/>
  <c r="F96" i="142"/>
  <c r="Y39" i="159"/>
  <c r="F95" i="142" s="1"/>
  <c r="F96" i="141"/>
  <c r="U39" i="159"/>
  <c r="F95" i="141" s="1"/>
  <c r="F96" i="138"/>
  <c r="F96" i="140"/>
  <c r="Q39" i="159"/>
  <c r="F96" i="137"/>
  <c r="M39" i="159"/>
  <c r="F95" i="137" s="1"/>
  <c r="F96" i="118"/>
  <c r="I39" i="159"/>
  <c r="F95" i="118" s="1"/>
  <c r="F96" i="83"/>
  <c r="F95" i="83"/>
  <c r="H44" i="138"/>
  <c r="F44" i="138" s="1"/>
  <c r="F52" i="138" s="1"/>
  <c r="F57" i="138" s="1"/>
  <c r="H44" i="140"/>
  <c r="F44" i="140" s="1"/>
  <c r="F52" i="140" s="1"/>
  <c r="F57" i="140" s="1"/>
  <c r="H44" i="142"/>
  <c r="F44" i="142" s="1"/>
  <c r="F52" i="142" s="1"/>
  <c r="F57" i="142" s="1"/>
  <c r="H44" i="83"/>
  <c r="F44" i="83" s="1"/>
  <c r="F52" i="83" s="1"/>
  <c r="F57" i="83" s="1"/>
  <c r="H44" i="118"/>
  <c r="F44" i="118" s="1"/>
  <c r="F52" i="118" s="1"/>
  <c r="F57" i="118" s="1"/>
  <c r="H44" i="141"/>
  <c r="F44" i="141" s="1"/>
  <c r="F52" i="141" s="1"/>
  <c r="F57" i="141" s="1"/>
  <c r="AF21" i="159"/>
  <c r="AE38" i="159"/>
  <c r="L80" i="130"/>
  <c r="AS80" i="130"/>
  <c r="AO80" i="130"/>
  <c r="AS54" i="130"/>
  <c r="AK80" i="130"/>
  <c r="AO54" i="130"/>
  <c r="AG80" i="130"/>
  <c r="AC80" i="130"/>
  <c r="Y80" i="130"/>
  <c r="U80" i="130"/>
  <c r="Q80" i="130"/>
  <c r="AS15" i="159"/>
  <c r="AS38" i="159" s="1"/>
  <c r="AO15" i="159"/>
  <c r="AO38" i="159" s="1"/>
  <c r="AK15" i="159"/>
  <c r="AK38" i="159" s="1"/>
  <c r="AG15" i="159"/>
  <c r="AC15" i="159"/>
  <c r="AC38" i="159" s="1"/>
  <c r="Y15" i="159"/>
  <c r="Y38" i="159" s="1"/>
  <c r="U15" i="159"/>
  <c r="U38" i="159" s="1"/>
  <c r="Q15" i="159"/>
  <c r="Q38" i="159" s="1"/>
  <c r="M15" i="159"/>
  <c r="M38" i="159" s="1"/>
  <c r="I15" i="159"/>
  <c r="I38" i="159" s="1"/>
  <c r="F55" i="148"/>
  <c r="F40" i="148"/>
  <c r="F39" i="148"/>
  <c r="F38" i="148"/>
  <c r="F37" i="148"/>
  <c r="F36" i="148"/>
  <c r="F35" i="148"/>
  <c r="F34" i="148"/>
  <c r="F33" i="148"/>
  <c r="F41" i="148" s="1"/>
  <c r="F56" i="148" s="1"/>
  <c r="F55" i="147"/>
  <c r="F40" i="147"/>
  <c r="F39" i="147"/>
  <c r="F38" i="147"/>
  <c r="F37" i="147"/>
  <c r="F36" i="147"/>
  <c r="F35" i="147"/>
  <c r="F34" i="147"/>
  <c r="F33" i="147"/>
  <c r="F41" i="147" s="1"/>
  <c r="F56" i="147" s="1"/>
  <c r="F55" i="146"/>
  <c r="F40" i="146"/>
  <c r="F39" i="146"/>
  <c r="F38" i="146"/>
  <c r="F37" i="146"/>
  <c r="F36" i="146"/>
  <c r="F35" i="146"/>
  <c r="F34" i="146"/>
  <c r="F33" i="146"/>
  <c r="F55" i="145"/>
  <c r="F40" i="145"/>
  <c r="F39" i="145"/>
  <c r="F38" i="145"/>
  <c r="F37" i="145"/>
  <c r="F36" i="145"/>
  <c r="F35" i="145"/>
  <c r="F34" i="145"/>
  <c r="F33" i="145"/>
  <c r="F41" i="145" s="1"/>
  <c r="F56" i="145" s="1"/>
  <c r="F55" i="144"/>
  <c r="F40" i="144"/>
  <c r="F39" i="144"/>
  <c r="F38" i="144"/>
  <c r="F37" i="144"/>
  <c r="F36" i="144"/>
  <c r="F35" i="144"/>
  <c r="F34" i="144"/>
  <c r="F33" i="144"/>
  <c r="F41" i="144" s="1"/>
  <c r="F56" i="144" s="1"/>
  <c r="F55" i="142"/>
  <c r="F40" i="142"/>
  <c r="F39" i="142"/>
  <c r="F38" i="142"/>
  <c r="F37" i="142"/>
  <c r="F36" i="142"/>
  <c r="F35" i="142"/>
  <c r="F34" i="142"/>
  <c r="F33" i="142"/>
  <c r="F55" i="141"/>
  <c r="F40" i="141"/>
  <c r="F39" i="141"/>
  <c r="F38" i="141"/>
  <c r="F37" i="141"/>
  <c r="F36" i="141"/>
  <c r="F35" i="141"/>
  <c r="F34" i="141"/>
  <c r="F33" i="141"/>
  <c r="F41" i="141" s="1"/>
  <c r="F56" i="141" s="1"/>
  <c r="F55" i="140"/>
  <c r="F40" i="140"/>
  <c r="F39" i="140"/>
  <c r="F38" i="140"/>
  <c r="F37" i="140"/>
  <c r="F36" i="140"/>
  <c r="F35" i="140"/>
  <c r="F34" i="140"/>
  <c r="F33" i="140"/>
  <c r="F55" i="138"/>
  <c r="F40" i="138"/>
  <c r="F39" i="138"/>
  <c r="F38" i="138"/>
  <c r="F37" i="138"/>
  <c r="F36" i="138"/>
  <c r="F35" i="138"/>
  <c r="F34" i="138"/>
  <c r="F33" i="138"/>
  <c r="F55" i="137"/>
  <c r="F40" i="137"/>
  <c r="F39" i="137"/>
  <c r="F38" i="137"/>
  <c r="F37" i="137"/>
  <c r="F36" i="137"/>
  <c r="F35" i="137"/>
  <c r="F34" i="137"/>
  <c r="F33" i="137"/>
  <c r="F41" i="137" s="1"/>
  <c r="F56" i="137" s="1"/>
  <c r="Q68" i="130"/>
  <c r="AQ71" i="130"/>
  <c r="AM71" i="130"/>
  <c r="H71" i="130"/>
  <c r="I54" i="130"/>
  <c r="L52" i="130"/>
  <c r="I16" i="130"/>
  <c r="I52" i="130" s="1"/>
  <c r="H52" i="130"/>
  <c r="F55" i="118"/>
  <c r="F40" i="118"/>
  <c r="F39" i="118"/>
  <c r="F38" i="118"/>
  <c r="F37" i="118"/>
  <c r="F36" i="118"/>
  <c r="F35" i="118"/>
  <c r="F34" i="118"/>
  <c r="F33" i="118"/>
  <c r="F30" i="83"/>
  <c r="F40" i="83" s="1"/>
  <c r="F33" i="83"/>
  <c r="F35" i="83"/>
  <c r="F36" i="83"/>
  <c r="F37" i="83"/>
  <c r="F38" i="83"/>
  <c r="F39" i="83"/>
  <c r="F67" i="83"/>
  <c r="F113" i="83" s="1"/>
  <c r="F79" i="83"/>
  <c r="F87" i="83" s="1"/>
  <c r="F89" i="83" s="1"/>
  <c r="F114" i="83" s="1"/>
  <c r="F55" i="83" l="1"/>
  <c r="F34" i="83"/>
  <c r="F41" i="146"/>
  <c r="F56" i="146" s="1"/>
  <c r="F58" i="146" s="1"/>
  <c r="F112" i="146" s="1"/>
  <c r="F41" i="142"/>
  <c r="F56" i="142" s="1"/>
  <c r="F41" i="138"/>
  <c r="F56" i="138" s="1"/>
  <c r="F58" i="138" s="1"/>
  <c r="F112" i="138" s="1"/>
  <c r="F41" i="140"/>
  <c r="F56" i="140" s="1"/>
  <c r="F58" i="140" s="1"/>
  <c r="F112" i="140" s="1"/>
  <c r="F41" i="118"/>
  <c r="F56" i="118" s="1"/>
  <c r="F96" i="145"/>
  <c r="AG39" i="159"/>
  <c r="F95" i="145" s="1"/>
  <c r="F95" i="138"/>
  <c r="F95" i="140"/>
  <c r="AF38" i="159"/>
  <c r="AG21" i="159"/>
  <c r="AG38" i="159" s="1"/>
  <c r="I80" i="130"/>
  <c r="U54" i="130"/>
  <c r="T71" i="130"/>
  <c r="X71" i="130"/>
  <c r="Y54" i="130"/>
  <c r="Y71" i="130" s="1"/>
  <c r="AB71" i="130"/>
  <c r="AC54" i="130"/>
  <c r="AC71" i="130" s="1"/>
  <c r="AF71" i="130"/>
  <c r="AG54" i="130"/>
  <c r="AG71" i="130" s="1"/>
  <c r="AJ71" i="130"/>
  <c r="AK54" i="130"/>
  <c r="AK71" i="130" s="1"/>
  <c r="M80" i="130"/>
  <c r="F58" i="148"/>
  <c r="F112" i="148" s="1"/>
  <c r="F58" i="147"/>
  <c r="F112" i="147" s="1"/>
  <c r="F58" i="145"/>
  <c r="F112" i="145" s="1"/>
  <c r="F58" i="144"/>
  <c r="F112" i="144" s="1"/>
  <c r="F58" i="142"/>
  <c r="F112" i="142" s="1"/>
  <c r="F58" i="141"/>
  <c r="F112" i="141" s="1"/>
  <c r="F58" i="137"/>
  <c r="F112" i="137" s="1"/>
  <c r="M54" i="130"/>
  <c r="M71" i="130" s="1"/>
  <c r="L71" i="130"/>
  <c r="I71" i="130"/>
  <c r="I81" i="130" s="1"/>
  <c r="I82" i="130" s="1"/>
  <c r="F94" i="83" s="1"/>
  <c r="O54" i="130"/>
  <c r="AO68" i="130"/>
  <c r="AN71" i="130"/>
  <c r="AS68" i="130"/>
  <c r="AR71" i="130"/>
  <c r="M52" i="130"/>
  <c r="O52" i="130"/>
  <c r="P15" i="130"/>
  <c r="Q15" i="130" s="1"/>
  <c r="F58" i="118"/>
  <c r="F112" i="118" s="1"/>
  <c r="F41" i="83"/>
  <c r="F56" i="83" s="1"/>
  <c r="F58" i="83" s="1"/>
  <c r="F112" i="83" s="1"/>
  <c r="M81" i="130" l="1"/>
  <c r="M82" i="130" s="1"/>
  <c r="F94" i="137" s="1"/>
  <c r="F97" i="137" s="1"/>
  <c r="F115" i="137" s="1"/>
  <c r="F116" i="137" s="1"/>
  <c r="F101" i="137" s="1"/>
  <c r="O71" i="130"/>
  <c r="P54" i="130"/>
  <c r="F94" i="118"/>
  <c r="P71" i="130"/>
  <c r="Q54" i="130"/>
  <c r="Q71" i="130" s="1"/>
  <c r="AI71" i="130"/>
  <c r="U71" i="130"/>
  <c r="AS71" i="130"/>
  <c r="AO71" i="130"/>
  <c r="P52" i="130"/>
  <c r="F102" i="137" l="1"/>
  <c r="Q52" i="130"/>
  <c r="Q81" i="130" s="1"/>
  <c r="Q82" i="130" s="1"/>
  <c r="F94" i="138" l="1"/>
  <c r="F94" i="140"/>
  <c r="F97" i="140" s="1"/>
  <c r="F115" i="140" s="1"/>
  <c r="F116" i="140" s="1"/>
  <c r="F101" i="140" s="1"/>
  <c r="F107" i="137"/>
  <c r="F106" i="137"/>
  <c r="F105" i="137"/>
  <c r="F104" i="137"/>
  <c r="S52" i="130"/>
  <c r="T15" i="130"/>
  <c r="F102" i="140" l="1"/>
  <c r="F106" i="140" s="1"/>
  <c r="F104" i="140"/>
  <c r="F108" i="137"/>
  <c r="F117" i="137" s="1"/>
  <c r="F118" i="137" s="1"/>
  <c r="M15" i="160" s="1"/>
  <c r="T52" i="130"/>
  <c r="U15" i="130"/>
  <c r="K19" i="117"/>
  <c r="L19" i="117" s="1"/>
  <c r="E30" i="163" l="1"/>
  <c r="F107" i="140"/>
  <c r="F105" i="140"/>
  <c r="F30" i="163"/>
  <c r="U52" i="130"/>
  <c r="U81" i="130" s="1"/>
  <c r="U82" i="130" s="1"/>
  <c r="F94" i="141" s="1"/>
  <c r="M28" i="128"/>
  <c r="N28" i="128" s="1"/>
  <c r="L28" i="128"/>
  <c r="M30" i="128"/>
  <c r="N30" i="128" s="1"/>
  <c r="L30" i="128"/>
  <c r="M32" i="128"/>
  <c r="N32" i="128" s="1"/>
  <c r="L32" i="128"/>
  <c r="J19" i="117"/>
  <c r="F108" i="140" l="1"/>
  <c r="F117" i="140" s="1"/>
  <c r="F118" i="140" s="1"/>
  <c r="E44" i="163" s="1"/>
  <c r="F44" i="163" s="1"/>
  <c r="F46" i="163" s="1"/>
  <c r="F32" i="163"/>
  <c r="E38" i="163"/>
  <c r="W52" i="130"/>
  <c r="X15" i="130"/>
  <c r="Y15" i="130" s="1"/>
  <c r="M16" i="160" l="1"/>
  <c r="E52" i="163"/>
  <c r="F52" i="163" s="1"/>
  <c r="N16" i="160" s="1"/>
  <c r="L16" i="160"/>
  <c r="F38" i="163"/>
  <c r="N15" i="160" s="1"/>
  <c r="L15" i="160"/>
  <c r="X52" i="130"/>
  <c r="P15" i="160" l="1"/>
  <c r="Q15" i="160" s="1"/>
  <c r="O15" i="160"/>
  <c r="P16" i="160"/>
  <c r="Q16" i="160" s="1"/>
  <c r="O16" i="160"/>
  <c r="Y52" i="130"/>
  <c r="Y81" i="130" s="1"/>
  <c r="Y82" i="130" s="1"/>
  <c r="F94" i="142" s="1"/>
  <c r="AA52" i="130" l="1"/>
  <c r="AB15" i="130"/>
  <c r="AC15" i="130" s="1"/>
  <c r="AB52" i="130" l="1"/>
  <c r="AC52" i="130" l="1"/>
  <c r="AC81" i="130" s="1"/>
  <c r="AC82" i="130" s="1"/>
  <c r="F94" i="144" s="1"/>
  <c r="AE52" i="130" l="1"/>
  <c r="AF15" i="130"/>
  <c r="AG15" i="130" s="1"/>
  <c r="M16" i="128"/>
  <c r="L16" i="128"/>
  <c r="M18" i="128"/>
  <c r="N18" i="128" s="1"/>
  <c r="L18" i="128"/>
  <c r="K14" i="117"/>
  <c r="J14" i="117"/>
  <c r="AF52" i="130" l="1"/>
  <c r="L14" i="117"/>
  <c r="N16" i="128"/>
  <c r="AG52" i="130" l="1"/>
  <c r="AG81" i="130" s="1"/>
  <c r="AG82" i="130" s="1"/>
  <c r="F94" i="145" s="1"/>
  <c r="AI52" i="130" l="1"/>
  <c r="AJ15" i="130"/>
  <c r="AK15" i="130" s="1"/>
  <c r="AJ52" i="130" l="1"/>
  <c r="AQ52" i="130" l="1"/>
  <c r="AR15" i="130"/>
  <c r="AS15" i="130" s="1"/>
  <c r="AK52" i="130"/>
  <c r="AK81" i="130" s="1"/>
  <c r="AK82" i="130" s="1"/>
  <c r="F94" i="147" s="1"/>
  <c r="AR52" i="130" l="1"/>
  <c r="AM52" i="130"/>
  <c r="AN15" i="130"/>
  <c r="AO15" i="130" s="1"/>
  <c r="AS52" i="130" l="1"/>
  <c r="AS81" i="130" s="1"/>
  <c r="AN52" i="130"/>
  <c r="AS82" i="130" l="1"/>
  <c r="F94" i="148" s="1"/>
  <c r="AO52" i="130"/>
  <c r="AO81" i="130" s="1"/>
  <c r="AO82" i="130" s="1"/>
  <c r="F94" i="146" s="1"/>
  <c r="F97" i="148" l="1"/>
  <c r="F115" i="148" s="1"/>
  <c r="F116" i="148" s="1"/>
  <c r="F97" i="147"/>
  <c r="F115" i="147" s="1"/>
  <c r="F116" i="147" s="1"/>
  <c r="F97" i="146"/>
  <c r="F115" i="146" s="1"/>
  <c r="F116" i="146" s="1"/>
  <c r="F97" i="145"/>
  <c r="F115" i="145" s="1"/>
  <c r="F116" i="145" s="1"/>
  <c r="F97" i="144"/>
  <c r="F115" i="144" s="1"/>
  <c r="F116" i="144" s="1"/>
  <c r="F97" i="142"/>
  <c r="F115" i="142" s="1"/>
  <c r="F116" i="142" s="1"/>
  <c r="F97" i="141"/>
  <c r="F115" i="141" s="1"/>
  <c r="F116" i="141" s="1"/>
  <c r="F97" i="138"/>
  <c r="F115" i="138" s="1"/>
  <c r="F116" i="138" s="1"/>
  <c r="F97" i="118"/>
  <c r="F115" i="118" s="1"/>
  <c r="F116" i="118" s="1"/>
  <c r="F97" i="83"/>
  <c r="F115" i="83" s="1"/>
  <c r="F116" i="83" s="1"/>
  <c r="F101" i="138" l="1"/>
  <c r="F102" i="138" s="1"/>
  <c r="F101" i="141"/>
  <c r="F102" i="141" s="1"/>
  <c r="F107" i="141" s="1"/>
  <c r="F101" i="142"/>
  <c r="F101" i="144"/>
  <c r="F102" i="144" s="1"/>
  <c r="F101" i="145"/>
  <c r="F102" i="145" s="1"/>
  <c r="F101" i="146"/>
  <c r="F102" i="146" s="1"/>
  <c r="F107" i="146" s="1"/>
  <c r="F101" i="147"/>
  <c r="F101" i="148"/>
  <c r="F102" i="148" s="1"/>
  <c r="F107" i="148" s="1"/>
  <c r="F101" i="83"/>
  <c r="F101" i="118"/>
  <c r="F105" i="146" l="1"/>
  <c r="F106" i="146"/>
  <c r="F102" i="147"/>
  <c r="F104" i="141"/>
  <c r="F105" i="141"/>
  <c r="F104" i="146"/>
  <c r="F108" i="146" s="1"/>
  <c r="F117" i="146" s="1"/>
  <c r="F118" i="146" s="1"/>
  <c r="E114" i="163" s="1"/>
  <c r="F107" i="138"/>
  <c r="F105" i="138"/>
  <c r="F104" i="138"/>
  <c r="F106" i="138"/>
  <c r="F104" i="147"/>
  <c r="F106" i="141"/>
  <c r="F104" i="148"/>
  <c r="F105" i="148"/>
  <c r="F106" i="148"/>
  <c r="F106" i="145"/>
  <c r="F105" i="145"/>
  <c r="F104" i="145"/>
  <c r="F107" i="145"/>
  <c r="F107" i="144"/>
  <c r="F104" i="144"/>
  <c r="F105" i="144"/>
  <c r="F106" i="144"/>
  <c r="F102" i="142"/>
  <c r="F107" i="142" s="1"/>
  <c r="F102" i="118"/>
  <c r="F107" i="118" s="1"/>
  <c r="F102" i="83"/>
  <c r="F106" i="83" s="1"/>
  <c r="F105" i="83" l="1"/>
  <c r="F107" i="83"/>
  <c r="F108" i="138"/>
  <c r="F117" i="138" s="1"/>
  <c r="F118" i="138" s="1"/>
  <c r="E48" i="163" s="1"/>
  <c r="F48" i="163" s="1"/>
  <c r="F104" i="142"/>
  <c r="F105" i="142"/>
  <c r="F107" i="147"/>
  <c r="F106" i="147"/>
  <c r="M22" i="160"/>
  <c r="F108" i="141"/>
  <c r="F117" i="141" s="1"/>
  <c r="F118" i="141" s="1"/>
  <c r="E58" i="163" s="1"/>
  <c r="F58" i="163" s="1"/>
  <c r="F105" i="147"/>
  <c r="F108" i="147" s="1"/>
  <c r="F117" i="147" s="1"/>
  <c r="F118" i="147" s="1"/>
  <c r="F108" i="148"/>
  <c r="F117" i="148" s="1"/>
  <c r="F118" i="148" s="1"/>
  <c r="M24" i="160" s="1"/>
  <c r="F104" i="118"/>
  <c r="F105" i="118"/>
  <c r="F108" i="145"/>
  <c r="F117" i="145" s="1"/>
  <c r="F118" i="145" s="1"/>
  <c r="F108" i="144"/>
  <c r="F117" i="144" s="1"/>
  <c r="F118" i="144" s="1"/>
  <c r="F106" i="142"/>
  <c r="F106" i="118"/>
  <c r="F104" i="83"/>
  <c r="F108" i="83" s="1"/>
  <c r="F117" i="83" s="1"/>
  <c r="F118" i="83" s="1"/>
  <c r="M13" i="160" s="1"/>
  <c r="F114" i="163"/>
  <c r="M13" i="128"/>
  <c r="N13" i="128" s="1"/>
  <c r="L13" i="128"/>
  <c r="M15" i="128"/>
  <c r="N15" i="128" s="1"/>
  <c r="L15" i="128"/>
  <c r="K13" i="117"/>
  <c r="L13" i="117" s="1"/>
  <c r="J13" i="117"/>
  <c r="M26" i="128"/>
  <c r="L26" i="128"/>
  <c r="M34" i="128"/>
  <c r="N34" i="128" s="1"/>
  <c r="L34" i="128"/>
  <c r="M27" i="128"/>
  <c r="N27" i="128" s="1"/>
  <c r="L27" i="128"/>
  <c r="M29" i="128"/>
  <c r="N29" i="128" s="1"/>
  <c r="L29" i="128"/>
  <c r="M31" i="128"/>
  <c r="N31" i="128" s="1"/>
  <c r="L31" i="128"/>
  <c r="M33" i="128"/>
  <c r="N33" i="128" s="1"/>
  <c r="L33" i="128"/>
  <c r="M35" i="128"/>
  <c r="N35" i="128" s="1"/>
  <c r="L35" i="128"/>
  <c r="M36" i="128"/>
  <c r="N36" i="128" s="1"/>
  <c r="L36" i="128"/>
  <c r="K18" i="117"/>
  <c r="J18" i="117"/>
  <c r="J20" i="117" s="1"/>
  <c r="M18" i="160" l="1"/>
  <c r="F108" i="142"/>
  <c r="F117" i="142" s="1"/>
  <c r="F118" i="142" s="1"/>
  <c r="M19" i="160" s="1"/>
  <c r="M17" i="160"/>
  <c r="M23" i="160"/>
  <c r="E128" i="163"/>
  <c r="F128" i="163" s="1"/>
  <c r="F130" i="163" s="1"/>
  <c r="F108" i="118"/>
  <c r="F117" i="118" s="1"/>
  <c r="F118" i="118" s="1"/>
  <c r="E20" i="163" s="1"/>
  <c r="F20" i="163" s="1"/>
  <c r="E142" i="163"/>
  <c r="F142" i="163" s="1"/>
  <c r="F144" i="163" s="1"/>
  <c r="E16" i="163"/>
  <c r="F16" i="163" s="1"/>
  <c r="M21" i="160"/>
  <c r="E100" i="163"/>
  <c r="F100" i="163" s="1"/>
  <c r="F102" i="163" s="1"/>
  <c r="E86" i="163"/>
  <c r="F86" i="163" s="1"/>
  <c r="F88" i="163" s="1"/>
  <c r="M20" i="160"/>
  <c r="F116" i="163"/>
  <c r="E122" i="163"/>
  <c r="F60" i="163"/>
  <c r="E66" i="163"/>
  <c r="F50" i="163"/>
  <c r="E53" i="163"/>
  <c r="L37" i="128"/>
  <c r="K20" i="117"/>
  <c r="L18" i="117"/>
  <c r="L20" i="117" s="1"/>
  <c r="N26" i="128"/>
  <c r="N37" i="128" s="1"/>
  <c r="M37" i="128"/>
  <c r="K12" i="117"/>
  <c r="J12" i="117"/>
  <c r="J15" i="117" s="1"/>
  <c r="M12" i="128"/>
  <c r="L12" i="128"/>
  <c r="M14" i="128"/>
  <c r="N14" i="128" s="1"/>
  <c r="L14" i="128"/>
  <c r="M17" i="128"/>
  <c r="N17" i="128" s="1"/>
  <c r="L17" i="128"/>
  <c r="M19" i="128"/>
  <c r="N19" i="128" s="1"/>
  <c r="L19" i="128"/>
  <c r="M20" i="128"/>
  <c r="N20" i="128" s="1"/>
  <c r="L20" i="128"/>
  <c r="M21" i="128"/>
  <c r="N21" i="128" s="1"/>
  <c r="L21" i="128"/>
  <c r="M22" i="128"/>
  <c r="N22" i="128" s="1"/>
  <c r="L22" i="128"/>
  <c r="E72" i="163" l="1"/>
  <c r="F72" i="163" s="1"/>
  <c r="F74" i="163" s="1"/>
  <c r="E136" i="163"/>
  <c r="E94" i="163"/>
  <c r="F94" i="163" s="1"/>
  <c r="N20" i="160" s="1"/>
  <c r="M14" i="160"/>
  <c r="E108" i="163"/>
  <c r="F108" i="163" s="1"/>
  <c r="N21" i="160" s="1"/>
  <c r="E150" i="163"/>
  <c r="F22" i="163"/>
  <c r="E25" i="163"/>
  <c r="F25" i="163" s="1"/>
  <c r="N14" i="160" s="1"/>
  <c r="P14" i="160" s="1"/>
  <c r="E80" i="163"/>
  <c r="F80" i="163" s="1"/>
  <c r="N19" i="160" s="1"/>
  <c r="F53" i="163"/>
  <c r="N17" i="160" s="1"/>
  <c r="L17" i="160"/>
  <c r="F66" i="163"/>
  <c r="N18" i="160" s="1"/>
  <c r="L18" i="160"/>
  <c r="F122" i="163"/>
  <c r="N22" i="160" s="1"/>
  <c r="L22" i="160"/>
  <c r="F136" i="163"/>
  <c r="N23" i="160" s="1"/>
  <c r="L23" i="160"/>
  <c r="F150" i="163"/>
  <c r="N24" i="160" s="1"/>
  <c r="L24" i="160"/>
  <c r="F18" i="163"/>
  <c r="E24" i="163"/>
  <c r="L23" i="128"/>
  <c r="N12" i="128"/>
  <c r="N23" i="128" s="1"/>
  <c r="N39" i="128" s="1"/>
  <c r="M23" i="128"/>
  <c r="M39" i="128" s="1"/>
  <c r="L12" i="117"/>
  <c r="L15" i="117" s="1"/>
  <c r="L22" i="117" s="1"/>
  <c r="K15" i="117"/>
  <c r="K22" i="117" s="1"/>
  <c r="L21" i="160" l="1"/>
  <c r="L20" i="160"/>
  <c r="L14" i="160"/>
  <c r="L19" i="160"/>
  <c r="O14" i="160"/>
  <c r="P24" i="160"/>
  <c r="Q24" i="160" s="1"/>
  <c r="O24" i="160"/>
  <c r="P23" i="160"/>
  <c r="Q23" i="160" s="1"/>
  <c r="O23" i="160"/>
  <c r="P22" i="160"/>
  <c r="Q22" i="160" s="1"/>
  <c r="O22" i="160"/>
  <c r="P21" i="160"/>
  <c r="Q21" i="160" s="1"/>
  <c r="O21" i="160"/>
  <c r="P20" i="160"/>
  <c r="Q20" i="160" s="1"/>
  <c r="O20" i="160"/>
  <c r="P19" i="160"/>
  <c r="Q19" i="160" s="1"/>
  <c r="O19" i="160"/>
  <c r="P18" i="160"/>
  <c r="Q18" i="160" s="1"/>
  <c r="O18" i="160"/>
  <c r="P17" i="160"/>
  <c r="O17" i="160"/>
  <c r="F24" i="163"/>
  <c r="N13" i="160" s="1"/>
  <c r="L13" i="160"/>
  <c r="Q14" i="160"/>
  <c r="Q17" i="160" l="1"/>
  <c r="P13" i="160"/>
  <c r="O13" i="160"/>
  <c r="O25" i="160" s="1"/>
  <c r="N25" i="160"/>
  <c r="Q13" i="160" l="1"/>
  <c r="Q25" i="160" s="1"/>
  <c r="P25" i="160"/>
</calcChain>
</file>

<file path=xl/sharedStrings.xml><?xml version="1.0" encoding="utf-8"?>
<sst xmlns="http://schemas.openxmlformats.org/spreadsheetml/2006/main" count="3449" uniqueCount="428">
  <si>
    <t>MINISTÉRIO DO MEIO AMBIENTE</t>
  </si>
  <si>
    <t>INSTITUTO CHICO MENDES DE CONSERVAÇÃO DA BIODIVERSIDADE</t>
  </si>
  <si>
    <t>COORDENAÇÃO DE APOIO À GESTÃO REGIONAL 5 - SUL</t>
  </si>
  <si>
    <t>Processo SEI n.º 02127.003267/2023-52</t>
  </si>
  <si>
    <t>QUADRO RESUMO - POSTOS E CUSTOS</t>
  </si>
  <si>
    <t>GRUPO</t>
  </si>
  <si>
    <t>ITEM</t>
  </si>
  <si>
    <t>DESCRIÇÃO DO ITEM</t>
  </si>
  <si>
    <t>CATSER</t>
  </si>
  <si>
    <t>CÓDIGO CBO</t>
  </si>
  <si>
    <t>QUANTIDADE</t>
  </si>
  <si>
    <t>SALÁRIO-BASE (CCT)**</t>
  </si>
  <si>
    <t>VALOR MENSAL POR POSTO**</t>
  </si>
  <si>
    <t>VALOR ANUAL POR POSTO**</t>
  </si>
  <si>
    <t>VALOR MENSAL TODOS OS POSTOS**</t>
  </si>
  <si>
    <t>VALOR GLOBAL TODOS OS POSTOS**</t>
  </si>
  <si>
    <t>PARANÁ - GRUPO 1</t>
  </si>
  <si>
    <t>Servente Interno</t>
  </si>
  <si>
    <t>5143-20</t>
  </si>
  <si>
    <t>Servente Externo</t>
  </si>
  <si>
    <t>Operador de Roçadeira</t>
  </si>
  <si>
    <t>6410-15 / 6220-10</t>
  </si>
  <si>
    <t xml:space="preserve">                                                                                                      SUBTOTAL GRUPO 1</t>
  </si>
  <si>
    <t>16 postos</t>
  </si>
  <si>
    <t>RIO GRANDE DO SUL - GRUPO 2</t>
  </si>
  <si>
    <t xml:space="preserve">                                                                                                      SUBTOTAL GRUPO 2</t>
  </si>
  <si>
    <t>13 postos</t>
  </si>
  <si>
    <t xml:space="preserve">                                                          TOTAL GRUPO 1 + GRUPO 2 (mensal/anual)</t>
  </si>
  <si>
    <t>**IMPORTANTE: Os dados (valores) elencados no quadro acima serão automaticamente ajustados a medida que as abas referentes a cada posto for sendo preenchida, A MENOS QUE AS FÓRMULAS SEJAM EDITADAS/ALTERADAS OU EXCLUÍDAS PELA LICITANTE</t>
  </si>
  <si>
    <t>UC</t>
  </si>
  <si>
    <t>DESCRIÇÃO DO ITEM/POSTO</t>
  </si>
  <si>
    <r>
      <rPr>
        <b/>
        <sz val="10"/>
        <color rgb="FF000000"/>
        <rFont val="Calibri"/>
      </rPr>
      <t xml:space="preserve">NGI ICMBio Antonina-Guaraqueçaba
</t>
    </r>
    <r>
      <rPr>
        <sz val="10"/>
        <color rgb="FF000000"/>
        <rFont val="Calibri"/>
      </rPr>
      <t>(APA de Guaraqueçaba, ESEC Guaraqueçaba, REBIO Bom Jesus, PARNA Superagui)</t>
    </r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</si>
  <si>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>(FLONA Irati, FLONA Piraí do Sul, PARNA Campos Gerais e REBIO Araucárias)</t>
    </r>
  </si>
  <si>
    <t>6410-15</t>
  </si>
  <si>
    <r>
      <rPr>
        <b/>
        <sz val="10"/>
        <color rgb="FF000000"/>
        <rFont val="Calibri"/>
      </rPr>
      <t xml:space="preserve">NGI ICMBio Curitiba
</t>
    </r>
    <r>
      <rPr>
        <sz val="10"/>
        <color rgb="FF000000"/>
        <rFont val="Calibri"/>
      </rPr>
      <t>(PARNA Guaricana e FLONA Assungui)</t>
    </r>
  </si>
  <si>
    <r>
      <rPr>
        <b/>
        <sz val="10"/>
        <color rgb="FF000000"/>
        <rFont val="Calibri"/>
        <family val="2"/>
      </rPr>
      <t>NGI ICMBio Matinhos</t>
    </r>
    <r>
      <rPr>
        <sz val="10"/>
        <color rgb="FF000000"/>
        <rFont val="Calibri"/>
      </rPr>
      <t xml:space="preserve">
(PARNA Saint-Hilaire/Lange e PARNA Marinho Ilha dos Currais)</t>
    </r>
  </si>
  <si>
    <r>
      <rPr>
        <b/>
        <sz val="10"/>
        <color rgb="FF000000"/>
        <rFont val="Calibri"/>
        <family val="2"/>
      </rPr>
      <t>NGI ICMBio Palmas</t>
    </r>
    <r>
      <rPr>
        <sz val="10"/>
        <color rgb="FF000000"/>
        <rFont val="Calibri"/>
      </rPr>
      <t xml:space="preserve">
(ESEC Mata Preta, REVIS Campos de Palmas e PARNA Araucárias)</t>
    </r>
  </si>
  <si>
    <r>
      <rPr>
        <b/>
        <sz val="10"/>
        <color rgb="FF000000"/>
        <rFont val="Calibri"/>
      </rPr>
      <t xml:space="preserve">NGI ICMBio Rio Paraná
</t>
    </r>
    <r>
      <rPr>
        <sz val="10"/>
        <color rgb="FF000000"/>
        <rFont val="Calibri"/>
      </rPr>
      <t>(APA Ilhas e Várzeas do Rio Paraná e PARNA Ilha Grande)</t>
    </r>
  </si>
  <si>
    <t>Reserva Biológica das Peróbas</t>
  </si>
  <si>
    <t>Área de Proteção Ambiental de Ibirapuitã</t>
  </si>
  <si>
    <t>Estação Ecológica de Taim</t>
  </si>
  <si>
    <t>6220-10</t>
  </si>
  <si>
    <t>Floresta Nacional de Canela</t>
  </si>
  <si>
    <t>Floresta Nacional de São Francisco de Paula</t>
  </si>
  <si>
    <r>
      <rPr>
        <b/>
        <sz val="10"/>
        <color rgb="FF000000"/>
        <rFont val="Calibri"/>
      </rPr>
      <t xml:space="preserve">NGI Aparados da Serra Geral
</t>
    </r>
    <r>
      <rPr>
        <sz val="10"/>
        <color rgb="FF000000"/>
        <rFont val="Calibri"/>
      </rPr>
      <t>(PARNA Aparados da Serra e PARNA da Serra Geral)</t>
    </r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</si>
  <si>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>(ESEC Aracuri Esmeralda e FLONA Passo Fundo)</t>
    </r>
  </si>
  <si>
    <t>Parque Nacional da Lagoa do Peixe</t>
  </si>
  <si>
    <t>Refúgio de Vida Silvestre da Ilha dos Lobos</t>
  </si>
  <si>
    <t>TOTAL GRUPO 1 + GRUPO 2
[29 postos] (mensal/anual)</t>
  </si>
  <si>
    <t>Anexo IV do Edital - Modelo Planilha de Custos e Formação de Preço (SEI nº 17397134)</t>
  </si>
  <si>
    <t>QUADRO RESUMO - METRAGEM E CUSTOS</t>
  </si>
  <si>
    <t>MUNICÍPIO</t>
  </si>
  <si>
    <t>QUANTIDADE DE POSTOS</t>
  </si>
  <si>
    <t>ÁREA INTERNA (m²)</t>
  </si>
  <si>
    <t>ÁREA EXTERNA (m²)</t>
  </si>
  <si>
    <t>VALOR m²</t>
  </si>
  <si>
    <t>VALOR HOMEM-MÊS</t>
  </si>
  <si>
    <t>SUBTOTAL MENSAL UNITÁRIO/POR POSTO**</t>
  </si>
  <si>
    <t>SUBTOTAL ANUAL UNITÁRIO/POR POSTO**</t>
  </si>
  <si>
    <t>SUBTOTAL MENSAL GERAL/TODOS OS POSTOS**</t>
  </si>
  <si>
    <t>SUBTOTAL GLOBAL/TODOS OS POSTOS**</t>
  </si>
  <si>
    <t>Guaraqueçaba</t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</si>
  <si>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>(Sede)</t>
    </r>
  </si>
  <si>
    <t>Ponta Grossa</t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</si>
  <si>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>(Base FLONA Piraí do Sul)</t>
    </r>
  </si>
  <si>
    <t>Piraí do Sul</t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</si>
  <si>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>(Base FLONA Irati)</t>
    </r>
  </si>
  <si>
    <t>Fernandes Pinheiro</t>
  </si>
  <si>
    <t>Campo Largo</t>
  </si>
  <si>
    <t>Matinhos</t>
  </si>
  <si>
    <t>Palmas</t>
  </si>
  <si>
    <t>Guaíra</t>
  </si>
  <si>
    <t>Umuarama</t>
  </si>
  <si>
    <t>Reserva Biológica das Perobas</t>
  </si>
  <si>
    <t>Tuneiras do Oeste</t>
  </si>
  <si>
    <t xml:space="preserve">                                                                                                    TOTAL GRUPO 1</t>
  </si>
  <si>
    <t>---</t>
  </si>
  <si>
    <t>Alíquotas para o tipo de serviço: 7.10 - Limpeza, manutenção e conservação de vias e logradouros públicos, imóveis, chaminés, piscinas, parques, jardins e congêneres.</t>
  </si>
  <si>
    <t>UNIDADE</t>
  </si>
  <si>
    <t>UF</t>
  </si>
  <si>
    <t>% ISS</t>
  </si>
  <si>
    <t>EMBASAMENTO</t>
  </si>
  <si>
    <t>PR</t>
  </si>
  <si>
    <t>https://leismunicipais.com.br/codigo-tributario-guaraquecaba-pr</t>
  </si>
  <si>
    <t>https://leismunicipais.com.br/codigo-tributario-ponta-grossa-pr</t>
  </si>
  <si>
    <t>https://leismunicipais.com.br/codigo-tributario-pirai-do-sul-pr</t>
  </si>
  <si>
    <t>https://www.fernandespinheiro.pr.leg.br/transparencia/planos-municipais/codigo-tributario-municipal/lei-no-689-2018-dispoe-sobre-o-codigo-tributario-do-municipio-de-fernandes-pinheiro.pdf</t>
  </si>
  <si>
    <t>https://leismunicipais.com.br/codigo-tributario-campo-largo-pr</t>
  </si>
  <si>
    <t>https://leismunicipais.com.br/codigo-tributario-matinhos-pr</t>
  </si>
  <si>
    <r>
      <rPr>
        <b/>
        <sz val="10"/>
        <color rgb="FF000000"/>
        <rFont val="Calibri"/>
      </rPr>
      <t xml:space="preserve">NGI ICMBio Palmas
</t>
    </r>
    <r>
      <rPr>
        <sz val="10"/>
        <color rgb="FF000000"/>
        <rFont val="Calibri"/>
      </rPr>
      <t>(ESEC Mata Preta, REVIS Campos de Palmas e PARNA Araucárias)</t>
    </r>
  </si>
  <si>
    <t>https://leismunicipais.com.br/a/pr/p/palmas/lei-ordinaria/2022/296/2958/lei-ordinaria-n-2958-2022-institui-o-codigo-tributario-do-municipio-de-palmas-pr
https://s3.amazonaws.com/municipais/anexos/palmas-pr/2022/anexo-lei-ordinaria-2958-2022-palmas-pr-1.rar?X-Amz-Algorithm=AWS4-HMAC-SHA256&amp;X-Amz-Credential=AKIAI4GGM64DHHZJ3HAA%2F20231123%2Fus-east-1%2Fs3%2Faws4_request&amp;X-Amz-Date=20231123T115525Z&amp;X-Amz-Expires=900&amp;X-Amz-SignedHeaders=host&amp;X-Amz-Signature=935cf18b885d7b34a49f3fdec49a29e3cbfe0bf5d53f5793e58c5c5428e08eb0</t>
  </si>
  <si>
    <t>https://leismunicipais.com.br/a/pr/u/umuarama/lei-complementar/2014/38/380/lei-complementar-n-380-2014-dispoe-sobre-o-sistema-tributario-do-municipio-de-umuarama-e-da-outras-providencias</t>
  </si>
  <si>
    <t>https://leismunicipais.com.br/codigo-tributario-guaira-pr</t>
  </si>
  <si>
    <t>Turneiras do Oeste</t>
  </si>
  <si>
    <t>https://leismunicipais.com.br/codigo-tributario-tuneiras-do-oeste-pr</t>
  </si>
  <si>
    <t>BASE ESTIMADA PARA CÁLCULO DE VALE TRANSPORTE NO ESTADO DO PARANÁ</t>
  </si>
  <si>
    <t>VALOR POR TRECHO</t>
  </si>
  <si>
    <t>REFERÊNCIAS</t>
  </si>
  <si>
    <r>
      <rPr>
        <b/>
        <sz val="10"/>
        <color rgb="FF000000"/>
        <rFont val="Calibri"/>
        <scheme val="minor"/>
      </rPr>
      <t xml:space="preserve">NGI ICMBio Antonina-Guaraqueçaba
</t>
    </r>
    <r>
      <rPr>
        <sz val="10"/>
        <color rgb="FF000000"/>
        <rFont val="Calibri"/>
        <scheme val="minor"/>
      </rPr>
      <t>(APA de Guaraqueçaba, ESEC Guaraqueçaba, REBIO Bom Jesus, PARNA Superagui)</t>
    </r>
  </si>
  <si>
    <t>Quilometragem (15km por trecho), Rendimento (10km/litro) e Valor médio do combustível na data da consulta ao link: https://precos.petrobras.com.br/web/precos-dos-combustiveis/w/gasolina/pr</t>
  </si>
  <si>
    <r>
      <rPr>
        <b/>
        <sz val="10"/>
        <color rgb="FF000000"/>
        <rFont val="Calibri"/>
        <scheme val="minor"/>
      </rPr>
      <t xml:space="preserve">NGI ICMBio Campos Gerais
</t>
    </r>
    <r>
      <rPr>
        <sz val="10"/>
        <color rgb="FF000000"/>
        <rFont val="Calibri"/>
        <scheme val="minor"/>
      </rPr>
      <t>(FLONA Irati, FLONA Piraí do Sul, PARNA Campos Gerais e REBIO Araucárias)</t>
    </r>
  </si>
  <si>
    <t>http://www.vcg.com.br/</t>
  </si>
  <si>
    <r>
      <rPr>
        <b/>
        <sz val="10"/>
        <color rgb="FF000000"/>
        <rFont val="Calibri"/>
        <scheme val="minor"/>
      </rPr>
      <t xml:space="preserve">NGI ICMBio Curitiba
</t>
    </r>
    <r>
      <rPr>
        <sz val="10"/>
        <color rgb="FF000000"/>
        <rFont val="Calibri"/>
        <scheme val="minor"/>
      </rPr>
      <t>(PARNA Guaricana e FLONA Assungui)</t>
    </r>
  </si>
  <si>
    <r>
      <rPr>
        <b/>
        <sz val="10"/>
        <color rgb="FF000000"/>
        <rFont val="Calibri"/>
        <scheme val="minor"/>
      </rPr>
      <t xml:space="preserve">NGI ICMBio Matinhos
</t>
    </r>
    <r>
      <rPr>
        <sz val="10"/>
        <color rgb="FF000000"/>
        <rFont val="Calibri"/>
        <scheme val="minor"/>
      </rPr>
      <t>(PARNA Saint-Hilaire/Lange e PARNA Marinho Ilha dos Currais)</t>
    </r>
  </si>
  <si>
    <t>https://deonibus.com/passagens-de-onibus/guaratuba-pr-para-matinhos-pr-caioba</t>
  </si>
  <si>
    <r>
      <rPr>
        <b/>
        <sz val="10"/>
        <color rgb="FF000000"/>
        <rFont val="Calibri"/>
        <scheme val="minor"/>
      </rPr>
      <t xml:space="preserve">NGI ICMBio Palmas
</t>
    </r>
    <r>
      <rPr>
        <sz val="10"/>
        <color rgb="FF000000"/>
        <rFont val="Calibri"/>
        <scheme val="minor"/>
      </rPr>
      <t>(ESEC Mata Preta, REVIS Campos de Palmas e PARNA Araucárias)</t>
    </r>
  </si>
  <si>
    <r>
      <rPr>
        <b/>
        <sz val="10"/>
        <color rgb="FF000000"/>
        <rFont val="Calibri"/>
        <scheme val="minor"/>
      </rPr>
      <t xml:space="preserve">NGI ICMBio Rio Paraná
</t>
    </r>
    <r>
      <rPr>
        <sz val="10"/>
        <color rgb="FF000000"/>
        <rFont val="Calibri"/>
        <scheme val="minor"/>
      </rPr>
      <t>(APA Ilhas e Várzeas do Rio Paraná e PARNA Ilha Grande)</t>
    </r>
  </si>
  <si>
    <t>https://viacaoumuarama.com.br/urb/</t>
  </si>
  <si>
    <t>https://www.guaira.pr.gov.br/noticias/noticia/1661#:~:text=O%20valor%20da%20passagem%20%C3%A9,Munic%C3%ADpio%20ofertar%20h%C3%A1%20muitos%20anos.</t>
  </si>
  <si>
    <t>ESTIMATIVA DE COMBUSTÍVEL (PARA UC'S CUJOS MUNICÍPIOS NÃO POSSUAM TRANSPORTE PÚBLICO)</t>
  </si>
  <si>
    <t>ESTADO</t>
  </si>
  <si>
    <t>VALOR MÉDIO POR LITRO</t>
  </si>
  <si>
    <t>AUTONOMIA (KM/L)</t>
  </si>
  <si>
    <t>QUILOMETRAGEM POR TRECHO</t>
  </si>
  <si>
    <t>LINK DA CONSULTA</t>
  </si>
  <si>
    <t>DATA DA CONSULTA</t>
  </si>
  <si>
    <t>Paraná</t>
  </si>
  <si>
    <t>https://precos.petrobras.com.br/web/precos-dos-combustiveis/w/gasolina/pr</t>
  </si>
  <si>
    <t>Valor estimado por trecho</t>
  </si>
  <si>
    <t>&lt; Voltar para Quadro Resumo</t>
  </si>
  <si>
    <t>ANEXO III-A - MODELO DE PRODUTIVIDADE POR M² - PARANÁ</t>
  </si>
  <si>
    <t>**IMPORTANTE: Os dados (valores) elencados nos quadros ao lado serão automaticamente ajustados a medida que as abas referentes a cada posto for sendo preenchida, A MENOS QUE AS FÓRMULAS SEJAM EDITADAS/ALTERADAS OU EXCLUÍDAS PELA LICITANTE</t>
  </si>
  <si>
    <t>Preço mensal unitário por m²</t>
  </si>
  <si>
    <r>
      <rPr>
        <b/>
        <sz val="10"/>
        <color rgb="FF000000"/>
        <rFont val="Calibri"/>
      </rPr>
      <t xml:space="preserve">NGI ICMBio Antonina-Guaraqueçaba
</t>
    </r>
    <r>
      <rPr>
        <sz val="10"/>
        <color rgb="FF000000"/>
        <rFont val="Calibri"/>
      </rPr>
      <t xml:space="preserve">(APA de Guaraqueçaba, ESEC Guaraqueçaba, REBIO Bom Jesus, PARNA Superagui)
</t>
    </r>
    <r>
      <rPr>
        <b/>
        <sz val="10"/>
        <color rgb="FF000000"/>
        <rFont val="Calibri"/>
      </rPr>
      <t>Sede e bases em Guaraqueçaba/PR</t>
    </r>
  </si>
  <si>
    <t>ÁREA INTERNA M²
(Produtividade 1.200m²)</t>
  </si>
  <si>
    <t>MÃO DE OBRA</t>
  </si>
  <si>
    <t>(A) PRODUTIVIDADE (1/1.200m²)</t>
  </si>
  <si>
    <t>(B) PREÇO HOMEM-MÊS (R$)</t>
  </si>
  <si>
    <t>(A X B) SUBTOTAL
(R$/M2)</t>
  </si>
  <si>
    <t>Servente</t>
  </si>
  <si>
    <t>Encarregado</t>
  </si>
  <si>
    <t>N/A</t>
  </si>
  <si>
    <t>SUBTOTAL ÁREA INTERNA</t>
  </si>
  <si>
    <t>ÁREA EXTERNA M²
(Produtividade 2.700m²)</t>
  </si>
  <si>
    <t>(A) PRODUTIVIDADE (1/2.700m²)</t>
  </si>
  <si>
    <t>SUBTOTAL ÁREA EXTERNA</t>
  </si>
  <si>
    <t>TOTAL</t>
  </si>
  <si>
    <t>DISCRIMINAÇÃO ÁREA</t>
  </si>
  <si>
    <t>m²</t>
  </si>
  <si>
    <t>VALOR DO METRO</t>
  </si>
  <si>
    <t>TOTAL UNITÁRIO</t>
  </si>
  <si>
    <t>TOTAL ÁREA INTERNA</t>
  </si>
  <si>
    <t>TOTAL ÁREA EXTERNA</t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</si>
  <si>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 xml:space="preserve">(FLONA Irati, FLONA Piraí do Sul, PARNA Campos Gerais e REBIO Araucárias)
</t>
    </r>
    <r>
      <rPr>
        <b/>
        <sz val="10"/>
        <color rgb="FF000000"/>
        <rFont val="Calibri"/>
      </rPr>
      <t>Sede em Ponta Grossa/PR</t>
    </r>
  </si>
  <si>
    <t>(A) PRODUTIVIDADE (1/800m²)</t>
  </si>
  <si>
    <t>(A) PRODUTIVIDADE (1/1.800m²)</t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</si>
  <si>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 xml:space="preserve">(FLONA Irati, FLONA Piraí do Sul, PARNA Campos Gerais e REBIO Araucárias)
</t>
    </r>
    <r>
      <rPr>
        <b/>
        <sz val="10"/>
        <color rgb="FF000000"/>
        <rFont val="Calibri"/>
      </rPr>
      <t>Base em Piraí do Sul/PR</t>
    </r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</si>
  <si>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 xml:space="preserve">(FLONA Irati, FLONA Piraí do Sul, PARNA Campos Gerais e REBIO Araucárias)
</t>
    </r>
    <r>
      <rPr>
        <b/>
        <sz val="10"/>
        <color rgb="FF000000"/>
        <rFont val="Calibri"/>
      </rPr>
      <t>Base em Fernandes Pinheiro/PR</t>
    </r>
  </si>
  <si>
    <r>
      <rPr>
        <b/>
        <sz val="10"/>
        <color rgb="FF000000"/>
        <rFont val="Calibri"/>
      </rPr>
      <t xml:space="preserve">NGI ICMBio Curitiba
</t>
    </r>
    <r>
      <rPr>
        <sz val="10"/>
        <color rgb="FF000000"/>
        <rFont val="Calibri"/>
      </rPr>
      <t xml:space="preserve">(PARNA Guaricana e FLONA Assungui)
</t>
    </r>
    <r>
      <rPr>
        <b/>
        <sz val="10"/>
        <color rgb="FF000000"/>
        <rFont val="Calibri"/>
      </rPr>
      <t>Base em Campo Largo/PR</t>
    </r>
  </si>
  <si>
    <t>ÁREA EXTERNA M²
(Produtividade 2.700m²)</t>
  </si>
  <si>
    <r>
      <rPr>
        <b/>
        <sz val="10"/>
        <color rgb="FF000000"/>
        <rFont val="Calibri"/>
      </rPr>
      <t xml:space="preserve">NGI ICMBio Matinhos
</t>
    </r>
    <r>
      <rPr>
        <sz val="10"/>
        <color rgb="FF000000"/>
        <rFont val="Calibri"/>
      </rPr>
      <t xml:space="preserve">(PARNA Saint-Hilaire/Lange e PARNA Marinho Ilha dos Currais)
</t>
    </r>
    <r>
      <rPr>
        <b/>
        <sz val="10"/>
        <color rgb="FF000000"/>
        <rFont val="Calibri"/>
      </rPr>
      <t>Sede em Matinhos/PR</t>
    </r>
  </si>
  <si>
    <r>
      <rPr>
        <b/>
        <sz val="10"/>
        <color rgb="FF000000"/>
        <rFont val="Calibri"/>
      </rPr>
      <t xml:space="preserve">NGI ICMBio Palmas
</t>
    </r>
    <r>
      <rPr>
        <sz val="10"/>
        <color rgb="FF000000"/>
        <rFont val="Calibri"/>
      </rPr>
      <t xml:space="preserve">(ESEC Mata Preta, REVIS Campos de Palmas e PARNA Araucárias)
</t>
    </r>
    <r>
      <rPr>
        <b/>
        <sz val="10"/>
        <color rgb="FF000000"/>
        <rFont val="Calibri"/>
      </rPr>
      <t>Sede em Palmas/PR</t>
    </r>
  </si>
  <si>
    <t>(A) PRODUTIVIDADE (1/1800m²)</t>
  </si>
  <si>
    <r>
      <t xml:space="preserve">NGI ICMBio Rio Paraná
</t>
    </r>
    <r>
      <rPr>
        <sz val="10"/>
        <color rgb="FF000000"/>
        <rFont val="Calibri"/>
      </rPr>
      <t xml:space="preserve">(APA Ilhas e Várzeas do Rio Paraná e PARNA Ilha Grande)
</t>
    </r>
    <r>
      <rPr>
        <b/>
        <sz val="10"/>
        <color rgb="FF000000"/>
        <rFont val="Calibri"/>
      </rPr>
      <t>Base em Guaíra/PR</t>
    </r>
  </si>
  <si>
    <r>
      <rPr>
        <b/>
        <sz val="10"/>
        <color rgb="FF000000"/>
        <rFont val="Calibri"/>
      </rPr>
      <t xml:space="preserve">NGI ICMBio Rio Paraná
</t>
    </r>
    <r>
      <rPr>
        <sz val="10"/>
        <color rgb="FF000000"/>
        <rFont val="Calibri"/>
      </rPr>
      <t xml:space="preserve">(APA Ilhas e Várzeas do Rio Paraná e PARNA Ilha Grande)
</t>
    </r>
    <r>
      <rPr>
        <b/>
        <sz val="10"/>
        <color rgb="FF000000"/>
        <rFont val="Calibri"/>
      </rPr>
      <t>Sede em Umuarama/PR</t>
    </r>
  </si>
  <si>
    <t>Reserva Biológica das Peróbas
Sede em Tuneiras do Oeste/PR</t>
  </si>
  <si>
    <t>**IMPORTANTE: Os dados (valores) elencados nos quadros acima serão automaticamente ajustados a medida que as abas referentes a cada posto for sendo preenchida, A MENOS QUE AS FÓRMULAS SEJAM EDITADAS/ALTERADAS OU EXCLUÍDAS PELA LICITANTE</t>
  </si>
  <si>
    <t xml:space="preserve"> </t>
  </si>
  <si>
    <t>Mão-de-obra</t>
  </si>
  <si>
    <r>
      <t>Tipo de serviço</t>
    </r>
    <r>
      <rPr>
        <sz val="10"/>
        <color indexed="10"/>
        <rFont val="Calibri"/>
        <family val="2"/>
      </rPr>
      <t/>
    </r>
  </si>
  <si>
    <t>Servente de Limpeza Interno - 44h semanais</t>
  </si>
  <si>
    <t>Salário-base</t>
  </si>
  <si>
    <t>*Preencher conforme CCT</t>
  </si>
  <si>
    <t>Categoria profissional (vinculada à execução contratual)</t>
  </si>
  <si>
    <t>Servente de Limpeza - CBO 5143-20</t>
  </si>
  <si>
    <t>Data base da categoria (dia/mês/ano)</t>
  </si>
  <si>
    <t>CCT PR000092/2023 - 01/02/2024</t>
  </si>
  <si>
    <t>*Indicar CCT adotada e a data base</t>
  </si>
  <si>
    <t>Local de Prestação dos Serviços</t>
  </si>
  <si>
    <t>NGI ICMBio Antonina-Guaraqueçaba - Guaraqueçaba/PR</t>
  </si>
  <si>
    <t>Modulo 1 - Composição da Remuneração</t>
  </si>
  <si>
    <t>Composição da Remuneração</t>
  </si>
  <si>
    <t>Valor (R$)</t>
  </si>
  <si>
    <t>A</t>
  </si>
  <si>
    <t>Salário Base</t>
  </si>
  <si>
    <t>B</t>
  </si>
  <si>
    <t>Hora Extra</t>
  </si>
  <si>
    <t>C</t>
  </si>
  <si>
    <t>DSR/Adicional de Insalubridade</t>
  </si>
  <si>
    <t>D</t>
  </si>
  <si>
    <t>Outros (especificar)</t>
  </si>
  <si>
    <t xml:space="preserve">TOTAL </t>
  </si>
  <si>
    <t>Módulo 2 - Encargos e Benefícios anuais, mensais e diários</t>
  </si>
  <si>
    <t>Submódulo       2.1</t>
  </si>
  <si>
    <t>13º (décimo terceiro) Salário, Férias e Adicional de Férias</t>
  </si>
  <si>
    <t>%</t>
  </si>
  <si>
    <t>13º (décimo terceiro) Salário</t>
  </si>
  <si>
    <t>Férias</t>
  </si>
  <si>
    <t>Adicional de férias</t>
  </si>
  <si>
    <t>SUBTOTAL</t>
  </si>
  <si>
    <t>Submódulo        2.2</t>
  </si>
  <si>
    <t>Encargos previdenciários (GPS), FGTS e outras contribuições</t>
  </si>
  <si>
    <t>INSS</t>
  </si>
  <si>
    <t>Salário Educação</t>
  </si>
  <si>
    <t>Seguro Acidente do Trabalho</t>
  </si>
  <si>
    <t>SESI OU SESC</t>
  </si>
  <si>
    <t>E</t>
  </si>
  <si>
    <t>SENAI OU SENAC</t>
  </si>
  <si>
    <t>F</t>
  </si>
  <si>
    <t>SEBRAE</t>
  </si>
  <si>
    <t>G</t>
  </si>
  <si>
    <t>INCRA</t>
  </si>
  <si>
    <t>H</t>
  </si>
  <si>
    <t>FGTS</t>
  </si>
  <si>
    <t>Submódulo        2.3</t>
  </si>
  <si>
    <t>Benefícios Mensais e Diários</t>
  </si>
  <si>
    <t>*Ajustar benefícios e valores conforme CCT adotada</t>
  </si>
  <si>
    <t>Transporte</t>
  </si>
  <si>
    <t>Tarifa de Ônibus</t>
  </si>
  <si>
    <t xml:space="preserve">  * Valor preenchido automaticamente, com referência na aba "Base para Vale Transporte PR"</t>
  </si>
  <si>
    <t>Auxílio alimentação (Mensal)</t>
  </si>
  <si>
    <t>Auxílio Alimentação</t>
  </si>
  <si>
    <t>*Preencher conforme CCT adotada e considerando 21 dias efetivos, conforme Termo de Referência</t>
  </si>
  <si>
    <t>Auxílio-Alimentação (férias) Parágrafo Oitavo da Cláusula 13ª da CCT</t>
  </si>
  <si>
    <t>Desjejum</t>
  </si>
  <si>
    <t>Assistência Médica</t>
  </si>
  <si>
    <t>Assistência  Odontológica</t>
  </si>
  <si>
    <t>Outros (Benefício familiar- Mensal)</t>
  </si>
  <si>
    <t>Outros (Fundo de Formação Profissional - Mensal)</t>
  </si>
  <si>
    <t>TOTAL DE BENEFÍCIOS MENSAIS E DIÁRIOS</t>
  </si>
  <si>
    <t xml:space="preserve">Quadro-Resumo - Encargos e Benefícios anuais, mesais e diários		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</si>
  <si>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</si>
  <si>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</si>
  <si>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</si>
  <si>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</si>
  <si>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</si>
  <si>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</si>
  <si>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</si>
  <si>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 xml:space="preserve">Incidência dos encargos sobre aviso prévio trabalhado	</t>
  </si>
  <si>
    <t>Multa do FGTS do API e APT</t>
  </si>
  <si>
    <t>Módulo 4 - Custo de Reposição do Profissional Ausente</t>
  </si>
  <si>
    <t>Submódulo                            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</si>
  <si>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</si>
  <si>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</si>
  <si>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</si>
  <si>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</si>
  <si>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</si>
  <si>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</si>
  <si>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Auxílio doença</t>
  </si>
  <si>
    <t>Submódulo                  4.2</t>
  </si>
  <si>
    <t xml:space="preserve"> Substituto na Intrajornada</t>
  </si>
  <si>
    <t>Substituto na cobertura de Intervalo para repouso ou alimentação</t>
  </si>
  <si>
    <t xml:space="preserve">Quadro-Resumo do Módulo 4 				</t>
  </si>
  <si>
    <t xml:space="preserve">Custo de Reposição do Profissional Ausente </t>
  </si>
  <si>
    <t>4.1</t>
  </si>
  <si>
    <t>4.2</t>
  </si>
  <si>
    <t>Substituto na Intrajornada</t>
  </si>
  <si>
    <t xml:space="preserve">Módulo 5 - Insumos Diversos </t>
  </si>
  <si>
    <t>Insumos Diversos</t>
  </si>
  <si>
    <t>* Valores preenchidos automaticamente, com referência nas respectivas abas</t>
  </si>
  <si>
    <t>Uniformes/EPI's</t>
  </si>
  <si>
    <t xml:space="preserve">Materiais </t>
  </si>
  <si>
    <t>Depreciação dos Equipamentos</t>
  </si>
  <si>
    <t>*(gasto mensal) - adotando 8 anos e residual=20%</t>
  </si>
  <si>
    <t>Manutenção dos Equipamentos (0,5% a.m.)</t>
  </si>
  <si>
    <t>*adotado 0,5% a.m. sobre o valor total dos 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</si>
  <si>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</si>
  <si>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</si>
  <si>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</si>
  <si>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</si>
  <si>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</si>
  <si>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C1 PIS</t>
  </si>
  <si>
    <t>C2 COFINS</t>
  </si>
  <si>
    <t>C3 CPRB</t>
  </si>
  <si>
    <t>C4 ISS</t>
  </si>
  <si>
    <t>* Porcentagem preenchida automaticamente, com referência na aba de "ISS - Paraná"</t>
  </si>
  <si>
    <t>TOTAL DOS CUSTOS INDIRETOS, TRIBUTOS E LUCRO</t>
  </si>
  <si>
    <t>Quadro-Resumo do custo por empregado</t>
  </si>
  <si>
    <t>Módulo 1 - Composição da Remuneração</t>
  </si>
  <si>
    <t>Módulo 2  - Encargos e Beneficios Anuais, Mensais e Diários</t>
  </si>
  <si>
    <t>Módulo 3  - Provisão para Rescisão</t>
  </si>
  <si>
    <t>Módulo 5 - Insumos Diversos</t>
  </si>
  <si>
    <t>SUBTOTAL (A + B +C+ D+E)</t>
  </si>
  <si>
    <t>VALOR TOTAL POR EMPREGADO POR MÊS</t>
  </si>
  <si>
    <t>Servente de Limpeza Externo - 44h semanais</t>
  </si>
  <si>
    <t>NGI ICMBio Campos Gerais (Sede) - Ponta Grossa/PR</t>
  </si>
  <si>
    <t>NGI ICMBio Campos Gerais (FLONA Piraí do Sul) - Piraí do Sul/PR</t>
  </si>
  <si>
    <t>NGI ICMBio Campos Gerais (FLONA Irati) - Fernandes Pinheiro/PR</t>
  </si>
  <si>
    <t>NGI ICMBio Curitiba - Campo Largo/PR</t>
  </si>
  <si>
    <t>NGI ICMBio Matinhos - Matinhos/PR</t>
  </si>
  <si>
    <t>NGI ICMBio Palmas - Palmas/PR</t>
  </si>
  <si>
    <t>NGI ICMBio Rio Paraná - Base Guaíra/PR</t>
  </si>
  <si>
    <t>NGI ICMBio Rio Paraná - Base Umuarama/PR</t>
  </si>
  <si>
    <t>REBIO Perobas - Tuneiras do Oeste/PR</t>
  </si>
  <si>
    <t>UNIFORME - SERVENTE INTERNO</t>
  </si>
  <si>
    <t>ÍNDICE</t>
  </si>
  <si>
    <t>DESCRIÇÃO</t>
  </si>
  <si>
    <t>UNIDADE DE MEDIDA</t>
  </si>
  <si>
    <t>FREQUÊNCIA (TROCA)*</t>
  </si>
  <si>
    <t>VALOR UNITÁRIO</t>
  </si>
  <si>
    <t>VALOR TOTAL</t>
  </si>
  <si>
    <t>* Editar apenas "Valor Unitário"</t>
  </si>
  <si>
    <t>Camisetas malha fria, manga curta, com gola esporte, em gabardine, com emblema da empresa</t>
  </si>
  <si>
    <t>UN</t>
  </si>
  <si>
    <t>6 meses</t>
  </si>
  <si>
    <t>Camisetas malha fria, manga longa, com emblema da empresa</t>
  </si>
  <si>
    <t>Pares de meias em algodão</t>
  </si>
  <si>
    <t>PAR</t>
  </si>
  <si>
    <t>12 meses</t>
  </si>
  <si>
    <t>Pares de tênis preto em couro, solado baixo, com palmilha antibacteriana</t>
  </si>
  <si>
    <t>Par de botas de borracha</t>
  </si>
  <si>
    <t>Calças compridas com elástico e cordão, em gabardine</t>
  </si>
  <si>
    <t>*No custo total já foi considerada a frequência (troca) ao longo do ano</t>
  </si>
  <si>
    <t>CUSTO ANUAL POR POSTO</t>
  </si>
  <si>
    <t>CUSTO MENSAL POR POSTO</t>
  </si>
  <si>
    <t>UNIFORME - SERVENTE EXTERNO</t>
  </si>
  <si>
    <t>Camisetas malha fria, manga curta, com gola esporte, em gabardine, com emblema da empresa;</t>
  </si>
  <si>
    <t>Boné tipo legionário</t>
  </si>
  <si>
    <t>MATERIAIS</t>
  </si>
  <si>
    <t>DESCRIÇÃO DO MATERIAL</t>
  </si>
  <si>
    <t>Reserva Biológica das Perobas
Sede em Tuneiras do Oeste/PR</t>
  </si>
  <si>
    <t>QUANTIDADE DE MATERIAL</t>
  </si>
  <si>
    <t>VALOR TOTAL MENSAL</t>
  </si>
  <si>
    <t>VALOR TOTAL ANUAL</t>
  </si>
  <si>
    <t>VALOR TOTAL ANUAL POR POSTO</t>
  </si>
  <si>
    <t>FORNECIMENTO MENSAL</t>
  </si>
  <si>
    <t>Água Sanitária</t>
  </si>
  <si>
    <t>litro</t>
  </si>
  <si>
    <t>Álcool 70% líquido - galão 5 litros</t>
  </si>
  <si>
    <t>galão</t>
  </si>
  <si>
    <t>Álcool gel 70% antisséptico para as mãos - galão com 5 litros</t>
  </si>
  <si>
    <t>Ácido Muriático/Clorídrico</t>
  </si>
  <si>
    <t>Cera líquida em emulsão, diluplus ou similar, para diluição com 5 litros</t>
  </si>
  <si>
    <t>Desinfetante líquido concentrado para diluição com 5 litros</t>
  </si>
  <si>
    <t>Desodorizador de vaso sanitário tipo bloco (pedra) para caixa acoplada  16g</t>
  </si>
  <si>
    <t>unidade</t>
  </si>
  <si>
    <t>Desodorizador de ambientes, em aerosol frasco com 400ml</t>
  </si>
  <si>
    <t>frasco</t>
  </si>
  <si>
    <t>Esponja de aço - fardo com 8 pct</t>
  </si>
  <si>
    <t>fardo</t>
  </si>
  <si>
    <t>Esponja dupla face (verde/amarelo)</t>
  </si>
  <si>
    <t>Flanela para Limpeza</t>
  </si>
  <si>
    <t>Inseticida aerossol, sem odor - frasco 300ml</t>
  </si>
  <si>
    <t>Limpa vidro frasco 500ml</t>
  </si>
  <si>
    <t>Limpador multiuso (VEJA ou similar) 500ml</t>
  </si>
  <si>
    <t xml:space="preserve">Lustra moveis frasco com 200ml </t>
  </si>
  <si>
    <t>Sabão em pó com 5kg</t>
  </si>
  <si>
    <t>pacote</t>
  </si>
  <si>
    <t>Sabonete liquido  - galão com 5 litros</t>
  </si>
  <si>
    <t>Papel Higiênico tipo Rolão - folha dupla - fardo com 8 unidades</t>
  </si>
  <si>
    <t>Fardo</t>
  </si>
  <si>
    <t>Papel Higiênico folha dupla (rolo com 30 metros com 12 unidades)</t>
  </si>
  <si>
    <t>Papel toalha (embalagem com 1000 folha)</t>
  </si>
  <si>
    <t>Detergente (embalagem com 500 ml)</t>
  </si>
  <si>
    <t>Luva de Borracha</t>
  </si>
  <si>
    <t>par</t>
  </si>
  <si>
    <t>Pano de limpar chão</t>
  </si>
  <si>
    <t>Vassoura de Nylon</t>
  </si>
  <si>
    <t>Saco plástico para Lixo de 15 litros (Pacote com 100 unidades)</t>
  </si>
  <si>
    <t>Saco plástico para Lixo de 20 litros (Pacote com 100 unidades)</t>
  </si>
  <si>
    <t>Saco plástico para Lixo de 30 litros (Pacote com 100 unidades)</t>
  </si>
  <si>
    <t>Saco plástico para Lixo de 40 litros (Pacote com 100 unidades)</t>
  </si>
  <si>
    <t>Saco plástico para Lixo de 50 litros (Pacote com 100 unidades)</t>
  </si>
  <si>
    <t>Saco plástico para Lixo de 100 litros (Pacote com 100 unidades)</t>
  </si>
  <si>
    <t>Saco plástico para Lixo de 200 litros (Pacote com 100 unidades)</t>
  </si>
  <si>
    <t>Óleo de peróba (Embalagem com 200ml)</t>
  </si>
  <si>
    <t>Produto anti-mofo 500ml - Spray</t>
  </si>
  <si>
    <t>Sabão em barra 200g (Pacote com 5 unidades)</t>
  </si>
  <si>
    <t xml:space="preserve">Pano de prato </t>
  </si>
  <si>
    <t xml:space="preserve">Naftalina </t>
  </si>
  <si>
    <t>Cupinicida 900ml</t>
  </si>
  <si>
    <t>SUBTOTAL - FORNECIMENTO MENSAL</t>
  </si>
  <si>
    <t>FORNECIMENTO SEMESTRAL</t>
  </si>
  <si>
    <t>Balde plástico capacidade 20 litros</t>
  </si>
  <si>
    <t>Escova</t>
  </si>
  <si>
    <t>Espanador</t>
  </si>
  <si>
    <t>Máscara de proteção contra poeira</t>
  </si>
  <si>
    <t>caixa com 50 unidades</t>
  </si>
  <si>
    <t>Pá plástica para recolher lixo, cabo longo</t>
  </si>
  <si>
    <t>Rodo grande - 60 cm</t>
  </si>
  <si>
    <t>Rodo pequeno - 40 cm</t>
  </si>
  <si>
    <t>Vassoura para limpeza de vaso sanitário</t>
  </si>
  <si>
    <t>Vassoura de palha</t>
  </si>
  <si>
    <t>Vassoura pelo fino com cabo</t>
  </si>
  <si>
    <t>Vassoura de piaçava com cabo</t>
  </si>
  <si>
    <t>Vassoura para limpeza de teto</t>
  </si>
  <si>
    <t>Desintupidor de vaso com cabo</t>
  </si>
  <si>
    <t>Desintupidor de pia</t>
  </si>
  <si>
    <t>Borrifador 500ml</t>
  </si>
  <si>
    <t>Limpa alumínio</t>
  </si>
  <si>
    <t>Rodo limpador de vidro</t>
  </si>
  <si>
    <t>SUBTOTAL - FORNECIMENTO SEMESTRAL</t>
  </si>
  <si>
    <t>FORNECIMENTO ANUAL</t>
  </si>
  <si>
    <t>Reservatório para sabão líquido (banheiro)</t>
  </si>
  <si>
    <t>dispensador de papel higiênico</t>
  </si>
  <si>
    <t>dispensador de papel toalha (banheiro)</t>
  </si>
  <si>
    <t>Cesta de lixo 50 lt</t>
  </si>
  <si>
    <t>Cesta de lixo 100 lt</t>
  </si>
  <si>
    <t>Lixeira de cozinha</t>
  </si>
  <si>
    <t>Lixeira de banheiro</t>
  </si>
  <si>
    <t>SUBTOTAL - FORNECIMENTO ANUAL</t>
  </si>
  <si>
    <t>CUSTO TOTAL</t>
  </si>
  <si>
    <t>CUSTO MENSAL</t>
  </si>
  <si>
    <t>**IMPORTANTE: Os dados elencados no quadro acima serão automaticamente ajustados a medida que os valores unitários (coluna "E") forem sendo preenchidos, A MENOS QUE AS FÓRMULAS SEJAM EDITADAS/ALTERADAS OU EXCLUÍDAS PELA LICITANTE</t>
  </si>
  <si>
    <t>EQUIPAMENTOS</t>
  </si>
  <si>
    <t>DESCRIÇÃO DO EQUIPAMENTO</t>
  </si>
  <si>
    <t>VALOR REFERENCIAL UNITÁRIO</t>
  </si>
  <si>
    <t>QUANTIDADE DE EQUIPAMENTOS</t>
  </si>
  <si>
    <t>VALOR TOTAL MENSAL POR POSTO</t>
  </si>
  <si>
    <t>Balaio</t>
  </si>
  <si>
    <t>Chibanca</t>
  </si>
  <si>
    <t>Cone</t>
  </si>
  <si>
    <t>Enxada</t>
  </si>
  <si>
    <t>Escada 07 degraus</t>
  </si>
  <si>
    <t>Facão para mato 18”</t>
  </si>
  <si>
    <t>Fita de sinalização</t>
  </si>
  <si>
    <t>Foice roçadeira (ronca)</t>
  </si>
  <si>
    <t>Garfo para terra  (RASTELO 90 cm de plástico)</t>
  </si>
  <si>
    <t>Lavadora de Alta Pressão (5000 psi)</t>
  </si>
  <si>
    <t>Lima chata 8 polegadas</t>
  </si>
  <si>
    <t>Pá</t>
  </si>
  <si>
    <t>Rastelo de metal</t>
  </si>
  <si>
    <t>Serrote</t>
  </si>
  <si>
    <t>Carro de Mão</t>
  </si>
  <si>
    <t>Escada de ferro 5 degraus</t>
  </si>
  <si>
    <t>Placa sinalizadora de piso molhado</t>
  </si>
  <si>
    <t>Mangueira 50 metros</t>
  </si>
  <si>
    <t>Mangueira 30 metros</t>
  </si>
  <si>
    <t>Carrinho funcional para limpeza, com 3 compartimento e bolsa de vinil impermeável, 4 rodas, sem acessórios (pano, rodo, balde e etc).  Ref. Bettanin Superpro</t>
  </si>
  <si>
    <t>Enceradeira Industrial com capacidade Operacional de 1.500m2. Ref. Cleaner Export Type  350 - completa</t>
  </si>
  <si>
    <t>Aspirador de pó e água de 1400w</t>
  </si>
  <si>
    <t>Extensão 100 metros - Cabo PP com Plugue x Tomada - 3x1,50mm</t>
  </si>
  <si>
    <t>DEPRECIAÇÃO</t>
  </si>
  <si>
    <t>BASE DE CÁLCULO DE DEPRECIAÇÃO</t>
  </si>
  <si>
    <t>VALOR RESIDUAL UNITÁRIO</t>
  </si>
  <si>
    <t>20% (ou 0,8)</t>
  </si>
  <si>
    <t>VIDA ÚTIL (em anos)</t>
  </si>
  <si>
    <t>Fórmula = ((Valor Total dos Equipamentos x 0,8)/(12x8))/n.º de postos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</si>
</sst>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R$&quot;\ #,##0.00;[Red]\-&quot;R$&quot;\ #,##0.00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d/mmm/yy"/>
    <numFmt numFmtId="167" formatCode="&quot; R$ &quot;#,##0.00&quot; &quot;;&quot;-R$ &quot;#,##0.00&quot; &quot;;&quot; R$ -&quot;#&quot; &quot;;@&quot; &quot;"/>
    <numFmt numFmtId="168" formatCode="_-[$R$-416]\ * #,##0.00_-;\-[$R$-416]\ * #,##0.00_-;_-[$R$-416]\ * &quot;-&quot;??_-;_-@_-"/>
    <numFmt numFmtId="169" formatCode="0.0000"/>
    <numFmt numFmtId="170" formatCode="0.0%"/>
    <numFmt numFmtId="171" formatCode="General\ &quot;postos&quot;"/>
    <numFmt numFmtId="172" formatCode="&quot;Área Interna&quot;\ 0&quot;m²&quot;"/>
    <numFmt numFmtId="173" formatCode="&quot;Área Externa&quot;\ 0&quot;m²&quot;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8"/>
      <name val="Segoe UI Light"/>
      <family val="2"/>
    </font>
    <font>
      <sz val="10"/>
      <color indexed="1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u/>
      <sz val="10"/>
      <color theme="10"/>
      <name val="Arial"/>
      <family val="2"/>
    </font>
    <font>
      <sz val="11"/>
      <name val="Segoe UI Light"/>
    </font>
    <font>
      <sz val="8"/>
      <name val="Segoe UI Light"/>
    </font>
    <font>
      <sz val="10"/>
      <color theme="1"/>
      <name val="Calibri"/>
    </font>
    <font>
      <sz val="10"/>
      <name val="Calibri"/>
    </font>
    <font>
      <sz val="8"/>
      <color theme="1"/>
      <name val="Calibri"/>
      <scheme val="minor"/>
    </font>
    <font>
      <b/>
      <sz val="10"/>
      <color rgb="FFFFFFFF"/>
      <name val="Calibri"/>
    </font>
    <font>
      <b/>
      <sz val="10"/>
      <color theme="1"/>
      <name val="Calibri"/>
    </font>
    <font>
      <sz val="10"/>
      <color rgb="FFFFFFFF"/>
      <name val="Calibri"/>
    </font>
    <font>
      <b/>
      <sz val="10"/>
      <color rgb="FFFF0000"/>
      <name val="Calibri"/>
    </font>
    <font>
      <b/>
      <sz val="10"/>
      <color theme="0"/>
      <name val="Calibri"/>
    </font>
    <font>
      <sz val="11"/>
      <color rgb="FF000000"/>
      <name val="Calibri"/>
    </font>
    <font>
      <sz val="11"/>
      <name val="Calibri"/>
    </font>
    <font>
      <sz val="8"/>
      <name val="Calibri"/>
    </font>
    <font>
      <sz val="14"/>
      <name val="Calibri"/>
    </font>
    <font>
      <i/>
      <sz val="11"/>
      <color rgb="FFFF0000"/>
      <name val="Calibri"/>
    </font>
    <font>
      <u/>
      <sz val="10"/>
      <color theme="10"/>
      <name val="Calibri"/>
    </font>
    <font>
      <b/>
      <sz val="11"/>
      <name val="Calibri"/>
    </font>
    <font>
      <b/>
      <sz val="11"/>
      <color rgb="FFFF0000"/>
      <name val="Calibri"/>
    </font>
    <font>
      <sz val="11"/>
      <color rgb="FFFF0000"/>
      <name val="Calibri"/>
    </font>
    <font>
      <i/>
      <sz val="9"/>
      <color rgb="FFFF0000"/>
      <name val="Calibri"/>
    </font>
    <font>
      <sz val="11"/>
      <color theme="5" tint="-0.249977111117893"/>
      <name val="Calibri"/>
    </font>
    <font>
      <i/>
      <sz val="11"/>
      <name val="Calibri"/>
    </font>
    <font>
      <i/>
      <sz val="9"/>
      <color rgb="FF000000"/>
      <name val="Calibri"/>
    </font>
    <font>
      <sz val="8"/>
      <color theme="1"/>
      <name val="Calibri"/>
    </font>
    <font>
      <sz val="8"/>
      <color theme="5" tint="-0.249977111117893"/>
      <name val="Calibri"/>
    </font>
    <font>
      <sz val="8"/>
      <name val="Arial"/>
      <family val="2"/>
    </font>
    <font>
      <b/>
      <sz val="11"/>
      <color theme="0"/>
      <name val="Times New Roman"/>
      <family val="1"/>
    </font>
    <font>
      <b/>
      <sz val="10"/>
      <color theme="0"/>
      <name val="Calibri"/>
      <family val="2"/>
    </font>
    <font>
      <b/>
      <sz val="10"/>
      <color rgb="FFFF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color rgb="FF000000"/>
      <name val="Calibri"/>
    </font>
    <font>
      <sz val="10"/>
      <color rgb="FF000000"/>
      <name val="Calibri"/>
      <scheme val="minor"/>
    </font>
    <font>
      <sz val="10"/>
      <name val="Calibri"/>
      <scheme val="minor"/>
    </font>
    <font>
      <b/>
      <sz val="10"/>
      <color rgb="FFFFFFFF"/>
      <name val="Calibri"/>
      <scheme val="minor"/>
    </font>
    <font>
      <i/>
      <sz val="10"/>
      <color rgb="FFFF0000"/>
      <name val="Calibri"/>
      <scheme val="minor"/>
    </font>
    <font>
      <b/>
      <sz val="10"/>
      <color rgb="FF000000"/>
      <name val="Calibri"/>
      <charset val="1"/>
    </font>
    <font>
      <sz val="10"/>
      <color rgb="FF000000"/>
      <name val="Arial"/>
      <family val="2"/>
    </font>
    <font>
      <sz val="10"/>
      <color rgb="FFFF0000"/>
      <name val="Calibri"/>
      <family val="2"/>
    </font>
    <font>
      <b/>
      <sz val="10"/>
      <name val="Arial"/>
      <family val="2"/>
    </font>
    <font>
      <b/>
      <sz val="10"/>
      <name val="Calibri"/>
      <scheme val="minor"/>
    </font>
    <font>
      <b/>
      <sz val="10"/>
      <color rgb="FF000000"/>
      <name val="Calibri"/>
      <scheme val="minor"/>
    </font>
    <font>
      <b/>
      <sz val="13"/>
      <name val="Calibri"/>
      <family val="2"/>
    </font>
    <font>
      <b/>
      <sz val="13"/>
      <color rgb="FFFF0000"/>
      <name val="Calibri"/>
      <family val="2"/>
    </font>
    <font>
      <sz val="11"/>
      <color rgb="FF000000"/>
      <name val="Segoe UI Light"/>
      <family val="2"/>
    </font>
    <font>
      <b/>
      <u/>
      <sz val="10"/>
      <color rgb="FF000000"/>
      <name val="Calibri"/>
      <scheme val="minor"/>
    </font>
    <font>
      <u/>
      <sz val="10"/>
      <color theme="10"/>
      <name val="Calibri"/>
      <scheme val="minor"/>
    </font>
    <font>
      <b/>
      <sz val="11"/>
      <name val="Calibri"/>
      <scheme val="minor"/>
    </font>
    <font>
      <i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88002"/>
        <bgColor rgb="FF70AD47"/>
      </patternFill>
    </fill>
    <fill>
      <patternFill patternType="solid">
        <fgColor rgb="FF088002"/>
        <bgColor rgb="FFD9D9D9"/>
      </patternFill>
    </fill>
    <fill>
      <patternFill patternType="solid">
        <fgColor theme="0" tint="-0.249977111117893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EBF8E"/>
        <bgColor indexed="64"/>
      </patternFill>
    </fill>
    <fill>
      <patternFill patternType="solid">
        <fgColor rgb="FFEFF7E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00780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FFFF00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167" fontId="10" fillId="0" borderId="0" applyFont="0" applyBorder="0" applyProtection="0"/>
    <xf numFmtId="0" fontId="10" fillId="0" borderId="0" applyNumberFormat="0" applyFont="0" applyBorder="0" applyProtection="0"/>
    <xf numFmtId="0" fontId="11" fillId="0" borderId="0" applyNumberFormat="0" applyBorder="0" applyProtection="0"/>
    <xf numFmtId="9" fontId="10" fillId="0" borderId="0" applyFont="0" applyBorder="0" applyProtection="0"/>
    <xf numFmtId="164" fontId="2" fillId="0" borderId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29">
    <xf numFmtId="0" fontId="0" fillId="0" borderId="0" xfId="0"/>
    <xf numFmtId="0" fontId="8" fillId="10" borderId="0" xfId="0" applyFont="1" applyFill="1" applyAlignment="1" applyProtection="1">
      <alignment vertical="center"/>
      <protection locked="0"/>
    </xf>
    <xf numFmtId="0" fontId="7" fillId="6" borderId="0" xfId="0" applyFont="1" applyFill="1" applyAlignment="1" applyProtection="1">
      <alignment vertical="center"/>
      <protection locked="0"/>
    </xf>
    <xf numFmtId="0" fontId="15" fillId="6" borderId="0" xfId="0" applyFont="1" applyFill="1" applyAlignment="1">
      <alignment wrapText="1"/>
    </xf>
    <xf numFmtId="4" fontId="15" fillId="6" borderId="0" xfId="0" applyNumberFormat="1" applyFont="1" applyFill="1" applyAlignment="1">
      <alignment wrapText="1"/>
    </xf>
    <xf numFmtId="0" fontId="20" fillId="6" borderId="0" xfId="0" applyFont="1" applyFill="1" applyAlignment="1" applyProtection="1">
      <alignment vertical="center"/>
      <protection locked="0"/>
    </xf>
    <xf numFmtId="0" fontId="21" fillId="10" borderId="0" xfId="0" applyFont="1" applyFill="1" applyAlignment="1" applyProtection="1">
      <alignment vertical="center"/>
      <protection locked="0"/>
    </xf>
    <xf numFmtId="0" fontId="21" fillId="6" borderId="0" xfId="0" applyFont="1" applyFill="1" applyAlignment="1" applyProtection="1">
      <alignment vertical="center"/>
      <protection locked="0"/>
    </xf>
    <xf numFmtId="165" fontId="14" fillId="16" borderId="11" xfId="0" applyNumberFormat="1" applyFont="1" applyFill="1" applyBorder="1" applyAlignment="1">
      <alignment horizontal="center" vertical="center" wrapText="1"/>
    </xf>
    <xf numFmtId="165" fontId="18" fillId="0" borderId="11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24" fillId="6" borderId="0" xfId="0" applyFont="1" applyFill="1" applyAlignment="1">
      <alignment wrapText="1"/>
    </xf>
    <xf numFmtId="4" fontId="24" fillId="6" borderId="0" xfId="0" applyNumberFormat="1" applyFont="1" applyFill="1" applyAlignment="1">
      <alignment wrapText="1"/>
    </xf>
    <xf numFmtId="165" fontId="0" fillId="6" borderId="0" xfId="0" applyNumberFormat="1" applyFill="1" applyAlignment="1">
      <alignment vertical="center"/>
    </xf>
    <xf numFmtId="0" fontId="18" fillId="0" borderId="11" xfId="2" applyFont="1" applyBorder="1" applyAlignment="1">
      <alignment vertical="center" wrapText="1"/>
    </xf>
    <xf numFmtId="165" fontId="26" fillId="5" borderId="11" xfId="0" applyNumberFormat="1" applyFont="1" applyFill="1" applyBorder="1" applyAlignment="1">
      <alignment vertical="center"/>
    </xf>
    <xf numFmtId="0" fontId="18" fillId="0" borderId="14" xfId="2" applyFont="1" applyBorder="1" applyAlignment="1">
      <alignment vertical="center" wrapText="1"/>
    </xf>
    <xf numFmtId="0" fontId="18" fillId="0" borderId="16" xfId="2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vertical="center"/>
    </xf>
    <xf numFmtId="0" fontId="18" fillId="0" borderId="11" xfId="2" applyFont="1" applyBorder="1" applyAlignment="1">
      <alignment horizontal="center" vertical="center" wrapText="1"/>
    </xf>
    <xf numFmtId="4" fontId="25" fillId="11" borderId="11" xfId="2" applyNumberFormat="1" applyFont="1" applyFill="1" applyBorder="1" applyAlignment="1">
      <alignment horizontal="center" vertical="center" wrapText="1"/>
    </xf>
    <xf numFmtId="0" fontId="25" fillId="11" borderId="11" xfId="2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justify" vertical="center"/>
    </xf>
    <xf numFmtId="166" fontId="18" fillId="14" borderId="0" xfId="0" applyNumberFormat="1" applyFont="1" applyFill="1" applyAlignment="1">
      <alignment horizontal="center" vertical="center"/>
    </xf>
    <xf numFmtId="165" fontId="18" fillId="6" borderId="11" xfId="0" applyNumberFormat="1" applyFont="1" applyFill="1" applyBorder="1" applyAlignment="1">
      <alignment horizontal="right" vertical="center"/>
    </xf>
    <xf numFmtId="165" fontId="18" fillId="0" borderId="11" xfId="0" applyNumberFormat="1" applyFont="1" applyBorder="1" applyAlignment="1">
      <alignment horizontal="right" vertical="center"/>
    </xf>
    <xf numFmtId="165" fontId="17" fillId="4" borderId="11" xfId="0" applyNumberFormat="1" applyFont="1" applyFill="1" applyBorder="1" applyAlignment="1">
      <alignment horizontal="right" vertical="center"/>
    </xf>
    <xf numFmtId="4" fontId="17" fillId="3" borderId="0" xfId="0" applyNumberFormat="1" applyFont="1" applyFill="1" applyAlignment="1">
      <alignment horizontal="center" vertical="center"/>
    </xf>
    <xf numFmtId="0" fontId="27" fillId="11" borderId="11" xfId="0" applyFont="1" applyFill="1" applyBorder="1" applyAlignment="1">
      <alignment horizontal="center" vertical="center" wrapText="1"/>
    </xf>
    <xf numFmtId="10" fontId="18" fillId="0" borderId="14" xfId="4" applyNumberFormat="1" applyFont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left" vertical="center" wrapText="1"/>
    </xf>
    <xf numFmtId="0" fontId="18" fillId="6" borderId="14" xfId="2" applyFont="1" applyFill="1" applyBorder="1" applyAlignment="1">
      <alignment horizontal="left" vertical="center" wrapText="1"/>
    </xf>
    <xf numFmtId="10" fontId="23" fillId="6" borderId="14" xfId="4" applyNumberFormat="1" applyFont="1" applyFill="1" applyBorder="1" applyAlignment="1">
      <alignment horizontal="center" vertical="center"/>
    </xf>
    <xf numFmtId="165" fontId="18" fillId="6" borderId="11" xfId="0" applyNumberFormat="1" applyFont="1" applyFill="1" applyBorder="1" applyAlignment="1">
      <alignment vertical="center"/>
    </xf>
    <xf numFmtId="10" fontId="23" fillId="0" borderId="14" xfId="4" applyNumberFormat="1" applyFont="1" applyBorder="1" applyAlignment="1">
      <alignment horizontal="center" vertical="center"/>
    </xf>
    <xf numFmtId="10" fontId="17" fillId="8" borderId="14" xfId="2" applyNumberFormat="1" applyFont="1" applyFill="1" applyBorder="1" applyAlignment="1">
      <alignment horizontal="center" vertical="center"/>
    </xf>
    <xf numFmtId="165" fontId="17" fillId="8" borderId="11" xfId="0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right" vertical="center" wrapText="1"/>
    </xf>
    <xf numFmtId="4" fontId="17" fillId="2" borderId="0" xfId="0" applyNumberFormat="1" applyFont="1" applyFill="1" applyAlignment="1">
      <alignment vertical="center"/>
    </xf>
    <xf numFmtId="10" fontId="18" fillId="0" borderId="11" xfId="4" applyNumberFormat="1" applyFont="1" applyBorder="1" applyAlignment="1">
      <alignment horizontal="center" vertical="center"/>
    </xf>
    <xf numFmtId="10" fontId="17" fillId="8" borderId="11" xfId="4" applyNumberFormat="1" applyFont="1" applyFill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0" fontId="28" fillId="2" borderId="0" xfId="2" applyFont="1" applyFill="1" applyAlignment="1">
      <alignment horizontal="right" vertical="center" wrapText="1"/>
    </xf>
    <xf numFmtId="4" fontId="28" fillId="2" borderId="0" xfId="0" applyNumberFormat="1" applyFont="1" applyFill="1" applyAlignment="1">
      <alignment vertical="center"/>
    </xf>
    <xf numFmtId="10" fontId="23" fillId="0" borderId="11" xfId="4" applyNumberFormat="1" applyFont="1" applyBorder="1" applyAlignment="1">
      <alignment horizontal="center" vertical="center"/>
    </xf>
    <xf numFmtId="165" fontId="23" fillId="0" borderId="11" xfId="0" applyNumberFormat="1" applyFont="1" applyBorder="1" applyAlignment="1">
      <alignment vertical="center"/>
    </xf>
    <xf numFmtId="165" fontId="17" fillId="8" borderId="11" xfId="0" applyNumberFormat="1" applyFont="1" applyFill="1" applyBorder="1" applyAlignment="1">
      <alignment vertical="center"/>
    </xf>
    <xf numFmtId="4" fontId="25" fillId="11" borderId="16" xfId="2" applyNumberFormat="1" applyFont="1" applyFill="1" applyBorder="1" applyAlignment="1">
      <alignment horizontal="center" vertical="center" wrapText="1"/>
    </xf>
    <xf numFmtId="165" fontId="18" fillId="0" borderId="3" xfId="0" applyNumberFormat="1" applyFont="1" applyBorder="1" applyAlignment="1">
      <alignment vertical="center"/>
    </xf>
    <xf numFmtId="165" fontId="17" fillId="8" borderId="17" xfId="0" applyNumberFormat="1" applyFont="1" applyFill="1" applyBorder="1" applyAlignment="1">
      <alignment horizontal="right" vertical="center"/>
    </xf>
    <xf numFmtId="0" fontId="29" fillId="12" borderId="3" xfId="2" applyFont="1" applyFill="1" applyBorder="1" applyAlignment="1">
      <alignment horizontal="center" vertical="center" wrapText="1"/>
    </xf>
    <xf numFmtId="4" fontId="25" fillId="11" borderId="3" xfId="2" applyNumberFormat="1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vertical="center" wrapText="1"/>
    </xf>
    <xf numFmtId="0" fontId="18" fillId="3" borderId="5" xfId="2" applyFont="1" applyFill="1" applyBorder="1" applyAlignment="1">
      <alignment vertical="center" wrapText="1"/>
    </xf>
    <xf numFmtId="0" fontId="18" fillId="3" borderId="6" xfId="2" applyFont="1" applyFill="1" applyBorder="1" applyAlignment="1">
      <alignment vertical="center" wrapText="1"/>
    </xf>
    <xf numFmtId="165" fontId="18" fillId="3" borderId="3" xfId="2" applyNumberFormat="1" applyFont="1" applyFill="1" applyBorder="1" applyAlignment="1">
      <alignment vertical="center" wrapText="1"/>
    </xf>
    <xf numFmtId="0" fontId="18" fillId="3" borderId="7" xfId="2" applyFont="1" applyFill="1" applyBorder="1" applyAlignment="1">
      <alignment horizontal="center" vertical="center" wrapText="1"/>
    </xf>
    <xf numFmtId="165" fontId="17" fillId="8" borderId="6" xfId="0" applyNumberFormat="1" applyFont="1" applyFill="1" applyBorder="1" applyAlignment="1">
      <alignment horizontal="right" vertical="center"/>
    </xf>
    <xf numFmtId="165" fontId="17" fillId="8" borderId="18" xfId="0" applyNumberFormat="1" applyFont="1" applyFill="1" applyBorder="1" applyAlignment="1">
      <alignment horizontal="right" vertical="center"/>
    </xf>
    <xf numFmtId="165" fontId="17" fillId="15" borderId="0" xfId="0" applyNumberFormat="1" applyFont="1" applyFill="1" applyAlignment="1">
      <alignment vertical="center"/>
    </xf>
    <xf numFmtId="165" fontId="18" fillId="7" borderId="11" xfId="0" applyNumberFormat="1" applyFont="1" applyFill="1" applyBorder="1" applyAlignment="1">
      <alignment horizontal="center" vertical="center"/>
    </xf>
    <xf numFmtId="165" fontId="13" fillId="6" borderId="11" xfId="0" applyNumberFormat="1" applyFont="1" applyFill="1" applyBorder="1" applyAlignment="1">
      <alignment horizontal="center" vertical="center" wrapText="1"/>
    </xf>
    <xf numFmtId="0" fontId="18" fillId="0" borderId="15" xfId="2" applyFont="1" applyBorder="1" applyAlignment="1">
      <alignment vertical="center" wrapText="1"/>
    </xf>
    <xf numFmtId="0" fontId="30" fillId="6" borderId="0" xfId="0" applyFont="1" applyFill="1" applyAlignment="1">
      <alignment vertical="center"/>
    </xf>
    <xf numFmtId="0" fontId="29" fillId="19" borderId="11" xfId="0" applyFont="1" applyFill="1" applyBorder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19" fillId="6" borderId="0" xfId="12" applyFill="1" applyAlignment="1">
      <alignment vertical="center"/>
    </xf>
    <xf numFmtId="0" fontId="20" fillId="6" borderId="0" xfId="0" applyFont="1" applyFill="1" applyAlignment="1" applyProtection="1">
      <alignment horizontal="center" vertical="center"/>
      <protection locked="0"/>
    </xf>
    <xf numFmtId="0" fontId="21" fillId="10" borderId="0" xfId="0" applyFont="1" applyFill="1" applyAlignment="1" applyProtection="1">
      <alignment horizontal="center" vertical="center"/>
      <protection locked="0"/>
    </xf>
    <xf numFmtId="0" fontId="29" fillId="19" borderId="11" xfId="0" applyFont="1" applyFill="1" applyBorder="1" applyAlignment="1">
      <alignment horizontal="center" vertical="center" wrapText="1"/>
    </xf>
    <xf numFmtId="10" fontId="18" fillId="0" borderId="11" xfId="0" applyNumberFormat="1" applyFont="1" applyBorder="1" applyAlignment="1">
      <alignment horizontal="center" vertical="center" wrapText="1"/>
    </xf>
    <xf numFmtId="0" fontId="29" fillId="19" borderId="16" xfId="0" applyFont="1" applyFill="1" applyBorder="1" applyAlignment="1">
      <alignment horizontal="center" vertical="center"/>
    </xf>
    <xf numFmtId="0" fontId="29" fillId="19" borderId="15" xfId="0" applyFont="1" applyFill="1" applyBorder="1" applyAlignment="1">
      <alignment horizontal="center" vertical="center"/>
    </xf>
    <xf numFmtId="0" fontId="32" fillId="10" borderId="0" xfId="0" applyFont="1" applyFill="1" applyAlignment="1" applyProtection="1">
      <alignment vertical="center"/>
      <protection locked="0"/>
    </xf>
    <xf numFmtId="0" fontId="33" fillId="10" borderId="0" xfId="0" applyFont="1" applyFill="1" applyAlignment="1" applyProtection="1">
      <alignment vertical="center"/>
      <protection locked="0"/>
    </xf>
    <xf numFmtId="0" fontId="35" fillId="10" borderId="0" xfId="13" applyFont="1" applyFill="1" applyAlignment="1" applyProtection="1">
      <alignment horizontal="left" vertical="center" indent="1"/>
      <protection locked="0"/>
    </xf>
    <xf numFmtId="0" fontId="35" fillId="10" borderId="0" xfId="12" applyFont="1" applyFill="1" applyAlignment="1" applyProtection="1">
      <alignment horizontal="left" vertical="center" indent="1"/>
      <protection locked="0"/>
    </xf>
    <xf numFmtId="0" fontId="36" fillId="10" borderId="0" xfId="0" applyFont="1" applyFill="1" applyAlignment="1" applyProtection="1">
      <alignment vertical="center"/>
      <protection locked="0"/>
    </xf>
    <xf numFmtId="0" fontId="37" fillId="10" borderId="0" xfId="0" applyFont="1" applyFill="1" applyAlignment="1" applyProtection="1">
      <alignment horizontal="left" vertical="center" indent="1"/>
      <protection locked="0"/>
    </xf>
    <xf numFmtId="0" fontId="17" fillId="3" borderId="0" xfId="2" applyFont="1" applyFill="1" applyBorder="1" applyAlignment="1">
      <alignment horizontal="center" vertical="center" wrapText="1"/>
    </xf>
    <xf numFmtId="0" fontId="38" fillId="10" borderId="0" xfId="0" applyFont="1" applyFill="1" applyAlignment="1" applyProtection="1">
      <alignment horizontal="left" vertical="center" inden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39" fillId="6" borderId="0" xfId="0" applyFont="1" applyFill="1" applyAlignment="1" applyProtection="1">
      <alignment vertical="center" wrapText="1"/>
      <protection locked="0"/>
    </xf>
    <xf numFmtId="0" fontId="40" fillId="6" borderId="0" xfId="0" applyFont="1" applyFill="1" applyAlignment="1" applyProtection="1">
      <alignment vertical="center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41" fillId="6" borderId="0" xfId="0" applyFont="1" applyFill="1" applyAlignment="1" applyProtection="1">
      <alignment horizontal="left" vertical="center" indent="1"/>
      <protection locked="0"/>
    </xf>
    <xf numFmtId="0" fontId="42" fillId="6" borderId="20" xfId="0" applyFont="1" applyFill="1" applyBorder="1" applyAlignment="1" applyProtection="1">
      <alignment vertical="center"/>
      <protection locked="0"/>
    </xf>
    <xf numFmtId="0" fontId="42" fillId="6" borderId="0" xfId="0" applyFont="1" applyFill="1" applyAlignment="1" applyProtection="1">
      <alignment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8" fillId="6" borderId="0" xfId="0" applyFont="1" applyFill="1" applyAlignment="1" applyProtection="1">
      <alignment vertical="center"/>
      <protection locked="0"/>
    </xf>
    <xf numFmtId="0" fontId="30" fillId="10" borderId="0" xfId="0" applyFont="1" applyFill="1" applyAlignment="1" applyProtection="1">
      <alignment horizontal="left" vertical="center" indent="1"/>
      <protection locked="0"/>
    </xf>
    <xf numFmtId="43" fontId="17" fillId="3" borderId="0" xfId="2" applyNumberFormat="1" applyFont="1" applyFill="1" applyBorder="1" applyAlignment="1">
      <alignment vertical="center" wrapText="1"/>
    </xf>
    <xf numFmtId="0" fontId="38" fillId="6" borderId="0" xfId="0" applyFont="1" applyFill="1" applyAlignment="1" applyProtection="1">
      <alignment horizontal="left" vertical="center" indent="1"/>
      <protection locked="0"/>
    </xf>
    <xf numFmtId="0" fontId="32" fillId="6" borderId="0" xfId="0" applyFont="1" applyFill="1" applyAlignment="1" applyProtection="1">
      <alignment vertical="center"/>
      <protection locked="0"/>
    </xf>
    <xf numFmtId="165" fontId="43" fillId="6" borderId="0" xfId="0" applyNumberFormat="1" applyFont="1" applyFill="1" applyAlignment="1" applyProtection="1">
      <alignment horizontal="center" vertical="center"/>
      <protection locked="0"/>
    </xf>
    <xf numFmtId="165" fontId="44" fillId="10" borderId="0" xfId="0" applyNumberFormat="1" applyFont="1" applyFill="1" applyAlignment="1" applyProtection="1">
      <alignment vertical="center"/>
      <protection locked="0"/>
    </xf>
    <xf numFmtId="0" fontId="44" fillId="10" borderId="0" xfId="0" applyFont="1" applyFill="1" applyAlignment="1" applyProtection="1">
      <alignment vertical="center"/>
      <protection locked="0"/>
    </xf>
    <xf numFmtId="0" fontId="31" fillId="10" borderId="0" xfId="0" applyFont="1" applyFill="1" applyAlignment="1" applyProtection="1">
      <alignment horizontal="left" vertical="center" indent="1"/>
      <protection locked="0"/>
    </xf>
    <xf numFmtId="0" fontId="17" fillId="15" borderId="0" xfId="2" applyFont="1" applyFill="1" applyBorder="1" applyAlignment="1">
      <alignment horizontal="center" vertical="center" wrapText="1"/>
    </xf>
    <xf numFmtId="0" fontId="32" fillId="15" borderId="0" xfId="0" applyFont="1" applyFill="1" applyAlignment="1" applyProtection="1">
      <alignment vertical="center"/>
      <protection locked="0"/>
    </xf>
    <xf numFmtId="165" fontId="13" fillId="16" borderId="11" xfId="0" applyNumberFormat="1" applyFont="1" applyFill="1" applyBorder="1" applyAlignment="1">
      <alignment horizontal="center" vertical="center" wrapText="1"/>
    </xf>
    <xf numFmtId="0" fontId="29" fillId="19" borderId="18" xfId="0" applyFont="1" applyFill="1" applyBorder="1" applyAlignment="1">
      <alignment horizontal="center" vertical="center" wrapText="1"/>
    </xf>
    <xf numFmtId="168" fontId="0" fillId="6" borderId="0" xfId="0" applyNumberFormat="1" applyFill="1" applyAlignment="1">
      <alignment vertical="center"/>
    </xf>
    <xf numFmtId="165" fontId="18" fillId="16" borderId="11" xfId="0" applyNumberFormat="1" applyFont="1" applyFill="1" applyBorder="1" applyAlignment="1">
      <alignment horizontal="center" vertical="center" wrapText="1"/>
    </xf>
    <xf numFmtId="165" fontId="35" fillId="16" borderId="11" xfId="12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47" fillId="19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49" fillId="6" borderId="11" xfId="0" applyFont="1" applyFill="1" applyBorder="1" applyAlignment="1">
      <alignment horizontal="center" vertical="center" wrapText="1"/>
    </xf>
    <xf numFmtId="0" fontId="49" fillId="6" borderId="11" xfId="0" applyFont="1" applyFill="1" applyBorder="1" applyAlignment="1">
      <alignment horizontal="center" vertical="center"/>
    </xf>
    <xf numFmtId="8" fontId="49" fillId="6" borderId="11" xfId="0" quotePrefix="1" applyNumberFormat="1" applyFont="1" applyFill="1" applyBorder="1" applyAlignment="1">
      <alignment horizontal="center" vertical="center" wrapText="1"/>
    </xf>
    <xf numFmtId="8" fontId="49" fillId="6" borderId="11" xfId="0" applyNumberFormat="1" applyFont="1" applyFill="1" applyBorder="1" applyAlignment="1">
      <alignment horizontal="center" vertical="center"/>
    </xf>
    <xf numFmtId="165" fontId="47" fillId="19" borderId="11" xfId="0" applyNumberFormat="1" applyFont="1" applyFill="1" applyBorder="1" applyAlignment="1">
      <alignment horizontal="center" vertical="center" wrapText="1"/>
    </xf>
    <xf numFmtId="165" fontId="18" fillId="0" borderId="16" xfId="0" applyNumberFormat="1" applyFont="1" applyBorder="1" applyAlignment="1">
      <alignment vertical="center"/>
    </xf>
    <xf numFmtId="165" fontId="18" fillId="0" borderId="18" xfId="0" applyNumberFormat="1" applyFont="1" applyBorder="1" applyAlignment="1">
      <alignment vertical="center"/>
    </xf>
    <xf numFmtId="165" fontId="18" fillId="6" borderId="0" xfId="0" applyNumberFormat="1" applyFont="1" applyFill="1" applyAlignment="1">
      <alignment horizontal="center" vertical="center"/>
    </xf>
    <xf numFmtId="165" fontId="17" fillId="6" borderId="0" xfId="0" applyNumberFormat="1" applyFont="1" applyFill="1" applyAlignment="1">
      <alignment horizontal="center" vertical="center" wrapText="1"/>
    </xf>
    <xf numFmtId="0" fontId="17" fillId="6" borderId="0" xfId="0" applyFont="1" applyFill="1" applyAlignment="1" applyProtection="1">
      <alignment horizontal="center" vertical="center"/>
      <protection locked="0"/>
    </xf>
    <xf numFmtId="0" fontId="51" fillId="10" borderId="0" xfId="0" applyFont="1" applyFill="1" applyAlignment="1" applyProtection="1">
      <alignment vertical="center"/>
      <protection locked="0"/>
    </xf>
    <xf numFmtId="165" fontId="51" fillId="6" borderId="0" xfId="0" applyNumberFormat="1" applyFont="1" applyFill="1" applyAlignment="1" applyProtection="1">
      <alignment horizontal="center" vertical="center"/>
      <protection locked="0"/>
    </xf>
    <xf numFmtId="0" fontId="14" fillId="6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165" fontId="18" fillId="6" borderId="11" xfId="0" applyNumberFormat="1" applyFont="1" applyFill="1" applyBorder="1" applyAlignment="1">
      <alignment horizontal="center" vertical="center" wrapText="1"/>
    </xf>
    <xf numFmtId="2" fontId="18" fillId="6" borderId="11" xfId="2" applyNumberFormat="1" applyFont="1" applyFill="1" applyBorder="1" applyAlignment="1">
      <alignment horizontal="center" vertical="center" wrapText="1"/>
    </xf>
    <xf numFmtId="169" fontId="18" fillId="0" borderId="11" xfId="0" applyNumberFormat="1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0" fontId="50" fillId="6" borderId="11" xfId="0" applyFont="1" applyFill="1" applyBorder="1" applyAlignment="1">
      <alignment horizontal="center" vertical="center" wrapText="1"/>
    </xf>
    <xf numFmtId="165" fontId="18" fillId="6" borderId="11" xfId="0" applyNumberFormat="1" applyFont="1" applyFill="1" applyBorder="1" applyAlignment="1">
      <alignment horizontal="center" vertical="center"/>
    </xf>
    <xf numFmtId="0" fontId="47" fillId="19" borderId="18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53" fillId="6" borderId="0" xfId="0" applyFont="1" applyFill="1" applyAlignment="1" applyProtection="1">
      <alignment vertical="center"/>
      <protection locked="0"/>
    </xf>
    <xf numFmtId="0" fontId="53" fillId="6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52" fillId="15" borderId="11" xfId="2" applyFont="1" applyFill="1" applyBorder="1" applyAlignment="1">
      <alignment horizontal="center" vertical="center" wrapText="1"/>
    </xf>
    <xf numFmtId="165" fontId="52" fillId="15" borderId="11" xfId="0" applyNumberFormat="1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/>
      <protection locked="0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3" fillId="10" borderId="0" xfId="0" applyFont="1" applyFill="1" applyAlignment="1" applyProtection="1">
      <alignment vertical="center"/>
      <protection locked="0"/>
    </xf>
    <xf numFmtId="0" fontId="53" fillId="15" borderId="0" xfId="0" applyFont="1" applyFill="1" applyAlignment="1" applyProtection="1">
      <alignment vertical="center"/>
      <protection locked="0"/>
    </xf>
    <xf numFmtId="0" fontId="53" fillId="10" borderId="0" xfId="0" applyFont="1" applyFill="1" applyAlignment="1" applyProtection="1">
      <alignment horizontal="center" vertical="center"/>
      <protection locked="0"/>
    </xf>
    <xf numFmtId="0" fontId="53" fillId="6" borderId="11" xfId="0" quotePrefix="1" applyFont="1" applyFill="1" applyBorder="1" applyAlignment="1" applyProtection="1">
      <alignment horizontal="center" vertical="center"/>
      <protection locked="0"/>
    </xf>
    <xf numFmtId="168" fontId="52" fillId="15" borderId="11" xfId="2" applyNumberFormat="1" applyFont="1" applyFill="1" applyBorder="1" applyAlignment="1">
      <alignment horizontal="center" vertical="center" wrapText="1"/>
    </xf>
    <xf numFmtId="168" fontId="53" fillId="6" borderId="11" xfId="0" applyNumberFormat="1" applyFont="1" applyFill="1" applyBorder="1" applyAlignment="1" applyProtection="1">
      <alignment horizontal="center" vertical="center"/>
      <protection locked="0"/>
    </xf>
    <xf numFmtId="168" fontId="14" fillId="16" borderId="11" xfId="0" applyNumberFormat="1" applyFont="1" applyFill="1" applyBorder="1" applyAlignment="1">
      <alignment horizontal="center" vertical="center" wrapText="1"/>
    </xf>
    <xf numFmtId="0" fontId="53" fillId="6" borderId="11" xfId="0" applyFont="1" applyFill="1" applyBorder="1" applyAlignment="1" applyProtection="1">
      <alignment horizontal="left" vertical="center" wrapText="1"/>
      <protection locked="0"/>
    </xf>
    <xf numFmtId="0" fontId="53" fillId="6" borderId="11" xfId="0" applyFont="1" applyFill="1" applyBorder="1" applyAlignment="1" applyProtection="1">
      <alignment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55" fillId="6" borderId="0" xfId="0" applyFont="1" applyFill="1" applyAlignment="1" applyProtection="1">
      <alignment horizontal="left" vertical="center"/>
      <protection locked="0"/>
    </xf>
    <xf numFmtId="0" fontId="55" fillId="6" borderId="0" xfId="0" applyFont="1" applyFill="1" applyAlignment="1" applyProtection="1">
      <alignment vertical="center"/>
      <protection locked="0"/>
    </xf>
    <xf numFmtId="0" fontId="55" fillId="6" borderId="0" xfId="0" applyFont="1" applyFill="1" applyAlignment="1" applyProtection="1">
      <alignment horizontal="center" vertical="center"/>
      <protection locked="0"/>
    </xf>
    <xf numFmtId="0" fontId="14" fillId="16" borderId="16" xfId="0" applyFont="1" applyFill="1" applyBorder="1" applyAlignment="1">
      <alignment horizontal="center" vertical="center" wrapText="1"/>
    </xf>
    <xf numFmtId="0" fontId="52" fillId="15" borderId="16" xfId="2" applyFont="1" applyFill="1" applyBorder="1" applyAlignment="1">
      <alignment horizontal="center" vertical="center" wrapText="1"/>
    </xf>
    <xf numFmtId="0" fontId="53" fillId="6" borderId="16" xfId="0" applyFont="1" applyFill="1" applyBorder="1" applyAlignment="1" applyProtection="1">
      <alignment horizontal="left" vertical="center" wrapText="1"/>
      <protection locked="0"/>
    </xf>
    <xf numFmtId="168" fontId="52" fillId="22" borderId="11" xfId="2" applyNumberFormat="1" applyFont="1" applyFill="1" applyBorder="1" applyAlignment="1">
      <alignment horizontal="center" vertical="center" wrapText="1"/>
    </xf>
    <xf numFmtId="8" fontId="53" fillId="6" borderId="0" xfId="0" applyNumberFormat="1" applyFont="1" applyFill="1" applyAlignment="1" applyProtection="1">
      <alignment vertical="center"/>
      <protection locked="0"/>
    </xf>
    <xf numFmtId="14" fontId="5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58" fillId="16" borderId="11" xfId="0" applyFont="1" applyFill="1" applyBorder="1" applyAlignment="1">
      <alignment horizontal="center" vertical="center" wrapText="1"/>
    </xf>
    <xf numFmtId="0" fontId="58" fillId="6" borderId="11" xfId="0" applyFont="1" applyFill="1" applyBorder="1" applyAlignment="1">
      <alignment horizontal="center" vertical="center" wrapText="1"/>
    </xf>
    <xf numFmtId="0" fontId="19" fillId="0" borderId="11" xfId="12" applyBorder="1" applyAlignment="1">
      <alignment vertical="center" wrapText="1"/>
    </xf>
    <xf numFmtId="165" fontId="19" fillId="16" borderId="11" xfId="12" applyNumberFormat="1" applyFill="1" applyBorder="1" applyAlignment="1">
      <alignment horizontal="left" vertical="center" wrapText="1"/>
    </xf>
    <xf numFmtId="170" fontId="13" fillId="16" borderId="11" xfId="0" applyNumberFormat="1" applyFont="1" applyFill="1" applyBorder="1" applyAlignment="1">
      <alignment horizontal="center" vertical="center" wrapText="1"/>
    </xf>
    <xf numFmtId="170" fontId="18" fillId="0" borderId="11" xfId="0" applyNumberFormat="1" applyFont="1" applyBorder="1" applyAlignment="1">
      <alignment horizontal="center" vertical="center" wrapText="1"/>
    </xf>
    <xf numFmtId="0" fontId="19" fillId="6" borderId="0" xfId="12" applyFill="1" applyAlignment="1">
      <alignment horizontal="left" vertical="center"/>
    </xf>
    <xf numFmtId="0" fontId="19" fillId="0" borderId="11" xfId="12" applyBorder="1" applyAlignment="1">
      <alignment horizontal="left" vertical="center" wrapText="1"/>
    </xf>
    <xf numFmtId="0" fontId="19" fillId="6" borderId="11" xfId="12" applyFill="1" applyBorder="1" applyAlignment="1">
      <alignment horizontal="left" vertical="center" wrapText="1"/>
    </xf>
    <xf numFmtId="0" fontId="13" fillId="16" borderId="16" xfId="0" applyFont="1" applyFill="1" applyBorder="1" applyAlignment="1">
      <alignment horizontal="center" vertical="center" wrapText="1"/>
    </xf>
    <xf numFmtId="0" fontId="13" fillId="16" borderId="17" xfId="0" applyFont="1" applyFill="1" applyBorder="1" applyAlignment="1">
      <alignment horizontal="center" vertical="center" wrapText="1"/>
    </xf>
    <xf numFmtId="0" fontId="13" fillId="16" borderId="18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170" fontId="18" fillId="6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165" fontId="14" fillId="6" borderId="1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52" fillId="15" borderId="16" xfId="2" applyNumberFormat="1" applyFont="1" applyFill="1" applyBorder="1" applyAlignment="1">
      <alignment horizontal="center" vertical="center" wrapText="1"/>
    </xf>
    <xf numFmtId="0" fontId="59" fillId="16" borderId="11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 wrapText="1"/>
    </xf>
    <xf numFmtId="0" fontId="60" fillId="15" borderId="0" xfId="0" applyFont="1" applyFill="1" applyAlignment="1" applyProtection="1">
      <alignment vertical="center"/>
      <protection locked="0"/>
    </xf>
    <xf numFmtId="0" fontId="17" fillId="16" borderId="11" xfId="0" applyFont="1" applyFill="1" applyBorder="1" applyAlignment="1">
      <alignment horizontal="center" vertical="center" wrapText="1"/>
    </xf>
    <xf numFmtId="0" fontId="14" fillId="16" borderId="21" xfId="0" applyFont="1" applyFill="1" applyBorder="1" applyAlignment="1">
      <alignment horizontal="center" vertical="center" wrapText="1"/>
    </xf>
    <xf numFmtId="0" fontId="52" fillId="6" borderId="11" xfId="2" applyFont="1" applyFill="1" applyBorder="1" applyAlignment="1">
      <alignment horizontal="center" vertical="center" wrapText="1"/>
    </xf>
    <xf numFmtId="168" fontId="52" fillId="6" borderId="11" xfId="2" applyNumberFormat="1" applyFont="1" applyFill="1" applyBorder="1" applyAlignment="1">
      <alignment horizontal="center" vertical="center" wrapText="1"/>
    </xf>
    <xf numFmtId="168" fontId="61" fillId="16" borderId="11" xfId="2" applyNumberFormat="1" applyFont="1" applyFill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/>
    </xf>
    <xf numFmtId="0" fontId="61" fillId="16" borderId="11" xfId="0" applyFont="1" applyFill="1" applyBorder="1" applyAlignment="1">
      <alignment horizontal="center" vertical="center"/>
    </xf>
    <xf numFmtId="0" fontId="52" fillId="22" borderId="11" xfId="0" applyFont="1" applyFill="1" applyBorder="1" applyAlignment="1">
      <alignment horizontal="center" vertical="center"/>
    </xf>
    <xf numFmtId="0" fontId="61" fillId="21" borderId="11" xfId="0" applyFont="1" applyFill="1" applyBorder="1" applyAlignment="1">
      <alignment horizontal="center" vertical="center"/>
    </xf>
    <xf numFmtId="168" fontId="61" fillId="21" borderId="11" xfId="2" applyNumberFormat="1" applyFont="1" applyFill="1" applyBorder="1" applyAlignment="1">
      <alignment horizontal="center" vertical="center" wrapText="1"/>
    </xf>
    <xf numFmtId="0" fontId="62" fillId="6" borderId="0" xfId="0" applyFont="1" applyFill="1"/>
    <xf numFmtId="0" fontId="20" fillId="6" borderId="0" xfId="0" applyFont="1" applyFill="1" applyAlignment="1" applyProtection="1">
      <alignment vertical="center" wrapText="1"/>
      <protection locked="0"/>
    </xf>
    <xf numFmtId="0" fontId="21" fillId="10" borderId="0" xfId="0" applyFont="1" applyFill="1" applyAlignment="1" applyProtection="1">
      <alignment vertical="center" wrapText="1"/>
      <protection locked="0"/>
    </xf>
    <xf numFmtId="0" fontId="0" fillId="6" borderId="0" xfId="0" applyFill="1" applyAlignment="1">
      <alignment vertical="center" wrapText="1"/>
    </xf>
    <xf numFmtId="0" fontId="49" fillId="16" borderId="11" xfId="0" applyFont="1" applyFill="1" applyBorder="1" applyAlignment="1">
      <alignment horizontal="center" vertical="center"/>
    </xf>
    <xf numFmtId="0" fontId="49" fillId="16" borderId="11" xfId="0" applyFont="1" applyFill="1" applyBorder="1" applyAlignment="1">
      <alignment horizontal="center" vertical="center" wrapText="1"/>
    </xf>
    <xf numFmtId="8" fontId="49" fillId="16" borderId="11" xfId="0" quotePrefix="1" applyNumberFormat="1" applyFont="1" applyFill="1" applyBorder="1" applyAlignment="1">
      <alignment horizontal="center" vertical="center" wrapText="1"/>
    </xf>
    <xf numFmtId="8" fontId="49" fillId="16" borderId="11" xfId="0" applyNumberFormat="1" applyFont="1" applyFill="1" applyBorder="1" applyAlignment="1">
      <alignment horizontal="center" vertical="center"/>
    </xf>
    <xf numFmtId="0" fontId="18" fillId="16" borderId="11" xfId="0" applyFont="1" applyFill="1" applyBorder="1" applyAlignment="1">
      <alignment horizontal="center" vertical="center" wrapText="1"/>
    </xf>
    <xf numFmtId="0" fontId="47" fillId="19" borderId="16" xfId="0" applyFont="1" applyFill="1" applyBorder="1" applyAlignment="1">
      <alignment horizontal="center" vertical="center" wrapText="1"/>
    </xf>
    <xf numFmtId="165" fontId="47" fillId="19" borderId="18" xfId="0" applyNumberFormat="1" applyFont="1" applyFill="1" applyBorder="1" applyAlignment="1">
      <alignment horizontal="center" vertical="center" wrapText="1"/>
    </xf>
    <xf numFmtId="165" fontId="18" fillId="20" borderId="11" xfId="0" applyNumberFormat="1" applyFont="1" applyFill="1" applyBorder="1" applyAlignment="1">
      <alignment horizontal="center" vertical="center"/>
    </xf>
    <xf numFmtId="8" fontId="49" fillId="16" borderId="11" xfId="0" applyNumberFormat="1" applyFont="1" applyFill="1" applyBorder="1" applyAlignment="1">
      <alignment horizontal="center" vertical="center" wrapText="1"/>
    </xf>
    <xf numFmtId="0" fontId="17" fillId="16" borderId="16" xfId="0" applyFont="1" applyFill="1" applyBorder="1" applyAlignment="1">
      <alignment horizontal="center" vertical="center" wrapText="1"/>
    </xf>
    <xf numFmtId="168" fontId="61" fillId="22" borderId="11" xfId="2" applyNumberFormat="1" applyFont="1" applyFill="1" applyBorder="1" applyAlignment="1">
      <alignment horizontal="center" vertical="center" wrapText="1"/>
    </xf>
    <xf numFmtId="171" fontId="47" fillId="19" borderId="18" xfId="0" applyNumberFormat="1" applyFont="1" applyFill="1" applyBorder="1" applyAlignment="1">
      <alignment horizontal="center" vertical="center" wrapText="1"/>
    </xf>
    <xf numFmtId="0" fontId="60" fillId="6" borderId="0" xfId="0" applyFont="1" applyFill="1" applyAlignment="1" applyProtection="1">
      <alignment vertical="center"/>
      <protection locked="0"/>
    </xf>
    <xf numFmtId="0" fontId="61" fillId="22" borderId="11" xfId="0" applyFont="1" applyFill="1" applyBorder="1" applyAlignment="1">
      <alignment horizontal="center" vertical="center"/>
    </xf>
    <xf numFmtId="0" fontId="61" fillId="6" borderId="11" xfId="0" applyFont="1" applyFill="1" applyBorder="1" applyAlignment="1">
      <alignment horizontal="center" vertical="center"/>
    </xf>
    <xf numFmtId="168" fontId="61" fillId="6" borderId="11" xfId="2" applyNumberFormat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50" fillId="16" borderId="11" xfId="0" applyFont="1" applyFill="1" applyBorder="1" applyAlignment="1">
      <alignment horizontal="center" vertical="center" wrapText="1"/>
    </xf>
    <xf numFmtId="0" fontId="49" fillId="16" borderId="16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171" fontId="29" fillId="19" borderId="18" xfId="0" applyNumberFormat="1" applyFont="1" applyFill="1" applyBorder="1" applyAlignment="1">
      <alignment horizontal="center" vertical="center" wrapText="1"/>
    </xf>
    <xf numFmtId="0" fontId="49" fillId="16" borderId="16" xfId="0" applyFont="1" applyFill="1" applyBorder="1" applyAlignment="1">
      <alignment horizontal="center" vertical="center"/>
    </xf>
    <xf numFmtId="0" fontId="50" fillId="16" borderId="16" xfId="0" applyFont="1" applyFill="1" applyBorder="1" applyAlignment="1">
      <alignment horizontal="center" vertical="center" wrapText="1"/>
    </xf>
    <xf numFmtId="8" fontId="49" fillId="16" borderId="16" xfId="0" applyNumberFormat="1" applyFont="1" applyFill="1" applyBorder="1" applyAlignment="1">
      <alignment horizontal="center" vertical="center"/>
    </xf>
    <xf numFmtId="165" fontId="17" fillId="4" borderId="11" xfId="0" applyNumberFormat="1" applyFont="1" applyFill="1" applyBorder="1" applyAlignment="1">
      <alignment horizontal="center" vertical="center"/>
    </xf>
    <xf numFmtId="0" fontId="53" fillId="26" borderId="0" xfId="0" applyFont="1" applyFill="1" applyAlignment="1" applyProtection="1">
      <alignment vertical="center"/>
      <protection locked="0"/>
    </xf>
    <xf numFmtId="0" fontId="53" fillId="26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18" fillId="24" borderId="11" xfId="0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center" vertical="center" wrapText="1"/>
    </xf>
    <xf numFmtId="172" fontId="47" fillId="19" borderId="18" xfId="0" applyNumberFormat="1" applyFont="1" applyFill="1" applyBorder="1" applyAlignment="1">
      <alignment horizontal="center" vertical="center" wrapText="1"/>
    </xf>
    <xf numFmtId="173" fontId="47" fillId="19" borderId="18" xfId="0" applyNumberFormat="1" applyFont="1" applyFill="1" applyBorder="1" applyAlignment="1">
      <alignment horizontal="center" vertical="center" wrapText="1"/>
    </xf>
    <xf numFmtId="0" fontId="64" fillId="6" borderId="0" xfId="0" applyFont="1" applyFill="1" applyAlignment="1" applyProtection="1">
      <alignment vertical="center"/>
      <protection locked="0"/>
    </xf>
    <xf numFmtId="0" fontId="52" fillId="6" borderId="0" xfId="0" applyFont="1" applyFill="1" applyAlignment="1" applyProtection="1">
      <alignment vertical="center"/>
      <protection locked="0"/>
    </xf>
    <xf numFmtId="0" fontId="53" fillId="27" borderId="0" xfId="0" applyFont="1" applyFill="1" applyAlignment="1" applyProtection="1">
      <alignment vertical="center"/>
      <protection locked="0"/>
    </xf>
    <xf numFmtId="168" fontId="52" fillId="22" borderId="14" xfId="2" applyNumberFormat="1" applyFont="1" applyFill="1" applyBorder="1" applyAlignment="1">
      <alignment horizontal="center" vertical="center" wrapText="1"/>
    </xf>
    <xf numFmtId="168" fontId="61" fillId="16" borderId="14" xfId="2" applyNumberFormat="1" applyFont="1" applyFill="1" applyBorder="1" applyAlignment="1">
      <alignment horizontal="center" vertical="center" wrapText="1"/>
    </xf>
    <xf numFmtId="0" fontId="52" fillId="22" borderId="14" xfId="0" applyFont="1" applyFill="1" applyBorder="1" applyAlignment="1">
      <alignment horizontal="center" vertical="center"/>
    </xf>
    <xf numFmtId="0" fontId="61" fillId="16" borderId="14" xfId="0" applyFont="1" applyFill="1" applyBorder="1" applyAlignment="1">
      <alignment horizontal="center" vertical="center"/>
    </xf>
    <xf numFmtId="0" fontId="52" fillId="6" borderId="16" xfId="2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165" fontId="13" fillId="16" borderId="14" xfId="0" applyNumberFormat="1" applyFont="1" applyFill="1" applyBorder="1" applyAlignment="1">
      <alignment horizontal="center" vertical="center" wrapText="1"/>
    </xf>
    <xf numFmtId="165" fontId="13" fillId="6" borderId="14" xfId="0" applyNumberFormat="1" applyFont="1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165" fontId="66" fillId="16" borderId="11" xfId="12" applyNumberFormat="1" applyFont="1" applyFill="1" applyBorder="1" applyAlignment="1">
      <alignment horizontal="center" vertical="center" wrapText="1"/>
    </xf>
    <xf numFmtId="0" fontId="66" fillId="6" borderId="11" xfId="12" applyFont="1" applyFill="1" applyBorder="1" applyAlignment="1" applyProtection="1">
      <alignment horizontal="center" vertical="center" wrapText="1"/>
      <protection locked="0"/>
    </xf>
    <xf numFmtId="0" fontId="17" fillId="16" borderId="18" xfId="0" applyFont="1" applyFill="1" applyBorder="1" applyAlignment="1">
      <alignment horizontal="center" vertical="center" wrapText="1"/>
    </xf>
    <xf numFmtId="165" fontId="18" fillId="0" borderId="7" xfId="0" applyNumberFormat="1" applyFont="1" applyBorder="1" applyAlignment="1">
      <alignment vertical="center"/>
    </xf>
    <xf numFmtId="168" fontId="53" fillId="6" borderId="0" xfId="0" applyNumberFormat="1" applyFont="1" applyFill="1" applyAlignment="1" applyProtection="1">
      <alignment vertical="center"/>
      <protection locked="0"/>
    </xf>
    <xf numFmtId="0" fontId="61" fillId="21" borderId="16" xfId="0" applyFont="1" applyFill="1" applyBorder="1" applyAlignment="1">
      <alignment horizontal="center" vertical="center"/>
    </xf>
    <xf numFmtId="168" fontId="61" fillId="21" borderId="16" xfId="2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52" fillId="0" borderId="11" xfId="0" applyFont="1" applyBorder="1" applyAlignment="1" applyProtection="1">
      <alignment horizontal="left" vertical="center" wrapText="1"/>
      <protection locked="0"/>
    </xf>
    <xf numFmtId="0" fontId="52" fillId="0" borderId="11" xfId="2" applyFont="1" applyBorder="1" applyAlignment="1">
      <alignment horizontal="center" vertical="center" wrapText="1"/>
    </xf>
    <xf numFmtId="0" fontId="53" fillId="0" borderId="11" xfId="0" applyFont="1" applyBorder="1" applyAlignment="1" applyProtection="1">
      <alignment horizontal="left" vertical="center" wrapText="1"/>
      <protection locked="0"/>
    </xf>
    <xf numFmtId="0" fontId="48" fillId="6" borderId="0" xfId="0" applyFont="1" applyFill="1" applyAlignment="1">
      <alignment horizontal="center" vertical="center" wrapText="1"/>
    </xf>
    <xf numFmtId="0" fontId="63" fillId="6" borderId="0" xfId="0" applyFont="1" applyFill="1"/>
    <xf numFmtId="0" fontId="19" fillId="10" borderId="0" xfId="12" applyFill="1" applyAlignment="1" applyProtection="1">
      <alignment vertical="center"/>
      <protection locked="0"/>
    </xf>
    <xf numFmtId="0" fontId="66" fillId="16" borderId="11" xfId="12" applyFont="1" applyFill="1" applyBorder="1" applyAlignment="1">
      <alignment horizontal="center" vertical="center" wrapText="1"/>
    </xf>
    <xf numFmtId="0" fontId="52" fillId="6" borderId="11" xfId="0" applyFont="1" applyFill="1" applyBorder="1" applyAlignment="1" applyProtection="1">
      <alignment horizontal="left" vertical="center" wrapText="1"/>
      <protection locked="0"/>
    </xf>
    <xf numFmtId="0" fontId="14" fillId="6" borderId="11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vertical="center" wrapText="1"/>
    </xf>
    <xf numFmtId="170" fontId="14" fillId="6" borderId="21" xfId="0" applyNumberFormat="1" applyFont="1" applyFill="1" applyBorder="1" applyAlignment="1">
      <alignment horizontal="center" vertical="center" wrapText="1"/>
    </xf>
    <xf numFmtId="0" fontId="52" fillId="6" borderId="0" xfId="0" quotePrefix="1" applyFont="1" applyFill="1" applyAlignment="1" applyProtection="1">
      <alignment vertical="center" wrapText="1"/>
      <protection locked="0"/>
    </xf>
    <xf numFmtId="0" fontId="52" fillId="6" borderId="0" xfId="0" quotePrefix="1" applyFont="1" applyFill="1" applyAlignment="1" applyProtection="1">
      <alignment vertical="center"/>
      <protection locked="0"/>
    </xf>
    <xf numFmtId="0" fontId="67" fillId="6" borderId="0" xfId="0" applyFont="1" applyFill="1" applyAlignment="1" applyProtection="1">
      <alignment vertical="center"/>
      <protection locked="0"/>
    </xf>
    <xf numFmtId="168" fontId="52" fillId="28" borderId="11" xfId="0" applyNumberFormat="1" applyFont="1" applyFill="1" applyBorder="1" applyAlignment="1">
      <alignment horizontal="center" vertical="center"/>
    </xf>
    <xf numFmtId="168" fontId="52" fillId="28" borderId="16" xfId="0" applyNumberFormat="1" applyFont="1" applyFill="1" applyBorder="1" applyAlignment="1">
      <alignment horizontal="center" vertical="center"/>
    </xf>
    <xf numFmtId="168" fontId="53" fillId="28" borderId="11" xfId="0" applyNumberFormat="1" applyFont="1" applyFill="1" applyBorder="1" applyAlignment="1" applyProtection="1">
      <alignment horizontal="center" vertical="center"/>
      <protection locked="0"/>
    </xf>
    <xf numFmtId="168" fontId="53" fillId="28" borderId="16" xfId="0" applyNumberFormat="1" applyFont="1" applyFill="1" applyBorder="1" applyAlignment="1" applyProtection="1">
      <alignment horizontal="center" vertical="center"/>
      <protection locked="0"/>
    </xf>
    <xf numFmtId="0" fontId="48" fillId="6" borderId="0" xfId="0" applyFont="1" applyFill="1" applyAlignment="1">
      <alignment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165" fontId="18" fillId="15" borderId="3" xfId="0" applyNumberFormat="1" applyFont="1" applyFill="1" applyBorder="1" applyAlignment="1">
      <alignment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25" fillId="11" borderId="16" xfId="2" applyFont="1" applyFill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right" vertical="center"/>
    </xf>
    <xf numFmtId="165" fontId="18" fillId="6" borderId="3" xfId="0" applyNumberFormat="1" applyFont="1" applyFill="1" applyBorder="1" applyAlignment="1">
      <alignment vertical="center"/>
    </xf>
    <xf numFmtId="165" fontId="18" fillId="0" borderId="16" xfId="0" applyNumberFormat="1" applyFont="1" applyBorder="1" applyAlignment="1">
      <alignment horizontal="right" vertical="center"/>
    </xf>
    <xf numFmtId="165" fontId="18" fillId="6" borderId="18" xfId="0" applyNumberFormat="1" applyFont="1" applyFill="1" applyBorder="1" applyAlignment="1">
      <alignment vertical="center"/>
    </xf>
    <xf numFmtId="0" fontId="18" fillId="6" borderId="3" xfId="2" applyFont="1" applyFill="1" applyBorder="1" applyAlignment="1">
      <alignment horizontal="center" vertical="center" wrapText="1"/>
    </xf>
    <xf numFmtId="0" fontId="18" fillId="6" borderId="22" xfId="2" applyFont="1" applyFill="1" applyBorder="1" applyAlignment="1">
      <alignment horizontal="center" vertical="center" wrapText="1"/>
    </xf>
    <xf numFmtId="165" fontId="53" fillId="28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17" xfId="0" applyFont="1" applyFill="1" applyBorder="1" applyAlignment="1">
      <alignment horizontal="center" vertical="center" wrapText="1"/>
    </xf>
    <xf numFmtId="0" fontId="14" fillId="16" borderId="26" xfId="0" applyFont="1" applyFill="1" applyBorder="1" applyAlignment="1">
      <alignment horizontal="center" vertical="center" wrapText="1"/>
    </xf>
    <xf numFmtId="0" fontId="52" fillId="6" borderId="18" xfId="2" applyFont="1" applyFill="1" applyBorder="1" applyAlignment="1">
      <alignment horizontal="center" vertical="center" wrapText="1"/>
    </xf>
    <xf numFmtId="0" fontId="53" fillId="6" borderId="18" xfId="0" applyFont="1" applyFill="1" applyBorder="1" applyAlignment="1" applyProtection="1">
      <alignment horizontal="left" vertical="center" wrapText="1"/>
      <protection locked="0"/>
    </xf>
    <xf numFmtId="0" fontId="52" fillId="15" borderId="18" xfId="2" applyFont="1" applyFill="1" applyBorder="1" applyAlignment="1">
      <alignment horizontal="center" vertical="center" wrapText="1"/>
    </xf>
    <xf numFmtId="168" fontId="52" fillId="28" borderId="18" xfId="0" applyNumberFormat="1" applyFont="1" applyFill="1" applyBorder="1" applyAlignment="1">
      <alignment horizontal="center" vertical="center"/>
    </xf>
    <xf numFmtId="0" fontId="52" fillId="22" borderId="18" xfId="0" applyFont="1" applyFill="1" applyBorder="1" applyAlignment="1">
      <alignment horizontal="center" vertical="center"/>
    </xf>
    <xf numFmtId="168" fontId="52" fillId="22" borderId="18" xfId="2" applyNumberFormat="1" applyFont="1" applyFill="1" applyBorder="1" applyAlignment="1">
      <alignment horizontal="center" vertical="center" wrapText="1"/>
    </xf>
    <xf numFmtId="0" fontId="52" fillId="6" borderId="18" xfId="0" applyFont="1" applyFill="1" applyBorder="1" applyAlignment="1">
      <alignment horizontal="center" vertical="center"/>
    </xf>
    <xf numFmtId="168" fontId="52" fillId="6" borderId="18" xfId="2" applyNumberFormat="1" applyFont="1" applyFill="1" applyBorder="1" applyAlignment="1">
      <alignment horizontal="center" vertical="center" wrapText="1"/>
    </xf>
    <xf numFmtId="0" fontId="68" fillId="10" borderId="0" xfId="0" applyFont="1" applyFill="1" applyAlignment="1" applyProtection="1">
      <alignment horizontal="left" vertical="center" indent="1"/>
      <protection locked="0"/>
    </xf>
    <xf numFmtId="165" fontId="18" fillId="7" borderId="3" xfId="2" applyNumberFormat="1" applyFont="1" applyFill="1" applyBorder="1" applyAlignment="1">
      <alignment horizontal="center" vertical="center" wrapText="1"/>
    </xf>
    <xf numFmtId="0" fontId="68" fillId="28" borderId="0" xfId="0" applyFont="1" applyFill="1" applyAlignment="1" applyProtection="1">
      <alignment vertical="center" wrapText="1"/>
      <protection locked="0"/>
    </xf>
    <xf numFmtId="0" fontId="68" fillId="6" borderId="0" xfId="0" applyFont="1" applyFill="1" applyAlignment="1" applyProtection="1">
      <alignment vertical="center" wrapText="1"/>
      <protection locked="0"/>
    </xf>
    <xf numFmtId="0" fontId="72" fillId="6" borderId="11" xfId="0" applyFont="1" applyFill="1" applyBorder="1" applyAlignment="1" applyProtection="1">
      <alignment horizontal="center" vertical="center"/>
      <protection locked="0"/>
    </xf>
    <xf numFmtId="165" fontId="49" fillId="7" borderId="3" xfId="2" applyNumberFormat="1" applyFont="1" applyFill="1" applyBorder="1" applyAlignment="1">
      <alignment horizontal="center" vertical="center" wrapText="1"/>
    </xf>
    <xf numFmtId="0" fontId="68" fillId="10" borderId="0" xfId="0" applyFont="1" applyFill="1" applyAlignment="1" applyProtection="1">
      <alignment vertical="center"/>
      <protection locked="0"/>
    </xf>
    <xf numFmtId="0" fontId="49" fillId="0" borderId="11" xfId="0" applyFont="1" applyBorder="1" applyAlignment="1">
      <alignment horizontal="center" vertical="center"/>
    </xf>
    <xf numFmtId="0" fontId="66" fillId="0" borderId="11" xfId="12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8" fontId="49" fillId="0" borderId="11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8" fontId="49" fillId="0" borderId="11" xfId="0" applyNumberFormat="1" applyFont="1" applyBorder="1" applyAlignment="1">
      <alignment horizontal="center" vertical="center" wrapText="1"/>
    </xf>
    <xf numFmtId="8" fontId="13" fillId="0" borderId="11" xfId="0" applyNumberFormat="1" applyFont="1" applyBorder="1" applyAlignment="1">
      <alignment horizontal="center" vertical="center" wrapText="1"/>
    </xf>
    <xf numFmtId="8" fontId="49" fillId="0" borderId="11" xfId="0" quotePrefix="1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16" borderId="12" xfId="0" applyFont="1" applyFill="1" applyBorder="1" applyAlignment="1">
      <alignment horizontal="center" vertical="center" wrapText="1"/>
    </xf>
    <xf numFmtId="0" fontId="18" fillId="16" borderId="3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 wrapText="1"/>
    </xf>
    <xf numFmtId="0" fontId="46" fillId="18" borderId="11" xfId="0" applyFont="1" applyFill="1" applyBorder="1" applyAlignment="1">
      <alignment horizontal="center" vertical="center"/>
    </xf>
    <xf numFmtId="0" fontId="47" fillId="19" borderId="11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wrapText="1"/>
    </xf>
    <xf numFmtId="4" fontId="24" fillId="6" borderId="0" xfId="0" applyNumberFormat="1" applyFont="1" applyFill="1" applyAlignment="1">
      <alignment horizontal="center" wrapText="1"/>
    </xf>
    <xf numFmtId="0" fontId="29" fillId="19" borderId="11" xfId="0" applyFont="1" applyFill="1" applyBorder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0" fontId="47" fillId="19" borderId="11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13" fillId="16" borderId="16" xfId="0" applyFont="1" applyFill="1" applyBorder="1" applyAlignment="1">
      <alignment horizontal="center" vertical="center" wrapText="1"/>
    </xf>
    <xf numFmtId="0" fontId="13" fillId="16" borderId="17" xfId="0" applyFont="1" applyFill="1" applyBorder="1" applyAlignment="1">
      <alignment horizontal="center" vertical="center" wrapText="1"/>
    </xf>
    <xf numFmtId="0" fontId="13" fillId="16" borderId="18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50" fillId="16" borderId="11" xfId="0" applyFont="1" applyFill="1" applyBorder="1" applyAlignment="1">
      <alignment horizontal="center" vertical="center" wrapText="1"/>
    </xf>
    <xf numFmtId="0" fontId="49" fillId="6" borderId="16" xfId="0" applyFont="1" applyFill="1" applyBorder="1" applyAlignment="1">
      <alignment horizontal="center" vertical="center"/>
    </xf>
    <xf numFmtId="0" fontId="49" fillId="6" borderId="17" xfId="0" applyFont="1" applyFill="1" applyBorder="1" applyAlignment="1">
      <alignment horizontal="center" vertical="center"/>
    </xf>
    <xf numFmtId="0" fontId="49" fillId="6" borderId="18" xfId="0" applyFont="1" applyFill="1" applyBorder="1" applyAlignment="1">
      <alignment horizontal="center" vertical="center"/>
    </xf>
    <xf numFmtId="0" fontId="49" fillId="16" borderId="11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center" vertical="center" wrapText="1"/>
    </xf>
    <xf numFmtId="0" fontId="29" fillId="19" borderId="16" xfId="0" applyFont="1" applyFill="1" applyBorder="1" applyAlignment="1">
      <alignment horizontal="center" vertical="center"/>
    </xf>
    <xf numFmtId="0" fontId="47" fillId="19" borderId="12" xfId="0" applyFont="1" applyFill="1" applyBorder="1" applyAlignment="1">
      <alignment horizontal="center" vertical="center"/>
    </xf>
    <xf numFmtId="0" fontId="47" fillId="19" borderId="13" xfId="0" applyFont="1" applyFill="1" applyBorder="1" applyAlignment="1">
      <alignment horizontal="center" vertical="center"/>
    </xf>
    <xf numFmtId="0" fontId="47" fillId="19" borderId="14" xfId="0" applyFont="1" applyFill="1" applyBorder="1" applyAlignment="1">
      <alignment horizontal="center" vertical="center"/>
    </xf>
    <xf numFmtId="0" fontId="47" fillId="19" borderId="12" xfId="0" quotePrefix="1" applyFont="1" applyFill="1" applyBorder="1" applyAlignment="1">
      <alignment horizontal="center" vertical="center" wrapText="1"/>
    </xf>
    <xf numFmtId="0" fontId="47" fillId="19" borderId="14" xfId="0" applyFont="1" applyFill="1" applyBorder="1" applyAlignment="1">
      <alignment horizontal="center" vertical="center" wrapText="1"/>
    </xf>
    <xf numFmtId="165" fontId="14" fillId="16" borderId="16" xfId="0" applyNumberFormat="1" applyFont="1" applyFill="1" applyBorder="1" applyAlignment="1">
      <alignment horizontal="center" vertical="center" wrapText="1"/>
    </xf>
    <xf numFmtId="165" fontId="14" fillId="16" borderId="17" xfId="0" applyNumberFormat="1" applyFont="1" applyFill="1" applyBorder="1" applyAlignment="1">
      <alignment horizontal="center" vertical="center" wrapText="1"/>
    </xf>
    <xf numFmtId="165" fontId="14" fillId="16" borderId="18" xfId="0" applyNumberFormat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4" fontId="24" fillId="6" borderId="0" xfId="0" applyNumberFormat="1" applyFont="1" applyFill="1" applyAlignment="1">
      <alignment horizontal="center" vertical="center" wrapText="1"/>
    </xf>
    <xf numFmtId="0" fontId="29" fillId="19" borderId="12" xfId="0" applyFont="1" applyFill="1" applyBorder="1" applyAlignment="1">
      <alignment horizontal="center" vertical="center"/>
    </xf>
    <xf numFmtId="0" fontId="29" fillId="19" borderId="13" xfId="0" applyFont="1" applyFill="1" applyBorder="1" applyAlignment="1">
      <alignment horizontal="center" vertical="center"/>
    </xf>
    <xf numFmtId="0" fontId="29" fillId="19" borderId="14" xfId="0" applyFont="1" applyFill="1" applyBorder="1" applyAlignment="1">
      <alignment horizontal="center" vertical="center"/>
    </xf>
    <xf numFmtId="165" fontId="59" fillId="16" borderId="11" xfId="0" applyNumberFormat="1" applyFont="1" applyFill="1" applyBorder="1" applyAlignment="1">
      <alignment horizontal="center" vertical="center"/>
    </xf>
    <xf numFmtId="0" fontId="59" fillId="16" borderId="11" xfId="0" applyFont="1" applyFill="1" applyBorder="1" applyAlignment="1">
      <alignment horizontal="center" vertical="center"/>
    </xf>
    <xf numFmtId="0" fontId="47" fillId="19" borderId="12" xfId="0" applyFont="1" applyFill="1" applyBorder="1" applyAlignment="1">
      <alignment horizontal="center" vertical="center" wrapText="1"/>
    </xf>
    <xf numFmtId="0" fontId="47" fillId="19" borderId="13" xfId="0" applyFont="1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165" fontId="13" fillId="16" borderId="11" xfId="0" applyNumberFormat="1" applyFont="1" applyFill="1" applyBorder="1" applyAlignment="1">
      <alignment horizontal="center" vertical="center" wrapText="1"/>
    </xf>
    <xf numFmtId="0" fontId="57" fillId="16" borderId="11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25" fillId="11" borderId="24" xfId="2" applyFont="1" applyFill="1" applyBorder="1" applyAlignment="1">
      <alignment horizontal="center" vertical="center" wrapText="1"/>
    </xf>
    <xf numFmtId="0" fontId="25" fillId="11" borderId="0" xfId="2" applyFont="1" applyFill="1" applyAlignment="1">
      <alignment horizontal="center" vertical="center" wrapText="1"/>
    </xf>
    <xf numFmtId="0" fontId="25" fillId="11" borderId="23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25" fillId="11" borderId="11" xfId="2" applyFont="1" applyFill="1" applyBorder="1" applyAlignment="1">
      <alignment horizontal="center" vertical="center" wrapText="1"/>
    </xf>
    <xf numFmtId="0" fontId="25" fillId="11" borderId="25" xfId="2" applyFont="1" applyFill="1" applyBorder="1" applyAlignment="1">
      <alignment horizontal="center" vertical="center" wrapText="1"/>
    </xf>
    <xf numFmtId="0" fontId="25" fillId="11" borderId="20" xfId="2" applyFont="1" applyFill="1" applyBorder="1" applyAlignment="1">
      <alignment horizontal="center" vertical="center" wrapText="1"/>
    </xf>
    <xf numFmtId="0" fontId="25" fillId="11" borderId="22" xfId="2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7" fillId="16" borderId="16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 applyProtection="1">
      <alignment horizontal="center" vertical="center"/>
      <protection locked="0"/>
    </xf>
    <xf numFmtId="0" fontId="25" fillId="11" borderId="15" xfId="2" applyFont="1" applyFill="1" applyBorder="1" applyAlignment="1">
      <alignment horizontal="center" vertical="center" wrapText="1"/>
    </xf>
    <xf numFmtId="0" fontId="25" fillId="11" borderId="26" xfId="2" applyFont="1" applyFill="1" applyBorder="1" applyAlignment="1">
      <alignment horizontal="center" vertical="center" wrapText="1"/>
    </xf>
    <xf numFmtId="0" fontId="25" fillId="11" borderId="2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 vertical="center" wrapText="1"/>
    </xf>
    <xf numFmtId="0" fontId="56" fillId="16" borderId="11" xfId="0" applyFont="1" applyFill="1" applyBorder="1" applyAlignment="1">
      <alignment horizontal="center" vertical="center" wrapText="1"/>
    </xf>
    <xf numFmtId="4" fontId="15" fillId="6" borderId="0" xfId="0" applyNumberFormat="1" applyFont="1" applyFill="1" applyAlignment="1">
      <alignment horizontal="center" wrapText="1"/>
    </xf>
    <xf numFmtId="0" fontId="68" fillId="6" borderId="20" xfId="0" applyFont="1" applyFill="1" applyBorder="1" applyAlignment="1" applyProtection="1">
      <alignment horizontal="left" vertical="center" wrapText="1"/>
      <protection locked="0"/>
    </xf>
    <xf numFmtId="0" fontId="34" fillId="6" borderId="0" xfId="0" applyFont="1" applyFill="1" applyAlignment="1" applyProtection="1">
      <alignment horizontal="left" vertical="center" wrapText="1"/>
      <protection locked="0"/>
    </xf>
    <xf numFmtId="0" fontId="68" fillId="6" borderId="0" xfId="0" applyFont="1" applyFill="1" applyAlignment="1" applyProtection="1">
      <alignment horizontal="left" vertical="center" wrapText="1"/>
      <protection locked="0"/>
    </xf>
    <xf numFmtId="0" fontId="52" fillId="0" borderId="12" xfId="12" applyFont="1" applyBorder="1" applyAlignment="1">
      <alignment horizontal="left" vertical="center" wrapText="1"/>
    </xf>
    <xf numFmtId="0" fontId="52" fillId="0" borderId="13" xfId="12" applyFont="1" applyBorder="1" applyAlignment="1">
      <alignment horizontal="left" vertical="center" wrapText="1"/>
    </xf>
    <xf numFmtId="0" fontId="52" fillId="0" borderId="14" xfId="12" applyFont="1" applyBorder="1" applyAlignment="1">
      <alignment horizontal="left" vertical="center" wrapText="1"/>
    </xf>
    <xf numFmtId="0" fontId="71" fillId="29" borderId="12" xfId="13" applyFont="1" applyFill="1" applyBorder="1" applyAlignment="1">
      <alignment horizontal="center" vertical="center" wrapText="1"/>
    </xf>
    <xf numFmtId="0" fontId="71" fillId="29" borderId="13" xfId="13" applyFont="1" applyFill="1" applyBorder="1" applyAlignment="1">
      <alignment horizontal="center" vertical="center" wrapText="1"/>
    </xf>
    <xf numFmtId="0" fontId="71" fillId="29" borderId="14" xfId="13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left" vertical="center" wrapText="1"/>
    </xf>
    <xf numFmtId="0" fontId="18" fillId="6" borderId="13" xfId="2" applyFont="1" applyFill="1" applyBorder="1" applyAlignment="1">
      <alignment horizontal="left" vertical="center" wrapText="1"/>
    </xf>
    <xf numFmtId="0" fontId="18" fillId="6" borderId="14" xfId="2" applyFont="1" applyFill="1" applyBorder="1" applyAlignment="1">
      <alignment horizontal="left" vertical="center" wrapText="1"/>
    </xf>
    <xf numFmtId="0" fontId="30" fillId="6" borderId="0" xfId="0" applyFont="1" applyFill="1" applyAlignment="1" applyProtection="1">
      <alignment horizontal="left" vertical="center" wrapText="1"/>
      <protection locked="0"/>
    </xf>
    <xf numFmtId="0" fontId="31" fillId="6" borderId="0" xfId="0" applyFont="1" applyFill="1" applyAlignment="1" applyProtection="1">
      <alignment horizontal="left" vertical="center"/>
      <protection locked="0"/>
    </xf>
    <xf numFmtId="0" fontId="18" fillId="0" borderId="12" xfId="3" applyFont="1" applyBorder="1" applyAlignment="1">
      <alignment vertical="center"/>
    </xf>
    <xf numFmtId="0" fontId="18" fillId="0" borderId="14" xfId="3" applyFont="1" applyBorder="1" applyAlignment="1">
      <alignment vertical="center"/>
    </xf>
    <xf numFmtId="0" fontId="18" fillId="0" borderId="11" xfId="2" applyFont="1" applyBorder="1" applyAlignment="1">
      <alignment horizontal="left" vertical="center" wrapText="1"/>
    </xf>
    <xf numFmtId="0" fontId="18" fillId="0" borderId="12" xfId="2" applyFont="1" applyBorder="1" applyAlignment="1">
      <alignment horizontal="left" vertical="center" wrapText="1"/>
    </xf>
    <xf numFmtId="0" fontId="18" fillId="0" borderId="14" xfId="2" applyFont="1" applyBorder="1" applyAlignment="1">
      <alignment horizontal="left" vertical="center" wrapText="1"/>
    </xf>
    <xf numFmtId="0" fontId="17" fillId="8" borderId="12" xfId="2" applyFont="1" applyFill="1" applyBorder="1" applyAlignment="1">
      <alignment horizontal="center" vertical="center" wrapText="1"/>
    </xf>
    <xf numFmtId="0" fontId="17" fillId="8" borderId="13" xfId="2" applyFont="1" applyFill="1" applyBorder="1" applyAlignment="1">
      <alignment horizontal="center" vertical="center" wrapText="1"/>
    </xf>
    <xf numFmtId="0" fontId="17" fillId="8" borderId="14" xfId="2" applyFont="1" applyFill="1" applyBorder="1" applyAlignment="1">
      <alignment horizontal="center" vertical="center" wrapText="1"/>
    </xf>
    <xf numFmtId="0" fontId="25" fillId="11" borderId="12" xfId="2" applyFont="1" applyFill="1" applyBorder="1" applyAlignment="1">
      <alignment horizontal="center" vertical="center" wrapText="1"/>
    </xf>
    <xf numFmtId="0" fontId="25" fillId="11" borderId="14" xfId="2" applyFont="1" applyFill="1" applyBorder="1" applyAlignment="1">
      <alignment horizontal="center" vertical="center" wrapText="1"/>
    </xf>
    <xf numFmtId="0" fontId="18" fillId="0" borderId="3" xfId="2" applyFont="1" applyBorder="1" applyAlignment="1">
      <alignment vertical="center" wrapText="1"/>
    </xf>
    <xf numFmtId="0" fontId="18" fillId="0" borderId="3" xfId="2" applyFont="1" applyBorder="1" applyAlignment="1">
      <alignment horizontal="left" vertical="center" wrapText="1"/>
    </xf>
    <xf numFmtId="0" fontId="18" fillId="15" borderId="3" xfId="2" applyFont="1" applyFill="1" applyBorder="1" applyAlignment="1">
      <alignment horizontal="left" vertical="center" wrapText="1"/>
    </xf>
    <xf numFmtId="0" fontId="17" fillId="8" borderId="18" xfId="2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/>
    </xf>
    <xf numFmtId="0" fontId="18" fillId="0" borderId="14" xfId="0" applyFont="1" applyBorder="1" applyAlignment="1">
      <alignment horizontal="justify" vertical="center"/>
    </xf>
    <xf numFmtId="0" fontId="30" fillId="10" borderId="20" xfId="0" applyFont="1" applyFill="1" applyBorder="1" applyAlignment="1" applyProtection="1">
      <alignment horizontal="left" vertical="center" wrapText="1" indent="1"/>
      <protection locked="0"/>
    </xf>
    <xf numFmtId="0" fontId="31" fillId="10" borderId="0" xfId="0" applyFont="1" applyFill="1" applyAlignment="1" applyProtection="1">
      <alignment horizontal="left" vertical="center" wrapText="1" indent="1"/>
      <protection locked="0"/>
    </xf>
    <xf numFmtId="0" fontId="25" fillId="11" borderId="16" xfId="2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18" fillId="6" borderId="3" xfId="0" applyFont="1" applyFill="1" applyBorder="1" applyAlignment="1">
      <alignment vertical="center"/>
    </xf>
    <xf numFmtId="0" fontId="18" fillId="6" borderId="3" xfId="2" applyFont="1" applyFill="1" applyBorder="1" applyAlignment="1">
      <alignment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5" fillId="11" borderId="13" xfId="2" applyFont="1" applyFill="1" applyBorder="1" applyAlignment="1">
      <alignment horizontal="center" vertical="center" wrapText="1"/>
    </xf>
    <xf numFmtId="165" fontId="17" fillId="20" borderId="11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165" fontId="17" fillId="23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34" fillId="6" borderId="0" xfId="0" applyFont="1" applyFill="1" applyAlignment="1" applyProtection="1">
      <alignment horizontal="left" vertical="center" wrapText="1" indent="1"/>
      <protection locked="0"/>
    </xf>
    <xf numFmtId="0" fontId="34" fillId="6" borderId="20" xfId="0" applyFont="1" applyFill="1" applyBorder="1" applyAlignment="1" applyProtection="1">
      <alignment horizontal="left" vertical="center" wrapText="1" indent="1"/>
      <protection locked="0"/>
    </xf>
    <xf numFmtId="165" fontId="70" fillId="7" borderId="20" xfId="0" applyNumberFormat="1" applyFont="1" applyFill="1" applyBorder="1" applyAlignment="1">
      <alignment horizontal="center" vertical="center" wrapText="1"/>
    </xf>
    <xf numFmtId="165" fontId="70" fillId="7" borderId="0" xfId="0" applyNumberFormat="1" applyFont="1" applyFill="1" applyAlignment="1">
      <alignment horizontal="center" vertical="center" wrapText="1"/>
    </xf>
    <xf numFmtId="0" fontId="18" fillId="6" borderId="3" xfId="2" applyFont="1" applyFill="1" applyBorder="1" applyAlignment="1">
      <alignment horizontal="left" vertical="center" wrapText="1"/>
    </xf>
    <xf numFmtId="0" fontId="18" fillId="0" borderId="11" xfId="2" applyFont="1" applyBorder="1" applyAlignment="1">
      <alignment vertical="center" wrapText="1"/>
    </xf>
    <xf numFmtId="0" fontId="18" fillId="6" borderId="11" xfId="0" applyFont="1" applyFill="1" applyBorder="1" applyAlignment="1">
      <alignment vertical="center"/>
    </xf>
    <xf numFmtId="0" fontId="38" fillId="6" borderId="20" xfId="0" applyFont="1" applyFill="1" applyBorder="1" applyAlignment="1" applyProtection="1">
      <alignment horizontal="left" vertical="center" wrapText="1"/>
      <protection locked="0"/>
    </xf>
    <xf numFmtId="0" fontId="38" fillId="6" borderId="0" xfId="0" applyFont="1" applyFill="1" applyAlignment="1" applyProtection="1">
      <alignment horizontal="left" vertical="center" wrapText="1"/>
      <protection locked="0"/>
    </xf>
    <xf numFmtId="0" fontId="18" fillId="6" borderId="11" xfId="2" applyFont="1" applyFill="1" applyBorder="1" applyAlignment="1">
      <alignment vertical="center" wrapText="1"/>
    </xf>
    <xf numFmtId="0" fontId="18" fillId="0" borderId="13" xfId="2" applyFont="1" applyBorder="1" applyAlignment="1">
      <alignment horizontal="left" vertical="center" wrapText="1"/>
    </xf>
    <xf numFmtId="0" fontId="17" fillId="8" borderId="11" xfId="2" applyFont="1" applyFill="1" applyBorder="1" applyAlignment="1">
      <alignment horizontal="center" vertical="center" wrapText="1"/>
    </xf>
    <xf numFmtId="0" fontId="25" fillId="11" borderId="12" xfId="2" applyFont="1" applyFill="1" applyBorder="1" applyAlignment="1">
      <alignment horizontal="center" vertical="center"/>
    </xf>
    <xf numFmtId="0" fontId="25" fillId="11" borderId="13" xfId="2" applyFont="1" applyFill="1" applyBorder="1" applyAlignment="1">
      <alignment horizontal="center" vertical="center"/>
    </xf>
    <xf numFmtId="0" fontId="25" fillId="11" borderId="14" xfId="2" applyFont="1" applyFill="1" applyBorder="1" applyAlignment="1">
      <alignment horizontal="center" vertical="center"/>
    </xf>
    <xf numFmtId="0" fontId="25" fillId="11" borderId="11" xfId="2" applyFont="1" applyFill="1" applyBorder="1" applyAlignment="1">
      <alignment horizontal="center" vertical="center"/>
    </xf>
    <xf numFmtId="0" fontId="29" fillId="12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left" vertical="center" wrapText="1"/>
    </xf>
    <xf numFmtId="0" fontId="18" fillId="3" borderId="9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25" fillId="11" borderId="3" xfId="2" applyFont="1" applyFill="1" applyBorder="1" applyAlignment="1">
      <alignment horizontal="center" vertical="center" wrapText="1"/>
    </xf>
    <xf numFmtId="0" fontId="66" fillId="0" borderId="11" xfId="12" applyFont="1" applyBorder="1" applyAlignment="1">
      <alignment vertical="center" wrapText="1"/>
    </xf>
    <xf numFmtId="0" fontId="66" fillId="0" borderId="12" xfId="12" applyFont="1" applyBorder="1" applyAlignment="1">
      <alignment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8" fillId="0" borderId="12" xfId="2" applyFont="1" applyBorder="1" applyAlignment="1">
      <alignment vertical="center" wrapText="1"/>
    </xf>
    <xf numFmtId="0" fontId="17" fillId="8" borderId="16" xfId="2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3" borderId="5" xfId="2" applyFont="1" applyFill="1" applyBorder="1" applyAlignment="1">
      <alignment horizontal="center" vertical="center" wrapText="1"/>
    </xf>
    <xf numFmtId="0" fontId="29" fillId="3" borderId="6" xfId="2" applyFont="1" applyFill="1" applyBorder="1" applyAlignment="1">
      <alignment horizontal="center" vertical="center" wrapText="1"/>
    </xf>
    <xf numFmtId="0" fontId="17" fillId="13" borderId="18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10" fontId="26" fillId="5" borderId="14" xfId="4" applyNumberFormat="1" applyFont="1" applyFill="1" applyBorder="1" applyAlignment="1">
      <alignment horizontal="center" vertical="center"/>
    </xf>
    <xf numFmtId="10" fontId="26" fillId="5" borderId="11" xfId="4" applyNumberFormat="1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left" vertical="center" wrapText="1"/>
    </xf>
    <xf numFmtId="10" fontId="22" fillId="0" borderId="11" xfId="4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 wrapText="1"/>
    </xf>
    <xf numFmtId="10" fontId="18" fillId="0" borderId="11" xfId="4" applyNumberFormat="1" applyFont="1" applyBorder="1" applyAlignment="1">
      <alignment horizontal="center" vertical="center"/>
    </xf>
    <xf numFmtId="10" fontId="69" fillId="17" borderId="11" xfId="4" applyNumberFormat="1" applyFont="1" applyFill="1" applyBorder="1" applyAlignment="1">
      <alignment horizontal="center" vertical="center"/>
    </xf>
    <xf numFmtId="0" fontId="66" fillId="0" borderId="12" xfId="12" applyFont="1" applyBorder="1" applyAlignment="1">
      <alignment horizontal="left" vertical="center" wrapText="1"/>
    </xf>
    <xf numFmtId="0" fontId="66" fillId="0" borderId="13" xfId="12" applyFont="1" applyBorder="1" applyAlignment="1">
      <alignment horizontal="left" vertical="center" wrapText="1"/>
    </xf>
    <xf numFmtId="0" fontId="66" fillId="0" borderId="19" xfId="12" applyFont="1" applyBorder="1" applyAlignment="1">
      <alignment horizontal="left" vertical="center" wrapText="1"/>
    </xf>
    <xf numFmtId="0" fontId="66" fillId="0" borderId="16" xfId="12" applyFont="1" applyBorder="1" applyAlignment="1">
      <alignment vertical="center" wrapText="1"/>
    </xf>
    <xf numFmtId="0" fontId="66" fillId="0" borderId="25" xfId="12" applyFont="1" applyBorder="1" applyAlignment="1">
      <alignment vertical="center" wrapText="1"/>
    </xf>
    <xf numFmtId="0" fontId="25" fillId="11" borderId="11" xfId="0" applyFont="1" applyFill="1" applyBorder="1" applyAlignment="1">
      <alignment horizontal="center" vertical="center" wrapText="1"/>
    </xf>
    <xf numFmtId="165" fontId="65" fillId="7" borderId="11" xfId="12" applyNumberFormat="1" applyFont="1" applyFill="1" applyBorder="1" applyAlignment="1">
      <alignment horizontal="center" vertical="center" wrapText="1"/>
    </xf>
    <xf numFmtId="0" fontId="19" fillId="0" borderId="11" xfId="12" applyBorder="1" applyAlignment="1">
      <alignment vertical="center" wrapText="1"/>
    </xf>
    <xf numFmtId="0" fontId="19" fillId="0" borderId="12" xfId="12" applyBorder="1" applyAlignment="1">
      <alignment vertical="center" wrapText="1"/>
    </xf>
    <xf numFmtId="0" fontId="19" fillId="0" borderId="12" xfId="12" applyBorder="1" applyAlignment="1">
      <alignment horizontal="left" vertical="center" wrapText="1"/>
    </xf>
    <xf numFmtId="0" fontId="19" fillId="0" borderId="13" xfId="12" applyBorder="1" applyAlignment="1">
      <alignment horizontal="left" vertical="center" wrapText="1"/>
    </xf>
    <xf numFmtId="0" fontId="19" fillId="0" borderId="19" xfId="12" applyBorder="1" applyAlignment="1">
      <alignment horizontal="left" vertical="center" wrapText="1"/>
    </xf>
    <xf numFmtId="0" fontId="18" fillId="0" borderId="22" xfId="2" applyFont="1" applyBorder="1" applyAlignment="1">
      <alignment vertical="center" wrapText="1"/>
    </xf>
    <xf numFmtId="0" fontId="18" fillId="0" borderId="23" xfId="2" applyFont="1" applyBorder="1" applyAlignment="1">
      <alignment vertical="center" wrapText="1"/>
    </xf>
    <xf numFmtId="0" fontId="18" fillId="0" borderId="21" xfId="2" applyFont="1" applyBorder="1" applyAlignment="1">
      <alignment vertical="center" wrapText="1"/>
    </xf>
    <xf numFmtId="0" fontId="18" fillId="6" borderId="0" xfId="0" applyFont="1" applyFill="1" applyAlignment="1">
      <alignment vertical="center"/>
    </xf>
    <xf numFmtId="0" fontId="18" fillId="0" borderId="16" xfId="2" applyFont="1" applyBorder="1" applyAlignment="1">
      <alignment vertical="center" wrapText="1"/>
    </xf>
    <xf numFmtId="0" fontId="18" fillId="6" borderId="18" xfId="2" applyFont="1" applyFill="1" applyBorder="1" applyAlignment="1">
      <alignment vertical="center" wrapText="1"/>
    </xf>
    <xf numFmtId="0" fontId="68" fillId="28" borderId="0" xfId="0" applyFont="1" applyFill="1" applyAlignment="1" applyProtection="1">
      <alignment horizontal="center" vertical="center" wrapText="1"/>
      <protection locked="0"/>
    </xf>
    <xf numFmtId="0" fontId="54" fillId="11" borderId="11" xfId="0" applyFont="1" applyFill="1" applyBorder="1" applyAlignment="1">
      <alignment horizontal="center" vertical="center"/>
    </xf>
    <xf numFmtId="0" fontId="55" fillId="6" borderId="15" xfId="0" applyFont="1" applyFill="1" applyBorder="1" applyAlignment="1" applyProtection="1">
      <alignment horizontal="center" vertical="center" wrapText="1"/>
      <protection locked="0"/>
    </xf>
    <xf numFmtId="0" fontId="55" fillId="6" borderId="26" xfId="0" applyFont="1" applyFill="1" applyBorder="1" applyAlignment="1" applyProtection="1">
      <alignment horizontal="center" vertical="center" wrapText="1"/>
      <protection locked="0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 wrapText="1"/>
    </xf>
    <xf numFmtId="0" fontId="61" fillId="16" borderId="11" xfId="2" applyFont="1" applyFill="1" applyBorder="1" applyAlignment="1">
      <alignment horizontal="center" vertical="center" wrapText="1"/>
    </xf>
    <xf numFmtId="0" fontId="54" fillId="11" borderId="16" xfId="0" applyFont="1" applyFill="1" applyBorder="1" applyAlignment="1">
      <alignment horizontal="center" vertical="center"/>
    </xf>
    <xf numFmtId="0" fontId="56" fillId="16" borderId="12" xfId="0" applyFont="1" applyFill="1" applyBorder="1" applyAlignment="1">
      <alignment horizontal="center" vertical="center" wrapText="1"/>
    </xf>
    <xf numFmtId="0" fontId="56" fillId="16" borderId="13" xfId="0" applyFont="1" applyFill="1" applyBorder="1" applyAlignment="1">
      <alignment horizontal="center" vertical="center" wrapText="1"/>
    </xf>
    <xf numFmtId="0" fontId="56" fillId="16" borderId="14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1" borderId="13" xfId="0" applyFont="1" applyFill="1" applyBorder="1" applyAlignment="1">
      <alignment horizontal="center" vertical="center" wrapText="1"/>
    </xf>
    <xf numFmtId="0" fontId="17" fillId="16" borderId="25" xfId="0" applyFont="1" applyFill="1" applyBorder="1" applyAlignment="1">
      <alignment horizontal="center" vertical="center" wrapText="1"/>
    </xf>
    <xf numFmtId="0" fontId="17" fillId="16" borderId="24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0" fontId="14" fillId="21" borderId="22" xfId="0" applyFont="1" applyFill="1" applyBorder="1" applyAlignment="1">
      <alignment horizontal="center" vertical="center" wrapText="1"/>
    </xf>
    <xf numFmtId="0" fontId="14" fillId="21" borderId="23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60" fillId="21" borderId="11" xfId="0" applyFont="1" applyFill="1" applyBorder="1" applyAlignment="1" applyProtection="1">
      <alignment horizontal="center" vertical="center"/>
      <protection locked="0"/>
    </xf>
    <xf numFmtId="0" fontId="14" fillId="16" borderId="25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168" fontId="61" fillId="21" borderId="12" xfId="2" applyNumberFormat="1" applyFont="1" applyFill="1" applyBorder="1" applyAlignment="1">
      <alignment horizontal="center" vertical="center" wrapText="1"/>
    </xf>
    <xf numFmtId="168" fontId="61" fillId="21" borderId="14" xfId="2" applyNumberFormat="1" applyFont="1" applyFill="1" applyBorder="1" applyAlignment="1">
      <alignment horizontal="center" vertical="center" wrapText="1"/>
    </xf>
    <xf numFmtId="0" fontId="53" fillId="6" borderId="0" xfId="0" applyFont="1" applyFill="1" applyAlignment="1" applyProtection="1">
      <alignment horizontal="center" vertical="center" wrapText="1"/>
      <protection locked="0"/>
    </xf>
    <xf numFmtId="0" fontId="14" fillId="21" borderId="3" xfId="0" applyFont="1" applyFill="1" applyBorder="1" applyAlignment="1">
      <alignment horizontal="center" vertical="center" wrapText="1"/>
    </xf>
    <xf numFmtId="0" fontId="17" fillId="16" borderId="18" xfId="0" applyFont="1" applyFill="1" applyBorder="1" applyAlignment="1">
      <alignment horizontal="center" vertical="center" wrapText="1"/>
    </xf>
  </cellXfs>
  <cellStyles count="14">
    <cellStyle name="Excel Built-in Currency" xfId="1" xr:uid="{00000000-0005-0000-0000-000000000000}"/>
    <cellStyle name="Excel Built-in Explanatory Text" xfId="2" xr:uid="{00000000-0005-0000-0000-000001000000}"/>
    <cellStyle name="Excel Built-in Hyperlink" xfId="3" xr:uid="{00000000-0005-0000-0000-000002000000}"/>
    <cellStyle name="Excel Built-in Percent" xfId="4" xr:uid="{00000000-0005-0000-0000-000003000000}"/>
    <cellStyle name="Hiperlink" xfId="13" builtinId="8"/>
    <cellStyle name="Hyperlink" xfId="12" xr:uid="{00000000-0005-0000-0000-000005000000}"/>
    <cellStyle name="Moeda 2" xfId="5" xr:uid="{00000000-0005-0000-0000-000006000000}"/>
    <cellStyle name="Moeda 9" xfId="6" xr:uid="{00000000-0005-0000-0000-000007000000}"/>
    <cellStyle name="Moeda 9 2" xfId="11" xr:uid="{00000000-0005-0000-0000-000008000000}"/>
    <cellStyle name="Normal" xfId="0" builtinId="0"/>
    <cellStyle name="Normal 2" xfId="7" xr:uid="{00000000-0005-0000-0000-00000A000000}"/>
    <cellStyle name="Título 1 1" xfId="8" xr:uid="{00000000-0005-0000-0000-00000B000000}"/>
    <cellStyle name="Título 1 1 1" xfId="9" xr:uid="{00000000-0005-0000-0000-00000C000000}"/>
    <cellStyle name="Total" xfId="10" builtinId="25" customBuiltin="1"/>
  </cellStyles>
  <dxfs count="0"/>
  <tableStyles count="0" defaultTableStyle="TableStyleMedium9" defaultPivotStyle="PivotStyleLight16"/>
  <colors>
    <mruColors>
      <color rgb="FFC6E0B4"/>
      <color rgb="FFFFFFE8"/>
      <color rgb="FF8EBF8E"/>
      <color rgb="FFF7F799"/>
      <color rgb="FFEFF7E9"/>
      <color rgb="FF348A34"/>
      <color rgb="FFFCB3E0"/>
      <color rgb="FFE6E649"/>
      <color rgb="FFB8F5E2"/>
      <color rgb="FFC0C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554570</xdr:colOff>
      <xdr:row>0</xdr:row>
      <xdr:rowOff>57150</xdr:rowOff>
    </xdr:from>
    <xdr:to>
      <xdr:col>7</xdr:col>
      <xdr:colOff>373595</xdr:colOff>
      <xdr:row>2</xdr:row>
      <xdr:rowOff>171450</xdr:rowOff>
    </xdr:to>
    <xdr:pic>
      <xdr:nvPicPr>
        <xdr:cNvPr id="2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CDCB8D2A-1042-456C-83BF-F694B266B243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745" y="57150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BA9EA9F8-6E93-4085-A5F1-0636D963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22872440-9C23-4BD0-940C-8565478F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81E4B9C1-EDC1-4E15-AF88-FC0282590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A17CB005-FE10-489E-B4E2-C2DE3AD0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C85FBF57-474C-4A94-9822-87AB0A3E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279CDCDB-E025-46E6-99C4-33CA596CF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AA9D9989-5CFA-443B-97AA-947D31BC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9F6A7009-C353-4697-B9BD-8368AF8A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68A529F1-051D-41E0-B2C3-520E14E0B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0</xdr:row>
      <xdr:rowOff>38100</xdr:rowOff>
    </xdr:from>
    <xdr:to>
      <xdr:col>4</xdr:col>
      <xdr:colOff>419100</xdr:colOff>
      <xdr:row>2</xdr:row>
      <xdr:rowOff>180975</xdr:rowOff>
    </xdr:to>
    <xdr:pic>
      <xdr:nvPicPr>
        <xdr:cNvPr id="4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2D6974C8-A078-44C4-B685-39C7B2F7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8100"/>
          <a:ext cx="657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487895</xdr:colOff>
      <xdr:row>0</xdr:row>
      <xdr:rowOff>66675</xdr:rowOff>
    </xdr:from>
    <xdr:to>
      <xdr:col>8</xdr:col>
      <xdr:colOff>402170</xdr:colOff>
      <xdr:row>2</xdr:row>
      <xdr:rowOff>180975</xdr:rowOff>
    </xdr:to>
    <xdr:pic>
      <xdr:nvPicPr>
        <xdr:cNvPr id="2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19D19D30-7041-4875-A211-8A00792293BC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695" y="66675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314325</xdr:colOff>
      <xdr:row>0</xdr:row>
      <xdr:rowOff>47625</xdr:rowOff>
    </xdr:from>
    <xdr:to>
      <xdr:col>21</xdr:col>
      <xdr:colOff>914400</xdr:colOff>
      <xdr:row>2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DA6655-E4B6-458A-8141-414E65F8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8225" y="4762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923925</xdr:colOff>
      <xdr:row>0</xdr:row>
      <xdr:rowOff>66675</xdr:rowOff>
    </xdr:from>
    <xdr:to>
      <xdr:col>22</xdr:col>
      <xdr:colOff>504825</xdr:colOff>
      <xdr:row>3</xdr:row>
      <xdr:rowOff>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453671-A37C-47C6-AB43-FD0E2148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300" y="66675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70910</xdr:colOff>
      <xdr:row>0</xdr:row>
      <xdr:rowOff>85725</xdr:rowOff>
    </xdr:from>
    <xdr:to>
      <xdr:col>9</xdr:col>
      <xdr:colOff>699560</xdr:colOff>
      <xdr:row>2</xdr:row>
      <xdr:rowOff>200025</xdr:rowOff>
    </xdr:to>
    <xdr:pic>
      <xdr:nvPicPr>
        <xdr:cNvPr id="3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32CD8992-750F-4EC1-895A-9E9409577F5B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1493" y="85725"/>
          <a:ext cx="628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2478617</xdr:colOff>
      <xdr:row>0</xdr:row>
      <xdr:rowOff>55034</xdr:rowOff>
    </xdr:from>
    <xdr:to>
      <xdr:col>3</xdr:col>
      <xdr:colOff>3221567</xdr:colOff>
      <xdr:row>6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F986043D-B56D-433C-BEFB-33D764DE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42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0</xdr:row>
      <xdr:rowOff>114300</xdr:rowOff>
    </xdr:from>
    <xdr:to>
      <xdr:col>5</xdr:col>
      <xdr:colOff>2324100</xdr:colOff>
      <xdr:row>3</xdr:row>
      <xdr:rowOff>200025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417F6F-3CAB-48AB-8137-3786612E80E2}"/>
            </a:ext>
            <a:ext uri="{147F2762-F138-4A5C-976F-8EAC2B608ADB}">
              <a16:predDERef xmlns:a16="http://schemas.microsoft.com/office/drawing/2014/main" pred="{F986043D-B56D-433C-BEFB-33D764DE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1430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259291</xdr:colOff>
      <xdr:row>0</xdr:row>
      <xdr:rowOff>123825</xdr:rowOff>
    </xdr:from>
    <xdr:to>
      <xdr:col>4</xdr:col>
      <xdr:colOff>969433</xdr:colOff>
      <xdr:row>4</xdr:row>
      <xdr:rowOff>0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6EAFFD52-59B8-4CE9-A89D-AF7D6EB7C5A2}"/>
            </a:ext>
            <a:ext uri="{147F2762-F138-4A5C-976F-8EAC2B608ADB}">
              <a16:predDERef xmlns:a16="http://schemas.microsoft.com/office/drawing/2014/main" pred="{343761EC-8AD8-45FD-885E-A42B6EFF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291" y="123825"/>
          <a:ext cx="710142" cy="722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2335742</xdr:colOff>
      <xdr:row>0</xdr:row>
      <xdr:rowOff>55034</xdr:rowOff>
    </xdr:from>
    <xdr:to>
      <xdr:col>3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3AA7E9EA-C547-4A71-82D9-88A2A782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842" y="55034"/>
          <a:ext cx="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0</xdr:row>
      <xdr:rowOff>47625</xdr:rowOff>
    </xdr:from>
    <xdr:to>
      <xdr:col>3</xdr:col>
      <xdr:colOff>1085850</xdr:colOff>
      <xdr:row>2</xdr:row>
      <xdr:rowOff>190500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B029CF7A-D874-4E6A-A396-BBCEF8FDB556}"/>
            </a:ext>
            <a:ext uri="{147F2762-F138-4A5C-976F-8EAC2B608ADB}">
              <a16:predDERef xmlns:a16="http://schemas.microsoft.com/office/drawing/2014/main" pred="{3AA7E9EA-C547-4A71-82D9-88A2A782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7625"/>
          <a:ext cx="666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3E73CDBA-A7C8-42BF-A354-76F13800E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167E43B2-478C-4E12-AF3D-F26E9EA7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E8C59E6A-CDDC-46B3-8013-2CB6DE0B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leismunicipais.com.br/codigo-tributario-guaira-pr" TargetMode="External"/><Relationship Id="rId3" Type="http://schemas.openxmlformats.org/officeDocument/2006/relationships/hyperlink" Target="https://leismunicipais.com.br/codigo-tributario-pirai-do-sul-pr" TargetMode="External"/><Relationship Id="rId7" Type="http://schemas.openxmlformats.org/officeDocument/2006/relationships/hyperlink" Target="https://leismunicipais.com.br/a/pr/u/umuarama/lei-complementar/2014/38/380/lei-complementar-n-380-2014-dispoe-sobre-o-sistema-tributario-do-municipio-de-umuarama-e-da-outras-providencias" TargetMode="External"/><Relationship Id="rId2" Type="http://schemas.openxmlformats.org/officeDocument/2006/relationships/hyperlink" Target="https://leismunicipais.com.br/codigo-tributario-ponta-grossa-pr" TargetMode="External"/><Relationship Id="rId1" Type="http://schemas.openxmlformats.org/officeDocument/2006/relationships/hyperlink" Target="https://leismunicipais.com.br/codigo-tributario-guaraquecaba-pr" TargetMode="External"/><Relationship Id="rId6" Type="http://schemas.openxmlformats.org/officeDocument/2006/relationships/hyperlink" Target="https://leismunicipais.com.br/a/pr/p/palmas/lei-ordinaria/2022/296/2958/lei-ordinaria-n-2958-2022-institui-o-codigo-tributario-do-municipio-de-palmas-pr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leismunicipais.com.br/codigo-tributario-matinhos-pr" TargetMode="External"/><Relationship Id="rId10" Type="http://schemas.openxmlformats.org/officeDocument/2006/relationships/hyperlink" Target="https://www.fernandespinheiro.pr.leg.br/transparencia/planos-municipais/codigo-tributario-municipal/lei-no-689-2018-dispoe-sobre-o-codigo-tributario-do-municipio-de-fernandes-pinheiro.pdf" TargetMode="External"/><Relationship Id="rId4" Type="http://schemas.openxmlformats.org/officeDocument/2006/relationships/hyperlink" Target="https://leismunicipais.com.br/codigo-tributario-campo-largo-pr" TargetMode="External"/><Relationship Id="rId9" Type="http://schemas.openxmlformats.org/officeDocument/2006/relationships/hyperlink" Target="https://leismunicipais.com.br/codigo-tributario-tuneiras-do-oeste-p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eonibus.com/passagens-de-onibus/guaratuba-pr-para-matinhos-pr-caioba" TargetMode="External"/><Relationship Id="rId2" Type="http://schemas.openxmlformats.org/officeDocument/2006/relationships/hyperlink" Target="https://precos.petrobras.com.br/web/precos-dos-combustiveis/w/gasolina/pr" TargetMode="External"/><Relationship Id="rId1" Type="http://schemas.openxmlformats.org/officeDocument/2006/relationships/hyperlink" Target="https://viacaoumuarama.com.br/urb/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://www.vcg.com.br/" TargetMode="External"/><Relationship Id="rId4" Type="http://schemas.openxmlformats.org/officeDocument/2006/relationships/hyperlink" Target="https://www.guaira.pr.gov.br/noticias/noticia/166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3.mte.gov.br/sistemas/mediador/Resumo/ResumoVisualizar?nrSolicitacao=MR001703/2023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3.mte.gov.br/sistemas/mediador/Resumo/ResumoVisualizar?nrSolicitacao=MR001703/2023" TargetMode="External"/><Relationship Id="rId1" Type="http://schemas.openxmlformats.org/officeDocument/2006/relationships/hyperlink" Target="https://icmbioe5.sharepoint.com/sites/LicitaesecomprasDIAG-5/Documentos%20Compartilhados/General/1-%20Processos%20Licita&#231;&#245;es%20e%20Compras/Em%20Andamento/Limpeza%20e%20Operador%20de%20Ro&#231;adeira%20PR%20RS/Documentos%20Base/Equipamentos%20Serventes%20-%20Geral!A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P24"/>
  <sheetViews>
    <sheetView zoomScale="90" zoomScaleNormal="90" zoomScaleSheetLayoutView="90" workbookViewId="0">
      <selection activeCell="H10" sqref="H10"/>
    </sheetView>
  </sheetViews>
  <sheetFormatPr defaultRowHeight="12.75"/>
  <cols>
    <col min="1" max="1" width="3" style="13" customWidth="1"/>
    <col min="2" max="2" width="9.140625" style="13"/>
    <col min="3" max="3" width="7" style="13" customWidth="1"/>
    <col min="4" max="4" width="35.5703125" style="13" customWidth="1"/>
    <col min="5" max="5" width="12.140625" style="13" customWidth="1"/>
    <col min="6" max="6" width="11.28515625" style="13" customWidth="1"/>
    <col min="7" max="7" width="12.7109375" style="13" customWidth="1"/>
    <col min="8" max="8" width="17.140625" style="13" customWidth="1"/>
    <col min="9" max="10" width="17.5703125" style="13" customWidth="1"/>
    <col min="11" max="11" width="18.5703125" style="13" customWidth="1"/>
    <col min="12" max="12" width="18" style="13" customWidth="1"/>
    <col min="13" max="13" width="9.140625" style="13" bestFit="1" customWidth="1"/>
    <col min="14" max="15" width="9.140625" style="13"/>
    <col min="16" max="16" width="16" style="13" bestFit="1" customWidth="1"/>
    <col min="17" max="16384" width="9.140625" style="13"/>
  </cols>
  <sheetData>
    <row r="1" spans="2:16" s="5" customFormat="1" ht="28.5" customHeight="1"/>
    <row r="2" spans="2:16" s="5" customFormat="1" ht="16.5"/>
    <row r="3" spans="2:16" s="5" customFormat="1" ht="16.5" customHeight="1"/>
    <row r="4" spans="2:16" s="7" customFormat="1" ht="10.5" customHeight="1">
      <c r="B4" s="328" t="s">
        <v>0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14"/>
    </row>
    <row r="5" spans="2:16" s="7" customFormat="1" ht="10.5" customHeight="1">
      <c r="B5" s="328" t="s">
        <v>1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14"/>
    </row>
    <row r="6" spans="2:16" s="7" customFormat="1" ht="10.5" customHeight="1">
      <c r="B6" s="329" t="s">
        <v>2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15"/>
    </row>
    <row r="7" spans="2:16" s="7" customFormat="1" ht="10.5" customHeight="1">
      <c r="B7" s="329" t="s">
        <v>3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15"/>
    </row>
    <row r="8" spans="2:16" s="7" customFormat="1" ht="15.9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2:16" ht="32.25" customHeight="1">
      <c r="B9" s="330" t="s">
        <v>4</v>
      </c>
      <c r="C9" s="330"/>
      <c r="D9" s="330"/>
      <c r="E9" s="330"/>
      <c r="F9" s="330"/>
      <c r="G9" s="330"/>
      <c r="H9" s="330"/>
      <c r="I9" s="330"/>
      <c r="J9" s="330"/>
      <c r="K9" s="330"/>
      <c r="L9" s="330"/>
    </row>
    <row r="10" spans="2:16" s="12" customFormat="1" ht="64.5" customHeight="1">
      <c r="B10" s="109" t="s">
        <v>5</v>
      </c>
      <c r="C10" s="109" t="s">
        <v>6</v>
      </c>
      <c r="D10" s="109" t="s">
        <v>7</v>
      </c>
      <c r="E10" s="109" t="s">
        <v>8</v>
      </c>
      <c r="F10" s="109" t="s">
        <v>9</v>
      </c>
      <c r="G10" s="109" t="s">
        <v>10</v>
      </c>
      <c r="H10" s="109" t="s">
        <v>11</v>
      </c>
      <c r="I10" s="137" t="s">
        <v>12</v>
      </c>
      <c r="J10" s="137" t="s">
        <v>13</v>
      </c>
      <c r="K10" s="137" t="s">
        <v>14</v>
      </c>
      <c r="L10" s="137" t="s">
        <v>15</v>
      </c>
    </row>
    <row r="11" spans="2:16" ht="32.25" customHeight="1">
      <c r="B11" s="323" t="s">
        <v>16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</row>
    <row r="12" spans="2:16" ht="16.5" customHeight="1">
      <c r="B12" s="324">
        <v>1</v>
      </c>
      <c r="C12" s="118">
        <v>1</v>
      </c>
      <c r="D12" s="117" t="s">
        <v>17</v>
      </c>
      <c r="E12" s="117"/>
      <c r="F12" s="118" t="s">
        <v>18</v>
      </c>
      <c r="G12" s="118">
        <v>11</v>
      </c>
      <c r="H12" s="120"/>
      <c r="I12" s="120"/>
      <c r="J12" s="120">
        <f>I12*12</f>
        <v>0</v>
      </c>
      <c r="K12" s="120">
        <f>SUM(I12*G12)</f>
        <v>0</v>
      </c>
      <c r="L12" s="120">
        <f>K12*12</f>
        <v>0</v>
      </c>
    </row>
    <row r="13" spans="2:16" ht="16.5" customHeight="1">
      <c r="B13" s="324"/>
      <c r="C13" s="138">
        <v>2</v>
      </c>
      <c r="D13" s="138" t="s">
        <v>19</v>
      </c>
      <c r="E13" s="138"/>
      <c r="F13" s="138" t="s">
        <v>18</v>
      </c>
      <c r="G13" s="138">
        <v>2</v>
      </c>
      <c r="H13" s="108"/>
      <c r="I13" s="108"/>
      <c r="J13" s="108">
        <f t="shared" ref="J13" si="0">I13*12</f>
        <v>0</v>
      </c>
      <c r="K13" s="108">
        <f>SUM(I13*G13)</f>
        <v>0</v>
      </c>
      <c r="L13" s="108">
        <f>K13*12</f>
        <v>0</v>
      </c>
    </row>
    <row r="14" spans="2:16" ht="25.5">
      <c r="B14" s="324"/>
      <c r="C14" s="118">
        <v>3</v>
      </c>
      <c r="D14" s="118" t="s">
        <v>20</v>
      </c>
      <c r="E14" s="118"/>
      <c r="F14" s="168" t="s">
        <v>21</v>
      </c>
      <c r="G14" s="118">
        <v>3</v>
      </c>
      <c r="H14" s="119"/>
      <c r="I14" s="119"/>
      <c r="J14" s="119">
        <f>I14*12</f>
        <v>0</v>
      </c>
      <c r="K14" s="119">
        <f>SUM(I14*G14)</f>
        <v>0</v>
      </c>
      <c r="L14" s="120">
        <f>K14*12</f>
        <v>0</v>
      </c>
      <c r="P14" s="110"/>
    </row>
    <row r="15" spans="2:16" ht="30" customHeight="1">
      <c r="B15" s="326" t="s">
        <v>22</v>
      </c>
      <c r="C15" s="326"/>
      <c r="D15" s="326"/>
      <c r="E15" s="326"/>
      <c r="F15" s="326"/>
      <c r="G15" s="326"/>
      <c r="H15" s="326"/>
      <c r="I15" s="114" t="s">
        <v>23</v>
      </c>
      <c r="J15" s="121">
        <f>SUM(J12:J14)</f>
        <v>0</v>
      </c>
      <c r="K15" s="121">
        <f>SUM(K12:K14)</f>
        <v>0</v>
      </c>
      <c r="L15" s="121">
        <f>SUM(L12:L14)</f>
        <v>0</v>
      </c>
      <c r="P15" s="110"/>
    </row>
    <row r="16" spans="2:16" ht="4.5" customHeight="1"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</row>
    <row r="17" spans="2:16" ht="34.5" customHeight="1">
      <c r="B17" s="326" t="s">
        <v>24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P17" s="16"/>
    </row>
    <row r="18" spans="2:16" ht="16.5" customHeight="1">
      <c r="B18" s="327">
        <v>2</v>
      </c>
      <c r="C18" s="118">
        <v>4</v>
      </c>
      <c r="D18" s="117" t="s">
        <v>17</v>
      </c>
      <c r="E18" s="117"/>
      <c r="F18" s="118" t="s">
        <v>18</v>
      </c>
      <c r="G18" s="118">
        <v>10</v>
      </c>
      <c r="H18" s="120"/>
      <c r="I18" s="120"/>
      <c r="J18" s="120">
        <f t="shared" ref="J18:J19" si="1">I18*12</f>
        <v>0</v>
      </c>
      <c r="K18" s="120">
        <f>SUM(I18*G18)</f>
        <v>0</v>
      </c>
      <c r="L18" s="120">
        <f>K18*12</f>
        <v>0</v>
      </c>
    </row>
    <row r="19" spans="2:16" ht="32.25" customHeight="1">
      <c r="B19" s="327"/>
      <c r="C19" s="138">
        <v>5</v>
      </c>
      <c r="D19" s="138" t="s">
        <v>20</v>
      </c>
      <c r="E19" s="138"/>
      <c r="F19" s="167" t="s">
        <v>21</v>
      </c>
      <c r="G19" s="138">
        <v>3</v>
      </c>
      <c r="H19" s="108"/>
      <c r="I19" s="108"/>
      <c r="J19" s="108">
        <f t="shared" si="1"/>
        <v>0</v>
      </c>
      <c r="K19" s="108">
        <f>SUM(I19*G19)</f>
        <v>0</v>
      </c>
      <c r="L19" s="108">
        <f>K19*12</f>
        <v>0</v>
      </c>
    </row>
    <row r="20" spans="2:16" ht="30" customHeight="1">
      <c r="B20" s="332" t="s">
        <v>25</v>
      </c>
      <c r="C20" s="332"/>
      <c r="D20" s="332"/>
      <c r="E20" s="332"/>
      <c r="F20" s="332"/>
      <c r="G20" s="332"/>
      <c r="H20" s="332"/>
      <c r="I20" s="114" t="s">
        <v>26</v>
      </c>
      <c r="J20" s="121">
        <f>SUM(J18:J19)</f>
        <v>0</v>
      </c>
      <c r="K20" s="121">
        <f>SUM(K18:K19)</f>
        <v>0</v>
      </c>
      <c r="L20" s="121">
        <f>SUM(L18:L19)</f>
        <v>0</v>
      </c>
    </row>
    <row r="21" spans="2:16" ht="4.5" customHeight="1"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</row>
    <row r="22" spans="2:16" ht="27.75" customHeight="1">
      <c r="B22" s="332" t="s">
        <v>27</v>
      </c>
      <c r="C22" s="332"/>
      <c r="D22" s="332"/>
      <c r="E22" s="332"/>
      <c r="F22" s="332"/>
      <c r="G22" s="332"/>
      <c r="H22" s="332"/>
      <c r="I22" s="332"/>
      <c r="J22" s="332"/>
      <c r="K22" s="121">
        <f>SUM(K15,K20)</f>
        <v>0</v>
      </c>
      <c r="L22" s="121">
        <f>SUM(L15+L20)</f>
        <v>0</v>
      </c>
    </row>
    <row r="23" spans="2:16" ht="21.75" customHeight="1"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</row>
    <row r="24" spans="2:16" ht="42.75" customHeight="1">
      <c r="B24" s="333" t="s">
        <v>28</v>
      </c>
      <c r="C24" s="333"/>
      <c r="D24" s="333"/>
      <c r="E24" s="333"/>
      <c r="F24" s="333"/>
      <c r="G24" s="333"/>
      <c r="H24" s="333"/>
      <c r="I24" s="333"/>
      <c r="J24" s="333"/>
      <c r="K24" s="333"/>
      <c r="L24" s="333"/>
    </row>
  </sheetData>
  <mergeCells count="16">
    <mergeCell ref="B23:L23"/>
    <mergeCell ref="B22:J22"/>
    <mergeCell ref="B24:L24"/>
    <mergeCell ref="B21:L21"/>
    <mergeCell ref="B20:H20"/>
    <mergeCell ref="B4:L4"/>
    <mergeCell ref="B5:L5"/>
    <mergeCell ref="B6:L6"/>
    <mergeCell ref="B7:L7"/>
    <mergeCell ref="B9:L9"/>
    <mergeCell ref="B11:L11"/>
    <mergeCell ref="B12:B14"/>
    <mergeCell ref="B16:L16"/>
    <mergeCell ref="B17:L17"/>
    <mergeCell ref="B18:B19"/>
    <mergeCell ref="B15:H15"/>
  </mergeCell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276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PR'!E15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Geral'!$Q$82</f>
        <v>371.53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Geral'!$Q$39</f>
        <v>11.79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Geral'!$O$38*0.5%)/'Equipamentos Serventes - Geral'!$Q$12</f>
        <v>7.07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463.79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206.94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434.58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0.1075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88.38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407.07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Paraná'!E15</f>
        <v>1.4999999999999999E-2</v>
      </c>
      <c r="E107" s="479"/>
      <c r="F107" s="9">
        <f>($F$116+$F$101+$F$102)/(1-$D$103)*D107</f>
        <v>80.34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1217.31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463.79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4138.84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1217.31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5356.15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900-000000000000}">
      <formula1>0</formula1>
      <formula2>7.2</formula2>
    </dataValidation>
  </dataValidations>
  <hyperlinks>
    <hyperlink ref="C93:E93" location="'Uniformes e EPIs - Geral'!A1" display="Uniformes/EPI's" xr:uid="{00000000-0004-0000-0900-000000000000}"/>
    <hyperlink ref="C94:E94" location="'Materiais Serventes - Geral'!A1" display="Materiais " xr:uid="{00000000-0004-0000-0900-000001000000}"/>
    <hyperlink ref="C95:E95" location="'Equipamentos Serventes - Geral'!A1" display="Depreciação dos Equipamentos" xr:uid="{00000000-0004-0000-0900-000002000000}"/>
    <hyperlink ref="D14:F14" r:id="rId1" display="CCT PR000092/2023 - 01/02/2024" xr:uid="{00000000-0004-0000-0900-000003000000}"/>
    <hyperlink ref="B1" location="'Quadro-Metragem-Por município'!A1" display="Voltar para Quadro Resumo" xr:uid="{00000000-0004-0000-0900-000004000000}"/>
    <hyperlink ref="B121" location="'Quadro-Metragem-Por município'!A1" display="Voltar para Quadro Resumo" xr:uid="{00000000-0004-0000-09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274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276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PR'!E15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2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9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Geral'!H33</f>
        <v>79.28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Geral'!$Q$82</f>
        <v>371.53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Geral'!$Q$39</f>
        <v>11.79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Geral'!$O$38*0.5%)/'Equipamentos Serventes - Geral'!$Q$12</f>
        <v>7.07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462.6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206.88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434.45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0.1075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88.35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406.95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Paraná'!E15</f>
        <v>1.4999999999999999E-2</v>
      </c>
      <c r="E107" s="479"/>
      <c r="F107" s="9">
        <f>($F$116+$F$101+$F$102)/(1-$D$103)*D107</f>
        <v>80.319999999999993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1216.95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462.6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4137.6499999999996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1216.95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5354.6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A00-000000000000}">
      <formula1>0</formula1>
      <formula2>7.2</formula2>
    </dataValidation>
  </dataValidations>
  <hyperlinks>
    <hyperlink ref="C93:E93" location="'Uniformes e EPIs - Geral'!A1" display="Uniformes/EPI's" xr:uid="{00000000-0004-0000-0A00-000000000000}"/>
    <hyperlink ref="C94:E94" location="'Materiais Serventes - Geral'!A1" display="Materiais " xr:uid="{00000000-0004-0000-0A00-000001000000}"/>
    <hyperlink ref="D14:F14" r:id="rId1" display="CCT PR000092/2023 - 01/02/2024" xr:uid="{00000000-0004-0000-0A00-000002000000}"/>
    <hyperlink ref="C95:E95" location="'Equipamentos Serventes - Geral'!A1" display="Depreciação dos Equipamentos" xr:uid="{00000000-0004-0000-0A00-000003000000}"/>
    <hyperlink ref="B1" location="'Quadro-Metragem-Por município'!A1" display="Voltar para Quadro Resumo" xr:uid="{00000000-0004-0000-0A00-000004000000}"/>
    <hyperlink ref="B121" location="'Quadro-Metragem-Por município'!A1" display="Voltar para Quadro Resumo" xr:uid="{00000000-0004-0000-0A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8EBF8E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277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4" t="s">
        <v>204</v>
      </c>
      <c r="C43" s="377" t="s">
        <v>205</v>
      </c>
      <c r="D43" s="377"/>
      <c r="E43" s="377"/>
      <c r="F43" s="23" t="s">
        <v>172</v>
      </c>
      <c r="G43" s="306" t="s">
        <v>206</v>
      </c>
    </row>
    <row r="44" spans="1:19" s="91" customFormat="1" ht="16.5" customHeight="1">
      <c r="B44" s="22" t="s">
        <v>173</v>
      </c>
      <c r="C44" s="445" t="s">
        <v>207</v>
      </c>
      <c r="D44" s="445"/>
      <c r="E44" s="445"/>
      <c r="F44" s="31">
        <f>IF(2*H44*21-(D12*0.06)&lt;0,0,2*H44*21-(D12*0.06))</f>
        <v>273.36</v>
      </c>
      <c r="G44" s="89" t="s">
        <v>208</v>
      </c>
      <c r="H44" s="210">
        <f>'Base para Vale Transporte PR'!E16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0" t="s">
        <v>175</v>
      </c>
      <c r="C45" s="496" t="s">
        <v>210</v>
      </c>
      <c r="D45" s="496"/>
      <c r="E45" s="496"/>
      <c r="F45" s="122">
        <f>H45-(H45*0.2)</f>
        <v>441.2</v>
      </c>
      <c r="G45" s="89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77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8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78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77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2" t="s">
        <v>200</v>
      </c>
      <c r="C50" s="492" t="s">
        <v>217</v>
      </c>
      <c r="D50" s="493"/>
      <c r="E50" s="494"/>
      <c r="F50" s="123">
        <v>25</v>
      </c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2" t="s">
        <v>202</v>
      </c>
      <c r="C51" s="495" t="s">
        <v>218</v>
      </c>
      <c r="D51" s="449"/>
      <c r="E51" s="449"/>
      <c r="F51" s="40">
        <v>25</v>
      </c>
      <c r="G51" s="441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51" t="s">
        <v>219</v>
      </c>
      <c r="C52" s="451"/>
      <c r="D52" s="451"/>
      <c r="E52" s="451"/>
      <c r="F52" s="43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Geral'!$U$82</f>
        <v>472.9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Geral'!$U$39</f>
        <v>20.67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Geral'!$S$38*0.5%)/'Equipamentos Serventes - Geral'!$U$12</f>
        <v>12.4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574.04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212.45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446.15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0.1225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92.28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425.05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Paraná'!E16</f>
        <v>0.03</v>
      </c>
      <c r="E107" s="479"/>
      <c r="F107" s="9">
        <f>($F$116+$F$101+$F$102)/(1-$D$103)*D107</f>
        <v>167.78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1343.71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574.04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4249.09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1343.71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5592.8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B00-000000000000}">
      <formula1>0</formula1>
      <formula2>7.2</formula2>
    </dataValidation>
  </dataValidations>
  <hyperlinks>
    <hyperlink ref="C93:E93" location="'Uniformes e EPIs - Geral'!A1" display="Uniformes/EPI's" xr:uid="{00000000-0004-0000-0B00-000000000000}"/>
    <hyperlink ref="C94:E94" location="'Materiais Serventes - Geral'!A1" display="Materiais " xr:uid="{00000000-0004-0000-0B00-000001000000}"/>
    <hyperlink ref="C95:E95" location="'Equipamentos Serventes - Geral'!A1" display="Depreciação dos Equipamentos" xr:uid="{00000000-0004-0000-0B00-000002000000}"/>
    <hyperlink ref="D14:F14" r:id="rId1" display="CCT PR000092/2023 - 01/02/2024" xr:uid="{00000000-0004-0000-0B00-000003000000}"/>
    <hyperlink ref="B1" location="'Quadro-Metragem-Por município'!A1" display="Voltar para Quadro Resumo" xr:uid="{00000000-0004-0000-0B00-000004000000}"/>
    <hyperlink ref="B121" location="'Quadro-Metragem-Por município'!A1" display="Voltar para Quadro Resumo" xr:uid="{00000000-0004-0000-0B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278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PR'!E17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Geral'!$Y$82</f>
        <v>575.75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Geral'!$Y$39</f>
        <v>23.81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Geral'!$W$38*0.5%)/'Equipamentos Serventes - Geral'!$Y$12</f>
        <v>14.29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680.03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217.75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457.28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0.1225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94.58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435.66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Paraná'!E17</f>
        <v>0.03</v>
      </c>
      <c r="E107" s="479"/>
      <c r="F107" s="9">
        <f>($F$116+$F$101+$F$102)/(1-$D$103)*D107</f>
        <v>171.97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1377.24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680.03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4355.08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1377.24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5732.32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C00-000000000000}">
      <formula1>0</formula1>
      <formula2>7.2</formula2>
    </dataValidation>
  </dataValidations>
  <hyperlinks>
    <hyperlink ref="C93:E93" location="'Uniformes e EPIs - Geral'!A1" display="Uniformes/EPI's" xr:uid="{00000000-0004-0000-0C00-000000000000}"/>
    <hyperlink ref="C94:E94" location="'Materiais Serventes - Geral'!A1" display="Materiais " xr:uid="{00000000-0004-0000-0C00-000001000000}"/>
    <hyperlink ref="C95:E95" location="'Equipamentos Serventes - Geral'!A1" display="Depreciação dos Equipamentos" xr:uid="{00000000-0004-0000-0C00-000002000000}"/>
    <hyperlink ref="D14:F14" r:id="rId1" display="CCT PR000092/2023 - 01/02/2024" xr:uid="{00000000-0004-0000-0C00-000003000000}"/>
    <hyperlink ref="B1" location="'Quadro-Metragem-Por município'!A1" display="Voltar para Quadro Resumo" xr:uid="{00000000-0004-0000-0C00-000004000000}"/>
    <hyperlink ref="B121" location="'Quadro-Metragem-Por município'!A1" display="Voltar para Quadro Resumo" xr:uid="{00000000-0004-0000-0C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8EBF8E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279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282.60000000000002</v>
      </c>
      <c r="G44" s="280" t="s">
        <v>208</v>
      </c>
      <c r="H44" s="210">
        <f>'Base para Vale Transporte PR'!E18</f>
        <v>8.92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1021.26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1021.26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2014.47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Geral'!$AC$82</f>
        <v>401.12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Geral'!$AC$39</f>
        <v>20.420000000000002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Geral'!$AA$38*0.5%)/'Equipamentos Serventes - Geral'!$AC$12</f>
        <v>12.25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502.01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209.32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439.56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0.1125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89.89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414.05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Paraná'!E18</f>
        <v>0.02</v>
      </c>
      <c r="E107" s="479"/>
      <c r="F107" s="9">
        <f>($F$116+$F$101+$F$102)/(1-$D$103)*D107</f>
        <v>108.96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1261.78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2014.47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502.01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4186.3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1261.78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5448.08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D00-000000000000}">
      <formula1>0</formula1>
      <formula2>7.2</formula2>
    </dataValidation>
  </dataValidations>
  <hyperlinks>
    <hyperlink ref="C93:E93" location="'Uniformes e EPIs - Geral'!A1" display="Uniformes/EPI's" xr:uid="{00000000-0004-0000-0D00-000000000000}"/>
    <hyperlink ref="C94:E94" location="'Materiais Serventes - Geral'!A1" display="Materiais " xr:uid="{00000000-0004-0000-0D00-000001000000}"/>
    <hyperlink ref="C95:E95" location="'Equipamentos Serventes - Geral'!A1" display="Depreciação dos Equipamentos" xr:uid="{00000000-0004-0000-0D00-000002000000}"/>
    <hyperlink ref="D14:F14" r:id="rId1" display="CCT PR000092/2023 - 01/02/2024" xr:uid="{00000000-0004-0000-0D00-000003000000}"/>
    <hyperlink ref="B1" location="'Quadro-Metragem-Por município'!A1" display="Voltar para Quadro Resumo" xr:uid="{00000000-0004-0000-0D00-000004000000}"/>
    <hyperlink ref="B121" location="'Quadro-Metragem-Por município'!A1" display="Voltar para Quadro Resumo" xr:uid="{00000000-0004-0000-0D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280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4" t="s">
        <v>204</v>
      </c>
      <c r="C43" s="377" t="s">
        <v>205</v>
      </c>
      <c r="D43" s="377"/>
      <c r="E43" s="377"/>
      <c r="F43" s="23" t="s">
        <v>172</v>
      </c>
      <c r="G43" s="306" t="s">
        <v>206</v>
      </c>
    </row>
    <row r="44" spans="1:19" s="91" customFormat="1" ht="16.5" customHeight="1">
      <c r="B44" s="20" t="s">
        <v>173</v>
      </c>
      <c r="C44" s="496" t="s">
        <v>207</v>
      </c>
      <c r="D44" s="496"/>
      <c r="E44" s="496"/>
      <c r="F44" s="285">
        <f>IF(2*H44*21-(D12*0.06)&lt;0,0,2*H44*21-(D12*0.06))</f>
        <v>273.36</v>
      </c>
      <c r="G44" s="89" t="s">
        <v>208</v>
      </c>
      <c r="H44" s="210">
        <f>'Base para Vale Transporte PR'!E19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116" t="s">
        <v>202</v>
      </c>
      <c r="C51" s="495" t="s">
        <v>218</v>
      </c>
      <c r="D51" s="497"/>
      <c r="E51" s="497"/>
      <c r="F51" s="286">
        <v>25</v>
      </c>
      <c r="G51" s="441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51" t="s">
        <v>219</v>
      </c>
      <c r="C52" s="451"/>
      <c r="D52" s="451"/>
      <c r="E52" s="451"/>
      <c r="F52" s="43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Geral'!$AG$82</f>
        <v>414.35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Geral'!$AG$39</f>
        <v>16.21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Geral'!$AE$38*0.5%)/'Equipamentos Serventes - Geral'!$AG$12</f>
        <v>9.7200000000000006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511.03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209.3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439.54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0.1225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90.91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418.75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Paraná'!E19</f>
        <v>0.03</v>
      </c>
      <c r="E107" s="479"/>
      <c r="F107" s="9">
        <f>($F$116+$F$101+$F$102)/(1-$D$103)*D107</f>
        <v>165.3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1323.8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511.03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4186.08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1323.8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5509.88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E00-000000000000}">
      <formula1>0</formula1>
      <formula2>7.2</formula2>
    </dataValidation>
  </dataValidations>
  <hyperlinks>
    <hyperlink ref="C93:E93" location="'Uniformes e EPIs - Geral'!A1" display="Uniformes/EPI's" xr:uid="{00000000-0004-0000-0E00-000000000000}"/>
    <hyperlink ref="C94:E94" location="'Materiais Serventes - Geral'!A1" display="Materiais " xr:uid="{00000000-0004-0000-0E00-000001000000}"/>
    <hyperlink ref="C95:E95" location="'Equipamentos Serventes - Geral'!A1" display="Depreciação dos Equipamentos" xr:uid="{00000000-0004-0000-0E00-000002000000}"/>
    <hyperlink ref="D14:F14" r:id="rId1" display="CCT PR000092/2023 - 01/02/2024" xr:uid="{00000000-0004-0000-0E00-000003000000}"/>
    <hyperlink ref="B1" location="'Quadro-Metragem-Por município'!A1" display="Voltar para Quadro Resumo" xr:uid="{00000000-0004-0000-0E00-000004000000}"/>
    <hyperlink ref="B121" location="'Quadro-Metragem-Por município'!A1" display="Voltar para Quadro Resumo" xr:uid="{00000000-0004-0000-0E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8EBF8E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281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33.96</v>
      </c>
      <c r="G44" s="280" t="s">
        <v>208</v>
      </c>
      <c r="H44" s="210">
        <f>'Base para Vale Transporte PR'!E21</f>
        <v>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772.62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772.62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1765.83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Geral'!$AO$82</f>
        <v>340.9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Geral'!$AO$39</f>
        <v>16.2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Geral'!$AM$38*0.5%)/'Equipamentos Serventes - Geral'!$AO$12</f>
        <v>9.7200000000000006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437.57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193.66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406.69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0.13250000000000001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85.09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391.92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Paraná'!E21</f>
        <v>0.04</v>
      </c>
      <c r="E107" s="479"/>
      <c r="F107" s="9">
        <f>($F$116+$F$101+$F$102)/(1-$D$103)*D107</f>
        <v>206.27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1283.6300000000001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1765.83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437.57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3873.22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1283.6300000000001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5156.8500000000004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F00-000000000000}">
      <formula1>0</formula1>
      <formula2>7.2</formula2>
    </dataValidation>
  </dataValidations>
  <hyperlinks>
    <hyperlink ref="C93:E93" location="'Uniformes e EPIs - Geral'!A1" display="Uniformes/EPI's" xr:uid="{00000000-0004-0000-0F00-000000000000}"/>
    <hyperlink ref="C94:E94" location="'Materiais Serventes - Geral'!A1" display="Materiais " xr:uid="{00000000-0004-0000-0F00-000001000000}"/>
    <hyperlink ref="C95:E95" location="'Equipamentos Serventes - Geral'!A1" display="Depreciação dos Equipamentos" xr:uid="{00000000-0004-0000-0F00-000002000000}"/>
    <hyperlink ref="D14:F14" r:id="rId1" display="CCT PR000092/2023 - 01/02/2024" xr:uid="{00000000-0004-0000-0F00-000003000000}"/>
    <hyperlink ref="B1" location="'Quadro-Metragem-Por município'!A1" display="Voltar para Quadro Resumo" xr:uid="{00000000-0004-0000-0F00-000004000000}"/>
    <hyperlink ref="B121" location="'Quadro-Metragem-Por município'!A1" display="Voltar para Quadro Resumo" xr:uid="{00000000-0004-0000-0F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282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75.959999999999994</v>
      </c>
      <c r="G44" s="280" t="s">
        <v>208</v>
      </c>
      <c r="H44" s="210">
        <f>'Base para Vale Transporte PR'!$E$20</f>
        <v>4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814.62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814.62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1807.83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Geral'!$AK$82</f>
        <v>347.54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Geral'!$AK$39</f>
        <v>16.2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Geral'!$AI$38*0.5%)/'Equipamentos Serventes - Geral'!$AK$12</f>
        <v>9.7200000000000006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444.21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196.09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411.8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0.14249999999999999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87.16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401.47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Paraná'!$E$20</f>
        <v>0.05</v>
      </c>
      <c r="E107" s="479"/>
      <c r="F107" s="9">
        <f>($F$116+$F$101+$F$102)/(1-$D$103)*D107</f>
        <v>264.13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1360.65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1807.83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444.21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3921.86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1360.65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5282.51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1000-000000000000}">
      <formula1>0</formula1>
      <formula2>7.2</formula2>
    </dataValidation>
  </dataValidations>
  <hyperlinks>
    <hyperlink ref="C93:E93" location="'Uniformes e EPIs - Geral'!A1" display="Uniformes/EPI's" xr:uid="{00000000-0004-0000-1000-000000000000}"/>
    <hyperlink ref="C94:E94" location="'Materiais Serventes - Geral'!A1" display="Materiais " xr:uid="{00000000-0004-0000-1000-000001000000}"/>
    <hyperlink ref="C95:E95" location="'Equipamentos Serventes - Geral'!A1" display="Depreciação dos Equipamentos" xr:uid="{00000000-0004-0000-1000-000002000000}"/>
    <hyperlink ref="D14:F14" r:id="rId1" display="CCT PR000092/2023 - 01/02/2024" xr:uid="{00000000-0004-0000-1000-000003000000}"/>
    <hyperlink ref="B1" location="'Quadro-Metragem-Por município'!A1" display="Voltar para Quadro Resumo" xr:uid="{00000000-0004-0000-1000-000004000000}"/>
    <hyperlink ref="B121" location="'Quadro-Metragem-Por município'!A1" display="Voltar para Quadro Resumo" xr:uid="{00000000-0004-0000-10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8EBF8E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283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PR'!$E$22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Geral'!AS82</f>
        <v>344.89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Geral'!$AS$39</f>
        <v>15.89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Geral'!$AQ$38*0.5%)/'Equipamentos Serventes - Geral'!$AS$12</f>
        <v>9.5299999999999994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441.25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205.82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432.21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0.14249999999999999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91.48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421.38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Paraná'!$E$22</f>
        <v>0.05</v>
      </c>
      <c r="E107" s="479"/>
      <c r="F107" s="9">
        <f>($F$116+$F$101+$F$102)/(1-$D$103)*D107</f>
        <v>277.22000000000003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1428.11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441.25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4116.3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1428.11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5544.41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93" customHeight="1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1100-000000000000}">
      <formula1>0</formula1>
      <formula2>7.2</formula2>
    </dataValidation>
  </dataValidations>
  <hyperlinks>
    <hyperlink ref="C93:E93" location="'Uniformes e EPIs - Geral'!A1" display="Uniformes/EPI's" xr:uid="{00000000-0004-0000-1100-000000000000}"/>
    <hyperlink ref="C94:E94" location="'Materiais Serventes - Geral'!A1" display="Materiais " xr:uid="{00000000-0004-0000-1100-000001000000}"/>
    <hyperlink ref="C95:E95" location="'Equipamentos Serventes - Geral'!A1" display="Depreciação dos Equipamentos" xr:uid="{00000000-0004-0000-1100-000002000000}"/>
    <hyperlink ref="D14:F14" r:id="rId1" display="CCT PR000092/2023 - 01/02/2024" xr:uid="{00000000-0004-0000-1100-000003000000}"/>
    <hyperlink ref="B1" location="'Quadro-Metragem-Por município'!A1" display="Voltar para Quadro Resumo" xr:uid="{00000000-0004-0000-1100-000004000000}"/>
    <hyperlink ref="B121" location="'Quadro-Metragem-Por município'!A1" display="Voltar para Quadro Resumo" xr:uid="{00000000-0004-0000-11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</sheetPr>
  <dimension ref="B1:P67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8.28515625" style="143" customWidth="1"/>
    <col min="3" max="3" width="38.42578125" style="2" customWidth="1"/>
    <col min="4" max="4" width="12.7109375" style="2" customWidth="1"/>
    <col min="5" max="5" width="14.5703125" style="2" customWidth="1"/>
    <col min="6" max="6" width="16.140625" style="2" customWidth="1"/>
    <col min="7" max="7" width="15.28515625" style="2" customWidth="1"/>
    <col min="8" max="8" width="15.140625" style="2" customWidth="1"/>
    <col min="9" max="9" width="4.85546875" style="2" customWidth="1"/>
    <col min="10" max="18" width="9.140625" style="2"/>
    <col min="19" max="19" width="2.5703125" style="2" customWidth="1"/>
    <col min="20" max="31" width="9.140625" style="2"/>
    <col min="32" max="32" width="28.42578125" style="2" customWidth="1"/>
    <col min="33" max="16384" width="9.140625" style="2"/>
  </cols>
  <sheetData>
    <row r="1" spans="2:16" ht="28.5" customHeight="1">
      <c r="B1" s="262" t="s">
        <v>119</v>
      </c>
    </row>
    <row r="3" spans="2:16" ht="16.5" customHeight="1"/>
    <row r="4" spans="2:16" s="230" customFormat="1" ht="10.5" customHeight="1">
      <c r="B4" s="426" t="s">
        <v>0</v>
      </c>
      <c r="C4" s="426"/>
      <c r="D4" s="426"/>
      <c r="E4" s="426"/>
      <c r="F4" s="426"/>
      <c r="G4" s="426"/>
      <c r="H4" s="426"/>
      <c r="I4" s="3"/>
      <c r="J4" s="3"/>
    </row>
    <row r="5" spans="2:16" s="230" customFormat="1" ht="10.5" customHeight="1">
      <c r="B5" s="426" t="s">
        <v>1</v>
      </c>
      <c r="C5" s="426"/>
      <c r="D5" s="426"/>
      <c r="E5" s="426"/>
      <c r="F5" s="426"/>
      <c r="G5" s="426"/>
      <c r="H5" s="426"/>
      <c r="I5" s="3"/>
      <c r="J5" s="3"/>
    </row>
    <row r="6" spans="2:16" s="230" customFormat="1" ht="10.5" customHeight="1">
      <c r="B6" s="392" t="s">
        <v>2</v>
      </c>
      <c r="C6" s="392"/>
      <c r="D6" s="392"/>
      <c r="E6" s="392"/>
      <c r="F6" s="392"/>
      <c r="G6" s="392"/>
      <c r="H6" s="392"/>
      <c r="I6" s="4"/>
      <c r="J6" s="4"/>
    </row>
    <row r="7" spans="2:16" s="230" customFormat="1" ht="10.5" customHeight="1">
      <c r="B7" s="392" t="s">
        <v>3</v>
      </c>
      <c r="C7" s="392"/>
      <c r="D7" s="392"/>
      <c r="E7" s="392"/>
      <c r="F7" s="392"/>
      <c r="G7" s="392"/>
      <c r="H7" s="392"/>
      <c r="I7" s="4"/>
      <c r="J7" s="4"/>
    </row>
    <row r="8" spans="2:16" s="230" customFormat="1" ht="10.5" customHeight="1">
      <c r="B8" s="392" t="s">
        <v>49</v>
      </c>
      <c r="C8" s="392"/>
      <c r="D8" s="392"/>
      <c r="E8" s="392"/>
      <c r="F8" s="392"/>
      <c r="G8" s="392"/>
      <c r="H8" s="392"/>
      <c r="I8" s="4"/>
      <c r="J8" s="4"/>
    </row>
    <row r="9" spans="2:16" s="141" customFormat="1" ht="15.95" customHeight="1">
      <c r="B9" s="150"/>
      <c r="C9" s="148"/>
      <c r="D9" s="148"/>
      <c r="E9" s="148"/>
      <c r="F9" s="148"/>
      <c r="G9" s="148"/>
      <c r="H9" s="148"/>
    </row>
    <row r="10" spans="2:16" s="141" customFormat="1" ht="24" customHeight="1">
      <c r="B10" s="499" t="s">
        <v>284</v>
      </c>
      <c r="C10" s="499"/>
      <c r="D10" s="499"/>
      <c r="E10" s="499"/>
      <c r="F10" s="499"/>
      <c r="G10" s="499"/>
      <c r="H10" s="499"/>
    </row>
    <row r="11" spans="2:16" s="141" customFormat="1" ht="35.25" customHeight="1">
      <c r="B11" s="140" t="s">
        <v>285</v>
      </c>
      <c r="C11" s="140" t="s">
        <v>286</v>
      </c>
      <c r="D11" s="140" t="s">
        <v>10</v>
      </c>
      <c r="E11" s="140" t="s">
        <v>287</v>
      </c>
      <c r="F11" s="187" t="s">
        <v>288</v>
      </c>
      <c r="G11" s="140" t="s">
        <v>289</v>
      </c>
      <c r="H11" s="140" t="s">
        <v>290</v>
      </c>
      <c r="J11" s="498" t="s">
        <v>291</v>
      </c>
      <c r="K11" s="498"/>
      <c r="L11" s="303"/>
      <c r="M11" s="303"/>
      <c r="N11" s="303"/>
      <c r="O11" s="303"/>
      <c r="P11" s="303"/>
    </row>
    <row r="12" spans="2:16" s="141" customFormat="1" ht="38.25">
      <c r="B12" s="144">
        <v>1</v>
      </c>
      <c r="C12" s="155" t="s">
        <v>292</v>
      </c>
      <c r="D12" s="144">
        <v>5</v>
      </c>
      <c r="E12" s="144" t="s">
        <v>293</v>
      </c>
      <c r="F12" s="145" t="s">
        <v>294</v>
      </c>
      <c r="G12" s="272">
        <v>18.2</v>
      </c>
      <c r="H12" s="152">
        <f>D12*2*G12</f>
        <v>182</v>
      </c>
    </row>
    <row r="13" spans="2:16" s="141" customFormat="1" ht="25.5">
      <c r="B13" s="144">
        <v>2</v>
      </c>
      <c r="C13" s="155" t="s">
        <v>295</v>
      </c>
      <c r="D13" s="144">
        <v>3</v>
      </c>
      <c r="E13" s="144" t="s">
        <v>293</v>
      </c>
      <c r="F13" s="145" t="s">
        <v>294</v>
      </c>
      <c r="G13" s="272">
        <v>42.95</v>
      </c>
      <c r="H13" s="152">
        <f>D13*2*G13</f>
        <v>257.7</v>
      </c>
    </row>
    <row r="14" spans="2:16" s="141" customFormat="1" ht="19.5" customHeight="1">
      <c r="B14" s="146">
        <v>3</v>
      </c>
      <c r="C14" s="155" t="s">
        <v>296</v>
      </c>
      <c r="D14" s="146">
        <v>6</v>
      </c>
      <c r="E14" s="146" t="s">
        <v>297</v>
      </c>
      <c r="F14" s="146" t="s">
        <v>298</v>
      </c>
      <c r="G14" s="274">
        <v>7.09</v>
      </c>
      <c r="H14" s="153">
        <f>G14*D14</f>
        <v>42.54</v>
      </c>
    </row>
    <row r="15" spans="2:16" s="141" customFormat="1" ht="25.5">
      <c r="B15" s="147">
        <v>4</v>
      </c>
      <c r="C15" s="156" t="s">
        <v>299</v>
      </c>
      <c r="D15" s="146">
        <v>2</v>
      </c>
      <c r="E15" s="304" t="s">
        <v>297</v>
      </c>
      <c r="F15" s="145" t="s">
        <v>294</v>
      </c>
      <c r="G15" s="274">
        <v>53.86</v>
      </c>
      <c r="H15" s="153">
        <f>D15*2*G15</f>
        <v>215.44</v>
      </c>
    </row>
    <row r="16" spans="2:16" s="141" customFormat="1" ht="19.5" customHeight="1">
      <c r="B16" s="146">
        <v>5</v>
      </c>
      <c r="C16" s="156" t="s">
        <v>300</v>
      </c>
      <c r="D16" s="146">
        <v>1</v>
      </c>
      <c r="E16" s="146" t="s">
        <v>297</v>
      </c>
      <c r="F16" s="304" t="s">
        <v>298</v>
      </c>
      <c r="G16" s="274">
        <v>47.49</v>
      </c>
      <c r="H16" s="153">
        <f>G16*D16</f>
        <v>47.49</v>
      </c>
    </row>
    <row r="17" spans="2:11" s="141" customFormat="1" ht="25.5">
      <c r="B17" s="146">
        <v>6</v>
      </c>
      <c r="C17" s="156" t="s">
        <v>301</v>
      </c>
      <c r="D17" s="146">
        <v>2</v>
      </c>
      <c r="E17" s="146" t="s">
        <v>293</v>
      </c>
      <c r="F17" s="145" t="s">
        <v>294</v>
      </c>
      <c r="G17" s="275">
        <v>55.13</v>
      </c>
      <c r="H17" s="153">
        <f>D17*2*G17</f>
        <v>220.52</v>
      </c>
    </row>
    <row r="18" spans="2:11" s="141" customFormat="1" ht="33.75" customHeight="1">
      <c r="B18" s="158"/>
      <c r="C18" s="159"/>
      <c r="D18" s="160"/>
      <c r="E18" s="142"/>
      <c r="F18" s="500" t="s">
        <v>302</v>
      </c>
      <c r="G18" s="140" t="s">
        <v>303</v>
      </c>
      <c r="H18" s="154">
        <f>SUM(H12:H17)</f>
        <v>965.69</v>
      </c>
    </row>
    <row r="19" spans="2:11" s="141" customFormat="1" ht="33.75" customHeight="1">
      <c r="B19" s="142"/>
      <c r="D19" s="142"/>
      <c r="E19" s="142"/>
      <c r="F19" s="501"/>
      <c r="G19" s="140" t="s">
        <v>304</v>
      </c>
      <c r="H19" s="154">
        <f>H18/12</f>
        <v>80.47</v>
      </c>
    </row>
    <row r="20" spans="2:11" s="141" customFormat="1" ht="12" customHeight="1">
      <c r="B20" s="142"/>
    </row>
    <row r="21" spans="2:11" s="141" customFormat="1" ht="3" customHeight="1">
      <c r="B21" s="229"/>
      <c r="C21" s="228"/>
      <c r="D21" s="228"/>
      <c r="E21" s="228"/>
      <c r="F21" s="228"/>
      <c r="G21" s="228"/>
      <c r="H21" s="228"/>
    </row>
    <row r="22" spans="2:11" s="141" customFormat="1" ht="12.75">
      <c r="B22" s="142"/>
    </row>
    <row r="23" spans="2:11" s="141" customFormat="1" ht="24" customHeight="1">
      <c r="B23" s="499" t="s">
        <v>305</v>
      </c>
      <c r="C23" s="499"/>
      <c r="D23" s="499"/>
      <c r="E23" s="499"/>
      <c r="F23" s="499"/>
      <c r="G23" s="499"/>
      <c r="H23" s="499"/>
    </row>
    <row r="24" spans="2:11" s="141" customFormat="1" ht="35.25" customHeight="1">
      <c r="B24" s="140" t="s">
        <v>285</v>
      </c>
      <c r="C24" s="140" t="s">
        <v>286</v>
      </c>
      <c r="D24" s="140" t="s">
        <v>10</v>
      </c>
      <c r="E24" s="140" t="s">
        <v>287</v>
      </c>
      <c r="F24" s="140" t="s">
        <v>288</v>
      </c>
      <c r="G24" s="140" t="s">
        <v>289</v>
      </c>
      <c r="H24" s="140" t="s">
        <v>290</v>
      </c>
      <c r="J24" s="498" t="s">
        <v>291</v>
      </c>
      <c r="K24" s="498"/>
    </row>
    <row r="25" spans="2:11" s="141" customFormat="1" ht="38.25">
      <c r="B25" s="144">
        <v>1</v>
      </c>
      <c r="C25" s="155" t="s">
        <v>306</v>
      </c>
      <c r="D25" s="144">
        <v>2</v>
      </c>
      <c r="E25" s="144" t="s">
        <v>293</v>
      </c>
      <c r="F25" s="145" t="s">
        <v>294</v>
      </c>
      <c r="G25" s="272">
        <v>18.2</v>
      </c>
      <c r="H25" s="152">
        <f>D25*2*G25</f>
        <v>72.8</v>
      </c>
    </row>
    <row r="26" spans="2:11" s="141" customFormat="1" ht="25.5">
      <c r="B26" s="144">
        <v>2</v>
      </c>
      <c r="C26" s="155" t="s">
        <v>295</v>
      </c>
      <c r="D26" s="144">
        <v>3</v>
      </c>
      <c r="E26" s="144" t="s">
        <v>293</v>
      </c>
      <c r="F26" s="145" t="s">
        <v>294</v>
      </c>
      <c r="G26" s="272">
        <v>42.95</v>
      </c>
      <c r="H26" s="152">
        <f>D26*2*G26</f>
        <v>257.7</v>
      </c>
    </row>
    <row r="27" spans="2:11" s="141" customFormat="1" ht="25.5">
      <c r="B27" s="144">
        <v>3</v>
      </c>
      <c r="C27" s="155" t="s">
        <v>301</v>
      </c>
      <c r="D27" s="144">
        <v>2</v>
      </c>
      <c r="E27" s="144" t="s">
        <v>293</v>
      </c>
      <c r="F27" s="145" t="s">
        <v>294</v>
      </c>
      <c r="G27" s="272">
        <v>55.13</v>
      </c>
      <c r="H27" s="152">
        <f>D27*2*G27</f>
        <v>220.52</v>
      </c>
    </row>
    <row r="28" spans="2:11" s="141" customFormat="1" ht="19.5" customHeight="1">
      <c r="B28" s="146">
        <v>4</v>
      </c>
      <c r="C28" s="155" t="s">
        <v>296</v>
      </c>
      <c r="D28" s="146">
        <v>6</v>
      </c>
      <c r="E28" s="146" t="s">
        <v>297</v>
      </c>
      <c r="F28" s="146" t="s">
        <v>298</v>
      </c>
      <c r="G28" s="274">
        <v>7.09</v>
      </c>
      <c r="H28" s="153">
        <f>G28*D28</f>
        <v>42.54</v>
      </c>
    </row>
    <row r="29" spans="2:11" s="141" customFormat="1" ht="25.5">
      <c r="B29" s="147">
        <v>5</v>
      </c>
      <c r="C29" s="156" t="s">
        <v>299</v>
      </c>
      <c r="D29" s="146">
        <v>2</v>
      </c>
      <c r="E29" s="146" t="s">
        <v>297</v>
      </c>
      <c r="F29" s="145" t="s">
        <v>294</v>
      </c>
      <c r="G29" s="274">
        <v>53.86</v>
      </c>
      <c r="H29" s="152">
        <f>D29*2*G29</f>
        <v>215.44</v>
      </c>
    </row>
    <row r="30" spans="2:11" s="141" customFormat="1" ht="19.5" customHeight="1">
      <c r="B30" s="146">
        <v>6</v>
      </c>
      <c r="C30" s="156" t="s">
        <v>300</v>
      </c>
      <c r="D30" s="146">
        <v>1</v>
      </c>
      <c r="E30" s="146" t="s">
        <v>297</v>
      </c>
      <c r="F30" s="146" t="s">
        <v>298</v>
      </c>
      <c r="G30" s="274">
        <v>47.49</v>
      </c>
      <c r="H30" s="153">
        <f>G30*D30</f>
        <v>47.49</v>
      </c>
    </row>
    <row r="31" spans="2:11" s="141" customFormat="1" ht="19.5" customHeight="1">
      <c r="B31" s="146">
        <v>7</v>
      </c>
      <c r="C31" s="156" t="s">
        <v>307</v>
      </c>
      <c r="D31" s="146">
        <v>2</v>
      </c>
      <c r="E31" s="146" t="s">
        <v>293</v>
      </c>
      <c r="F31" s="151" t="s">
        <v>294</v>
      </c>
      <c r="G31" s="275">
        <v>23.72</v>
      </c>
      <c r="H31" s="152">
        <f>D31*2*G31</f>
        <v>94.88</v>
      </c>
    </row>
    <row r="32" spans="2:11" s="141" customFormat="1" ht="33" customHeight="1">
      <c r="B32" s="142"/>
      <c r="D32" s="142"/>
      <c r="E32" s="142"/>
      <c r="F32" s="500" t="s">
        <v>302</v>
      </c>
      <c r="G32" s="140" t="s">
        <v>303</v>
      </c>
      <c r="H32" s="154">
        <f>SUM(H25:H31)</f>
        <v>951.37</v>
      </c>
    </row>
    <row r="33" spans="2:8" s="141" customFormat="1" ht="33" customHeight="1">
      <c r="B33" s="142"/>
      <c r="D33" s="142"/>
      <c r="E33" s="142"/>
      <c r="F33" s="501"/>
      <c r="G33" s="140" t="s">
        <v>304</v>
      </c>
      <c r="H33" s="154">
        <f>H32/12</f>
        <v>79.28</v>
      </c>
    </row>
    <row r="34" spans="2:8" s="141" customFormat="1" ht="12.75">
      <c r="B34" s="142"/>
    </row>
    <row r="35" spans="2:8" s="141" customFormat="1" ht="12.75">
      <c r="B35" s="142"/>
    </row>
    <row r="36" spans="2:8" s="141" customFormat="1" ht="12.75">
      <c r="B36" s="142"/>
    </row>
    <row r="37" spans="2:8" s="141" customFormat="1" ht="12.75">
      <c r="B37" s="142"/>
    </row>
    <row r="38" spans="2:8" s="141" customFormat="1" ht="12.75">
      <c r="B38" s="142"/>
    </row>
    <row r="39" spans="2:8" s="141" customFormat="1" ht="12.75">
      <c r="B39" s="142"/>
    </row>
    <row r="40" spans="2:8" s="141" customFormat="1" ht="12.75">
      <c r="B40" s="142"/>
    </row>
    <row r="41" spans="2:8" s="141" customFormat="1" ht="12.75">
      <c r="B41" s="142"/>
    </row>
    <row r="42" spans="2:8" s="141" customFormat="1" ht="12.75">
      <c r="B42" s="142"/>
    </row>
    <row r="43" spans="2:8" s="141" customFormat="1" ht="12.75">
      <c r="B43" s="142"/>
    </row>
    <row r="44" spans="2:8" s="141" customFormat="1" ht="12.75">
      <c r="B44" s="142"/>
    </row>
    <row r="45" spans="2:8" s="141" customFormat="1" ht="12.75">
      <c r="B45" s="142"/>
    </row>
    <row r="46" spans="2:8" s="141" customFormat="1" ht="12.75">
      <c r="B46" s="142"/>
    </row>
    <row r="47" spans="2:8" s="141" customFormat="1" ht="12.75">
      <c r="B47" s="142"/>
    </row>
    <row r="48" spans="2:8" s="141" customFormat="1" ht="12.75">
      <c r="B48" s="142"/>
    </row>
    <row r="49" spans="2:2" s="141" customFormat="1" ht="12.75">
      <c r="B49" s="142"/>
    </row>
    <row r="50" spans="2:2" s="141" customFormat="1" ht="12.75">
      <c r="B50" s="142"/>
    </row>
    <row r="51" spans="2:2" s="141" customFormat="1" ht="12.75">
      <c r="B51" s="142"/>
    </row>
    <row r="52" spans="2:2" s="141" customFormat="1" ht="12.75">
      <c r="B52" s="142"/>
    </row>
    <row r="53" spans="2:2" s="141" customFormat="1" ht="12.75">
      <c r="B53" s="142"/>
    </row>
    <row r="54" spans="2:2" s="141" customFormat="1" ht="12.75">
      <c r="B54" s="142"/>
    </row>
    <row r="55" spans="2:2" s="141" customFormat="1" ht="12.75">
      <c r="B55" s="142"/>
    </row>
    <row r="56" spans="2:2" s="141" customFormat="1" ht="12.75">
      <c r="B56" s="142"/>
    </row>
    <row r="57" spans="2:2" s="141" customFormat="1" ht="12.75">
      <c r="B57" s="142"/>
    </row>
    <row r="58" spans="2:2" s="141" customFormat="1" ht="12.75">
      <c r="B58" s="142"/>
    </row>
    <row r="59" spans="2:2" s="141" customFormat="1" ht="12.75">
      <c r="B59" s="142"/>
    </row>
    <row r="60" spans="2:2" s="141" customFormat="1" ht="12.75">
      <c r="B60" s="142"/>
    </row>
    <row r="61" spans="2:2" s="141" customFormat="1" ht="12.75">
      <c r="B61" s="142"/>
    </row>
    <row r="62" spans="2:2" s="141" customFormat="1" ht="12.75">
      <c r="B62" s="142"/>
    </row>
    <row r="63" spans="2:2" s="141" customFormat="1" ht="12.75">
      <c r="B63" s="142"/>
    </row>
    <row r="64" spans="2:2" s="141" customFormat="1" ht="12.75">
      <c r="B64" s="142"/>
    </row>
    <row r="65" spans="2:2" s="141" customFormat="1" ht="12.75">
      <c r="B65" s="142"/>
    </row>
    <row r="66" spans="2:2" s="141" customFormat="1" ht="12.75">
      <c r="B66" s="142"/>
    </row>
    <row r="67" spans="2:2" s="141" customFormat="1" ht="12.75">
      <c r="B67" s="142"/>
    </row>
  </sheetData>
  <sheetProtection sheet="1" objects="1" scenarios="1" formatCells="0" formatColumns="0" formatRows="0" autoFilter="0"/>
  <protectedRanges>
    <protectedRange sqref="G25:G31" name="Intervalo2"/>
    <protectedRange sqref="G12:G17" name="Intervalo1"/>
  </protectedRanges>
  <mergeCells count="11">
    <mergeCell ref="B4:H4"/>
    <mergeCell ref="B5:H5"/>
    <mergeCell ref="B6:H6"/>
    <mergeCell ref="B7:H7"/>
    <mergeCell ref="B10:H10"/>
    <mergeCell ref="B8:H8"/>
    <mergeCell ref="J11:K11"/>
    <mergeCell ref="J24:K24"/>
    <mergeCell ref="B23:H23"/>
    <mergeCell ref="F18:F19"/>
    <mergeCell ref="F32:F33"/>
  </mergeCells>
  <hyperlinks>
    <hyperlink ref="B1" location="'Quadro-Metragem-Por município'!A1" display="Voltar para Quadro Resumo" xr:uid="{00000000-0004-0000-1200-000000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1:R41"/>
  <sheetViews>
    <sheetView topLeftCell="A4" zoomScale="90" zoomScaleNormal="90" zoomScaleSheetLayoutView="90" workbookViewId="0">
      <selection activeCell="F19" sqref="F19"/>
    </sheetView>
  </sheetViews>
  <sheetFormatPr defaultRowHeight="12.75"/>
  <cols>
    <col min="1" max="1" width="3" style="13" customWidth="1"/>
    <col min="2" max="2" width="9.140625" style="13"/>
    <col min="3" max="3" width="7" style="13" customWidth="1"/>
    <col min="4" max="4" width="36.28515625" style="13" customWidth="1"/>
    <col min="5" max="5" width="15" style="13" customWidth="1"/>
    <col min="6" max="6" width="22.7109375" style="13" customWidth="1"/>
    <col min="7" max="7" width="12.140625" style="13" customWidth="1"/>
    <col min="8" max="8" width="11.28515625" style="13" customWidth="1"/>
    <col min="9" max="9" width="12.7109375" style="13" customWidth="1"/>
    <col min="10" max="10" width="17.140625" style="13" customWidth="1"/>
    <col min="11" max="12" width="17.5703125" style="13" customWidth="1"/>
    <col min="13" max="13" width="18.5703125" style="13" customWidth="1"/>
    <col min="14" max="14" width="18" style="13" customWidth="1"/>
    <col min="15" max="15" width="9.140625" style="13" bestFit="1" customWidth="1"/>
    <col min="16" max="17" width="9.140625" style="13"/>
    <col min="18" max="18" width="16" style="13" bestFit="1" customWidth="1"/>
    <col min="19" max="16384" width="9.140625" style="13"/>
  </cols>
  <sheetData>
    <row r="1" spans="2:18" s="5" customFormat="1" ht="28.5" customHeight="1"/>
    <row r="2" spans="2:18" s="5" customFormat="1" ht="16.5"/>
    <row r="3" spans="2:18" s="5" customFormat="1" ht="16.5" customHeight="1"/>
    <row r="4" spans="2:18" s="7" customFormat="1" ht="10.5" customHeight="1">
      <c r="B4" s="328" t="s">
        <v>0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14"/>
    </row>
    <row r="5" spans="2:18" s="7" customFormat="1" ht="10.5" customHeight="1">
      <c r="B5" s="328" t="s">
        <v>1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14"/>
    </row>
    <row r="6" spans="2:18" s="7" customFormat="1" ht="10.5" customHeight="1">
      <c r="B6" s="329" t="s">
        <v>2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15"/>
    </row>
    <row r="7" spans="2:18" s="7" customFormat="1" ht="10.5" customHeight="1">
      <c r="B7" s="329" t="s">
        <v>3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15"/>
    </row>
    <row r="8" spans="2:18" s="7" customFormat="1" ht="15.9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8" ht="32.25" customHeight="1">
      <c r="B9" s="330" t="s">
        <v>4</v>
      </c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</row>
    <row r="10" spans="2:18" s="12" customFormat="1" ht="64.5" customHeight="1">
      <c r="B10" s="77" t="s">
        <v>5</v>
      </c>
      <c r="C10" s="77" t="s">
        <v>6</v>
      </c>
      <c r="D10" s="77" t="s">
        <v>29</v>
      </c>
      <c r="E10" s="77"/>
      <c r="F10" s="77" t="s">
        <v>30</v>
      </c>
      <c r="G10" s="77" t="s">
        <v>8</v>
      </c>
      <c r="H10" s="77" t="s">
        <v>9</v>
      </c>
      <c r="I10" s="77" t="s">
        <v>10</v>
      </c>
      <c r="J10" s="77" t="s">
        <v>11</v>
      </c>
      <c r="K10" s="114" t="s">
        <v>12</v>
      </c>
      <c r="L10" s="114" t="s">
        <v>13</v>
      </c>
      <c r="M10" s="114" t="s">
        <v>14</v>
      </c>
      <c r="N10" s="114" t="s">
        <v>15</v>
      </c>
    </row>
    <row r="11" spans="2:18" ht="32.25" customHeight="1">
      <c r="B11" s="323" t="s">
        <v>16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  <row r="12" spans="2:18" ht="23.25" customHeight="1">
      <c r="B12" s="324">
        <v>1</v>
      </c>
      <c r="C12" s="327">
        <v>1</v>
      </c>
      <c r="D12" s="339" t="s">
        <v>31</v>
      </c>
      <c r="E12" s="130"/>
      <c r="F12" s="117" t="s">
        <v>17</v>
      </c>
      <c r="G12" s="117">
        <v>27782</v>
      </c>
      <c r="H12" s="118" t="s">
        <v>18</v>
      </c>
      <c r="I12" s="117">
        <v>2</v>
      </c>
      <c r="J12" s="120"/>
      <c r="K12" s="120"/>
      <c r="L12" s="120">
        <f>K12*12</f>
        <v>0</v>
      </c>
      <c r="M12" s="120">
        <f>SUM(K12*I12)</f>
        <v>0</v>
      </c>
      <c r="N12" s="120">
        <f>M12*12</f>
        <v>0</v>
      </c>
    </row>
    <row r="13" spans="2:18" ht="23.25" customHeight="1">
      <c r="B13" s="324"/>
      <c r="C13" s="327"/>
      <c r="D13" s="339"/>
      <c r="E13" s="130"/>
      <c r="F13" s="117" t="s">
        <v>19</v>
      </c>
      <c r="G13" s="117">
        <v>23434</v>
      </c>
      <c r="H13" s="118" t="s">
        <v>18</v>
      </c>
      <c r="I13" s="117">
        <v>1</v>
      </c>
      <c r="J13" s="120"/>
      <c r="K13" s="120"/>
      <c r="L13" s="120">
        <f t="shared" ref="L13:L22" si="0">K13*12</f>
        <v>0</v>
      </c>
      <c r="M13" s="120">
        <f t="shared" ref="M13:M22" si="1">SUM(K13*I13)</f>
        <v>0</v>
      </c>
      <c r="N13" s="120">
        <f t="shared" ref="N13:N22" si="2">M13*12</f>
        <v>0</v>
      </c>
    </row>
    <row r="14" spans="2:18" ht="18" customHeight="1">
      <c r="B14" s="324"/>
      <c r="C14" s="336">
        <v>2</v>
      </c>
      <c r="D14" s="336" t="s">
        <v>32</v>
      </c>
      <c r="E14" s="176"/>
      <c r="F14" s="138" t="s">
        <v>17</v>
      </c>
      <c r="G14" s="138">
        <v>27782</v>
      </c>
      <c r="H14" s="138" t="s">
        <v>18</v>
      </c>
      <c r="I14" s="138">
        <v>3</v>
      </c>
      <c r="J14" s="108"/>
      <c r="K14" s="108"/>
      <c r="L14" s="108">
        <f t="shared" si="0"/>
        <v>0</v>
      </c>
      <c r="M14" s="108">
        <f t="shared" si="1"/>
        <v>0</v>
      </c>
      <c r="N14" s="108">
        <f t="shared" si="2"/>
        <v>0</v>
      </c>
      <c r="R14" s="110"/>
    </row>
    <row r="15" spans="2:18" ht="18" customHeight="1">
      <c r="B15" s="324"/>
      <c r="C15" s="337"/>
      <c r="D15" s="337"/>
      <c r="E15" s="177"/>
      <c r="F15" s="138" t="s">
        <v>19</v>
      </c>
      <c r="G15" s="138">
        <v>23434</v>
      </c>
      <c r="H15" s="138" t="s">
        <v>18</v>
      </c>
      <c r="I15" s="138">
        <v>1</v>
      </c>
      <c r="J15" s="108"/>
      <c r="K15" s="108"/>
      <c r="L15" s="108">
        <f t="shared" si="0"/>
        <v>0</v>
      </c>
      <c r="M15" s="108">
        <f t="shared" si="1"/>
        <v>0</v>
      </c>
      <c r="N15" s="108">
        <f t="shared" si="2"/>
        <v>0</v>
      </c>
    </row>
    <row r="16" spans="2:18">
      <c r="B16" s="324"/>
      <c r="C16" s="338"/>
      <c r="D16" s="338"/>
      <c r="E16" s="178"/>
      <c r="F16" s="138" t="s">
        <v>20</v>
      </c>
      <c r="G16" s="138">
        <v>14044</v>
      </c>
      <c r="H16" s="138" t="s">
        <v>33</v>
      </c>
      <c r="I16" s="138">
        <v>2</v>
      </c>
      <c r="J16" s="108"/>
      <c r="K16" s="108"/>
      <c r="L16" s="108">
        <f t="shared" si="0"/>
        <v>0</v>
      </c>
      <c r="M16" s="108">
        <f t="shared" si="1"/>
        <v>0</v>
      </c>
      <c r="N16" s="108">
        <f t="shared" si="2"/>
        <v>0</v>
      </c>
    </row>
    <row r="17" spans="2:18" ht="18" customHeight="1">
      <c r="B17" s="324"/>
      <c r="C17" s="327">
        <v>3</v>
      </c>
      <c r="D17" s="339" t="s">
        <v>34</v>
      </c>
      <c r="E17" s="130"/>
      <c r="F17" s="117" t="s">
        <v>17</v>
      </c>
      <c r="G17" s="118">
        <v>27782</v>
      </c>
      <c r="H17" s="118" t="s">
        <v>18</v>
      </c>
      <c r="I17" s="118">
        <v>1</v>
      </c>
      <c r="J17" s="119"/>
      <c r="K17" s="119"/>
      <c r="L17" s="119">
        <f t="shared" si="0"/>
        <v>0</v>
      </c>
      <c r="M17" s="119">
        <f t="shared" si="1"/>
        <v>0</v>
      </c>
      <c r="N17" s="120">
        <f t="shared" si="2"/>
        <v>0</v>
      </c>
      <c r="R17" s="110"/>
    </row>
    <row r="18" spans="2:18">
      <c r="B18" s="324"/>
      <c r="C18" s="327"/>
      <c r="D18" s="339"/>
      <c r="E18" s="130"/>
      <c r="F18" s="118" t="s">
        <v>20</v>
      </c>
      <c r="G18" s="117">
        <v>14044</v>
      </c>
      <c r="H18" s="134" t="s">
        <v>33</v>
      </c>
      <c r="I18" s="117">
        <v>1</v>
      </c>
      <c r="J18" s="120"/>
      <c r="K18" s="120"/>
      <c r="L18" s="120">
        <f t="shared" si="0"/>
        <v>0</v>
      </c>
      <c r="M18" s="120">
        <f t="shared" si="1"/>
        <v>0</v>
      </c>
      <c r="N18" s="120">
        <f t="shared" si="2"/>
        <v>0</v>
      </c>
    </row>
    <row r="19" spans="2:18" ht="38.25">
      <c r="B19" s="324"/>
      <c r="C19" s="138">
        <v>4</v>
      </c>
      <c r="D19" s="138" t="s">
        <v>35</v>
      </c>
      <c r="E19" s="138"/>
      <c r="F19" s="138" t="s">
        <v>17</v>
      </c>
      <c r="G19" s="138">
        <v>27782</v>
      </c>
      <c r="H19" s="138" t="s">
        <v>18</v>
      </c>
      <c r="I19" s="138">
        <v>1</v>
      </c>
      <c r="J19" s="108"/>
      <c r="K19" s="108"/>
      <c r="L19" s="108">
        <f t="shared" si="0"/>
        <v>0</v>
      </c>
      <c r="M19" s="108">
        <f t="shared" si="1"/>
        <v>0</v>
      </c>
      <c r="N19" s="108">
        <f t="shared" si="2"/>
        <v>0</v>
      </c>
    </row>
    <row r="20" spans="2:18" ht="38.25">
      <c r="B20" s="324"/>
      <c r="C20" s="118">
        <v>5</v>
      </c>
      <c r="D20" s="134" t="s">
        <v>36</v>
      </c>
      <c r="E20" s="134"/>
      <c r="F20" s="117" t="s">
        <v>17</v>
      </c>
      <c r="G20" s="118">
        <v>27782</v>
      </c>
      <c r="H20" s="118" t="s">
        <v>18</v>
      </c>
      <c r="I20" s="118">
        <v>1</v>
      </c>
      <c r="J20" s="119"/>
      <c r="K20" s="119"/>
      <c r="L20" s="119">
        <f t="shared" si="0"/>
        <v>0</v>
      </c>
      <c r="M20" s="119">
        <f t="shared" si="1"/>
        <v>0</v>
      </c>
      <c r="N20" s="120">
        <f t="shared" si="2"/>
        <v>0</v>
      </c>
      <c r="R20" s="110"/>
    </row>
    <row r="21" spans="2:18" ht="38.25">
      <c r="B21" s="324"/>
      <c r="C21" s="138">
        <v>6</v>
      </c>
      <c r="D21" s="138" t="s">
        <v>37</v>
      </c>
      <c r="E21" s="138"/>
      <c r="F21" s="138" t="s">
        <v>17</v>
      </c>
      <c r="G21" s="138">
        <v>27782</v>
      </c>
      <c r="H21" s="138" t="s">
        <v>18</v>
      </c>
      <c r="I21" s="138">
        <v>2</v>
      </c>
      <c r="J21" s="108"/>
      <c r="K21" s="108"/>
      <c r="L21" s="108">
        <f t="shared" si="0"/>
        <v>0</v>
      </c>
      <c r="M21" s="108">
        <f t="shared" si="1"/>
        <v>0</v>
      </c>
      <c r="N21" s="108">
        <f t="shared" si="2"/>
        <v>0</v>
      </c>
    </row>
    <row r="22" spans="2:18" ht="21" customHeight="1">
      <c r="B22" s="324"/>
      <c r="C22" s="118">
        <v>7</v>
      </c>
      <c r="D22" s="129" t="s">
        <v>38</v>
      </c>
      <c r="E22" s="129"/>
      <c r="F22" s="117" t="s">
        <v>17</v>
      </c>
      <c r="G22" s="118">
        <v>27782</v>
      </c>
      <c r="H22" s="118" t="s">
        <v>18</v>
      </c>
      <c r="I22" s="118">
        <v>1</v>
      </c>
      <c r="J22" s="119"/>
      <c r="K22" s="119"/>
      <c r="L22" s="119">
        <f t="shared" si="0"/>
        <v>0</v>
      </c>
      <c r="M22" s="119">
        <f t="shared" si="1"/>
        <v>0</v>
      </c>
      <c r="N22" s="120">
        <f t="shared" si="2"/>
        <v>0</v>
      </c>
      <c r="R22" s="110"/>
    </row>
    <row r="23" spans="2:18" ht="30" customHeight="1">
      <c r="B23" s="326" t="s">
        <v>22</v>
      </c>
      <c r="C23" s="326"/>
      <c r="D23" s="326"/>
      <c r="E23" s="326"/>
      <c r="F23" s="326"/>
      <c r="G23" s="326"/>
      <c r="H23" s="326"/>
      <c r="I23" s="326"/>
      <c r="J23" s="326"/>
      <c r="K23" s="223">
        <f>SUM(I12:I22)</f>
        <v>16</v>
      </c>
      <c r="L23" s="121">
        <f>SUM(L12:L22)</f>
        <v>0</v>
      </c>
      <c r="M23" s="121">
        <f>SUM(M12:M22)</f>
        <v>0</v>
      </c>
      <c r="N23" s="121">
        <f>SUM(N12:N22)</f>
        <v>0</v>
      </c>
      <c r="R23" s="110"/>
    </row>
    <row r="24" spans="2:18" ht="4.5" customHeight="1">
      <c r="B24" s="325"/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</row>
    <row r="25" spans="2:18" ht="34.5" customHeight="1">
      <c r="B25" s="326" t="s">
        <v>24</v>
      </c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R25" s="16"/>
    </row>
    <row r="26" spans="2:18" ht="18.75" customHeight="1">
      <c r="B26" s="341">
        <v>2</v>
      </c>
      <c r="C26" s="118">
        <v>8</v>
      </c>
      <c r="D26" s="135" t="s">
        <v>39</v>
      </c>
      <c r="E26" s="135"/>
      <c r="F26" s="117" t="s">
        <v>17</v>
      </c>
      <c r="G26" s="117">
        <v>27782</v>
      </c>
      <c r="H26" s="118" t="s">
        <v>18</v>
      </c>
      <c r="I26" s="118">
        <v>1</v>
      </c>
      <c r="J26" s="120"/>
      <c r="K26" s="120"/>
      <c r="L26" s="120">
        <f t="shared" ref="L26:L36" si="3">K26*12</f>
        <v>0</v>
      </c>
      <c r="M26" s="120">
        <f t="shared" ref="M26:M36" si="4">SUM(K26*I26)</f>
        <v>0</v>
      </c>
      <c r="N26" s="120">
        <f t="shared" ref="N26:N36" si="5">M26*12</f>
        <v>0</v>
      </c>
    </row>
    <row r="27" spans="2:18" ht="18.75" customHeight="1">
      <c r="B27" s="342"/>
      <c r="C27" s="344">
        <v>9</v>
      </c>
      <c r="D27" s="340" t="s">
        <v>40</v>
      </c>
      <c r="E27" s="220"/>
      <c r="F27" s="204" t="s">
        <v>17</v>
      </c>
      <c r="G27" s="203">
        <v>27782</v>
      </c>
      <c r="H27" s="203" t="s">
        <v>18</v>
      </c>
      <c r="I27" s="203">
        <v>1</v>
      </c>
      <c r="J27" s="206"/>
      <c r="K27" s="206"/>
      <c r="L27" s="206">
        <f t="shared" si="3"/>
        <v>0</v>
      </c>
      <c r="M27" s="206">
        <f t="shared" si="4"/>
        <v>0</v>
      </c>
      <c r="N27" s="206">
        <f t="shared" si="5"/>
        <v>0</v>
      </c>
    </row>
    <row r="28" spans="2:18">
      <c r="B28" s="342"/>
      <c r="C28" s="344"/>
      <c r="D28" s="340"/>
      <c r="E28" s="220"/>
      <c r="F28" s="203" t="s">
        <v>20</v>
      </c>
      <c r="G28" s="204">
        <v>14044</v>
      </c>
      <c r="H28" s="207" t="s">
        <v>41</v>
      </c>
      <c r="I28" s="203">
        <v>1</v>
      </c>
      <c r="J28" s="206"/>
      <c r="K28" s="206"/>
      <c r="L28" s="206">
        <f t="shared" si="3"/>
        <v>0</v>
      </c>
      <c r="M28" s="206">
        <f t="shared" si="4"/>
        <v>0</v>
      </c>
      <c r="N28" s="206">
        <f t="shared" si="5"/>
        <v>0</v>
      </c>
    </row>
    <row r="29" spans="2:18" ht="18.75" customHeight="1">
      <c r="B29" s="342"/>
      <c r="C29" s="347">
        <v>10</v>
      </c>
      <c r="D29" s="345" t="s">
        <v>42</v>
      </c>
      <c r="E29" s="222"/>
      <c r="F29" s="134" t="s">
        <v>17</v>
      </c>
      <c r="G29" s="134">
        <v>27782</v>
      </c>
      <c r="H29" s="134" t="s">
        <v>18</v>
      </c>
      <c r="I29" s="134">
        <v>1</v>
      </c>
      <c r="J29" s="69"/>
      <c r="K29" s="69"/>
      <c r="L29" s="69">
        <f t="shared" si="3"/>
        <v>0</v>
      </c>
      <c r="M29" s="69">
        <f t="shared" si="4"/>
        <v>0</v>
      </c>
      <c r="N29" s="69">
        <f t="shared" si="5"/>
        <v>0</v>
      </c>
    </row>
    <row r="30" spans="2:18">
      <c r="B30" s="342"/>
      <c r="C30" s="348"/>
      <c r="D30" s="346"/>
      <c r="E30" s="219"/>
      <c r="F30" s="134" t="s">
        <v>20</v>
      </c>
      <c r="G30" s="134">
        <v>14044</v>
      </c>
      <c r="H30" s="134" t="s">
        <v>41</v>
      </c>
      <c r="I30" s="134">
        <v>1</v>
      </c>
      <c r="J30" s="69"/>
      <c r="K30" s="69"/>
      <c r="L30" s="69">
        <f t="shared" si="3"/>
        <v>0</v>
      </c>
      <c r="M30" s="69">
        <f t="shared" si="4"/>
        <v>0</v>
      </c>
      <c r="N30" s="69">
        <f t="shared" si="5"/>
        <v>0</v>
      </c>
    </row>
    <row r="31" spans="2:18" ht="18.75" customHeight="1">
      <c r="B31" s="342"/>
      <c r="C31" s="336">
        <v>11</v>
      </c>
      <c r="D31" s="349" t="s">
        <v>43</v>
      </c>
      <c r="E31" s="161"/>
      <c r="F31" s="138" t="s">
        <v>17</v>
      </c>
      <c r="G31" s="138">
        <v>27782</v>
      </c>
      <c r="H31" s="138" t="s">
        <v>18</v>
      </c>
      <c r="I31" s="138">
        <v>1</v>
      </c>
      <c r="J31" s="108"/>
      <c r="K31" s="108"/>
      <c r="L31" s="108">
        <f t="shared" si="3"/>
        <v>0</v>
      </c>
      <c r="M31" s="108">
        <f t="shared" si="4"/>
        <v>0</v>
      </c>
      <c r="N31" s="108">
        <f t="shared" si="5"/>
        <v>0</v>
      </c>
    </row>
    <row r="32" spans="2:18">
      <c r="B32" s="342"/>
      <c r="C32" s="338"/>
      <c r="D32" s="350"/>
      <c r="E32" s="139"/>
      <c r="F32" s="138" t="s">
        <v>20</v>
      </c>
      <c r="G32" s="138">
        <v>14044</v>
      </c>
      <c r="H32" s="207" t="s">
        <v>41</v>
      </c>
      <c r="I32" s="138">
        <v>1</v>
      </c>
      <c r="J32" s="108"/>
      <c r="K32" s="108"/>
      <c r="L32" s="108">
        <f t="shared" si="3"/>
        <v>0</v>
      </c>
      <c r="M32" s="108">
        <f t="shared" si="4"/>
        <v>0</v>
      </c>
      <c r="N32" s="108">
        <f t="shared" si="5"/>
        <v>0</v>
      </c>
    </row>
    <row r="33" spans="2:14" ht="38.25">
      <c r="B33" s="342"/>
      <c r="C33" s="118">
        <v>12</v>
      </c>
      <c r="D33" s="130" t="s">
        <v>44</v>
      </c>
      <c r="E33" s="130"/>
      <c r="F33" s="117" t="s">
        <v>17</v>
      </c>
      <c r="G33" s="117">
        <v>27782</v>
      </c>
      <c r="H33" s="118" t="s">
        <v>18</v>
      </c>
      <c r="I33" s="118">
        <v>2</v>
      </c>
      <c r="J33" s="120"/>
      <c r="K33" s="120"/>
      <c r="L33" s="120">
        <f t="shared" si="3"/>
        <v>0</v>
      </c>
      <c r="M33" s="120">
        <f t="shared" si="4"/>
        <v>0</v>
      </c>
      <c r="N33" s="120">
        <f t="shared" si="5"/>
        <v>0</v>
      </c>
    </row>
    <row r="34" spans="2:14" ht="38.25">
      <c r="B34" s="342"/>
      <c r="C34" s="138">
        <v>13</v>
      </c>
      <c r="D34" s="212" t="s">
        <v>45</v>
      </c>
      <c r="E34" s="140"/>
      <c r="F34" s="138" t="s">
        <v>17</v>
      </c>
      <c r="G34" s="138">
        <v>27782</v>
      </c>
      <c r="H34" s="138" t="s">
        <v>18</v>
      </c>
      <c r="I34" s="138">
        <v>2</v>
      </c>
      <c r="J34" s="108"/>
      <c r="K34" s="108"/>
      <c r="L34" s="108">
        <f>K34*12</f>
        <v>0</v>
      </c>
      <c r="M34" s="108">
        <f>SUM(K34*I34)</f>
        <v>0</v>
      </c>
      <c r="N34" s="108">
        <f>M34*12</f>
        <v>0</v>
      </c>
    </row>
    <row r="35" spans="2:14" ht="18.75" customHeight="1">
      <c r="B35" s="342"/>
      <c r="C35" s="134">
        <v>14</v>
      </c>
      <c r="D35" s="129" t="s">
        <v>46</v>
      </c>
      <c r="E35" s="129"/>
      <c r="F35" s="134" t="s">
        <v>17</v>
      </c>
      <c r="G35" s="134">
        <v>27782</v>
      </c>
      <c r="H35" s="134" t="s">
        <v>18</v>
      </c>
      <c r="I35" s="134">
        <v>1</v>
      </c>
      <c r="J35" s="69"/>
      <c r="K35" s="69"/>
      <c r="L35" s="69">
        <f>K35*12</f>
        <v>0</v>
      </c>
      <c r="M35" s="69">
        <f>SUM(K35*I35)</f>
        <v>0</v>
      </c>
      <c r="N35" s="69">
        <f>M35*12</f>
        <v>0</v>
      </c>
    </row>
    <row r="36" spans="2:14" ht="18.75" customHeight="1">
      <c r="B36" s="343"/>
      <c r="C36" s="224">
        <v>15</v>
      </c>
      <c r="D36" s="225" t="s">
        <v>47</v>
      </c>
      <c r="E36" s="225"/>
      <c r="F36" s="221" t="s">
        <v>17</v>
      </c>
      <c r="G36" s="224">
        <v>27782</v>
      </c>
      <c r="H36" s="224" t="s">
        <v>18</v>
      </c>
      <c r="I36" s="224">
        <v>1</v>
      </c>
      <c r="J36" s="226"/>
      <c r="K36" s="226"/>
      <c r="L36" s="226">
        <f t="shared" si="3"/>
        <v>0</v>
      </c>
      <c r="M36" s="226">
        <f t="shared" si="4"/>
        <v>0</v>
      </c>
      <c r="N36" s="226">
        <f t="shared" si="5"/>
        <v>0</v>
      </c>
    </row>
    <row r="37" spans="2:14" ht="30" customHeight="1">
      <c r="B37" s="332" t="s">
        <v>25</v>
      </c>
      <c r="C37" s="332"/>
      <c r="D37" s="332"/>
      <c r="E37" s="332"/>
      <c r="F37" s="332"/>
      <c r="G37" s="332"/>
      <c r="H37" s="332"/>
      <c r="I37" s="332"/>
      <c r="J37" s="332"/>
      <c r="K37" s="223">
        <f>SUM(I26:I36)</f>
        <v>13</v>
      </c>
      <c r="L37" s="121">
        <f>SUM(L26:L36)</f>
        <v>0</v>
      </c>
      <c r="M37" s="121">
        <f>SUM(M26:M36)</f>
        <v>0</v>
      </c>
      <c r="N37" s="121">
        <f>SUM(N26:N36)</f>
        <v>0</v>
      </c>
    </row>
    <row r="38" spans="2:14" ht="4.5" customHeight="1">
      <c r="B38" s="335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</row>
    <row r="39" spans="2:14" ht="37.5" customHeight="1">
      <c r="B39" s="332" t="s">
        <v>48</v>
      </c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121">
        <f>SUM(M23,M37)</f>
        <v>0</v>
      </c>
      <c r="N39" s="121">
        <f>SUM(N23+N37)</f>
        <v>0</v>
      </c>
    </row>
    <row r="40" spans="2:14" ht="21.75" customHeight="1"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</row>
    <row r="41" spans="2:14" ht="42.75" customHeight="1">
      <c r="B41" s="333" t="s">
        <v>28</v>
      </c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</row>
  </sheetData>
  <mergeCells count="28">
    <mergeCell ref="B26:B36"/>
    <mergeCell ref="C27:C28"/>
    <mergeCell ref="D29:D30"/>
    <mergeCell ref="C29:C30"/>
    <mergeCell ref="C31:C32"/>
    <mergeCell ref="D31:D32"/>
    <mergeCell ref="C17:C18"/>
    <mergeCell ref="B38:N38"/>
    <mergeCell ref="B39:L39"/>
    <mergeCell ref="B40:N40"/>
    <mergeCell ref="B41:N41"/>
    <mergeCell ref="B12:B22"/>
    <mergeCell ref="D14:D16"/>
    <mergeCell ref="B23:J23"/>
    <mergeCell ref="B24:N24"/>
    <mergeCell ref="B25:N25"/>
    <mergeCell ref="B37:J37"/>
    <mergeCell ref="D12:D13"/>
    <mergeCell ref="C12:C13"/>
    <mergeCell ref="C14:C16"/>
    <mergeCell ref="D17:D18"/>
    <mergeCell ref="D27:D28"/>
    <mergeCell ref="B11:N11"/>
    <mergeCell ref="B4:N4"/>
    <mergeCell ref="B5:N5"/>
    <mergeCell ref="B6:N6"/>
    <mergeCell ref="B7:N7"/>
    <mergeCell ref="B9:N9"/>
  </mergeCell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C7F0"/>
  </sheetPr>
  <dimension ref="A1:AU111"/>
  <sheetViews>
    <sheetView topLeftCell="B1" zoomScale="90" zoomScaleNormal="90" zoomScaleSheetLayoutView="90" workbookViewId="0">
      <pane xSplit="3" topLeftCell="E1" activePane="topRight" state="frozen"/>
      <selection pane="topRight" activeCell="B1" sqref="B1"/>
    </sheetView>
  </sheetViews>
  <sheetFormatPr defaultColWidth="9.140625" defaultRowHeight="16.5"/>
  <cols>
    <col min="1" max="1" width="3" style="2" customWidth="1"/>
    <col min="2" max="2" width="8.28515625" style="143" customWidth="1"/>
    <col min="3" max="3" width="68.42578125" style="2" customWidth="1"/>
    <col min="4" max="4" width="12.7109375" style="2" customWidth="1"/>
    <col min="5" max="6" width="15.28515625" style="2" customWidth="1"/>
    <col min="7" max="8" width="14.5703125" style="2" customWidth="1"/>
    <col min="9" max="9" width="16" style="2" customWidth="1"/>
    <col min="10" max="12" width="15.28515625" style="2" customWidth="1"/>
    <col min="13" max="13" width="16" style="2" customWidth="1"/>
    <col min="14" max="16" width="15.28515625" style="2" customWidth="1"/>
    <col min="17" max="17" width="16" style="2" customWidth="1"/>
    <col min="18" max="20" width="15.28515625" style="2" customWidth="1"/>
    <col min="21" max="21" width="16" style="2" customWidth="1"/>
    <col min="22" max="24" width="15.28515625" style="2" customWidth="1"/>
    <col min="25" max="25" width="16" style="2" customWidth="1"/>
    <col min="26" max="28" width="15.28515625" style="2" customWidth="1"/>
    <col min="29" max="29" width="16" style="2" customWidth="1"/>
    <col min="30" max="32" width="15.28515625" style="2" customWidth="1"/>
    <col min="33" max="33" width="16" style="2" customWidth="1"/>
    <col min="34" max="36" width="15.28515625" style="2" customWidth="1"/>
    <col min="37" max="37" width="16" style="2" customWidth="1"/>
    <col min="38" max="40" width="15.28515625" style="2" customWidth="1"/>
    <col min="41" max="41" width="16" style="2" customWidth="1"/>
    <col min="42" max="42" width="15.140625" style="2" customWidth="1"/>
    <col min="43" max="44" width="15.28515625" style="2" customWidth="1"/>
    <col min="45" max="45" width="16" style="2" customWidth="1"/>
    <col min="46" max="46" width="18" style="2" customWidth="1"/>
    <col min="47" max="55" width="9.140625" style="2"/>
    <col min="56" max="56" width="2.5703125" style="2" customWidth="1"/>
    <col min="57" max="68" width="9.140625" style="2"/>
    <col min="69" max="69" width="28.42578125" style="2" customWidth="1"/>
    <col min="70" max="16384" width="9.140625" style="2"/>
  </cols>
  <sheetData>
    <row r="1" spans="1:47" ht="28.5" customHeight="1">
      <c r="B1" s="262" t="s">
        <v>119</v>
      </c>
    </row>
    <row r="3" spans="1:47" ht="16.5" customHeight="1"/>
    <row r="4" spans="1:47" s="1" customFormat="1" ht="10.5" customHeight="1">
      <c r="B4" s="426" t="s">
        <v>0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3"/>
      <c r="AU4" s="3"/>
    </row>
    <row r="5" spans="1:47" s="1" customFormat="1" ht="10.5" customHeight="1">
      <c r="B5" s="426" t="s">
        <v>1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3"/>
      <c r="AU5" s="3"/>
    </row>
    <row r="6" spans="1:47" s="1" customFormat="1" ht="10.5" customHeight="1">
      <c r="B6" s="392" t="s">
        <v>2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4"/>
      <c r="AU6" s="4"/>
    </row>
    <row r="7" spans="1:47" s="1" customFormat="1" ht="10.5" customHeight="1">
      <c r="B7" s="392" t="s">
        <v>3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4"/>
      <c r="AU7" s="4"/>
    </row>
    <row r="8" spans="1:47" s="1" customFormat="1" ht="10.5" customHeight="1">
      <c r="B8" s="392" t="s">
        <v>49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4"/>
      <c r="AU8" s="4"/>
    </row>
    <row r="9" spans="1:47" s="148" customFormat="1" ht="37.5" customHeight="1">
      <c r="B9" s="150"/>
      <c r="E9" s="302" t="s">
        <v>291</v>
      </c>
      <c r="F9" s="303"/>
    </row>
    <row r="10" spans="1:47" s="148" customFormat="1" ht="24" customHeight="1">
      <c r="B10" s="507" t="s">
        <v>308</v>
      </c>
      <c r="C10" s="507"/>
      <c r="D10" s="507"/>
      <c r="E10" s="507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</row>
    <row r="11" spans="1:47" s="148" customFormat="1" ht="72.75" customHeight="1">
      <c r="B11" s="349" t="s">
        <v>285</v>
      </c>
      <c r="C11" s="349" t="s">
        <v>309</v>
      </c>
      <c r="D11" s="349" t="s">
        <v>287</v>
      </c>
      <c r="E11" s="349" t="s">
        <v>289</v>
      </c>
      <c r="F11" s="513" t="s">
        <v>123</v>
      </c>
      <c r="G11" s="514"/>
      <c r="H11" s="514"/>
      <c r="I11" s="515"/>
      <c r="J11" s="502" t="s">
        <v>143</v>
      </c>
      <c r="K11" s="503"/>
      <c r="L11" s="503"/>
      <c r="M11" s="504"/>
      <c r="N11" s="502" t="s">
        <v>146</v>
      </c>
      <c r="O11" s="503"/>
      <c r="P11" s="503"/>
      <c r="Q11" s="504"/>
      <c r="R11" s="502" t="s">
        <v>147</v>
      </c>
      <c r="S11" s="503"/>
      <c r="T11" s="503"/>
      <c r="U11" s="504"/>
      <c r="V11" s="502" t="s">
        <v>148</v>
      </c>
      <c r="W11" s="503"/>
      <c r="X11" s="503"/>
      <c r="Y11" s="504"/>
      <c r="Z11" s="502" t="s">
        <v>150</v>
      </c>
      <c r="AA11" s="503"/>
      <c r="AB11" s="503"/>
      <c r="AC11" s="504"/>
      <c r="AD11" s="502" t="s">
        <v>151</v>
      </c>
      <c r="AE11" s="503"/>
      <c r="AF11" s="503"/>
      <c r="AG11" s="504"/>
      <c r="AH11" s="502" t="s">
        <v>154</v>
      </c>
      <c r="AI11" s="503"/>
      <c r="AJ11" s="503"/>
      <c r="AK11" s="504"/>
      <c r="AL11" s="502" t="s">
        <v>153</v>
      </c>
      <c r="AM11" s="503"/>
      <c r="AN11" s="503"/>
      <c r="AO11" s="504"/>
      <c r="AP11" s="508" t="s">
        <v>310</v>
      </c>
      <c r="AQ11" s="509"/>
      <c r="AR11" s="509"/>
      <c r="AS11" s="510"/>
    </row>
    <row r="12" spans="1:47" s="148" customFormat="1" ht="30" customHeight="1">
      <c r="B12" s="518"/>
      <c r="C12" s="518"/>
      <c r="D12" s="518"/>
      <c r="E12" s="505"/>
      <c r="F12" s="372" t="s">
        <v>52</v>
      </c>
      <c r="G12" s="372"/>
      <c r="H12" s="372"/>
      <c r="I12" s="189">
        <v>3</v>
      </c>
      <c r="J12" s="372" t="s">
        <v>52</v>
      </c>
      <c r="K12" s="372"/>
      <c r="L12" s="372"/>
      <c r="M12" s="189">
        <v>1</v>
      </c>
      <c r="N12" s="372" t="s">
        <v>52</v>
      </c>
      <c r="O12" s="372"/>
      <c r="P12" s="372"/>
      <c r="Q12" s="189">
        <v>2</v>
      </c>
      <c r="R12" s="372" t="s">
        <v>52</v>
      </c>
      <c r="S12" s="372"/>
      <c r="T12" s="372"/>
      <c r="U12" s="189">
        <v>1</v>
      </c>
      <c r="V12" s="372" t="s">
        <v>52</v>
      </c>
      <c r="W12" s="372"/>
      <c r="X12" s="372"/>
      <c r="Y12" s="189">
        <v>1</v>
      </c>
      <c r="Z12" s="372" t="s">
        <v>52</v>
      </c>
      <c r="AA12" s="372"/>
      <c r="AB12" s="372"/>
      <c r="AC12" s="189">
        <v>1</v>
      </c>
      <c r="AD12" s="372" t="s">
        <v>52</v>
      </c>
      <c r="AE12" s="372"/>
      <c r="AF12" s="372"/>
      <c r="AG12" s="189">
        <v>1</v>
      </c>
      <c r="AH12" s="372" t="s">
        <v>52</v>
      </c>
      <c r="AI12" s="372"/>
      <c r="AJ12" s="372"/>
      <c r="AK12" s="189">
        <v>1</v>
      </c>
      <c r="AL12" s="372" t="s">
        <v>52</v>
      </c>
      <c r="AM12" s="372"/>
      <c r="AN12" s="372"/>
      <c r="AO12" s="189">
        <v>1</v>
      </c>
      <c r="AP12" s="372" t="s">
        <v>52</v>
      </c>
      <c r="AQ12" s="372"/>
      <c r="AR12" s="372"/>
      <c r="AS12" s="189">
        <v>1</v>
      </c>
    </row>
    <row r="13" spans="1:47" s="148" customFormat="1" ht="35.25" customHeight="1">
      <c r="B13" s="350"/>
      <c r="C13" s="350"/>
      <c r="D13" s="350"/>
      <c r="E13" s="350"/>
      <c r="F13" s="190" t="s">
        <v>311</v>
      </c>
      <c r="G13" s="190" t="s">
        <v>312</v>
      </c>
      <c r="H13" s="139" t="s">
        <v>313</v>
      </c>
      <c r="I13" s="139" t="s">
        <v>314</v>
      </c>
      <c r="J13" s="190" t="s">
        <v>311</v>
      </c>
      <c r="K13" s="190" t="s">
        <v>312</v>
      </c>
      <c r="L13" s="139" t="s">
        <v>313</v>
      </c>
      <c r="M13" s="139" t="s">
        <v>314</v>
      </c>
      <c r="N13" s="190" t="s">
        <v>311</v>
      </c>
      <c r="O13" s="190" t="s">
        <v>312</v>
      </c>
      <c r="P13" s="139" t="s">
        <v>313</v>
      </c>
      <c r="Q13" s="139" t="s">
        <v>314</v>
      </c>
      <c r="R13" s="190" t="s">
        <v>311</v>
      </c>
      <c r="S13" s="190" t="s">
        <v>312</v>
      </c>
      <c r="T13" s="139" t="s">
        <v>313</v>
      </c>
      <c r="U13" s="139" t="s">
        <v>314</v>
      </c>
      <c r="V13" s="190" t="s">
        <v>311</v>
      </c>
      <c r="W13" s="190" t="s">
        <v>312</v>
      </c>
      <c r="X13" s="139" t="s">
        <v>313</v>
      </c>
      <c r="Y13" s="139" t="s">
        <v>314</v>
      </c>
      <c r="Z13" s="190" t="s">
        <v>311</v>
      </c>
      <c r="AA13" s="190" t="s">
        <v>312</v>
      </c>
      <c r="AB13" s="139" t="s">
        <v>313</v>
      </c>
      <c r="AC13" s="139" t="s">
        <v>314</v>
      </c>
      <c r="AD13" s="190" t="s">
        <v>311</v>
      </c>
      <c r="AE13" s="190" t="s">
        <v>312</v>
      </c>
      <c r="AF13" s="139" t="s">
        <v>313</v>
      </c>
      <c r="AG13" s="139" t="s">
        <v>314</v>
      </c>
      <c r="AH13" s="190" t="s">
        <v>311</v>
      </c>
      <c r="AI13" s="190" t="s">
        <v>312</v>
      </c>
      <c r="AJ13" s="139" t="s">
        <v>313</v>
      </c>
      <c r="AK13" s="139" t="s">
        <v>314</v>
      </c>
      <c r="AL13" s="190" t="s">
        <v>311</v>
      </c>
      <c r="AM13" s="190" t="s">
        <v>312</v>
      </c>
      <c r="AN13" s="139" t="s">
        <v>313</v>
      </c>
      <c r="AO13" s="139" t="s">
        <v>314</v>
      </c>
      <c r="AP13" s="190" t="s">
        <v>311</v>
      </c>
      <c r="AQ13" s="190" t="s">
        <v>312</v>
      </c>
      <c r="AR13" s="139" t="s">
        <v>313</v>
      </c>
      <c r="AS13" s="139" t="s">
        <v>314</v>
      </c>
    </row>
    <row r="14" spans="1:47" s="148" customFormat="1" ht="16.5" customHeight="1">
      <c r="B14" s="511" t="s">
        <v>315</v>
      </c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12"/>
      <c r="V14" s="512"/>
      <c r="W14" s="512"/>
      <c r="X14" s="512"/>
      <c r="Y14" s="512"/>
      <c r="Z14" s="512"/>
      <c r="AA14" s="512"/>
      <c r="AB14" s="512"/>
      <c r="AC14" s="512"/>
      <c r="AD14" s="512"/>
      <c r="AE14" s="512"/>
      <c r="AF14" s="512"/>
      <c r="AG14" s="512"/>
      <c r="AH14" s="512"/>
      <c r="AI14" s="512"/>
      <c r="AJ14" s="512"/>
      <c r="AK14" s="512"/>
      <c r="AL14" s="512"/>
      <c r="AM14" s="512"/>
      <c r="AN14" s="512"/>
      <c r="AO14" s="512"/>
      <c r="AP14" s="512"/>
      <c r="AQ14" s="512"/>
      <c r="AR14" s="512"/>
      <c r="AS14" s="512"/>
    </row>
    <row r="15" spans="1:47" s="149" customFormat="1" ht="12.75">
      <c r="A15" s="141"/>
      <c r="B15" s="191">
        <v>1</v>
      </c>
      <c r="C15" s="155" t="s">
        <v>316</v>
      </c>
      <c r="D15" s="191" t="s">
        <v>317</v>
      </c>
      <c r="E15" s="272">
        <v>2.1</v>
      </c>
      <c r="F15" s="196">
        <v>6</v>
      </c>
      <c r="G15" s="164">
        <f>F15*E15</f>
        <v>12.6</v>
      </c>
      <c r="H15" s="164">
        <f>G15*12</f>
        <v>151.19999999999999</v>
      </c>
      <c r="I15" s="164">
        <f>H15/I12</f>
        <v>50.4</v>
      </c>
      <c r="J15" s="194">
        <v>3</v>
      </c>
      <c r="K15" s="192">
        <f t="shared" ref="K15:K51" si="0">J15*E15</f>
        <v>6.3</v>
      </c>
      <c r="L15" s="192">
        <f>K15*12</f>
        <v>75.599999999999994</v>
      </c>
      <c r="M15" s="192">
        <f>L15/M12</f>
        <v>75.599999999999994</v>
      </c>
      <c r="N15" s="196">
        <v>8</v>
      </c>
      <c r="O15" s="164">
        <f>N15*E15</f>
        <v>16.8</v>
      </c>
      <c r="P15" s="164">
        <f>O15*12</f>
        <v>201.6</v>
      </c>
      <c r="Q15" s="164">
        <f>P15/Q12</f>
        <v>100.8</v>
      </c>
      <c r="R15" s="194">
        <v>3</v>
      </c>
      <c r="S15" s="192">
        <f>R15*E15</f>
        <v>6.3</v>
      </c>
      <c r="T15" s="192">
        <f>S15*12</f>
        <v>75.599999999999994</v>
      </c>
      <c r="U15" s="192">
        <f>T15/U12</f>
        <v>75.599999999999994</v>
      </c>
      <c r="V15" s="196">
        <v>3</v>
      </c>
      <c r="W15" s="164">
        <f>V15*E15</f>
        <v>6.3</v>
      </c>
      <c r="X15" s="164">
        <f>W15*12</f>
        <v>75.599999999999994</v>
      </c>
      <c r="Y15" s="164">
        <f>X15/Y12</f>
        <v>75.599999999999994</v>
      </c>
      <c r="Z15" s="194">
        <v>5</v>
      </c>
      <c r="AA15" s="192">
        <f>Z15*E15</f>
        <v>10.5</v>
      </c>
      <c r="AB15" s="192">
        <f>AA15*12</f>
        <v>126</v>
      </c>
      <c r="AC15" s="192">
        <f>AB15/AC12</f>
        <v>126</v>
      </c>
      <c r="AD15" s="196">
        <v>5</v>
      </c>
      <c r="AE15" s="164">
        <f>AD15*E15</f>
        <v>10.5</v>
      </c>
      <c r="AF15" s="164">
        <f>AE15*12</f>
        <v>126</v>
      </c>
      <c r="AG15" s="164">
        <f>AF15/AG12</f>
        <v>126</v>
      </c>
      <c r="AH15" s="194">
        <v>2</v>
      </c>
      <c r="AI15" s="192">
        <f>AH15*E15</f>
        <v>4.2</v>
      </c>
      <c r="AJ15" s="192">
        <f>AI15*12</f>
        <v>50.4</v>
      </c>
      <c r="AK15" s="192">
        <f>AJ15/AK12</f>
        <v>50.4</v>
      </c>
      <c r="AL15" s="196">
        <v>2</v>
      </c>
      <c r="AM15" s="164">
        <f>AL15*E15</f>
        <v>4.2</v>
      </c>
      <c r="AN15" s="164">
        <f>AM15*12</f>
        <v>50.4</v>
      </c>
      <c r="AO15" s="164">
        <f>AN15/AO12</f>
        <v>50.4</v>
      </c>
      <c r="AP15" s="194">
        <v>3</v>
      </c>
      <c r="AQ15" s="192">
        <f>AP15*E15</f>
        <v>6.3</v>
      </c>
      <c r="AR15" s="192">
        <f>AQ15*12</f>
        <v>75.599999999999994</v>
      </c>
      <c r="AS15" s="192">
        <f>AR15/AS12</f>
        <v>75.599999999999994</v>
      </c>
    </row>
    <row r="16" spans="1:47" s="149" customFormat="1" ht="12.75">
      <c r="A16" s="141"/>
      <c r="B16" s="191">
        <v>2</v>
      </c>
      <c r="C16" s="155" t="s">
        <v>318</v>
      </c>
      <c r="D16" s="191" t="s">
        <v>319</v>
      </c>
      <c r="E16" s="272">
        <v>30</v>
      </c>
      <c r="F16" s="196">
        <v>1</v>
      </c>
      <c r="G16" s="164">
        <f t="shared" ref="G16:G51" si="1">F16*E16</f>
        <v>30</v>
      </c>
      <c r="H16" s="164">
        <f t="shared" ref="H16:H51" si="2">G16*12</f>
        <v>360</v>
      </c>
      <c r="I16" s="164">
        <f>H16/I12</f>
        <v>120</v>
      </c>
      <c r="J16" s="194">
        <v>1</v>
      </c>
      <c r="K16" s="192">
        <f t="shared" si="0"/>
        <v>30</v>
      </c>
      <c r="L16" s="192">
        <f t="shared" ref="L16:L51" si="3">K16*12</f>
        <v>360</v>
      </c>
      <c r="M16" s="192">
        <f>L16/M12</f>
        <v>360</v>
      </c>
      <c r="N16" s="196">
        <v>1</v>
      </c>
      <c r="O16" s="164">
        <f>N16*E16</f>
        <v>30</v>
      </c>
      <c r="P16" s="164">
        <f>O16*12</f>
        <v>360</v>
      </c>
      <c r="Q16" s="164">
        <f>P16/Q12</f>
        <v>180</v>
      </c>
      <c r="R16" s="194">
        <v>1</v>
      </c>
      <c r="S16" s="192">
        <f t="shared" ref="S16:S51" si="4">R16*E16</f>
        <v>30</v>
      </c>
      <c r="T16" s="192">
        <f t="shared" ref="T16:T51" si="5">S16*12</f>
        <v>360</v>
      </c>
      <c r="U16" s="192">
        <f>T16/U12</f>
        <v>360</v>
      </c>
      <c r="V16" s="196">
        <v>1</v>
      </c>
      <c r="W16" s="164">
        <f t="shared" ref="W16:W51" si="6">V16*E16</f>
        <v>30</v>
      </c>
      <c r="X16" s="164">
        <f t="shared" ref="X16:X51" si="7">W16*12</f>
        <v>360</v>
      </c>
      <c r="Y16" s="164">
        <f>X16/Y12</f>
        <v>360</v>
      </c>
      <c r="Z16" s="194">
        <v>1</v>
      </c>
      <c r="AA16" s="192">
        <f t="shared" ref="AA16:AA51" si="8">Z16*E16</f>
        <v>30</v>
      </c>
      <c r="AB16" s="192">
        <f t="shared" ref="AB16:AB51" si="9">AA16*12</f>
        <v>360</v>
      </c>
      <c r="AC16" s="192">
        <f>AB16/AC12</f>
        <v>360</v>
      </c>
      <c r="AD16" s="196">
        <v>1</v>
      </c>
      <c r="AE16" s="164">
        <f t="shared" ref="AE16:AE51" si="10">AD16*E16</f>
        <v>30</v>
      </c>
      <c r="AF16" s="164">
        <f t="shared" ref="AF16:AF51" si="11">AE16*12</f>
        <v>360</v>
      </c>
      <c r="AG16" s="164">
        <f>AF16/AG12</f>
        <v>360</v>
      </c>
      <c r="AH16" s="194">
        <v>0</v>
      </c>
      <c r="AI16" s="192">
        <f t="shared" ref="AI16:AI51" si="12">AH16*E16</f>
        <v>0</v>
      </c>
      <c r="AJ16" s="192">
        <f t="shared" ref="AJ16:AJ51" si="13">AI16*12</f>
        <v>0</v>
      </c>
      <c r="AK16" s="192">
        <f>AJ16/AK12</f>
        <v>0</v>
      </c>
      <c r="AL16" s="196">
        <v>0</v>
      </c>
      <c r="AM16" s="164">
        <f t="shared" ref="AM16:AM51" si="14">AL16*E16</f>
        <v>0</v>
      </c>
      <c r="AN16" s="164">
        <f t="shared" ref="AN16:AN51" si="15">AM16*12</f>
        <v>0</v>
      </c>
      <c r="AO16" s="164">
        <f>AN16/AO12</f>
        <v>0</v>
      </c>
      <c r="AP16" s="194">
        <v>1</v>
      </c>
      <c r="AQ16" s="192">
        <f t="shared" ref="AQ16:AQ51" si="16">AP16*E16</f>
        <v>30</v>
      </c>
      <c r="AR16" s="192">
        <f t="shared" ref="AR16:AR51" si="17">AQ16*12</f>
        <v>360</v>
      </c>
      <c r="AS16" s="192">
        <f>AR16/AS12</f>
        <v>360</v>
      </c>
    </row>
    <row r="17" spans="1:45" s="149" customFormat="1" ht="12.75">
      <c r="A17" s="141"/>
      <c r="B17" s="191">
        <v>3</v>
      </c>
      <c r="C17" s="155" t="s">
        <v>320</v>
      </c>
      <c r="D17" s="191" t="s">
        <v>319</v>
      </c>
      <c r="E17" s="272">
        <v>30.25</v>
      </c>
      <c r="F17" s="196">
        <v>0</v>
      </c>
      <c r="G17" s="164">
        <f t="shared" si="1"/>
        <v>0</v>
      </c>
      <c r="H17" s="164">
        <f t="shared" si="2"/>
        <v>0</v>
      </c>
      <c r="I17" s="164">
        <f>H17/I12</f>
        <v>0</v>
      </c>
      <c r="J17" s="194">
        <v>0</v>
      </c>
      <c r="K17" s="192">
        <f t="shared" si="0"/>
        <v>0</v>
      </c>
      <c r="L17" s="192">
        <f t="shared" si="3"/>
        <v>0</v>
      </c>
      <c r="M17" s="192">
        <f>L17/M12</f>
        <v>0</v>
      </c>
      <c r="N17" s="196">
        <v>1</v>
      </c>
      <c r="O17" s="164">
        <f t="shared" ref="O17:O51" si="18">N17*E17</f>
        <v>30.25</v>
      </c>
      <c r="P17" s="164">
        <f t="shared" ref="P17:P51" si="19">O17*12</f>
        <v>363</v>
      </c>
      <c r="Q17" s="164">
        <f>P17/Q12</f>
        <v>181.5</v>
      </c>
      <c r="R17" s="194">
        <v>1</v>
      </c>
      <c r="S17" s="192">
        <f t="shared" si="4"/>
        <v>30.25</v>
      </c>
      <c r="T17" s="192">
        <f t="shared" si="5"/>
        <v>363</v>
      </c>
      <c r="U17" s="192">
        <f>T17/U12</f>
        <v>363</v>
      </c>
      <c r="V17" s="196">
        <v>1</v>
      </c>
      <c r="W17" s="164">
        <f t="shared" si="6"/>
        <v>30.25</v>
      </c>
      <c r="X17" s="164">
        <f t="shared" si="7"/>
        <v>363</v>
      </c>
      <c r="Y17" s="164">
        <f>X17/Y12</f>
        <v>363</v>
      </c>
      <c r="Z17" s="194">
        <v>1</v>
      </c>
      <c r="AA17" s="192">
        <f t="shared" si="8"/>
        <v>30.25</v>
      </c>
      <c r="AB17" s="192">
        <f t="shared" si="9"/>
        <v>363</v>
      </c>
      <c r="AC17" s="192">
        <f>AB17/AC12</f>
        <v>363</v>
      </c>
      <c r="AD17" s="196">
        <v>1</v>
      </c>
      <c r="AE17" s="164">
        <f t="shared" si="10"/>
        <v>30.25</v>
      </c>
      <c r="AF17" s="164">
        <f t="shared" si="11"/>
        <v>363</v>
      </c>
      <c r="AG17" s="164">
        <f>AF17/AG12</f>
        <v>363</v>
      </c>
      <c r="AH17" s="194">
        <v>1</v>
      </c>
      <c r="AI17" s="192">
        <f t="shared" si="12"/>
        <v>30.25</v>
      </c>
      <c r="AJ17" s="192">
        <f t="shared" si="13"/>
        <v>363</v>
      </c>
      <c r="AK17" s="192">
        <f>AJ17/AK12</f>
        <v>363</v>
      </c>
      <c r="AL17" s="196">
        <v>1</v>
      </c>
      <c r="AM17" s="164">
        <f t="shared" si="14"/>
        <v>30.25</v>
      </c>
      <c r="AN17" s="164">
        <f t="shared" si="15"/>
        <v>363</v>
      </c>
      <c r="AO17" s="164">
        <f>AN17/AO12</f>
        <v>363</v>
      </c>
      <c r="AP17" s="194">
        <v>1</v>
      </c>
      <c r="AQ17" s="192">
        <f t="shared" si="16"/>
        <v>30.25</v>
      </c>
      <c r="AR17" s="192">
        <f t="shared" si="17"/>
        <v>363</v>
      </c>
      <c r="AS17" s="192">
        <f>AR17/AS12</f>
        <v>363</v>
      </c>
    </row>
    <row r="18" spans="1:45" s="149" customFormat="1" ht="12.75">
      <c r="A18" s="141"/>
      <c r="B18" s="191">
        <v>4</v>
      </c>
      <c r="C18" s="155" t="s">
        <v>321</v>
      </c>
      <c r="D18" s="191" t="s">
        <v>317</v>
      </c>
      <c r="E18" s="272">
        <v>26.32</v>
      </c>
      <c r="F18" s="196">
        <v>1</v>
      </c>
      <c r="G18" s="164">
        <f t="shared" si="1"/>
        <v>26.32</v>
      </c>
      <c r="H18" s="164">
        <f t="shared" si="2"/>
        <v>315.83999999999997</v>
      </c>
      <c r="I18" s="164">
        <f>H18/I12</f>
        <v>105.28</v>
      </c>
      <c r="J18" s="194">
        <v>1</v>
      </c>
      <c r="K18" s="192">
        <f t="shared" si="0"/>
        <v>26.32</v>
      </c>
      <c r="L18" s="192">
        <f t="shared" si="3"/>
        <v>315.83999999999997</v>
      </c>
      <c r="M18" s="192">
        <f>L18/M12</f>
        <v>315.83999999999997</v>
      </c>
      <c r="N18" s="196">
        <v>1</v>
      </c>
      <c r="O18" s="164">
        <f t="shared" si="18"/>
        <v>26.32</v>
      </c>
      <c r="P18" s="164">
        <f t="shared" si="19"/>
        <v>315.83999999999997</v>
      </c>
      <c r="Q18" s="164">
        <f>P18/Q12</f>
        <v>157.91999999999999</v>
      </c>
      <c r="R18" s="194">
        <v>0</v>
      </c>
      <c r="S18" s="192">
        <f t="shared" si="4"/>
        <v>0</v>
      </c>
      <c r="T18" s="192">
        <f t="shared" si="5"/>
        <v>0</v>
      </c>
      <c r="U18" s="192">
        <f>T18/U12</f>
        <v>0</v>
      </c>
      <c r="V18" s="196">
        <v>1</v>
      </c>
      <c r="W18" s="164">
        <f t="shared" si="6"/>
        <v>26.32</v>
      </c>
      <c r="X18" s="164">
        <f t="shared" si="7"/>
        <v>315.83999999999997</v>
      </c>
      <c r="Y18" s="164">
        <f>X18/Y12</f>
        <v>315.83999999999997</v>
      </c>
      <c r="Z18" s="194">
        <v>0</v>
      </c>
      <c r="AA18" s="192">
        <f t="shared" si="8"/>
        <v>0</v>
      </c>
      <c r="AB18" s="192">
        <f t="shared" si="9"/>
        <v>0</v>
      </c>
      <c r="AC18" s="192">
        <f>AB18/AC12</f>
        <v>0</v>
      </c>
      <c r="AD18" s="196">
        <v>0</v>
      </c>
      <c r="AE18" s="164">
        <f t="shared" si="10"/>
        <v>0</v>
      </c>
      <c r="AF18" s="164">
        <f t="shared" si="11"/>
        <v>0</v>
      </c>
      <c r="AG18" s="164">
        <f>AF18/AG12</f>
        <v>0</v>
      </c>
      <c r="AH18" s="194">
        <v>0</v>
      </c>
      <c r="AI18" s="192">
        <f t="shared" si="12"/>
        <v>0</v>
      </c>
      <c r="AJ18" s="192">
        <f t="shared" si="13"/>
        <v>0</v>
      </c>
      <c r="AK18" s="192">
        <f>AJ18/AK12</f>
        <v>0</v>
      </c>
      <c r="AL18" s="196">
        <v>0</v>
      </c>
      <c r="AM18" s="164">
        <f t="shared" si="14"/>
        <v>0</v>
      </c>
      <c r="AN18" s="164">
        <f t="shared" si="15"/>
        <v>0</v>
      </c>
      <c r="AO18" s="164">
        <f>AN18/AO12</f>
        <v>0</v>
      </c>
      <c r="AP18" s="194">
        <v>0</v>
      </c>
      <c r="AQ18" s="192">
        <f t="shared" si="16"/>
        <v>0</v>
      </c>
      <c r="AR18" s="192">
        <f t="shared" si="17"/>
        <v>0</v>
      </c>
      <c r="AS18" s="192">
        <f>AR18/AS12</f>
        <v>0</v>
      </c>
    </row>
    <row r="19" spans="1:45" s="149" customFormat="1" ht="12.75">
      <c r="A19" s="141"/>
      <c r="B19" s="191">
        <v>5</v>
      </c>
      <c r="C19" s="155" t="s">
        <v>322</v>
      </c>
      <c r="D19" s="191" t="s">
        <v>319</v>
      </c>
      <c r="E19" s="272">
        <v>29.9</v>
      </c>
      <c r="F19" s="196">
        <v>1</v>
      </c>
      <c r="G19" s="164">
        <f t="shared" si="1"/>
        <v>29.9</v>
      </c>
      <c r="H19" s="164">
        <f t="shared" si="2"/>
        <v>358.8</v>
      </c>
      <c r="I19" s="164">
        <f>H19/I12</f>
        <v>119.6</v>
      </c>
      <c r="J19" s="194">
        <v>1</v>
      </c>
      <c r="K19" s="192">
        <f t="shared" si="0"/>
        <v>29.9</v>
      </c>
      <c r="L19" s="192">
        <f t="shared" si="3"/>
        <v>358.8</v>
      </c>
      <c r="M19" s="192">
        <f>L19/M12</f>
        <v>358.8</v>
      </c>
      <c r="N19" s="196">
        <v>2</v>
      </c>
      <c r="O19" s="164">
        <f t="shared" si="18"/>
        <v>59.8</v>
      </c>
      <c r="P19" s="164">
        <f t="shared" si="19"/>
        <v>717.6</v>
      </c>
      <c r="Q19" s="164">
        <f>P19/Q12</f>
        <v>358.8</v>
      </c>
      <c r="R19" s="194">
        <v>1</v>
      </c>
      <c r="S19" s="192">
        <f t="shared" si="4"/>
        <v>29.9</v>
      </c>
      <c r="T19" s="192">
        <f t="shared" si="5"/>
        <v>358.8</v>
      </c>
      <c r="U19" s="192">
        <f>T19/U12</f>
        <v>358.8</v>
      </c>
      <c r="V19" s="196">
        <v>1</v>
      </c>
      <c r="W19" s="164">
        <f t="shared" si="6"/>
        <v>29.9</v>
      </c>
      <c r="X19" s="164">
        <f t="shared" si="7"/>
        <v>358.8</v>
      </c>
      <c r="Y19" s="164">
        <f>X19/Y12</f>
        <v>358.8</v>
      </c>
      <c r="Z19" s="194">
        <v>0</v>
      </c>
      <c r="AA19" s="192">
        <f t="shared" si="8"/>
        <v>0</v>
      </c>
      <c r="AB19" s="192">
        <f t="shared" si="9"/>
        <v>0</v>
      </c>
      <c r="AC19" s="192">
        <f>AB19/AC12</f>
        <v>0</v>
      </c>
      <c r="AD19" s="196">
        <v>1</v>
      </c>
      <c r="AE19" s="164">
        <f t="shared" si="10"/>
        <v>29.9</v>
      </c>
      <c r="AF19" s="164">
        <f t="shared" si="11"/>
        <v>358.8</v>
      </c>
      <c r="AG19" s="164">
        <f>AF19/AG12</f>
        <v>358.8</v>
      </c>
      <c r="AH19" s="194">
        <v>1</v>
      </c>
      <c r="AI19" s="192">
        <f t="shared" si="12"/>
        <v>29.9</v>
      </c>
      <c r="AJ19" s="192">
        <f t="shared" si="13"/>
        <v>358.8</v>
      </c>
      <c r="AK19" s="192">
        <f>AJ19/AK12</f>
        <v>358.8</v>
      </c>
      <c r="AL19" s="196">
        <v>1</v>
      </c>
      <c r="AM19" s="164">
        <f t="shared" si="14"/>
        <v>29.9</v>
      </c>
      <c r="AN19" s="164">
        <f t="shared" si="15"/>
        <v>358.8</v>
      </c>
      <c r="AO19" s="164">
        <f>AN19/AO12</f>
        <v>358.8</v>
      </c>
      <c r="AP19" s="194">
        <v>0</v>
      </c>
      <c r="AQ19" s="192">
        <f t="shared" si="16"/>
        <v>0</v>
      </c>
      <c r="AR19" s="192">
        <f t="shared" si="17"/>
        <v>0</v>
      </c>
      <c r="AS19" s="192">
        <f>AR19/AS12</f>
        <v>0</v>
      </c>
    </row>
    <row r="20" spans="1:45" s="149" customFormat="1" ht="12.75">
      <c r="A20" s="141"/>
      <c r="B20" s="191">
        <v>6</v>
      </c>
      <c r="C20" s="155" t="s">
        <v>323</v>
      </c>
      <c r="D20" s="191" t="s">
        <v>319</v>
      </c>
      <c r="E20" s="272">
        <f>7.52*5</f>
        <v>37.6</v>
      </c>
      <c r="F20" s="196">
        <v>1</v>
      </c>
      <c r="G20" s="164">
        <f t="shared" si="1"/>
        <v>37.6</v>
      </c>
      <c r="H20" s="164">
        <f t="shared" si="2"/>
        <v>451.2</v>
      </c>
      <c r="I20" s="164">
        <f>H20/I12</f>
        <v>150.4</v>
      </c>
      <c r="J20" s="194">
        <v>1</v>
      </c>
      <c r="K20" s="192">
        <f t="shared" si="0"/>
        <v>37.6</v>
      </c>
      <c r="L20" s="192">
        <f t="shared" si="3"/>
        <v>451.2</v>
      </c>
      <c r="M20" s="192">
        <f>L20/M12</f>
        <v>451.2</v>
      </c>
      <c r="N20" s="196">
        <v>2</v>
      </c>
      <c r="O20" s="164">
        <f t="shared" si="18"/>
        <v>75.2</v>
      </c>
      <c r="P20" s="164">
        <f t="shared" si="19"/>
        <v>902.4</v>
      </c>
      <c r="Q20" s="164">
        <f>P20/Q12</f>
        <v>451.2</v>
      </c>
      <c r="R20" s="194">
        <v>1</v>
      </c>
      <c r="S20" s="192">
        <f t="shared" si="4"/>
        <v>37.6</v>
      </c>
      <c r="T20" s="192">
        <f t="shared" si="5"/>
        <v>451.2</v>
      </c>
      <c r="U20" s="192">
        <f>T20/U12</f>
        <v>451.2</v>
      </c>
      <c r="V20" s="196">
        <v>1</v>
      </c>
      <c r="W20" s="164">
        <f t="shared" si="6"/>
        <v>37.6</v>
      </c>
      <c r="X20" s="164">
        <f t="shared" si="7"/>
        <v>451.2</v>
      </c>
      <c r="Y20" s="164">
        <f>X20/Y12</f>
        <v>451.2</v>
      </c>
      <c r="Z20" s="194">
        <v>1</v>
      </c>
      <c r="AA20" s="192">
        <f t="shared" si="8"/>
        <v>37.6</v>
      </c>
      <c r="AB20" s="192">
        <f t="shared" si="9"/>
        <v>451.2</v>
      </c>
      <c r="AC20" s="192">
        <f>AB20/AC12</f>
        <v>451.2</v>
      </c>
      <c r="AD20" s="196">
        <v>1</v>
      </c>
      <c r="AE20" s="164">
        <f t="shared" si="10"/>
        <v>37.6</v>
      </c>
      <c r="AF20" s="164">
        <f t="shared" si="11"/>
        <v>451.2</v>
      </c>
      <c r="AG20" s="164">
        <f>AF20/AG12</f>
        <v>451.2</v>
      </c>
      <c r="AH20" s="194">
        <v>1</v>
      </c>
      <c r="AI20" s="192">
        <f t="shared" si="12"/>
        <v>37.6</v>
      </c>
      <c r="AJ20" s="192">
        <f t="shared" si="13"/>
        <v>451.2</v>
      </c>
      <c r="AK20" s="192">
        <f>AJ20/AK12</f>
        <v>451.2</v>
      </c>
      <c r="AL20" s="196">
        <v>1</v>
      </c>
      <c r="AM20" s="164">
        <f t="shared" si="14"/>
        <v>37.6</v>
      </c>
      <c r="AN20" s="164">
        <f t="shared" si="15"/>
        <v>451.2</v>
      </c>
      <c r="AO20" s="164">
        <f>AN20/AO12</f>
        <v>451.2</v>
      </c>
      <c r="AP20" s="194">
        <v>1</v>
      </c>
      <c r="AQ20" s="192">
        <f t="shared" si="16"/>
        <v>37.6</v>
      </c>
      <c r="AR20" s="192">
        <f t="shared" si="17"/>
        <v>451.2</v>
      </c>
      <c r="AS20" s="192">
        <f>AR20/AS12</f>
        <v>451.2</v>
      </c>
    </row>
    <row r="21" spans="1:45" s="149" customFormat="1" ht="12.75">
      <c r="A21" s="141"/>
      <c r="B21" s="191">
        <v>7</v>
      </c>
      <c r="C21" s="155" t="s">
        <v>324</v>
      </c>
      <c r="D21" s="191" t="s">
        <v>325</v>
      </c>
      <c r="E21" s="272">
        <v>1.68</v>
      </c>
      <c r="F21" s="196">
        <v>8</v>
      </c>
      <c r="G21" s="164">
        <f t="shared" si="1"/>
        <v>13.44</v>
      </c>
      <c r="H21" s="164">
        <f t="shared" si="2"/>
        <v>161.28</v>
      </c>
      <c r="I21" s="164">
        <f>H21/I12</f>
        <v>53.76</v>
      </c>
      <c r="J21" s="194">
        <v>2</v>
      </c>
      <c r="K21" s="192">
        <f t="shared" si="0"/>
        <v>3.36</v>
      </c>
      <c r="L21" s="192">
        <f t="shared" si="3"/>
        <v>40.32</v>
      </c>
      <c r="M21" s="192">
        <f>L21/M12</f>
        <v>40.32</v>
      </c>
      <c r="N21" s="196">
        <v>8</v>
      </c>
      <c r="O21" s="164">
        <f t="shared" si="18"/>
        <v>13.44</v>
      </c>
      <c r="P21" s="164">
        <f t="shared" si="19"/>
        <v>161.28</v>
      </c>
      <c r="Q21" s="164">
        <f>P21/Q12</f>
        <v>80.64</v>
      </c>
      <c r="R21" s="194">
        <v>4</v>
      </c>
      <c r="S21" s="192">
        <f t="shared" si="4"/>
        <v>6.72</v>
      </c>
      <c r="T21" s="192">
        <f t="shared" si="5"/>
        <v>80.64</v>
      </c>
      <c r="U21" s="192">
        <f>T21/U12</f>
        <v>80.64</v>
      </c>
      <c r="V21" s="196">
        <v>4</v>
      </c>
      <c r="W21" s="164">
        <f t="shared" si="6"/>
        <v>6.72</v>
      </c>
      <c r="X21" s="164">
        <f t="shared" si="7"/>
        <v>80.64</v>
      </c>
      <c r="Y21" s="164">
        <f>X21/Y12</f>
        <v>80.64</v>
      </c>
      <c r="Z21" s="194">
        <v>1</v>
      </c>
      <c r="AA21" s="192">
        <f t="shared" si="8"/>
        <v>1.68</v>
      </c>
      <c r="AB21" s="192">
        <f t="shared" si="9"/>
        <v>20.16</v>
      </c>
      <c r="AC21" s="192">
        <f>AB21/AC12</f>
        <v>20.16</v>
      </c>
      <c r="AD21" s="196">
        <v>0</v>
      </c>
      <c r="AE21" s="164">
        <f t="shared" si="10"/>
        <v>0</v>
      </c>
      <c r="AF21" s="164">
        <f t="shared" si="11"/>
        <v>0</v>
      </c>
      <c r="AG21" s="164">
        <f>AF21/AG12</f>
        <v>0</v>
      </c>
      <c r="AH21" s="194">
        <v>4</v>
      </c>
      <c r="AI21" s="192">
        <f t="shared" si="12"/>
        <v>6.72</v>
      </c>
      <c r="AJ21" s="192">
        <f t="shared" si="13"/>
        <v>80.64</v>
      </c>
      <c r="AK21" s="192">
        <f>AJ21/AK12</f>
        <v>80.64</v>
      </c>
      <c r="AL21" s="196">
        <v>4</v>
      </c>
      <c r="AM21" s="164">
        <f t="shared" si="14"/>
        <v>6.72</v>
      </c>
      <c r="AN21" s="164">
        <f t="shared" si="15"/>
        <v>80.64</v>
      </c>
      <c r="AO21" s="164">
        <f>AN21/AO12</f>
        <v>80.64</v>
      </c>
      <c r="AP21" s="194">
        <v>2</v>
      </c>
      <c r="AQ21" s="192">
        <f t="shared" si="16"/>
        <v>3.36</v>
      </c>
      <c r="AR21" s="192">
        <f t="shared" si="17"/>
        <v>40.32</v>
      </c>
      <c r="AS21" s="192">
        <f>AR21/AS12</f>
        <v>40.32</v>
      </c>
    </row>
    <row r="22" spans="1:45" s="149" customFormat="1" ht="12.75">
      <c r="A22" s="141"/>
      <c r="B22" s="191">
        <v>8</v>
      </c>
      <c r="C22" s="155" t="s">
        <v>326</v>
      </c>
      <c r="D22" s="191" t="s">
        <v>327</v>
      </c>
      <c r="E22" s="272">
        <v>10.41</v>
      </c>
      <c r="F22" s="196">
        <v>2</v>
      </c>
      <c r="G22" s="164">
        <f t="shared" si="1"/>
        <v>20.82</v>
      </c>
      <c r="H22" s="164">
        <f t="shared" si="2"/>
        <v>249.84</v>
      </c>
      <c r="I22" s="164">
        <f>H22/I12</f>
        <v>83.28</v>
      </c>
      <c r="J22" s="194">
        <v>1</v>
      </c>
      <c r="K22" s="192">
        <f t="shared" si="0"/>
        <v>10.41</v>
      </c>
      <c r="L22" s="192">
        <f t="shared" si="3"/>
        <v>124.92</v>
      </c>
      <c r="M22" s="192">
        <f>L22/M12</f>
        <v>124.92</v>
      </c>
      <c r="N22" s="196">
        <v>1</v>
      </c>
      <c r="O22" s="164">
        <f t="shared" si="18"/>
        <v>10.41</v>
      </c>
      <c r="P22" s="164">
        <f t="shared" si="19"/>
        <v>124.92</v>
      </c>
      <c r="Q22" s="164">
        <f>P22/Q12</f>
        <v>62.46</v>
      </c>
      <c r="R22" s="194">
        <v>0</v>
      </c>
      <c r="S22" s="192">
        <f t="shared" si="4"/>
        <v>0</v>
      </c>
      <c r="T22" s="192">
        <f t="shared" si="5"/>
        <v>0</v>
      </c>
      <c r="U22" s="192">
        <f>T22/U12</f>
        <v>0</v>
      </c>
      <c r="V22" s="196">
        <v>1</v>
      </c>
      <c r="W22" s="164">
        <f t="shared" si="6"/>
        <v>10.41</v>
      </c>
      <c r="X22" s="164">
        <f t="shared" si="7"/>
        <v>124.92</v>
      </c>
      <c r="Y22" s="164">
        <f>X22/Y12</f>
        <v>124.92</v>
      </c>
      <c r="Z22" s="194">
        <v>1</v>
      </c>
      <c r="AA22" s="192">
        <f t="shared" si="8"/>
        <v>10.41</v>
      </c>
      <c r="AB22" s="192">
        <f t="shared" si="9"/>
        <v>124.92</v>
      </c>
      <c r="AC22" s="192">
        <f>AB22/AC12</f>
        <v>124.92</v>
      </c>
      <c r="AD22" s="196">
        <v>1</v>
      </c>
      <c r="AE22" s="164">
        <f t="shared" si="10"/>
        <v>10.41</v>
      </c>
      <c r="AF22" s="164">
        <f t="shared" si="11"/>
        <v>124.92</v>
      </c>
      <c r="AG22" s="164">
        <f>AF22/AG12</f>
        <v>124.92</v>
      </c>
      <c r="AH22" s="194">
        <v>1</v>
      </c>
      <c r="AI22" s="192">
        <f t="shared" si="12"/>
        <v>10.41</v>
      </c>
      <c r="AJ22" s="192">
        <f t="shared" si="13"/>
        <v>124.92</v>
      </c>
      <c r="AK22" s="192">
        <f>AJ22/AK12</f>
        <v>124.92</v>
      </c>
      <c r="AL22" s="196">
        <v>1</v>
      </c>
      <c r="AM22" s="164">
        <f t="shared" si="14"/>
        <v>10.41</v>
      </c>
      <c r="AN22" s="164">
        <f t="shared" si="15"/>
        <v>124.92</v>
      </c>
      <c r="AO22" s="164">
        <f>AN22/AO12</f>
        <v>124.92</v>
      </c>
      <c r="AP22" s="194">
        <v>1</v>
      </c>
      <c r="AQ22" s="192">
        <f t="shared" si="16"/>
        <v>10.41</v>
      </c>
      <c r="AR22" s="192">
        <f t="shared" si="17"/>
        <v>124.92</v>
      </c>
      <c r="AS22" s="192">
        <f>AR22/AS12</f>
        <v>124.92</v>
      </c>
    </row>
    <row r="23" spans="1:45" s="149" customFormat="1" ht="12.75">
      <c r="A23" s="141"/>
      <c r="B23" s="191">
        <v>9</v>
      </c>
      <c r="C23" s="155" t="s">
        <v>328</v>
      </c>
      <c r="D23" s="191" t="s">
        <v>329</v>
      </c>
      <c r="E23" s="272">
        <v>2.0499999999999998</v>
      </c>
      <c r="F23" s="196">
        <v>1</v>
      </c>
      <c r="G23" s="164">
        <f t="shared" si="1"/>
        <v>2.0499999999999998</v>
      </c>
      <c r="H23" s="164">
        <f t="shared" si="2"/>
        <v>24.6</v>
      </c>
      <c r="I23" s="164">
        <f>H23/I12</f>
        <v>8.1999999999999993</v>
      </c>
      <c r="J23" s="194">
        <v>1</v>
      </c>
      <c r="K23" s="192">
        <f t="shared" si="0"/>
        <v>2.0499999999999998</v>
      </c>
      <c r="L23" s="192">
        <f t="shared" si="3"/>
        <v>24.6</v>
      </c>
      <c r="M23" s="192">
        <f>L23/M12</f>
        <v>24.6</v>
      </c>
      <c r="N23" s="196">
        <v>1</v>
      </c>
      <c r="O23" s="164">
        <f t="shared" si="18"/>
        <v>2.0499999999999998</v>
      </c>
      <c r="P23" s="164">
        <f t="shared" si="19"/>
        <v>24.6</v>
      </c>
      <c r="Q23" s="164">
        <f>P23/Q12</f>
        <v>12.3</v>
      </c>
      <c r="R23" s="194">
        <v>1</v>
      </c>
      <c r="S23" s="192">
        <f t="shared" si="4"/>
        <v>2.0499999999999998</v>
      </c>
      <c r="T23" s="192">
        <f t="shared" si="5"/>
        <v>24.6</v>
      </c>
      <c r="U23" s="192">
        <f>T23/U12</f>
        <v>24.6</v>
      </c>
      <c r="V23" s="196">
        <v>1</v>
      </c>
      <c r="W23" s="164">
        <f t="shared" si="6"/>
        <v>2.0499999999999998</v>
      </c>
      <c r="X23" s="164">
        <f t="shared" si="7"/>
        <v>24.6</v>
      </c>
      <c r="Y23" s="164">
        <f>X23/Y12</f>
        <v>24.6</v>
      </c>
      <c r="Z23" s="194">
        <v>0</v>
      </c>
      <c r="AA23" s="192">
        <f t="shared" si="8"/>
        <v>0</v>
      </c>
      <c r="AB23" s="192">
        <f t="shared" si="9"/>
        <v>0</v>
      </c>
      <c r="AC23" s="192">
        <f>AB23/AC12</f>
        <v>0</v>
      </c>
      <c r="AD23" s="196">
        <v>1</v>
      </c>
      <c r="AE23" s="164">
        <f t="shared" si="10"/>
        <v>2.0499999999999998</v>
      </c>
      <c r="AF23" s="164">
        <f t="shared" si="11"/>
        <v>24.6</v>
      </c>
      <c r="AG23" s="164">
        <f>AF23/AG12</f>
        <v>24.6</v>
      </c>
      <c r="AH23" s="194">
        <v>0</v>
      </c>
      <c r="AI23" s="192">
        <f t="shared" si="12"/>
        <v>0</v>
      </c>
      <c r="AJ23" s="192">
        <f t="shared" si="13"/>
        <v>0</v>
      </c>
      <c r="AK23" s="192">
        <f>AJ23/AK12</f>
        <v>0</v>
      </c>
      <c r="AL23" s="196">
        <v>0</v>
      </c>
      <c r="AM23" s="164">
        <f t="shared" si="14"/>
        <v>0</v>
      </c>
      <c r="AN23" s="164">
        <f t="shared" si="15"/>
        <v>0</v>
      </c>
      <c r="AO23" s="164">
        <f>AN23/AO12</f>
        <v>0</v>
      </c>
      <c r="AP23" s="194">
        <v>1</v>
      </c>
      <c r="AQ23" s="192">
        <f t="shared" si="16"/>
        <v>2.0499999999999998</v>
      </c>
      <c r="AR23" s="192">
        <f t="shared" si="17"/>
        <v>24.6</v>
      </c>
      <c r="AS23" s="192">
        <f>AR23/AS12</f>
        <v>24.6</v>
      </c>
    </row>
    <row r="24" spans="1:45" s="149" customFormat="1" ht="12.75">
      <c r="A24" s="141"/>
      <c r="B24" s="191">
        <v>10</v>
      </c>
      <c r="C24" s="155" t="s">
        <v>330</v>
      </c>
      <c r="D24" s="191" t="s">
        <v>325</v>
      </c>
      <c r="E24" s="272">
        <v>0.94</v>
      </c>
      <c r="F24" s="196">
        <v>8</v>
      </c>
      <c r="G24" s="164">
        <f t="shared" si="1"/>
        <v>7.52</v>
      </c>
      <c r="H24" s="164">
        <f t="shared" si="2"/>
        <v>90.24</v>
      </c>
      <c r="I24" s="164">
        <f>H24/I12</f>
        <v>30.08</v>
      </c>
      <c r="J24" s="194">
        <v>3</v>
      </c>
      <c r="K24" s="192">
        <f t="shared" si="0"/>
        <v>2.82</v>
      </c>
      <c r="L24" s="192">
        <f t="shared" si="3"/>
        <v>33.840000000000003</v>
      </c>
      <c r="M24" s="192">
        <f>L24/M12</f>
        <v>33.840000000000003</v>
      </c>
      <c r="N24" s="196">
        <v>2</v>
      </c>
      <c r="O24" s="164">
        <f t="shared" si="18"/>
        <v>1.88</v>
      </c>
      <c r="P24" s="164">
        <f t="shared" si="19"/>
        <v>22.56</v>
      </c>
      <c r="Q24" s="164">
        <f>P24/Q12</f>
        <v>11.28</v>
      </c>
      <c r="R24" s="194">
        <v>3</v>
      </c>
      <c r="S24" s="192">
        <f t="shared" si="4"/>
        <v>2.82</v>
      </c>
      <c r="T24" s="192">
        <f t="shared" si="5"/>
        <v>33.840000000000003</v>
      </c>
      <c r="U24" s="192">
        <f>T24/U12</f>
        <v>33.840000000000003</v>
      </c>
      <c r="V24" s="196">
        <v>2</v>
      </c>
      <c r="W24" s="164">
        <f t="shared" si="6"/>
        <v>1.88</v>
      </c>
      <c r="X24" s="164">
        <f t="shared" si="7"/>
        <v>22.56</v>
      </c>
      <c r="Y24" s="164">
        <f>X24/Y12</f>
        <v>22.56</v>
      </c>
      <c r="Z24" s="194">
        <v>3</v>
      </c>
      <c r="AA24" s="192">
        <f t="shared" si="8"/>
        <v>2.82</v>
      </c>
      <c r="AB24" s="192">
        <f t="shared" si="9"/>
        <v>33.840000000000003</v>
      </c>
      <c r="AC24" s="192">
        <f>AB24/AC12</f>
        <v>33.840000000000003</v>
      </c>
      <c r="AD24" s="196">
        <v>3</v>
      </c>
      <c r="AE24" s="164">
        <f t="shared" si="10"/>
        <v>2.82</v>
      </c>
      <c r="AF24" s="164">
        <f t="shared" si="11"/>
        <v>33.840000000000003</v>
      </c>
      <c r="AG24" s="164">
        <f>AF24/AG12</f>
        <v>33.840000000000003</v>
      </c>
      <c r="AH24" s="194">
        <v>3</v>
      </c>
      <c r="AI24" s="192">
        <f t="shared" si="12"/>
        <v>2.82</v>
      </c>
      <c r="AJ24" s="192">
        <f t="shared" si="13"/>
        <v>33.840000000000003</v>
      </c>
      <c r="AK24" s="192">
        <f>AJ24/AK12</f>
        <v>33.840000000000003</v>
      </c>
      <c r="AL24" s="196">
        <v>3</v>
      </c>
      <c r="AM24" s="164">
        <f t="shared" si="14"/>
        <v>2.82</v>
      </c>
      <c r="AN24" s="164">
        <f t="shared" si="15"/>
        <v>33.840000000000003</v>
      </c>
      <c r="AO24" s="164">
        <f>AN24/AO12</f>
        <v>33.840000000000003</v>
      </c>
      <c r="AP24" s="194">
        <v>2</v>
      </c>
      <c r="AQ24" s="192">
        <f t="shared" si="16"/>
        <v>1.88</v>
      </c>
      <c r="AR24" s="192">
        <f t="shared" si="17"/>
        <v>22.56</v>
      </c>
      <c r="AS24" s="192">
        <f>AR24/AS12</f>
        <v>22.56</v>
      </c>
    </row>
    <row r="25" spans="1:45" s="149" customFormat="1" ht="12.75">
      <c r="A25" s="141"/>
      <c r="B25" s="191">
        <v>11</v>
      </c>
      <c r="C25" s="155" t="s">
        <v>331</v>
      </c>
      <c r="D25" s="191" t="s">
        <v>325</v>
      </c>
      <c r="E25" s="272">
        <v>1.82</v>
      </c>
      <c r="F25" s="196">
        <v>2</v>
      </c>
      <c r="G25" s="164">
        <f t="shared" si="1"/>
        <v>3.64</v>
      </c>
      <c r="H25" s="164">
        <f t="shared" si="2"/>
        <v>43.68</v>
      </c>
      <c r="I25" s="164">
        <f>H25/I12</f>
        <v>14.56</v>
      </c>
      <c r="J25" s="194">
        <v>2</v>
      </c>
      <c r="K25" s="192">
        <f t="shared" si="0"/>
        <v>3.64</v>
      </c>
      <c r="L25" s="192">
        <f t="shared" si="3"/>
        <v>43.68</v>
      </c>
      <c r="M25" s="192">
        <f>L25/M12</f>
        <v>43.68</v>
      </c>
      <c r="N25" s="196">
        <v>2</v>
      </c>
      <c r="O25" s="164">
        <f t="shared" si="18"/>
        <v>3.64</v>
      </c>
      <c r="P25" s="164">
        <f t="shared" si="19"/>
        <v>43.68</v>
      </c>
      <c r="Q25" s="164">
        <f>P25/Q12</f>
        <v>21.84</v>
      </c>
      <c r="R25" s="194">
        <v>2</v>
      </c>
      <c r="S25" s="192">
        <f t="shared" si="4"/>
        <v>3.64</v>
      </c>
      <c r="T25" s="192">
        <f t="shared" si="5"/>
        <v>43.68</v>
      </c>
      <c r="U25" s="192">
        <f>T25/U12</f>
        <v>43.68</v>
      </c>
      <c r="V25" s="196">
        <v>2</v>
      </c>
      <c r="W25" s="164">
        <f t="shared" si="6"/>
        <v>3.64</v>
      </c>
      <c r="X25" s="164">
        <f t="shared" si="7"/>
        <v>43.68</v>
      </c>
      <c r="Y25" s="164">
        <f>X25/Y12</f>
        <v>43.68</v>
      </c>
      <c r="Z25" s="194">
        <v>2</v>
      </c>
      <c r="AA25" s="192">
        <f t="shared" si="8"/>
        <v>3.64</v>
      </c>
      <c r="AB25" s="192">
        <f t="shared" si="9"/>
        <v>43.68</v>
      </c>
      <c r="AC25" s="192">
        <f>AB25/AC12</f>
        <v>43.68</v>
      </c>
      <c r="AD25" s="196">
        <v>2</v>
      </c>
      <c r="AE25" s="164">
        <f t="shared" si="10"/>
        <v>3.64</v>
      </c>
      <c r="AF25" s="164">
        <f t="shared" si="11"/>
        <v>43.68</v>
      </c>
      <c r="AG25" s="164">
        <f>AF25/AG12</f>
        <v>43.68</v>
      </c>
      <c r="AH25" s="194">
        <v>2</v>
      </c>
      <c r="AI25" s="192">
        <f t="shared" si="12"/>
        <v>3.64</v>
      </c>
      <c r="AJ25" s="192">
        <f t="shared" si="13"/>
        <v>43.68</v>
      </c>
      <c r="AK25" s="192">
        <f>AJ25/AK12</f>
        <v>43.68</v>
      </c>
      <c r="AL25" s="196">
        <v>2</v>
      </c>
      <c r="AM25" s="164">
        <f t="shared" si="14"/>
        <v>3.64</v>
      </c>
      <c r="AN25" s="164">
        <f t="shared" si="15"/>
        <v>43.68</v>
      </c>
      <c r="AO25" s="164">
        <f>AN25/AO12</f>
        <v>43.68</v>
      </c>
      <c r="AP25" s="194">
        <v>2</v>
      </c>
      <c r="AQ25" s="192">
        <f t="shared" si="16"/>
        <v>3.64</v>
      </c>
      <c r="AR25" s="192">
        <f t="shared" si="17"/>
        <v>43.68</v>
      </c>
      <c r="AS25" s="192">
        <f>AR25/AS12</f>
        <v>43.68</v>
      </c>
    </row>
    <row r="26" spans="1:45" s="141" customFormat="1" ht="12.75">
      <c r="A26" s="237"/>
      <c r="B26" s="191">
        <v>12</v>
      </c>
      <c r="C26" s="155" t="s">
        <v>332</v>
      </c>
      <c r="D26" s="191" t="s">
        <v>327</v>
      </c>
      <c r="E26" s="272">
        <v>7.83</v>
      </c>
      <c r="F26" s="196">
        <v>2</v>
      </c>
      <c r="G26" s="164">
        <f t="shared" si="1"/>
        <v>15.66</v>
      </c>
      <c r="H26" s="164">
        <f t="shared" si="2"/>
        <v>187.92</v>
      </c>
      <c r="I26" s="164">
        <f>H26/I12</f>
        <v>62.64</v>
      </c>
      <c r="J26" s="194">
        <v>1</v>
      </c>
      <c r="K26" s="192">
        <f t="shared" si="0"/>
        <v>7.83</v>
      </c>
      <c r="L26" s="192">
        <f t="shared" si="3"/>
        <v>93.96</v>
      </c>
      <c r="M26" s="192">
        <f>L26/M12</f>
        <v>93.96</v>
      </c>
      <c r="N26" s="196">
        <v>1</v>
      </c>
      <c r="O26" s="164">
        <f t="shared" si="18"/>
        <v>7.83</v>
      </c>
      <c r="P26" s="164">
        <f t="shared" si="19"/>
        <v>93.96</v>
      </c>
      <c r="Q26" s="164">
        <f>P26/Q12</f>
        <v>46.98</v>
      </c>
      <c r="R26" s="194">
        <v>0</v>
      </c>
      <c r="S26" s="192">
        <f t="shared" si="4"/>
        <v>0</v>
      </c>
      <c r="T26" s="192">
        <f t="shared" si="5"/>
        <v>0</v>
      </c>
      <c r="U26" s="192">
        <f>T26/U12</f>
        <v>0</v>
      </c>
      <c r="V26" s="196">
        <v>2</v>
      </c>
      <c r="W26" s="164">
        <f t="shared" si="6"/>
        <v>15.66</v>
      </c>
      <c r="X26" s="164">
        <f t="shared" si="7"/>
        <v>187.92</v>
      </c>
      <c r="Y26" s="164">
        <f>X26/Y12</f>
        <v>187.92</v>
      </c>
      <c r="Z26" s="194">
        <v>0</v>
      </c>
      <c r="AA26" s="192">
        <f t="shared" si="8"/>
        <v>0</v>
      </c>
      <c r="AB26" s="192">
        <f t="shared" si="9"/>
        <v>0</v>
      </c>
      <c r="AC26" s="192">
        <f>AB26/AC12</f>
        <v>0</v>
      </c>
      <c r="AD26" s="196">
        <v>1</v>
      </c>
      <c r="AE26" s="164">
        <f t="shared" si="10"/>
        <v>7.83</v>
      </c>
      <c r="AF26" s="164">
        <f t="shared" si="11"/>
        <v>93.96</v>
      </c>
      <c r="AG26" s="164">
        <f>AF26/AG12</f>
        <v>93.96</v>
      </c>
      <c r="AH26" s="194">
        <v>1</v>
      </c>
      <c r="AI26" s="192">
        <f t="shared" si="12"/>
        <v>7.83</v>
      </c>
      <c r="AJ26" s="192">
        <f t="shared" si="13"/>
        <v>93.96</v>
      </c>
      <c r="AK26" s="192">
        <f>AJ26/AK12</f>
        <v>93.96</v>
      </c>
      <c r="AL26" s="196">
        <v>1</v>
      </c>
      <c r="AM26" s="164">
        <f t="shared" si="14"/>
        <v>7.83</v>
      </c>
      <c r="AN26" s="164">
        <f t="shared" si="15"/>
        <v>93.96</v>
      </c>
      <c r="AO26" s="164">
        <f>AN26/AO12</f>
        <v>93.96</v>
      </c>
      <c r="AP26" s="194">
        <v>1</v>
      </c>
      <c r="AQ26" s="192">
        <f t="shared" si="16"/>
        <v>7.83</v>
      </c>
      <c r="AR26" s="192">
        <f t="shared" si="17"/>
        <v>93.96</v>
      </c>
      <c r="AS26" s="192">
        <f>AR26/AS12</f>
        <v>93.96</v>
      </c>
    </row>
    <row r="27" spans="1:45" s="149" customFormat="1" ht="12.75">
      <c r="A27" s="141"/>
      <c r="B27" s="191">
        <v>13</v>
      </c>
      <c r="C27" s="155" t="s">
        <v>333</v>
      </c>
      <c r="D27" s="191" t="s">
        <v>327</v>
      </c>
      <c r="E27" s="272">
        <v>3.18</v>
      </c>
      <c r="F27" s="196">
        <v>3</v>
      </c>
      <c r="G27" s="164">
        <f t="shared" si="1"/>
        <v>9.5399999999999991</v>
      </c>
      <c r="H27" s="164">
        <f t="shared" si="2"/>
        <v>114.48</v>
      </c>
      <c r="I27" s="164">
        <f>H27/I12</f>
        <v>38.159999999999997</v>
      </c>
      <c r="J27" s="194">
        <v>0</v>
      </c>
      <c r="K27" s="192">
        <f t="shared" si="0"/>
        <v>0</v>
      </c>
      <c r="L27" s="192">
        <f t="shared" si="3"/>
        <v>0</v>
      </c>
      <c r="M27" s="192">
        <f>L27/M12</f>
        <v>0</v>
      </c>
      <c r="N27" s="196">
        <v>1</v>
      </c>
      <c r="O27" s="164">
        <f t="shared" si="18"/>
        <v>3.18</v>
      </c>
      <c r="P27" s="164">
        <f t="shared" si="19"/>
        <v>38.159999999999997</v>
      </c>
      <c r="Q27" s="164">
        <f>P27/Q12</f>
        <v>19.079999999999998</v>
      </c>
      <c r="R27" s="194">
        <v>1</v>
      </c>
      <c r="S27" s="192">
        <f t="shared" si="4"/>
        <v>3.18</v>
      </c>
      <c r="T27" s="192">
        <f t="shared" si="5"/>
        <v>38.159999999999997</v>
      </c>
      <c r="U27" s="192">
        <f>T27/U12</f>
        <v>38.159999999999997</v>
      </c>
      <c r="V27" s="196">
        <v>2</v>
      </c>
      <c r="W27" s="164">
        <f t="shared" si="6"/>
        <v>6.36</v>
      </c>
      <c r="X27" s="164">
        <f t="shared" si="7"/>
        <v>76.319999999999993</v>
      </c>
      <c r="Y27" s="164">
        <f>X27/Y12</f>
        <v>76.319999999999993</v>
      </c>
      <c r="Z27" s="194">
        <v>1</v>
      </c>
      <c r="AA27" s="192">
        <f t="shared" si="8"/>
        <v>3.18</v>
      </c>
      <c r="AB27" s="192">
        <f t="shared" si="9"/>
        <v>38.159999999999997</v>
      </c>
      <c r="AC27" s="192">
        <f>AB27/AC12</f>
        <v>38.159999999999997</v>
      </c>
      <c r="AD27" s="196">
        <v>2</v>
      </c>
      <c r="AE27" s="164">
        <f t="shared" si="10"/>
        <v>6.36</v>
      </c>
      <c r="AF27" s="164">
        <f t="shared" si="11"/>
        <v>76.319999999999993</v>
      </c>
      <c r="AG27" s="164">
        <f>AF27/AG12</f>
        <v>76.319999999999993</v>
      </c>
      <c r="AH27" s="194">
        <v>1</v>
      </c>
      <c r="AI27" s="192">
        <f t="shared" si="12"/>
        <v>3.18</v>
      </c>
      <c r="AJ27" s="192">
        <f t="shared" si="13"/>
        <v>38.159999999999997</v>
      </c>
      <c r="AK27" s="192">
        <f>AJ27/AK12</f>
        <v>38.159999999999997</v>
      </c>
      <c r="AL27" s="196">
        <v>1</v>
      </c>
      <c r="AM27" s="164">
        <f t="shared" si="14"/>
        <v>3.18</v>
      </c>
      <c r="AN27" s="164">
        <f t="shared" si="15"/>
        <v>38.159999999999997</v>
      </c>
      <c r="AO27" s="164">
        <f>AN27/AO12</f>
        <v>38.159999999999997</v>
      </c>
      <c r="AP27" s="194">
        <v>1</v>
      </c>
      <c r="AQ27" s="192">
        <f t="shared" si="16"/>
        <v>3.18</v>
      </c>
      <c r="AR27" s="192">
        <f t="shared" si="17"/>
        <v>38.159999999999997</v>
      </c>
      <c r="AS27" s="192">
        <f>AR27/AS12</f>
        <v>38.159999999999997</v>
      </c>
    </row>
    <row r="28" spans="1:45" s="149" customFormat="1" ht="12.75">
      <c r="A28" s="141"/>
      <c r="B28" s="191">
        <v>14</v>
      </c>
      <c r="C28" s="155" t="s">
        <v>334</v>
      </c>
      <c r="D28" s="191" t="s">
        <v>327</v>
      </c>
      <c r="E28" s="272">
        <v>3.25</v>
      </c>
      <c r="F28" s="196">
        <v>6</v>
      </c>
      <c r="G28" s="164">
        <f t="shared" si="1"/>
        <v>19.5</v>
      </c>
      <c r="H28" s="164">
        <f t="shared" si="2"/>
        <v>234</v>
      </c>
      <c r="I28" s="164">
        <f>H28/I12</f>
        <v>78</v>
      </c>
      <c r="J28" s="194">
        <v>2</v>
      </c>
      <c r="K28" s="192">
        <f t="shared" si="0"/>
        <v>6.5</v>
      </c>
      <c r="L28" s="192">
        <f t="shared" si="3"/>
        <v>78</v>
      </c>
      <c r="M28" s="192">
        <f>L28/M12</f>
        <v>78</v>
      </c>
      <c r="N28" s="196">
        <v>2</v>
      </c>
      <c r="O28" s="164">
        <f t="shared" si="18"/>
        <v>6.5</v>
      </c>
      <c r="P28" s="164">
        <f t="shared" si="19"/>
        <v>78</v>
      </c>
      <c r="Q28" s="164">
        <f>P28/Q12</f>
        <v>39</v>
      </c>
      <c r="R28" s="194">
        <v>3</v>
      </c>
      <c r="S28" s="192">
        <f t="shared" si="4"/>
        <v>9.75</v>
      </c>
      <c r="T28" s="192">
        <f t="shared" si="5"/>
        <v>117</v>
      </c>
      <c r="U28" s="192">
        <f>T28/U12</f>
        <v>117</v>
      </c>
      <c r="V28" s="196">
        <v>4</v>
      </c>
      <c r="W28" s="164">
        <f t="shared" si="6"/>
        <v>13</v>
      </c>
      <c r="X28" s="164">
        <f t="shared" si="7"/>
        <v>156</v>
      </c>
      <c r="Y28" s="164">
        <f>X28/Y12</f>
        <v>156</v>
      </c>
      <c r="Z28" s="194">
        <v>3</v>
      </c>
      <c r="AA28" s="192">
        <f t="shared" si="8"/>
        <v>9.75</v>
      </c>
      <c r="AB28" s="192">
        <f t="shared" si="9"/>
        <v>117</v>
      </c>
      <c r="AC28" s="192">
        <f>AB28/AC12</f>
        <v>117</v>
      </c>
      <c r="AD28" s="196">
        <v>3</v>
      </c>
      <c r="AE28" s="164">
        <f t="shared" si="10"/>
        <v>9.75</v>
      </c>
      <c r="AF28" s="164">
        <f t="shared" si="11"/>
        <v>117</v>
      </c>
      <c r="AG28" s="164">
        <f>AF28/AG12</f>
        <v>117</v>
      </c>
      <c r="AH28" s="194">
        <v>3</v>
      </c>
      <c r="AI28" s="192">
        <f t="shared" si="12"/>
        <v>9.75</v>
      </c>
      <c r="AJ28" s="192">
        <f t="shared" si="13"/>
        <v>117</v>
      </c>
      <c r="AK28" s="192">
        <f>AJ28/AK12</f>
        <v>117</v>
      </c>
      <c r="AL28" s="196">
        <v>3</v>
      </c>
      <c r="AM28" s="164">
        <f t="shared" si="14"/>
        <v>9.75</v>
      </c>
      <c r="AN28" s="164">
        <f t="shared" si="15"/>
        <v>117</v>
      </c>
      <c r="AO28" s="164">
        <f>AN28/AO12</f>
        <v>117</v>
      </c>
      <c r="AP28" s="194">
        <v>1</v>
      </c>
      <c r="AQ28" s="192">
        <f t="shared" si="16"/>
        <v>3.25</v>
      </c>
      <c r="AR28" s="192">
        <f t="shared" si="17"/>
        <v>39</v>
      </c>
      <c r="AS28" s="192">
        <f>AR28/AS12</f>
        <v>39</v>
      </c>
    </row>
    <row r="29" spans="1:45" s="149" customFormat="1" ht="12.75">
      <c r="A29" s="141"/>
      <c r="B29" s="191">
        <v>15</v>
      </c>
      <c r="C29" s="155" t="s">
        <v>335</v>
      </c>
      <c r="D29" s="191" t="s">
        <v>327</v>
      </c>
      <c r="E29" s="272">
        <v>3.49</v>
      </c>
      <c r="F29" s="196">
        <v>1</v>
      </c>
      <c r="G29" s="164">
        <f t="shared" si="1"/>
        <v>3.49</v>
      </c>
      <c r="H29" s="164">
        <f t="shared" si="2"/>
        <v>41.88</v>
      </c>
      <c r="I29" s="164">
        <f>H29/I12</f>
        <v>13.96</v>
      </c>
      <c r="J29" s="194">
        <v>1</v>
      </c>
      <c r="K29" s="192">
        <f t="shared" si="0"/>
        <v>3.49</v>
      </c>
      <c r="L29" s="192">
        <f t="shared" si="3"/>
        <v>41.88</v>
      </c>
      <c r="M29" s="192">
        <f>L29/M12</f>
        <v>41.88</v>
      </c>
      <c r="N29" s="196">
        <v>1</v>
      </c>
      <c r="O29" s="164">
        <f t="shared" si="18"/>
        <v>3.49</v>
      </c>
      <c r="P29" s="164">
        <f t="shared" si="19"/>
        <v>41.88</v>
      </c>
      <c r="Q29" s="164">
        <f>P29/Q12</f>
        <v>20.94</v>
      </c>
      <c r="R29" s="194">
        <v>1</v>
      </c>
      <c r="S29" s="192">
        <f t="shared" si="4"/>
        <v>3.49</v>
      </c>
      <c r="T29" s="192">
        <f t="shared" si="5"/>
        <v>41.88</v>
      </c>
      <c r="U29" s="192">
        <f>T29/U12</f>
        <v>41.88</v>
      </c>
      <c r="V29" s="196">
        <v>1</v>
      </c>
      <c r="W29" s="164">
        <f t="shared" si="6"/>
        <v>3.49</v>
      </c>
      <c r="X29" s="164">
        <f t="shared" si="7"/>
        <v>41.88</v>
      </c>
      <c r="Y29" s="164">
        <f>X29/Y12</f>
        <v>41.88</v>
      </c>
      <c r="Z29" s="194">
        <v>1</v>
      </c>
      <c r="AA29" s="192">
        <f t="shared" si="8"/>
        <v>3.49</v>
      </c>
      <c r="AB29" s="192">
        <f t="shared" si="9"/>
        <v>41.88</v>
      </c>
      <c r="AC29" s="192">
        <f>AB29/AC12</f>
        <v>41.88</v>
      </c>
      <c r="AD29" s="196">
        <v>1</v>
      </c>
      <c r="AE29" s="164">
        <f t="shared" si="10"/>
        <v>3.49</v>
      </c>
      <c r="AF29" s="164">
        <f t="shared" si="11"/>
        <v>41.88</v>
      </c>
      <c r="AG29" s="164">
        <f>AF29/AG12</f>
        <v>41.88</v>
      </c>
      <c r="AH29" s="194">
        <v>1</v>
      </c>
      <c r="AI29" s="192">
        <f t="shared" si="12"/>
        <v>3.49</v>
      </c>
      <c r="AJ29" s="192">
        <f t="shared" si="13"/>
        <v>41.88</v>
      </c>
      <c r="AK29" s="192">
        <f>AJ29/AK12</f>
        <v>41.88</v>
      </c>
      <c r="AL29" s="196">
        <v>1</v>
      </c>
      <c r="AM29" s="164">
        <f t="shared" si="14"/>
        <v>3.49</v>
      </c>
      <c r="AN29" s="164">
        <f t="shared" si="15"/>
        <v>41.88</v>
      </c>
      <c r="AO29" s="164">
        <f>AN29/AO12</f>
        <v>41.88</v>
      </c>
      <c r="AP29" s="194">
        <v>1</v>
      </c>
      <c r="AQ29" s="192">
        <f t="shared" si="16"/>
        <v>3.49</v>
      </c>
      <c r="AR29" s="192">
        <f t="shared" si="17"/>
        <v>41.88</v>
      </c>
      <c r="AS29" s="192">
        <f>AR29/AS12</f>
        <v>41.88</v>
      </c>
    </row>
    <row r="30" spans="1:45" s="149" customFormat="1" ht="12.75">
      <c r="A30" s="141"/>
      <c r="B30" s="191">
        <v>16</v>
      </c>
      <c r="C30" s="155" t="s">
        <v>336</v>
      </c>
      <c r="D30" s="191" t="s">
        <v>337</v>
      </c>
      <c r="E30" s="272">
        <v>23.15</v>
      </c>
      <c r="F30" s="196">
        <v>1</v>
      </c>
      <c r="G30" s="164">
        <f t="shared" si="1"/>
        <v>23.15</v>
      </c>
      <c r="H30" s="164">
        <f t="shared" si="2"/>
        <v>277.8</v>
      </c>
      <c r="I30" s="164">
        <f>H30/I12</f>
        <v>92.6</v>
      </c>
      <c r="J30" s="194">
        <v>1</v>
      </c>
      <c r="K30" s="192">
        <f t="shared" si="0"/>
        <v>23.15</v>
      </c>
      <c r="L30" s="192">
        <f t="shared" si="3"/>
        <v>277.8</v>
      </c>
      <c r="M30" s="192">
        <f>L30/M12</f>
        <v>277.8</v>
      </c>
      <c r="N30" s="196">
        <v>1</v>
      </c>
      <c r="O30" s="164">
        <f t="shared" si="18"/>
        <v>23.15</v>
      </c>
      <c r="P30" s="164">
        <f t="shared" si="19"/>
        <v>277.8</v>
      </c>
      <c r="Q30" s="164">
        <f>P30/Q12</f>
        <v>138.9</v>
      </c>
      <c r="R30" s="194">
        <v>1</v>
      </c>
      <c r="S30" s="192">
        <f t="shared" si="4"/>
        <v>23.15</v>
      </c>
      <c r="T30" s="192">
        <f t="shared" si="5"/>
        <v>277.8</v>
      </c>
      <c r="U30" s="192">
        <f>T30/U12</f>
        <v>277.8</v>
      </c>
      <c r="V30" s="196">
        <v>1</v>
      </c>
      <c r="W30" s="164">
        <f t="shared" si="6"/>
        <v>23.15</v>
      </c>
      <c r="X30" s="164">
        <f t="shared" si="7"/>
        <v>277.8</v>
      </c>
      <c r="Y30" s="164">
        <f>X30/Y12</f>
        <v>277.8</v>
      </c>
      <c r="Z30" s="194">
        <v>1</v>
      </c>
      <c r="AA30" s="192">
        <f t="shared" si="8"/>
        <v>23.15</v>
      </c>
      <c r="AB30" s="192">
        <f t="shared" si="9"/>
        <v>277.8</v>
      </c>
      <c r="AC30" s="192">
        <f>AB30/AC12</f>
        <v>277.8</v>
      </c>
      <c r="AD30" s="196">
        <v>1</v>
      </c>
      <c r="AE30" s="164">
        <f t="shared" si="10"/>
        <v>23.15</v>
      </c>
      <c r="AF30" s="164">
        <f t="shared" si="11"/>
        <v>277.8</v>
      </c>
      <c r="AG30" s="164">
        <f>AF30/AG12</f>
        <v>277.8</v>
      </c>
      <c r="AH30" s="194">
        <v>1</v>
      </c>
      <c r="AI30" s="192">
        <f t="shared" si="12"/>
        <v>23.15</v>
      </c>
      <c r="AJ30" s="192">
        <f t="shared" si="13"/>
        <v>277.8</v>
      </c>
      <c r="AK30" s="192">
        <f>AJ30/AK12</f>
        <v>277.8</v>
      </c>
      <c r="AL30" s="196">
        <v>1</v>
      </c>
      <c r="AM30" s="164">
        <f t="shared" si="14"/>
        <v>23.15</v>
      </c>
      <c r="AN30" s="164">
        <f t="shared" si="15"/>
        <v>277.8</v>
      </c>
      <c r="AO30" s="164">
        <f>AN30/AO12</f>
        <v>277.8</v>
      </c>
      <c r="AP30" s="194">
        <v>1</v>
      </c>
      <c r="AQ30" s="192">
        <f t="shared" si="16"/>
        <v>23.15</v>
      </c>
      <c r="AR30" s="192">
        <f t="shared" si="17"/>
        <v>277.8</v>
      </c>
      <c r="AS30" s="192">
        <f>AR30/AS12</f>
        <v>277.8</v>
      </c>
    </row>
    <row r="31" spans="1:45" s="149" customFormat="1" ht="12.75">
      <c r="A31" s="141"/>
      <c r="B31" s="191">
        <v>17</v>
      </c>
      <c r="C31" s="155" t="s">
        <v>338</v>
      </c>
      <c r="D31" s="191" t="s">
        <v>319</v>
      </c>
      <c r="E31" s="272">
        <v>18.3</v>
      </c>
      <c r="F31" s="196">
        <v>1</v>
      </c>
      <c r="G31" s="164">
        <f t="shared" si="1"/>
        <v>18.3</v>
      </c>
      <c r="H31" s="164">
        <f t="shared" si="2"/>
        <v>219.6</v>
      </c>
      <c r="I31" s="164">
        <f>H31/I12</f>
        <v>73.2</v>
      </c>
      <c r="J31" s="194">
        <v>1</v>
      </c>
      <c r="K31" s="192">
        <f t="shared" si="0"/>
        <v>18.3</v>
      </c>
      <c r="L31" s="192">
        <f t="shared" si="3"/>
        <v>219.6</v>
      </c>
      <c r="M31" s="192">
        <f>L31/M12</f>
        <v>219.6</v>
      </c>
      <c r="N31" s="196">
        <v>1</v>
      </c>
      <c r="O31" s="164">
        <f t="shared" si="18"/>
        <v>18.3</v>
      </c>
      <c r="P31" s="164">
        <f t="shared" si="19"/>
        <v>219.6</v>
      </c>
      <c r="Q31" s="164">
        <f>P31/Q12</f>
        <v>109.8</v>
      </c>
      <c r="R31" s="194">
        <v>1</v>
      </c>
      <c r="S31" s="192">
        <f t="shared" si="4"/>
        <v>18.3</v>
      </c>
      <c r="T31" s="192">
        <f t="shared" si="5"/>
        <v>219.6</v>
      </c>
      <c r="U31" s="192">
        <f>T31/U12</f>
        <v>219.6</v>
      </c>
      <c r="V31" s="196">
        <v>1</v>
      </c>
      <c r="W31" s="164">
        <f t="shared" si="6"/>
        <v>18.3</v>
      </c>
      <c r="X31" s="164">
        <f t="shared" si="7"/>
        <v>219.6</v>
      </c>
      <c r="Y31" s="164">
        <f>X31/Y12</f>
        <v>219.6</v>
      </c>
      <c r="Z31" s="194">
        <v>1</v>
      </c>
      <c r="AA31" s="192">
        <f t="shared" si="8"/>
        <v>18.3</v>
      </c>
      <c r="AB31" s="192">
        <f t="shared" si="9"/>
        <v>219.6</v>
      </c>
      <c r="AC31" s="192">
        <f>AB31/AC12</f>
        <v>219.6</v>
      </c>
      <c r="AD31" s="196">
        <v>1</v>
      </c>
      <c r="AE31" s="164">
        <f t="shared" si="10"/>
        <v>18.3</v>
      </c>
      <c r="AF31" s="164">
        <f t="shared" si="11"/>
        <v>219.6</v>
      </c>
      <c r="AG31" s="164">
        <f>AF31/AG12</f>
        <v>219.6</v>
      </c>
      <c r="AH31" s="194">
        <v>1</v>
      </c>
      <c r="AI31" s="192">
        <f t="shared" si="12"/>
        <v>18.3</v>
      </c>
      <c r="AJ31" s="192">
        <f t="shared" si="13"/>
        <v>219.6</v>
      </c>
      <c r="AK31" s="192">
        <f>AJ31/AK12</f>
        <v>219.6</v>
      </c>
      <c r="AL31" s="196">
        <v>1</v>
      </c>
      <c r="AM31" s="164">
        <f t="shared" si="14"/>
        <v>18.3</v>
      </c>
      <c r="AN31" s="164">
        <f t="shared" si="15"/>
        <v>219.6</v>
      </c>
      <c r="AO31" s="164">
        <f>AN31/AO12</f>
        <v>219.6</v>
      </c>
      <c r="AP31" s="194">
        <v>0</v>
      </c>
      <c r="AQ31" s="192">
        <f t="shared" si="16"/>
        <v>0</v>
      </c>
      <c r="AR31" s="192">
        <f t="shared" si="17"/>
        <v>0</v>
      </c>
      <c r="AS31" s="192">
        <f>AR31/AS12</f>
        <v>0</v>
      </c>
    </row>
    <row r="32" spans="1:45" s="149" customFormat="1" ht="12.75">
      <c r="A32" s="141"/>
      <c r="B32" s="191">
        <v>18</v>
      </c>
      <c r="C32" s="155" t="s">
        <v>339</v>
      </c>
      <c r="D32" s="191" t="s">
        <v>340</v>
      </c>
      <c r="E32" s="272">
        <v>91.9</v>
      </c>
      <c r="F32" s="196">
        <v>0</v>
      </c>
      <c r="G32" s="164">
        <f t="shared" si="1"/>
        <v>0</v>
      </c>
      <c r="H32" s="164">
        <f t="shared" si="2"/>
        <v>0</v>
      </c>
      <c r="I32" s="164">
        <f>H32/I12</f>
        <v>0</v>
      </c>
      <c r="J32" s="194">
        <v>0</v>
      </c>
      <c r="K32" s="192">
        <f t="shared" si="0"/>
        <v>0</v>
      </c>
      <c r="L32" s="192">
        <f t="shared" si="3"/>
        <v>0</v>
      </c>
      <c r="M32" s="192">
        <f>L32/M12</f>
        <v>0</v>
      </c>
      <c r="N32" s="196">
        <v>0</v>
      </c>
      <c r="O32" s="164">
        <f t="shared" si="18"/>
        <v>0</v>
      </c>
      <c r="P32" s="164">
        <f t="shared" si="19"/>
        <v>0</v>
      </c>
      <c r="Q32" s="164">
        <f>P32/Q12</f>
        <v>0</v>
      </c>
      <c r="R32" s="194">
        <v>0</v>
      </c>
      <c r="S32" s="192">
        <f t="shared" si="4"/>
        <v>0</v>
      </c>
      <c r="T32" s="192">
        <f t="shared" si="5"/>
        <v>0</v>
      </c>
      <c r="U32" s="192">
        <f>T32/U12</f>
        <v>0</v>
      </c>
      <c r="V32" s="196">
        <v>0</v>
      </c>
      <c r="W32" s="164">
        <f t="shared" si="6"/>
        <v>0</v>
      </c>
      <c r="X32" s="164">
        <f t="shared" si="7"/>
        <v>0</v>
      </c>
      <c r="Y32" s="164">
        <f>X32/Y12</f>
        <v>0</v>
      </c>
      <c r="Z32" s="194">
        <v>0</v>
      </c>
      <c r="AA32" s="192">
        <f t="shared" si="8"/>
        <v>0</v>
      </c>
      <c r="AB32" s="192">
        <f t="shared" si="9"/>
        <v>0</v>
      </c>
      <c r="AC32" s="192">
        <f>AB32/AC12</f>
        <v>0</v>
      </c>
      <c r="AD32" s="196">
        <v>0</v>
      </c>
      <c r="AE32" s="164">
        <f t="shared" si="10"/>
        <v>0</v>
      </c>
      <c r="AF32" s="164">
        <f t="shared" si="11"/>
        <v>0</v>
      </c>
      <c r="AG32" s="164">
        <f>AF32/AG12</f>
        <v>0</v>
      </c>
      <c r="AH32" s="194">
        <v>0</v>
      </c>
      <c r="AI32" s="192">
        <f t="shared" si="12"/>
        <v>0</v>
      </c>
      <c r="AJ32" s="192">
        <f t="shared" si="13"/>
        <v>0</v>
      </c>
      <c r="AK32" s="192">
        <f>AJ32/AK12</f>
        <v>0</v>
      </c>
      <c r="AL32" s="196">
        <v>0</v>
      </c>
      <c r="AM32" s="164">
        <f t="shared" si="14"/>
        <v>0</v>
      </c>
      <c r="AN32" s="164">
        <f t="shared" si="15"/>
        <v>0</v>
      </c>
      <c r="AO32" s="164">
        <f>AN32/AO12</f>
        <v>0</v>
      </c>
      <c r="AP32" s="194">
        <v>0</v>
      </c>
      <c r="AQ32" s="192">
        <f t="shared" si="16"/>
        <v>0</v>
      </c>
      <c r="AR32" s="192">
        <f t="shared" si="17"/>
        <v>0</v>
      </c>
      <c r="AS32" s="192">
        <f>AR32/AS12</f>
        <v>0</v>
      </c>
    </row>
    <row r="33" spans="1:45" s="149" customFormat="1" ht="12.75">
      <c r="A33" s="141"/>
      <c r="B33" s="191">
        <v>19</v>
      </c>
      <c r="C33" s="155" t="s">
        <v>341</v>
      </c>
      <c r="D33" s="191" t="s">
        <v>337</v>
      </c>
      <c r="E33" s="272">
        <v>12.85</v>
      </c>
      <c r="F33" s="196">
        <v>4</v>
      </c>
      <c r="G33" s="164">
        <f t="shared" si="1"/>
        <v>51.4</v>
      </c>
      <c r="H33" s="164">
        <f t="shared" si="2"/>
        <v>616.79999999999995</v>
      </c>
      <c r="I33" s="164">
        <f>H33/I12</f>
        <v>205.6</v>
      </c>
      <c r="J33" s="194">
        <v>4</v>
      </c>
      <c r="K33" s="192">
        <f t="shared" si="0"/>
        <v>51.4</v>
      </c>
      <c r="L33" s="192">
        <f t="shared" si="3"/>
        <v>616.79999999999995</v>
      </c>
      <c r="M33" s="192">
        <f>L33/M12</f>
        <v>616.79999999999995</v>
      </c>
      <c r="N33" s="196">
        <v>6</v>
      </c>
      <c r="O33" s="164">
        <f t="shared" si="18"/>
        <v>77.099999999999994</v>
      </c>
      <c r="P33" s="164">
        <f t="shared" si="19"/>
        <v>925.2</v>
      </c>
      <c r="Q33" s="164">
        <f>P33/Q12</f>
        <v>462.6</v>
      </c>
      <c r="R33" s="194">
        <v>1</v>
      </c>
      <c r="S33" s="192">
        <f t="shared" si="4"/>
        <v>12.85</v>
      </c>
      <c r="T33" s="192">
        <f t="shared" si="5"/>
        <v>154.19999999999999</v>
      </c>
      <c r="U33" s="192">
        <f>T33/U12</f>
        <v>154.19999999999999</v>
      </c>
      <c r="V33" s="196">
        <v>3</v>
      </c>
      <c r="W33" s="164">
        <f t="shared" si="6"/>
        <v>38.549999999999997</v>
      </c>
      <c r="X33" s="164">
        <f t="shared" si="7"/>
        <v>462.6</v>
      </c>
      <c r="Y33" s="164">
        <f>X33/Y12</f>
        <v>462.6</v>
      </c>
      <c r="Z33" s="194">
        <v>3</v>
      </c>
      <c r="AA33" s="192">
        <f t="shared" si="8"/>
        <v>38.549999999999997</v>
      </c>
      <c r="AB33" s="192">
        <f t="shared" si="9"/>
        <v>462.6</v>
      </c>
      <c r="AC33" s="192">
        <f>AB33/AC12</f>
        <v>462.6</v>
      </c>
      <c r="AD33" s="196">
        <v>2</v>
      </c>
      <c r="AE33" s="164">
        <f t="shared" si="10"/>
        <v>25.7</v>
      </c>
      <c r="AF33" s="164">
        <f t="shared" si="11"/>
        <v>308.39999999999998</v>
      </c>
      <c r="AG33" s="164">
        <f>AF33/AG12</f>
        <v>308.39999999999998</v>
      </c>
      <c r="AH33" s="194">
        <v>2</v>
      </c>
      <c r="AI33" s="192">
        <f t="shared" si="12"/>
        <v>25.7</v>
      </c>
      <c r="AJ33" s="192">
        <f t="shared" si="13"/>
        <v>308.39999999999998</v>
      </c>
      <c r="AK33" s="192">
        <f>AJ33/AK12</f>
        <v>308.39999999999998</v>
      </c>
      <c r="AL33" s="196">
        <v>1</v>
      </c>
      <c r="AM33" s="164">
        <f t="shared" si="14"/>
        <v>12.85</v>
      </c>
      <c r="AN33" s="164">
        <f t="shared" si="15"/>
        <v>154.19999999999999</v>
      </c>
      <c r="AO33" s="164">
        <f>AN33/AO12</f>
        <v>154.19999999999999</v>
      </c>
      <c r="AP33" s="194">
        <v>3</v>
      </c>
      <c r="AQ33" s="192">
        <f t="shared" si="16"/>
        <v>38.549999999999997</v>
      </c>
      <c r="AR33" s="192">
        <f t="shared" si="17"/>
        <v>462.6</v>
      </c>
      <c r="AS33" s="192">
        <f>AR33/AS12</f>
        <v>462.6</v>
      </c>
    </row>
    <row r="34" spans="1:45" s="149" customFormat="1" ht="12.75">
      <c r="A34" s="141"/>
      <c r="B34" s="191">
        <v>20</v>
      </c>
      <c r="C34" s="155" t="s">
        <v>342</v>
      </c>
      <c r="D34" s="191" t="s">
        <v>325</v>
      </c>
      <c r="E34" s="272">
        <v>11.97</v>
      </c>
      <c r="F34" s="196">
        <v>1</v>
      </c>
      <c r="G34" s="164">
        <f t="shared" si="1"/>
        <v>11.97</v>
      </c>
      <c r="H34" s="164">
        <f t="shared" si="2"/>
        <v>143.63999999999999</v>
      </c>
      <c r="I34" s="164">
        <f>H34/I12</f>
        <v>47.88</v>
      </c>
      <c r="J34" s="194">
        <v>1</v>
      </c>
      <c r="K34" s="192">
        <f t="shared" si="0"/>
        <v>11.97</v>
      </c>
      <c r="L34" s="192">
        <f t="shared" si="3"/>
        <v>143.63999999999999</v>
      </c>
      <c r="M34" s="192">
        <f>L34/M12</f>
        <v>143.63999999999999</v>
      </c>
      <c r="N34" s="196">
        <v>2</v>
      </c>
      <c r="O34" s="164">
        <f t="shared" si="18"/>
        <v>23.94</v>
      </c>
      <c r="P34" s="164">
        <f t="shared" si="19"/>
        <v>287.27999999999997</v>
      </c>
      <c r="Q34" s="164">
        <f>P34/Q12</f>
        <v>143.63999999999999</v>
      </c>
      <c r="R34" s="194">
        <v>1</v>
      </c>
      <c r="S34" s="192">
        <f t="shared" si="4"/>
        <v>11.97</v>
      </c>
      <c r="T34" s="192">
        <f t="shared" si="5"/>
        <v>143.63999999999999</v>
      </c>
      <c r="U34" s="192">
        <f>T34/U12</f>
        <v>143.63999999999999</v>
      </c>
      <c r="V34" s="196">
        <v>1</v>
      </c>
      <c r="W34" s="164">
        <f t="shared" si="6"/>
        <v>11.97</v>
      </c>
      <c r="X34" s="164">
        <f t="shared" si="7"/>
        <v>143.63999999999999</v>
      </c>
      <c r="Y34" s="164">
        <f>X34/Y12</f>
        <v>143.63999999999999</v>
      </c>
      <c r="Z34" s="194">
        <v>1</v>
      </c>
      <c r="AA34" s="192">
        <f t="shared" si="8"/>
        <v>11.97</v>
      </c>
      <c r="AB34" s="192">
        <f t="shared" si="9"/>
        <v>143.63999999999999</v>
      </c>
      <c r="AC34" s="192">
        <f>AB34/AC12</f>
        <v>143.63999999999999</v>
      </c>
      <c r="AD34" s="196">
        <v>1</v>
      </c>
      <c r="AE34" s="164">
        <f t="shared" si="10"/>
        <v>11.97</v>
      </c>
      <c r="AF34" s="164">
        <f t="shared" si="11"/>
        <v>143.63999999999999</v>
      </c>
      <c r="AG34" s="164">
        <f>AF34/AG12</f>
        <v>143.63999999999999</v>
      </c>
      <c r="AH34" s="194">
        <v>1</v>
      </c>
      <c r="AI34" s="192">
        <f t="shared" si="12"/>
        <v>11.97</v>
      </c>
      <c r="AJ34" s="192">
        <f t="shared" si="13"/>
        <v>143.63999999999999</v>
      </c>
      <c r="AK34" s="192">
        <f>AJ34/AK12</f>
        <v>143.63999999999999</v>
      </c>
      <c r="AL34" s="196">
        <v>1</v>
      </c>
      <c r="AM34" s="164">
        <f t="shared" si="14"/>
        <v>11.97</v>
      </c>
      <c r="AN34" s="164">
        <f t="shared" si="15"/>
        <v>143.63999999999999</v>
      </c>
      <c r="AO34" s="164">
        <f>AN34/AO12</f>
        <v>143.63999999999999</v>
      </c>
      <c r="AP34" s="194">
        <v>1</v>
      </c>
      <c r="AQ34" s="192">
        <f t="shared" si="16"/>
        <v>11.97</v>
      </c>
      <c r="AR34" s="192">
        <f t="shared" si="17"/>
        <v>143.63999999999999</v>
      </c>
      <c r="AS34" s="192">
        <f>AR34/AS12</f>
        <v>143.63999999999999</v>
      </c>
    </row>
    <row r="35" spans="1:45" s="149" customFormat="1" ht="12.75">
      <c r="A35" s="141"/>
      <c r="B35" s="191">
        <v>21</v>
      </c>
      <c r="C35" s="155" t="s">
        <v>343</v>
      </c>
      <c r="D35" s="191" t="s">
        <v>325</v>
      </c>
      <c r="E35" s="272">
        <v>1.55</v>
      </c>
      <c r="F35" s="196">
        <v>6</v>
      </c>
      <c r="G35" s="164">
        <f t="shared" si="1"/>
        <v>9.3000000000000007</v>
      </c>
      <c r="H35" s="164">
        <f t="shared" si="2"/>
        <v>111.6</v>
      </c>
      <c r="I35" s="164">
        <f>H35/I12</f>
        <v>37.200000000000003</v>
      </c>
      <c r="J35" s="194">
        <v>2</v>
      </c>
      <c r="K35" s="192">
        <f t="shared" si="0"/>
        <v>3.1</v>
      </c>
      <c r="L35" s="192">
        <f t="shared" si="3"/>
        <v>37.200000000000003</v>
      </c>
      <c r="M35" s="192">
        <f>L35/M12</f>
        <v>37.200000000000003</v>
      </c>
      <c r="N35" s="196">
        <v>3</v>
      </c>
      <c r="O35" s="164">
        <f t="shared" si="18"/>
        <v>4.6500000000000004</v>
      </c>
      <c r="P35" s="164">
        <f t="shared" si="19"/>
        <v>55.8</v>
      </c>
      <c r="Q35" s="164">
        <f>P35/Q12</f>
        <v>27.9</v>
      </c>
      <c r="R35" s="194">
        <v>2</v>
      </c>
      <c r="S35" s="192">
        <f t="shared" si="4"/>
        <v>3.1</v>
      </c>
      <c r="T35" s="192">
        <f t="shared" si="5"/>
        <v>37.200000000000003</v>
      </c>
      <c r="U35" s="192">
        <f>T35/U12</f>
        <v>37.200000000000003</v>
      </c>
      <c r="V35" s="196">
        <v>3</v>
      </c>
      <c r="W35" s="164">
        <f t="shared" si="6"/>
        <v>4.6500000000000004</v>
      </c>
      <c r="X35" s="164">
        <f t="shared" si="7"/>
        <v>55.8</v>
      </c>
      <c r="Y35" s="164">
        <f>X35/Y12</f>
        <v>55.8</v>
      </c>
      <c r="Z35" s="194">
        <v>3</v>
      </c>
      <c r="AA35" s="192">
        <f t="shared" si="8"/>
        <v>4.6500000000000004</v>
      </c>
      <c r="AB35" s="192">
        <f t="shared" si="9"/>
        <v>55.8</v>
      </c>
      <c r="AC35" s="192">
        <f>AB35/AC12</f>
        <v>55.8</v>
      </c>
      <c r="AD35" s="196">
        <v>3</v>
      </c>
      <c r="AE35" s="164">
        <f t="shared" si="10"/>
        <v>4.6500000000000004</v>
      </c>
      <c r="AF35" s="164">
        <f t="shared" si="11"/>
        <v>55.8</v>
      </c>
      <c r="AG35" s="164">
        <f>AF35/AG12</f>
        <v>55.8</v>
      </c>
      <c r="AH35" s="194">
        <v>2</v>
      </c>
      <c r="AI35" s="192">
        <f t="shared" si="12"/>
        <v>3.1</v>
      </c>
      <c r="AJ35" s="192">
        <f t="shared" si="13"/>
        <v>37.200000000000003</v>
      </c>
      <c r="AK35" s="192">
        <f>AJ35/AK12</f>
        <v>37.200000000000003</v>
      </c>
      <c r="AL35" s="196">
        <v>3</v>
      </c>
      <c r="AM35" s="164">
        <f t="shared" si="14"/>
        <v>4.6500000000000004</v>
      </c>
      <c r="AN35" s="164">
        <f t="shared" si="15"/>
        <v>55.8</v>
      </c>
      <c r="AO35" s="164">
        <f>AN35/AO12</f>
        <v>55.8</v>
      </c>
      <c r="AP35" s="194">
        <v>2</v>
      </c>
      <c r="AQ35" s="192">
        <f t="shared" si="16"/>
        <v>3.1</v>
      </c>
      <c r="AR35" s="192">
        <f t="shared" si="17"/>
        <v>37.200000000000003</v>
      </c>
      <c r="AS35" s="192">
        <f>AR35/AS12</f>
        <v>37.200000000000003</v>
      </c>
    </row>
    <row r="36" spans="1:45" s="149" customFormat="1" ht="12.75">
      <c r="A36" s="141"/>
      <c r="B36" s="191">
        <v>22</v>
      </c>
      <c r="C36" s="155" t="s">
        <v>344</v>
      </c>
      <c r="D36" s="191" t="s">
        <v>345</v>
      </c>
      <c r="E36" s="272">
        <v>4.37</v>
      </c>
      <c r="F36" s="196">
        <v>4</v>
      </c>
      <c r="G36" s="164">
        <f t="shared" si="1"/>
        <v>17.48</v>
      </c>
      <c r="H36" s="164">
        <f t="shared" si="2"/>
        <v>209.76</v>
      </c>
      <c r="I36" s="164">
        <f>H36/I12</f>
        <v>69.92</v>
      </c>
      <c r="J36" s="194">
        <v>2</v>
      </c>
      <c r="K36" s="192">
        <f t="shared" si="0"/>
        <v>8.74</v>
      </c>
      <c r="L36" s="192">
        <f t="shared" si="3"/>
        <v>104.88</v>
      </c>
      <c r="M36" s="192">
        <f>L36/M12</f>
        <v>104.88</v>
      </c>
      <c r="N36" s="196">
        <v>2</v>
      </c>
      <c r="O36" s="164">
        <f t="shared" si="18"/>
        <v>8.74</v>
      </c>
      <c r="P36" s="164">
        <f t="shared" si="19"/>
        <v>104.88</v>
      </c>
      <c r="Q36" s="164">
        <f>P36/Q12</f>
        <v>52.44</v>
      </c>
      <c r="R36" s="194">
        <v>1</v>
      </c>
      <c r="S36" s="192">
        <f t="shared" si="4"/>
        <v>4.37</v>
      </c>
      <c r="T36" s="192">
        <f t="shared" si="5"/>
        <v>52.44</v>
      </c>
      <c r="U36" s="192">
        <f>T36/U12</f>
        <v>52.44</v>
      </c>
      <c r="V36" s="196">
        <v>2</v>
      </c>
      <c r="W36" s="164">
        <f t="shared" si="6"/>
        <v>8.74</v>
      </c>
      <c r="X36" s="164">
        <f t="shared" si="7"/>
        <v>104.88</v>
      </c>
      <c r="Y36" s="164">
        <f>X36/Y12</f>
        <v>104.88</v>
      </c>
      <c r="Z36" s="194">
        <v>2</v>
      </c>
      <c r="AA36" s="192">
        <f t="shared" si="8"/>
        <v>8.74</v>
      </c>
      <c r="AB36" s="192">
        <f t="shared" si="9"/>
        <v>104.88</v>
      </c>
      <c r="AC36" s="192">
        <f>AB36/AC12</f>
        <v>104.88</v>
      </c>
      <c r="AD36" s="196">
        <v>2</v>
      </c>
      <c r="AE36" s="164">
        <f t="shared" si="10"/>
        <v>8.74</v>
      </c>
      <c r="AF36" s="164">
        <f t="shared" si="11"/>
        <v>104.88</v>
      </c>
      <c r="AG36" s="164">
        <f>AF36/AG12</f>
        <v>104.88</v>
      </c>
      <c r="AH36" s="194">
        <v>1</v>
      </c>
      <c r="AI36" s="192">
        <f t="shared" si="12"/>
        <v>4.37</v>
      </c>
      <c r="AJ36" s="192">
        <f t="shared" si="13"/>
        <v>52.44</v>
      </c>
      <c r="AK36" s="192">
        <f>AJ36/AK12</f>
        <v>52.44</v>
      </c>
      <c r="AL36" s="196">
        <v>1</v>
      </c>
      <c r="AM36" s="164">
        <f t="shared" si="14"/>
        <v>4.37</v>
      </c>
      <c r="AN36" s="164">
        <f t="shared" si="15"/>
        <v>52.44</v>
      </c>
      <c r="AO36" s="164">
        <f>AN36/AO12</f>
        <v>52.44</v>
      </c>
      <c r="AP36" s="194">
        <v>2</v>
      </c>
      <c r="AQ36" s="192">
        <f t="shared" si="16"/>
        <v>8.74</v>
      </c>
      <c r="AR36" s="192">
        <f t="shared" si="17"/>
        <v>104.88</v>
      </c>
      <c r="AS36" s="192">
        <f>AR36/AS12</f>
        <v>104.88</v>
      </c>
    </row>
    <row r="37" spans="1:45" s="149" customFormat="1" ht="12.75">
      <c r="A37" s="141"/>
      <c r="B37" s="191">
        <v>23</v>
      </c>
      <c r="C37" s="155" t="s">
        <v>346</v>
      </c>
      <c r="D37" s="191" t="s">
        <v>325</v>
      </c>
      <c r="E37" s="272">
        <v>3.42</v>
      </c>
      <c r="F37" s="196">
        <v>2</v>
      </c>
      <c r="G37" s="164">
        <f t="shared" si="1"/>
        <v>6.84</v>
      </c>
      <c r="H37" s="164">
        <f t="shared" si="2"/>
        <v>82.08</v>
      </c>
      <c r="I37" s="164">
        <f>H37/I12</f>
        <v>27.36</v>
      </c>
      <c r="J37" s="194">
        <v>2</v>
      </c>
      <c r="K37" s="192">
        <f t="shared" si="0"/>
        <v>6.84</v>
      </c>
      <c r="L37" s="192">
        <f t="shared" si="3"/>
        <v>82.08</v>
      </c>
      <c r="M37" s="192">
        <f>L37/M12</f>
        <v>82.08</v>
      </c>
      <c r="N37" s="196">
        <v>2</v>
      </c>
      <c r="O37" s="164">
        <f t="shared" si="18"/>
        <v>6.84</v>
      </c>
      <c r="P37" s="164">
        <f t="shared" si="19"/>
        <v>82.08</v>
      </c>
      <c r="Q37" s="164">
        <f>P37/Q12</f>
        <v>41.04</v>
      </c>
      <c r="R37" s="194">
        <v>2</v>
      </c>
      <c r="S37" s="192">
        <f t="shared" si="4"/>
        <v>6.84</v>
      </c>
      <c r="T37" s="192">
        <f t="shared" si="5"/>
        <v>82.08</v>
      </c>
      <c r="U37" s="192">
        <f>T37/U12</f>
        <v>82.08</v>
      </c>
      <c r="V37" s="196">
        <v>2</v>
      </c>
      <c r="W37" s="164">
        <f t="shared" si="6"/>
        <v>6.84</v>
      </c>
      <c r="X37" s="164">
        <f t="shared" si="7"/>
        <v>82.08</v>
      </c>
      <c r="Y37" s="164">
        <f>X37/Y12</f>
        <v>82.08</v>
      </c>
      <c r="Z37" s="194">
        <v>2</v>
      </c>
      <c r="AA37" s="192">
        <f t="shared" si="8"/>
        <v>6.84</v>
      </c>
      <c r="AB37" s="192">
        <f t="shared" si="9"/>
        <v>82.08</v>
      </c>
      <c r="AC37" s="192">
        <f>AB37/AC12</f>
        <v>82.08</v>
      </c>
      <c r="AD37" s="196">
        <v>2</v>
      </c>
      <c r="AE37" s="164">
        <f t="shared" si="10"/>
        <v>6.84</v>
      </c>
      <c r="AF37" s="164">
        <f t="shared" si="11"/>
        <v>82.08</v>
      </c>
      <c r="AG37" s="164">
        <f>AF37/AG12</f>
        <v>82.08</v>
      </c>
      <c r="AH37" s="194">
        <v>2</v>
      </c>
      <c r="AI37" s="192">
        <f t="shared" si="12"/>
        <v>6.84</v>
      </c>
      <c r="AJ37" s="192">
        <f t="shared" si="13"/>
        <v>82.08</v>
      </c>
      <c r="AK37" s="192">
        <f>AJ37/AK12</f>
        <v>82.08</v>
      </c>
      <c r="AL37" s="196">
        <v>2</v>
      </c>
      <c r="AM37" s="164">
        <f t="shared" si="14"/>
        <v>6.84</v>
      </c>
      <c r="AN37" s="164">
        <f t="shared" si="15"/>
        <v>82.08</v>
      </c>
      <c r="AO37" s="164">
        <f>AN37/AO12</f>
        <v>82.08</v>
      </c>
      <c r="AP37" s="194">
        <v>1</v>
      </c>
      <c r="AQ37" s="192">
        <f t="shared" si="16"/>
        <v>3.42</v>
      </c>
      <c r="AR37" s="192">
        <f t="shared" si="17"/>
        <v>41.04</v>
      </c>
      <c r="AS37" s="192">
        <f>AR37/AS12</f>
        <v>41.04</v>
      </c>
    </row>
    <row r="38" spans="1:45" s="149" customFormat="1" ht="12.75">
      <c r="A38" s="141"/>
      <c r="B38" s="191">
        <v>24</v>
      </c>
      <c r="C38" s="155" t="s">
        <v>347</v>
      </c>
      <c r="D38" s="191" t="s">
        <v>325</v>
      </c>
      <c r="E38" s="272">
        <v>6.94</v>
      </c>
      <c r="F38" s="196">
        <v>1</v>
      </c>
      <c r="G38" s="164">
        <f t="shared" si="1"/>
        <v>6.94</v>
      </c>
      <c r="H38" s="164">
        <f t="shared" si="2"/>
        <v>83.28</v>
      </c>
      <c r="I38" s="164">
        <f>H38/I12</f>
        <v>27.76</v>
      </c>
      <c r="J38" s="194">
        <v>1</v>
      </c>
      <c r="K38" s="192">
        <f t="shared" si="0"/>
        <v>6.94</v>
      </c>
      <c r="L38" s="192">
        <f t="shared" si="3"/>
        <v>83.28</v>
      </c>
      <c r="M38" s="192">
        <f>L38/M12</f>
        <v>83.28</v>
      </c>
      <c r="N38" s="196">
        <v>1</v>
      </c>
      <c r="O38" s="164">
        <f t="shared" si="18"/>
        <v>6.94</v>
      </c>
      <c r="P38" s="164">
        <f t="shared" si="19"/>
        <v>83.28</v>
      </c>
      <c r="Q38" s="164">
        <f>P38/Q12</f>
        <v>41.64</v>
      </c>
      <c r="R38" s="194">
        <v>1</v>
      </c>
      <c r="S38" s="192">
        <f t="shared" si="4"/>
        <v>6.94</v>
      </c>
      <c r="T38" s="192">
        <f t="shared" si="5"/>
        <v>83.28</v>
      </c>
      <c r="U38" s="192">
        <f>T38/U12</f>
        <v>83.28</v>
      </c>
      <c r="V38" s="196">
        <v>1</v>
      </c>
      <c r="W38" s="164">
        <f t="shared" si="6"/>
        <v>6.94</v>
      </c>
      <c r="X38" s="164">
        <f t="shared" si="7"/>
        <v>83.28</v>
      </c>
      <c r="Y38" s="164">
        <f>X38/Y12</f>
        <v>83.28</v>
      </c>
      <c r="Z38" s="194">
        <v>1</v>
      </c>
      <c r="AA38" s="192">
        <f t="shared" si="8"/>
        <v>6.94</v>
      </c>
      <c r="AB38" s="192">
        <f t="shared" si="9"/>
        <v>83.28</v>
      </c>
      <c r="AC38" s="192">
        <f>AB38/AC12</f>
        <v>83.28</v>
      </c>
      <c r="AD38" s="196">
        <v>1</v>
      </c>
      <c r="AE38" s="164">
        <f t="shared" si="10"/>
        <v>6.94</v>
      </c>
      <c r="AF38" s="164">
        <f t="shared" si="11"/>
        <v>83.28</v>
      </c>
      <c r="AG38" s="164">
        <f>AF38/AG12</f>
        <v>83.28</v>
      </c>
      <c r="AH38" s="194">
        <v>1</v>
      </c>
      <c r="AI38" s="192">
        <f t="shared" si="12"/>
        <v>6.94</v>
      </c>
      <c r="AJ38" s="192">
        <f t="shared" si="13"/>
        <v>83.28</v>
      </c>
      <c r="AK38" s="192">
        <f>AJ38/AK12</f>
        <v>83.28</v>
      </c>
      <c r="AL38" s="196">
        <v>1</v>
      </c>
      <c r="AM38" s="164">
        <f t="shared" si="14"/>
        <v>6.94</v>
      </c>
      <c r="AN38" s="164">
        <f t="shared" si="15"/>
        <v>83.28</v>
      </c>
      <c r="AO38" s="164">
        <f>AN38/AO12</f>
        <v>83.28</v>
      </c>
      <c r="AP38" s="194">
        <v>1</v>
      </c>
      <c r="AQ38" s="192">
        <f t="shared" si="16"/>
        <v>6.94</v>
      </c>
      <c r="AR38" s="192">
        <f t="shared" si="17"/>
        <v>83.28</v>
      </c>
      <c r="AS38" s="192">
        <f>AR38/AS12</f>
        <v>83.28</v>
      </c>
    </row>
    <row r="39" spans="1:45" s="149" customFormat="1" ht="12.75">
      <c r="A39" s="141"/>
      <c r="B39" s="191">
        <v>25</v>
      </c>
      <c r="C39" s="155" t="s">
        <v>348</v>
      </c>
      <c r="D39" s="191" t="s">
        <v>337</v>
      </c>
      <c r="E39" s="272">
        <v>10.4</v>
      </c>
      <c r="F39" s="196">
        <v>1</v>
      </c>
      <c r="G39" s="164">
        <f t="shared" si="1"/>
        <v>10.4</v>
      </c>
      <c r="H39" s="164">
        <f t="shared" si="2"/>
        <v>124.8</v>
      </c>
      <c r="I39" s="164">
        <f>H39/I12</f>
        <v>41.6</v>
      </c>
      <c r="J39" s="194">
        <v>0</v>
      </c>
      <c r="K39" s="192">
        <f t="shared" si="0"/>
        <v>0</v>
      </c>
      <c r="L39" s="192">
        <f t="shared" si="3"/>
        <v>0</v>
      </c>
      <c r="M39" s="192">
        <f>L39/M12</f>
        <v>0</v>
      </c>
      <c r="N39" s="196">
        <v>0</v>
      </c>
      <c r="O39" s="164">
        <f t="shared" si="18"/>
        <v>0</v>
      </c>
      <c r="P39" s="164">
        <f t="shared" si="19"/>
        <v>0</v>
      </c>
      <c r="Q39" s="164">
        <f>P39/Q12</f>
        <v>0</v>
      </c>
      <c r="R39" s="194">
        <v>1</v>
      </c>
      <c r="S39" s="192">
        <f t="shared" si="4"/>
        <v>10.4</v>
      </c>
      <c r="T39" s="192">
        <f t="shared" si="5"/>
        <v>124.8</v>
      </c>
      <c r="U39" s="192">
        <f>T39/U12</f>
        <v>124.8</v>
      </c>
      <c r="V39" s="196">
        <v>0</v>
      </c>
      <c r="W39" s="164">
        <f t="shared" si="6"/>
        <v>0</v>
      </c>
      <c r="X39" s="164">
        <f t="shared" si="7"/>
        <v>0</v>
      </c>
      <c r="Y39" s="164">
        <f>X39/Y12</f>
        <v>0</v>
      </c>
      <c r="Z39" s="194">
        <v>1</v>
      </c>
      <c r="AA39" s="192">
        <f t="shared" si="8"/>
        <v>10.4</v>
      </c>
      <c r="AB39" s="192">
        <f t="shared" si="9"/>
        <v>124.8</v>
      </c>
      <c r="AC39" s="192">
        <f>AB39/AC12</f>
        <v>124.8</v>
      </c>
      <c r="AD39" s="196">
        <v>0</v>
      </c>
      <c r="AE39" s="164">
        <f t="shared" si="10"/>
        <v>0</v>
      </c>
      <c r="AF39" s="164">
        <f t="shared" si="11"/>
        <v>0</v>
      </c>
      <c r="AG39" s="164">
        <f>AF39/AG12</f>
        <v>0</v>
      </c>
      <c r="AH39" s="194">
        <v>0</v>
      </c>
      <c r="AI39" s="192">
        <f t="shared" si="12"/>
        <v>0</v>
      </c>
      <c r="AJ39" s="192">
        <f t="shared" si="13"/>
        <v>0</v>
      </c>
      <c r="AK39" s="192">
        <f>AJ39/AK12</f>
        <v>0</v>
      </c>
      <c r="AL39" s="196">
        <v>0</v>
      </c>
      <c r="AM39" s="164">
        <f t="shared" si="14"/>
        <v>0</v>
      </c>
      <c r="AN39" s="164">
        <f t="shared" si="15"/>
        <v>0</v>
      </c>
      <c r="AO39" s="164">
        <f>AN39/AO12</f>
        <v>0</v>
      </c>
      <c r="AP39" s="194">
        <v>0</v>
      </c>
      <c r="AQ39" s="192">
        <f t="shared" si="16"/>
        <v>0</v>
      </c>
      <c r="AR39" s="192">
        <f t="shared" si="17"/>
        <v>0</v>
      </c>
      <c r="AS39" s="192">
        <f>AR39/AS12</f>
        <v>0</v>
      </c>
    </row>
    <row r="40" spans="1:45" s="149" customFormat="1" ht="12.75">
      <c r="A40" s="141"/>
      <c r="B40" s="191">
        <v>26</v>
      </c>
      <c r="C40" s="155" t="s">
        <v>349</v>
      </c>
      <c r="D40" s="191" t="s">
        <v>337</v>
      </c>
      <c r="E40" s="272">
        <v>13.79</v>
      </c>
      <c r="F40" s="196">
        <v>1</v>
      </c>
      <c r="G40" s="164">
        <f t="shared" si="1"/>
        <v>13.79</v>
      </c>
      <c r="H40" s="164">
        <f t="shared" si="2"/>
        <v>165.48</v>
      </c>
      <c r="I40" s="164">
        <f>H40/I12</f>
        <v>55.16</v>
      </c>
      <c r="J40" s="194">
        <v>0</v>
      </c>
      <c r="K40" s="192">
        <f t="shared" si="0"/>
        <v>0</v>
      </c>
      <c r="L40" s="192">
        <f t="shared" si="3"/>
        <v>0</v>
      </c>
      <c r="M40" s="192">
        <f>L40/M12</f>
        <v>0</v>
      </c>
      <c r="N40" s="196">
        <v>2</v>
      </c>
      <c r="O40" s="164">
        <f t="shared" si="18"/>
        <v>27.58</v>
      </c>
      <c r="P40" s="164">
        <f t="shared" si="19"/>
        <v>330.96</v>
      </c>
      <c r="Q40" s="164">
        <f>P40/Q12</f>
        <v>165.48</v>
      </c>
      <c r="R40" s="194">
        <v>1</v>
      </c>
      <c r="S40" s="192">
        <f t="shared" si="4"/>
        <v>13.79</v>
      </c>
      <c r="T40" s="192">
        <f t="shared" si="5"/>
        <v>165.48</v>
      </c>
      <c r="U40" s="192">
        <f>T40/U12</f>
        <v>165.48</v>
      </c>
      <c r="V40" s="196">
        <v>1</v>
      </c>
      <c r="W40" s="164">
        <f t="shared" si="6"/>
        <v>13.79</v>
      </c>
      <c r="X40" s="164">
        <f t="shared" si="7"/>
        <v>165.48</v>
      </c>
      <c r="Y40" s="164">
        <f>X40/Y12</f>
        <v>165.48</v>
      </c>
      <c r="Z40" s="194">
        <v>1</v>
      </c>
      <c r="AA40" s="192">
        <f t="shared" si="8"/>
        <v>13.79</v>
      </c>
      <c r="AB40" s="192">
        <f t="shared" si="9"/>
        <v>165.48</v>
      </c>
      <c r="AC40" s="192">
        <f>AB40/AC12</f>
        <v>165.48</v>
      </c>
      <c r="AD40" s="196">
        <v>1</v>
      </c>
      <c r="AE40" s="164">
        <f t="shared" si="10"/>
        <v>13.79</v>
      </c>
      <c r="AF40" s="164">
        <f t="shared" si="11"/>
        <v>165.48</v>
      </c>
      <c r="AG40" s="164">
        <f>AF40/AG12</f>
        <v>165.48</v>
      </c>
      <c r="AH40" s="194">
        <v>1</v>
      </c>
      <c r="AI40" s="192">
        <f t="shared" si="12"/>
        <v>13.79</v>
      </c>
      <c r="AJ40" s="192">
        <f t="shared" si="13"/>
        <v>165.48</v>
      </c>
      <c r="AK40" s="192">
        <f>AJ40/AK12</f>
        <v>165.48</v>
      </c>
      <c r="AL40" s="196">
        <v>1</v>
      </c>
      <c r="AM40" s="164">
        <f t="shared" si="14"/>
        <v>13.79</v>
      </c>
      <c r="AN40" s="164">
        <f t="shared" si="15"/>
        <v>165.48</v>
      </c>
      <c r="AO40" s="164">
        <f>AN40/AO12</f>
        <v>165.48</v>
      </c>
      <c r="AP40" s="194">
        <v>0</v>
      </c>
      <c r="AQ40" s="192">
        <f t="shared" si="16"/>
        <v>0</v>
      </c>
      <c r="AR40" s="192">
        <f t="shared" si="17"/>
        <v>0</v>
      </c>
      <c r="AS40" s="192">
        <f>AR40/AS12</f>
        <v>0</v>
      </c>
    </row>
    <row r="41" spans="1:45" s="149" customFormat="1" ht="12.75">
      <c r="A41" s="141"/>
      <c r="B41" s="191">
        <v>27</v>
      </c>
      <c r="C41" s="163" t="s">
        <v>350</v>
      </c>
      <c r="D41" s="242" t="s">
        <v>337</v>
      </c>
      <c r="E41" s="273">
        <v>16.16</v>
      </c>
      <c r="F41" s="196">
        <v>0</v>
      </c>
      <c r="G41" s="164">
        <f t="shared" si="1"/>
        <v>0</v>
      </c>
      <c r="H41" s="164">
        <f t="shared" si="2"/>
        <v>0</v>
      </c>
      <c r="I41" s="164">
        <f>H41/I12</f>
        <v>0</v>
      </c>
      <c r="J41" s="194">
        <v>0</v>
      </c>
      <c r="K41" s="192">
        <f t="shared" si="0"/>
        <v>0</v>
      </c>
      <c r="L41" s="192">
        <f t="shared" si="3"/>
        <v>0</v>
      </c>
      <c r="M41" s="192">
        <f>L41/M12</f>
        <v>0</v>
      </c>
      <c r="N41" s="196">
        <v>0</v>
      </c>
      <c r="O41" s="164">
        <f t="shared" si="18"/>
        <v>0</v>
      </c>
      <c r="P41" s="164">
        <f t="shared" si="19"/>
        <v>0</v>
      </c>
      <c r="Q41" s="164">
        <f>P41/Q12</f>
        <v>0</v>
      </c>
      <c r="R41" s="194">
        <v>0</v>
      </c>
      <c r="S41" s="192">
        <f t="shared" si="4"/>
        <v>0</v>
      </c>
      <c r="T41" s="192">
        <f t="shared" si="5"/>
        <v>0</v>
      </c>
      <c r="U41" s="192">
        <f>T41/U12</f>
        <v>0</v>
      </c>
      <c r="V41" s="196">
        <v>0</v>
      </c>
      <c r="W41" s="164">
        <f t="shared" si="6"/>
        <v>0</v>
      </c>
      <c r="X41" s="164">
        <f t="shared" si="7"/>
        <v>0</v>
      </c>
      <c r="Y41" s="164">
        <f>X41/Y12</f>
        <v>0</v>
      </c>
      <c r="Z41" s="194">
        <v>1</v>
      </c>
      <c r="AA41" s="192">
        <f t="shared" si="8"/>
        <v>16.16</v>
      </c>
      <c r="AB41" s="192">
        <f t="shared" si="9"/>
        <v>193.92</v>
      </c>
      <c r="AC41" s="192">
        <f>AB41/AC12</f>
        <v>193.92</v>
      </c>
      <c r="AD41" s="196">
        <v>0</v>
      </c>
      <c r="AE41" s="164">
        <f t="shared" si="10"/>
        <v>0</v>
      </c>
      <c r="AF41" s="164">
        <f t="shared" si="11"/>
        <v>0</v>
      </c>
      <c r="AG41" s="164">
        <f>AF41/AG12</f>
        <v>0</v>
      </c>
      <c r="AH41" s="194">
        <v>0</v>
      </c>
      <c r="AI41" s="192">
        <f t="shared" si="12"/>
        <v>0</v>
      </c>
      <c r="AJ41" s="192">
        <f t="shared" si="13"/>
        <v>0</v>
      </c>
      <c r="AK41" s="192">
        <f>AJ41/AK12</f>
        <v>0</v>
      </c>
      <c r="AL41" s="196">
        <v>0</v>
      </c>
      <c r="AM41" s="164">
        <f t="shared" si="14"/>
        <v>0</v>
      </c>
      <c r="AN41" s="164">
        <f t="shared" si="15"/>
        <v>0</v>
      </c>
      <c r="AO41" s="164">
        <f>AN41/AO12</f>
        <v>0</v>
      </c>
      <c r="AP41" s="194">
        <v>0</v>
      </c>
      <c r="AQ41" s="192">
        <f t="shared" si="16"/>
        <v>0</v>
      </c>
      <c r="AR41" s="192">
        <f t="shared" si="17"/>
        <v>0</v>
      </c>
      <c r="AS41" s="192">
        <f>AR41/AS12</f>
        <v>0</v>
      </c>
    </row>
    <row r="42" spans="1:45" s="149" customFormat="1" ht="12.75">
      <c r="A42" s="141"/>
      <c r="B42" s="191">
        <v>28</v>
      </c>
      <c r="C42" s="155" t="s">
        <v>351</v>
      </c>
      <c r="D42" s="191" t="s">
        <v>337</v>
      </c>
      <c r="E42" s="272">
        <v>18.73</v>
      </c>
      <c r="F42" s="240">
        <v>0</v>
      </c>
      <c r="G42" s="164">
        <f t="shared" si="1"/>
        <v>0</v>
      </c>
      <c r="H42" s="164">
        <f t="shared" si="2"/>
        <v>0</v>
      </c>
      <c r="I42" s="164">
        <f>H42/I12</f>
        <v>0</v>
      </c>
      <c r="J42" s="194">
        <v>1</v>
      </c>
      <c r="K42" s="192">
        <f t="shared" si="0"/>
        <v>18.73</v>
      </c>
      <c r="L42" s="192">
        <f t="shared" si="3"/>
        <v>224.76</v>
      </c>
      <c r="M42" s="192">
        <f>L42/M12</f>
        <v>224.76</v>
      </c>
      <c r="N42" s="196">
        <v>2</v>
      </c>
      <c r="O42" s="164">
        <f t="shared" si="18"/>
        <v>37.46</v>
      </c>
      <c r="P42" s="164">
        <f t="shared" si="19"/>
        <v>449.52</v>
      </c>
      <c r="Q42" s="164">
        <f>P42/Q12</f>
        <v>224.76</v>
      </c>
      <c r="R42" s="194">
        <v>0</v>
      </c>
      <c r="S42" s="192">
        <f t="shared" si="4"/>
        <v>0</v>
      </c>
      <c r="T42" s="192">
        <f t="shared" si="5"/>
        <v>0</v>
      </c>
      <c r="U42" s="192">
        <f>T42/U12</f>
        <v>0</v>
      </c>
      <c r="V42" s="196">
        <v>1</v>
      </c>
      <c r="W42" s="164">
        <f t="shared" si="6"/>
        <v>18.73</v>
      </c>
      <c r="X42" s="164">
        <f t="shared" si="7"/>
        <v>224.76</v>
      </c>
      <c r="Y42" s="164">
        <f>X42/Y12</f>
        <v>224.76</v>
      </c>
      <c r="Z42" s="194">
        <v>1</v>
      </c>
      <c r="AA42" s="192">
        <f t="shared" si="8"/>
        <v>18.73</v>
      </c>
      <c r="AB42" s="192">
        <f t="shared" si="9"/>
        <v>224.76</v>
      </c>
      <c r="AC42" s="192">
        <f>AB42/AC12</f>
        <v>224.76</v>
      </c>
      <c r="AD42" s="196">
        <v>0</v>
      </c>
      <c r="AE42" s="164">
        <f t="shared" si="10"/>
        <v>0</v>
      </c>
      <c r="AF42" s="164">
        <f t="shared" si="11"/>
        <v>0</v>
      </c>
      <c r="AG42" s="164">
        <f>AF42/AG12</f>
        <v>0</v>
      </c>
      <c r="AH42" s="194">
        <v>0</v>
      </c>
      <c r="AI42" s="192">
        <f t="shared" si="12"/>
        <v>0</v>
      </c>
      <c r="AJ42" s="192">
        <f t="shared" si="13"/>
        <v>0</v>
      </c>
      <c r="AK42" s="192">
        <f>AJ42/AK12</f>
        <v>0</v>
      </c>
      <c r="AL42" s="196">
        <v>0</v>
      </c>
      <c r="AM42" s="164">
        <f t="shared" si="14"/>
        <v>0</v>
      </c>
      <c r="AN42" s="164">
        <f t="shared" si="15"/>
        <v>0</v>
      </c>
      <c r="AO42" s="164">
        <f>AN42/AO12</f>
        <v>0</v>
      </c>
      <c r="AP42" s="194">
        <v>1</v>
      </c>
      <c r="AQ42" s="192">
        <f t="shared" si="16"/>
        <v>18.73</v>
      </c>
      <c r="AR42" s="192">
        <f t="shared" si="17"/>
        <v>224.76</v>
      </c>
      <c r="AS42" s="192">
        <f>AR42/AS12</f>
        <v>224.76</v>
      </c>
    </row>
    <row r="43" spans="1:45" s="149" customFormat="1" ht="12.75">
      <c r="A43" s="141"/>
      <c r="B43" s="191">
        <v>29</v>
      </c>
      <c r="C43" s="155" t="s">
        <v>352</v>
      </c>
      <c r="D43" s="191" t="s">
        <v>337</v>
      </c>
      <c r="E43" s="272">
        <v>19.399999999999999</v>
      </c>
      <c r="F43" s="240">
        <v>1</v>
      </c>
      <c r="G43" s="164">
        <f t="shared" si="1"/>
        <v>19.399999999999999</v>
      </c>
      <c r="H43" s="164">
        <f t="shared" si="2"/>
        <v>232.8</v>
      </c>
      <c r="I43" s="164">
        <f>H43/I12</f>
        <v>77.599999999999994</v>
      </c>
      <c r="J43" s="194">
        <v>0</v>
      </c>
      <c r="K43" s="192">
        <f t="shared" si="0"/>
        <v>0</v>
      </c>
      <c r="L43" s="192">
        <f t="shared" si="3"/>
        <v>0</v>
      </c>
      <c r="M43" s="192">
        <f>L43/M12</f>
        <v>0</v>
      </c>
      <c r="N43" s="196">
        <v>1</v>
      </c>
      <c r="O43" s="164">
        <f t="shared" si="18"/>
        <v>19.399999999999999</v>
      </c>
      <c r="P43" s="164">
        <f t="shared" si="19"/>
        <v>232.8</v>
      </c>
      <c r="Q43" s="164">
        <f>P43/Q12</f>
        <v>116.4</v>
      </c>
      <c r="R43" s="194">
        <v>0</v>
      </c>
      <c r="S43" s="192">
        <f t="shared" si="4"/>
        <v>0</v>
      </c>
      <c r="T43" s="192">
        <f t="shared" si="5"/>
        <v>0</v>
      </c>
      <c r="U43" s="192">
        <f>T43/U12</f>
        <v>0</v>
      </c>
      <c r="V43" s="196">
        <v>0</v>
      </c>
      <c r="W43" s="164">
        <f t="shared" si="6"/>
        <v>0</v>
      </c>
      <c r="X43" s="164">
        <f t="shared" si="7"/>
        <v>0</v>
      </c>
      <c r="Y43" s="164">
        <f>X43/Y12</f>
        <v>0</v>
      </c>
      <c r="Z43" s="194">
        <v>1</v>
      </c>
      <c r="AA43" s="192">
        <f t="shared" si="8"/>
        <v>19.399999999999999</v>
      </c>
      <c r="AB43" s="192">
        <f t="shared" si="9"/>
        <v>232.8</v>
      </c>
      <c r="AC43" s="192">
        <f>AB43/AC12</f>
        <v>232.8</v>
      </c>
      <c r="AD43" s="196">
        <v>0</v>
      </c>
      <c r="AE43" s="164">
        <f t="shared" si="10"/>
        <v>0</v>
      </c>
      <c r="AF43" s="164">
        <f t="shared" si="11"/>
        <v>0</v>
      </c>
      <c r="AG43" s="164">
        <f>AF43/AG12</f>
        <v>0</v>
      </c>
      <c r="AH43" s="194">
        <v>0</v>
      </c>
      <c r="AI43" s="192">
        <f t="shared" si="12"/>
        <v>0</v>
      </c>
      <c r="AJ43" s="192">
        <f t="shared" si="13"/>
        <v>0</v>
      </c>
      <c r="AK43" s="192">
        <f>AJ43/AK12</f>
        <v>0</v>
      </c>
      <c r="AL43" s="196">
        <v>0</v>
      </c>
      <c r="AM43" s="164">
        <f t="shared" si="14"/>
        <v>0</v>
      </c>
      <c r="AN43" s="164">
        <f t="shared" si="15"/>
        <v>0</v>
      </c>
      <c r="AO43" s="164">
        <f>AN43/AO12</f>
        <v>0</v>
      </c>
      <c r="AP43" s="194">
        <v>0</v>
      </c>
      <c r="AQ43" s="192">
        <f t="shared" si="16"/>
        <v>0</v>
      </c>
      <c r="AR43" s="192">
        <f t="shared" si="17"/>
        <v>0</v>
      </c>
      <c r="AS43" s="192">
        <f>AR43/AS12</f>
        <v>0</v>
      </c>
    </row>
    <row r="44" spans="1:45" s="149" customFormat="1" ht="12.75">
      <c r="A44" s="141"/>
      <c r="B44" s="191">
        <v>30</v>
      </c>
      <c r="C44" s="155" t="s">
        <v>353</v>
      </c>
      <c r="D44" s="191" t="s">
        <v>337</v>
      </c>
      <c r="E44" s="272">
        <v>30</v>
      </c>
      <c r="F44" s="240">
        <v>1</v>
      </c>
      <c r="G44" s="164">
        <f t="shared" si="1"/>
        <v>30</v>
      </c>
      <c r="H44" s="164">
        <f t="shared" si="2"/>
        <v>360</v>
      </c>
      <c r="I44" s="164">
        <f>H44/I12</f>
        <v>120</v>
      </c>
      <c r="J44" s="194">
        <v>1</v>
      </c>
      <c r="K44" s="192">
        <f t="shared" si="0"/>
        <v>30</v>
      </c>
      <c r="L44" s="192">
        <f t="shared" si="3"/>
        <v>360</v>
      </c>
      <c r="M44" s="192">
        <f>L44/M12</f>
        <v>360</v>
      </c>
      <c r="N44" s="196">
        <v>1</v>
      </c>
      <c r="O44" s="164">
        <f t="shared" si="18"/>
        <v>30</v>
      </c>
      <c r="P44" s="164">
        <f t="shared" si="19"/>
        <v>360</v>
      </c>
      <c r="Q44" s="164">
        <f>P44/Q12</f>
        <v>180</v>
      </c>
      <c r="R44" s="194">
        <v>1</v>
      </c>
      <c r="S44" s="192">
        <f t="shared" si="4"/>
        <v>30</v>
      </c>
      <c r="T44" s="192">
        <f t="shared" si="5"/>
        <v>360</v>
      </c>
      <c r="U44" s="192">
        <f>T44/U12</f>
        <v>360</v>
      </c>
      <c r="V44" s="196">
        <v>1</v>
      </c>
      <c r="W44" s="164">
        <f t="shared" si="6"/>
        <v>30</v>
      </c>
      <c r="X44" s="164">
        <f t="shared" si="7"/>
        <v>360</v>
      </c>
      <c r="Y44" s="164">
        <f>X44/Y12</f>
        <v>360</v>
      </c>
      <c r="Z44" s="194">
        <v>1</v>
      </c>
      <c r="AA44" s="192">
        <f t="shared" si="8"/>
        <v>30</v>
      </c>
      <c r="AB44" s="192">
        <f t="shared" si="9"/>
        <v>360</v>
      </c>
      <c r="AC44" s="192">
        <f>AB44/AC12</f>
        <v>360</v>
      </c>
      <c r="AD44" s="196">
        <v>1</v>
      </c>
      <c r="AE44" s="164">
        <f t="shared" si="10"/>
        <v>30</v>
      </c>
      <c r="AF44" s="164">
        <f t="shared" si="11"/>
        <v>360</v>
      </c>
      <c r="AG44" s="164">
        <f>AF44/AG12</f>
        <v>360</v>
      </c>
      <c r="AH44" s="194">
        <v>1</v>
      </c>
      <c r="AI44" s="192">
        <f t="shared" si="12"/>
        <v>30</v>
      </c>
      <c r="AJ44" s="192">
        <f t="shared" si="13"/>
        <v>360</v>
      </c>
      <c r="AK44" s="192">
        <f>AJ44/AK12</f>
        <v>360</v>
      </c>
      <c r="AL44" s="196">
        <v>1</v>
      </c>
      <c r="AM44" s="164">
        <f t="shared" si="14"/>
        <v>30</v>
      </c>
      <c r="AN44" s="164">
        <f t="shared" si="15"/>
        <v>360</v>
      </c>
      <c r="AO44" s="164">
        <f>AN44/AO12</f>
        <v>360</v>
      </c>
      <c r="AP44" s="194">
        <v>1</v>
      </c>
      <c r="AQ44" s="192">
        <f t="shared" si="16"/>
        <v>30</v>
      </c>
      <c r="AR44" s="192">
        <f t="shared" si="17"/>
        <v>360</v>
      </c>
      <c r="AS44" s="192">
        <f>AR44/AS12</f>
        <v>360</v>
      </c>
    </row>
    <row r="45" spans="1:45" s="149" customFormat="1" ht="12.75">
      <c r="A45" s="141"/>
      <c r="B45" s="191">
        <v>31</v>
      </c>
      <c r="C45" s="155" t="s">
        <v>354</v>
      </c>
      <c r="D45" s="191" t="s">
        <v>337</v>
      </c>
      <c r="E45" s="272">
        <v>41.1</v>
      </c>
      <c r="F45" s="240">
        <v>1</v>
      </c>
      <c r="G45" s="164">
        <f t="shared" si="1"/>
        <v>41.1</v>
      </c>
      <c r="H45" s="164">
        <f t="shared" si="2"/>
        <v>493.2</v>
      </c>
      <c r="I45" s="164">
        <f>H45/I12</f>
        <v>164.4</v>
      </c>
      <c r="J45" s="194">
        <v>0</v>
      </c>
      <c r="K45" s="192">
        <f t="shared" si="0"/>
        <v>0</v>
      </c>
      <c r="L45" s="192">
        <f t="shared" si="3"/>
        <v>0</v>
      </c>
      <c r="M45" s="192">
        <f>L45/M12</f>
        <v>0</v>
      </c>
      <c r="N45" s="196">
        <v>1</v>
      </c>
      <c r="O45" s="164">
        <f t="shared" si="18"/>
        <v>41.1</v>
      </c>
      <c r="P45" s="164">
        <f t="shared" si="19"/>
        <v>493.2</v>
      </c>
      <c r="Q45" s="164">
        <f>P45/Q12</f>
        <v>246.6</v>
      </c>
      <c r="R45" s="194">
        <v>1</v>
      </c>
      <c r="S45" s="192">
        <f t="shared" si="4"/>
        <v>41.1</v>
      </c>
      <c r="T45" s="192">
        <f t="shared" si="5"/>
        <v>493.2</v>
      </c>
      <c r="U45" s="192">
        <f>T45/U12</f>
        <v>493.2</v>
      </c>
      <c r="V45" s="196">
        <v>1</v>
      </c>
      <c r="W45" s="164">
        <f t="shared" si="6"/>
        <v>41.1</v>
      </c>
      <c r="X45" s="164">
        <f t="shared" si="7"/>
        <v>493.2</v>
      </c>
      <c r="Y45" s="164">
        <f>X45/Y12</f>
        <v>493.2</v>
      </c>
      <c r="Z45" s="194">
        <v>0</v>
      </c>
      <c r="AA45" s="192">
        <f t="shared" si="8"/>
        <v>0</v>
      </c>
      <c r="AB45" s="192">
        <f t="shared" si="9"/>
        <v>0</v>
      </c>
      <c r="AC45" s="192">
        <f>AB45/AC12</f>
        <v>0</v>
      </c>
      <c r="AD45" s="196">
        <v>0</v>
      </c>
      <c r="AE45" s="164">
        <f t="shared" si="10"/>
        <v>0</v>
      </c>
      <c r="AF45" s="164">
        <f t="shared" si="11"/>
        <v>0</v>
      </c>
      <c r="AG45" s="164">
        <f>AF45/AG12</f>
        <v>0</v>
      </c>
      <c r="AH45" s="194">
        <v>0</v>
      </c>
      <c r="AI45" s="192">
        <f t="shared" si="12"/>
        <v>0</v>
      </c>
      <c r="AJ45" s="192">
        <f t="shared" si="13"/>
        <v>0</v>
      </c>
      <c r="AK45" s="192">
        <f>AJ45/AK12</f>
        <v>0</v>
      </c>
      <c r="AL45" s="196">
        <v>0</v>
      </c>
      <c r="AM45" s="164">
        <f t="shared" si="14"/>
        <v>0</v>
      </c>
      <c r="AN45" s="164">
        <f t="shared" si="15"/>
        <v>0</v>
      </c>
      <c r="AO45" s="164">
        <f>AN45/AO12</f>
        <v>0</v>
      </c>
      <c r="AP45" s="194">
        <v>0</v>
      </c>
      <c r="AQ45" s="192">
        <f t="shared" si="16"/>
        <v>0</v>
      </c>
      <c r="AR45" s="192">
        <f t="shared" si="17"/>
        <v>0</v>
      </c>
      <c r="AS45" s="192">
        <f>AR45/AS12</f>
        <v>0</v>
      </c>
    </row>
    <row r="46" spans="1:45" s="149" customFormat="1" ht="12.75">
      <c r="A46" s="141"/>
      <c r="B46" s="191">
        <v>32</v>
      </c>
      <c r="C46" s="155" t="s">
        <v>355</v>
      </c>
      <c r="D46" s="191" t="s">
        <v>325</v>
      </c>
      <c r="E46" s="272">
        <v>13.87</v>
      </c>
      <c r="F46" s="240">
        <v>1</v>
      </c>
      <c r="G46" s="164">
        <f t="shared" si="1"/>
        <v>13.87</v>
      </c>
      <c r="H46" s="164">
        <f t="shared" si="2"/>
        <v>166.44</v>
      </c>
      <c r="I46" s="164">
        <f>H46/I12</f>
        <v>55.48</v>
      </c>
      <c r="J46" s="194">
        <v>0</v>
      </c>
      <c r="K46" s="192">
        <f t="shared" si="0"/>
        <v>0</v>
      </c>
      <c r="L46" s="192">
        <f t="shared" si="3"/>
        <v>0</v>
      </c>
      <c r="M46" s="192">
        <f>L46/M12</f>
        <v>0</v>
      </c>
      <c r="N46" s="196">
        <v>1</v>
      </c>
      <c r="O46" s="164">
        <f t="shared" si="18"/>
        <v>13.87</v>
      </c>
      <c r="P46" s="164">
        <f t="shared" si="19"/>
        <v>166.44</v>
      </c>
      <c r="Q46" s="164">
        <f>P46/Q12</f>
        <v>83.22</v>
      </c>
      <c r="R46" s="194">
        <v>1</v>
      </c>
      <c r="S46" s="192">
        <f t="shared" si="4"/>
        <v>13.87</v>
      </c>
      <c r="T46" s="192">
        <f t="shared" si="5"/>
        <v>166.44</v>
      </c>
      <c r="U46" s="192">
        <f>T46/U12</f>
        <v>166.44</v>
      </c>
      <c r="V46" s="196">
        <v>1</v>
      </c>
      <c r="W46" s="164">
        <f t="shared" si="6"/>
        <v>13.87</v>
      </c>
      <c r="X46" s="164">
        <f t="shared" si="7"/>
        <v>166.44</v>
      </c>
      <c r="Y46" s="164">
        <f>X46/Y12</f>
        <v>166.44</v>
      </c>
      <c r="Z46" s="194">
        <v>0</v>
      </c>
      <c r="AA46" s="192">
        <f t="shared" si="8"/>
        <v>0</v>
      </c>
      <c r="AB46" s="192">
        <f t="shared" si="9"/>
        <v>0</v>
      </c>
      <c r="AC46" s="192">
        <f>AB46/AC12</f>
        <v>0</v>
      </c>
      <c r="AD46" s="196">
        <v>1</v>
      </c>
      <c r="AE46" s="164">
        <f t="shared" si="10"/>
        <v>13.87</v>
      </c>
      <c r="AF46" s="164">
        <f t="shared" si="11"/>
        <v>166.44</v>
      </c>
      <c r="AG46" s="164">
        <f>AF46/AG12</f>
        <v>166.44</v>
      </c>
      <c r="AH46" s="194">
        <v>0</v>
      </c>
      <c r="AI46" s="192">
        <f t="shared" si="12"/>
        <v>0</v>
      </c>
      <c r="AJ46" s="192">
        <f t="shared" si="13"/>
        <v>0</v>
      </c>
      <c r="AK46" s="192">
        <f>AJ46/AK12</f>
        <v>0</v>
      </c>
      <c r="AL46" s="196">
        <v>0</v>
      </c>
      <c r="AM46" s="164">
        <f t="shared" si="14"/>
        <v>0</v>
      </c>
      <c r="AN46" s="164">
        <f t="shared" si="15"/>
        <v>0</v>
      </c>
      <c r="AO46" s="164">
        <f>AN46/AO12</f>
        <v>0</v>
      </c>
      <c r="AP46" s="194">
        <v>0</v>
      </c>
      <c r="AQ46" s="192">
        <f t="shared" si="16"/>
        <v>0</v>
      </c>
      <c r="AR46" s="192">
        <f t="shared" si="17"/>
        <v>0</v>
      </c>
      <c r="AS46" s="192">
        <f>AR46/AS12</f>
        <v>0</v>
      </c>
    </row>
    <row r="47" spans="1:45" s="149" customFormat="1" ht="12.75">
      <c r="A47" s="141"/>
      <c r="B47" s="191">
        <v>33</v>
      </c>
      <c r="C47" s="257" t="s">
        <v>356</v>
      </c>
      <c r="D47" s="258" t="s">
        <v>325</v>
      </c>
      <c r="E47" s="272">
        <v>21.97</v>
      </c>
      <c r="F47" s="240">
        <v>1</v>
      </c>
      <c r="G47" s="164">
        <f t="shared" si="1"/>
        <v>21.97</v>
      </c>
      <c r="H47" s="164">
        <f t="shared" si="2"/>
        <v>263.64</v>
      </c>
      <c r="I47" s="164">
        <f>H47/I12</f>
        <v>87.88</v>
      </c>
      <c r="J47" s="194">
        <v>1</v>
      </c>
      <c r="K47" s="192">
        <f t="shared" si="0"/>
        <v>21.97</v>
      </c>
      <c r="L47" s="192">
        <f t="shared" si="3"/>
        <v>263.64</v>
      </c>
      <c r="M47" s="192">
        <f>L47/M12</f>
        <v>263.64</v>
      </c>
      <c r="N47" s="196">
        <v>1</v>
      </c>
      <c r="O47" s="164">
        <f t="shared" si="18"/>
        <v>21.97</v>
      </c>
      <c r="P47" s="164">
        <f t="shared" si="19"/>
        <v>263.64</v>
      </c>
      <c r="Q47" s="164">
        <f>P47/Q12</f>
        <v>131.82</v>
      </c>
      <c r="R47" s="194">
        <v>2</v>
      </c>
      <c r="S47" s="192">
        <f t="shared" si="4"/>
        <v>43.94</v>
      </c>
      <c r="T47" s="192">
        <f t="shared" si="5"/>
        <v>527.28</v>
      </c>
      <c r="U47" s="192">
        <f>T47/U12</f>
        <v>527.28</v>
      </c>
      <c r="V47" s="196">
        <v>1</v>
      </c>
      <c r="W47" s="164">
        <f t="shared" si="6"/>
        <v>21.97</v>
      </c>
      <c r="X47" s="164">
        <f t="shared" si="7"/>
        <v>263.64</v>
      </c>
      <c r="Y47" s="164">
        <f>X47/Y12</f>
        <v>263.64</v>
      </c>
      <c r="Z47" s="194">
        <v>0</v>
      </c>
      <c r="AA47" s="192">
        <f t="shared" si="8"/>
        <v>0</v>
      </c>
      <c r="AB47" s="192">
        <f t="shared" si="9"/>
        <v>0</v>
      </c>
      <c r="AC47" s="192">
        <f>AB47/AC12</f>
        <v>0</v>
      </c>
      <c r="AD47" s="196">
        <v>1</v>
      </c>
      <c r="AE47" s="164">
        <f t="shared" si="10"/>
        <v>21.97</v>
      </c>
      <c r="AF47" s="164">
        <f t="shared" si="11"/>
        <v>263.64</v>
      </c>
      <c r="AG47" s="164">
        <f>AF47/AG12</f>
        <v>263.64</v>
      </c>
      <c r="AH47" s="194">
        <v>0</v>
      </c>
      <c r="AI47" s="192">
        <f t="shared" si="12"/>
        <v>0</v>
      </c>
      <c r="AJ47" s="192">
        <f t="shared" si="13"/>
        <v>0</v>
      </c>
      <c r="AK47" s="192">
        <f>AJ47/AK12</f>
        <v>0</v>
      </c>
      <c r="AL47" s="196">
        <v>0</v>
      </c>
      <c r="AM47" s="164">
        <f t="shared" si="14"/>
        <v>0</v>
      </c>
      <c r="AN47" s="164">
        <f t="shared" si="15"/>
        <v>0</v>
      </c>
      <c r="AO47" s="164">
        <f>AN47/AO12</f>
        <v>0</v>
      </c>
      <c r="AP47" s="194">
        <v>0</v>
      </c>
      <c r="AQ47" s="192">
        <f t="shared" si="16"/>
        <v>0</v>
      </c>
      <c r="AR47" s="192">
        <f t="shared" si="17"/>
        <v>0</v>
      </c>
      <c r="AS47" s="192">
        <f>AR47/AS12</f>
        <v>0</v>
      </c>
    </row>
    <row r="48" spans="1:45" s="149" customFormat="1" ht="12.75">
      <c r="A48" s="141"/>
      <c r="B48" s="191">
        <v>34</v>
      </c>
      <c r="C48" s="155" t="s">
        <v>357</v>
      </c>
      <c r="D48" s="191" t="s">
        <v>337</v>
      </c>
      <c r="E48" s="272">
        <v>9.48</v>
      </c>
      <c r="F48" s="240">
        <v>1</v>
      </c>
      <c r="G48" s="164">
        <f t="shared" si="1"/>
        <v>9.48</v>
      </c>
      <c r="H48" s="164">
        <f t="shared" si="2"/>
        <v>113.76</v>
      </c>
      <c r="I48" s="164">
        <f>H48/I12</f>
        <v>37.92</v>
      </c>
      <c r="J48" s="194">
        <v>1</v>
      </c>
      <c r="K48" s="192">
        <f t="shared" si="0"/>
        <v>9.48</v>
      </c>
      <c r="L48" s="192">
        <f t="shared" si="3"/>
        <v>113.76</v>
      </c>
      <c r="M48" s="192">
        <f>L48/M12</f>
        <v>113.76</v>
      </c>
      <c r="N48" s="196">
        <v>1</v>
      </c>
      <c r="O48" s="164">
        <f t="shared" si="18"/>
        <v>9.48</v>
      </c>
      <c r="P48" s="164">
        <f t="shared" si="19"/>
        <v>113.76</v>
      </c>
      <c r="Q48" s="164">
        <f>P48/Q12</f>
        <v>56.88</v>
      </c>
      <c r="R48" s="194">
        <v>1</v>
      </c>
      <c r="S48" s="192">
        <f t="shared" si="4"/>
        <v>9.48</v>
      </c>
      <c r="T48" s="192">
        <f t="shared" si="5"/>
        <v>113.76</v>
      </c>
      <c r="U48" s="192">
        <f>T48/U12</f>
        <v>113.76</v>
      </c>
      <c r="V48" s="196">
        <v>1</v>
      </c>
      <c r="W48" s="164">
        <f t="shared" si="6"/>
        <v>9.48</v>
      </c>
      <c r="X48" s="164">
        <f t="shared" si="7"/>
        <v>113.76</v>
      </c>
      <c r="Y48" s="164">
        <f>X48/Y12</f>
        <v>113.76</v>
      </c>
      <c r="Z48" s="194">
        <v>1</v>
      </c>
      <c r="AA48" s="192">
        <f t="shared" si="8"/>
        <v>9.48</v>
      </c>
      <c r="AB48" s="192">
        <f t="shared" si="9"/>
        <v>113.76</v>
      </c>
      <c r="AC48" s="192">
        <f>AB48/AC12</f>
        <v>113.76</v>
      </c>
      <c r="AD48" s="196">
        <v>1</v>
      </c>
      <c r="AE48" s="164">
        <f t="shared" si="10"/>
        <v>9.48</v>
      </c>
      <c r="AF48" s="164">
        <f t="shared" si="11"/>
        <v>113.76</v>
      </c>
      <c r="AG48" s="164">
        <f>AF48/AG12</f>
        <v>113.76</v>
      </c>
      <c r="AH48" s="194">
        <v>1</v>
      </c>
      <c r="AI48" s="192">
        <f t="shared" si="12"/>
        <v>9.48</v>
      </c>
      <c r="AJ48" s="192">
        <f t="shared" si="13"/>
        <v>113.76</v>
      </c>
      <c r="AK48" s="192">
        <f>AJ48/AK12</f>
        <v>113.76</v>
      </c>
      <c r="AL48" s="196">
        <v>1</v>
      </c>
      <c r="AM48" s="164">
        <f t="shared" si="14"/>
        <v>9.48</v>
      </c>
      <c r="AN48" s="164">
        <f t="shared" si="15"/>
        <v>113.76</v>
      </c>
      <c r="AO48" s="164">
        <f>AN48/AO12</f>
        <v>113.76</v>
      </c>
      <c r="AP48" s="194">
        <v>1</v>
      </c>
      <c r="AQ48" s="192">
        <f t="shared" si="16"/>
        <v>9.48</v>
      </c>
      <c r="AR48" s="192">
        <f t="shared" si="17"/>
        <v>113.76</v>
      </c>
      <c r="AS48" s="192">
        <f>AR48/AS12</f>
        <v>113.76</v>
      </c>
    </row>
    <row r="49" spans="1:45" s="149" customFormat="1" ht="12.75">
      <c r="A49" s="141"/>
      <c r="B49" s="191">
        <v>35</v>
      </c>
      <c r="C49" s="155" t="s">
        <v>358</v>
      </c>
      <c r="D49" s="191" t="s">
        <v>325</v>
      </c>
      <c r="E49" s="272">
        <v>2.86</v>
      </c>
      <c r="F49" s="240">
        <v>2</v>
      </c>
      <c r="G49" s="164">
        <f t="shared" si="1"/>
        <v>5.72</v>
      </c>
      <c r="H49" s="164">
        <f t="shared" si="2"/>
        <v>68.64</v>
      </c>
      <c r="I49" s="164">
        <f>H49/I12</f>
        <v>22.88</v>
      </c>
      <c r="J49" s="194">
        <v>2</v>
      </c>
      <c r="K49" s="192">
        <f t="shared" si="0"/>
        <v>5.72</v>
      </c>
      <c r="L49" s="192">
        <f t="shared" si="3"/>
        <v>68.64</v>
      </c>
      <c r="M49" s="192">
        <f>L49/M12</f>
        <v>68.64</v>
      </c>
      <c r="N49" s="196">
        <v>2</v>
      </c>
      <c r="O49" s="164">
        <f t="shared" si="18"/>
        <v>5.72</v>
      </c>
      <c r="P49" s="164">
        <f t="shared" si="19"/>
        <v>68.64</v>
      </c>
      <c r="Q49" s="164">
        <f>P49/Q12</f>
        <v>34.32</v>
      </c>
      <c r="R49" s="194">
        <v>2</v>
      </c>
      <c r="S49" s="192">
        <f t="shared" si="4"/>
        <v>5.72</v>
      </c>
      <c r="T49" s="192">
        <f t="shared" si="5"/>
        <v>68.64</v>
      </c>
      <c r="U49" s="192">
        <f>T49/U12</f>
        <v>68.64</v>
      </c>
      <c r="V49" s="196">
        <v>2</v>
      </c>
      <c r="W49" s="164">
        <f t="shared" si="6"/>
        <v>5.72</v>
      </c>
      <c r="X49" s="164">
        <f t="shared" si="7"/>
        <v>68.64</v>
      </c>
      <c r="Y49" s="164">
        <f>X49/Y12</f>
        <v>68.64</v>
      </c>
      <c r="Z49" s="194">
        <v>2</v>
      </c>
      <c r="AA49" s="192">
        <f t="shared" si="8"/>
        <v>5.72</v>
      </c>
      <c r="AB49" s="192">
        <f t="shared" si="9"/>
        <v>68.64</v>
      </c>
      <c r="AC49" s="192">
        <f>AB49/AC12</f>
        <v>68.64</v>
      </c>
      <c r="AD49" s="196">
        <v>2</v>
      </c>
      <c r="AE49" s="164">
        <f t="shared" si="10"/>
        <v>5.72</v>
      </c>
      <c r="AF49" s="164">
        <f t="shared" si="11"/>
        <v>68.64</v>
      </c>
      <c r="AG49" s="164">
        <f>AF49/AG12</f>
        <v>68.64</v>
      </c>
      <c r="AH49" s="194">
        <v>2</v>
      </c>
      <c r="AI49" s="192">
        <f t="shared" si="12"/>
        <v>5.72</v>
      </c>
      <c r="AJ49" s="192">
        <f t="shared" si="13"/>
        <v>68.64</v>
      </c>
      <c r="AK49" s="192">
        <f>AJ49/AK12</f>
        <v>68.64</v>
      </c>
      <c r="AL49" s="196">
        <v>2</v>
      </c>
      <c r="AM49" s="164">
        <f t="shared" si="14"/>
        <v>5.72</v>
      </c>
      <c r="AN49" s="164">
        <f t="shared" si="15"/>
        <v>68.64</v>
      </c>
      <c r="AO49" s="164">
        <f>AN49/AO12</f>
        <v>68.64</v>
      </c>
      <c r="AP49" s="194">
        <v>2</v>
      </c>
      <c r="AQ49" s="192">
        <f t="shared" si="16"/>
        <v>5.72</v>
      </c>
      <c r="AR49" s="192">
        <f t="shared" si="17"/>
        <v>68.64</v>
      </c>
      <c r="AS49" s="192">
        <f>AR49/AS12</f>
        <v>68.64</v>
      </c>
    </row>
    <row r="50" spans="1:45" s="149" customFormat="1" ht="12.75">
      <c r="A50" s="141"/>
      <c r="B50" s="191">
        <v>36</v>
      </c>
      <c r="C50" s="155" t="s">
        <v>359</v>
      </c>
      <c r="D50" s="191" t="s">
        <v>325</v>
      </c>
      <c r="E50" s="272">
        <v>2.39</v>
      </c>
      <c r="F50" s="240">
        <v>1</v>
      </c>
      <c r="G50" s="164">
        <f t="shared" si="1"/>
        <v>2.39</v>
      </c>
      <c r="H50" s="164">
        <f t="shared" si="2"/>
        <v>28.68</v>
      </c>
      <c r="I50" s="164">
        <f>H50/I12</f>
        <v>9.56</v>
      </c>
      <c r="J50" s="194">
        <v>0</v>
      </c>
      <c r="K50" s="192">
        <f t="shared" si="0"/>
        <v>0</v>
      </c>
      <c r="L50" s="192">
        <f t="shared" si="3"/>
        <v>0</v>
      </c>
      <c r="M50" s="192">
        <f>L50/M12</f>
        <v>0</v>
      </c>
      <c r="N50" s="196">
        <v>0</v>
      </c>
      <c r="O50" s="164">
        <f t="shared" si="18"/>
        <v>0</v>
      </c>
      <c r="P50" s="164">
        <f t="shared" si="19"/>
        <v>0</v>
      </c>
      <c r="Q50" s="164">
        <f>P50/Q12</f>
        <v>0</v>
      </c>
      <c r="R50" s="194">
        <v>0</v>
      </c>
      <c r="S50" s="192">
        <f t="shared" si="4"/>
        <v>0</v>
      </c>
      <c r="T50" s="192">
        <f t="shared" si="5"/>
        <v>0</v>
      </c>
      <c r="U50" s="192">
        <f>T50/U12</f>
        <v>0</v>
      </c>
      <c r="V50" s="196">
        <v>0</v>
      </c>
      <c r="W50" s="164">
        <f t="shared" si="6"/>
        <v>0</v>
      </c>
      <c r="X50" s="164">
        <f t="shared" si="7"/>
        <v>0</v>
      </c>
      <c r="Y50" s="164">
        <f>X50/Y12</f>
        <v>0</v>
      </c>
      <c r="Z50" s="194">
        <v>0</v>
      </c>
      <c r="AA50" s="192">
        <f t="shared" si="8"/>
        <v>0</v>
      </c>
      <c r="AB50" s="192">
        <f t="shared" si="9"/>
        <v>0</v>
      </c>
      <c r="AC50" s="192">
        <f>AB50/AC12</f>
        <v>0</v>
      </c>
      <c r="AD50" s="196">
        <v>0</v>
      </c>
      <c r="AE50" s="164">
        <f t="shared" si="10"/>
        <v>0</v>
      </c>
      <c r="AF50" s="164">
        <f t="shared" si="11"/>
        <v>0</v>
      </c>
      <c r="AG50" s="164">
        <f>AF50/AG12</f>
        <v>0</v>
      </c>
      <c r="AH50" s="194">
        <v>0</v>
      </c>
      <c r="AI50" s="192">
        <f t="shared" si="12"/>
        <v>0</v>
      </c>
      <c r="AJ50" s="192">
        <f t="shared" si="13"/>
        <v>0</v>
      </c>
      <c r="AK50" s="192">
        <f>AJ50/AK12</f>
        <v>0</v>
      </c>
      <c r="AL50" s="196">
        <v>0</v>
      </c>
      <c r="AM50" s="164">
        <f t="shared" si="14"/>
        <v>0</v>
      </c>
      <c r="AN50" s="164">
        <f t="shared" si="15"/>
        <v>0</v>
      </c>
      <c r="AO50" s="164">
        <f>AN50/AO12</f>
        <v>0</v>
      </c>
      <c r="AP50" s="194">
        <v>0</v>
      </c>
      <c r="AQ50" s="192">
        <f t="shared" si="16"/>
        <v>0</v>
      </c>
      <c r="AR50" s="192">
        <f t="shared" si="17"/>
        <v>0</v>
      </c>
      <c r="AS50" s="192">
        <f>AR50/AS12</f>
        <v>0</v>
      </c>
    </row>
    <row r="51" spans="1:45" s="149" customFormat="1" ht="12.75">
      <c r="A51" s="141"/>
      <c r="B51" s="191">
        <v>37</v>
      </c>
      <c r="C51" s="259" t="s">
        <v>360</v>
      </c>
      <c r="D51" s="258" t="s">
        <v>327</v>
      </c>
      <c r="E51" s="272">
        <v>30.8</v>
      </c>
      <c r="F51" s="240">
        <v>2</v>
      </c>
      <c r="G51" s="238">
        <f t="shared" si="1"/>
        <v>61.6</v>
      </c>
      <c r="H51" s="164">
        <f t="shared" si="2"/>
        <v>739.2</v>
      </c>
      <c r="I51" s="164">
        <f>H51/I12</f>
        <v>246.4</v>
      </c>
      <c r="J51" s="194">
        <v>0</v>
      </c>
      <c r="K51" s="192">
        <f t="shared" si="0"/>
        <v>0</v>
      </c>
      <c r="L51" s="192">
        <f t="shared" si="3"/>
        <v>0</v>
      </c>
      <c r="M51" s="192">
        <f>L51/M12</f>
        <v>0</v>
      </c>
      <c r="N51" s="196">
        <v>1</v>
      </c>
      <c r="O51" s="164">
        <f t="shared" si="18"/>
        <v>30.8</v>
      </c>
      <c r="P51" s="164">
        <f t="shared" si="19"/>
        <v>369.6</v>
      </c>
      <c r="Q51" s="164">
        <f>P51/Q12</f>
        <v>184.8</v>
      </c>
      <c r="R51" s="194">
        <v>0</v>
      </c>
      <c r="S51" s="192">
        <f t="shared" si="4"/>
        <v>0</v>
      </c>
      <c r="T51" s="192">
        <f t="shared" si="5"/>
        <v>0</v>
      </c>
      <c r="U51" s="192">
        <f>T51/U12</f>
        <v>0</v>
      </c>
      <c r="V51" s="196">
        <v>1</v>
      </c>
      <c r="W51" s="164">
        <f t="shared" si="6"/>
        <v>30.8</v>
      </c>
      <c r="X51" s="164">
        <f t="shared" si="7"/>
        <v>369.6</v>
      </c>
      <c r="Y51" s="164">
        <f>X51/Y12</f>
        <v>369.6</v>
      </c>
      <c r="Z51" s="194">
        <v>0</v>
      </c>
      <c r="AA51" s="192">
        <f t="shared" si="8"/>
        <v>0</v>
      </c>
      <c r="AB51" s="192">
        <f t="shared" si="9"/>
        <v>0</v>
      </c>
      <c r="AC51" s="192">
        <f>AB51/AC12</f>
        <v>0</v>
      </c>
      <c r="AD51" s="196">
        <v>0</v>
      </c>
      <c r="AE51" s="164">
        <f t="shared" si="10"/>
        <v>0</v>
      </c>
      <c r="AF51" s="164">
        <f t="shared" si="11"/>
        <v>0</v>
      </c>
      <c r="AG51" s="164">
        <f>AF51/AG12</f>
        <v>0</v>
      </c>
      <c r="AH51" s="194">
        <v>0</v>
      </c>
      <c r="AI51" s="192">
        <f t="shared" si="12"/>
        <v>0</v>
      </c>
      <c r="AJ51" s="192">
        <f t="shared" si="13"/>
        <v>0</v>
      </c>
      <c r="AK51" s="192">
        <f>AJ51/AK12</f>
        <v>0</v>
      </c>
      <c r="AL51" s="196">
        <v>0</v>
      </c>
      <c r="AM51" s="164">
        <f t="shared" si="14"/>
        <v>0</v>
      </c>
      <c r="AN51" s="164">
        <f t="shared" si="15"/>
        <v>0</v>
      </c>
      <c r="AO51" s="164">
        <f>AN51/AO12</f>
        <v>0</v>
      </c>
      <c r="AP51" s="194">
        <v>0</v>
      </c>
      <c r="AQ51" s="192">
        <f t="shared" si="16"/>
        <v>0</v>
      </c>
      <c r="AR51" s="192">
        <f t="shared" si="17"/>
        <v>0</v>
      </c>
      <c r="AS51" s="192">
        <f>AR51/AS12</f>
        <v>0</v>
      </c>
    </row>
    <row r="52" spans="1:45" s="188" customFormat="1" ht="18.75" customHeight="1">
      <c r="B52" s="506" t="s">
        <v>361</v>
      </c>
      <c r="C52" s="506"/>
      <c r="D52" s="506"/>
      <c r="E52" s="506"/>
      <c r="F52" s="241"/>
      <c r="G52" s="239">
        <f>SUM(G15:G51)</f>
        <v>607.17999999999995</v>
      </c>
      <c r="H52" s="193">
        <f>SUM(H15:H51)</f>
        <v>7286.16</v>
      </c>
      <c r="I52" s="193">
        <f>SUM(I15:I51)</f>
        <v>2428.7199999999998</v>
      </c>
      <c r="J52" s="195"/>
      <c r="K52" s="193">
        <f>SUM(K15:K51)</f>
        <v>386.56</v>
      </c>
      <c r="L52" s="193">
        <f>SUM(L15:L51)</f>
        <v>4638.72</v>
      </c>
      <c r="M52" s="193">
        <f>SUM(M15:M51)</f>
        <v>4638.72</v>
      </c>
      <c r="N52" s="195"/>
      <c r="O52" s="193">
        <f>SUM(O15:O51)</f>
        <v>697.83</v>
      </c>
      <c r="P52" s="193">
        <f>SUM(P15:P51)</f>
        <v>8373.9599999999991</v>
      </c>
      <c r="Q52" s="193">
        <f>SUM(Q15:Q51)</f>
        <v>4186.9799999999996</v>
      </c>
      <c r="R52" s="195"/>
      <c r="S52" s="193">
        <f>SUM(S15:S51)</f>
        <v>421.52</v>
      </c>
      <c r="T52" s="193">
        <f>SUM(T15:T51)</f>
        <v>5058.24</v>
      </c>
      <c r="U52" s="193">
        <f>SUM(U15:U51)</f>
        <v>5058.24</v>
      </c>
      <c r="V52" s="195"/>
      <c r="W52" s="193">
        <f>SUM(W15:W51)</f>
        <v>528.17999999999995</v>
      </c>
      <c r="X52" s="193">
        <f>SUM(X15:X51)</f>
        <v>6338.16</v>
      </c>
      <c r="Y52" s="193">
        <f>SUM(Y15:Y51)</f>
        <v>6338.16</v>
      </c>
      <c r="Z52" s="195"/>
      <c r="AA52" s="193">
        <f>SUM(AA15:AA51)</f>
        <v>386.14</v>
      </c>
      <c r="AB52" s="193">
        <f>SUM(AB15:AB51)</f>
        <v>4633.68</v>
      </c>
      <c r="AC52" s="193">
        <f>SUM(AC15:AC51)</f>
        <v>4633.68</v>
      </c>
      <c r="AD52" s="195"/>
      <c r="AE52" s="193">
        <f>SUM(AE15:AE51)</f>
        <v>385.72</v>
      </c>
      <c r="AF52" s="193">
        <f>SUM(AF15:AF51)</f>
        <v>4628.6400000000003</v>
      </c>
      <c r="AG52" s="193">
        <f>SUM(AG15:AG51)</f>
        <v>4628.6400000000003</v>
      </c>
      <c r="AH52" s="195"/>
      <c r="AI52" s="193">
        <f>SUM(AI15:AI51)</f>
        <v>309.14999999999998</v>
      </c>
      <c r="AJ52" s="193">
        <f>SUM(AJ15:AJ51)</f>
        <v>3709.8</v>
      </c>
      <c r="AK52" s="193">
        <f>SUM(AK15:AK51)</f>
        <v>3709.8</v>
      </c>
      <c r="AL52" s="195"/>
      <c r="AM52" s="193">
        <f>SUM(AM15:AM51)</f>
        <v>297.85000000000002</v>
      </c>
      <c r="AN52" s="193">
        <f>SUM(AN15:AN51)</f>
        <v>3574.2</v>
      </c>
      <c r="AO52" s="193">
        <f>SUM(AO15:AO51)</f>
        <v>3574.2</v>
      </c>
      <c r="AP52" s="195"/>
      <c r="AQ52" s="193">
        <f>SUM(AQ15:AQ51)</f>
        <v>303.04000000000002</v>
      </c>
      <c r="AR52" s="193">
        <f>SUM(AR15:AR51)</f>
        <v>3636.48</v>
      </c>
      <c r="AS52" s="193">
        <f>SUM(AS15:AS51)</f>
        <v>3636.48</v>
      </c>
    </row>
    <row r="53" spans="1:45" s="148" customFormat="1" ht="16.5" customHeight="1">
      <c r="B53" s="516" t="s">
        <v>362</v>
      </c>
      <c r="C53" s="517"/>
      <c r="D53" s="517"/>
      <c r="E53" s="517"/>
      <c r="F53" s="517"/>
      <c r="G53" s="517"/>
      <c r="H53" s="517"/>
      <c r="I53" s="517"/>
      <c r="J53" s="517"/>
      <c r="K53" s="517"/>
      <c r="L53" s="517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7"/>
      <c r="X53" s="517"/>
      <c r="Y53" s="517"/>
      <c r="Z53" s="517"/>
      <c r="AA53" s="517"/>
      <c r="AB53" s="517"/>
      <c r="AC53" s="517"/>
      <c r="AD53" s="517"/>
      <c r="AE53" s="517"/>
      <c r="AF53" s="517"/>
      <c r="AG53" s="517"/>
      <c r="AH53" s="517"/>
      <c r="AI53" s="517"/>
      <c r="AJ53" s="517"/>
      <c r="AK53" s="517"/>
      <c r="AL53" s="517"/>
      <c r="AM53" s="517"/>
      <c r="AN53" s="517"/>
      <c r="AO53" s="517"/>
      <c r="AP53" s="517"/>
      <c r="AQ53" s="517"/>
      <c r="AR53" s="517"/>
      <c r="AS53" s="517"/>
    </row>
    <row r="54" spans="1:45" s="149" customFormat="1" ht="12.75">
      <c r="B54" s="144">
        <v>38</v>
      </c>
      <c r="C54" s="155" t="s">
        <v>363</v>
      </c>
      <c r="D54" s="144" t="s">
        <v>325</v>
      </c>
      <c r="E54" s="272">
        <v>12.96</v>
      </c>
      <c r="F54" s="196">
        <v>1</v>
      </c>
      <c r="G54" s="164">
        <f t="shared" ref="G54:G70" si="20">F54*E54</f>
        <v>12.96</v>
      </c>
      <c r="H54" s="164">
        <f>G54*2</f>
        <v>25.92</v>
      </c>
      <c r="I54" s="164">
        <f>H54/I12</f>
        <v>8.64</v>
      </c>
      <c r="J54" s="194">
        <v>1</v>
      </c>
      <c r="K54" s="192">
        <f t="shared" ref="K54:K70" si="21">J54*E54</f>
        <v>12.96</v>
      </c>
      <c r="L54" s="192">
        <f>K54*2</f>
        <v>25.92</v>
      </c>
      <c r="M54" s="192">
        <f>L54/M12</f>
        <v>25.92</v>
      </c>
      <c r="N54" s="196">
        <v>1</v>
      </c>
      <c r="O54" s="164">
        <f>N54*I54</f>
        <v>8.64</v>
      </c>
      <c r="P54" s="164">
        <f>O54*2</f>
        <v>17.28</v>
      </c>
      <c r="Q54" s="164">
        <f>P54/Q12</f>
        <v>8.64</v>
      </c>
      <c r="R54" s="194">
        <v>1</v>
      </c>
      <c r="S54" s="192">
        <f>R54*E54</f>
        <v>12.96</v>
      </c>
      <c r="T54" s="192">
        <f>S54*2</f>
        <v>25.92</v>
      </c>
      <c r="U54" s="192">
        <f>T54/U12</f>
        <v>25.92</v>
      </c>
      <c r="V54" s="196">
        <v>1</v>
      </c>
      <c r="W54" s="164">
        <f>V54*E54</f>
        <v>12.96</v>
      </c>
      <c r="X54" s="164">
        <f>W54*2</f>
        <v>25.92</v>
      </c>
      <c r="Y54" s="164">
        <f>X54/Y12</f>
        <v>25.92</v>
      </c>
      <c r="Z54" s="194">
        <v>1</v>
      </c>
      <c r="AA54" s="192">
        <f>Z54*E54</f>
        <v>12.96</v>
      </c>
      <c r="AB54" s="192">
        <f>AA54*2</f>
        <v>25.92</v>
      </c>
      <c r="AC54" s="192">
        <f>AB54/AC12</f>
        <v>25.92</v>
      </c>
      <c r="AD54" s="196">
        <v>1</v>
      </c>
      <c r="AE54" s="164">
        <f t="shared" ref="AE54:AE70" si="22">AD54*E54</f>
        <v>12.96</v>
      </c>
      <c r="AF54" s="164">
        <f>AE54*2</f>
        <v>25.92</v>
      </c>
      <c r="AG54" s="164">
        <f>AF54/AG12</f>
        <v>25.92</v>
      </c>
      <c r="AH54" s="194">
        <v>1</v>
      </c>
      <c r="AI54" s="192">
        <f>AH54*E54</f>
        <v>12.96</v>
      </c>
      <c r="AJ54" s="192">
        <f>AI54*2</f>
        <v>25.92</v>
      </c>
      <c r="AK54" s="192">
        <f>AJ54/AK12</f>
        <v>25.92</v>
      </c>
      <c r="AL54" s="196">
        <v>1</v>
      </c>
      <c r="AM54" s="164">
        <f>AL54*E54</f>
        <v>12.96</v>
      </c>
      <c r="AN54" s="164">
        <f>AM54*2</f>
        <v>25.92</v>
      </c>
      <c r="AO54" s="164">
        <f>AN54/AO12</f>
        <v>25.92</v>
      </c>
      <c r="AP54" s="194">
        <v>0</v>
      </c>
      <c r="AQ54" s="192">
        <f>AP54*E54</f>
        <v>0</v>
      </c>
      <c r="AR54" s="192">
        <f>AQ54*2</f>
        <v>0</v>
      </c>
      <c r="AS54" s="192">
        <f>AR54/AS12</f>
        <v>0</v>
      </c>
    </row>
    <row r="55" spans="1:45" s="149" customFormat="1" ht="12.75">
      <c r="B55" s="144">
        <v>39</v>
      </c>
      <c r="C55" s="155" t="s">
        <v>364</v>
      </c>
      <c r="D55" s="191" t="s">
        <v>325</v>
      </c>
      <c r="E55" s="272">
        <v>5.89</v>
      </c>
      <c r="F55" s="196">
        <v>1</v>
      </c>
      <c r="G55" s="164">
        <f t="shared" si="20"/>
        <v>5.89</v>
      </c>
      <c r="H55" s="164">
        <f t="shared" ref="H55:H70" si="23">G55*2</f>
        <v>11.78</v>
      </c>
      <c r="I55" s="164">
        <f>H55/I12</f>
        <v>3.93</v>
      </c>
      <c r="J55" s="194">
        <v>1</v>
      </c>
      <c r="K55" s="192">
        <f t="shared" si="21"/>
        <v>5.89</v>
      </c>
      <c r="L55" s="192">
        <f t="shared" ref="L55:L70" si="24">K55*2</f>
        <v>11.78</v>
      </c>
      <c r="M55" s="192">
        <f>L55/M12</f>
        <v>11.78</v>
      </c>
      <c r="N55" s="196">
        <v>1</v>
      </c>
      <c r="O55" s="164">
        <f t="shared" ref="O55:O70" si="25">N55*I55</f>
        <v>3.93</v>
      </c>
      <c r="P55" s="164">
        <f t="shared" ref="P55:P70" si="26">O55*2</f>
        <v>7.86</v>
      </c>
      <c r="Q55" s="164">
        <f>P55/Q12</f>
        <v>3.93</v>
      </c>
      <c r="R55" s="194">
        <v>1</v>
      </c>
      <c r="S55" s="192">
        <f t="shared" ref="S55:S70" si="27">R55*E55</f>
        <v>5.89</v>
      </c>
      <c r="T55" s="192">
        <f t="shared" ref="T55:T70" si="28">S55*2</f>
        <v>11.78</v>
      </c>
      <c r="U55" s="192">
        <f>T55/U12</f>
        <v>11.78</v>
      </c>
      <c r="V55" s="196">
        <v>1</v>
      </c>
      <c r="W55" s="164">
        <f t="shared" ref="W55:W70" si="29">V55*E55</f>
        <v>5.89</v>
      </c>
      <c r="X55" s="164">
        <f t="shared" ref="X55:X70" si="30">W55*2</f>
        <v>11.78</v>
      </c>
      <c r="Y55" s="164">
        <f>X55/Y12</f>
        <v>11.78</v>
      </c>
      <c r="Z55" s="194">
        <v>1</v>
      </c>
      <c r="AA55" s="192">
        <f t="shared" ref="AA55:AA70" si="31">Z55*E55</f>
        <v>5.89</v>
      </c>
      <c r="AB55" s="192">
        <f t="shared" ref="AB55:AB70" si="32">AA55*2</f>
        <v>11.78</v>
      </c>
      <c r="AC55" s="192">
        <f>AB55/AC12</f>
        <v>11.78</v>
      </c>
      <c r="AD55" s="196">
        <v>0</v>
      </c>
      <c r="AE55" s="164">
        <f t="shared" si="22"/>
        <v>0</v>
      </c>
      <c r="AF55" s="164">
        <f t="shared" ref="AF55:AF70" si="33">AE55*2</f>
        <v>0</v>
      </c>
      <c r="AG55" s="164">
        <f>AF55/AG12</f>
        <v>0</v>
      </c>
      <c r="AH55" s="194">
        <v>1</v>
      </c>
      <c r="AI55" s="192">
        <f t="shared" ref="AI55:AI70" si="34">AH55*E55</f>
        <v>5.89</v>
      </c>
      <c r="AJ55" s="192">
        <f t="shared" ref="AJ55:AJ70" si="35">AI55*2</f>
        <v>11.78</v>
      </c>
      <c r="AK55" s="192">
        <f>AJ55/AK12</f>
        <v>11.78</v>
      </c>
      <c r="AL55" s="196">
        <v>1</v>
      </c>
      <c r="AM55" s="164">
        <f t="shared" ref="AM55:AM70" si="36">AL55*E55</f>
        <v>5.89</v>
      </c>
      <c r="AN55" s="164">
        <f t="shared" ref="AN55:AN70" si="37">AM55*2</f>
        <v>11.78</v>
      </c>
      <c r="AO55" s="164">
        <f>AN55/AO12</f>
        <v>11.78</v>
      </c>
      <c r="AP55" s="194">
        <v>1</v>
      </c>
      <c r="AQ55" s="192">
        <f t="shared" ref="AQ55:AQ70" si="38">AP55*E55</f>
        <v>5.89</v>
      </c>
      <c r="AR55" s="192">
        <f t="shared" ref="AR55:AR70" si="39">AQ55*2</f>
        <v>11.78</v>
      </c>
      <c r="AS55" s="192">
        <f>AR55/AS12</f>
        <v>11.78</v>
      </c>
    </row>
    <row r="56" spans="1:45" s="149" customFormat="1" ht="12.75">
      <c r="B56" s="144">
        <v>40</v>
      </c>
      <c r="C56" s="155" t="s">
        <v>365</v>
      </c>
      <c r="D56" s="144" t="s">
        <v>325</v>
      </c>
      <c r="E56" s="272">
        <v>13.4</v>
      </c>
      <c r="F56" s="196">
        <v>1</v>
      </c>
      <c r="G56" s="164">
        <f t="shared" si="20"/>
        <v>13.4</v>
      </c>
      <c r="H56" s="164">
        <f t="shared" si="23"/>
        <v>26.8</v>
      </c>
      <c r="I56" s="164">
        <f>H56/I12</f>
        <v>8.93</v>
      </c>
      <c r="J56" s="194">
        <v>1</v>
      </c>
      <c r="K56" s="192">
        <f t="shared" si="21"/>
        <v>13.4</v>
      </c>
      <c r="L56" s="192">
        <f t="shared" si="24"/>
        <v>26.8</v>
      </c>
      <c r="M56" s="192">
        <f>L56/M12</f>
        <v>26.8</v>
      </c>
      <c r="N56" s="196">
        <v>1</v>
      </c>
      <c r="O56" s="164">
        <f t="shared" si="25"/>
        <v>8.93</v>
      </c>
      <c r="P56" s="164">
        <f t="shared" si="26"/>
        <v>17.86</v>
      </c>
      <c r="Q56" s="164">
        <f>P56/Q12</f>
        <v>8.93</v>
      </c>
      <c r="R56" s="194">
        <v>1</v>
      </c>
      <c r="S56" s="192">
        <f t="shared" si="27"/>
        <v>13.4</v>
      </c>
      <c r="T56" s="192">
        <f t="shared" si="28"/>
        <v>26.8</v>
      </c>
      <c r="U56" s="192">
        <f>T56/U12</f>
        <v>26.8</v>
      </c>
      <c r="V56" s="196">
        <v>1</v>
      </c>
      <c r="W56" s="164">
        <f t="shared" si="29"/>
        <v>13.4</v>
      </c>
      <c r="X56" s="164">
        <f t="shared" si="30"/>
        <v>26.8</v>
      </c>
      <c r="Y56" s="164">
        <f>X56/Y12</f>
        <v>26.8</v>
      </c>
      <c r="Z56" s="194">
        <v>0</v>
      </c>
      <c r="AA56" s="192">
        <f t="shared" si="31"/>
        <v>0</v>
      </c>
      <c r="AB56" s="192">
        <f t="shared" si="32"/>
        <v>0</v>
      </c>
      <c r="AC56" s="192">
        <f>AB56/AC12</f>
        <v>0</v>
      </c>
      <c r="AD56" s="196">
        <v>0</v>
      </c>
      <c r="AE56" s="164">
        <f t="shared" si="22"/>
        <v>0</v>
      </c>
      <c r="AF56" s="164">
        <f t="shared" si="33"/>
        <v>0</v>
      </c>
      <c r="AG56" s="164">
        <f>AF56/AG12</f>
        <v>0</v>
      </c>
      <c r="AH56" s="194">
        <v>0</v>
      </c>
      <c r="AI56" s="192">
        <f t="shared" si="34"/>
        <v>0</v>
      </c>
      <c r="AJ56" s="192">
        <f t="shared" si="35"/>
        <v>0</v>
      </c>
      <c r="AK56" s="192">
        <f>AJ56/AK12</f>
        <v>0</v>
      </c>
      <c r="AL56" s="196">
        <v>0</v>
      </c>
      <c r="AM56" s="164">
        <f t="shared" si="36"/>
        <v>0</v>
      </c>
      <c r="AN56" s="164">
        <f t="shared" si="37"/>
        <v>0</v>
      </c>
      <c r="AO56" s="164">
        <f>AN56/AO12</f>
        <v>0</v>
      </c>
      <c r="AP56" s="194">
        <v>1</v>
      </c>
      <c r="AQ56" s="192">
        <f t="shared" si="38"/>
        <v>13.4</v>
      </c>
      <c r="AR56" s="192">
        <f t="shared" si="39"/>
        <v>26.8</v>
      </c>
      <c r="AS56" s="192">
        <f>AR56/AS12</f>
        <v>26.8</v>
      </c>
    </row>
    <row r="57" spans="1:45" s="149" customFormat="1" ht="25.5">
      <c r="B57" s="144">
        <v>41</v>
      </c>
      <c r="C57" s="155" t="s">
        <v>366</v>
      </c>
      <c r="D57" s="191" t="s">
        <v>367</v>
      </c>
      <c r="E57" s="272">
        <v>12</v>
      </c>
      <c r="F57" s="196">
        <v>1</v>
      </c>
      <c r="G57" s="164">
        <f t="shared" si="20"/>
        <v>12</v>
      </c>
      <c r="H57" s="164">
        <f t="shared" si="23"/>
        <v>24</v>
      </c>
      <c r="I57" s="164">
        <f>H57/I12</f>
        <v>8</v>
      </c>
      <c r="J57" s="194">
        <v>1</v>
      </c>
      <c r="K57" s="192">
        <f t="shared" si="21"/>
        <v>12</v>
      </c>
      <c r="L57" s="192">
        <f t="shared" si="24"/>
        <v>24</v>
      </c>
      <c r="M57" s="192">
        <f>L57/M12</f>
        <v>24</v>
      </c>
      <c r="N57" s="196">
        <v>1</v>
      </c>
      <c r="O57" s="164">
        <f t="shared" si="25"/>
        <v>8</v>
      </c>
      <c r="P57" s="164">
        <f t="shared" si="26"/>
        <v>16</v>
      </c>
      <c r="Q57" s="164">
        <f>P57/Q12</f>
        <v>8</v>
      </c>
      <c r="R57" s="194">
        <v>1</v>
      </c>
      <c r="S57" s="192">
        <f t="shared" si="27"/>
        <v>12</v>
      </c>
      <c r="T57" s="192">
        <f t="shared" si="28"/>
        <v>24</v>
      </c>
      <c r="U57" s="192">
        <f>T57/U12</f>
        <v>24</v>
      </c>
      <c r="V57" s="196">
        <v>1</v>
      </c>
      <c r="W57" s="164">
        <f t="shared" si="29"/>
        <v>12</v>
      </c>
      <c r="X57" s="164">
        <f t="shared" si="30"/>
        <v>24</v>
      </c>
      <c r="Y57" s="164">
        <f>X57/Y12</f>
        <v>24</v>
      </c>
      <c r="Z57" s="194">
        <v>0</v>
      </c>
      <c r="AA57" s="192">
        <f t="shared" si="31"/>
        <v>0</v>
      </c>
      <c r="AB57" s="192">
        <f t="shared" si="32"/>
        <v>0</v>
      </c>
      <c r="AC57" s="192">
        <f>AB57/AC12</f>
        <v>0</v>
      </c>
      <c r="AD57" s="196">
        <v>1</v>
      </c>
      <c r="AE57" s="164">
        <f t="shared" si="22"/>
        <v>12</v>
      </c>
      <c r="AF57" s="164">
        <f t="shared" si="33"/>
        <v>24</v>
      </c>
      <c r="AG57" s="164">
        <f>AF57/AG12</f>
        <v>24</v>
      </c>
      <c r="AH57" s="194">
        <v>0</v>
      </c>
      <c r="AI57" s="192">
        <f t="shared" si="34"/>
        <v>0</v>
      </c>
      <c r="AJ57" s="192">
        <f t="shared" si="35"/>
        <v>0</v>
      </c>
      <c r="AK57" s="192">
        <f>AJ57/AK12</f>
        <v>0</v>
      </c>
      <c r="AL57" s="196">
        <v>0</v>
      </c>
      <c r="AM57" s="164">
        <f t="shared" si="36"/>
        <v>0</v>
      </c>
      <c r="AN57" s="164">
        <f t="shared" si="37"/>
        <v>0</v>
      </c>
      <c r="AO57" s="164">
        <f>AN57/AO12</f>
        <v>0</v>
      </c>
      <c r="AP57" s="194">
        <v>1</v>
      </c>
      <c r="AQ57" s="192">
        <f t="shared" si="38"/>
        <v>12</v>
      </c>
      <c r="AR57" s="192">
        <f t="shared" si="39"/>
        <v>24</v>
      </c>
      <c r="AS57" s="192">
        <f>AR57/AS12</f>
        <v>24</v>
      </c>
    </row>
    <row r="58" spans="1:45" s="149" customFormat="1" ht="12.75">
      <c r="B58" s="144">
        <v>42</v>
      </c>
      <c r="C58" s="155" t="s">
        <v>368</v>
      </c>
      <c r="D58" s="144" t="s">
        <v>325</v>
      </c>
      <c r="E58" s="272">
        <v>8.4499999999999993</v>
      </c>
      <c r="F58" s="196">
        <v>1</v>
      </c>
      <c r="G58" s="164">
        <f t="shared" si="20"/>
        <v>8.4499999999999993</v>
      </c>
      <c r="H58" s="164">
        <f t="shared" si="23"/>
        <v>16.899999999999999</v>
      </c>
      <c r="I58" s="164">
        <f>H58/I12</f>
        <v>5.63</v>
      </c>
      <c r="J58" s="194">
        <v>1</v>
      </c>
      <c r="K58" s="192">
        <f t="shared" si="21"/>
        <v>8.4499999999999993</v>
      </c>
      <c r="L58" s="192">
        <f t="shared" si="24"/>
        <v>16.899999999999999</v>
      </c>
      <c r="M58" s="192">
        <f>L58/M12</f>
        <v>16.899999999999999</v>
      </c>
      <c r="N58" s="196">
        <v>1</v>
      </c>
      <c r="O58" s="164">
        <f t="shared" si="25"/>
        <v>5.63</v>
      </c>
      <c r="P58" s="164">
        <f t="shared" si="26"/>
        <v>11.26</v>
      </c>
      <c r="Q58" s="164">
        <f>P58/Q12</f>
        <v>5.63</v>
      </c>
      <c r="R58" s="194">
        <v>1</v>
      </c>
      <c r="S58" s="192">
        <f t="shared" si="27"/>
        <v>8.4499999999999993</v>
      </c>
      <c r="T58" s="192">
        <f t="shared" si="28"/>
        <v>16.899999999999999</v>
      </c>
      <c r="U58" s="192">
        <f>T58/U12</f>
        <v>16.899999999999999</v>
      </c>
      <c r="V58" s="196">
        <v>1</v>
      </c>
      <c r="W58" s="164">
        <f t="shared" si="29"/>
        <v>8.4499999999999993</v>
      </c>
      <c r="X58" s="164">
        <f t="shared" si="30"/>
        <v>16.899999999999999</v>
      </c>
      <c r="Y58" s="164">
        <f>X58/Y12</f>
        <v>16.899999999999999</v>
      </c>
      <c r="Z58" s="194">
        <v>1</v>
      </c>
      <c r="AA58" s="192">
        <f t="shared" si="31"/>
        <v>8.4499999999999993</v>
      </c>
      <c r="AB58" s="192">
        <f t="shared" si="32"/>
        <v>16.899999999999999</v>
      </c>
      <c r="AC58" s="192">
        <f>AB58/AC12</f>
        <v>16.899999999999999</v>
      </c>
      <c r="AD58" s="196">
        <v>1</v>
      </c>
      <c r="AE58" s="164">
        <f t="shared" si="22"/>
        <v>8.4499999999999993</v>
      </c>
      <c r="AF58" s="164">
        <f t="shared" si="33"/>
        <v>16.899999999999999</v>
      </c>
      <c r="AG58" s="164">
        <f>AF58/AG12</f>
        <v>16.899999999999999</v>
      </c>
      <c r="AH58" s="194">
        <v>1</v>
      </c>
      <c r="AI58" s="192">
        <f t="shared" si="34"/>
        <v>8.4499999999999993</v>
      </c>
      <c r="AJ58" s="192">
        <f t="shared" si="35"/>
        <v>16.899999999999999</v>
      </c>
      <c r="AK58" s="192">
        <f>AJ58/AK12</f>
        <v>16.899999999999999</v>
      </c>
      <c r="AL58" s="196">
        <v>1</v>
      </c>
      <c r="AM58" s="164">
        <f t="shared" si="36"/>
        <v>8.4499999999999993</v>
      </c>
      <c r="AN58" s="164">
        <f t="shared" si="37"/>
        <v>16.899999999999999</v>
      </c>
      <c r="AO58" s="164">
        <f>AN58/AO12</f>
        <v>16.899999999999999</v>
      </c>
      <c r="AP58" s="194">
        <v>1</v>
      </c>
      <c r="AQ58" s="192">
        <f t="shared" si="38"/>
        <v>8.4499999999999993</v>
      </c>
      <c r="AR58" s="192">
        <f t="shared" si="39"/>
        <v>16.899999999999999</v>
      </c>
      <c r="AS58" s="192">
        <f>AR58/AS12</f>
        <v>16.899999999999999</v>
      </c>
    </row>
    <row r="59" spans="1:45" s="149" customFormat="1" ht="12.75">
      <c r="B59" s="144">
        <v>43</v>
      </c>
      <c r="C59" s="155" t="s">
        <v>369</v>
      </c>
      <c r="D59" s="144" t="s">
        <v>325</v>
      </c>
      <c r="E59" s="272">
        <v>10.6</v>
      </c>
      <c r="F59" s="196">
        <v>1</v>
      </c>
      <c r="G59" s="164">
        <f t="shared" si="20"/>
        <v>10.6</v>
      </c>
      <c r="H59" s="164">
        <f t="shared" si="23"/>
        <v>21.2</v>
      </c>
      <c r="I59" s="164">
        <f>H59/I12</f>
        <v>7.07</v>
      </c>
      <c r="J59" s="194">
        <v>1</v>
      </c>
      <c r="K59" s="192">
        <f t="shared" si="21"/>
        <v>10.6</v>
      </c>
      <c r="L59" s="192">
        <f t="shared" si="24"/>
        <v>21.2</v>
      </c>
      <c r="M59" s="192">
        <f>L59/M12</f>
        <v>21.2</v>
      </c>
      <c r="N59" s="196">
        <v>1</v>
      </c>
      <c r="O59" s="164">
        <f t="shared" si="25"/>
        <v>7.07</v>
      </c>
      <c r="P59" s="164">
        <f t="shared" si="26"/>
        <v>14.14</v>
      </c>
      <c r="Q59" s="164">
        <f>P59/Q12</f>
        <v>7.07</v>
      </c>
      <c r="R59" s="194">
        <v>1</v>
      </c>
      <c r="S59" s="192">
        <f t="shared" si="27"/>
        <v>10.6</v>
      </c>
      <c r="T59" s="192">
        <f t="shared" si="28"/>
        <v>21.2</v>
      </c>
      <c r="U59" s="192">
        <f>T59/U12</f>
        <v>21.2</v>
      </c>
      <c r="V59" s="196">
        <v>1</v>
      </c>
      <c r="W59" s="164">
        <f t="shared" si="29"/>
        <v>10.6</v>
      </c>
      <c r="X59" s="164">
        <f t="shared" si="30"/>
        <v>21.2</v>
      </c>
      <c r="Y59" s="164">
        <f>X59/Y12</f>
        <v>21.2</v>
      </c>
      <c r="Z59" s="194">
        <v>1</v>
      </c>
      <c r="AA59" s="192">
        <f t="shared" si="31"/>
        <v>10.6</v>
      </c>
      <c r="AB59" s="192">
        <f t="shared" si="32"/>
        <v>21.2</v>
      </c>
      <c r="AC59" s="192">
        <f>AB59/AC12</f>
        <v>21.2</v>
      </c>
      <c r="AD59" s="196">
        <v>0</v>
      </c>
      <c r="AE59" s="164">
        <f t="shared" si="22"/>
        <v>0</v>
      </c>
      <c r="AF59" s="164">
        <f t="shared" si="33"/>
        <v>0</v>
      </c>
      <c r="AG59" s="164">
        <f>AF59/AG12</f>
        <v>0</v>
      </c>
      <c r="AH59" s="194">
        <v>1</v>
      </c>
      <c r="AI59" s="192">
        <f t="shared" si="34"/>
        <v>10.6</v>
      </c>
      <c r="AJ59" s="192">
        <f t="shared" si="35"/>
        <v>21.2</v>
      </c>
      <c r="AK59" s="192">
        <f>AJ59/AK12</f>
        <v>21.2</v>
      </c>
      <c r="AL59" s="196">
        <v>1</v>
      </c>
      <c r="AM59" s="164">
        <f t="shared" si="36"/>
        <v>10.6</v>
      </c>
      <c r="AN59" s="164">
        <f t="shared" si="37"/>
        <v>21.2</v>
      </c>
      <c r="AO59" s="164">
        <f>AN59/AO12</f>
        <v>21.2</v>
      </c>
      <c r="AP59" s="194">
        <v>1</v>
      </c>
      <c r="AQ59" s="192">
        <f t="shared" si="38"/>
        <v>10.6</v>
      </c>
      <c r="AR59" s="192">
        <f t="shared" si="39"/>
        <v>21.2</v>
      </c>
      <c r="AS59" s="192">
        <f>AR59/AS12</f>
        <v>21.2</v>
      </c>
    </row>
    <row r="60" spans="1:45" s="149" customFormat="1" ht="12.75">
      <c r="B60" s="144">
        <v>44</v>
      </c>
      <c r="C60" s="155" t="s">
        <v>370</v>
      </c>
      <c r="D60" s="144" t="s">
        <v>325</v>
      </c>
      <c r="E60" s="272">
        <v>6.94</v>
      </c>
      <c r="F60" s="196">
        <v>1</v>
      </c>
      <c r="G60" s="164">
        <f t="shared" si="20"/>
        <v>6.94</v>
      </c>
      <c r="H60" s="164">
        <f t="shared" si="23"/>
        <v>13.88</v>
      </c>
      <c r="I60" s="164">
        <f>H60/I12</f>
        <v>4.63</v>
      </c>
      <c r="J60" s="194">
        <v>1</v>
      </c>
      <c r="K60" s="192">
        <f t="shared" si="21"/>
        <v>6.94</v>
      </c>
      <c r="L60" s="192">
        <f t="shared" si="24"/>
        <v>13.88</v>
      </c>
      <c r="M60" s="192">
        <f>L60/M12</f>
        <v>13.88</v>
      </c>
      <c r="N60" s="196">
        <v>1</v>
      </c>
      <c r="O60" s="164">
        <f t="shared" si="25"/>
        <v>4.63</v>
      </c>
      <c r="P60" s="164">
        <f t="shared" si="26"/>
        <v>9.26</v>
      </c>
      <c r="Q60" s="164">
        <f>P60/Q12</f>
        <v>4.63</v>
      </c>
      <c r="R60" s="194">
        <v>1</v>
      </c>
      <c r="S60" s="192">
        <f t="shared" si="27"/>
        <v>6.94</v>
      </c>
      <c r="T60" s="192">
        <f t="shared" si="28"/>
        <v>13.88</v>
      </c>
      <c r="U60" s="192">
        <f>T60/U12</f>
        <v>13.88</v>
      </c>
      <c r="V60" s="196">
        <v>1</v>
      </c>
      <c r="W60" s="164">
        <f t="shared" si="29"/>
        <v>6.94</v>
      </c>
      <c r="X60" s="164">
        <f t="shared" si="30"/>
        <v>13.88</v>
      </c>
      <c r="Y60" s="164">
        <f>X60/Y12</f>
        <v>13.88</v>
      </c>
      <c r="Z60" s="194">
        <v>0</v>
      </c>
      <c r="AA60" s="192">
        <f t="shared" si="31"/>
        <v>0</v>
      </c>
      <c r="AB60" s="192">
        <f t="shared" si="32"/>
        <v>0</v>
      </c>
      <c r="AC60" s="192">
        <f>AB60/AC12</f>
        <v>0</v>
      </c>
      <c r="AD60" s="196">
        <v>1</v>
      </c>
      <c r="AE60" s="164">
        <f t="shared" si="22"/>
        <v>6.94</v>
      </c>
      <c r="AF60" s="164">
        <f t="shared" si="33"/>
        <v>13.88</v>
      </c>
      <c r="AG60" s="164">
        <f>AF60/AG12</f>
        <v>13.88</v>
      </c>
      <c r="AH60" s="194">
        <v>1</v>
      </c>
      <c r="AI60" s="192">
        <f t="shared" si="34"/>
        <v>6.94</v>
      </c>
      <c r="AJ60" s="192">
        <f t="shared" si="35"/>
        <v>13.88</v>
      </c>
      <c r="AK60" s="192">
        <f>AJ60/AK12</f>
        <v>13.88</v>
      </c>
      <c r="AL60" s="196">
        <v>1</v>
      </c>
      <c r="AM60" s="164">
        <f t="shared" si="36"/>
        <v>6.94</v>
      </c>
      <c r="AN60" s="164">
        <f t="shared" si="37"/>
        <v>13.88</v>
      </c>
      <c r="AO60" s="164">
        <f>AN60/AO12</f>
        <v>13.88</v>
      </c>
      <c r="AP60" s="194">
        <v>1</v>
      </c>
      <c r="AQ60" s="192">
        <f t="shared" si="38"/>
        <v>6.94</v>
      </c>
      <c r="AR60" s="192">
        <f t="shared" si="39"/>
        <v>13.88</v>
      </c>
      <c r="AS60" s="192">
        <f>AR60/AS12</f>
        <v>13.88</v>
      </c>
    </row>
    <row r="61" spans="1:45" s="149" customFormat="1" ht="12.75">
      <c r="B61" s="144">
        <v>45</v>
      </c>
      <c r="C61" s="155" t="s">
        <v>371</v>
      </c>
      <c r="D61" s="144" t="s">
        <v>325</v>
      </c>
      <c r="E61" s="272">
        <v>4.87</v>
      </c>
      <c r="F61" s="196">
        <v>1</v>
      </c>
      <c r="G61" s="164">
        <f t="shared" si="20"/>
        <v>4.87</v>
      </c>
      <c r="H61" s="164">
        <f t="shared" si="23"/>
        <v>9.74</v>
      </c>
      <c r="I61" s="164">
        <f>H61/I12</f>
        <v>3.25</v>
      </c>
      <c r="J61" s="194">
        <v>1</v>
      </c>
      <c r="K61" s="192">
        <f t="shared" si="21"/>
        <v>4.87</v>
      </c>
      <c r="L61" s="192">
        <f t="shared" si="24"/>
        <v>9.74</v>
      </c>
      <c r="M61" s="192">
        <f>L61/M12</f>
        <v>9.74</v>
      </c>
      <c r="N61" s="196">
        <v>1</v>
      </c>
      <c r="O61" s="164">
        <f t="shared" si="25"/>
        <v>3.25</v>
      </c>
      <c r="P61" s="164">
        <f t="shared" si="26"/>
        <v>6.5</v>
      </c>
      <c r="Q61" s="164">
        <f>P61/Q12</f>
        <v>3.25</v>
      </c>
      <c r="R61" s="194">
        <v>1</v>
      </c>
      <c r="S61" s="192">
        <f t="shared" si="27"/>
        <v>4.87</v>
      </c>
      <c r="T61" s="192">
        <f t="shared" si="28"/>
        <v>9.74</v>
      </c>
      <c r="U61" s="192">
        <f>T61/U12</f>
        <v>9.74</v>
      </c>
      <c r="V61" s="196">
        <v>1</v>
      </c>
      <c r="W61" s="164">
        <f t="shared" si="29"/>
        <v>4.87</v>
      </c>
      <c r="X61" s="164">
        <f t="shared" si="30"/>
        <v>9.74</v>
      </c>
      <c r="Y61" s="164">
        <f>X61/Y12</f>
        <v>9.74</v>
      </c>
      <c r="Z61" s="194">
        <v>1</v>
      </c>
      <c r="AA61" s="192">
        <f t="shared" si="31"/>
        <v>4.87</v>
      </c>
      <c r="AB61" s="192">
        <f t="shared" si="32"/>
        <v>9.74</v>
      </c>
      <c r="AC61" s="192">
        <f>AB61/AC12</f>
        <v>9.74</v>
      </c>
      <c r="AD61" s="196">
        <v>1</v>
      </c>
      <c r="AE61" s="164">
        <f t="shared" si="22"/>
        <v>4.87</v>
      </c>
      <c r="AF61" s="164">
        <f t="shared" si="33"/>
        <v>9.74</v>
      </c>
      <c r="AG61" s="164">
        <f>AF61/AG12</f>
        <v>9.74</v>
      </c>
      <c r="AH61" s="194">
        <v>1</v>
      </c>
      <c r="AI61" s="192">
        <f t="shared" si="34"/>
        <v>4.87</v>
      </c>
      <c r="AJ61" s="192">
        <f t="shared" si="35"/>
        <v>9.74</v>
      </c>
      <c r="AK61" s="192">
        <f>AJ61/AK12</f>
        <v>9.74</v>
      </c>
      <c r="AL61" s="196">
        <v>1</v>
      </c>
      <c r="AM61" s="164">
        <f t="shared" si="36"/>
        <v>4.87</v>
      </c>
      <c r="AN61" s="164">
        <f t="shared" si="37"/>
        <v>9.74</v>
      </c>
      <c r="AO61" s="164">
        <f>AN61/AO12</f>
        <v>9.74</v>
      </c>
      <c r="AP61" s="194">
        <v>1</v>
      </c>
      <c r="AQ61" s="192">
        <f t="shared" si="38"/>
        <v>4.87</v>
      </c>
      <c r="AR61" s="192">
        <f t="shared" si="39"/>
        <v>9.74</v>
      </c>
      <c r="AS61" s="192">
        <f>AR61/AS12</f>
        <v>9.74</v>
      </c>
    </row>
    <row r="62" spans="1:45" s="149" customFormat="1" ht="12.75">
      <c r="B62" s="144">
        <v>46</v>
      </c>
      <c r="C62" s="155" t="s">
        <v>372</v>
      </c>
      <c r="D62" s="144" t="s">
        <v>325</v>
      </c>
      <c r="E62" s="272">
        <v>23.19</v>
      </c>
      <c r="F62" s="196">
        <v>1</v>
      </c>
      <c r="G62" s="164">
        <f t="shared" si="20"/>
        <v>23.19</v>
      </c>
      <c r="H62" s="164">
        <f t="shared" si="23"/>
        <v>46.38</v>
      </c>
      <c r="I62" s="164">
        <f>H62/I12</f>
        <v>15.46</v>
      </c>
      <c r="J62" s="194">
        <v>0</v>
      </c>
      <c r="K62" s="192">
        <f t="shared" si="21"/>
        <v>0</v>
      </c>
      <c r="L62" s="192">
        <f t="shared" si="24"/>
        <v>0</v>
      </c>
      <c r="M62" s="192">
        <f>L62/M12</f>
        <v>0</v>
      </c>
      <c r="N62" s="196">
        <v>1</v>
      </c>
      <c r="O62" s="164">
        <f t="shared" si="25"/>
        <v>15.46</v>
      </c>
      <c r="P62" s="164">
        <f t="shared" si="26"/>
        <v>30.92</v>
      </c>
      <c r="Q62" s="164">
        <f>P62/Q12</f>
        <v>15.46</v>
      </c>
      <c r="R62" s="194">
        <v>1</v>
      </c>
      <c r="S62" s="192">
        <f t="shared" si="27"/>
        <v>23.19</v>
      </c>
      <c r="T62" s="192">
        <f t="shared" si="28"/>
        <v>46.38</v>
      </c>
      <c r="U62" s="192">
        <f>T62/U12</f>
        <v>46.38</v>
      </c>
      <c r="V62" s="196">
        <v>1</v>
      </c>
      <c r="W62" s="164">
        <f t="shared" si="29"/>
        <v>23.19</v>
      </c>
      <c r="X62" s="164">
        <f t="shared" si="30"/>
        <v>46.38</v>
      </c>
      <c r="Y62" s="164">
        <f>X62/Y12</f>
        <v>46.38</v>
      </c>
      <c r="Z62" s="194">
        <v>1</v>
      </c>
      <c r="AA62" s="192">
        <f t="shared" si="31"/>
        <v>23.19</v>
      </c>
      <c r="AB62" s="192">
        <f t="shared" si="32"/>
        <v>46.38</v>
      </c>
      <c r="AC62" s="192">
        <f>AB62/AC12</f>
        <v>46.38</v>
      </c>
      <c r="AD62" s="196">
        <v>0</v>
      </c>
      <c r="AE62" s="164">
        <f t="shared" si="22"/>
        <v>0</v>
      </c>
      <c r="AF62" s="164">
        <f t="shared" si="33"/>
        <v>0</v>
      </c>
      <c r="AG62" s="164">
        <f>AF62/AG12</f>
        <v>0</v>
      </c>
      <c r="AH62" s="194">
        <v>1</v>
      </c>
      <c r="AI62" s="192">
        <f t="shared" si="34"/>
        <v>23.19</v>
      </c>
      <c r="AJ62" s="192">
        <f t="shared" si="35"/>
        <v>46.38</v>
      </c>
      <c r="AK62" s="192">
        <f>AJ62/AK12</f>
        <v>46.38</v>
      </c>
      <c r="AL62" s="196">
        <v>1</v>
      </c>
      <c r="AM62" s="164">
        <f t="shared" si="36"/>
        <v>23.19</v>
      </c>
      <c r="AN62" s="164">
        <f t="shared" si="37"/>
        <v>46.38</v>
      </c>
      <c r="AO62" s="164">
        <f>AN62/AO12</f>
        <v>46.38</v>
      </c>
      <c r="AP62" s="194">
        <v>1</v>
      </c>
      <c r="AQ62" s="192">
        <f t="shared" si="38"/>
        <v>23.19</v>
      </c>
      <c r="AR62" s="192">
        <f t="shared" si="39"/>
        <v>46.38</v>
      </c>
      <c r="AS62" s="192">
        <f>AR62/AS12</f>
        <v>46.38</v>
      </c>
    </row>
    <row r="63" spans="1:45" s="149" customFormat="1" ht="12.75">
      <c r="B63" s="144">
        <v>47</v>
      </c>
      <c r="C63" s="155" t="s">
        <v>373</v>
      </c>
      <c r="D63" s="191" t="s">
        <v>325</v>
      </c>
      <c r="E63" s="272">
        <v>12.72</v>
      </c>
      <c r="F63" s="196">
        <v>1</v>
      </c>
      <c r="G63" s="164">
        <f t="shared" si="20"/>
        <v>12.72</v>
      </c>
      <c r="H63" s="164">
        <f t="shared" si="23"/>
        <v>25.44</v>
      </c>
      <c r="I63" s="164">
        <f>H63/I12</f>
        <v>8.48</v>
      </c>
      <c r="J63" s="194">
        <v>1</v>
      </c>
      <c r="K63" s="192">
        <f t="shared" si="21"/>
        <v>12.72</v>
      </c>
      <c r="L63" s="192">
        <f t="shared" si="24"/>
        <v>25.44</v>
      </c>
      <c r="M63" s="192">
        <f>L63/M12</f>
        <v>25.44</v>
      </c>
      <c r="N63" s="196">
        <v>1</v>
      </c>
      <c r="O63" s="164">
        <f t="shared" si="25"/>
        <v>8.48</v>
      </c>
      <c r="P63" s="164">
        <f t="shared" si="26"/>
        <v>16.96</v>
      </c>
      <c r="Q63" s="164">
        <f>P63/Q12</f>
        <v>8.48</v>
      </c>
      <c r="R63" s="194">
        <v>1</v>
      </c>
      <c r="S63" s="192">
        <f t="shared" si="27"/>
        <v>12.72</v>
      </c>
      <c r="T63" s="192">
        <f t="shared" si="28"/>
        <v>25.44</v>
      </c>
      <c r="U63" s="192">
        <f>T63/U12</f>
        <v>25.44</v>
      </c>
      <c r="V63" s="196">
        <v>1</v>
      </c>
      <c r="W63" s="164">
        <f t="shared" si="29"/>
        <v>12.72</v>
      </c>
      <c r="X63" s="164">
        <f t="shared" si="30"/>
        <v>25.44</v>
      </c>
      <c r="Y63" s="164">
        <f>X63/Y12</f>
        <v>25.44</v>
      </c>
      <c r="Z63" s="194">
        <v>1</v>
      </c>
      <c r="AA63" s="192">
        <f t="shared" si="31"/>
        <v>12.72</v>
      </c>
      <c r="AB63" s="192">
        <f t="shared" si="32"/>
        <v>25.44</v>
      </c>
      <c r="AC63" s="192">
        <f>AB63/AC12</f>
        <v>25.44</v>
      </c>
      <c r="AD63" s="196">
        <v>0</v>
      </c>
      <c r="AE63" s="164">
        <f t="shared" si="22"/>
        <v>0</v>
      </c>
      <c r="AF63" s="164">
        <f t="shared" si="33"/>
        <v>0</v>
      </c>
      <c r="AG63" s="164">
        <f>AF63/AG12</f>
        <v>0</v>
      </c>
      <c r="AH63" s="194">
        <v>0</v>
      </c>
      <c r="AI63" s="192">
        <f t="shared" si="34"/>
        <v>0</v>
      </c>
      <c r="AJ63" s="192">
        <f t="shared" si="35"/>
        <v>0</v>
      </c>
      <c r="AK63" s="192">
        <f>AJ63/AK12</f>
        <v>0</v>
      </c>
      <c r="AL63" s="196">
        <v>0</v>
      </c>
      <c r="AM63" s="164">
        <f t="shared" si="36"/>
        <v>0</v>
      </c>
      <c r="AN63" s="164">
        <f t="shared" si="37"/>
        <v>0</v>
      </c>
      <c r="AO63" s="164">
        <f>AN63/AO12</f>
        <v>0</v>
      </c>
      <c r="AP63" s="194">
        <v>1</v>
      </c>
      <c r="AQ63" s="192">
        <f t="shared" si="38"/>
        <v>12.72</v>
      </c>
      <c r="AR63" s="192">
        <f t="shared" si="39"/>
        <v>25.44</v>
      </c>
      <c r="AS63" s="192">
        <f>AR63/AS12</f>
        <v>25.44</v>
      </c>
    </row>
    <row r="64" spans="1:45" s="188" customFormat="1" ht="12.75">
      <c r="A64" s="215"/>
      <c r="B64" s="144">
        <v>48</v>
      </c>
      <c r="C64" s="155" t="s">
        <v>374</v>
      </c>
      <c r="D64" s="191" t="s">
        <v>325</v>
      </c>
      <c r="E64" s="272">
        <v>17.38</v>
      </c>
      <c r="F64" s="216">
        <v>1</v>
      </c>
      <c r="G64" s="213">
        <f>F64*E64</f>
        <v>17.38</v>
      </c>
      <c r="H64" s="213">
        <f t="shared" si="23"/>
        <v>34.76</v>
      </c>
      <c r="I64" s="213">
        <f>H64/I12</f>
        <v>11.59</v>
      </c>
      <c r="J64" s="217">
        <v>1</v>
      </c>
      <c r="K64" s="218">
        <f>J64*E64</f>
        <v>17.38</v>
      </c>
      <c r="L64" s="218">
        <f t="shared" si="24"/>
        <v>34.76</v>
      </c>
      <c r="M64" s="218">
        <f>L64/M12</f>
        <v>34.76</v>
      </c>
      <c r="N64" s="216">
        <v>1</v>
      </c>
      <c r="O64" s="213">
        <f>N64*E64</f>
        <v>17.38</v>
      </c>
      <c r="P64" s="213">
        <f t="shared" si="26"/>
        <v>34.76</v>
      </c>
      <c r="Q64" s="213">
        <f>P64/Q12</f>
        <v>17.38</v>
      </c>
      <c r="R64" s="217">
        <v>0</v>
      </c>
      <c r="S64" s="218">
        <f>R64*E64</f>
        <v>0</v>
      </c>
      <c r="T64" s="218">
        <f t="shared" si="28"/>
        <v>0</v>
      </c>
      <c r="U64" s="218">
        <f>T64/U12</f>
        <v>0</v>
      </c>
      <c r="V64" s="216">
        <v>1</v>
      </c>
      <c r="W64" s="213">
        <f>V64*E64</f>
        <v>17.38</v>
      </c>
      <c r="X64" s="213">
        <f t="shared" si="30"/>
        <v>34.76</v>
      </c>
      <c r="Y64" s="213">
        <f>X64/Y12</f>
        <v>34.76</v>
      </c>
      <c r="Z64" s="217">
        <v>0</v>
      </c>
      <c r="AA64" s="218">
        <f>Z64*E64</f>
        <v>0</v>
      </c>
      <c r="AB64" s="218">
        <f t="shared" si="32"/>
        <v>0</v>
      </c>
      <c r="AC64" s="218">
        <f>AB64/AC12</f>
        <v>0</v>
      </c>
      <c r="AD64" s="216">
        <v>0</v>
      </c>
      <c r="AE64" s="213">
        <f>AD64*E64</f>
        <v>0</v>
      </c>
      <c r="AF64" s="213">
        <f t="shared" si="33"/>
        <v>0</v>
      </c>
      <c r="AG64" s="213">
        <f>AF64/AG12</f>
        <v>0</v>
      </c>
      <c r="AH64" s="217">
        <v>1</v>
      </c>
      <c r="AI64" s="218">
        <f>AH64*E64</f>
        <v>17.38</v>
      </c>
      <c r="AJ64" s="218">
        <f t="shared" si="35"/>
        <v>34.76</v>
      </c>
      <c r="AK64" s="218">
        <f>AJ64/AK12</f>
        <v>34.76</v>
      </c>
      <c r="AL64" s="216">
        <v>1</v>
      </c>
      <c r="AM64" s="213">
        <f>AL64*E64</f>
        <v>17.38</v>
      </c>
      <c r="AN64" s="213">
        <f t="shared" si="37"/>
        <v>34.76</v>
      </c>
      <c r="AO64" s="213">
        <f>AN64/AO12</f>
        <v>34.76</v>
      </c>
      <c r="AP64" s="217">
        <v>0</v>
      </c>
      <c r="AQ64" s="218">
        <f>AP64*E64</f>
        <v>0</v>
      </c>
      <c r="AR64" s="218">
        <f t="shared" si="39"/>
        <v>0</v>
      </c>
      <c r="AS64" s="218">
        <f>AR64/AS12</f>
        <v>0</v>
      </c>
    </row>
    <row r="65" spans="1:45" s="149" customFormat="1" ht="12.75">
      <c r="A65" s="141"/>
      <c r="B65" s="144">
        <v>49</v>
      </c>
      <c r="C65" s="155" t="s">
        <v>375</v>
      </c>
      <c r="D65" s="191" t="s">
        <v>325</v>
      </c>
      <c r="E65" s="272">
        <v>16.420000000000002</v>
      </c>
      <c r="F65" s="196">
        <v>1</v>
      </c>
      <c r="G65" s="164">
        <f>F65*E65</f>
        <v>16.420000000000002</v>
      </c>
      <c r="H65" s="164">
        <f t="shared" si="23"/>
        <v>32.840000000000003</v>
      </c>
      <c r="I65" s="164">
        <f>H65/I12</f>
        <v>10.95</v>
      </c>
      <c r="J65" s="194">
        <v>1</v>
      </c>
      <c r="K65" s="192">
        <f>J65*E65</f>
        <v>16.420000000000002</v>
      </c>
      <c r="L65" s="192">
        <f t="shared" si="24"/>
        <v>32.840000000000003</v>
      </c>
      <c r="M65" s="192">
        <f>L65/M12</f>
        <v>32.840000000000003</v>
      </c>
      <c r="N65" s="196">
        <v>1</v>
      </c>
      <c r="O65" s="164">
        <f>N65*E65</f>
        <v>16.420000000000002</v>
      </c>
      <c r="P65" s="164">
        <f t="shared" si="26"/>
        <v>32.840000000000003</v>
      </c>
      <c r="Q65" s="164">
        <f>P65/Q12</f>
        <v>16.420000000000002</v>
      </c>
      <c r="R65" s="194">
        <v>1</v>
      </c>
      <c r="S65" s="192">
        <f>R65*E65</f>
        <v>16.420000000000002</v>
      </c>
      <c r="T65" s="192">
        <f t="shared" si="28"/>
        <v>32.840000000000003</v>
      </c>
      <c r="U65" s="192">
        <f>T65/U12</f>
        <v>32.840000000000003</v>
      </c>
      <c r="V65" s="196">
        <v>1</v>
      </c>
      <c r="W65" s="164">
        <f>V65*E65</f>
        <v>16.420000000000002</v>
      </c>
      <c r="X65" s="164">
        <f t="shared" si="30"/>
        <v>32.840000000000003</v>
      </c>
      <c r="Y65" s="164">
        <f>X65/Y12</f>
        <v>32.840000000000003</v>
      </c>
      <c r="Z65" s="194">
        <v>0</v>
      </c>
      <c r="AA65" s="192">
        <f>Z65*E65</f>
        <v>0</v>
      </c>
      <c r="AB65" s="192">
        <f t="shared" si="32"/>
        <v>0</v>
      </c>
      <c r="AC65" s="192">
        <f>AB65/AC12</f>
        <v>0</v>
      </c>
      <c r="AD65" s="196">
        <v>1</v>
      </c>
      <c r="AE65" s="164">
        <f>AD65*E65</f>
        <v>16.420000000000002</v>
      </c>
      <c r="AF65" s="164">
        <f t="shared" si="33"/>
        <v>32.840000000000003</v>
      </c>
      <c r="AG65" s="164">
        <f>AF65/AG12</f>
        <v>32.840000000000003</v>
      </c>
      <c r="AH65" s="194">
        <v>0</v>
      </c>
      <c r="AI65" s="192">
        <f>AH65*E65</f>
        <v>0</v>
      </c>
      <c r="AJ65" s="192">
        <f t="shared" si="35"/>
        <v>0</v>
      </c>
      <c r="AK65" s="192">
        <f>AJ65/AK12</f>
        <v>0</v>
      </c>
      <c r="AL65" s="196">
        <v>0</v>
      </c>
      <c r="AM65" s="164">
        <f>AL65*E65</f>
        <v>0</v>
      </c>
      <c r="AN65" s="164">
        <f t="shared" si="37"/>
        <v>0</v>
      </c>
      <c r="AO65" s="164">
        <f>AN65/AO12</f>
        <v>0</v>
      </c>
      <c r="AP65" s="194">
        <v>0</v>
      </c>
      <c r="AQ65" s="192">
        <f>AP65*E65</f>
        <v>0</v>
      </c>
      <c r="AR65" s="192">
        <f t="shared" si="39"/>
        <v>0</v>
      </c>
      <c r="AS65" s="192">
        <f>AR65/AS12</f>
        <v>0</v>
      </c>
    </row>
    <row r="66" spans="1:45" s="149" customFormat="1" ht="12.75">
      <c r="B66" s="144">
        <v>50</v>
      </c>
      <c r="C66" s="155" t="s">
        <v>376</v>
      </c>
      <c r="D66" s="144" t="s">
        <v>325</v>
      </c>
      <c r="E66" s="272">
        <v>6.09</v>
      </c>
      <c r="F66" s="196">
        <v>1</v>
      </c>
      <c r="G66" s="164">
        <f t="shared" si="20"/>
        <v>6.09</v>
      </c>
      <c r="H66" s="164">
        <f t="shared" si="23"/>
        <v>12.18</v>
      </c>
      <c r="I66" s="164">
        <f>H66/I12</f>
        <v>4.0599999999999996</v>
      </c>
      <c r="J66" s="194">
        <v>1</v>
      </c>
      <c r="K66" s="192">
        <f t="shared" si="21"/>
        <v>6.09</v>
      </c>
      <c r="L66" s="192">
        <f t="shared" si="24"/>
        <v>12.18</v>
      </c>
      <c r="M66" s="192">
        <f>L66/M12</f>
        <v>12.18</v>
      </c>
      <c r="N66" s="196">
        <v>1</v>
      </c>
      <c r="O66" s="164">
        <f t="shared" si="25"/>
        <v>4.0599999999999996</v>
      </c>
      <c r="P66" s="164">
        <f t="shared" si="26"/>
        <v>8.1199999999999992</v>
      </c>
      <c r="Q66" s="164">
        <f>P66/Q12</f>
        <v>4.0599999999999996</v>
      </c>
      <c r="R66" s="194">
        <v>1</v>
      </c>
      <c r="S66" s="192">
        <f t="shared" si="27"/>
        <v>6.09</v>
      </c>
      <c r="T66" s="192">
        <f t="shared" si="28"/>
        <v>12.18</v>
      </c>
      <c r="U66" s="192">
        <f>T66/U12</f>
        <v>12.18</v>
      </c>
      <c r="V66" s="196">
        <v>1</v>
      </c>
      <c r="W66" s="164">
        <f t="shared" si="29"/>
        <v>6.09</v>
      </c>
      <c r="X66" s="164">
        <f t="shared" si="30"/>
        <v>12.18</v>
      </c>
      <c r="Y66" s="164">
        <f>X66/Y12</f>
        <v>12.18</v>
      </c>
      <c r="Z66" s="194">
        <v>1</v>
      </c>
      <c r="AA66" s="192">
        <f t="shared" si="31"/>
        <v>6.09</v>
      </c>
      <c r="AB66" s="192">
        <f t="shared" si="32"/>
        <v>12.18</v>
      </c>
      <c r="AC66" s="192">
        <f>AB66/AC12</f>
        <v>12.18</v>
      </c>
      <c r="AD66" s="196">
        <v>1</v>
      </c>
      <c r="AE66" s="164">
        <f t="shared" si="22"/>
        <v>6.09</v>
      </c>
      <c r="AF66" s="164">
        <f t="shared" si="33"/>
        <v>12.18</v>
      </c>
      <c r="AG66" s="164">
        <f>AF66/AG12</f>
        <v>12.18</v>
      </c>
      <c r="AH66" s="194">
        <v>1</v>
      </c>
      <c r="AI66" s="192">
        <f t="shared" si="34"/>
        <v>6.09</v>
      </c>
      <c r="AJ66" s="192">
        <f t="shared" si="35"/>
        <v>12.18</v>
      </c>
      <c r="AK66" s="192">
        <f>AJ66/AK12</f>
        <v>12.18</v>
      </c>
      <c r="AL66" s="196">
        <v>1</v>
      </c>
      <c r="AM66" s="164">
        <f t="shared" si="36"/>
        <v>6.09</v>
      </c>
      <c r="AN66" s="164">
        <f t="shared" si="37"/>
        <v>12.18</v>
      </c>
      <c r="AO66" s="164">
        <f>AN66/AO12</f>
        <v>12.18</v>
      </c>
      <c r="AP66" s="194">
        <v>1</v>
      </c>
      <c r="AQ66" s="192">
        <f t="shared" si="38"/>
        <v>6.09</v>
      </c>
      <c r="AR66" s="192">
        <f t="shared" si="39"/>
        <v>12.18</v>
      </c>
      <c r="AS66" s="192">
        <f>AR66/AS12</f>
        <v>12.18</v>
      </c>
    </row>
    <row r="67" spans="1:45" s="149" customFormat="1" ht="12.75">
      <c r="B67" s="144">
        <v>51</v>
      </c>
      <c r="C67" s="155" t="s">
        <v>377</v>
      </c>
      <c r="D67" s="144" t="s">
        <v>325</v>
      </c>
      <c r="E67" s="272">
        <v>4.91</v>
      </c>
      <c r="F67" s="196">
        <v>1</v>
      </c>
      <c r="G67" s="164">
        <f t="shared" si="20"/>
        <v>4.91</v>
      </c>
      <c r="H67" s="164">
        <f t="shared" si="23"/>
        <v>9.82</v>
      </c>
      <c r="I67" s="164">
        <f>H67/I12</f>
        <v>3.27</v>
      </c>
      <c r="J67" s="194">
        <v>1</v>
      </c>
      <c r="K67" s="192">
        <f t="shared" si="21"/>
        <v>4.91</v>
      </c>
      <c r="L67" s="192">
        <f t="shared" si="24"/>
        <v>9.82</v>
      </c>
      <c r="M67" s="192">
        <f>L67/M12</f>
        <v>9.82</v>
      </c>
      <c r="N67" s="196">
        <v>1</v>
      </c>
      <c r="O67" s="164">
        <f t="shared" si="25"/>
        <v>3.27</v>
      </c>
      <c r="P67" s="164">
        <f t="shared" si="26"/>
        <v>6.54</v>
      </c>
      <c r="Q67" s="164">
        <f>P67/Q12</f>
        <v>3.27</v>
      </c>
      <c r="R67" s="194">
        <v>1</v>
      </c>
      <c r="S67" s="192">
        <f t="shared" si="27"/>
        <v>4.91</v>
      </c>
      <c r="T67" s="192">
        <f t="shared" si="28"/>
        <v>9.82</v>
      </c>
      <c r="U67" s="192">
        <f>T67/U12</f>
        <v>9.82</v>
      </c>
      <c r="V67" s="196">
        <v>1</v>
      </c>
      <c r="W67" s="164">
        <f t="shared" si="29"/>
        <v>4.91</v>
      </c>
      <c r="X67" s="164">
        <f t="shared" si="30"/>
        <v>9.82</v>
      </c>
      <c r="Y67" s="164">
        <f>X67/Y12</f>
        <v>9.82</v>
      </c>
      <c r="Z67" s="194">
        <v>0</v>
      </c>
      <c r="AA67" s="192">
        <f t="shared" si="31"/>
        <v>0</v>
      </c>
      <c r="AB67" s="192">
        <f t="shared" si="32"/>
        <v>0</v>
      </c>
      <c r="AC67" s="192">
        <f>AB67/AC12</f>
        <v>0</v>
      </c>
      <c r="AD67" s="196">
        <v>1</v>
      </c>
      <c r="AE67" s="164">
        <f t="shared" si="22"/>
        <v>4.91</v>
      </c>
      <c r="AF67" s="164">
        <f t="shared" si="33"/>
        <v>9.82</v>
      </c>
      <c r="AG67" s="164">
        <f>AF67/AG12</f>
        <v>9.82</v>
      </c>
      <c r="AH67" s="194">
        <v>0</v>
      </c>
      <c r="AI67" s="192">
        <f t="shared" si="34"/>
        <v>0</v>
      </c>
      <c r="AJ67" s="192">
        <f t="shared" si="35"/>
        <v>0</v>
      </c>
      <c r="AK67" s="192">
        <f>AJ67/AK12</f>
        <v>0</v>
      </c>
      <c r="AL67" s="196">
        <v>0</v>
      </c>
      <c r="AM67" s="164">
        <f t="shared" si="36"/>
        <v>0</v>
      </c>
      <c r="AN67" s="164">
        <f t="shared" si="37"/>
        <v>0</v>
      </c>
      <c r="AO67" s="164">
        <f>AN67/AO12</f>
        <v>0</v>
      </c>
      <c r="AP67" s="194">
        <v>1</v>
      </c>
      <c r="AQ67" s="192">
        <f t="shared" si="38"/>
        <v>4.91</v>
      </c>
      <c r="AR67" s="192">
        <f t="shared" si="39"/>
        <v>9.82</v>
      </c>
      <c r="AS67" s="192">
        <f>AR67/AS12</f>
        <v>9.82</v>
      </c>
    </row>
    <row r="68" spans="1:45" s="149" customFormat="1" ht="12.75">
      <c r="B68" s="144">
        <v>52</v>
      </c>
      <c r="C68" s="155" t="s">
        <v>378</v>
      </c>
      <c r="D68" s="144" t="s">
        <v>325</v>
      </c>
      <c r="E68" s="272">
        <v>5.0999999999999996</v>
      </c>
      <c r="F68" s="196">
        <v>1</v>
      </c>
      <c r="G68" s="164">
        <f t="shared" si="20"/>
        <v>5.0999999999999996</v>
      </c>
      <c r="H68" s="164">
        <f t="shared" si="23"/>
        <v>10.199999999999999</v>
      </c>
      <c r="I68" s="164">
        <f>H68/I12</f>
        <v>3.4</v>
      </c>
      <c r="J68" s="194">
        <v>2</v>
      </c>
      <c r="K68" s="192">
        <f t="shared" si="21"/>
        <v>10.199999999999999</v>
      </c>
      <c r="L68" s="192">
        <f t="shared" si="24"/>
        <v>20.399999999999999</v>
      </c>
      <c r="M68" s="192">
        <f>L68/M12</f>
        <v>20.399999999999999</v>
      </c>
      <c r="N68" s="196">
        <v>1</v>
      </c>
      <c r="O68" s="164">
        <f t="shared" si="25"/>
        <v>3.4</v>
      </c>
      <c r="P68" s="164">
        <f t="shared" si="26"/>
        <v>6.8</v>
      </c>
      <c r="Q68" s="164">
        <f>P68/Q12</f>
        <v>3.4</v>
      </c>
      <c r="R68" s="194">
        <v>1</v>
      </c>
      <c r="S68" s="192">
        <f t="shared" si="27"/>
        <v>5.0999999999999996</v>
      </c>
      <c r="T68" s="192">
        <f t="shared" si="28"/>
        <v>10.199999999999999</v>
      </c>
      <c r="U68" s="192">
        <f>T68/U12</f>
        <v>10.199999999999999</v>
      </c>
      <c r="V68" s="196">
        <v>1</v>
      </c>
      <c r="W68" s="164">
        <f t="shared" si="29"/>
        <v>5.0999999999999996</v>
      </c>
      <c r="X68" s="164">
        <f t="shared" si="30"/>
        <v>10.199999999999999</v>
      </c>
      <c r="Y68" s="164">
        <f>X68/Y12</f>
        <v>10.199999999999999</v>
      </c>
      <c r="Z68" s="194">
        <v>1</v>
      </c>
      <c r="AA68" s="192">
        <f t="shared" si="31"/>
        <v>5.0999999999999996</v>
      </c>
      <c r="AB68" s="192">
        <f t="shared" si="32"/>
        <v>10.199999999999999</v>
      </c>
      <c r="AC68" s="192">
        <f>AB68/AC12</f>
        <v>10.199999999999999</v>
      </c>
      <c r="AD68" s="196">
        <v>1</v>
      </c>
      <c r="AE68" s="164">
        <f t="shared" si="22"/>
        <v>5.0999999999999996</v>
      </c>
      <c r="AF68" s="164">
        <f t="shared" si="33"/>
        <v>10.199999999999999</v>
      </c>
      <c r="AG68" s="164">
        <f>AF68/AG12</f>
        <v>10.199999999999999</v>
      </c>
      <c r="AH68" s="194">
        <v>0</v>
      </c>
      <c r="AI68" s="192">
        <f t="shared" si="34"/>
        <v>0</v>
      </c>
      <c r="AJ68" s="192">
        <f t="shared" si="35"/>
        <v>0</v>
      </c>
      <c r="AK68" s="192">
        <f>AJ68/AK12</f>
        <v>0</v>
      </c>
      <c r="AL68" s="196">
        <v>0</v>
      </c>
      <c r="AM68" s="164">
        <f t="shared" si="36"/>
        <v>0</v>
      </c>
      <c r="AN68" s="164">
        <f t="shared" si="37"/>
        <v>0</v>
      </c>
      <c r="AO68" s="164">
        <f>AN68/AO12</f>
        <v>0</v>
      </c>
      <c r="AP68" s="194">
        <v>1</v>
      </c>
      <c r="AQ68" s="192">
        <f t="shared" si="38"/>
        <v>5.0999999999999996</v>
      </c>
      <c r="AR68" s="192">
        <f t="shared" si="39"/>
        <v>10.199999999999999</v>
      </c>
      <c r="AS68" s="192">
        <f>AR68/AS12</f>
        <v>10.199999999999999</v>
      </c>
    </row>
    <row r="69" spans="1:45" s="149" customFormat="1" ht="12.75">
      <c r="B69" s="144">
        <v>53</v>
      </c>
      <c r="C69" s="155" t="s">
        <v>379</v>
      </c>
      <c r="D69" s="144" t="s">
        <v>325</v>
      </c>
      <c r="E69" s="272">
        <v>2.99</v>
      </c>
      <c r="F69" s="196">
        <v>1</v>
      </c>
      <c r="G69" s="164">
        <f t="shared" si="20"/>
        <v>2.99</v>
      </c>
      <c r="H69" s="164">
        <f t="shared" si="23"/>
        <v>5.98</v>
      </c>
      <c r="I69" s="164">
        <f>H69/I12</f>
        <v>1.99</v>
      </c>
      <c r="J69" s="194">
        <v>1</v>
      </c>
      <c r="K69" s="192">
        <f t="shared" si="21"/>
        <v>2.99</v>
      </c>
      <c r="L69" s="192">
        <f t="shared" si="24"/>
        <v>5.98</v>
      </c>
      <c r="M69" s="192">
        <f>L69/M12</f>
        <v>5.98</v>
      </c>
      <c r="N69" s="196">
        <v>1</v>
      </c>
      <c r="O69" s="164">
        <f t="shared" si="25"/>
        <v>1.99</v>
      </c>
      <c r="P69" s="164">
        <f t="shared" si="26"/>
        <v>3.98</v>
      </c>
      <c r="Q69" s="164">
        <f>P69/Q12</f>
        <v>1.99</v>
      </c>
      <c r="R69" s="194">
        <v>1</v>
      </c>
      <c r="S69" s="192">
        <f t="shared" si="27"/>
        <v>2.99</v>
      </c>
      <c r="T69" s="192">
        <f t="shared" si="28"/>
        <v>5.98</v>
      </c>
      <c r="U69" s="192">
        <f>T69/U12</f>
        <v>5.98</v>
      </c>
      <c r="V69" s="196">
        <v>1</v>
      </c>
      <c r="W69" s="164">
        <f t="shared" si="29"/>
        <v>2.99</v>
      </c>
      <c r="X69" s="164">
        <f t="shared" si="30"/>
        <v>5.98</v>
      </c>
      <c r="Y69" s="164">
        <f>X69/Y12</f>
        <v>5.98</v>
      </c>
      <c r="Z69" s="194">
        <v>0</v>
      </c>
      <c r="AA69" s="192">
        <f t="shared" si="31"/>
        <v>0</v>
      </c>
      <c r="AB69" s="192">
        <f t="shared" si="32"/>
        <v>0</v>
      </c>
      <c r="AC69" s="192">
        <f>AB69/AC12</f>
        <v>0</v>
      </c>
      <c r="AD69" s="196">
        <v>0</v>
      </c>
      <c r="AE69" s="164">
        <f t="shared" si="22"/>
        <v>0</v>
      </c>
      <c r="AF69" s="164">
        <f t="shared" si="33"/>
        <v>0</v>
      </c>
      <c r="AG69" s="164">
        <f>AF69/AG12</f>
        <v>0</v>
      </c>
      <c r="AH69" s="194">
        <v>0</v>
      </c>
      <c r="AI69" s="192">
        <f t="shared" si="34"/>
        <v>0</v>
      </c>
      <c r="AJ69" s="192">
        <f t="shared" si="35"/>
        <v>0</v>
      </c>
      <c r="AK69" s="192">
        <f>AJ69/AK12</f>
        <v>0</v>
      </c>
      <c r="AL69" s="196">
        <v>0</v>
      </c>
      <c r="AM69" s="164">
        <f t="shared" si="36"/>
        <v>0</v>
      </c>
      <c r="AN69" s="164">
        <f t="shared" si="37"/>
        <v>0</v>
      </c>
      <c r="AO69" s="164">
        <f>AN69/AO12</f>
        <v>0</v>
      </c>
      <c r="AP69" s="194">
        <v>1</v>
      </c>
      <c r="AQ69" s="192">
        <f t="shared" si="38"/>
        <v>2.99</v>
      </c>
      <c r="AR69" s="192">
        <f t="shared" si="39"/>
        <v>5.98</v>
      </c>
      <c r="AS69" s="192">
        <f>AR69/AS12</f>
        <v>5.98</v>
      </c>
    </row>
    <row r="70" spans="1:45" s="149" customFormat="1" ht="12.75">
      <c r="B70" s="144">
        <v>54</v>
      </c>
      <c r="C70" s="155" t="s">
        <v>380</v>
      </c>
      <c r="D70" s="144" t="s">
        <v>325</v>
      </c>
      <c r="E70" s="272">
        <v>33</v>
      </c>
      <c r="F70" s="196">
        <v>1</v>
      </c>
      <c r="G70" s="164">
        <f t="shared" si="20"/>
        <v>33</v>
      </c>
      <c r="H70" s="164">
        <f t="shared" si="23"/>
        <v>66</v>
      </c>
      <c r="I70" s="164">
        <f>H70/I12</f>
        <v>22</v>
      </c>
      <c r="J70" s="194">
        <v>1</v>
      </c>
      <c r="K70" s="192">
        <f t="shared" si="21"/>
        <v>33</v>
      </c>
      <c r="L70" s="192">
        <f t="shared" si="24"/>
        <v>66</v>
      </c>
      <c r="M70" s="192">
        <f>L70/M12</f>
        <v>66</v>
      </c>
      <c r="N70" s="196">
        <v>1</v>
      </c>
      <c r="O70" s="164">
        <f t="shared" si="25"/>
        <v>22</v>
      </c>
      <c r="P70" s="164">
        <f t="shared" si="26"/>
        <v>44</v>
      </c>
      <c r="Q70" s="164">
        <f>P70/Q12</f>
        <v>22</v>
      </c>
      <c r="R70" s="194">
        <v>1</v>
      </c>
      <c r="S70" s="192">
        <f t="shared" si="27"/>
        <v>33</v>
      </c>
      <c r="T70" s="192">
        <f t="shared" si="28"/>
        <v>66</v>
      </c>
      <c r="U70" s="192">
        <f>T70/U12</f>
        <v>66</v>
      </c>
      <c r="V70" s="196">
        <v>1</v>
      </c>
      <c r="W70" s="164">
        <f t="shared" si="29"/>
        <v>33</v>
      </c>
      <c r="X70" s="164">
        <f t="shared" si="30"/>
        <v>66</v>
      </c>
      <c r="Y70" s="164">
        <f>X70/Y12</f>
        <v>66</v>
      </c>
      <c r="Z70" s="194">
        <v>0</v>
      </c>
      <c r="AA70" s="192">
        <f t="shared" si="31"/>
        <v>0</v>
      </c>
      <c r="AB70" s="192">
        <f t="shared" si="32"/>
        <v>0</v>
      </c>
      <c r="AC70" s="192">
        <f>AB70/AC12</f>
        <v>0</v>
      </c>
      <c r="AD70" s="196">
        <v>1</v>
      </c>
      <c r="AE70" s="164">
        <f t="shared" si="22"/>
        <v>33</v>
      </c>
      <c r="AF70" s="164">
        <f t="shared" si="33"/>
        <v>66</v>
      </c>
      <c r="AG70" s="164">
        <f>AF70/AG12</f>
        <v>66</v>
      </c>
      <c r="AH70" s="194">
        <v>1</v>
      </c>
      <c r="AI70" s="192">
        <f t="shared" si="34"/>
        <v>33</v>
      </c>
      <c r="AJ70" s="192">
        <f t="shared" si="35"/>
        <v>66</v>
      </c>
      <c r="AK70" s="192">
        <f>AJ70/AK12</f>
        <v>66</v>
      </c>
      <c r="AL70" s="196">
        <v>1</v>
      </c>
      <c r="AM70" s="164">
        <f t="shared" si="36"/>
        <v>33</v>
      </c>
      <c r="AN70" s="164">
        <f t="shared" si="37"/>
        <v>66</v>
      </c>
      <c r="AO70" s="164">
        <f>AN70/AO12</f>
        <v>66</v>
      </c>
      <c r="AP70" s="194">
        <v>1</v>
      </c>
      <c r="AQ70" s="192">
        <f t="shared" si="38"/>
        <v>33</v>
      </c>
      <c r="AR70" s="192">
        <f t="shared" si="39"/>
        <v>66</v>
      </c>
      <c r="AS70" s="192">
        <f>AR70/AS12</f>
        <v>66</v>
      </c>
    </row>
    <row r="71" spans="1:45" s="188" customFormat="1" ht="18.75" customHeight="1">
      <c r="B71" s="506" t="s">
        <v>381</v>
      </c>
      <c r="C71" s="506"/>
      <c r="D71" s="506"/>
      <c r="E71" s="506"/>
      <c r="F71" s="195" t="s">
        <v>157</v>
      </c>
      <c r="G71" s="193">
        <f>SUM(G54:G70)</f>
        <v>196.91</v>
      </c>
      <c r="H71" s="193">
        <f>SUM(H54:H70)</f>
        <v>393.82</v>
      </c>
      <c r="I71" s="193">
        <f>SUM(I54:I70)</f>
        <v>131.28</v>
      </c>
      <c r="J71" s="195" t="s">
        <v>157</v>
      </c>
      <c r="K71" s="193">
        <f>SUM(K54:K70)</f>
        <v>178.82</v>
      </c>
      <c r="L71" s="193">
        <f>SUM(L54:L70)</f>
        <v>357.64</v>
      </c>
      <c r="M71" s="193">
        <f>SUM(M54:M70)</f>
        <v>357.64</v>
      </c>
      <c r="N71" s="195" t="s">
        <v>157</v>
      </c>
      <c r="O71" s="193">
        <f>SUM(O54:O70)</f>
        <v>142.54</v>
      </c>
      <c r="P71" s="193">
        <f>SUM(P54:P70)</f>
        <v>285.08</v>
      </c>
      <c r="Q71" s="193">
        <f>SUM(Q54:Q70)</f>
        <v>142.54</v>
      </c>
      <c r="R71" s="195" t="s">
        <v>157</v>
      </c>
      <c r="S71" s="193">
        <f>SUM(S54:S70)</f>
        <v>179.53</v>
      </c>
      <c r="T71" s="193">
        <f>SUM(T54:T70)</f>
        <v>359.06</v>
      </c>
      <c r="U71" s="193">
        <f>SUM(U54:U70)</f>
        <v>359.06</v>
      </c>
      <c r="V71" s="195" t="s">
        <v>157</v>
      </c>
      <c r="W71" s="193">
        <f>SUM(W54:W70)</f>
        <v>196.91</v>
      </c>
      <c r="X71" s="193">
        <f>SUM(X54:X70)</f>
        <v>393.82</v>
      </c>
      <c r="Y71" s="193">
        <f>SUM(Y54:Y70)</f>
        <v>393.82</v>
      </c>
      <c r="Z71" s="195" t="s">
        <v>157</v>
      </c>
      <c r="AA71" s="193">
        <f>SUM(AA54:AA70)</f>
        <v>89.87</v>
      </c>
      <c r="AB71" s="193">
        <f>SUM(AB54:AB70)</f>
        <v>179.74</v>
      </c>
      <c r="AC71" s="193">
        <f>SUM(AC54:AC70)</f>
        <v>179.74</v>
      </c>
      <c r="AD71" s="195" t="s">
        <v>157</v>
      </c>
      <c r="AE71" s="193">
        <f>SUM(AE54:AE70)</f>
        <v>110.74</v>
      </c>
      <c r="AF71" s="193">
        <f>SUM(AF54:AF70)</f>
        <v>221.48</v>
      </c>
      <c r="AG71" s="193">
        <f>SUM(AG54:AG70)</f>
        <v>221.48</v>
      </c>
      <c r="AH71" s="195" t="s">
        <v>157</v>
      </c>
      <c r="AI71" s="193">
        <f>SUM(AI54:AI70)</f>
        <v>129.37</v>
      </c>
      <c r="AJ71" s="193">
        <f>SUM(AJ54:AJ70)</f>
        <v>258.74</v>
      </c>
      <c r="AK71" s="193">
        <f>SUM(AK54:AK70)</f>
        <v>258.74</v>
      </c>
      <c r="AL71" s="195" t="s">
        <v>157</v>
      </c>
      <c r="AM71" s="193">
        <f>SUM(AM54:AM70)</f>
        <v>129.37</v>
      </c>
      <c r="AN71" s="193">
        <f>SUM(AN54:AN70)</f>
        <v>258.74</v>
      </c>
      <c r="AO71" s="193">
        <f>SUM(AO54:AO70)</f>
        <v>258.74</v>
      </c>
      <c r="AP71" s="195" t="s">
        <v>157</v>
      </c>
      <c r="AQ71" s="193">
        <f>SUM(AQ54:AQ70)</f>
        <v>150.15</v>
      </c>
      <c r="AR71" s="193">
        <f>SUM(AR54:AR70)</f>
        <v>300.3</v>
      </c>
      <c r="AS71" s="193">
        <f>SUM(AS54:AS70)</f>
        <v>300.3</v>
      </c>
    </row>
    <row r="72" spans="1:45" s="148" customFormat="1" ht="16.5" customHeight="1">
      <c r="B72" s="511" t="s">
        <v>382</v>
      </c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2"/>
      <c r="AA72" s="512"/>
      <c r="AB72" s="512"/>
      <c r="AC72" s="512"/>
      <c r="AD72" s="512"/>
      <c r="AE72" s="512"/>
      <c r="AF72" s="512"/>
      <c r="AG72" s="512"/>
      <c r="AH72" s="512"/>
      <c r="AI72" s="512"/>
      <c r="AJ72" s="512"/>
      <c r="AK72" s="512"/>
      <c r="AL72" s="512"/>
      <c r="AM72" s="512"/>
      <c r="AN72" s="512"/>
      <c r="AO72" s="512"/>
      <c r="AP72" s="512"/>
      <c r="AQ72" s="512"/>
      <c r="AR72" s="512"/>
      <c r="AS72" s="512"/>
    </row>
    <row r="73" spans="1:45" s="149" customFormat="1" ht="12.75">
      <c r="B73" s="144">
        <v>55</v>
      </c>
      <c r="C73" s="155" t="s">
        <v>383</v>
      </c>
      <c r="D73" s="144" t="s">
        <v>325</v>
      </c>
      <c r="E73" s="272">
        <v>23.08</v>
      </c>
      <c r="F73" s="196">
        <v>1</v>
      </c>
      <c r="G73" s="164">
        <f t="shared" ref="G73:G79" si="40">F73*E73</f>
        <v>23.08</v>
      </c>
      <c r="H73" s="164">
        <f>G73*1</f>
        <v>23.08</v>
      </c>
      <c r="I73" s="164">
        <f>H73/I12</f>
        <v>7.69</v>
      </c>
      <c r="J73" s="194">
        <v>0</v>
      </c>
      <c r="K73" s="192">
        <f t="shared" ref="K73:K78" si="41">J73*E73</f>
        <v>0</v>
      </c>
      <c r="L73" s="192">
        <f>K73*1</f>
        <v>0</v>
      </c>
      <c r="M73" s="192">
        <f>L73/M12</f>
        <v>0</v>
      </c>
      <c r="N73" s="196">
        <v>1</v>
      </c>
      <c r="O73" s="164">
        <f>N73*E73</f>
        <v>23.08</v>
      </c>
      <c r="P73" s="164">
        <f>O73*1</f>
        <v>23.08</v>
      </c>
      <c r="Q73" s="164">
        <f>P73/Q12</f>
        <v>11.54</v>
      </c>
      <c r="R73" s="194">
        <v>1</v>
      </c>
      <c r="S73" s="192">
        <f t="shared" ref="S73:S79" si="42">R73*E73</f>
        <v>23.08</v>
      </c>
      <c r="T73" s="192">
        <f>S73*1</f>
        <v>23.08</v>
      </c>
      <c r="U73" s="192">
        <f>T73/U12</f>
        <v>23.08</v>
      </c>
      <c r="V73" s="196">
        <v>1</v>
      </c>
      <c r="W73" s="164">
        <f t="shared" ref="W73:W79" si="43">V73*E73</f>
        <v>23.08</v>
      </c>
      <c r="X73" s="164">
        <f>W73*1</f>
        <v>23.08</v>
      </c>
      <c r="Y73" s="164">
        <f>X73/Y12</f>
        <v>23.08</v>
      </c>
      <c r="Z73" s="194">
        <v>0</v>
      </c>
      <c r="AA73" s="192">
        <f t="shared" ref="AA73:AA79" si="44">Z73*E73</f>
        <v>0</v>
      </c>
      <c r="AB73" s="192">
        <f>AA73*1</f>
        <v>0</v>
      </c>
      <c r="AC73" s="192">
        <f>AB73/AC12</f>
        <v>0</v>
      </c>
      <c r="AD73" s="196">
        <v>1</v>
      </c>
      <c r="AE73" s="164">
        <f t="shared" ref="AE73:AE79" si="45">AD73*E73</f>
        <v>23.08</v>
      </c>
      <c r="AF73" s="164">
        <f>AE73*1</f>
        <v>23.08</v>
      </c>
      <c r="AG73" s="164">
        <f>AF73/AG12</f>
        <v>23.08</v>
      </c>
      <c r="AH73" s="194">
        <v>1</v>
      </c>
      <c r="AI73" s="192">
        <f t="shared" ref="AI73:AI79" si="46">AH73*E73</f>
        <v>23.08</v>
      </c>
      <c r="AJ73" s="192">
        <f>AI73*1</f>
        <v>23.08</v>
      </c>
      <c r="AK73" s="192">
        <f>AJ73/AK12</f>
        <v>23.08</v>
      </c>
      <c r="AL73" s="196">
        <v>2</v>
      </c>
      <c r="AM73" s="164">
        <f t="shared" ref="AM73:AM79" si="47">AL73*E73</f>
        <v>46.16</v>
      </c>
      <c r="AN73" s="164">
        <f>AM73*1</f>
        <v>46.16</v>
      </c>
      <c r="AO73" s="164">
        <f>AN73/AO12</f>
        <v>46.16</v>
      </c>
      <c r="AP73" s="194">
        <v>1</v>
      </c>
      <c r="AQ73" s="192">
        <f t="shared" ref="AQ73:AQ79" si="48">AP73*E73</f>
        <v>23.08</v>
      </c>
      <c r="AR73" s="192">
        <f>AQ73*1</f>
        <v>23.08</v>
      </c>
      <c r="AS73" s="192">
        <f>AR73/AS12</f>
        <v>23.08</v>
      </c>
    </row>
    <row r="74" spans="1:45" s="149" customFormat="1" ht="12.75">
      <c r="B74" s="144">
        <v>56</v>
      </c>
      <c r="C74" s="155" t="s">
        <v>384</v>
      </c>
      <c r="D74" s="144" t="s">
        <v>325</v>
      </c>
      <c r="E74" s="272">
        <v>24.9</v>
      </c>
      <c r="F74" s="196">
        <v>0</v>
      </c>
      <c r="G74" s="164">
        <f t="shared" si="40"/>
        <v>0</v>
      </c>
      <c r="H74" s="164">
        <f t="shared" ref="H74:H79" si="49">G74*1</f>
        <v>0</v>
      </c>
      <c r="I74" s="164">
        <f>H74/I12</f>
        <v>0</v>
      </c>
      <c r="J74" s="194">
        <v>0</v>
      </c>
      <c r="K74" s="192">
        <f t="shared" si="41"/>
        <v>0</v>
      </c>
      <c r="L74" s="192">
        <f t="shared" ref="L74:L79" si="50">K74*1</f>
        <v>0</v>
      </c>
      <c r="M74" s="192">
        <f>L74/M12</f>
        <v>0</v>
      </c>
      <c r="N74" s="196">
        <v>0</v>
      </c>
      <c r="O74" s="164">
        <f t="shared" ref="O74:O79" si="51">N74*E74</f>
        <v>0</v>
      </c>
      <c r="P74" s="164">
        <f t="shared" ref="P74:P79" si="52">O74*1</f>
        <v>0</v>
      </c>
      <c r="Q74" s="164">
        <f>P74/Q12</f>
        <v>0</v>
      </c>
      <c r="R74" s="194">
        <v>0</v>
      </c>
      <c r="S74" s="192">
        <f t="shared" si="42"/>
        <v>0</v>
      </c>
      <c r="T74" s="192">
        <f t="shared" ref="T74:T79" si="53">S74*1</f>
        <v>0</v>
      </c>
      <c r="U74" s="192">
        <f>T74/U12</f>
        <v>0</v>
      </c>
      <c r="V74" s="196">
        <v>0</v>
      </c>
      <c r="W74" s="164">
        <f t="shared" si="43"/>
        <v>0</v>
      </c>
      <c r="X74" s="164">
        <f t="shared" ref="X74:X79" si="54">W74*1</f>
        <v>0</v>
      </c>
      <c r="Y74" s="164">
        <f>X74/Y12</f>
        <v>0</v>
      </c>
      <c r="Z74" s="194">
        <v>0</v>
      </c>
      <c r="AA74" s="192">
        <f t="shared" si="44"/>
        <v>0</v>
      </c>
      <c r="AB74" s="192">
        <f t="shared" ref="AB74:AB79" si="55">AA74*1</f>
        <v>0</v>
      </c>
      <c r="AC74" s="192">
        <f>AB74/AC12</f>
        <v>0</v>
      </c>
      <c r="AD74" s="196">
        <v>1</v>
      </c>
      <c r="AE74" s="164">
        <f t="shared" si="45"/>
        <v>24.9</v>
      </c>
      <c r="AF74" s="164">
        <f t="shared" ref="AF74:AF79" si="56">AE74*1</f>
        <v>24.9</v>
      </c>
      <c r="AG74" s="164">
        <f>AF74/AG12</f>
        <v>24.9</v>
      </c>
      <c r="AH74" s="194">
        <v>1</v>
      </c>
      <c r="AI74" s="192">
        <f t="shared" si="46"/>
        <v>24.9</v>
      </c>
      <c r="AJ74" s="192">
        <f t="shared" ref="AJ74:AJ79" si="57">AI74*1</f>
        <v>24.9</v>
      </c>
      <c r="AK74" s="192">
        <f>AJ74/AK12</f>
        <v>24.9</v>
      </c>
      <c r="AL74" s="196">
        <v>1</v>
      </c>
      <c r="AM74" s="164">
        <f t="shared" si="47"/>
        <v>24.9</v>
      </c>
      <c r="AN74" s="164">
        <f t="shared" ref="AN74:AN79" si="58">AM74*1</f>
        <v>24.9</v>
      </c>
      <c r="AO74" s="164">
        <f>AN74/AO12</f>
        <v>24.9</v>
      </c>
      <c r="AP74" s="194">
        <v>1</v>
      </c>
      <c r="AQ74" s="192">
        <f t="shared" si="48"/>
        <v>24.9</v>
      </c>
      <c r="AR74" s="192">
        <f t="shared" ref="AR74:AR79" si="59">AQ74*1</f>
        <v>24.9</v>
      </c>
      <c r="AS74" s="192">
        <f>AR74/AS12</f>
        <v>24.9</v>
      </c>
    </row>
    <row r="75" spans="1:45" s="149" customFormat="1" ht="12.75">
      <c r="B75" s="144">
        <v>57</v>
      </c>
      <c r="C75" s="155" t="s">
        <v>385</v>
      </c>
      <c r="D75" s="144" t="s">
        <v>325</v>
      </c>
      <c r="E75" s="272">
        <v>26.48</v>
      </c>
      <c r="F75" s="196">
        <v>1</v>
      </c>
      <c r="G75" s="164">
        <f t="shared" ref="G75:G76" si="60">F75*E75</f>
        <v>26.48</v>
      </c>
      <c r="H75" s="164">
        <f t="shared" si="49"/>
        <v>26.48</v>
      </c>
      <c r="I75" s="164">
        <f>H75/I12</f>
        <v>8.83</v>
      </c>
      <c r="J75" s="194">
        <v>0</v>
      </c>
      <c r="K75" s="192">
        <f t="shared" si="41"/>
        <v>0</v>
      </c>
      <c r="L75" s="192">
        <f t="shared" si="50"/>
        <v>0</v>
      </c>
      <c r="M75" s="192">
        <f>L75/M12</f>
        <v>0</v>
      </c>
      <c r="N75" s="196">
        <v>1</v>
      </c>
      <c r="O75" s="164">
        <f t="shared" ref="O75:O76" si="61">N75*E75</f>
        <v>26.48</v>
      </c>
      <c r="P75" s="164">
        <f t="shared" si="52"/>
        <v>26.48</v>
      </c>
      <c r="Q75" s="164">
        <f>P75/Q12</f>
        <v>13.24</v>
      </c>
      <c r="R75" s="194">
        <v>1</v>
      </c>
      <c r="S75" s="192">
        <f t="shared" si="42"/>
        <v>26.48</v>
      </c>
      <c r="T75" s="192">
        <f t="shared" si="53"/>
        <v>26.48</v>
      </c>
      <c r="U75" s="192">
        <f>T75/U12</f>
        <v>26.48</v>
      </c>
      <c r="V75" s="196">
        <v>1</v>
      </c>
      <c r="W75" s="164">
        <f t="shared" ref="W75:W76" si="62">V75*E75</f>
        <v>26.48</v>
      </c>
      <c r="X75" s="164">
        <f t="shared" si="54"/>
        <v>26.48</v>
      </c>
      <c r="Y75" s="164">
        <f>X75/Y12</f>
        <v>26.48</v>
      </c>
      <c r="Z75" s="194">
        <v>0</v>
      </c>
      <c r="AA75" s="192">
        <f t="shared" ref="AA75:AA76" si="63">Z75*E75</f>
        <v>0</v>
      </c>
      <c r="AB75" s="192">
        <f t="shared" si="55"/>
        <v>0</v>
      </c>
      <c r="AC75" s="192">
        <f>AB75/AC12</f>
        <v>0</v>
      </c>
      <c r="AD75" s="196">
        <v>1</v>
      </c>
      <c r="AE75" s="164">
        <f t="shared" ref="AE75:AE76" si="64">AD75*E75</f>
        <v>26.48</v>
      </c>
      <c r="AF75" s="164">
        <f t="shared" si="56"/>
        <v>26.48</v>
      </c>
      <c r="AG75" s="164">
        <f>AF75/AG12</f>
        <v>26.48</v>
      </c>
      <c r="AH75" s="194">
        <v>1</v>
      </c>
      <c r="AI75" s="192">
        <f t="shared" ref="AI75:AI76" si="65">AH75*E75</f>
        <v>26.48</v>
      </c>
      <c r="AJ75" s="192">
        <f t="shared" si="57"/>
        <v>26.48</v>
      </c>
      <c r="AK75" s="192">
        <f>AJ75/AK12</f>
        <v>26.48</v>
      </c>
      <c r="AL75" s="196">
        <v>1</v>
      </c>
      <c r="AM75" s="164">
        <f t="shared" ref="AM75:AM76" si="66">AL75*E75</f>
        <v>26.48</v>
      </c>
      <c r="AN75" s="164">
        <f t="shared" si="58"/>
        <v>26.48</v>
      </c>
      <c r="AO75" s="164">
        <f>AN75/AO12</f>
        <v>26.48</v>
      </c>
      <c r="AP75" s="194">
        <v>1</v>
      </c>
      <c r="AQ75" s="192">
        <f t="shared" ref="AQ75:AQ76" si="67">AP75*E75</f>
        <v>26.48</v>
      </c>
      <c r="AR75" s="192">
        <f t="shared" si="59"/>
        <v>26.48</v>
      </c>
      <c r="AS75" s="192">
        <f>AR75/AS12</f>
        <v>26.48</v>
      </c>
    </row>
    <row r="76" spans="1:45" s="149" customFormat="1" ht="12.75">
      <c r="B76" s="144">
        <v>58</v>
      </c>
      <c r="C76" s="155" t="s">
        <v>386</v>
      </c>
      <c r="D76" s="144" t="s">
        <v>325</v>
      </c>
      <c r="E76" s="272">
        <v>47.67</v>
      </c>
      <c r="F76" s="196">
        <v>2</v>
      </c>
      <c r="G76" s="164">
        <f t="shared" si="60"/>
        <v>95.34</v>
      </c>
      <c r="H76" s="164">
        <f t="shared" si="49"/>
        <v>95.34</v>
      </c>
      <c r="I76" s="164">
        <f>H76/I12</f>
        <v>31.78</v>
      </c>
      <c r="J76" s="194">
        <v>2</v>
      </c>
      <c r="K76" s="192">
        <f t="shared" si="41"/>
        <v>95.34</v>
      </c>
      <c r="L76" s="192">
        <f t="shared" si="50"/>
        <v>95.34</v>
      </c>
      <c r="M76" s="192">
        <f>L76/M12</f>
        <v>95.34</v>
      </c>
      <c r="N76" s="196">
        <v>2</v>
      </c>
      <c r="O76" s="164">
        <f t="shared" si="61"/>
        <v>95.34</v>
      </c>
      <c r="P76" s="164">
        <f t="shared" si="52"/>
        <v>95.34</v>
      </c>
      <c r="Q76" s="164">
        <f>P76/Q12</f>
        <v>47.67</v>
      </c>
      <c r="R76" s="194">
        <v>2</v>
      </c>
      <c r="S76" s="192">
        <f t="shared" si="42"/>
        <v>95.34</v>
      </c>
      <c r="T76" s="192">
        <f t="shared" si="53"/>
        <v>95.34</v>
      </c>
      <c r="U76" s="192">
        <f>T76/U12</f>
        <v>95.34</v>
      </c>
      <c r="V76" s="196">
        <v>1</v>
      </c>
      <c r="W76" s="164">
        <f t="shared" si="62"/>
        <v>47.67</v>
      </c>
      <c r="X76" s="164">
        <f t="shared" si="54"/>
        <v>47.67</v>
      </c>
      <c r="Y76" s="164">
        <f>X76/Y12</f>
        <v>47.67</v>
      </c>
      <c r="Z76" s="194">
        <v>0</v>
      </c>
      <c r="AA76" s="192">
        <f t="shared" si="63"/>
        <v>0</v>
      </c>
      <c r="AB76" s="192">
        <f t="shared" si="55"/>
        <v>0</v>
      </c>
      <c r="AC76" s="192">
        <f>AB76/AC12</f>
        <v>0</v>
      </c>
      <c r="AD76" s="196">
        <v>1</v>
      </c>
      <c r="AE76" s="164">
        <f t="shared" si="64"/>
        <v>47.67</v>
      </c>
      <c r="AF76" s="164">
        <f t="shared" si="56"/>
        <v>47.67</v>
      </c>
      <c r="AG76" s="164">
        <f>AF76/AG12</f>
        <v>47.67</v>
      </c>
      <c r="AH76" s="194">
        <v>1</v>
      </c>
      <c r="AI76" s="192">
        <f t="shared" si="65"/>
        <v>47.67</v>
      </c>
      <c r="AJ76" s="192">
        <f t="shared" si="57"/>
        <v>47.67</v>
      </c>
      <c r="AK76" s="192">
        <f>AJ76/AK12</f>
        <v>47.67</v>
      </c>
      <c r="AL76" s="196">
        <v>1</v>
      </c>
      <c r="AM76" s="164">
        <f t="shared" si="66"/>
        <v>47.67</v>
      </c>
      <c r="AN76" s="164">
        <f t="shared" si="58"/>
        <v>47.67</v>
      </c>
      <c r="AO76" s="164">
        <f>AN76/AO12</f>
        <v>47.67</v>
      </c>
      <c r="AP76" s="194">
        <v>1</v>
      </c>
      <c r="AQ76" s="192">
        <f t="shared" si="67"/>
        <v>47.67</v>
      </c>
      <c r="AR76" s="192">
        <f t="shared" si="59"/>
        <v>47.67</v>
      </c>
      <c r="AS76" s="192">
        <f>AR76/AS12</f>
        <v>47.67</v>
      </c>
    </row>
    <row r="77" spans="1:45" s="149" customFormat="1" ht="12.75">
      <c r="B77" s="144">
        <v>59</v>
      </c>
      <c r="C77" s="155" t="s">
        <v>387</v>
      </c>
      <c r="D77" s="144" t="s">
        <v>325</v>
      </c>
      <c r="E77" s="272">
        <v>64.849999999999994</v>
      </c>
      <c r="F77" s="196">
        <v>0</v>
      </c>
      <c r="G77" s="164">
        <f t="shared" si="40"/>
        <v>0</v>
      </c>
      <c r="H77" s="164">
        <f t="shared" si="49"/>
        <v>0</v>
      </c>
      <c r="I77" s="164">
        <f>H77/I12</f>
        <v>0</v>
      </c>
      <c r="J77" s="194">
        <v>0</v>
      </c>
      <c r="K77" s="192">
        <f t="shared" si="41"/>
        <v>0</v>
      </c>
      <c r="L77" s="192">
        <f t="shared" si="50"/>
        <v>0</v>
      </c>
      <c r="M77" s="192">
        <f>L77/M12</f>
        <v>0</v>
      </c>
      <c r="N77" s="196">
        <v>0</v>
      </c>
      <c r="O77" s="164">
        <f t="shared" si="51"/>
        <v>0</v>
      </c>
      <c r="P77" s="164">
        <f t="shared" si="52"/>
        <v>0</v>
      </c>
      <c r="Q77" s="164">
        <f>P77/Q12</f>
        <v>0</v>
      </c>
      <c r="R77" s="194">
        <v>0</v>
      </c>
      <c r="S77" s="192">
        <f t="shared" si="42"/>
        <v>0</v>
      </c>
      <c r="T77" s="192">
        <f t="shared" si="53"/>
        <v>0</v>
      </c>
      <c r="U77" s="192">
        <f>T77/U12</f>
        <v>0</v>
      </c>
      <c r="V77" s="196">
        <v>0</v>
      </c>
      <c r="W77" s="164">
        <f t="shared" si="43"/>
        <v>0</v>
      </c>
      <c r="X77" s="164">
        <f t="shared" si="54"/>
        <v>0</v>
      </c>
      <c r="Y77" s="164">
        <f>X77/Y12</f>
        <v>0</v>
      </c>
      <c r="Z77" s="194">
        <v>0</v>
      </c>
      <c r="AA77" s="192">
        <f t="shared" si="44"/>
        <v>0</v>
      </c>
      <c r="AB77" s="192">
        <f t="shared" si="55"/>
        <v>0</v>
      </c>
      <c r="AC77" s="192">
        <f>AB77/AC12</f>
        <v>0</v>
      </c>
      <c r="AD77" s="196">
        <v>0</v>
      </c>
      <c r="AE77" s="164">
        <f t="shared" si="45"/>
        <v>0</v>
      </c>
      <c r="AF77" s="164">
        <f t="shared" si="56"/>
        <v>0</v>
      </c>
      <c r="AG77" s="164">
        <f>AF77/AG12</f>
        <v>0</v>
      </c>
      <c r="AH77" s="194">
        <v>0</v>
      </c>
      <c r="AI77" s="192">
        <f t="shared" si="46"/>
        <v>0</v>
      </c>
      <c r="AJ77" s="192">
        <f t="shared" si="57"/>
        <v>0</v>
      </c>
      <c r="AK77" s="192">
        <f>AJ77/AK12</f>
        <v>0</v>
      </c>
      <c r="AL77" s="196">
        <v>0</v>
      </c>
      <c r="AM77" s="164">
        <f t="shared" si="47"/>
        <v>0</v>
      </c>
      <c r="AN77" s="164">
        <f t="shared" si="58"/>
        <v>0</v>
      </c>
      <c r="AO77" s="164">
        <f>AN77/AO12</f>
        <v>0</v>
      </c>
      <c r="AP77" s="194">
        <v>0</v>
      </c>
      <c r="AQ77" s="192">
        <f t="shared" si="48"/>
        <v>0</v>
      </c>
      <c r="AR77" s="192">
        <f t="shared" si="59"/>
        <v>0</v>
      </c>
      <c r="AS77" s="192">
        <f>AR77/AS12</f>
        <v>0</v>
      </c>
    </row>
    <row r="78" spans="1:45" s="149" customFormat="1" ht="12.75">
      <c r="B78" s="144">
        <v>60</v>
      </c>
      <c r="C78" s="155" t="s">
        <v>388</v>
      </c>
      <c r="D78" s="144" t="s">
        <v>325</v>
      </c>
      <c r="E78" s="272">
        <v>46.85</v>
      </c>
      <c r="F78" s="196">
        <v>1</v>
      </c>
      <c r="G78" s="164">
        <f t="shared" si="40"/>
        <v>46.85</v>
      </c>
      <c r="H78" s="164">
        <f t="shared" si="49"/>
        <v>46.85</v>
      </c>
      <c r="I78" s="164">
        <f>H78/I12</f>
        <v>15.62</v>
      </c>
      <c r="J78" s="194">
        <v>1</v>
      </c>
      <c r="K78" s="192">
        <f t="shared" si="41"/>
        <v>46.85</v>
      </c>
      <c r="L78" s="192">
        <f t="shared" si="50"/>
        <v>46.85</v>
      </c>
      <c r="M78" s="192">
        <f>L78/M12</f>
        <v>46.85</v>
      </c>
      <c r="N78" s="196">
        <v>1</v>
      </c>
      <c r="O78" s="164">
        <f t="shared" si="51"/>
        <v>46.85</v>
      </c>
      <c r="P78" s="164">
        <f t="shared" si="52"/>
        <v>46.85</v>
      </c>
      <c r="Q78" s="164">
        <f>P78/Q12</f>
        <v>23.43</v>
      </c>
      <c r="R78" s="194">
        <v>1</v>
      </c>
      <c r="S78" s="192">
        <f t="shared" si="42"/>
        <v>46.85</v>
      </c>
      <c r="T78" s="192">
        <f t="shared" si="53"/>
        <v>46.85</v>
      </c>
      <c r="U78" s="192">
        <f>T78/U12</f>
        <v>46.85</v>
      </c>
      <c r="V78" s="196">
        <v>1</v>
      </c>
      <c r="W78" s="164">
        <f t="shared" si="43"/>
        <v>46.85</v>
      </c>
      <c r="X78" s="164">
        <f t="shared" si="54"/>
        <v>46.85</v>
      </c>
      <c r="Y78" s="164">
        <f>X78/Y12</f>
        <v>46.85</v>
      </c>
      <c r="Z78" s="194">
        <v>0</v>
      </c>
      <c r="AA78" s="192">
        <f t="shared" si="44"/>
        <v>0</v>
      </c>
      <c r="AB78" s="192">
        <f t="shared" si="55"/>
        <v>0</v>
      </c>
      <c r="AC78" s="192">
        <f>AB78/AC12</f>
        <v>0</v>
      </c>
      <c r="AD78" s="196">
        <v>0</v>
      </c>
      <c r="AE78" s="164">
        <f t="shared" si="45"/>
        <v>0</v>
      </c>
      <c r="AF78" s="164">
        <f t="shared" si="56"/>
        <v>0</v>
      </c>
      <c r="AG78" s="164">
        <f>AF78/AG12</f>
        <v>0</v>
      </c>
      <c r="AH78" s="194">
        <v>1</v>
      </c>
      <c r="AI78" s="192">
        <f t="shared" si="46"/>
        <v>46.85</v>
      </c>
      <c r="AJ78" s="192">
        <f t="shared" si="57"/>
        <v>46.85</v>
      </c>
      <c r="AK78" s="192">
        <f>AJ78/AK12</f>
        <v>46.85</v>
      </c>
      <c r="AL78" s="196">
        <v>1</v>
      </c>
      <c r="AM78" s="164">
        <f t="shared" si="47"/>
        <v>46.85</v>
      </c>
      <c r="AN78" s="164">
        <f t="shared" si="58"/>
        <v>46.85</v>
      </c>
      <c r="AO78" s="164">
        <f>AN78/AO12</f>
        <v>46.85</v>
      </c>
      <c r="AP78" s="194">
        <v>1</v>
      </c>
      <c r="AQ78" s="192">
        <f t="shared" si="48"/>
        <v>46.85</v>
      </c>
      <c r="AR78" s="192">
        <f t="shared" si="59"/>
        <v>46.85</v>
      </c>
      <c r="AS78" s="192">
        <f>AR78/AS12</f>
        <v>46.85</v>
      </c>
    </row>
    <row r="79" spans="1:45" s="149" customFormat="1" ht="12.75">
      <c r="B79" s="162">
        <v>61</v>
      </c>
      <c r="C79" s="163" t="s">
        <v>389</v>
      </c>
      <c r="D79" s="162" t="s">
        <v>325</v>
      </c>
      <c r="E79" s="272">
        <v>32.9</v>
      </c>
      <c r="F79" s="196">
        <v>1</v>
      </c>
      <c r="G79" s="164">
        <f t="shared" si="40"/>
        <v>32.9</v>
      </c>
      <c r="H79" s="164">
        <f t="shared" si="49"/>
        <v>32.9</v>
      </c>
      <c r="I79" s="164">
        <f>H79/I12</f>
        <v>10.97</v>
      </c>
      <c r="J79" s="194">
        <v>2</v>
      </c>
      <c r="K79" s="192">
        <f>J79*E79</f>
        <v>65.8</v>
      </c>
      <c r="L79" s="192">
        <f t="shared" si="50"/>
        <v>65.8</v>
      </c>
      <c r="M79" s="192">
        <f>L79/M12</f>
        <v>65.8</v>
      </c>
      <c r="N79" s="196">
        <v>2</v>
      </c>
      <c r="O79" s="164">
        <f t="shared" si="51"/>
        <v>65.8</v>
      </c>
      <c r="P79" s="164">
        <f t="shared" si="52"/>
        <v>65.8</v>
      </c>
      <c r="Q79" s="164">
        <f>P79/Q12</f>
        <v>32.9</v>
      </c>
      <c r="R79" s="194">
        <v>2</v>
      </c>
      <c r="S79" s="192">
        <f t="shared" si="42"/>
        <v>65.8</v>
      </c>
      <c r="T79" s="192">
        <f t="shared" si="53"/>
        <v>65.8</v>
      </c>
      <c r="U79" s="192">
        <f>T79/U12</f>
        <v>65.8</v>
      </c>
      <c r="V79" s="196">
        <v>1</v>
      </c>
      <c r="W79" s="164">
        <f t="shared" si="43"/>
        <v>32.9</v>
      </c>
      <c r="X79" s="164">
        <f t="shared" si="54"/>
        <v>32.9</v>
      </c>
      <c r="Y79" s="164">
        <f>X79/Y12</f>
        <v>32.9</v>
      </c>
      <c r="Z79" s="194">
        <v>0</v>
      </c>
      <c r="AA79" s="192">
        <f t="shared" si="44"/>
        <v>0</v>
      </c>
      <c r="AB79" s="192">
        <f t="shared" si="55"/>
        <v>0</v>
      </c>
      <c r="AC79" s="192">
        <f>AB79/AC12</f>
        <v>0</v>
      </c>
      <c r="AD79" s="196">
        <v>0</v>
      </c>
      <c r="AE79" s="164">
        <f t="shared" si="45"/>
        <v>0</v>
      </c>
      <c r="AF79" s="164">
        <f t="shared" si="56"/>
        <v>0</v>
      </c>
      <c r="AG79" s="164">
        <f>AF79/AG12</f>
        <v>0</v>
      </c>
      <c r="AH79" s="194">
        <v>1</v>
      </c>
      <c r="AI79" s="192">
        <f t="shared" si="46"/>
        <v>32.9</v>
      </c>
      <c r="AJ79" s="192">
        <f t="shared" si="57"/>
        <v>32.9</v>
      </c>
      <c r="AK79" s="192">
        <f>AJ79/AK12</f>
        <v>32.9</v>
      </c>
      <c r="AL79" s="196">
        <v>2</v>
      </c>
      <c r="AM79" s="164">
        <f t="shared" si="47"/>
        <v>65.8</v>
      </c>
      <c r="AN79" s="164">
        <f t="shared" si="58"/>
        <v>65.8</v>
      </c>
      <c r="AO79" s="164">
        <f>AN79/AO12</f>
        <v>65.8</v>
      </c>
      <c r="AP79" s="194">
        <v>1</v>
      </c>
      <c r="AQ79" s="192">
        <f t="shared" si="48"/>
        <v>32.9</v>
      </c>
      <c r="AR79" s="192">
        <f t="shared" si="59"/>
        <v>32.9</v>
      </c>
      <c r="AS79" s="192">
        <f>AR79/AS12</f>
        <v>32.9</v>
      </c>
    </row>
    <row r="80" spans="1:45" s="188" customFormat="1" ht="18.75" customHeight="1">
      <c r="B80" s="506" t="s">
        <v>390</v>
      </c>
      <c r="C80" s="506"/>
      <c r="D80" s="506"/>
      <c r="E80" s="506"/>
      <c r="F80" s="195"/>
      <c r="G80" s="193">
        <f>SUM(G73:G79)</f>
        <v>224.65</v>
      </c>
      <c r="H80" s="193">
        <f>SUM(H73:H79)</f>
        <v>224.65</v>
      </c>
      <c r="I80" s="193">
        <f>SUM(I73:I79)</f>
        <v>74.89</v>
      </c>
      <c r="J80" s="195"/>
      <c r="K80" s="193">
        <f>SUM(K73:K79)</f>
        <v>207.99</v>
      </c>
      <c r="L80" s="193">
        <f>SUM(L73:L79)</f>
        <v>207.99</v>
      </c>
      <c r="M80" s="193">
        <f>SUM(M73:M79)</f>
        <v>207.99</v>
      </c>
      <c r="N80" s="195"/>
      <c r="O80" s="193">
        <f>SUM(O73:O79)</f>
        <v>257.55</v>
      </c>
      <c r="P80" s="193">
        <f>SUM(P73:P79)</f>
        <v>257.55</v>
      </c>
      <c r="Q80" s="193">
        <f>SUM(Q73:Q79)</f>
        <v>128.78</v>
      </c>
      <c r="R80" s="195"/>
      <c r="S80" s="193">
        <f>SUM(S73:S79)</f>
        <v>257.55</v>
      </c>
      <c r="T80" s="193">
        <f>SUM(T73:T79)</f>
        <v>257.55</v>
      </c>
      <c r="U80" s="193">
        <f>SUM(U73:U79)</f>
        <v>257.55</v>
      </c>
      <c r="V80" s="195"/>
      <c r="W80" s="193">
        <f>SUM(W73:W79)</f>
        <v>176.98</v>
      </c>
      <c r="X80" s="193">
        <f>SUM(X73:X79)</f>
        <v>176.98</v>
      </c>
      <c r="Y80" s="193">
        <f>SUM(Y73:Y79)</f>
        <v>176.98</v>
      </c>
      <c r="Z80" s="195"/>
      <c r="AA80" s="193">
        <f>SUM(AA73:AA79)</f>
        <v>0</v>
      </c>
      <c r="AB80" s="193">
        <f>SUM(AB73:AB79)</f>
        <v>0</v>
      </c>
      <c r="AC80" s="193">
        <f>SUM(AC73:AC79)</f>
        <v>0</v>
      </c>
      <c r="AD80" s="195"/>
      <c r="AE80" s="193">
        <f>SUM(AE73:AE79)</f>
        <v>122.13</v>
      </c>
      <c r="AF80" s="193">
        <f>SUM(AF73:AF79)</f>
        <v>122.13</v>
      </c>
      <c r="AG80" s="193">
        <f>SUM(AG73:AG79)</f>
        <v>122.13</v>
      </c>
      <c r="AH80" s="195"/>
      <c r="AI80" s="193">
        <f>SUM(AI73:AI79)</f>
        <v>201.88</v>
      </c>
      <c r="AJ80" s="193">
        <f>SUM(AJ73:AJ79)</f>
        <v>201.88</v>
      </c>
      <c r="AK80" s="193">
        <f>SUM(AK73:AK79)</f>
        <v>201.88</v>
      </c>
      <c r="AL80" s="195"/>
      <c r="AM80" s="193">
        <f>SUM(AM73:AM79)</f>
        <v>257.86</v>
      </c>
      <c r="AN80" s="193">
        <f>SUM(AN73:AN79)</f>
        <v>257.86</v>
      </c>
      <c r="AO80" s="193">
        <f>SUM(AO73:AO79)</f>
        <v>257.86</v>
      </c>
      <c r="AP80" s="195"/>
      <c r="AQ80" s="193">
        <f>SUM(AQ73:AQ79)</f>
        <v>201.88</v>
      </c>
      <c r="AR80" s="193">
        <f>SUM(AR73:AR79)</f>
        <v>201.88</v>
      </c>
      <c r="AS80" s="193">
        <f>SUM(AS73:AS79)</f>
        <v>201.88</v>
      </c>
    </row>
    <row r="81" spans="2:45" s="141" customFormat="1" ht="23.25" customHeight="1">
      <c r="B81" s="142"/>
      <c r="D81" s="142"/>
      <c r="E81" s="157"/>
      <c r="F81" s="197" t="s">
        <v>391</v>
      </c>
      <c r="G81" s="198"/>
      <c r="H81" s="198"/>
      <c r="I81" s="198">
        <f>I52+I71+I80</f>
        <v>2634.89</v>
      </c>
      <c r="J81" s="197" t="s">
        <v>391</v>
      </c>
      <c r="K81" s="198"/>
      <c r="L81" s="198"/>
      <c r="M81" s="198">
        <f>M52+M71+M80</f>
        <v>5204.3500000000004</v>
      </c>
      <c r="N81" s="197" t="s">
        <v>391</v>
      </c>
      <c r="O81" s="198"/>
      <c r="P81" s="198"/>
      <c r="Q81" s="198">
        <f>Q52+Q71+Q80</f>
        <v>4458.3</v>
      </c>
      <c r="R81" s="197" t="s">
        <v>391</v>
      </c>
      <c r="S81" s="198"/>
      <c r="T81" s="198"/>
      <c r="U81" s="198">
        <f>U52+U71+U80</f>
        <v>5674.85</v>
      </c>
      <c r="V81" s="197" t="s">
        <v>391</v>
      </c>
      <c r="W81" s="198"/>
      <c r="X81" s="198"/>
      <c r="Y81" s="198">
        <f>Y52+Y71+Y80</f>
        <v>6908.96</v>
      </c>
      <c r="Z81" s="197" t="s">
        <v>391</v>
      </c>
      <c r="AA81" s="198"/>
      <c r="AB81" s="198"/>
      <c r="AC81" s="198">
        <f>AC52+AC71+AC80</f>
        <v>4813.42</v>
      </c>
      <c r="AD81" s="197" t="s">
        <v>391</v>
      </c>
      <c r="AE81" s="198"/>
      <c r="AF81" s="198"/>
      <c r="AG81" s="198">
        <f>AG52+AG71+AG80</f>
        <v>4972.25</v>
      </c>
      <c r="AH81" s="197" t="s">
        <v>391</v>
      </c>
      <c r="AI81" s="198"/>
      <c r="AJ81" s="198"/>
      <c r="AK81" s="198">
        <f>AK52+AK71+AK80</f>
        <v>4170.42</v>
      </c>
      <c r="AL81" s="197" t="s">
        <v>391</v>
      </c>
      <c r="AM81" s="198"/>
      <c r="AN81" s="198"/>
      <c r="AO81" s="198">
        <f>AO52+AO71+AO80</f>
        <v>4090.8</v>
      </c>
      <c r="AP81" s="197" t="s">
        <v>391</v>
      </c>
      <c r="AQ81" s="198"/>
      <c r="AR81" s="198"/>
      <c r="AS81" s="198">
        <f>AS52+AS71+AS80</f>
        <v>4138.66</v>
      </c>
    </row>
    <row r="82" spans="2:45" s="141" customFormat="1" ht="23.25" customHeight="1">
      <c r="B82" s="142"/>
      <c r="D82" s="142"/>
      <c r="E82" s="157"/>
      <c r="F82" s="197" t="s">
        <v>392</v>
      </c>
      <c r="G82" s="198"/>
      <c r="H82" s="198"/>
      <c r="I82" s="198">
        <f>I81/12</f>
        <v>219.57</v>
      </c>
      <c r="J82" s="197" t="s">
        <v>392</v>
      </c>
      <c r="K82" s="198"/>
      <c r="L82" s="198"/>
      <c r="M82" s="198">
        <f>M81/12</f>
        <v>433.7</v>
      </c>
      <c r="N82" s="197" t="s">
        <v>392</v>
      </c>
      <c r="O82" s="198"/>
      <c r="P82" s="198"/>
      <c r="Q82" s="198">
        <f>Q81/12</f>
        <v>371.53</v>
      </c>
      <c r="R82" s="197" t="s">
        <v>392</v>
      </c>
      <c r="S82" s="198"/>
      <c r="T82" s="198"/>
      <c r="U82" s="198">
        <f>U81/12</f>
        <v>472.9</v>
      </c>
      <c r="V82" s="197" t="s">
        <v>392</v>
      </c>
      <c r="W82" s="198"/>
      <c r="X82" s="198"/>
      <c r="Y82" s="198">
        <f>Y81/12</f>
        <v>575.75</v>
      </c>
      <c r="Z82" s="197" t="s">
        <v>392</v>
      </c>
      <c r="AA82" s="198"/>
      <c r="AB82" s="198"/>
      <c r="AC82" s="198">
        <f>AC81/12</f>
        <v>401.12</v>
      </c>
      <c r="AD82" s="197" t="s">
        <v>392</v>
      </c>
      <c r="AE82" s="198"/>
      <c r="AF82" s="198"/>
      <c r="AG82" s="198">
        <f>AG81/12</f>
        <v>414.35</v>
      </c>
      <c r="AH82" s="197" t="s">
        <v>392</v>
      </c>
      <c r="AI82" s="198"/>
      <c r="AJ82" s="198"/>
      <c r="AK82" s="198">
        <f>AK81/12</f>
        <v>347.54</v>
      </c>
      <c r="AL82" s="197" t="s">
        <v>392</v>
      </c>
      <c r="AM82" s="198"/>
      <c r="AN82" s="198"/>
      <c r="AO82" s="198">
        <f>AO81/12</f>
        <v>340.9</v>
      </c>
      <c r="AP82" s="197" t="s">
        <v>392</v>
      </c>
      <c r="AQ82" s="198"/>
      <c r="AR82" s="198"/>
      <c r="AS82" s="198">
        <f>AS81/12</f>
        <v>344.89</v>
      </c>
    </row>
    <row r="83" spans="2:45" s="141" customFormat="1" ht="12" customHeight="1">
      <c r="B83" s="142"/>
    </row>
    <row r="84" spans="2:45" s="141" customFormat="1" ht="12.75">
      <c r="B84" s="142"/>
    </row>
    <row r="85" spans="2:45" s="141" customFormat="1" ht="12.75">
      <c r="B85" s="142"/>
    </row>
    <row r="86" spans="2:45" s="141" customFormat="1" ht="36" customHeight="1">
      <c r="B86" s="333" t="s">
        <v>393</v>
      </c>
      <c r="C86" s="333"/>
      <c r="D86" s="333"/>
      <c r="E86" s="333"/>
      <c r="F86" s="333"/>
      <c r="G86" s="261"/>
      <c r="H86" s="199"/>
    </row>
    <row r="87" spans="2:45" s="141" customFormat="1" ht="12.75">
      <c r="B87" s="142"/>
    </row>
    <row r="88" spans="2:45" s="141" customFormat="1" ht="12.75">
      <c r="B88" s="142"/>
    </row>
    <row r="89" spans="2:45" s="141" customFormat="1" ht="12.75">
      <c r="B89" s="142"/>
    </row>
    <row r="90" spans="2:45" s="141" customFormat="1" ht="12.75">
      <c r="B90" s="142"/>
    </row>
    <row r="91" spans="2:45" s="141" customFormat="1" ht="12.75">
      <c r="B91" s="142"/>
    </row>
    <row r="92" spans="2:45" s="141" customFormat="1" ht="12.75">
      <c r="B92" s="142"/>
    </row>
    <row r="93" spans="2:45" s="141" customFormat="1" ht="12.75">
      <c r="B93" s="142"/>
    </row>
    <row r="94" spans="2:45" s="141" customFormat="1" ht="12.75">
      <c r="B94" s="142"/>
    </row>
    <row r="95" spans="2:45" s="141" customFormat="1" ht="12.75">
      <c r="B95" s="142"/>
    </row>
    <row r="96" spans="2:45" s="141" customFormat="1" ht="12.75">
      <c r="B96" s="142"/>
    </row>
    <row r="97" spans="2:13" s="141" customFormat="1" ht="12.75">
      <c r="B97" s="142"/>
    </row>
    <row r="98" spans="2:13" s="141" customFormat="1" ht="12.75">
      <c r="B98" s="142"/>
    </row>
    <row r="99" spans="2:13" s="141" customFormat="1" ht="12.75">
      <c r="B99" s="142"/>
    </row>
    <row r="100" spans="2:13" s="141" customFormat="1" ht="12.75">
      <c r="B100" s="142"/>
    </row>
    <row r="101" spans="2:13" s="141" customFormat="1" ht="12.75">
      <c r="B101" s="142"/>
    </row>
    <row r="102" spans="2:13" s="141" customFormat="1" ht="12.75">
      <c r="B102" s="142"/>
    </row>
    <row r="103" spans="2:13" s="141" customFormat="1" ht="12.75">
      <c r="B103" s="142"/>
    </row>
    <row r="104" spans="2:13" s="141" customFormat="1" ht="12.75">
      <c r="B104" s="142"/>
    </row>
    <row r="105" spans="2:13" s="141" customFormat="1" ht="12.75">
      <c r="B105" s="142"/>
    </row>
    <row r="106" spans="2:13" s="141" customFormat="1" ht="12.75">
      <c r="B106" s="142"/>
    </row>
    <row r="107" spans="2:13" s="141" customFormat="1" ht="12.75">
      <c r="B107" s="142"/>
    </row>
    <row r="108" spans="2:13" s="141" customFormat="1">
      <c r="B108" s="142"/>
      <c r="J108" s="2"/>
      <c r="K108" s="2"/>
      <c r="L108" s="2"/>
      <c r="M108" s="2"/>
    </row>
    <row r="109" spans="2:13" s="141" customFormat="1">
      <c r="B109" s="142"/>
      <c r="J109" s="2"/>
      <c r="K109" s="2"/>
      <c r="L109" s="2"/>
      <c r="M109" s="2"/>
    </row>
    <row r="110" spans="2:13" s="141" customFormat="1">
      <c r="B110" s="142"/>
      <c r="J110" s="2"/>
      <c r="K110" s="2"/>
      <c r="L110" s="2"/>
      <c r="M110" s="2"/>
    </row>
    <row r="111" spans="2:13" s="141" customFormat="1">
      <c r="B111" s="142"/>
      <c r="J111" s="2"/>
      <c r="K111" s="2"/>
      <c r="L111" s="2"/>
      <c r="M111" s="2"/>
    </row>
  </sheetData>
  <sheetProtection sheet="1" objects="1" scenarios="1" formatCells="0" formatColumns="0" formatRows="0" autoFilter="0"/>
  <protectedRanges>
    <protectedRange sqref="E15:E79" name="Range1"/>
  </protectedRanges>
  <mergeCells count="37">
    <mergeCell ref="B71:E71"/>
    <mergeCell ref="B80:E80"/>
    <mergeCell ref="B72:AS72"/>
    <mergeCell ref="B86:F86"/>
    <mergeCell ref="F11:I11"/>
    <mergeCell ref="B14:AS14"/>
    <mergeCell ref="B53:AS53"/>
    <mergeCell ref="B11:B13"/>
    <mergeCell ref="C11:C13"/>
    <mergeCell ref="D11:D13"/>
    <mergeCell ref="F12:H12"/>
    <mergeCell ref="N11:Q11"/>
    <mergeCell ref="R11:U11"/>
    <mergeCell ref="AL11:AO11"/>
    <mergeCell ref="J12:L12"/>
    <mergeCell ref="N12:P12"/>
    <mergeCell ref="B52:E52"/>
    <mergeCell ref="B4:AS4"/>
    <mergeCell ref="B5:AS5"/>
    <mergeCell ref="B6:AS6"/>
    <mergeCell ref="B8:AS8"/>
    <mergeCell ref="B10:AS10"/>
    <mergeCell ref="J11:M11"/>
    <mergeCell ref="V11:Y11"/>
    <mergeCell ref="R12:T12"/>
    <mergeCell ref="V12:X12"/>
    <mergeCell ref="AP11:AS11"/>
    <mergeCell ref="AP12:AR12"/>
    <mergeCell ref="Z12:AB12"/>
    <mergeCell ref="AD12:AF12"/>
    <mergeCell ref="AH12:AJ12"/>
    <mergeCell ref="AL12:AN12"/>
    <mergeCell ref="Z11:AC11"/>
    <mergeCell ref="E11:E13"/>
    <mergeCell ref="AD11:AG11"/>
    <mergeCell ref="AH11:AK11"/>
    <mergeCell ref="B7:AS7"/>
  </mergeCells>
  <hyperlinks>
    <hyperlink ref="B1" location="'Quadro-Metragem-Por município'!A1" display="Voltar para Quadro Resumo" xr:uid="{00000000-0004-0000-1300-000000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C0C7F0"/>
  </sheetPr>
  <dimension ref="A1:AU49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9.5703125" style="143" customWidth="1"/>
    <col min="3" max="3" width="49.85546875" style="2" customWidth="1"/>
    <col min="4" max="4" width="12.7109375" style="2" customWidth="1"/>
    <col min="5" max="6" width="15.28515625" style="2" customWidth="1"/>
    <col min="7" max="7" width="14.5703125" style="2" customWidth="1"/>
    <col min="8" max="8" width="14.5703125" style="235" customWidth="1"/>
    <col min="9" max="9" width="16" style="2" customWidth="1"/>
    <col min="10" max="11" width="15.28515625" style="2" customWidth="1"/>
    <col min="12" max="12" width="15.28515625" style="235" customWidth="1"/>
    <col min="13" max="13" width="16" style="2" customWidth="1"/>
    <col min="14" max="15" width="15.28515625" style="2" customWidth="1"/>
    <col min="16" max="16" width="15.28515625" style="235" customWidth="1"/>
    <col min="17" max="17" width="16" style="2" customWidth="1"/>
    <col min="18" max="19" width="15.28515625" style="2" customWidth="1"/>
    <col min="20" max="20" width="15.28515625" style="235" customWidth="1"/>
    <col min="21" max="21" width="16" style="2" customWidth="1"/>
    <col min="22" max="23" width="15.28515625" style="2" customWidth="1"/>
    <col min="24" max="24" width="15.28515625" style="235" customWidth="1"/>
    <col min="25" max="25" width="16" style="2" customWidth="1"/>
    <col min="26" max="27" width="15.28515625" style="2" customWidth="1"/>
    <col min="28" max="28" width="15.28515625" style="235" customWidth="1"/>
    <col min="29" max="29" width="16" style="2" customWidth="1"/>
    <col min="30" max="31" width="15.28515625" style="2" customWidth="1"/>
    <col min="32" max="32" width="15.28515625" style="235" customWidth="1"/>
    <col min="33" max="33" width="16" style="2" customWidth="1"/>
    <col min="34" max="35" width="15.28515625" style="2" customWidth="1"/>
    <col min="36" max="36" width="15.28515625" style="235" customWidth="1"/>
    <col min="37" max="37" width="16" style="2" customWidth="1"/>
    <col min="38" max="39" width="15.28515625" style="2" customWidth="1"/>
    <col min="40" max="40" width="15.28515625" style="235" customWidth="1"/>
    <col min="41" max="41" width="16" style="2" customWidth="1"/>
    <col min="42" max="42" width="15.140625" style="2" customWidth="1"/>
    <col min="43" max="43" width="15.28515625" style="2" customWidth="1"/>
    <col min="44" max="44" width="15.28515625" style="235" customWidth="1"/>
    <col min="45" max="45" width="16" style="2" customWidth="1"/>
    <col min="46" max="54" width="9.140625" style="2"/>
    <col min="55" max="55" width="2.5703125" style="2" customWidth="1"/>
    <col min="56" max="67" width="9.140625" style="2"/>
    <col min="68" max="68" width="28.42578125" style="2" customWidth="1"/>
    <col min="69" max="16384" width="9.140625" style="2"/>
  </cols>
  <sheetData>
    <row r="1" spans="1:47" ht="28.5" customHeight="1">
      <c r="B1" s="262" t="s">
        <v>119</v>
      </c>
      <c r="H1" s="2"/>
      <c r="L1" s="2"/>
      <c r="P1" s="2"/>
      <c r="T1" s="2"/>
      <c r="X1" s="2"/>
      <c r="AB1" s="2"/>
      <c r="AF1" s="2"/>
      <c r="AJ1" s="2"/>
      <c r="AN1" s="2"/>
      <c r="AR1" s="2"/>
    </row>
    <row r="2" spans="1:47">
      <c r="H2" s="2"/>
      <c r="L2" s="2"/>
      <c r="P2" s="2"/>
      <c r="T2" s="2"/>
      <c r="X2" s="2"/>
      <c r="AB2" s="2"/>
      <c r="AF2" s="2"/>
      <c r="AJ2" s="2"/>
      <c r="AN2" s="2"/>
      <c r="AR2" s="2"/>
    </row>
    <row r="3" spans="1:47" ht="16.5" customHeight="1">
      <c r="H3" s="2"/>
      <c r="L3" s="2"/>
      <c r="P3" s="2"/>
      <c r="T3" s="2"/>
      <c r="X3" s="2"/>
      <c r="AB3" s="2"/>
      <c r="AF3" s="2"/>
      <c r="AJ3" s="2"/>
      <c r="AN3" s="2"/>
      <c r="AR3" s="2"/>
    </row>
    <row r="4" spans="1:47" s="1" customFormat="1" ht="10.5" customHeight="1">
      <c r="B4" s="426" t="s">
        <v>0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3"/>
      <c r="AU4" s="3"/>
    </row>
    <row r="5" spans="1:47" s="1" customFormat="1" ht="10.5" customHeight="1">
      <c r="B5" s="426" t="s">
        <v>1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3"/>
      <c r="AU5" s="3"/>
    </row>
    <row r="6" spans="1:47" s="1" customFormat="1" ht="10.5" customHeight="1">
      <c r="B6" s="392" t="s">
        <v>2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4"/>
      <c r="AU6" s="4"/>
    </row>
    <row r="7" spans="1:47" s="1" customFormat="1" ht="10.5" customHeight="1">
      <c r="B7" s="392" t="s">
        <v>3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4"/>
      <c r="AU7" s="4"/>
    </row>
    <row r="8" spans="1:47" s="1" customFormat="1" ht="10.5" customHeight="1">
      <c r="B8" s="392" t="s">
        <v>49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4"/>
      <c r="AU8" s="4"/>
    </row>
    <row r="9" spans="1:47" s="148" customFormat="1" ht="36" customHeight="1">
      <c r="B9" s="150"/>
      <c r="E9" s="302" t="s">
        <v>291</v>
      </c>
    </row>
    <row r="10" spans="1:47" s="148" customFormat="1" ht="24" customHeight="1">
      <c r="B10" s="507" t="s">
        <v>394</v>
      </c>
      <c r="C10" s="507"/>
      <c r="D10" s="507"/>
      <c r="E10" s="507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507"/>
      <c r="AI10" s="507"/>
      <c r="AJ10" s="507"/>
      <c r="AK10" s="507"/>
      <c r="AL10" s="507"/>
      <c r="AM10" s="507"/>
      <c r="AN10" s="507"/>
      <c r="AO10" s="507"/>
      <c r="AP10" s="499"/>
      <c r="AQ10" s="499"/>
      <c r="AR10" s="499"/>
      <c r="AS10" s="499"/>
    </row>
    <row r="11" spans="1:47" s="148" customFormat="1" ht="72.75" customHeight="1">
      <c r="B11" s="349" t="s">
        <v>285</v>
      </c>
      <c r="C11" s="349" t="s">
        <v>395</v>
      </c>
      <c r="D11" s="522" t="s">
        <v>287</v>
      </c>
      <c r="E11" s="523" t="s">
        <v>396</v>
      </c>
      <c r="F11" s="513" t="s">
        <v>123</v>
      </c>
      <c r="G11" s="514"/>
      <c r="H11" s="514"/>
      <c r="I11" s="515"/>
      <c r="J11" s="502" t="s">
        <v>143</v>
      </c>
      <c r="K11" s="503"/>
      <c r="L11" s="503"/>
      <c r="M11" s="504"/>
      <c r="N11" s="502" t="s">
        <v>146</v>
      </c>
      <c r="O11" s="503"/>
      <c r="P11" s="503"/>
      <c r="Q11" s="504"/>
      <c r="R11" s="502" t="s">
        <v>147</v>
      </c>
      <c r="S11" s="503"/>
      <c r="T11" s="503"/>
      <c r="U11" s="504"/>
      <c r="V11" s="502" t="s">
        <v>148</v>
      </c>
      <c r="W11" s="503"/>
      <c r="X11" s="503"/>
      <c r="Y11" s="504"/>
      <c r="Z11" s="502" t="s">
        <v>150</v>
      </c>
      <c r="AA11" s="503"/>
      <c r="AB11" s="503"/>
      <c r="AC11" s="504"/>
      <c r="AD11" s="502" t="s">
        <v>151</v>
      </c>
      <c r="AE11" s="503"/>
      <c r="AF11" s="503"/>
      <c r="AG11" s="503"/>
      <c r="AH11" s="372" t="s">
        <v>154</v>
      </c>
      <c r="AI11" s="372"/>
      <c r="AJ11" s="372"/>
      <c r="AK11" s="372"/>
      <c r="AL11" s="372" t="s">
        <v>153</v>
      </c>
      <c r="AM11" s="372"/>
      <c r="AN11" s="372"/>
      <c r="AO11" s="372"/>
      <c r="AP11" s="509" t="s">
        <v>155</v>
      </c>
      <c r="AQ11" s="509"/>
      <c r="AR11" s="509"/>
      <c r="AS11" s="510"/>
    </row>
    <row r="12" spans="1:47" s="148" customFormat="1" ht="30" customHeight="1">
      <c r="B12" s="518"/>
      <c r="C12" s="518"/>
      <c r="D12" s="505"/>
      <c r="E12" s="523"/>
      <c r="F12" s="372" t="s">
        <v>52</v>
      </c>
      <c r="G12" s="372"/>
      <c r="H12" s="372"/>
      <c r="I12" s="189">
        <v>3</v>
      </c>
      <c r="J12" s="372" t="s">
        <v>52</v>
      </c>
      <c r="K12" s="372"/>
      <c r="L12" s="372"/>
      <c r="M12" s="189">
        <v>1</v>
      </c>
      <c r="N12" s="372" t="s">
        <v>52</v>
      </c>
      <c r="O12" s="372"/>
      <c r="P12" s="372"/>
      <c r="Q12" s="189">
        <v>2</v>
      </c>
      <c r="R12" s="372" t="s">
        <v>52</v>
      </c>
      <c r="S12" s="372"/>
      <c r="T12" s="372"/>
      <c r="U12" s="189">
        <v>1</v>
      </c>
      <c r="V12" s="372" t="s">
        <v>52</v>
      </c>
      <c r="W12" s="372"/>
      <c r="X12" s="372"/>
      <c r="Y12" s="189">
        <v>1</v>
      </c>
      <c r="Z12" s="372" t="s">
        <v>52</v>
      </c>
      <c r="AA12" s="372"/>
      <c r="AB12" s="372"/>
      <c r="AC12" s="189">
        <v>1</v>
      </c>
      <c r="AD12" s="372" t="s">
        <v>52</v>
      </c>
      <c r="AE12" s="372"/>
      <c r="AF12" s="372"/>
      <c r="AG12" s="189">
        <v>1</v>
      </c>
      <c r="AH12" s="528" t="s">
        <v>52</v>
      </c>
      <c r="AI12" s="528"/>
      <c r="AJ12" s="528"/>
      <c r="AK12" s="251">
        <v>1</v>
      </c>
      <c r="AL12" s="528" t="s">
        <v>52</v>
      </c>
      <c r="AM12" s="528"/>
      <c r="AN12" s="528"/>
      <c r="AO12" s="251">
        <v>1</v>
      </c>
      <c r="AP12" s="372" t="s">
        <v>52</v>
      </c>
      <c r="AQ12" s="372"/>
      <c r="AR12" s="372"/>
      <c r="AS12" s="189">
        <v>1</v>
      </c>
    </row>
    <row r="13" spans="1:47" s="148" customFormat="1" ht="48.75" customHeight="1">
      <c r="B13" s="518"/>
      <c r="C13" s="518"/>
      <c r="D13" s="505"/>
      <c r="E13" s="349"/>
      <c r="F13" s="291" t="s">
        <v>397</v>
      </c>
      <c r="G13" s="291" t="s">
        <v>290</v>
      </c>
      <c r="H13" s="290" t="s">
        <v>312</v>
      </c>
      <c r="I13" s="290" t="s">
        <v>398</v>
      </c>
      <c r="J13" s="291" t="s">
        <v>397</v>
      </c>
      <c r="K13" s="291" t="s">
        <v>290</v>
      </c>
      <c r="L13" s="290" t="s">
        <v>312</v>
      </c>
      <c r="M13" s="290" t="s">
        <v>398</v>
      </c>
      <c r="N13" s="291" t="s">
        <v>397</v>
      </c>
      <c r="O13" s="291" t="s">
        <v>290</v>
      </c>
      <c r="P13" s="290" t="s">
        <v>312</v>
      </c>
      <c r="Q13" s="290" t="s">
        <v>398</v>
      </c>
      <c r="R13" s="291" t="s">
        <v>397</v>
      </c>
      <c r="S13" s="291" t="s">
        <v>290</v>
      </c>
      <c r="T13" s="290" t="s">
        <v>312</v>
      </c>
      <c r="U13" s="290" t="s">
        <v>398</v>
      </c>
      <c r="V13" s="291" t="s">
        <v>397</v>
      </c>
      <c r="W13" s="291" t="s">
        <v>290</v>
      </c>
      <c r="X13" s="290" t="s">
        <v>312</v>
      </c>
      <c r="Y13" s="290" t="s">
        <v>398</v>
      </c>
      <c r="Z13" s="291" t="s">
        <v>397</v>
      </c>
      <c r="AA13" s="291" t="s">
        <v>290</v>
      </c>
      <c r="AB13" s="290" t="s">
        <v>312</v>
      </c>
      <c r="AC13" s="290" t="s">
        <v>398</v>
      </c>
      <c r="AD13" s="291" t="s">
        <v>397</v>
      </c>
      <c r="AE13" s="291" t="s">
        <v>290</v>
      </c>
      <c r="AF13" s="290" t="s">
        <v>312</v>
      </c>
      <c r="AG13" s="290" t="s">
        <v>398</v>
      </c>
      <c r="AH13" s="291" t="s">
        <v>397</v>
      </c>
      <c r="AI13" s="291" t="s">
        <v>290</v>
      </c>
      <c r="AJ13" s="290" t="s">
        <v>312</v>
      </c>
      <c r="AK13" s="290" t="s">
        <v>398</v>
      </c>
      <c r="AL13" s="291" t="s">
        <v>397</v>
      </c>
      <c r="AM13" s="291" t="s">
        <v>290</v>
      </c>
      <c r="AN13" s="290" t="s">
        <v>312</v>
      </c>
      <c r="AO13" s="290" t="s">
        <v>398</v>
      </c>
      <c r="AP13" s="291" t="s">
        <v>397</v>
      </c>
      <c r="AQ13" s="291" t="s">
        <v>290</v>
      </c>
      <c r="AR13" s="290" t="s">
        <v>312</v>
      </c>
      <c r="AS13" s="290" t="s">
        <v>398</v>
      </c>
    </row>
    <row r="14" spans="1:47" s="148" customFormat="1" ht="16.5" customHeight="1">
      <c r="B14" s="527" t="s">
        <v>382</v>
      </c>
      <c r="C14" s="527"/>
      <c r="D14" s="527"/>
      <c r="E14" s="527"/>
      <c r="F14" s="527"/>
      <c r="G14" s="527"/>
      <c r="H14" s="527"/>
      <c r="I14" s="527"/>
      <c r="J14" s="527"/>
      <c r="K14" s="527"/>
      <c r="L14" s="527"/>
      <c r="M14" s="527"/>
      <c r="N14" s="527"/>
      <c r="O14" s="527"/>
      <c r="P14" s="527"/>
      <c r="Q14" s="527"/>
      <c r="R14" s="527"/>
      <c r="S14" s="527"/>
      <c r="T14" s="527"/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7"/>
      <c r="AG14" s="527"/>
      <c r="AH14" s="527"/>
      <c r="AI14" s="527"/>
      <c r="AJ14" s="527"/>
      <c r="AK14" s="527"/>
      <c r="AL14" s="527"/>
      <c r="AM14" s="527"/>
      <c r="AN14" s="527"/>
      <c r="AO14" s="527"/>
      <c r="AP14" s="527"/>
      <c r="AQ14" s="527"/>
      <c r="AR14" s="527"/>
      <c r="AS14" s="527"/>
    </row>
    <row r="15" spans="1:47" s="149" customFormat="1" ht="12.75">
      <c r="A15" s="141"/>
      <c r="B15" s="292">
        <v>1</v>
      </c>
      <c r="C15" s="293" t="s">
        <v>399</v>
      </c>
      <c r="D15" s="294" t="s">
        <v>293</v>
      </c>
      <c r="E15" s="295">
        <v>22.95</v>
      </c>
      <c r="F15" s="296">
        <v>1</v>
      </c>
      <c r="G15" s="297">
        <f>F15*E15</f>
        <v>22.95</v>
      </c>
      <c r="H15" s="297">
        <f>G15/12</f>
        <v>1.91</v>
      </c>
      <c r="I15" s="297">
        <f>H15/I12</f>
        <v>0.64</v>
      </c>
      <c r="J15" s="298">
        <v>0</v>
      </c>
      <c r="K15" s="299">
        <f>J15*E15</f>
        <v>0</v>
      </c>
      <c r="L15" s="299">
        <f>K15/12</f>
        <v>0</v>
      </c>
      <c r="M15" s="299">
        <f>L15/M12</f>
        <v>0</v>
      </c>
      <c r="N15" s="296">
        <v>1</v>
      </c>
      <c r="O15" s="297">
        <f>N15*E15</f>
        <v>22.95</v>
      </c>
      <c r="P15" s="297">
        <f>O15/12</f>
        <v>1.91</v>
      </c>
      <c r="Q15" s="297">
        <f>P15/Q12</f>
        <v>0.96</v>
      </c>
      <c r="R15" s="298">
        <v>0</v>
      </c>
      <c r="S15" s="299">
        <f>R15*E15</f>
        <v>0</v>
      </c>
      <c r="T15" s="299">
        <f>S15/12</f>
        <v>0</v>
      </c>
      <c r="U15" s="299">
        <f>T15/U12</f>
        <v>0</v>
      </c>
      <c r="V15" s="296">
        <v>1</v>
      </c>
      <c r="W15" s="297">
        <f>V15*E15</f>
        <v>22.95</v>
      </c>
      <c r="X15" s="297">
        <f>W15/12</f>
        <v>1.91</v>
      </c>
      <c r="Y15" s="297">
        <f>X15/Y12</f>
        <v>1.91</v>
      </c>
      <c r="Z15" s="298">
        <v>0</v>
      </c>
      <c r="AA15" s="299">
        <f>Z15*E15</f>
        <v>0</v>
      </c>
      <c r="AB15" s="299">
        <f>AA15/12</f>
        <v>0</v>
      </c>
      <c r="AC15" s="299">
        <f>AB15/AC12</f>
        <v>0</v>
      </c>
      <c r="AD15" s="296">
        <v>0</v>
      </c>
      <c r="AE15" s="297">
        <f>AD15*E15</f>
        <v>0</v>
      </c>
      <c r="AF15" s="297">
        <f>AE15/12</f>
        <v>0</v>
      </c>
      <c r="AG15" s="297">
        <f>AF15/AG12</f>
        <v>0</v>
      </c>
      <c r="AH15" s="298">
        <v>0</v>
      </c>
      <c r="AI15" s="299">
        <f>AH15*E15</f>
        <v>0</v>
      </c>
      <c r="AJ15" s="299">
        <f>AI15/12</f>
        <v>0</v>
      </c>
      <c r="AK15" s="299">
        <f>AJ15/AK12</f>
        <v>0</v>
      </c>
      <c r="AL15" s="296">
        <v>0</v>
      </c>
      <c r="AM15" s="297">
        <f>AL15*E15</f>
        <v>0</v>
      </c>
      <c r="AN15" s="297">
        <f>AM15/12</f>
        <v>0</v>
      </c>
      <c r="AO15" s="297">
        <f>AN15/AO12</f>
        <v>0</v>
      </c>
      <c r="AP15" s="298">
        <v>0</v>
      </c>
      <c r="AQ15" s="299">
        <f>AP15*E15</f>
        <v>0</v>
      </c>
      <c r="AR15" s="299">
        <f>AQ15/12</f>
        <v>0</v>
      </c>
      <c r="AS15" s="299">
        <f>AR15/AS12</f>
        <v>0</v>
      </c>
    </row>
    <row r="16" spans="1:47" s="149" customFormat="1" ht="12.75">
      <c r="A16" s="141"/>
      <c r="B16" s="191">
        <v>2</v>
      </c>
      <c r="C16" s="155" t="s">
        <v>400</v>
      </c>
      <c r="D16" s="144" t="s">
        <v>293</v>
      </c>
      <c r="E16" s="272">
        <v>63.33</v>
      </c>
      <c r="F16" s="196">
        <v>1</v>
      </c>
      <c r="G16" s="164">
        <f t="shared" ref="G16:G37" si="0">F16*E16</f>
        <v>63.33</v>
      </c>
      <c r="H16" s="164">
        <f t="shared" ref="H16:H37" si="1">G16/12</f>
        <v>5.28</v>
      </c>
      <c r="I16" s="164">
        <f>H16/I12</f>
        <v>1.76</v>
      </c>
      <c r="J16" s="194">
        <v>0</v>
      </c>
      <c r="K16" s="192">
        <f t="shared" ref="K16:K37" si="2">J16*E16</f>
        <v>0</v>
      </c>
      <c r="L16" s="192">
        <f t="shared" ref="L16:L37" si="3">K16/12</f>
        <v>0</v>
      </c>
      <c r="M16" s="192">
        <f>L16/M12</f>
        <v>0</v>
      </c>
      <c r="N16" s="196">
        <v>1</v>
      </c>
      <c r="O16" s="164">
        <f>N16*E16</f>
        <v>63.33</v>
      </c>
      <c r="P16" s="164">
        <f t="shared" ref="P16:P37" si="4">O16/12</f>
        <v>5.28</v>
      </c>
      <c r="Q16" s="164">
        <f>P16/Q12</f>
        <v>2.64</v>
      </c>
      <c r="R16" s="194">
        <v>0</v>
      </c>
      <c r="S16" s="192">
        <f t="shared" ref="S16:S37" si="5">R16*E16</f>
        <v>0</v>
      </c>
      <c r="T16" s="192">
        <f t="shared" ref="T16:T37" si="6">S16/12</f>
        <v>0</v>
      </c>
      <c r="U16" s="192">
        <f>T16/U12</f>
        <v>0</v>
      </c>
      <c r="V16" s="196">
        <v>1</v>
      </c>
      <c r="W16" s="164">
        <f t="shared" ref="W16:W37" si="7">V16*E16</f>
        <v>63.33</v>
      </c>
      <c r="X16" s="164">
        <f t="shared" ref="X16:X37" si="8">W16/12</f>
        <v>5.28</v>
      </c>
      <c r="Y16" s="164">
        <f>X16/Y12</f>
        <v>5.28</v>
      </c>
      <c r="Z16" s="194">
        <v>0</v>
      </c>
      <c r="AA16" s="192">
        <f t="shared" ref="AA16:AA37" si="9">Z16*E16</f>
        <v>0</v>
      </c>
      <c r="AB16" s="192">
        <f t="shared" ref="AB16:AB37" si="10">AA16/12</f>
        <v>0</v>
      </c>
      <c r="AC16" s="192">
        <f>AB16/AC12</f>
        <v>0</v>
      </c>
      <c r="AD16" s="196">
        <v>0</v>
      </c>
      <c r="AE16" s="164">
        <f t="shared" ref="AE16:AE37" si="11">AD16*E16</f>
        <v>0</v>
      </c>
      <c r="AF16" s="164">
        <f t="shared" ref="AF16:AF37" si="12">AE16/12</f>
        <v>0</v>
      </c>
      <c r="AG16" s="164">
        <f>AF16/AG12</f>
        <v>0</v>
      </c>
      <c r="AH16" s="194">
        <v>0</v>
      </c>
      <c r="AI16" s="192">
        <f t="shared" ref="AI16:AI37" si="13">AH16*E16</f>
        <v>0</v>
      </c>
      <c r="AJ16" s="192">
        <f t="shared" ref="AJ16:AJ37" si="14">AI16/12</f>
        <v>0</v>
      </c>
      <c r="AK16" s="192">
        <f>AJ16/AK12</f>
        <v>0</v>
      </c>
      <c r="AL16" s="196">
        <v>0</v>
      </c>
      <c r="AM16" s="164">
        <f t="shared" ref="AM16:AM37" si="15">AL16*E16</f>
        <v>0</v>
      </c>
      <c r="AN16" s="164">
        <f t="shared" ref="AN16:AN37" si="16">AM16/12</f>
        <v>0</v>
      </c>
      <c r="AO16" s="164">
        <f>AN16/AO12</f>
        <v>0</v>
      </c>
      <c r="AP16" s="194">
        <v>0</v>
      </c>
      <c r="AQ16" s="192">
        <f t="shared" ref="AQ16:AQ37" si="17">AP16*E16</f>
        <v>0</v>
      </c>
      <c r="AR16" s="192">
        <f t="shared" ref="AR16:AR37" si="18">AQ16/12</f>
        <v>0</v>
      </c>
      <c r="AS16" s="192">
        <f>AR16/AS12</f>
        <v>0</v>
      </c>
    </row>
    <row r="17" spans="1:45" s="149" customFormat="1" ht="12.75">
      <c r="A17" s="141"/>
      <c r="B17" s="191">
        <v>3</v>
      </c>
      <c r="C17" s="155" t="s">
        <v>401</v>
      </c>
      <c r="D17" s="144" t="s">
        <v>293</v>
      </c>
      <c r="E17" s="272">
        <v>27.61</v>
      </c>
      <c r="F17" s="196">
        <v>0</v>
      </c>
      <c r="G17" s="164">
        <f t="shared" si="0"/>
        <v>0</v>
      </c>
      <c r="H17" s="164">
        <f t="shared" si="1"/>
        <v>0</v>
      </c>
      <c r="I17" s="164">
        <f>H17/I12</f>
        <v>0</v>
      </c>
      <c r="J17" s="194">
        <v>0</v>
      </c>
      <c r="K17" s="192">
        <f t="shared" si="2"/>
        <v>0</v>
      </c>
      <c r="L17" s="192">
        <f t="shared" si="3"/>
        <v>0</v>
      </c>
      <c r="M17" s="192">
        <f>L17/M12</f>
        <v>0</v>
      </c>
      <c r="N17" s="196">
        <v>1</v>
      </c>
      <c r="O17" s="164">
        <f t="shared" ref="O17:O37" si="19">N17*E17</f>
        <v>27.61</v>
      </c>
      <c r="P17" s="164">
        <f t="shared" si="4"/>
        <v>2.2999999999999998</v>
      </c>
      <c r="Q17" s="164">
        <f>P17/Q12</f>
        <v>1.1499999999999999</v>
      </c>
      <c r="R17" s="194">
        <v>0</v>
      </c>
      <c r="S17" s="192">
        <f t="shared" si="5"/>
        <v>0</v>
      </c>
      <c r="T17" s="192">
        <f t="shared" si="6"/>
        <v>0</v>
      </c>
      <c r="U17" s="192">
        <f>T17/U12</f>
        <v>0</v>
      </c>
      <c r="V17" s="196">
        <v>2</v>
      </c>
      <c r="W17" s="164">
        <f t="shared" si="7"/>
        <v>55.22</v>
      </c>
      <c r="X17" s="164">
        <f t="shared" si="8"/>
        <v>4.5999999999999996</v>
      </c>
      <c r="Y17" s="164">
        <f>X17/Y12</f>
        <v>4.5999999999999996</v>
      </c>
      <c r="Z17" s="194">
        <v>1</v>
      </c>
      <c r="AA17" s="192">
        <f t="shared" si="9"/>
        <v>27.61</v>
      </c>
      <c r="AB17" s="192">
        <f t="shared" si="10"/>
        <v>2.2999999999999998</v>
      </c>
      <c r="AC17" s="192">
        <f>AB17/AC12</f>
        <v>2.2999999999999998</v>
      </c>
      <c r="AD17" s="196">
        <v>0</v>
      </c>
      <c r="AE17" s="164">
        <f t="shared" si="11"/>
        <v>0</v>
      </c>
      <c r="AF17" s="164">
        <f t="shared" si="12"/>
        <v>0</v>
      </c>
      <c r="AG17" s="164">
        <f>AF17/AG12</f>
        <v>0</v>
      </c>
      <c r="AH17" s="194">
        <v>0</v>
      </c>
      <c r="AI17" s="192">
        <f t="shared" si="13"/>
        <v>0</v>
      </c>
      <c r="AJ17" s="192">
        <f t="shared" si="14"/>
        <v>0</v>
      </c>
      <c r="AK17" s="192">
        <f>AJ17/AK12</f>
        <v>0</v>
      </c>
      <c r="AL17" s="196">
        <v>0</v>
      </c>
      <c r="AM17" s="164">
        <f t="shared" si="15"/>
        <v>0</v>
      </c>
      <c r="AN17" s="164">
        <f t="shared" si="16"/>
        <v>0</v>
      </c>
      <c r="AO17" s="164">
        <f>AN17/AO12</f>
        <v>0</v>
      </c>
      <c r="AP17" s="194">
        <v>0</v>
      </c>
      <c r="AQ17" s="192">
        <f t="shared" si="17"/>
        <v>0</v>
      </c>
      <c r="AR17" s="192">
        <f t="shared" si="18"/>
        <v>0</v>
      </c>
      <c r="AS17" s="192">
        <f>AR17/AS12</f>
        <v>0</v>
      </c>
    </row>
    <row r="18" spans="1:45" s="149" customFormat="1" ht="12.75">
      <c r="A18" s="141"/>
      <c r="B18" s="191">
        <v>4</v>
      </c>
      <c r="C18" s="155" t="s">
        <v>402</v>
      </c>
      <c r="D18" s="144" t="s">
        <v>293</v>
      </c>
      <c r="E18" s="272">
        <v>47.58</v>
      </c>
      <c r="F18" s="196">
        <v>2</v>
      </c>
      <c r="G18" s="164">
        <f t="shared" si="0"/>
        <v>95.16</v>
      </c>
      <c r="H18" s="164">
        <f t="shared" si="1"/>
        <v>7.93</v>
      </c>
      <c r="I18" s="164">
        <f>H18/I12</f>
        <v>2.64</v>
      </c>
      <c r="J18" s="194">
        <v>0</v>
      </c>
      <c r="K18" s="192">
        <f t="shared" si="2"/>
        <v>0</v>
      </c>
      <c r="L18" s="192">
        <f t="shared" si="3"/>
        <v>0</v>
      </c>
      <c r="M18" s="192">
        <f>L18/M12</f>
        <v>0</v>
      </c>
      <c r="N18" s="196">
        <v>2</v>
      </c>
      <c r="O18" s="164">
        <f t="shared" si="19"/>
        <v>95.16</v>
      </c>
      <c r="P18" s="164">
        <f t="shared" si="4"/>
        <v>7.93</v>
      </c>
      <c r="Q18" s="164">
        <f>P18/Q12</f>
        <v>3.97</v>
      </c>
      <c r="R18" s="194">
        <v>0</v>
      </c>
      <c r="S18" s="192">
        <f t="shared" si="5"/>
        <v>0</v>
      </c>
      <c r="T18" s="192">
        <f t="shared" si="6"/>
        <v>0</v>
      </c>
      <c r="U18" s="192">
        <f>T18/U12</f>
        <v>0</v>
      </c>
      <c r="V18" s="196">
        <v>2</v>
      </c>
      <c r="W18" s="164">
        <f t="shared" si="7"/>
        <v>95.16</v>
      </c>
      <c r="X18" s="164">
        <f t="shared" si="8"/>
        <v>7.93</v>
      </c>
      <c r="Y18" s="164">
        <f>X18/Y12</f>
        <v>7.93</v>
      </c>
      <c r="Z18" s="194">
        <v>1</v>
      </c>
      <c r="AA18" s="192">
        <f t="shared" si="9"/>
        <v>47.58</v>
      </c>
      <c r="AB18" s="192">
        <f t="shared" si="10"/>
        <v>3.97</v>
      </c>
      <c r="AC18" s="192">
        <f>AB18/AC12</f>
        <v>3.97</v>
      </c>
      <c r="AD18" s="196">
        <v>1</v>
      </c>
      <c r="AE18" s="164">
        <f t="shared" si="11"/>
        <v>47.58</v>
      </c>
      <c r="AF18" s="164">
        <f t="shared" si="12"/>
        <v>3.97</v>
      </c>
      <c r="AG18" s="164">
        <f>AF18/AG12</f>
        <v>3.97</v>
      </c>
      <c r="AH18" s="194">
        <v>0</v>
      </c>
      <c r="AI18" s="192">
        <f t="shared" si="13"/>
        <v>0</v>
      </c>
      <c r="AJ18" s="192">
        <f t="shared" si="14"/>
        <v>0</v>
      </c>
      <c r="AK18" s="192">
        <f>AJ18/AK12</f>
        <v>0</v>
      </c>
      <c r="AL18" s="196">
        <v>0</v>
      </c>
      <c r="AM18" s="164">
        <f t="shared" si="15"/>
        <v>0</v>
      </c>
      <c r="AN18" s="164">
        <f t="shared" si="16"/>
        <v>0</v>
      </c>
      <c r="AO18" s="164">
        <f>AN18/AO12</f>
        <v>0</v>
      </c>
      <c r="AP18" s="194">
        <v>0</v>
      </c>
      <c r="AQ18" s="192">
        <f t="shared" si="17"/>
        <v>0</v>
      </c>
      <c r="AR18" s="192">
        <f t="shared" si="18"/>
        <v>0</v>
      </c>
      <c r="AS18" s="192">
        <f>AR18/AS12</f>
        <v>0</v>
      </c>
    </row>
    <row r="19" spans="1:45" s="149" customFormat="1" ht="12.75">
      <c r="A19" s="141"/>
      <c r="B19" s="191">
        <v>5</v>
      </c>
      <c r="C19" s="155" t="s">
        <v>403</v>
      </c>
      <c r="D19" s="144" t="s">
        <v>293</v>
      </c>
      <c r="E19" s="272">
        <v>236.61</v>
      </c>
      <c r="F19" s="196">
        <v>1</v>
      </c>
      <c r="G19" s="164">
        <f t="shared" si="0"/>
        <v>236.61</v>
      </c>
      <c r="H19" s="164">
        <f t="shared" si="1"/>
        <v>19.72</v>
      </c>
      <c r="I19" s="164">
        <f>H19/I12</f>
        <v>6.57</v>
      </c>
      <c r="J19" s="194">
        <v>1</v>
      </c>
      <c r="K19" s="192">
        <f t="shared" si="2"/>
        <v>236.61</v>
      </c>
      <c r="L19" s="192">
        <f t="shared" si="3"/>
        <v>19.72</v>
      </c>
      <c r="M19" s="192">
        <f>L19/M12</f>
        <v>19.72</v>
      </c>
      <c r="N19" s="196">
        <v>1</v>
      </c>
      <c r="O19" s="164">
        <f t="shared" si="19"/>
        <v>236.61</v>
      </c>
      <c r="P19" s="164">
        <f t="shared" si="4"/>
        <v>19.72</v>
      </c>
      <c r="Q19" s="164">
        <f>P19/Q12</f>
        <v>9.86</v>
      </c>
      <c r="R19" s="194">
        <v>1</v>
      </c>
      <c r="S19" s="192">
        <f t="shared" si="5"/>
        <v>236.61</v>
      </c>
      <c r="T19" s="192">
        <f t="shared" si="6"/>
        <v>19.72</v>
      </c>
      <c r="U19" s="192">
        <f>T19/U12</f>
        <v>19.72</v>
      </c>
      <c r="V19" s="196">
        <v>1</v>
      </c>
      <c r="W19" s="164">
        <f t="shared" si="7"/>
        <v>236.61</v>
      </c>
      <c r="X19" s="164">
        <f t="shared" si="8"/>
        <v>19.72</v>
      </c>
      <c r="Y19" s="164">
        <f>X19/Y12</f>
        <v>19.72</v>
      </c>
      <c r="Z19" s="194">
        <v>1</v>
      </c>
      <c r="AA19" s="192">
        <f t="shared" si="9"/>
        <v>236.61</v>
      </c>
      <c r="AB19" s="192">
        <f t="shared" si="10"/>
        <v>19.72</v>
      </c>
      <c r="AC19" s="192">
        <f>AB19/AC12</f>
        <v>19.72</v>
      </c>
      <c r="AD19" s="196">
        <v>0</v>
      </c>
      <c r="AE19" s="164">
        <f t="shared" si="11"/>
        <v>0</v>
      </c>
      <c r="AF19" s="164">
        <f t="shared" si="12"/>
        <v>0</v>
      </c>
      <c r="AG19" s="164">
        <f>AF19/AG12</f>
        <v>0</v>
      </c>
      <c r="AH19" s="194">
        <v>0</v>
      </c>
      <c r="AI19" s="192">
        <f t="shared" si="13"/>
        <v>0</v>
      </c>
      <c r="AJ19" s="192">
        <f t="shared" si="14"/>
        <v>0</v>
      </c>
      <c r="AK19" s="192">
        <f>AJ19/AK12</f>
        <v>0</v>
      </c>
      <c r="AL19" s="196">
        <v>0</v>
      </c>
      <c r="AM19" s="164">
        <f t="shared" si="15"/>
        <v>0</v>
      </c>
      <c r="AN19" s="164">
        <f t="shared" si="16"/>
        <v>0</v>
      </c>
      <c r="AO19" s="164">
        <f>AN19/AO12</f>
        <v>0</v>
      </c>
      <c r="AP19" s="194">
        <v>0</v>
      </c>
      <c r="AQ19" s="192">
        <f t="shared" si="17"/>
        <v>0</v>
      </c>
      <c r="AR19" s="192">
        <f t="shared" si="18"/>
        <v>0</v>
      </c>
      <c r="AS19" s="192">
        <f>AR19/AS12</f>
        <v>0</v>
      </c>
    </row>
    <row r="20" spans="1:45" s="149" customFormat="1" ht="12.75">
      <c r="A20" s="141"/>
      <c r="B20" s="191">
        <v>6</v>
      </c>
      <c r="C20" s="155" t="s">
        <v>404</v>
      </c>
      <c r="D20" s="144" t="s">
        <v>293</v>
      </c>
      <c r="E20" s="272">
        <v>22.72</v>
      </c>
      <c r="F20" s="196">
        <v>2</v>
      </c>
      <c r="G20" s="164">
        <f t="shared" si="0"/>
        <v>45.44</v>
      </c>
      <c r="H20" s="164">
        <f t="shared" si="1"/>
        <v>3.79</v>
      </c>
      <c r="I20" s="164">
        <f>H20/I12</f>
        <v>1.26</v>
      </c>
      <c r="J20" s="194">
        <v>0</v>
      </c>
      <c r="K20" s="192">
        <f t="shared" si="2"/>
        <v>0</v>
      </c>
      <c r="L20" s="192">
        <f t="shared" si="3"/>
        <v>0</v>
      </c>
      <c r="M20" s="192">
        <f>L20/M12</f>
        <v>0</v>
      </c>
      <c r="N20" s="196">
        <v>1</v>
      </c>
      <c r="O20" s="164">
        <f t="shared" si="19"/>
        <v>22.72</v>
      </c>
      <c r="P20" s="164">
        <f t="shared" si="4"/>
        <v>1.89</v>
      </c>
      <c r="Q20" s="164">
        <f>P20/Q12</f>
        <v>0.95</v>
      </c>
      <c r="R20" s="194">
        <v>0</v>
      </c>
      <c r="S20" s="192">
        <f t="shared" si="5"/>
        <v>0</v>
      </c>
      <c r="T20" s="192">
        <f t="shared" si="6"/>
        <v>0</v>
      </c>
      <c r="U20" s="192">
        <f>T20/U12</f>
        <v>0</v>
      </c>
      <c r="V20" s="196">
        <v>1</v>
      </c>
      <c r="W20" s="164">
        <f t="shared" si="7"/>
        <v>22.72</v>
      </c>
      <c r="X20" s="164">
        <f t="shared" si="8"/>
        <v>1.89</v>
      </c>
      <c r="Y20" s="164">
        <f>X20/Y12</f>
        <v>1.89</v>
      </c>
      <c r="Z20" s="194">
        <v>1</v>
      </c>
      <c r="AA20" s="192">
        <f t="shared" si="9"/>
        <v>22.72</v>
      </c>
      <c r="AB20" s="192">
        <f t="shared" si="10"/>
        <v>1.89</v>
      </c>
      <c r="AC20" s="192">
        <f>AB20/AC12</f>
        <v>1.89</v>
      </c>
      <c r="AD20" s="196">
        <v>0</v>
      </c>
      <c r="AE20" s="164">
        <f t="shared" si="11"/>
        <v>0</v>
      </c>
      <c r="AF20" s="164">
        <f t="shared" si="12"/>
        <v>0</v>
      </c>
      <c r="AG20" s="164">
        <f>AF20/AG12</f>
        <v>0</v>
      </c>
      <c r="AH20" s="194">
        <v>0</v>
      </c>
      <c r="AI20" s="192">
        <f t="shared" si="13"/>
        <v>0</v>
      </c>
      <c r="AJ20" s="192">
        <f t="shared" si="14"/>
        <v>0</v>
      </c>
      <c r="AK20" s="192">
        <f>AJ20/AK12</f>
        <v>0</v>
      </c>
      <c r="AL20" s="196">
        <v>0</v>
      </c>
      <c r="AM20" s="164">
        <f t="shared" si="15"/>
        <v>0</v>
      </c>
      <c r="AN20" s="164">
        <f t="shared" si="16"/>
        <v>0</v>
      </c>
      <c r="AO20" s="164">
        <f>AN20/AO12</f>
        <v>0</v>
      </c>
      <c r="AP20" s="194">
        <v>0</v>
      </c>
      <c r="AQ20" s="192">
        <f t="shared" si="17"/>
        <v>0</v>
      </c>
      <c r="AR20" s="192">
        <f t="shared" si="18"/>
        <v>0</v>
      </c>
      <c r="AS20" s="192">
        <f>AR20/AS12</f>
        <v>0</v>
      </c>
    </row>
    <row r="21" spans="1:45" s="149" customFormat="1" ht="12.75">
      <c r="A21" s="141"/>
      <c r="B21" s="191">
        <v>7</v>
      </c>
      <c r="C21" s="155" t="s">
        <v>405</v>
      </c>
      <c r="D21" s="144" t="s">
        <v>293</v>
      </c>
      <c r="E21" s="272">
        <v>11.92</v>
      </c>
      <c r="F21" s="196">
        <v>1</v>
      </c>
      <c r="G21" s="164">
        <f t="shared" ref="G21" si="20">F21*E21</f>
        <v>11.92</v>
      </c>
      <c r="H21" s="164">
        <f t="shared" si="1"/>
        <v>0.99</v>
      </c>
      <c r="I21" s="164">
        <f>H21/I12</f>
        <v>0.33</v>
      </c>
      <c r="J21" s="194">
        <v>0</v>
      </c>
      <c r="K21" s="192">
        <f>J21*E21</f>
        <v>0</v>
      </c>
      <c r="L21" s="192">
        <f t="shared" si="3"/>
        <v>0</v>
      </c>
      <c r="M21" s="192">
        <f>L21/M12</f>
        <v>0</v>
      </c>
      <c r="N21" s="196">
        <v>1</v>
      </c>
      <c r="O21" s="164">
        <f>N21*E21</f>
        <v>11.92</v>
      </c>
      <c r="P21" s="164">
        <f t="shared" si="4"/>
        <v>0.99</v>
      </c>
      <c r="Q21" s="164">
        <f>P21/Q12</f>
        <v>0.5</v>
      </c>
      <c r="R21" s="194">
        <v>1</v>
      </c>
      <c r="S21" s="192">
        <f>R21*E21</f>
        <v>11.92</v>
      </c>
      <c r="T21" s="192">
        <f t="shared" si="6"/>
        <v>0.99</v>
      </c>
      <c r="U21" s="192">
        <f>T21/U12</f>
        <v>0.99</v>
      </c>
      <c r="V21" s="196">
        <v>1</v>
      </c>
      <c r="W21" s="164">
        <f>V21*E21</f>
        <v>11.92</v>
      </c>
      <c r="X21" s="164">
        <f t="shared" si="8"/>
        <v>0.99</v>
      </c>
      <c r="Y21" s="164">
        <f>X21/Y12</f>
        <v>0.99</v>
      </c>
      <c r="Z21" s="194">
        <v>1</v>
      </c>
      <c r="AA21" s="192">
        <f t="shared" ref="AA21" si="21">Z21*E21</f>
        <v>11.92</v>
      </c>
      <c r="AB21" s="192">
        <f t="shared" si="10"/>
        <v>0.99</v>
      </c>
      <c r="AC21" s="192">
        <f>AB21/AC12</f>
        <v>0.99</v>
      </c>
      <c r="AD21" s="196">
        <v>0</v>
      </c>
      <c r="AE21" s="164">
        <f t="shared" ref="AE21" si="22">AD21*I21</f>
        <v>0</v>
      </c>
      <c r="AF21" s="164">
        <f t="shared" si="12"/>
        <v>0</v>
      </c>
      <c r="AG21" s="164">
        <f>AF21/AG12</f>
        <v>0</v>
      </c>
      <c r="AH21" s="194">
        <v>0</v>
      </c>
      <c r="AI21" s="192">
        <f>AH21*E21</f>
        <v>0</v>
      </c>
      <c r="AJ21" s="192">
        <f t="shared" si="14"/>
        <v>0</v>
      </c>
      <c r="AK21" s="192">
        <f>AJ21/AK12</f>
        <v>0</v>
      </c>
      <c r="AL21" s="196">
        <v>0</v>
      </c>
      <c r="AM21" s="164">
        <f>AL21*E21</f>
        <v>0</v>
      </c>
      <c r="AN21" s="164">
        <f t="shared" si="16"/>
        <v>0</v>
      </c>
      <c r="AO21" s="164">
        <f>AN21/AO12</f>
        <v>0</v>
      </c>
      <c r="AP21" s="194">
        <v>0</v>
      </c>
      <c r="AQ21" s="192">
        <f t="shared" si="17"/>
        <v>0</v>
      </c>
      <c r="AR21" s="192">
        <f t="shared" si="18"/>
        <v>0</v>
      </c>
      <c r="AS21" s="192">
        <f>AR21/AS12</f>
        <v>0</v>
      </c>
    </row>
    <row r="22" spans="1:45" s="149" customFormat="1" ht="12.75">
      <c r="A22" s="141"/>
      <c r="B22" s="191">
        <v>8</v>
      </c>
      <c r="C22" s="155" t="s">
        <v>406</v>
      </c>
      <c r="D22" s="191" t="s">
        <v>293</v>
      </c>
      <c r="E22" s="272">
        <v>59</v>
      </c>
      <c r="F22" s="196">
        <v>1</v>
      </c>
      <c r="G22" s="164">
        <f t="shared" si="0"/>
        <v>59</v>
      </c>
      <c r="H22" s="164">
        <f t="shared" si="1"/>
        <v>4.92</v>
      </c>
      <c r="I22" s="164">
        <f>H22/I12</f>
        <v>1.64</v>
      </c>
      <c r="J22" s="194">
        <v>0</v>
      </c>
      <c r="K22" s="192">
        <f t="shared" si="2"/>
        <v>0</v>
      </c>
      <c r="L22" s="192">
        <f t="shared" si="3"/>
        <v>0</v>
      </c>
      <c r="M22" s="192">
        <f>L22/M12</f>
        <v>0</v>
      </c>
      <c r="N22" s="196">
        <v>1</v>
      </c>
      <c r="O22" s="164">
        <f t="shared" si="19"/>
        <v>59</v>
      </c>
      <c r="P22" s="164">
        <f t="shared" si="4"/>
        <v>4.92</v>
      </c>
      <c r="Q22" s="164">
        <f>P22/Q12</f>
        <v>2.46</v>
      </c>
      <c r="R22" s="194">
        <v>0</v>
      </c>
      <c r="S22" s="192">
        <f t="shared" si="5"/>
        <v>0</v>
      </c>
      <c r="T22" s="192">
        <f t="shared" si="6"/>
        <v>0</v>
      </c>
      <c r="U22" s="192">
        <f>T22/U12</f>
        <v>0</v>
      </c>
      <c r="V22" s="196">
        <v>1</v>
      </c>
      <c r="W22" s="164">
        <f t="shared" si="7"/>
        <v>59</v>
      </c>
      <c r="X22" s="164">
        <f t="shared" si="8"/>
        <v>4.92</v>
      </c>
      <c r="Y22" s="164">
        <f>X22/Y12</f>
        <v>4.92</v>
      </c>
      <c r="Z22" s="194">
        <v>1</v>
      </c>
      <c r="AA22" s="192">
        <f t="shared" si="9"/>
        <v>59</v>
      </c>
      <c r="AB22" s="192">
        <f t="shared" si="10"/>
        <v>4.92</v>
      </c>
      <c r="AC22" s="192">
        <f>AB22/AC12</f>
        <v>4.92</v>
      </c>
      <c r="AD22" s="196">
        <v>0</v>
      </c>
      <c r="AE22" s="164">
        <f t="shared" si="11"/>
        <v>0</v>
      </c>
      <c r="AF22" s="164">
        <f t="shared" si="12"/>
        <v>0</v>
      </c>
      <c r="AG22" s="164">
        <f>AF22/AG12</f>
        <v>0</v>
      </c>
      <c r="AH22" s="194">
        <v>0</v>
      </c>
      <c r="AI22" s="192">
        <f t="shared" si="13"/>
        <v>0</v>
      </c>
      <c r="AJ22" s="192">
        <f t="shared" si="14"/>
        <v>0</v>
      </c>
      <c r="AK22" s="192">
        <f>AJ22/AK12</f>
        <v>0</v>
      </c>
      <c r="AL22" s="196">
        <v>0</v>
      </c>
      <c r="AM22" s="164">
        <f t="shared" si="15"/>
        <v>0</v>
      </c>
      <c r="AN22" s="164">
        <f t="shared" si="16"/>
        <v>0</v>
      </c>
      <c r="AO22" s="164">
        <f>AN22/AO12</f>
        <v>0</v>
      </c>
      <c r="AP22" s="194">
        <v>0</v>
      </c>
      <c r="AQ22" s="192">
        <f t="shared" si="17"/>
        <v>0</v>
      </c>
      <c r="AR22" s="192">
        <f t="shared" si="18"/>
        <v>0</v>
      </c>
      <c r="AS22" s="192">
        <f>AR22/AS12</f>
        <v>0</v>
      </c>
    </row>
    <row r="23" spans="1:45" s="149" customFormat="1" ht="12.75">
      <c r="A23" s="141"/>
      <c r="B23" s="191">
        <v>9</v>
      </c>
      <c r="C23" s="155" t="s">
        <v>407</v>
      </c>
      <c r="D23" s="191" t="s">
        <v>293</v>
      </c>
      <c r="E23" s="272">
        <v>19.899999999999999</v>
      </c>
      <c r="F23" s="196">
        <v>1</v>
      </c>
      <c r="G23" s="164">
        <f t="shared" si="0"/>
        <v>19.899999999999999</v>
      </c>
      <c r="H23" s="164">
        <f t="shared" si="1"/>
        <v>1.66</v>
      </c>
      <c r="I23" s="164">
        <f>H23/I12</f>
        <v>0.55000000000000004</v>
      </c>
      <c r="J23" s="194">
        <v>1</v>
      </c>
      <c r="K23" s="192">
        <f t="shared" si="2"/>
        <v>19.899999999999999</v>
      </c>
      <c r="L23" s="192">
        <f t="shared" si="3"/>
        <v>1.66</v>
      </c>
      <c r="M23" s="192">
        <f>L23/M12</f>
        <v>1.66</v>
      </c>
      <c r="N23" s="196">
        <v>1</v>
      </c>
      <c r="O23" s="164">
        <f t="shared" si="19"/>
        <v>19.899999999999999</v>
      </c>
      <c r="P23" s="164">
        <f t="shared" si="4"/>
        <v>1.66</v>
      </c>
      <c r="Q23" s="164">
        <f>P23/Q12</f>
        <v>0.83</v>
      </c>
      <c r="R23" s="194">
        <v>1</v>
      </c>
      <c r="S23" s="192">
        <f t="shared" si="5"/>
        <v>19.899999999999999</v>
      </c>
      <c r="T23" s="192">
        <f t="shared" si="6"/>
        <v>1.66</v>
      </c>
      <c r="U23" s="192">
        <f>T23/U12</f>
        <v>1.66</v>
      </c>
      <c r="V23" s="196">
        <v>1</v>
      </c>
      <c r="W23" s="164">
        <f t="shared" si="7"/>
        <v>19.899999999999999</v>
      </c>
      <c r="X23" s="164">
        <f t="shared" si="8"/>
        <v>1.66</v>
      </c>
      <c r="Y23" s="164">
        <f>X23/Y12</f>
        <v>1.66</v>
      </c>
      <c r="Z23" s="194">
        <v>1</v>
      </c>
      <c r="AA23" s="192">
        <f t="shared" si="9"/>
        <v>19.899999999999999</v>
      </c>
      <c r="AB23" s="192">
        <f t="shared" si="10"/>
        <v>1.66</v>
      </c>
      <c r="AC23" s="192">
        <f>AB23/AC12</f>
        <v>1.66</v>
      </c>
      <c r="AD23" s="196">
        <v>1</v>
      </c>
      <c r="AE23" s="164">
        <f t="shared" si="11"/>
        <v>19.899999999999999</v>
      </c>
      <c r="AF23" s="164">
        <f t="shared" si="12"/>
        <v>1.66</v>
      </c>
      <c r="AG23" s="164">
        <f>AF23/AG12</f>
        <v>1.66</v>
      </c>
      <c r="AH23" s="194">
        <v>1</v>
      </c>
      <c r="AI23" s="192">
        <f t="shared" si="13"/>
        <v>19.899999999999999</v>
      </c>
      <c r="AJ23" s="192">
        <f t="shared" si="14"/>
        <v>1.66</v>
      </c>
      <c r="AK23" s="192">
        <f>AJ23/AK12</f>
        <v>1.66</v>
      </c>
      <c r="AL23" s="196">
        <v>1</v>
      </c>
      <c r="AM23" s="164">
        <f t="shared" si="15"/>
        <v>19.899999999999999</v>
      </c>
      <c r="AN23" s="164">
        <f t="shared" si="16"/>
        <v>1.66</v>
      </c>
      <c r="AO23" s="164">
        <f>AN23/AO12</f>
        <v>1.66</v>
      </c>
      <c r="AP23" s="194">
        <v>1</v>
      </c>
      <c r="AQ23" s="192">
        <f t="shared" si="17"/>
        <v>19.899999999999999</v>
      </c>
      <c r="AR23" s="192">
        <f t="shared" si="18"/>
        <v>1.66</v>
      </c>
      <c r="AS23" s="192">
        <f>AR23/AS12</f>
        <v>1.66</v>
      </c>
    </row>
    <row r="24" spans="1:45" s="149" customFormat="1" ht="12.75">
      <c r="A24" s="141"/>
      <c r="B24" s="191">
        <v>10</v>
      </c>
      <c r="C24" s="264" t="s">
        <v>408</v>
      </c>
      <c r="D24" s="191" t="s">
        <v>293</v>
      </c>
      <c r="E24" s="272">
        <v>1570.95</v>
      </c>
      <c r="F24" s="196">
        <v>1</v>
      </c>
      <c r="G24" s="164">
        <f t="shared" si="0"/>
        <v>1570.95</v>
      </c>
      <c r="H24" s="164">
        <f t="shared" si="1"/>
        <v>130.91</v>
      </c>
      <c r="I24" s="164">
        <f>H24/I12</f>
        <v>43.64</v>
      </c>
      <c r="J24" s="194">
        <v>1</v>
      </c>
      <c r="K24" s="192">
        <f t="shared" si="2"/>
        <v>1570.95</v>
      </c>
      <c r="L24" s="192">
        <f t="shared" si="3"/>
        <v>130.91</v>
      </c>
      <c r="M24" s="192">
        <f>L24/M12</f>
        <v>130.91</v>
      </c>
      <c r="N24" s="196">
        <v>1</v>
      </c>
      <c r="O24" s="164">
        <f t="shared" si="19"/>
        <v>1570.95</v>
      </c>
      <c r="P24" s="164">
        <f t="shared" si="4"/>
        <v>130.91</v>
      </c>
      <c r="Q24" s="164">
        <f>P24/Q12</f>
        <v>65.459999999999994</v>
      </c>
      <c r="R24" s="194">
        <v>1</v>
      </c>
      <c r="S24" s="192">
        <f t="shared" si="5"/>
        <v>1570.95</v>
      </c>
      <c r="T24" s="192">
        <f t="shared" si="6"/>
        <v>130.91</v>
      </c>
      <c r="U24" s="192">
        <f>T24/U12</f>
        <v>130.91</v>
      </c>
      <c r="V24" s="196">
        <v>1</v>
      </c>
      <c r="W24" s="164">
        <f t="shared" si="7"/>
        <v>1570.95</v>
      </c>
      <c r="X24" s="164">
        <f t="shared" si="8"/>
        <v>130.91</v>
      </c>
      <c r="Y24" s="164">
        <f>X24/Y12</f>
        <v>130.91</v>
      </c>
      <c r="Z24" s="194">
        <v>1</v>
      </c>
      <c r="AA24" s="192">
        <f t="shared" si="9"/>
        <v>1570.95</v>
      </c>
      <c r="AB24" s="192">
        <f t="shared" si="10"/>
        <v>130.91</v>
      </c>
      <c r="AC24" s="192">
        <f>AB24/AC12</f>
        <v>130.91</v>
      </c>
      <c r="AD24" s="196">
        <v>1</v>
      </c>
      <c r="AE24" s="164">
        <f t="shared" si="11"/>
        <v>1570.95</v>
      </c>
      <c r="AF24" s="164">
        <f t="shared" si="12"/>
        <v>130.91</v>
      </c>
      <c r="AG24" s="164">
        <f>AF24/AG12</f>
        <v>130.91</v>
      </c>
      <c r="AH24" s="194">
        <v>1</v>
      </c>
      <c r="AI24" s="192">
        <f t="shared" si="13"/>
        <v>1570.95</v>
      </c>
      <c r="AJ24" s="192">
        <f t="shared" si="14"/>
        <v>130.91</v>
      </c>
      <c r="AK24" s="192">
        <f>AJ24/AK12</f>
        <v>130.91</v>
      </c>
      <c r="AL24" s="196">
        <v>1</v>
      </c>
      <c r="AM24" s="164">
        <f t="shared" si="15"/>
        <v>1570.95</v>
      </c>
      <c r="AN24" s="164">
        <f t="shared" si="16"/>
        <v>130.91</v>
      </c>
      <c r="AO24" s="164">
        <f>AN24/AO12</f>
        <v>130.91</v>
      </c>
      <c r="AP24" s="194">
        <v>1</v>
      </c>
      <c r="AQ24" s="192">
        <f t="shared" si="17"/>
        <v>1570.95</v>
      </c>
      <c r="AR24" s="192">
        <f t="shared" si="18"/>
        <v>130.91</v>
      </c>
      <c r="AS24" s="192">
        <f>AR24/AS12</f>
        <v>130.91</v>
      </c>
    </row>
    <row r="25" spans="1:45" s="149" customFormat="1" ht="12.75">
      <c r="A25" s="141"/>
      <c r="B25" s="191">
        <v>11</v>
      </c>
      <c r="C25" s="155" t="s">
        <v>409</v>
      </c>
      <c r="D25" s="191" t="s">
        <v>293</v>
      </c>
      <c r="E25" s="272">
        <v>15.31</v>
      </c>
      <c r="F25" s="196">
        <v>1</v>
      </c>
      <c r="G25" s="164">
        <f t="shared" si="0"/>
        <v>15.31</v>
      </c>
      <c r="H25" s="164">
        <f t="shared" si="1"/>
        <v>1.28</v>
      </c>
      <c r="I25" s="164">
        <f>H25/I12</f>
        <v>0.43</v>
      </c>
      <c r="J25" s="194">
        <v>0</v>
      </c>
      <c r="K25" s="192">
        <f t="shared" si="2"/>
        <v>0</v>
      </c>
      <c r="L25" s="192">
        <f t="shared" si="3"/>
        <v>0</v>
      </c>
      <c r="M25" s="192">
        <f>L25/M12</f>
        <v>0</v>
      </c>
      <c r="N25" s="196">
        <v>1</v>
      </c>
      <c r="O25" s="164">
        <f t="shared" si="19"/>
        <v>15.31</v>
      </c>
      <c r="P25" s="164">
        <f t="shared" si="4"/>
        <v>1.28</v>
      </c>
      <c r="Q25" s="164">
        <f>P25/Q12</f>
        <v>0.64</v>
      </c>
      <c r="R25" s="194">
        <v>1</v>
      </c>
      <c r="S25" s="192">
        <f t="shared" si="5"/>
        <v>15.31</v>
      </c>
      <c r="T25" s="192">
        <f t="shared" si="6"/>
        <v>1.28</v>
      </c>
      <c r="U25" s="192">
        <f>T25/U12</f>
        <v>1.28</v>
      </c>
      <c r="V25" s="196">
        <v>1</v>
      </c>
      <c r="W25" s="164">
        <f t="shared" si="7"/>
        <v>15.31</v>
      </c>
      <c r="X25" s="164">
        <f t="shared" si="8"/>
        <v>1.28</v>
      </c>
      <c r="Y25" s="164">
        <f>X25/Y12</f>
        <v>1.28</v>
      </c>
      <c r="Z25" s="194">
        <v>1</v>
      </c>
      <c r="AA25" s="192">
        <f t="shared" si="9"/>
        <v>15.31</v>
      </c>
      <c r="AB25" s="192">
        <f t="shared" si="10"/>
        <v>1.28</v>
      </c>
      <c r="AC25" s="192">
        <f>AB25/AC12</f>
        <v>1.28</v>
      </c>
      <c r="AD25" s="196">
        <v>0</v>
      </c>
      <c r="AE25" s="164">
        <f t="shared" si="11"/>
        <v>0</v>
      </c>
      <c r="AF25" s="164">
        <f t="shared" si="12"/>
        <v>0</v>
      </c>
      <c r="AG25" s="164">
        <f>AF25/AG12</f>
        <v>0</v>
      </c>
      <c r="AH25" s="194">
        <v>0</v>
      </c>
      <c r="AI25" s="192">
        <f t="shared" si="13"/>
        <v>0</v>
      </c>
      <c r="AJ25" s="192">
        <f t="shared" si="14"/>
        <v>0</v>
      </c>
      <c r="AK25" s="192">
        <f>AJ25/AK12</f>
        <v>0</v>
      </c>
      <c r="AL25" s="196">
        <v>0</v>
      </c>
      <c r="AM25" s="164">
        <f t="shared" si="15"/>
        <v>0</v>
      </c>
      <c r="AN25" s="164">
        <f t="shared" si="16"/>
        <v>0</v>
      </c>
      <c r="AO25" s="164">
        <f>AN25/AO12</f>
        <v>0</v>
      </c>
      <c r="AP25" s="194">
        <v>0</v>
      </c>
      <c r="AQ25" s="192">
        <f t="shared" si="17"/>
        <v>0</v>
      </c>
      <c r="AR25" s="192">
        <f t="shared" si="18"/>
        <v>0</v>
      </c>
      <c r="AS25" s="192">
        <f>AR25/AS12</f>
        <v>0</v>
      </c>
    </row>
    <row r="26" spans="1:45" s="149" customFormat="1" ht="12.75">
      <c r="A26" s="141"/>
      <c r="B26" s="191">
        <v>12</v>
      </c>
      <c r="C26" s="155" t="s">
        <v>410</v>
      </c>
      <c r="D26" s="191" t="s">
        <v>293</v>
      </c>
      <c r="E26" s="272">
        <v>34.18</v>
      </c>
      <c r="F26" s="196">
        <v>1</v>
      </c>
      <c r="G26" s="164">
        <f t="shared" si="0"/>
        <v>34.18</v>
      </c>
      <c r="H26" s="164">
        <f t="shared" si="1"/>
        <v>2.85</v>
      </c>
      <c r="I26" s="164">
        <f>H26/I12</f>
        <v>0.95</v>
      </c>
      <c r="J26" s="194">
        <v>0</v>
      </c>
      <c r="K26" s="192">
        <f t="shared" si="2"/>
        <v>0</v>
      </c>
      <c r="L26" s="192">
        <f t="shared" si="3"/>
        <v>0</v>
      </c>
      <c r="M26" s="192">
        <f>L26/M12</f>
        <v>0</v>
      </c>
      <c r="N26" s="196">
        <v>1</v>
      </c>
      <c r="O26" s="164">
        <f t="shared" si="19"/>
        <v>34.18</v>
      </c>
      <c r="P26" s="164">
        <f t="shared" si="4"/>
        <v>2.85</v>
      </c>
      <c r="Q26" s="164">
        <f>P26/Q12</f>
        <v>1.43</v>
      </c>
      <c r="R26" s="194">
        <v>0</v>
      </c>
      <c r="S26" s="192">
        <f t="shared" si="5"/>
        <v>0</v>
      </c>
      <c r="T26" s="192">
        <f t="shared" si="6"/>
        <v>0</v>
      </c>
      <c r="U26" s="192">
        <f>T26/U12</f>
        <v>0</v>
      </c>
      <c r="V26" s="196">
        <v>1</v>
      </c>
      <c r="W26" s="164">
        <f t="shared" si="7"/>
        <v>34.18</v>
      </c>
      <c r="X26" s="164">
        <f t="shared" si="8"/>
        <v>2.85</v>
      </c>
      <c r="Y26" s="164">
        <f>X26/Y12</f>
        <v>2.85</v>
      </c>
      <c r="Z26" s="194">
        <v>1</v>
      </c>
      <c r="AA26" s="192">
        <f t="shared" si="9"/>
        <v>34.18</v>
      </c>
      <c r="AB26" s="192">
        <f t="shared" si="10"/>
        <v>2.85</v>
      </c>
      <c r="AC26" s="192">
        <f>AB26/AC12</f>
        <v>2.85</v>
      </c>
      <c r="AD26" s="196">
        <v>0</v>
      </c>
      <c r="AE26" s="164">
        <f t="shared" si="11"/>
        <v>0</v>
      </c>
      <c r="AF26" s="164">
        <f t="shared" si="12"/>
        <v>0</v>
      </c>
      <c r="AG26" s="164">
        <f>AF26/AG12</f>
        <v>0</v>
      </c>
      <c r="AH26" s="194">
        <v>0</v>
      </c>
      <c r="AI26" s="192">
        <f t="shared" si="13"/>
        <v>0</v>
      </c>
      <c r="AJ26" s="192">
        <f t="shared" si="14"/>
        <v>0</v>
      </c>
      <c r="AK26" s="192">
        <f>AJ26/AK12</f>
        <v>0</v>
      </c>
      <c r="AL26" s="196">
        <v>0</v>
      </c>
      <c r="AM26" s="164">
        <f t="shared" si="15"/>
        <v>0</v>
      </c>
      <c r="AN26" s="164">
        <f t="shared" si="16"/>
        <v>0</v>
      </c>
      <c r="AO26" s="164">
        <f>AN26/AO12</f>
        <v>0</v>
      </c>
      <c r="AP26" s="194">
        <v>0</v>
      </c>
      <c r="AQ26" s="192">
        <f t="shared" si="17"/>
        <v>0</v>
      </c>
      <c r="AR26" s="192">
        <f t="shared" si="18"/>
        <v>0</v>
      </c>
      <c r="AS26" s="192">
        <f>AR26/AS12</f>
        <v>0</v>
      </c>
    </row>
    <row r="27" spans="1:45" s="149" customFormat="1" ht="12.75">
      <c r="A27" s="141"/>
      <c r="B27" s="191">
        <v>13</v>
      </c>
      <c r="C27" s="155" t="s">
        <v>411</v>
      </c>
      <c r="D27" s="191" t="s">
        <v>293</v>
      </c>
      <c r="E27" s="272">
        <v>24.41</v>
      </c>
      <c r="F27" s="196">
        <v>1</v>
      </c>
      <c r="G27" s="164">
        <f t="shared" si="0"/>
        <v>24.41</v>
      </c>
      <c r="H27" s="164">
        <f t="shared" si="1"/>
        <v>2.0299999999999998</v>
      </c>
      <c r="I27" s="164">
        <f>H27/I12</f>
        <v>0.68</v>
      </c>
      <c r="J27" s="194">
        <v>0</v>
      </c>
      <c r="K27" s="192">
        <f t="shared" si="2"/>
        <v>0</v>
      </c>
      <c r="L27" s="192">
        <f t="shared" si="3"/>
        <v>0</v>
      </c>
      <c r="M27" s="192">
        <f>L27/M12</f>
        <v>0</v>
      </c>
      <c r="N27" s="196">
        <v>1</v>
      </c>
      <c r="O27" s="164">
        <f t="shared" si="19"/>
        <v>24.41</v>
      </c>
      <c r="P27" s="164">
        <f t="shared" si="4"/>
        <v>2.0299999999999998</v>
      </c>
      <c r="Q27" s="164">
        <f>P27/Q12</f>
        <v>1.02</v>
      </c>
      <c r="R27" s="194">
        <v>0</v>
      </c>
      <c r="S27" s="192">
        <f t="shared" si="5"/>
        <v>0</v>
      </c>
      <c r="T27" s="192">
        <f t="shared" si="6"/>
        <v>0</v>
      </c>
      <c r="U27" s="192">
        <f>T27/U12</f>
        <v>0</v>
      </c>
      <c r="V27" s="196">
        <v>1</v>
      </c>
      <c r="W27" s="164">
        <f t="shared" si="7"/>
        <v>24.41</v>
      </c>
      <c r="X27" s="164">
        <f t="shared" si="8"/>
        <v>2.0299999999999998</v>
      </c>
      <c r="Y27" s="164">
        <f>X27/Y12</f>
        <v>2.0299999999999998</v>
      </c>
      <c r="Z27" s="194">
        <v>1</v>
      </c>
      <c r="AA27" s="192">
        <f t="shared" si="9"/>
        <v>24.41</v>
      </c>
      <c r="AB27" s="192">
        <f t="shared" si="10"/>
        <v>2.0299999999999998</v>
      </c>
      <c r="AC27" s="192">
        <f>AB27/AC12</f>
        <v>2.0299999999999998</v>
      </c>
      <c r="AD27" s="196">
        <v>0</v>
      </c>
      <c r="AE27" s="164">
        <f t="shared" si="11"/>
        <v>0</v>
      </c>
      <c r="AF27" s="164">
        <f t="shared" si="12"/>
        <v>0</v>
      </c>
      <c r="AG27" s="164">
        <f>AF27/AG12</f>
        <v>0</v>
      </c>
      <c r="AH27" s="194">
        <v>0</v>
      </c>
      <c r="AI27" s="192">
        <f t="shared" si="13"/>
        <v>0</v>
      </c>
      <c r="AJ27" s="192">
        <f t="shared" si="14"/>
        <v>0</v>
      </c>
      <c r="AK27" s="192">
        <f>AJ27/AK12</f>
        <v>0</v>
      </c>
      <c r="AL27" s="196">
        <v>0</v>
      </c>
      <c r="AM27" s="164">
        <f t="shared" si="15"/>
        <v>0</v>
      </c>
      <c r="AN27" s="164">
        <f t="shared" si="16"/>
        <v>0</v>
      </c>
      <c r="AO27" s="164">
        <f>AN27/AO12</f>
        <v>0</v>
      </c>
      <c r="AP27" s="194">
        <v>0</v>
      </c>
      <c r="AQ27" s="192">
        <f t="shared" si="17"/>
        <v>0</v>
      </c>
      <c r="AR27" s="192">
        <f t="shared" si="18"/>
        <v>0</v>
      </c>
      <c r="AS27" s="192">
        <f>AR27/AS12</f>
        <v>0</v>
      </c>
    </row>
    <row r="28" spans="1:45" s="149" customFormat="1" ht="12.75">
      <c r="A28" s="141"/>
      <c r="B28" s="191">
        <v>14</v>
      </c>
      <c r="C28" s="155" t="s">
        <v>412</v>
      </c>
      <c r="D28" s="144" t="s">
        <v>293</v>
      </c>
      <c r="E28" s="272">
        <v>36.03</v>
      </c>
      <c r="F28" s="196">
        <v>1</v>
      </c>
      <c r="G28" s="164">
        <f t="shared" si="0"/>
        <v>36.03</v>
      </c>
      <c r="H28" s="164">
        <f t="shared" si="1"/>
        <v>3</v>
      </c>
      <c r="I28" s="164">
        <f>H28/I12</f>
        <v>1</v>
      </c>
      <c r="J28" s="194">
        <v>0</v>
      </c>
      <c r="K28" s="192">
        <f t="shared" si="2"/>
        <v>0</v>
      </c>
      <c r="L28" s="192">
        <f t="shared" si="3"/>
        <v>0</v>
      </c>
      <c r="M28" s="192">
        <f>L28/M12</f>
        <v>0</v>
      </c>
      <c r="N28" s="196">
        <v>1</v>
      </c>
      <c r="O28" s="164">
        <f t="shared" si="19"/>
        <v>36.03</v>
      </c>
      <c r="P28" s="164">
        <f t="shared" si="4"/>
        <v>3</v>
      </c>
      <c r="Q28" s="164">
        <f>P28/Q12</f>
        <v>1.5</v>
      </c>
      <c r="R28" s="194">
        <v>1</v>
      </c>
      <c r="S28" s="192">
        <f t="shared" si="5"/>
        <v>36.03</v>
      </c>
      <c r="T28" s="192">
        <f t="shared" si="6"/>
        <v>3</v>
      </c>
      <c r="U28" s="192">
        <f>T28/U12</f>
        <v>3</v>
      </c>
      <c r="V28" s="196">
        <v>1</v>
      </c>
      <c r="W28" s="164">
        <f t="shared" si="7"/>
        <v>36.03</v>
      </c>
      <c r="X28" s="164">
        <f t="shared" si="8"/>
        <v>3</v>
      </c>
      <c r="Y28" s="164">
        <f>X28/Y12</f>
        <v>3</v>
      </c>
      <c r="Z28" s="194">
        <v>1</v>
      </c>
      <c r="AA28" s="192">
        <f t="shared" si="9"/>
        <v>36.03</v>
      </c>
      <c r="AB28" s="192">
        <f t="shared" si="10"/>
        <v>3</v>
      </c>
      <c r="AC28" s="192">
        <f>AB28/AC12</f>
        <v>3</v>
      </c>
      <c r="AD28" s="196">
        <v>0</v>
      </c>
      <c r="AE28" s="164">
        <f t="shared" si="11"/>
        <v>0</v>
      </c>
      <c r="AF28" s="164">
        <f t="shared" si="12"/>
        <v>0</v>
      </c>
      <c r="AG28" s="164">
        <f>AF28/AG12</f>
        <v>0</v>
      </c>
      <c r="AH28" s="194">
        <v>0</v>
      </c>
      <c r="AI28" s="192">
        <f t="shared" si="13"/>
        <v>0</v>
      </c>
      <c r="AJ28" s="192">
        <f t="shared" si="14"/>
        <v>0</v>
      </c>
      <c r="AK28" s="192">
        <f>AJ28/AK12</f>
        <v>0</v>
      </c>
      <c r="AL28" s="196">
        <v>0</v>
      </c>
      <c r="AM28" s="164">
        <f t="shared" si="15"/>
        <v>0</v>
      </c>
      <c r="AN28" s="164">
        <f t="shared" si="16"/>
        <v>0</v>
      </c>
      <c r="AO28" s="164">
        <f>AN28/AO12</f>
        <v>0</v>
      </c>
      <c r="AP28" s="194">
        <v>0</v>
      </c>
      <c r="AQ28" s="192">
        <f t="shared" si="17"/>
        <v>0</v>
      </c>
      <c r="AR28" s="192">
        <f t="shared" si="18"/>
        <v>0</v>
      </c>
      <c r="AS28" s="192">
        <f>AR28/AS12</f>
        <v>0</v>
      </c>
    </row>
    <row r="29" spans="1:45" s="149" customFormat="1" ht="12.75">
      <c r="A29" s="141"/>
      <c r="B29" s="191">
        <v>15</v>
      </c>
      <c r="C29" s="155" t="s">
        <v>413</v>
      </c>
      <c r="D29" s="144" t="s">
        <v>293</v>
      </c>
      <c r="E29" s="272">
        <v>160.25</v>
      </c>
      <c r="F29" s="196">
        <v>1</v>
      </c>
      <c r="G29" s="164">
        <f t="shared" si="0"/>
        <v>160.25</v>
      </c>
      <c r="H29" s="164">
        <f t="shared" si="1"/>
        <v>13.35</v>
      </c>
      <c r="I29" s="164">
        <f>H29/I12</f>
        <v>4.45</v>
      </c>
      <c r="J29" s="194">
        <v>0</v>
      </c>
      <c r="K29" s="192">
        <f t="shared" si="2"/>
        <v>0</v>
      </c>
      <c r="L29" s="192">
        <f t="shared" si="3"/>
        <v>0</v>
      </c>
      <c r="M29" s="192">
        <f>L29/M12</f>
        <v>0</v>
      </c>
      <c r="N29" s="196">
        <v>1</v>
      </c>
      <c r="O29" s="164">
        <f t="shared" si="19"/>
        <v>160.25</v>
      </c>
      <c r="P29" s="164">
        <f t="shared" si="4"/>
        <v>13.35</v>
      </c>
      <c r="Q29" s="164">
        <f>P29/Q12</f>
        <v>6.68</v>
      </c>
      <c r="R29" s="194">
        <v>1</v>
      </c>
      <c r="S29" s="192">
        <f t="shared" si="5"/>
        <v>160.25</v>
      </c>
      <c r="T29" s="192">
        <f t="shared" si="6"/>
        <v>13.35</v>
      </c>
      <c r="U29" s="192">
        <f>T29/U12</f>
        <v>13.35</v>
      </c>
      <c r="V29" s="196">
        <v>1</v>
      </c>
      <c r="W29" s="164">
        <f t="shared" si="7"/>
        <v>160.25</v>
      </c>
      <c r="X29" s="164">
        <f t="shared" si="8"/>
        <v>13.35</v>
      </c>
      <c r="Y29" s="164">
        <f>X29/Y12</f>
        <v>13.35</v>
      </c>
      <c r="Z29" s="194">
        <v>1</v>
      </c>
      <c r="AA29" s="192">
        <f t="shared" si="9"/>
        <v>160.25</v>
      </c>
      <c r="AB29" s="192">
        <f t="shared" si="10"/>
        <v>13.35</v>
      </c>
      <c r="AC29" s="192">
        <f>AB29/AC12</f>
        <v>13.35</v>
      </c>
      <c r="AD29" s="196">
        <v>1</v>
      </c>
      <c r="AE29" s="164">
        <f t="shared" si="11"/>
        <v>160.25</v>
      </c>
      <c r="AF29" s="164">
        <f t="shared" si="12"/>
        <v>13.35</v>
      </c>
      <c r="AG29" s="164">
        <f>AF29/AG12</f>
        <v>13.35</v>
      </c>
      <c r="AH29" s="194">
        <v>0</v>
      </c>
      <c r="AI29" s="192">
        <f t="shared" si="13"/>
        <v>0</v>
      </c>
      <c r="AJ29" s="192">
        <f t="shared" si="14"/>
        <v>0</v>
      </c>
      <c r="AK29" s="192">
        <f>AJ29/AK12</f>
        <v>0</v>
      </c>
      <c r="AL29" s="196">
        <v>0</v>
      </c>
      <c r="AM29" s="164">
        <f t="shared" si="15"/>
        <v>0</v>
      </c>
      <c r="AN29" s="164">
        <f t="shared" si="16"/>
        <v>0</v>
      </c>
      <c r="AO29" s="164">
        <f>AN29/AO12</f>
        <v>0</v>
      </c>
      <c r="AP29" s="194">
        <v>0</v>
      </c>
      <c r="AQ29" s="192">
        <f t="shared" si="17"/>
        <v>0</v>
      </c>
      <c r="AR29" s="192">
        <f t="shared" si="18"/>
        <v>0</v>
      </c>
      <c r="AS29" s="192">
        <f>AR29/AS12</f>
        <v>0</v>
      </c>
    </row>
    <row r="30" spans="1:45" s="149" customFormat="1" ht="12.75">
      <c r="A30" s="141"/>
      <c r="B30" s="191">
        <v>16</v>
      </c>
      <c r="C30" s="155" t="s">
        <v>414</v>
      </c>
      <c r="D30" s="144" t="s">
        <v>293</v>
      </c>
      <c r="E30" s="272">
        <v>169.87</v>
      </c>
      <c r="F30" s="196">
        <v>0</v>
      </c>
      <c r="G30" s="164">
        <f t="shared" si="0"/>
        <v>0</v>
      </c>
      <c r="H30" s="164">
        <f t="shared" si="1"/>
        <v>0</v>
      </c>
      <c r="I30" s="164">
        <f>H30/I12</f>
        <v>0</v>
      </c>
      <c r="J30" s="194">
        <v>0</v>
      </c>
      <c r="K30" s="192">
        <f t="shared" si="2"/>
        <v>0</v>
      </c>
      <c r="L30" s="192">
        <f t="shared" si="3"/>
        <v>0</v>
      </c>
      <c r="M30" s="192">
        <f>L30/M12</f>
        <v>0</v>
      </c>
      <c r="N30" s="196">
        <v>1</v>
      </c>
      <c r="O30" s="164">
        <f t="shared" si="19"/>
        <v>169.87</v>
      </c>
      <c r="P30" s="164">
        <f t="shared" si="4"/>
        <v>14.16</v>
      </c>
      <c r="Q30" s="164">
        <f>P30/Q12</f>
        <v>7.08</v>
      </c>
      <c r="R30" s="194">
        <v>1</v>
      </c>
      <c r="S30" s="192">
        <f t="shared" si="5"/>
        <v>169.87</v>
      </c>
      <c r="T30" s="192">
        <f t="shared" si="6"/>
        <v>14.16</v>
      </c>
      <c r="U30" s="192">
        <f>T30/U12</f>
        <v>14.16</v>
      </c>
      <c r="V30" s="196">
        <v>1</v>
      </c>
      <c r="W30" s="164">
        <f t="shared" si="7"/>
        <v>169.87</v>
      </c>
      <c r="X30" s="164">
        <f t="shared" si="8"/>
        <v>14.16</v>
      </c>
      <c r="Y30" s="164">
        <f>X30/Y12</f>
        <v>14.16</v>
      </c>
      <c r="Z30" s="194">
        <v>0</v>
      </c>
      <c r="AA30" s="192">
        <f t="shared" si="9"/>
        <v>0</v>
      </c>
      <c r="AB30" s="192">
        <f t="shared" si="10"/>
        <v>0</v>
      </c>
      <c r="AC30" s="192">
        <f>AB30/AC12</f>
        <v>0</v>
      </c>
      <c r="AD30" s="196">
        <v>0</v>
      </c>
      <c r="AE30" s="164">
        <f t="shared" si="11"/>
        <v>0</v>
      </c>
      <c r="AF30" s="164">
        <f t="shared" si="12"/>
        <v>0</v>
      </c>
      <c r="AG30" s="164">
        <f>AF30/AG12</f>
        <v>0</v>
      </c>
      <c r="AH30" s="194">
        <v>1</v>
      </c>
      <c r="AI30" s="192">
        <f t="shared" si="13"/>
        <v>169.87</v>
      </c>
      <c r="AJ30" s="192">
        <f t="shared" si="14"/>
        <v>14.16</v>
      </c>
      <c r="AK30" s="192">
        <f>AJ30/AK12</f>
        <v>14.16</v>
      </c>
      <c r="AL30" s="196">
        <v>1</v>
      </c>
      <c r="AM30" s="164">
        <f t="shared" si="15"/>
        <v>169.87</v>
      </c>
      <c r="AN30" s="164">
        <f t="shared" si="16"/>
        <v>14.16</v>
      </c>
      <c r="AO30" s="164">
        <f>AN30/AO12</f>
        <v>14.16</v>
      </c>
      <c r="AP30" s="194">
        <v>1</v>
      </c>
      <c r="AQ30" s="192">
        <f t="shared" si="17"/>
        <v>169.87</v>
      </c>
      <c r="AR30" s="192">
        <f t="shared" si="18"/>
        <v>14.16</v>
      </c>
      <c r="AS30" s="192">
        <f>AR30/AS12</f>
        <v>14.16</v>
      </c>
    </row>
    <row r="31" spans="1:45" s="141" customFormat="1" ht="12.75">
      <c r="B31" s="191">
        <v>17</v>
      </c>
      <c r="C31" s="155" t="s">
        <v>415</v>
      </c>
      <c r="D31" s="191" t="s">
        <v>293</v>
      </c>
      <c r="E31" s="272">
        <v>37.380000000000003</v>
      </c>
      <c r="F31" s="196">
        <v>1</v>
      </c>
      <c r="G31" s="164">
        <f t="shared" si="0"/>
        <v>37.380000000000003</v>
      </c>
      <c r="H31" s="164">
        <f t="shared" si="1"/>
        <v>3.12</v>
      </c>
      <c r="I31" s="164">
        <f>H31/I12</f>
        <v>1.04</v>
      </c>
      <c r="J31" s="194">
        <v>1</v>
      </c>
      <c r="K31" s="192">
        <f t="shared" si="2"/>
        <v>37.380000000000003</v>
      </c>
      <c r="L31" s="192">
        <f t="shared" si="3"/>
        <v>3.12</v>
      </c>
      <c r="M31" s="192">
        <f>L31/M12</f>
        <v>3.12</v>
      </c>
      <c r="N31" s="196">
        <v>1</v>
      </c>
      <c r="O31" s="164">
        <f t="shared" si="19"/>
        <v>37.380000000000003</v>
      </c>
      <c r="P31" s="164">
        <f t="shared" si="4"/>
        <v>3.12</v>
      </c>
      <c r="Q31" s="164">
        <f>P31/Q12</f>
        <v>1.56</v>
      </c>
      <c r="R31" s="194">
        <v>1</v>
      </c>
      <c r="S31" s="192">
        <f t="shared" si="5"/>
        <v>37.380000000000003</v>
      </c>
      <c r="T31" s="192">
        <f t="shared" si="6"/>
        <v>3.12</v>
      </c>
      <c r="U31" s="192">
        <f>T31/U12</f>
        <v>3.12</v>
      </c>
      <c r="V31" s="196">
        <v>1</v>
      </c>
      <c r="W31" s="164">
        <f t="shared" si="7"/>
        <v>37.380000000000003</v>
      </c>
      <c r="X31" s="164">
        <f t="shared" si="8"/>
        <v>3.12</v>
      </c>
      <c r="Y31" s="164">
        <f>X31/Y12</f>
        <v>3.12</v>
      </c>
      <c r="Z31" s="194">
        <v>1</v>
      </c>
      <c r="AA31" s="192">
        <f t="shared" si="9"/>
        <v>37.380000000000003</v>
      </c>
      <c r="AB31" s="192">
        <f t="shared" si="10"/>
        <v>3.12</v>
      </c>
      <c r="AC31" s="192">
        <f>AB31/AC12</f>
        <v>3.12</v>
      </c>
      <c r="AD31" s="196">
        <v>0</v>
      </c>
      <c r="AE31" s="164">
        <f t="shared" si="11"/>
        <v>0</v>
      </c>
      <c r="AF31" s="164">
        <f t="shared" si="12"/>
        <v>0</v>
      </c>
      <c r="AG31" s="164">
        <f>AF31/AG12</f>
        <v>0</v>
      </c>
      <c r="AH31" s="194">
        <v>1</v>
      </c>
      <c r="AI31" s="192">
        <f t="shared" si="13"/>
        <v>37.380000000000003</v>
      </c>
      <c r="AJ31" s="192">
        <f t="shared" si="14"/>
        <v>3.12</v>
      </c>
      <c r="AK31" s="192">
        <f>AJ31/AK12</f>
        <v>3.12</v>
      </c>
      <c r="AL31" s="196">
        <v>1</v>
      </c>
      <c r="AM31" s="164">
        <f t="shared" si="15"/>
        <v>37.380000000000003</v>
      </c>
      <c r="AN31" s="164">
        <f t="shared" si="16"/>
        <v>3.12</v>
      </c>
      <c r="AO31" s="164">
        <f>AN31/AO12</f>
        <v>3.12</v>
      </c>
      <c r="AP31" s="194">
        <v>0</v>
      </c>
      <c r="AQ31" s="192">
        <f t="shared" si="17"/>
        <v>0</v>
      </c>
      <c r="AR31" s="192">
        <f t="shared" si="18"/>
        <v>0</v>
      </c>
      <c r="AS31" s="192">
        <f>AR31/AS12</f>
        <v>0</v>
      </c>
    </row>
    <row r="32" spans="1:45" s="149" customFormat="1" ht="12.75">
      <c r="A32" s="141"/>
      <c r="B32" s="191">
        <v>18</v>
      </c>
      <c r="C32" s="155" t="s">
        <v>416</v>
      </c>
      <c r="D32" s="144" t="s">
        <v>293</v>
      </c>
      <c r="E32" s="272">
        <v>145.99</v>
      </c>
      <c r="F32" s="196">
        <v>1</v>
      </c>
      <c r="G32" s="164">
        <f t="shared" si="0"/>
        <v>145.99</v>
      </c>
      <c r="H32" s="164">
        <f t="shared" si="1"/>
        <v>12.17</v>
      </c>
      <c r="I32" s="164">
        <f>H32/I12</f>
        <v>4.0599999999999996</v>
      </c>
      <c r="J32" s="194">
        <v>1</v>
      </c>
      <c r="K32" s="192">
        <f t="shared" si="2"/>
        <v>145.99</v>
      </c>
      <c r="L32" s="192">
        <f t="shared" si="3"/>
        <v>12.17</v>
      </c>
      <c r="M32" s="192">
        <f>L32/M12</f>
        <v>12.17</v>
      </c>
      <c r="N32" s="196">
        <v>1</v>
      </c>
      <c r="O32" s="164">
        <f t="shared" si="19"/>
        <v>145.99</v>
      </c>
      <c r="P32" s="164">
        <f t="shared" si="4"/>
        <v>12.17</v>
      </c>
      <c r="Q32" s="164">
        <f>P32/Q12</f>
        <v>6.09</v>
      </c>
      <c r="R32" s="194">
        <v>1</v>
      </c>
      <c r="S32" s="192">
        <f t="shared" si="5"/>
        <v>145.99</v>
      </c>
      <c r="T32" s="192">
        <f t="shared" si="6"/>
        <v>12.17</v>
      </c>
      <c r="U32" s="192">
        <f>T32/U12</f>
        <v>12.17</v>
      </c>
      <c r="V32" s="196">
        <v>1</v>
      </c>
      <c r="W32" s="164">
        <f t="shared" si="7"/>
        <v>145.99</v>
      </c>
      <c r="X32" s="164">
        <f t="shared" si="8"/>
        <v>12.17</v>
      </c>
      <c r="Y32" s="164">
        <f>X32/Y12</f>
        <v>12.17</v>
      </c>
      <c r="Z32" s="194">
        <v>1</v>
      </c>
      <c r="AA32" s="192">
        <f t="shared" si="9"/>
        <v>145.99</v>
      </c>
      <c r="AB32" s="192">
        <f t="shared" si="10"/>
        <v>12.17</v>
      </c>
      <c r="AC32" s="192">
        <f>AB32/AC12</f>
        <v>12.17</v>
      </c>
      <c r="AD32" s="196">
        <v>1</v>
      </c>
      <c r="AE32" s="164">
        <f t="shared" si="11"/>
        <v>145.99</v>
      </c>
      <c r="AF32" s="164">
        <f t="shared" si="12"/>
        <v>12.17</v>
      </c>
      <c r="AG32" s="164">
        <f>AF32/AG12</f>
        <v>12.17</v>
      </c>
      <c r="AH32" s="194">
        <v>1</v>
      </c>
      <c r="AI32" s="192">
        <f t="shared" si="13"/>
        <v>145.99</v>
      </c>
      <c r="AJ32" s="192">
        <f t="shared" si="14"/>
        <v>12.17</v>
      </c>
      <c r="AK32" s="192">
        <f>AJ32/AK12</f>
        <v>12.17</v>
      </c>
      <c r="AL32" s="196">
        <v>1</v>
      </c>
      <c r="AM32" s="164">
        <f t="shared" si="15"/>
        <v>145.99</v>
      </c>
      <c r="AN32" s="164">
        <f t="shared" si="16"/>
        <v>12.17</v>
      </c>
      <c r="AO32" s="164">
        <f>AN32/AO12</f>
        <v>12.17</v>
      </c>
      <c r="AP32" s="194">
        <v>1</v>
      </c>
      <c r="AQ32" s="192">
        <f t="shared" si="17"/>
        <v>145.99</v>
      </c>
      <c r="AR32" s="192">
        <f t="shared" si="18"/>
        <v>12.17</v>
      </c>
      <c r="AS32" s="192">
        <f>AR32/AS12</f>
        <v>12.17</v>
      </c>
    </row>
    <row r="33" spans="1:45" s="149" customFormat="1" ht="12.75">
      <c r="A33" s="141"/>
      <c r="B33" s="191">
        <v>19</v>
      </c>
      <c r="C33" s="155" t="s">
        <v>417</v>
      </c>
      <c r="D33" s="144" t="s">
        <v>293</v>
      </c>
      <c r="E33" s="272">
        <v>76.22</v>
      </c>
      <c r="F33" s="196">
        <v>1</v>
      </c>
      <c r="G33" s="164">
        <f t="shared" si="0"/>
        <v>76.22</v>
      </c>
      <c r="H33" s="164">
        <f t="shared" si="1"/>
        <v>6.35</v>
      </c>
      <c r="I33" s="164">
        <f>H33/I12</f>
        <v>2.12</v>
      </c>
      <c r="J33" s="194">
        <v>0</v>
      </c>
      <c r="K33" s="192">
        <f t="shared" si="2"/>
        <v>0</v>
      </c>
      <c r="L33" s="192">
        <f t="shared" si="3"/>
        <v>0</v>
      </c>
      <c r="M33" s="192">
        <f>L33/M12</f>
        <v>0</v>
      </c>
      <c r="N33" s="196">
        <v>1</v>
      </c>
      <c r="O33" s="164">
        <f t="shared" si="19"/>
        <v>76.22</v>
      </c>
      <c r="P33" s="164">
        <f t="shared" si="4"/>
        <v>6.35</v>
      </c>
      <c r="Q33" s="164">
        <f>P33/Q12</f>
        <v>3.18</v>
      </c>
      <c r="R33" s="194">
        <v>1</v>
      </c>
      <c r="S33" s="192">
        <f t="shared" si="5"/>
        <v>76.22</v>
      </c>
      <c r="T33" s="192">
        <f t="shared" si="6"/>
        <v>6.35</v>
      </c>
      <c r="U33" s="192">
        <f>T33/U12</f>
        <v>6.35</v>
      </c>
      <c r="V33" s="196">
        <v>1</v>
      </c>
      <c r="W33" s="164">
        <f t="shared" si="7"/>
        <v>76.22</v>
      </c>
      <c r="X33" s="164">
        <f t="shared" si="8"/>
        <v>6.35</v>
      </c>
      <c r="Y33" s="164">
        <f>X33/Y12</f>
        <v>6.35</v>
      </c>
      <c r="Z33" s="194">
        <v>0</v>
      </c>
      <c r="AA33" s="192">
        <f t="shared" si="9"/>
        <v>0</v>
      </c>
      <c r="AB33" s="192">
        <f t="shared" si="10"/>
        <v>0</v>
      </c>
      <c r="AC33" s="192">
        <f>AB33/AC12</f>
        <v>0</v>
      </c>
      <c r="AD33" s="196">
        <v>0</v>
      </c>
      <c r="AE33" s="164">
        <f t="shared" si="11"/>
        <v>0</v>
      </c>
      <c r="AF33" s="164">
        <f t="shared" si="12"/>
        <v>0</v>
      </c>
      <c r="AG33" s="164">
        <f>AF33/AG12</f>
        <v>0</v>
      </c>
      <c r="AH33" s="194">
        <v>0</v>
      </c>
      <c r="AI33" s="192">
        <f t="shared" si="13"/>
        <v>0</v>
      </c>
      <c r="AJ33" s="192">
        <f t="shared" si="14"/>
        <v>0</v>
      </c>
      <c r="AK33" s="192">
        <f>AJ33/AK12</f>
        <v>0</v>
      </c>
      <c r="AL33" s="196">
        <v>0</v>
      </c>
      <c r="AM33" s="164">
        <f t="shared" si="15"/>
        <v>0</v>
      </c>
      <c r="AN33" s="164">
        <f t="shared" si="16"/>
        <v>0</v>
      </c>
      <c r="AO33" s="164">
        <f>AN33/AO12</f>
        <v>0</v>
      </c>
      <c r="AP33" s="194">
        <v>0</v>
      </c>
      <c r="AQ33" s="192">
        <f t="shared" si="17"/>
        <v>0</v>
      </c>
      <c r="AR33" s="192">
        <f t="shared" si="18"/>
        <v>0</v>
      </c>
      <c r="AS33" s="192">
        <f>AR33/AS12</f>
        <v>0</v>
      </c>
    </row>
    <row r="34" spans="1:45" s="149" customFormat="1" ht="38.25">
      <c r="A34" s="141"/>
      <c r="B34" s="191">
        <v>20</v>
      </c>
      <c r="C34" s="155" t="s">
        <v>418</v>
      </c>
      <c r="D34" s="144" t="s">
        <v>293</v>
      </c>
      <c r="E34" s="272">
        <v>622.04</v>
      </c>
      <c r="F34" s="196">
        <v>0</v>
      </c>
      <c r="G34" s="164">
        <f t="shared" si="0"/>
        <v>0</v>
      </c>
      <c r="H34" s="164">
        <f t="shared" si="1"/>
        <v>0</v>
      </c>
      <c r="I34" s="164">
        <f>H34/I12</f>
        <v>0</v>
      </c>
      <c r="J34" s="194">
        <v>0</v>
      </c>
      <c r="K34" s="192">
        <f t="shared" si="2"/>
        <v>0</v>
      </c>
      <c r="L34" s="192">
        <f t="shared" si="3"/>
        <v>0</v>
      </c>
      <c r="M34" s="192">
        <f>L34/M12</f>
        <v>0</v>
      </c>
      <c r="N34" s="196">
        <v>0</v>
      </c>
      <c r="O34" s="164">
        <f t="shared" si="19"/>
        <v>0</v>
      </c>
      <c r="P34" s="164">
        <f t="shared" si="4"/>
        <v>0</v>
      </c>
      <c r="Q34" s="164">
        <f>P34/Q12</f>
        <v>0</v>
      </c>
      <c r="R34" s="194">
        <v>0</v>
      </c>
      <c r="S34" s="192">
        <f t="shared" si="5"/>
        <v>0</v>
      </c>
      <c r="T34" s="192">
        <f t="shared" si="6"/>
        <v>0</v>
      </c>
      <c r="U34" s="192">
        <f>T34/U12</f>
        <v>0</v>
      </c>
      <c r="V34" s="196">
        <v>0</v>
      </c>
      <c r="W34" s="164">
        <f t="shared" si="7"/>
        <v>0</v>
      </c>
      <c r="X34" s="164">
        <f t="shared" si="8"/>
        <v>0</v>
      </c>
      <c r="Y34" s="164">
        <f>X34/Y12</f>
        <v>0</v>
      </c>
      <c r="Z34" s="194">
        <v>0</v>
      </c>
      <c r="AA34" s="192">
        <f t="shared" si="9"/>
        <v>0</v>
      </c>
      <c r="AB34" s="192">
        <f t="shared" si="10"/>
        <v>0</v>
      </c>
      <c r="AC34" s="192">
        <f>AB34/AC12</f>
        <v>0</v>
      </c>
      <c r="AD34" s="196">
        <v>0</v>
      </c>
      <c r="AE34" s="164">
        <f t="shared" si="11"/>
        <v>0</v>
      </c>
      <c r="AF34" s="164">
        <f t="shared" si="12"/>
        <v>0</v>
      </c>
      <c r="AG34" s="164">
        <f>AF34/AG12</f>
        <v>0</v>
      </c>
      <c r="AH34" s="194">
        <v>0</v>
      </c>
      <c r="AI34" s="192">
        <f t="shared" si="13"/>
        <v>0</v>
      </c>
      <c r="AJ34" s="192">
        <f t="shared" si="14"/>
        <v>0</v>
      </c>
      <c r="AK34" s="192">
        <f>AJ34/AK12</f>
        <v>0</v>
      </c>
      <c r="AL34" s="196">
        <v>0</v>
      </c>
      <c r="AM34" s="164">
        <f t="shared" si="15"/>
        <v>0</v>
      </c>
      <c r="AN34" s="164">
        <f t="shared" si="16"/>
        <v>0</v>
      </c>
      <c r="AO34" s="164">
        <f>AN34/AO12</f>
        <v>0</v>
      </c>
      <c r="AP34" s="194">
        <v>0</v>
      </c>
      <c r="AQ34" s="192">
        <f t="shared" si="17"/>
        <v>0</v>
      </c>
      <c r="AR34" s="192">
        <f t="shared" si="18"/>
        <v>0</v>
      </c>
      <c r="AS34" s="192">
        <f>AR34/AS12</f>
        <v>0</v>
      </c>
    </row>
    <row r="35" spans="1:45" s="149" customFormat="1" ht="25.5">
      <c r="A35" s="141"/>
      <c r="B35" s="191">
        <v>21</v>
      </c>
      <c r="C35" s="155" t="s">
        <v>419</v>
      </c>
      <c r="D35" s="144" t="s">
        <v>293</v>
      </c>
      <c r="E35" s="272">
        <v>2753.11</v>
      </c>
      <c r="F35" s="196">
        <v>0</v>
      </c>
      <c r="G35" s="164">
        <f t="shared" si="0"/>
        <v>0</v>
      </c>
      <c r="H35" s="164">
        <f t="shared" si="1"/>
        <v>0</v>
      </c>
      <c r="I35" s="164">
        <f>H35/I12</f>
        <v>0</v>
      </c>
      <c r="J35" s="194">
        <v>0</v>
      </c>
      <c r="K35" s="192">
        <f t="shared" si="2"/>
        <v>0</v>
      </c>
      <c r="L35" s="192">
        <f t="shared" si="3"/>
        <v>0</v>
      </c>
      <c r="M35" s="192">
        <f>L35/M12</f>
        <v>0</v>
      </c>
      <c r="N35" s="196">
        <v>0</v>
      </c>
      <c r="O35" s="164">
        <f t="shared" si="19"/>
        <v>0</v>
      </c>
      <c r="P35" s="164">
        <f t="shared" si="4"/>
        <v>0</v>
      </c>
      <c r="Q35" s="164">
        <f>P35/Q12</f>
        <v>0</v>
      </c>
      <c r="R35" s="194">
        <v>0</v>
      </c>
      <c r="S35" s="192">
        <f t="shared" si="5"/>
        <v>0</v>
      </c>
      <c r="T35" s="192">
        <f t="shared" si="6"/>
        <v>0</v>
      </c>
      <c r="U35" s="192">
        <f>T35/U12</f>
        <v>0</v>
      </c>
      <c r="V35" s="196">
        <v>0</v>
      </c>
      <c r="W35" s="164">
        <f t="shared" si="7"/>
        <v>0</v>
      </c>
      <c r="X35" s="164">
        <f t="shared" si="8"/>
        <v>0</v>
      </c>
      <c r="Y35" s="164">
        <f>X35/Y12</f>
        <v>0</v>
      </c>
      <c r="Z35" s="194">
        <v>0</v>
      </c>
      <c r="AA35" s="192">
        <f t="shared" si="9"/>
        <v>0</v>
      </c>
      <c r="AB35" s="192">
        <f t="shared" si="10"/>
        <v>0</v>
      </c>
      <c r="AC35" s="192">
        <f>AB35/AC12</f>
        <v>0</v>
      </c>
      <c r="AD35" s="196">
        <v>0</v>
      </c>
      <c r="AE35" s="164">
        <f t="shared" si="11"/>
        <v>0</v>
      </c>
      <c r="AF35" s="164">
        <f t="shared" si="12"/>
        <v>0</v>
      </c>
      <c r="AG35" s="164">
        <f>AF35/AG12</f>
        <v>0</v>
      </c>
      <c r="AH35" s="194">
        <v>0</v>
      </c>
      <c r="AI35" s="192">
        <f t="shared" si="13"/>
        <v>0</v>
      </c>
      <c r="AJ35" s="192">
        <f t="shared" si="14"/>
        <v>0</v>
      </c>
      <c r="AK35" s="192">
        <f>AJ35/AK12</f>
        <v>0</v>
      </c>
      <c r="AL35" s="196">
        <v>0</v>
      </c>
      <c r="AM35" s="164">
        <f t="shared" si="15"/>
        <v>0</v>
      </c>
      <c r="AN35" s="164">
        <f t="shared" si="16"/>
        <v>0</v>
      </c>
      <c r="AO35" s="164">
        <f>AN35/AO12</f>
        <v>0</v>
      </c>
      <c r="AP35" s="194">
        <v>0</v>
      </c>
      <c r="AQ35" s="192">
        <f t="shared" si="17"/>
        <v>0</v>
      </c>
      <c r="AR35" s="192">
        <f t="shared" si="18"/>
        <v>0</v>
      </c>
      <c r="AS35" s="192">
        <f>AR35/AS12</f>
        <v>0</v>
      </c>
    </row>
    <row r="36" spans="1:45" s="149" customFormat="1" ht="12.75">
      <c r="A36" s="141"/>
      <c r="B36" s="191">
        <v>22</v>
      </c>
      <c r="C36" s="155" t="s">
        <v>420</v>
      </c>
      <c r="D36" s="144" t="s">
        <v>293</v>
      </c>
      <c r="E36" s="272">
        <v>289</v>
      </c>
      <c r="F36" s="196">
        <v>0</v>
      </c>
      <c r="G36" s="164">
        <f t="shared" si="0"/>
        <v>0</v>
      </c>
      <c r="H36" s="164">
        <f t="shared" si="1"/>
        <v>0</v>
      </c>
      <c r="I36" s="164">
        <f>H36/I12</f>
        <v>0</v>
      </c>
      <c r="J36" s="194">
        <v>0</v>
      </c>
      <c r="K36" s="192">
        <f t="shared" si="2"/>
        <v>0</v>
      </c>
      <c r="L36" s="192">
        <f t="shared" si="3"/>
        <v>0</v>
      </c>
      <c r="M36" s="192">
        <f>L36/M12</f>
        <v>0</v>
      </c>
      <c r="N36" s="196">
        <v>0</v>
      </c>
      <c r="O36" s="164">
        <f t="shared" si="19"/>
        <v>0</v>
      </c>
      <c r="P36" s="164">
        <f t="shared" si="4"/>
        <v>0</v>
      </c>
      <c r="Q36" s="164">
        <f>P36/Q12</f>
        <v>0</v>
      </c>
      <c r="R36" s="194">
        <v>0</v>
      </c>
      <c r="S36" s="192">
        <f t="shared" si="5"/>
        <v>0</v>
      </c>
      <c r="T36" s="192">
        <f t="shared" si="6"/>
        <v>0</v>
      </c>
      <c r="U36" s="192">
        <f>T36/U12</f>
        <v>0</v>
      </c>
      <c r="V36" s="196">
        <v>0</v>
      </c>
      <c r="W36" s="164">
        <f t="shared" si="7"/>
        <v>0</v>
      </c>
      <c r="X36" s="164">
        <f t="shared" si="8"/>
        <v>0</v>
      </c>
      <c r="Y36" s="164">
        <f>X36/Y12</f>
        <v>0</v>
      </c>
      <c r="Z36" s="194">
        <v>0</v>
      </c>
      <c r="AA36" s="192">
        <f t="shared" si="9"/>
        <v>0</v>
      </c>
      <c r="AB36" s="192">
        <f t="shared" si="10"/>
        <v>0</v>
      </c>
      <c r="AC36" s="192">
        <f>AB36/AC12</f>
        <v>0</v>
      </c>
      <c r="AD36" s="196">
        <v>0</v>
      </c>
      <c r="AE36" s="164">
        <f t="shared" si="11"/>
        <v>0</v>
      </c>
      <c r="AF36" s="164">
        <f t="shared" si="12"/>
        <v>0</v>
      </c>
      <c r="AG36" s="164">
        <f>AF36/AG12</f>
        <v>0</v>
      </c>
      <c r="AH36" s="194">
        <v>0</v>
      </c>
      <c r="AI36" s="192">
        <f t="shared" si="13"/>
        <v>0</v>
      </c>
      <c r="AJ36" s="192">
        <f t="shared" si="14"/>
        <v>0</v>
      </c>
      <c r="AK36" s="192">
        <f>AJ36/AK12</f>
        <v>0</v>
      </c>
      <c r="AL36" s="196">
        <v>0</v>
      </c>
      <c r="AM36" s="164">
        <f t="shared" si="15"/>
        <v>0</v>
      </c>
      <c r="AN36" s="164">
        <f t="shared" si="16"/>
        <v>0</v>
      </c>
      <c r="AO36" s="164">
        <f>AN36/AO12</f>
        <v>0</v>
      </c>
      <c r="AP36" s="194">
        <v>0</v>
      </c>
      <c r="AQ36" s="192">
        <f t="shared" si="17"/>
        <v>0</v>
      </c>
      <c r="AR36" s="192">
        <f t="shared" si="18"/>
        <v>0</v>
      </c>
      <c r="AS36" s="192">
        <f>AR36/AS12</f>
        <v>0</v>
      </c>
    </row>
    <row r="37" spans="1:45" s="149" customFormat="1" ht="25.5">
      <c r="A37" s="141"/>
      <c r="B37" s="191">
        <v>23</v>
      </c>
      <c r="C37" s="155" t="s">
        <v>421</v>
      </c>
      <c r="D37" s="144" t="s">
        <v>293</v>
      </c>
      <c r="E37" s="272">
        <v>270.45999999999998</v>
      </c>
      <c r="F37" s="196">
        <v>0</v>
      </c>
      <c r="G37" s="164">
        <f t="shared" si="0"/>
        <v>0</v>
      </c>
      <c r="H37" s="164">
        <f t="shared" si="1"/>
        <v>0</v>
      </c>
      <c r="I37" s="164">
        <f>H37/I12</f>
        <v>0</v>
      </c>
      <c r="J37" s="194">
        <v>0</v>
      </c>
      <c r="K37" s="192">
        <f t="shared" si="2"/>
        <v>0</v>
      </c>
      <c r="L37" s="192">
        <f t="shared" si="3"/>
        <v>0</v>
      </c>
      <c r="M37" s="192">
        <f>L37/M12</f>
        <v>0</v>
      </c>
      <c r="N37" s="196">
        <v>0</v>
      </c>
      <c r="O37" s="164">
        <f t="shared" si="19"/>
        <v>0</v>
      </c>
      <c r="P37" s="164">
        <f t="shared" si="4"/>
        <v>0</v>
      </c>
      <c r="Q37" s="164">
        <f>P37/Q12</f>
        <v>0</v>
      </c>
      <c r="R37" s="194">
        <v>0</v>
      </c>
      <c r="S37" s="192">
        <f t="shared" si="5"/>
        <v>0</v>
      </c>
      <c r="T37" s="192">
        <f t="shared" si="6"/>
        <v>0</v>
      </c>
      <c r="U37" s="192">
        <f>T37/U12</f>
        <v>0</v>
      </c>
      <c r="V37" s="196">
        <v>0</v>
      </c>
      <c r="W37" s="164">
        <f t="shared" si="7"/>
        <v>0</v>
      </c>
      <c r="X37" s="164">
        <f t="shared" si="8"/>
        <v>0</v>
      </c>
      <c r="Y37" s="164">
        <f>X37/Y12</f>
        <v>0</v>
      </c>
      <c r="Z37" s="194">
        <v>0</v>
      </c>
      <c r="AA37" s="192">
        <f t="shared" si="9"/>
        <v>0</v>
      </c>
      <c r="AB37" s="192">
        <f t="shared" si="10"/>
        <v>0</v>
      </c>
      <c r="AC37" s="192">
        <f>AB37/AC12</f>
        <v>0</v>
      </c>
      <c r="AD37" s="196">
        <v>0</v>
      </c>
      <c r="AE37" s="164">
        <f t="shared" si="11"/>
        <v>0</v>
      </c>
      <c r="AF37" s="164">
        <f t="shared" si="12"/>
        <v>0</v>
      </c>
      <c r="AG37" s="164">
        <f>AF37/AG12</f>
        <v>0</v>
      </c>
      <c r="AH37" s="194">
        <v>0</v>
      </c>
      <c r="AI37" s="192">
        <f t="shared" si="13"/>
        <v>0</v>
      </c>
      <c r="AJ37" s="192">
        <f t="shared" si="14"/>
        <v>0</v>
      </c>
      <c r="AK37" s="192">
        <f>AJ37/AK12</f>
        <v>0</v>
      </c>
      <c r="AL37" s="196">
        <v>0</v>
      </c>
      <c r="AM37" s="164">
        <f t="shared" si="15"/>
        <v>0</v>
      </c>
      <c r="AN37" s="164">
        <f t="shared" si="16"/>
        <v>0</v>
      </c>
      <c r="AO37" s="164">
        <f>AN37/AO12</f>
        <v>0</v>
      </c>
      <c r="AP37" s="194">
        <v>0</v>
      </c>
      <c r="AQ37" s="192">
        <f t="shared" si="17"/>
        <v>0</v>
      </c>
      <c r="AR37" s="192">
        <f t="shared" si="18"/>
        <v>0</v>
      </c>
      <c r="AS37" s="192">
        <f>AR37/AS12</f>
        <v>0</v>
      </c>
    </row>
    <row r="38" spans="1:45" s="141" customFormat="1" ht="23.25" customHeight="1">
      <c r="B38" s="142"/>
      <c r="D38" s="142"/>
      <c r="E38" s="157"/>
      <c r="F38" s="254" t="s">
        <v>391</v>
      </c>
      <c r="G38" s="255">
        <f>SUM(G15:G37)</f>
        <v>2655.03</v>
      </c>
      <c r="H38" s="255">
        <f>SUM(H15:H37)</f>
        <v>221.26</v>
      </c>
      <c r="I38" s="255">
        <f>SUM(I15:I37)</f>
        <v>73.760000000000005</v>
      </c>
      <c r="J38" s="254" t="s">
        <v>391</v>
      </c>
      <c r="K38" s="198">
        <f>SUM(K15:K37)</f>
        <v>2010.83</v>
      </c>
      <c r="L38" s="198">
        <f>SUM(L15:L37)</f>
        <v>167.58</v>
      </c>
      <c r="M38" s="198">
        <f>SUM(M15:M37)</f>
        <v>167.58</v>
      </c>
      <c r="N38" s="254" t="s">
        <v>391</v>
      </c>
      <c r="O38" s="198">
        <f>SUM(O15:O37)</f>
        <v>2829.79</v>
      </c>
      <c r="P38" s="198">
        <f>SUM(P15:P37)</f>
        <v>235.82</v>
      </c>
      <c r="Q38" s="198">
        <f>SUM(Q15:Q37)</f>
        <v>117.96</v>
      </c>
      <c r="R38" s="254" t="s">
        <v>391</v>
      </c>
      <c r="S38" s="198">
        <f>SUM(S15:S37)</f>
        <v>2480.4299999999998</v>
      </c>
      <c r="T38" s="198">
        <f>SUM(T15:T37)</f>
        <v>206.71</v>
      </c>
      <c r="U38" s="198">
        <f>SUM(U15:U37)</f>
        <v>206.71</v>
      </c>
      <c r="V38" s="254" t="s">
        <v>391</v>
      </c>
      <c r="W38" s="198">
        <f>SUM(W15:W37)</f>
        <v>2857.4</v>
      </c>
      <c r="X38" s="198">
        <f>SUM(X15:X37)</f>
        <v>238.12</v>
      </c>
      <c r="Y38" s="198">
        <f>SUM(Y15:Y37)</f>
        <v>238.12</v>
      </c>
      <c r="Z38" s="254" t="s">
        <v>391</v>
      </c>
      <c r="AA38" s="198">
        <f>SUM(AA15:AA37)</f>
        <v>2449.84</v>
      </c>
      <c r="AB38" s="198">
        <f>SUM(AB15:AB37)</f>
        <v>204.16</v>
      </c>
      <c r="AC38" s="198">
        <f>SUM(AC15:AC37)</f>
        <v>204.16</v>
      </c>
      <c r="AD38" s="254" t="s">
        <v>391</v>
      </c>
      <c r="AE38" s="198">
        <f>SUM(AE15:AE37)</f>
        <v>1944.67</v>
      </c>
      <c r="AF38" s="198">
        <f>SUM(AF15:AF37)</f>
        <v>162.06</v>
      </c>
      <c r="AG38" s="198">
        <f>SUM(AG15:AG37)</f>
        <v>162.06</v>
      </c>
      <c r="AH38" s="254" t="s">
        <v>391</v>
      </c>
      <c r="AI38" s="198">
        <f>SUM(AI15:AI37)</f>
        <v>1944.09</v>
      </c>
      <c r="AJ38" s="198">
        <f>SUM(AJ15:AJ37)</f>
        <v>162.02000000000001</v>
      </c>
      <c r="AK38" s="198">
        <f>SUM(AK15:AK37)</f>
        <v>162.02000000000001</v>
      </c>
      <c r="AL38" s="254" t="s">
        <v>391</v>
      </c>
      <c r="AM38" s="198">
        <f>SUM(AM15:AM37)</f>
        <v>1944.09</v>
      </c>
      <c r="AN38" s="198">
        <f>SUM(AN15:AN37)</f>
        <v>162.02000000000001</v>
      </c>
      <c r="AO38" s="198">
        <f>SUM(AO15:AO37)</f>
        <v>162.02000000000001</v>
      </c>
      <c r="AP38" s="254" t="s">
        <v>391</v>
      </c>
      <c r="AQ38" s="198">
        <f>SUM(AQ15:AQ37)</f>
        <v>1906.71</v>
      </c>
      <c r="AR38" s="198">
        <f>SUM(AR15:AR37)</f>
        <v>158.9</v>
      </c>
      <c r="AS38" s="198">
        <f>SUM(AS15:AS37)</f>
        <v>158.9</v>
      </c>
    </row>
    <row r="39" spans="1:45" s="141" customFormat="1" ht="23.25" customHeight="1">
      <c r="B39" s="142"/>
      <c r="D39" s="142"/>
      <c r="E39" s="157"/>
      <c r="F39" s="197" t="s">
        <v>422</v>
      </c>
      <c r="G39" s="524"/>
      <c r="H39" s="525"/>
      <c r="I39" s="198">
        <f>((G38*0.8)/(12*8)/I12)</f>
        <v>7.38</v>
      </c>
      <c r="J39" s="197" t="s">
        <v>422</v>
      </c>
      <c r="K39" s="524"/>
      <c r="L39" s="525"/>
      <c r="M39" s="198">
        <f>((K38*0.8)/(12*8)/M12)</f>
        <v>16.760000000000002</v>
      </c>
      <c r="N39" s="197" t="s">
        <v>422</v>
      </c>
      <c r="O39" s="524"/>
      <c r="P39" s="525"/>
      <c r="Q39" s="198">
        <f>((O38*0.8)/(12*8)/Q12)</f>
        <v>11.79</v>
      </c>
      <c r="R39" s="197" t="s">
        <v>422</v>
      </c>
      <c r="S39" s="524"/>
      <c r="T39" s="525"/>
      <c r="U39" s="198">
        <f>((S38*0.8)/(12*8)/U12)</f>
        <v>20.67</v>
      </c>
      <c r="V39" s="197" t="s">
        <v>422</v>
      </c>
      <c r="W39" s="524"/>
      <c r="X39" s="525"/>
      <c r="Y39" s="198">
        <f>((W38*0.8)/(12*8)/Y12)</f>
        <v>23.81</v>
      </c>
      <c r="Z39" s="197" t="s">
        <v>422</v>
      </c>
      <c r="AA39" s="524"/>
      <c r="AB39" s="525"/>
      <c r="AC39" s="198">
        <f>((AA38*0.8)/(12*8)/AC12)</f>
        <v>20.420000000000002</v>
      </c>
      <c r="AD39" s="197" t="s">
        <v>422</v>
      </c>
      <c r="AE39" s="524"/>
      <c r="AF39" s="525"/>
      <c r="AG39" s="198">
        <f>((AE38*0.8)/(12*8)/AG12)</f>
        <v>16.21</v>
      </c>
      <c r="AH39" s="197" t="s">
        <v>422</v>
      </c>
      <c r="AI39" s="524"/>
      <c r="AJ39" s="525"/>
      <c r="AK39" s="198">
        <f>((AI38*0.8)/(12*8)/AK12)</f>
        <v>16.2</v>
      </c>
      <c r="AL39" s="197" t="s">
        <v>422</v>
      </c>
      <c r="AM39" s="524"/>
      <c r="AN39" s="525"/>
      <c r="AO39" s="198">
        <f>((AM38*0.8)/(12*8)/AO12)</f>
        <v>16.2</v>
      </c>
      <c r="AP39" s="197" t="s">
        <v>422</v>
      </c>
      <c r="AQ39" s="524"/>
      <c r="AR39" s="525"/>
      <c r="AS39" s="198">
        <f>((AQ38*0.8)/(12*8)/AS12)</f>
        <v>15.89</v>
      </c>
    </row>
    <row r="40" spans="1:45" s="141" customFormat="1" ht="12" customHeight="1">
      <c r="B40" s="142"/>
      <c r="H40" s="236"/>
      <c r="L40" s="236"/>
      <c r="P40" s="236"/>
      <c r="T40" s="236"/>
      <c r="X40" s="236"/>
      <c r="AB40" s="236"/>
      <c r="AF40" s="236"/>
      <c r="AJ40" s="236"/>
      <c r="AN40" s="236"/>
      <c r="AR40" s="236"/>
    </row>
    <row r="41" spans="1:45" s="141" customFormat="1" ht="48.75" customHeight="1">
      <c r="B41" s="333" t="s">
        <v>393</v>
      </c>
      <c r="C41" s="333"/>
      <c r="D41" s="333"/>
      <c r="E41" s="333"/>
      <c r="F41" s="260"/>
      <c r="L41" s="236"/>
      <c r="P41" s="236"/>
      <c r="T41" s="236"/>
      <c r="W41" s="253"/>
      <c r="X41" s="236"/>
      <c r="AB41" s="236"/>
      <c r="AD41" s="526"/>
      <c r="AE41" s="526"/>
      <c r="AF41" s="526"/>
      <c r="AG41" s="526"/>
      <c r="AI41" s="253"/>
      <c r="AJ41" s="236"/>
      <c r="AM41" s="253"/>
      <c r="AN41" s="236"/>
      <c r="AQ41" s="253"/>
      <c r="AR41" s="236"/>
    </row>
    <row r="42" spans="1:45" s="141" customFormat="1" ht="22.5" customHeight="1">
      <c r="B42" s="142"/>
      <c r="I42" s="269"/>
      <c r="L42" s="236"/>
      <c r="P42" s="236"/>
      <c r="T42" s="236"/>
      <c r="X42" s="236"/>
      <c r="AB42" s="236"/>
      <c r="AF42" s="236"/>
      <c r="AJ42" s="236"/>
      <c r="AN42" s="236"/>
      <c r="AR42" s="236"/>
    </row>
    <row r="43" spans="1:45" s="141" customFormat="1" ht="20.25" customHeight="1">
      <c r="B43" s="142"/>
      <c r="C43" s="521" t="s">
        <v>423</v>
      </c>
      <c r="D43" s="521"/>
      <c r="I43" s="270"/>
      <c r="J43" s="253"/>
      <c r="L43" s="236"/>
      <c r="P43" s="236"/>
      <c r="T43" s="236"/>
      <c r="X43" s="236"/>
      <c r="AB43" s="236"/>
      <c r="AF43" s="236"/>
      <c r="AJ43" s="236"/>
      <c r="AN43" s="236"/>
      <c r="AR43" s="236"/>
    </row>
    <row r="44" spans="1:45" s="141" customFormat="1" ht="21.75" customHeight="1">
      <c r="B44" s="256"/>
      <c r="C44" s="267" t="s">
        <v>424</v>
      </c>
      <c r="D44" s="268" t="s">
        <v>425</v>
      </c>
      <c r="E44" s="165"/>
      <c r="F44" s="253"/>
      <c r="G44" s="141" t="s">
        <v>157</v>
      </c>
      <c r="I44" s="270"/>
      <c r="J44" s="253"/>
      <c r="L44" s="236"/>
      <c r="P44" s="236"/>
      <c r="T44" s="236"/>
      <c r="X44" s="236"/>
      <c r="AB44" s="236"/>
      <c r="AF44" s="236"/>
      <c r="AJ44" s="236"/>
      <c r="AN44" s="236"/>
      <c r="AR44" s="236"/>
    </row>
    <row r="45" spans="1:45" s="141" customFormat="1" ht="21.75" customHeight="1">
      <c r="B45" s="256"/>
      <c r="C45" s="265" t="s">
        <v>426</v>
      </c>
      <c r="D45" s="266">
        <v>8</v>
      </c>
      <c r="F45" s="253"/>
      <c r="H45" s="236"/>
      <c r="I45" s="253"/>
      <c r="L45" s="236"/>
      <c r="P45" s="236"/>
      <c r="T45" s="236"/>
      <c r="X45" s="236"/>
      <c r="AB45" s="236"/>
      <c r="AF45" s="236"/>
      <c r="AJ45" s="236"/>
      <c r="AN45" s="236"/>
      <c r="AR45" s="236"/>
    </row>
    <row r="46" spans="1:45" s="141" customFormat="1" ht="21.75" customHeight="1">
      <c r="B46" s="142"/>
      <c r="C46" s="519" t="s">
        <v>427</v>
      </c>
      <c r="D46" s="520"/>
      <c r="H46" s="236"/>
      <c r="L46" s="236"/>
      <c r="P46" s="236"/>
      <c r="T46" s="236"/>
      <c r="X46" s="236"/>
      <c r="AB46" s="236"/>
      <c r="AF46" s="236"/>
      <c r="AJ46" s="236"/>
      <c r="AN46" s="236"/>
      <c r="AR46" s="236"/>
    </row>
    <row r="47" spans="1:45" s="141" customFormat="1" ht="12.75">
      <c r="B47" s="142"/>
      <c r="H47" s="236"/>
      <c r="I47" s="253"/>
      <c r="L47" s="236"/>
      <c r="P47" s="236"/>
      <c r="T47" s="236"/>
      <c r="X47" s="236"/>
      <c r="AB47" s="236"/>
      <c r="AF47" s="236"/>
      <c r="AJ47" s="236"/>
      <c r="AN47" s="236"/>
      <c r="AR47" s="236"/>
    </row>
    <row r="49" spans="3:3">
      <c r="C49" s="271"/>
    </row>
  </sheetData>
  <sheetProtection sheet="1" objects="1" scenarios="1" formatCells="0" formatColumns="0" formatRows="0" autoFilter="0"/>
  <protectedRanges>
    <protectedRange sqref="E15:E37" name="Range1"/>
  </protectedRanges>
  <mergeCells count="45">
    <mergeCell ref="AM39:AN39"/>
    <mergeCell ref="AD41:AG41"/>
    <mergeCell ref="B14:AS14"/>
    <mergeCell ref="AD12:AF12"/>
    <mergeCell ref="AH12:AJ12"/>
    <mergeCell ref="AL12:AN12"/>
    <mergeCell ref="AP12:AR12"/>
    <mergeCell ref="G39:H39"/>
    <mergeCell ref="K39:L39"/>
    <mergeCell ref="O39:P39"/>
    <mergeCell ref="S39:T39"/>
    <mergeCell ref="J12:L12"/>
    <mergeCell ref="AQ39:AR39"/>
    <mergeCell ref="W39:X39"/>
    <mergeCell ref="AA39:AB39"/>
    <mergeCell ref="AE39:AF39"/>
    <mergeCell ref="R11:U11"/>
    <mergeCell ref="AI39:AJ39"/>
    <mergeCell ref="V11:Y11"/>
    <mergeCell ref="AD11:AG11"/>
    <mergeCell ref="N12:P12"/>
    <mergeCell ref="R12:T12"/>
    <mergeCell ref="V12:X12"/>
    <mergeCell ref="Z11:AC11"/>
    <mergeCell ref="E11:E13"/>
    <mergeCell ref="F11:I11"/>
    <mergeCell ref="F12:H12"/>
    <mergeCell ref="J11:M11"/>
    <mergeCell ref="N11:Q11"/>
    <mergeCell ref="B8:AS8"/>
    <mergeCell ref="C46:D46"/>
    <mergeCell ref="B41:E41"/>
    <mergeCell ref="B4:AS4"/>
    <mergeCell ref="B5:AS5"/>
    <mergeCell ref="B6:AS6"/>
    <mergeCell ref="B7:AS7"/>
    <mergeCell ref="C43:D43"/>
    <mergeCell ref="B10:AS10"/>
    <mergeCell ref="AH11:AK11"/>
    <mergeCell ref="AL11:AO11"/>
    <mergeCell ref="AP11:AS11"/>
    <mergeCell ref="Z12:AB12"/>
    <mergeCell ref="B11:B13"/>
    <mergeCell ref="C11:C13"/>
    <mergeCell ref="D11:D13"/>
  </mergeCells>
  <hyperlinks>
    <hyperlink ref="B1" location="'Quadro-Metragem-Por município'!A1" display="Voltar para Quadro Resumo" xr:uid="{00000000-0004-0000-1400-000000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B3E0"/>
  </sheetPr>
  <dimension ref="B1:U38"/>
  <sheetViews>
    <sheetView tabSelected="1" zoomScale="90" zoomScaleNormal="90" zoomScaleSheetLayoutView="90" workbookViewId="0"/>
  </sheetViews>
  <sheetFormatPr defaultColWidth="9.140625" defaultRowHeight="12.75"/>
  <cols>
    <col min="1" max="1" width="3" style="13" customWidth="1"/>
    <col min="2" max="2" width="9.140625" style="13"/>
    <col min="3" max="3" width="7" style="13" customWidth="1"/>
    <col min="4" max="4" width="36.28515625" style="13" customWidth="1"/>
    <col min="5" max="5" width="18.5703125" style="13" customWidth="1"/>
    <col min="6" max="6" width="23.140625" style="13" customWidth="1"/>
    <col min="7" max="7" width="12.140625" style="13" customWidth="1"/>
    <col min="8" max="8" width="11.28515625" style="202" customWidth="1"/>
    <col min="9" max="9" width="12.7109375" style="13" customWidth="1"/>
    <col min="10" max="11" width="18.5703125" style="13" customWidth="1"/>
    <col min="12" max="12" width="17.140625" style="13" customWidth="1"/>
    <col min="13" max="15" width="17.5703125" style="13" customWidth="1"/>
    <col min="16" max="16" width="18.5703125" style="13" customWidth="1"/>
    <col min="17" max="17" width="18" style="13" customWidth="1"/>
    <col min="18" max="18" width="9.140625" style="13" bestFit="1" customWidth="1"/>
    <col min="19" max="20" width="9.140625" style="13"/>
    <col min="21" max="21" width="16" style="13" bestFit="1" customWidth="1"/>
    <col min="22" max="16384" width="9.140625" style="13"/>
  </cols>
  <sheetData>
    <row r="1" spans="2:21" s="5" customFormat="1" ht="28.5" customHeight="1">
      <c r="H1" s="200"/>
      <c r="Q1" s="75"/>
    </row>
    <row r="2" spans="2:21" s="5" customFormat="1" ht="16.5">
      <c r="H2" s="200"/>
      <c r="Q2" s="75"/>
    </row>
    <row r="3" spans="2:21" s="5" customFormat="1" ht="16.5" customHeight="1">
      <c r="H3" s="200"/>
    </row>
    <row r="4" spans="2:21" s="7" customFormat="1" ht="10.5" customHeight="1">
      <c r="B4" s="328" t="s">
        <v>0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14"/>
    </row>
    <row r="5" spans="2:21" s="7" customFormat="1" ht="10.5" customHeight="1">
      <c r="B5" s="328" t="s">
        <v>1</v>
      </c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14"/>
    </row>
    <row r="6" spans="2:21" s="7" customFormat="1" ht="10.5" customHeight="1">
      <c r="B6" s="329" t="s">
        <v>2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15"/>
    </row>
    <row r="7" spans="2:21" s="7" customFormat="1" ht="10.5" customHeight="1">
      <c r="B7" s="329" t="s">
        <v>3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15"/>
    </row>
    <row r="8" spans="2:21" s="7" customFormat="1" ht="10.5" customHeight="1">
      <c r="B8" s="329" t="s">
        <v>49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15"/>
    </row>
    <row r="9" spans="2:21" s="7" customFormat="1" ht="15.95" customHeight="1">
      <c r="B9" s="6"/>
      <c r="C9" s="6"/>
      <c r="D9" s="6"/>
      <c r="E9" s="6"/>
      <c r="F9" s="6"/>
      <c r="G9" s="6"/>
      <c r="H9" s="201"/>
      <c r="I9" s="6"/>
      <c r="J9" s="6"/>
      <c r="K9" s="6"/>
      <c r="L9" s="6"/>
      <c r="M9" s="6"/>
      <c r="N9" s="6"/>
      <c r="O9" s="6"/>
      <c r="P9" s="6"/>
      <c r="Q9" s="6"/>
    </row>
    <row r="10" spans="2:21" ht="32.25" customHeight="1">
      <c r="B10" s="351" t="s">
        <v>50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</row>
    <row r="11" spans="2:21" s="12" customFormat="1" ht="43.5" customHeight="1">
      <c r="B11" s="77" t="s">
        <v>5</v>
      </c>
      <c r="C11" s="77" t="s">
        <v>6</v>
      </c>
      <c r="D11" s="77" t="s">
        <v>29</v>
      </c>
      <c r="E11" s="77" t="s">
        <v>51</v>
      </c>
      <c r="F11" s="77" t="s">
        <v>30</v>
      </c>
      <c r="G11" s="77" t="s">
        <v>8</v>
      </c>
      <c r="H11" s="77" t="s">
        <v>9</v>
      </c>
      <c r="I11" s="77" t="s">
        <v>52</v>
      </c>
      <c r="J11" s="77" t="s">
        <v>53</v>
      </c>
      <c r="K11" s="77" t="s">
        <v>54</v>
      </c>
      <c r="L11" s="232" t="s">
        <v>55</v>
      </c>
      <c r="M11" s="77" t="s">
        <v>56</v>
      </c>
      <c r="N11" s="208" t="s">
        <v>57</v>
      </c>
      <c r="O11" s="208" t="s">
        <v>58</v>
      </c>
      <c r="P11" s="208" t="s">
        <v>59</v>
      </c>
      <c r="Q11" s="208" t="s">
        <v>60</v>
      </c>
    </row>
    <row r="12" spans="2:21" ht="32.25" customHeight="1">
      <c r="B12" s="323" t="s">
        <v>16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</row>
    <row r="13" spans="2:21" ht="57.75" customHeight="1">
      <c r="B13" s="324">
        <v>1</v>
      </c>
      <c r="C13" s="307">
        <v>1</v>
      </c>
      <c r="D13" s="11" t="s">
        <v>31</v>
      </c>
      <c r="E13" s="11" t="s">
        <v>61</v>
      </c>
      <c r="F13" s="308" t="s">
        <v>17</v>
      </c>
      <c r="G13" s="115">
        <v>27782</v>
      </c>
      <c r="H13" s="309" t="s">
        <v>18</v>
      </c>
      <c r="I13" s="115">
        <v>2</v>
      </c>
      <c r="J13" s="11">
        <f>'M² PR (3)'!$D$24*I13</f>
        <v>2400</v>
      </c>
      <c r="K13" s="11">
        <v>0</v>
      </c>
      <c r="L13" s="310">
        <f>'M² PR (3)'!$E$24</f>
        <v>4.29</v>
      </c>
      <c r="M13" s="310">
        <f>'Serv.Int - Guaraqueçaba-PR'!$F$118</f>
        <v>5364.14</v>
      </c>
      <c r="N13" s="310">
        <f>'M² PR (3)'!$F$24</f>
        <v>5148</v>
      </c>
      <c r="O13" s="310">
        <f t="shared" ref="O13:O18" si="0">N13*12</f>
        <v>61776</v>
      </c>
      <c r="P13" s="310">
        <f t="shared" ref="P13:P18" si="1">N13*I13</f>
        <v>10296</v>
      </c>
      <c r="Q13" s="310">
        <f t="shared" ref="Q13:Q18" si="2">P13*12</f>
        <v>123552</v>
      </c>
    </row>
    <row r="14" spans="2:21" ht="57.75" customHeight="1">
      <c r="B14" s="324"/>
      <c r="C14" s="203">
        <v>2</v>
      </c>
      <c r="D14" s="207" t="s">
        <v>31</v>
      </c>
      <c r="E14" s="207" t="s">
        <v>61</v>
      </c>
      <c r="F14" s="263" t="s">
        <v>19</v>
      </c>
      <c r="G14" s="138">
        <v>23434</v>
      </c>
      <c r="H14" s="204" t="s">
        <v>18</v>
      </c>
      <c r="I14" s="138">
        <v>1</v>
      </c>
      <c r="J14" s="207">
        <v>0</v>
      </c>
      <c r="K14" s="207">
        <f>'M² PR (3)'!$D$25*I14</f>
        <v>2700</v>
      </c>
      <c r="L14" s="206">
        <f>'M² PR (3)'!$E$25</f>
        <v>2.15</v>
      </c>
      <c r="M14" s="206">
        <f>'Serv.Ext - Guaraqueçaba-PR'!$F$118</f>
        <v>5362.53</v>
      </c>
      <c r="N14" s="206">
        <f>'M² PR (3)'!$F$25</f>
        <v>5805</v>
      </c>
      <c r="O14" s="206">
        <f t="shared" si="0"/>
        <v>69660</v>
      </c>
      <c r="P14" s="206">
        <f t="shared" si="1"/>
        <v>5805</v>
      </c>
      <c r="Q14" s="206">
        <f t="shared" si="2"/>
        <v>69660</v>
      </c>
    </row>
    <row r="15" spans="2:21" ht="33.75" customHeight="1">
      <c r="B15" s="324"/>
      <c r="C15" s="115">
        <v>3</v>
      </c>
      <c r="D15" s="11" t="s">
        <v>62</v>
      </c>
      <c r="E15" s="11" t="s">
        <v>63</v>
      </c>
      <c r="F15" s="308" t="s">
        <v>17</v>
      </c>
      <c r="G15" s="115">
        <v>27782</v>
      </c>
      <c r="H15" s="115" t="s">
        <v>18</v>
      </c>
      <c r="I15" s="115">
        <v>1</v>
      </c>
      <c r="J15" s="316">
        <v>800</v>
      </c>
      <c r="K15" s="316">
        <v>0</v>
      </c>
      <c r="L15" s="311">
        <f>'M² PR (3)'!$E$38</f>
        <v>7.02</v>
      </c>
      <c r="M15" s="311">
        <f>'Serv.Int-NGI CG Ponta Grossa-PR'!$F$118</f>
        <v>5399.32</v>
      </c>
      <c r="N15" s="311">
        <f>'M² PR (3)'!$F$38</f>
        <v>5616</v>
      </c>
      <c r="O15" s="311">
        <f t="shared" si="0"/>
        <v>67392</v>
      </c>
      <c r="P15" s="311">
        <f t="shared" si="1"/>
        <v>5616</v>
      </c>
      <c r="Q15" s="311">
        <f t="shared" si="2"/>
        <v>67392</v>
      </c>
      <c r="U15" s="110"/>
    </row>
    <row r="16" spans="2:21" ht="35.25" customHeight="1">
      <c r="B16" s="324"/>
      <c r="C16" s="138">
        <v>4</v>
      </c>
      <c r="D16" s="207" t="s">
        <v>64</v>
      </c>
      <c r="E16" s="207" t="s">
        <v>65</v>
      </c>
      <c r="F16" s="263" t="s">
        <v>17</v>
      </c>
      <c r="G16" s="138">
        <v>27782</v>
      </c>
      <c r="H16" s="138" t="s">
        <v>18</v>
      </c>
      <c r="I16" s="320">
        <v>1</v>
      </c>
      <c r="J16" s="321">
        <f>'M² PR (3)'!$D$52*I16</f>
        <v>1200</v>
      </c>
      <c r="K16" s="321">
        <v>0</v>
      </c>
      <c r="L16" s="246">
        <f>'M² PR (3)'!$E$52</f>
        <v>4.28</v>
      </c>
      <c r="M16" s="108">
        <f>'Serv.Int-NGI CG Piraí do Sul-PR'!$F$118</f>
        <v>5356.15</v>
      </c>
      <c r="N16" s="108">
        <f>'M² PR (3)'!$F$52</f>
        <v>5136</v>
      </c>
      <c r="O16" s="108">
        <f t="shared" si="0"/>
        <v>61632</v>
      </c>
      <c r="P16" s="108">
        <f t="shared" si="1"/>
        <v>5136</v>
      </c>
      <c r="Q16" s="108">
        <f t="shared" si="2"/>
        <v>61632</v>
      </c>
      <c r="U16" s="110"/>
    </row>
    <row r="17" spans="2:21" ht="35.25" customHeight="1">
      <c r="B17" s="324"/>
      <c r="C17" s="115">
        <v>5</v>
      </c>
      <c r="D17" s="11" t="s">
        <v>64</v>
      </c>
      <c r="E17" s="11" t="s">
        <v>65</v>
      </c>
      <c r="F17" s="308" t="s">
        <v>19</v>
      </c>
      <c r="G17" s="115">
        <v>23434</v>
      </c>
      <c r="H17" s="115" t="s">
        <v>18</v>
      </c>
      <c r="I17" s="317">
        <v>1</v>
      </c>
      <c r="J17" s="319">
        <v>0</v>
      </c>
      <c r="K17" s="319">
        <f>'M² PR (3)'!$D$53*I16</f>
        <v>2700</v>
      </c>
      <c r="L17" s="318">
        <f>'M² PR (3)'!$E$53</f>
        <v>2.14</v>
      </c>
      <c r="M17" s="311">
        <f>'Serv.Ext-NGI CG Piraí do Sul-PR'!$F$118</f>
        <v>5354.6</v>
      </c>
      <c r="N17" s="311">
        <f>'M² PR (3)'!$F$53</f>
        <v>5778</v>
      </c>
      <c r="O17" s="311">
        <f t="shared" si="0"/>
        <v>69336</v>
      </c>
      <c r="P17" s="311">
        <f t="shared" si="1"/>
        <v>5778</v>
      </c>
      <c r="Q17" s="311">
        <f t="shared" si="2"/>
        <v>69336</v>
      </c>
    </row>
    <row r="18" spans="2:21" ht="25.5">
      <c r="B18" s="324"/>
      <c r="C18" s="138">
        <v>6</v>
      </c>
      <c r="D18" s="207" t="s">
        <v>66</v>
      </c>
      <c r="E18" s="207" t="s">
        <v>67</v>
      </c>
      <c r="F18" s="263" t="s">
        <v>17</v>
      </c>
      <c r="G18" s="138">
        <v>27782</v>
      </c>
      <c r="H18" s="138" t="s">
        <v>18</v>
      </c>
      <c r="I18" s="138">
        <v>1</v>
      </c>
      <c r="J18" s="322">
        <f>'M² PR (3)'!$D$66*I18</f>
        <v>1200</v>
      </c>
      <c r="K18" s="322">
        <v>0</v>
      </c>
      <c r="L18" s="108">
        <f>'M² PR (3)'!$E$66</f>
        <v>4.47</v>
      </c>
      <c r="M18" s="108">
        <f>'Serv.Int-NGI CG Fernandes P.-PR'!$F$118</f>
        <v>5592.8</v>
      </c>
      <c r="N18" s="108">
        <f>'M² PR (3)'!$F$66</f>
        <v>5364</v>
      </c>
      <c r="O18" s="108">
        <f t="shared" si="0"/>
        <v>64368</v>
      </c>
      <c r="P18" s="108">
        <f t="shared" si="1"/>
        <v>5364</v>
      </c>
      <c r="Q18" s="108">
        <f t="shared" si="2"/>
        <v>64368</v>
      </c>
      <c r="U18" s="110"/>
    </row>
    <row r="19" spans="2:21" ht="29.25" customHeight="1">
      <c r="B19" s="324"/>
      <c r="C19" s="307">
        <v>7</v>
      </c>
      <c r="D19" s="11" t="s">
        <v>34</v>
      </c>
      <c r="E19" s="11" t="s">
        <v>68</v>
      </c>
      <c r="F19" s="308" t="s">
        <v>17</v>
      </c>
      <c r="G19" s="312">
        <v>27782</v>
      </c>
      <c r="H19" s="115" t="s">
        <v>18</v>
      </c>
      <c r="I19" s="307">
        <v>1</v>
      </c>
      <c r="J19" s="11">
        <v>1200</v>
      </c>
      <c r="K19" s="11">
        <v>0</v>
      </c>
      <c r="L19" s="313">
        <f>'M² PR (3)'!$E$80</f>
        <v>4.59</v>
      </c>
      <c r="M19" s="314">
        <f>'Serv.Int-NGI Curitiba-CampoL-PR'!$F$118</f>
        <v>5732.32</v>
      </c>
      <c r="N19" s="315">
        <f>'M² PR (3)'!$F$80</f>
        <v>5508</v>
      </c>
      <c r="O19" s="315">
        <f t="shared" ref="O19:O24" si="3">N19*12</f>
        <v>66096</v>
      </c>
      <c r="P19" s="315">
        <f t="shared" ref="P19:P24" si="4">N19*I19</f>
        <v>5508</v>
      </c>
      <c r="Q19" s="310">
        <f t="shared" ref="Q19:Q24" si="5">P19*12</f>
        <v>66096</v>
      </c>
      <c r="U19" s="110"/>
    </row>
    <row r="20" spans="2:21" ht="38.25">
      <c r="B20" s="324"/>
      <c r="C20" s="138">
        <v>8</v>
      </c>
      <c r="D20" s="138" t="s">
        <v>35</v>
      </c>
      <c r="E20" s="138" t="s">
        <v>69</v>
      </c>
      <c r="F20" s="263" t="s">
        <v>17</v>
      </c>
      <c r="G20" s="138">
        <v>27782</v>
      </c>
      <c r="H20" s="138" t="s">
        <v>18</v>
      </c>
      <c r="I20" s="138">
        <v>1</v>
      </c>
      <c r="J20" s="207">
        <v>800</v>
      </c>
      <c r="K20" s="207">
        <v>0</v>
      </c>
      <c r="L20" s="108">
        <f>'M² PR (3)'!$E$94</f>
        <v>7.08</v>
      </c>
      <c r="M20" s="108">
        <f>'Serv.Int - NGI Matinhos - PR'!$F$118</f>
        <v>5448.08</v>
      </c>
      <c r="N20" s="108">
        <f>'M² PR (3)'!$F$94</f>
        <v>5664</v>
      </c>
      <c r="O20" s="108">
        <f t="shared" si="3"/>
        <v>67968</v>
      </c>
      <c r="P20" s="108">
        <f t="shared" si="4"/>
        <v>5664</v>
      </c>
      <c r="Q20" s="108">
        <f t="shared" si="5"/>
        <v>67968</v>
      </c>
    </row>
    <row r="21" spans="2:21" ht="38.25">
      <c r="B21" s="324"/>
      <c r="C21" s="307">
        <v>9</v>
      </c>
      <c r="D21" s="115" t="s">
        <v>36</v>
      </c>
      <c r="E21" s="115" t="s">
        <v>70</v>
      </c>
      <c r="F21" s="308" t="s">
        <v>17</v>
      </c>
      <c r="G21" s="312">
        <v>27782</v>
      </c>
      <c r="H21" s="309" t="s">
        <v>18</v>
      </c>
      <c r="I21" s="307">
        <v>1</v>
      </c>
      <c r="J21" s="11">
        <v>800</v>
      </c>
      <c r="K21" s="11">
        <v>0</v>
      </c>
      <c r="L21" s="313">
        <f>'M² PR (3)'!$E$108</f>
        <v>7.16</v>
      </c>
      <c r="M21" s="313">
        <f>'Serv.Int - NGI ICMBio Palmas-PR'!$F$118</f>
        <v>5509.88</v>
      </c>
      <c r="N21" s="315">
        <f>'M² PR (3)'!$F$108</f>
        <v>5728</v>
      </c>
      <c r="O21" s="315">
        <f t="shared" si="3"/>
        <v>68736</v>
      </c>
      <c r="P21" s="315">
        <f t="shared" si="4"/>
        <v>5728</v>
      </c>
      <c r="Q21" s="310">
        <f t="shared" si="5"/>
        <v>68736</v>
      </c>
      <c r="U21" s="110"/>
    </row>
    <row r="22" spans="2:21" ht="42.75" customHeight="1">
      <c r="B22" s="324"/>
      <c r="C22" s="138">
        <v>10</v>
      </c>
      <c r="D22" s="207" t="s">
        <v>37</v>
      </c>
      <c r="E22" s="138" t="s">
        <v>71</v>
      </c>
      <c r="F22" s="263" t="s">
        <v>17</v>
      </c>
      <c r="G22" s="138">
        <v>27782</v>
      </c>
      <c r="H22" s="138" t="s">
        <v>18</v>
      </c>
      <c r="I22" s="138">
        <v>1</v>
      </c>
      <c r="J22" s="207">
        <v>800</v>
      </c>
      <c r="K22" s="207">
        <v>0</v>
      </c>
      <c r="L22" s="108">
        <f>'M² PR (3)'!$E$122</f>
        <v>6.7</v>
      </c>
      <c r="M22" s="108">
        <f>'Serv.Int-NGIRioParaná Guaira-PR'!$F$118</f>
        <v>5156.8500000000004</v>
      </c>
      <c r="N22" s="108">
        <f>'M² PR (3)'!$F$122</f>
        <v>5360</v>
      </c>
      <c r="O22" s="108">
        <f t="shared" si="3"/>
        <v>64320</v>
      </c>
      <c r="P22" s="108">
        <f t="shared" si="4"/>
        <v>5360</v>
      </c>
      <c r="Q22" s="108">
        <f t="shared" si="5"/>
        <v>64320</v>
      </c>
    </row>
    <row r="23" spans="2:21" ht="45" customHeight="1">
      <c r="B23" s="324"/>
      <c r="C23" s="115">
        <v>11</v>
      </c>
      <c r="D23" s="11" t="s">
        <v>37</v>
      </c>
      <c r="E23" s="115" t="s">
        <v>72</v>
      </c>
      <c r="F23" s="308" t="s">
        <v>17</v>
      </c>
      <c r="G23" s="115">
        <v>27782</v>
      </c>
      <c r="H23" s="115" t="s">
        <v>18</v>
      </c>
      <c r="I23" s="115">
        <v>1</v>
      </c>
      <c r="J23" s="11">
        <v>800</v>
      </c>
      <c r="K23" s="11">
        <v>0</v>
      </c>
      <c r="L23" s="311">
        <f>'M² PR (3)'!$E$136</f>
        <v>6.87</v>
      </c>
      <c r="M23" s="311">
        <f>'ServInt-NGIRioParaná UmuaramaPR'!$F$118</f>
        <v>5282.51</v>
      </c>
      <c r="N23" s="311">
        <f>'M² PR (3)'!$F$136</f>
        <v>5496</v>
      </c>
      <c r="O23" s="311">
        <f t="shared" si="3"/>
        <v>65952</v>
      </c>
      <c r="P23" s="311">
        <f t="shared" si="4"/>
        <v>5496</v>
      </c>
      <c r="Q23" s="311">
        <f t="shared" si="5"/>
        <v>65952</v>
      </c>
    </row>
    <row r="24" spans="2:21" ht="23.25" customHeight="1">
      <c r="B24" s="324"/>
      <c r="C24" s="203">
        <v>12</v>
      </c>
      <c r="D24" s="140" t="s">
        <v>73</v>
      </c>
      <c r="E24" s="138" t="s">
        <v>74</v>
      </c>
      <c r="F24" s="263" t="s">
        <v>17</v>
      </c>
      <c r="G24" s="243">
        <v>27782</v>
      </c>
      <c r="H24" s="204" t="s">
        <v>18</v>
      </c>
      <c r="I24" s="203">
        <v>1</v>
      </c>
      <c r="J24" s="231">
        <v>800</v>
      </c>
      <c r="K24" s="231">
        <v>0</v>
      </c>
      <c r="L24" s="211">
        <f>'M² PR (3)'!$E$150</f>
        <v>7.21</v>
      </c>
      <c r="M24" s="211">
        <f>'ServInt-REBIOPerobasTuneiras-PR'!$F$118</f>
        <v>5544.41</v>
      </c>
      <c r="N24" s="205">
        <f>'M² PR (3)'!$F$150</f>
        <v>5768</v>
      </c>
      <c r="O24" s="205">
        <f t="shared" si="3"/>
        <v>69216</v>
      </c>
      <c r="P24" s="205">
        <f t="shared" si="4"/>
        <v>5768</v>
      </c>
      <c r="Q24" s="206">
        <f t="shared" si="5"/>
        <v>69216</v>
      </c>
      <c r="U24" s="110"/>
    </row>
    <row r="25" spans="2:21" ht="30" customHeight="1">
      <c r="B25" s="352" t="s">
        <v>75</v>
      </c>
      <c r="C25" s="353"/>
      <c r="D25" s="353"/>
      <c r="E25" s="353"/>
      <c r="F25" s="353"/>
      <c r="G25" s="353"/>
      <c r="H25" s="354"/>
      <c r="I25" s="214">
        <f>SUM(I13:I24)</f>
        <v>13</v>
      </c>
      <c r="J25" s="233">
        <f>SUM(J13:J24)</f>
        <v>10800</v>
      </c>
      <c r="K25" s="234">
        <f>SUM(K13:K24)</f>
        <v>5400</v>
      </c>
      <c r="L25" s="355" t="s">
        <v>76</v>
      </c>
      <c r="M25" s="356"/>
      <c r="N25" s="209">
        <f>SUM(N13:N24)</f>
        <v>66371</v>
      </c>
      <c r="O25" s="209">
        <f>SUM(O13:O24)</f>
        <v>796452</v>
      </c>
      <c r="P25" s="209">
        <f>SUM(P13:P24)</f>
        <v>71519</v>
      </c>
      <c r="Q25" s="209">
        <f>SUM(Q13:Q24)</f>
        <v>858228</v>
      </c>
      <c r="U25" s="110"/>
    </row>
    <row r="26" spans="2:21" ht="21.75" customHeight="1"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</row>
    <row r="27" spans="2:21" ht="42.75" customHeight="1">
      <c r="B27" s="333" t="s">
        <v>28</v>
      </c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</row>
    <row r="38" spans="6:6">
      <c r="F38" s="74"/>
    </row>
  </sheetData>
  <sheetProtection sheet="1" objects="1" scenarios="1" formatColumns="0" autoFilter="0"/>
  <autoFilter ref="B11:Q11" xr:uid="{00000000-0009-0000-0000-000002000000}"/>
  <mergeCells count="12">
    <mergeCell ref="B26:Q26"/>
    <mergeCell ref="B27:Q27"/>
    <mergeCell ref="B25:H25"/>
    <mergeCell ref="L25:M25"/>
    <mergeCell ref="B13:B24"/>
    <mergeCell ref="B12:Q12"/>
    <mergeCell ref="B4:Q4"/>
    <mergeCell ref="B5:Q5"/>
    <mergeCell ref="B6:Q6"/>
    <mergeCell ref="B8:Q8"/>
    <mergeCell ref="B10:Q10"/>
    <mergeCell ref="B7:Q7"/>
  </mergeCells>
  <hyperlinks>
    <hyperlink ref="F13" location="'Serv.Int - Guaraqueçaba-PR'!A1" display="Servente Interno" xr:uid="{00000000-0004-0000-0200-000000000000}"/>
    <hyperlink ref="F14" location="'Serv.Ext - Guaraqueçaba-PR'!A1" display="Servente Externo" xr:uid="{00000000-0004-0000-0200-000001000000}"/>
    <hyperlink ref="F15" location="'Serv.Int-NGI CG Ponta Grossa-PR'!A1" display="Servente Interno" xr:uid="{00000000-0004-0000-0200-000002000000}"/>
    <hyperlink ref="F16" location="'Serv.Int-NGI CG Piraí do Sul-PR'!A1" display="Servente Interno" xr:uid="{00000000-0004-0000-0200-000003000000}"/>
    <hyperlink ref="F17" location="'Serv.Ext-NGI CG Piraí do Sul-PR'!A1" display="Servente Externo" xr:uid="{00000000-0004-0000-0200-000004000000}"/>
    <hyperlink ref="F18" location="'Serv.Int-NGI CG Fernandes P.-PR'!A1" display="Servente Interno" xr:uid="{00000000-0004-0000-0200-000005000000}"/>
    <hyperlink ref="F19" location="'Serv.Int-NGI Curitiba-CampoL-PR'!A1" display="Servente Interno" xr:uid="{00000000-0004-0000-0200-000006000000}"/>
    <hyperlink ref="F20" location="'Serv.Int - NGI Matinhos - PR'!A1" display="Servente Interno" xr:uid="{00000000-0004-0000-0200-000007000000}"/>
    <hyperlink ref="F21" location="'Serv.Int - NGI ICMBio Palmas-PR'!A1" display="Servente Interno" xr:uid="{00000000-0004-0000-0200-000008000000}"/>
    <hyperlink ref="F22" location="'Serv.Int-NGIRioParaná Guaira-PR'!A1" display="Servente Interno" xr:uid="{00000000-0004-0000-0200-000009000000}"/>
    <hyperlink ref="F23" location="'ServInt-NGIRioParaná UmuaramaPR'!A1" display="Servente Interno" xr:uid="{00000000-0004-0000-0200-00000A000000}"/>
    <hyperlink ref="F24" location="'ServInt-REBIOPerobasTuneiras-PR'!A1" display="Servente Interno" xr:uid="{00000000-0004-0000-0200-00000B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F31"/>
  <sheetViews>
    <sheetView zoomScale="90" zoomScaleNormal="90" workbookViewId="0"/>
  </sheetViews>
  <sheetFormatPr defaultRowHeight="12.75"/>
  <cols>
    <col min="1" max="1" width="3" style="13" customWidth="1"/>
    <col min="2" max="2" width="36.7109375" style="12" customWidth="1"/>
    <col min="3" max="3" width="21.140625" style="13" customWidth="1"/>
    <col min="4" max="4" width="9.140625" style="13" bestFit="1" customWidth="1"/>
    <col min="5" max="5" width="12.28515625" style="13" customWidth="1"/>
    <col min="6" max="6" width="142.85546875" style="13" customWidth="1"/>
    <col min="7" max="16384" width="9.140625" style="13"/>
  </cols>
  <sheetData>
    <row r="1" spans="1:6" ht="16.5">
      <c r="A1" s="5"/>
      <c r="B1" s="75"/>
      <c r="C1" s="5"/>
      <c r="D1" s="5"/>
      <c r="E1" s="5"/>
      <c r="F1" s="5"/>
    </row>
    <row r="2" spans="1:6" ht="16.5">
      <c r="A2" s="5"/>
      <c r="B2" s="75"/>
      <c r="C2" s="5"/>
      <c r="D2" s="5"/>
      <c r="E2" s="5"/>
      <c r="F2" s="5"/>
    </row>
    <row r="3" spans="1:6" ht="16.5">
      <c r="A3" s="5"/>
      <c r="B3" s="75"/>
      <c r="C3" s="5"/>
      <c r="D3" s="5"/>
      <c r="E3" s="5"/>
      <c r="F3" s="5"/>
    </row>
    <row r="4" spans="1:6" ht="16.5">
      <c r="A4" s="5"/>
      <c r="B4" s="75"/>
      <c r="C4" s="5"/>
      <c r="D4" s="5"/>
      <c r="E4" s="5"/>
      <c r="F4" s="5"/>
    </row>
    <row r="5" spans="1:6">
      <c r="A5" s="360" t="s">
        <v>0</v>
      </c>
      <c r="B5" s="360"/>
      <c r="C5" s="360"/>
      <c r="D5" s="360"/>
      <c r="E5" s="360"/>
      <c r="F5" s="360"/>
    </row>
    <row r="6" spans="1:6">
      <c r="A6" s="360" t="s">
        <v>1</v>
      </c>
      <c r="B6" s="360"/>
      <c r="C6" s="360"/>
      <c r="D6" s="360"/>
      <c r="E6" s="360"/>
      <c r="F6" s="360"/>
    </row>
    <row r="7" spans="1:6" ht="12.75" customHeight="1">
      <c r="A7" s="361" t="s">
        <v>2</v>
      </c>
      <c r="B7" s="361"/>
      <c r="C7" s="361"/>
      <c r="D7" s="361"/>
      <c r="E7" s="361"/>
      <c r="F7" s="361"/>
    </row>
    <row r="8" spans="1:6" ht="12.75" customHeight="1">
      <c r="A8" s="361" t="s">
        <v>3</v>
      </c>
      <c r="B8" s="361"/>
      <c r="C8" s="361"/>
      <c r="D8" s="361"/>
      <c r="E8" s="361"/>
      <c r="F8" s="361"/>
    </row>
    <row r="9" spans="1:6" ht="12.75" customHeight="1">
      <c r="A9" s="361" t="s">
        <v>49</v>
      </c>
      <c r="B9" s="361"/>
      <c r="C9" s="361"/>
      <c r="D9" s="361"/>
      <c r="E9" s="361"/>
      <c r="F9" s="361"/>
    </row>
    <row r="10" spans="1:6" ht="12.75" customHeight="1">
      <c r="A10" s="7"/>
      <c r="B10" s="76"/>
      <c r="C10" s="6"/>
      <c r="D10" s="6"/>
      <c r="E10" s="6"/>
      <c r="F10" s="6"/>
    </row>
    <row r="11" spans="1:6" ht="32.25" customHeight="1">
      <c r="A11" s="71"/>
      <c r="B11" s="362" t="s">
        <v>77</v>
      </c>
      <c r="C11" s="363"/>
      <c r="D11" s="363"/>
      <c r="E11" s="363"/>
      <c r="F11" s="364"/>
    </row>
    <row r="12" spans="1:6" ht="25.5" customHeight="1">
      <c r="A12" s="71"/>
      <c r="B12" s="79" t="s">
        <v>78</v>
      </c>
      <c r="C12" s="79" t="s">
        <v>51</v>
      </c>
      <c r="D12" s="80" t="s">
        <v>79</v>
      </c>
      <c r="E12" s="79" t="s">
        <v>80</v>
      </c>
      <c r="F12" s="79" t="s">
        <v>81</v>
      </c>
    </row>
    <row r="13" spans="1:6" ht="60.75" customHeight="1">
      <c r="A13" s="71"/>
      <c r="B13" s="11" t="s">
        <v>31</v>
      </c>
      <c r="C13" s="179" t="s">
        <v>61</v>
      </c>
      <c r="D13" s="11" t="s">
        <v>82</v>
      </c>
      <c r="E13" s="172">
        <v>0.05</v>
      </c>
      <c r="F13" s="169" t="s">
        <v>83</v>
      </c>
    </row>
    <row r="14" spans="1:6" ht="15" customHeight="1">
      <c r="A14" s="71"/>
      <c r="B14" s="357" t="s">
        <v>32</v>
      </c>
      <c r="C14" s="8" t="s">
        <v>63</v>
      </c>
      <c r="D14" s="108" t="s">
        <v>82</v>
      </c>
      <c r="E14" s="171">
        <v>0.05</v>
      </c>
      <c r="F14" s="170" t="s">
        <v>84</v>
      </c>
    </row>
    <row r="15" spans="1:6" ht="15">
      <c r="A15" s="71"/>
      <c r="B15" s="358"/>
      <c r="C15" s="8" t="s">
        <v>65</v>
      </c>
      <c r="D15" s="108" t="s">
        <v>82</v>
      </c>
      <c r="E15" s="171">
        <v>1.4999999999999999E-2</v>
      </c>
      <c r="F15" s="170" t="s">
        <v>85</v>
      </c>
    </row>
    <row r="16" spans="1:6" ht="25.5">
      <c r="A16" s="71"/>
      <c r="B16" s="359"/>
      <c r="C16" s="8" t="s">
        <v>67</v>
      </c>
      <c r="D16" s="108" t="s">
        <v>82</v>
      </c>
      <c r="E16" s="171">
        <v>0.03</v>
      </c>
      <c r="F16" s="170" t="s">
        <v>86</v>
      </c>
    </row>
    <row r="17" spans="1:6" ht="36.75" customHeight="1">
      <c r="A17" s="71"/>
      <c r="B17" s="11" t="s">
        <v>34</v>
      </c>
      <c r="C17" s="179" t="s">
        <v>68</v>
      </c>
      <c r="D17" s="11" t="s">
        <v>82</v>
      </c>
      <c r="E17" s="172">
        <v>0.03</v>
      </c>
      <c r="F17" s="169" t="s">
        <v>87</v>
      </c>
    </row>
    <row r="18" spans="1:6" ht="45.75" customHeight="1">
      <c r="A18" s="71"/>
      <c r="B18" s="8" t="s">
        <v>35</v>
      </c>
      <c r="C18" s="8" t="s">
        <v>69</v>
      </c>
      <c r="D18" s="108" t="s">
        <v>82</v>
      </c>
      <c r="E18" s="171">
        <v>0.02</v>
      </c>
      <c r="F18" s="170" t="s">
        <v>88</v>
      </c>
    </row>
    <row r="19" spans="1:6" ht="67.5" customHeight="1">
      <c r="A19" s="71"/>
      <c r="B19" s="115" t="s">
        <v>89</v>
      </c>
      <c r="C19" s="179" t="s">
        <v>70</v>
      </c>
      <c r="D19" s="11" t="s">
        <v>82</v>
      </c>
      <c r="E19" s="172">
        <v>0.03</v>
      </c>
      <c r="F19" s="174" t="s">
        <v>90</v>
      </c>
    </row>
    <row r="20" spans="1:6" ht="25.5" customHeight="1">
      <c r="A20" s="71"/>
      <c r="B20" s="357" t="s">
        <v>37</v>
      </c>
      <c r="C20" s="8" t="s">
        <v>72</v>
      </c>
      <c r="D20" s="108" t="s">
        <v>82</v>
      </c>
      <c r="E20" s="171">
        <v>0.05</v>
      </c>
      <c r="F20" s="170" t="s">
        <v>91</v>
      </c>
    </row>
    <row r="21" spans="1:6" ht="25.5" customHeight="1">
      <c r="A21" s="71"/>
      <c r="B21" s="359"/>
      <c r="C21" s="8" t="s">
        <v>71</v>
      </c>
      <c r="D21" s="108" t="s">
        <v>82</v>
      </c>
      <c r="E21" s="171">
        <v>0.04</v>
      </c>
      <c r="F21" s="170" t="s">
        <v>92</v>
      </c>
    </row>
    <row r="22" spans="1:6" ht="27.75" customHeight="1">
      <c r="A22" s="71"/>
      <c r="B22" s="129" t="s">
        <v>38</v>
      </c>
      <c r="C22" s="180" t="s">
        <v>93</v>
      </c>
      <c r="D22" s="130" t="s">
        <v>82</v>
      </c>
      <c r="E22" s="181">
        <v>0.05</v>
      </c>
      <c r="F22" s="175" t="s">
        <v>94</v>
      </c>
    </row>
    <row r="23" spans="1:6" ht="15">
      <c r="A23" s="71"/>
      <c r="B23" s="27"/>
      <c r="C23" s="73"/>
      <c r="D23" s="73"/>
      <c r="E23" s="73"/>
      <c r="F23" s="74"/>
    </row>
    <row r="24" spans="1:6" ht="15">
      <c r="A24" s="71"/>
      <c r="B24" s="27"/>
      <c r="C24" s="73"/>
      <c r="D24" s="73"/>
      <c r="E24" s="73"/>
      <c r="F24" s="74"/>
    </row>
    <row r="31" spans="1:6">
      <c r="B31" s="173"/>
    </row>
  </sheetData>
  <sheetProtection sheet="1" objects="1" scenarios="1" formatCells="0" formatColumns="0" formatRows="0" autoFilter="0"/>
  <protectedRanges>
    <protectedRange sqref="E13:F22" name="Intervalo1"/>
  </protectedRanges>
  <autoFilter ref="B12:F22" xr:uid="{00000000-0009-0000-0000-000003000000}"/>
  <mergeCells count="8">
    <mergeCell ref="B14:B16"/>
    <mergeCell ref="B20:B21"/>
    <mergeCell ref="A5:F5"/>
    <mergeCell ref="A6:F6"/>
    <mergeCell ref="A7:F7"/>
    <mergeCell ref="A9:F9"/>
    <mergeCell ref="B11:F11"/>
    <mergeCell ref="A8:F8"/>
  </mergeCells>
  <hyperlinks>
    <hyperlink ref="F13" r:id="rId1" xr:uid="{00000000-0004-0000-0300-000000000000}"/>
    <hyperlink ref="F14" r:id="rId2" xr:uid="{00000000-0004-0000-0300-000001000000}"/>
    <hyperlink ref="F15" r:id="rId3" xr:uid="{00000000-0004-0000-0300-000002000000}"/>
    <hyperlink ref="F17" r:id="rId4" xr:uid="{00000000-0004-0000-0300-000003000000}"/>
    <hyperlink ref="F18" r:id="rId5" xr:uid="{00000000-0004-0000-0300-000004000000}"/>
    <hyperlink ref="F19" r:id="rId6" display="https://leismunicipais.com.br/a/pr/p/palmas/lei-ordinaria/2022/296/2958/lei-ordinaria-n-2958-2022-institui-o-codigo-tributario-do-municipio-de-palmas-pr" xr:uid="{00000000-0004-0000-0300-000005000000}"/>
    <hyperlink ref="F20" r:id="rId7" xr:uid="{00000000-0004-0000-0300-000006000000}"/>
    <hyperlink ref="F21" r:id="rId8" xr:uid="{00000000-0004-0000-0300-000007000000}"/>
    <hyperlink ref="F22" r:id="rId9" xr:uid="{00000000-0004-0000-0300-000008000000}"/>
    <hyperlink ref="F16" r:id="rId10" xr:uid="{00000000-0004-0000-0300-000009000000}"/>
  </hyperlinks>
  <pageMargins left="0.7" right="0.7" top="0.75" bottom="0.75" header="0.3" footer="0.3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A3"/>
  </sheetPr>
  <dimension ref="A1:K29"/>
  <sheetViews>
    <sheetView zoomScale="90" zoomScaleNormal="90" workbookViewId="0"/>
  </sheetViews>
  <sheetFormatPr defaultRowHeight="12.75"/>
  <cols>
    <col min="1" max="1" width="3" style="13" customWidth="1"/>
    <col min="2" max="2" width="35.85546875" style="12" customWidth="1"/>
    <col min="3" max="3" width="13.5703125" style="12" customWidth="1"/>
    <col min="4" max="4" width="18" style="13" customWidth="1"/>
    <col min="5" max="5" width="16.85546875" style="13" customWidth="1"/>
    <col min="6" max="6" width="72.140625" style="13" customWidth="1"/>
    <col min="7" max="7" width="13.85546875" style="13" customWidth="1"/>
    <col min="8" max="8" width="25.85546875" style="13" customWidth="1"/>
    <col min="9" max="16384" width="9.140625" style="13"/>
  </cols>
  <sheetData>
    <row r="1" spans="1:11" ht="16.5">
      <c r="A1" s="5"/>
      <c r="B1" s="75"/>
      <c r="C1" s="75"/>
      <c r="D1" s="5"/>
      <c r="E1" s="5"/>
      <c r="F1" s="5"/>
    </row>
    <row r="2" spans="1:11" ht="16.5">
      <c r="A2" s="5"/>
      <c r="B2" s="75"/>
      <c r="C2" s="75"/>
      <c r="D2" s="5"/>
      <c r="E2" s="5"/>
      <c r="F2" s="5"/>
    </row>
    <row r="3" spans="1:11" ht="16.5">
      <c r="A3" s="5"/>
      <c r="B3" s="75"/>
      <c r="C3" s="75"/>
      <c r="D3" s="5"/>
      <c r="E3" s="5"/>
      <c r="F3" s="5"/>
    </row>
    <row r="4" spans="1:11" ht="16.5">
      <c r="A4" s="5"/>
      <c r="B4" s="75"/>
      <c r="C4" s="75"/>
      <c r="D4" s="5"/>
      <c r="E4" s="5"/>
      <c r="F4" s="5"/>
    </row>
    <row r="5" spans="1:11">
      <c r="A5" s="360" t="s">
        <v>0</v>
      </c>
      <c r="B5" s="360"/>
      <c r="C5" s="360"/>
      <c r="D5" s="360"/>
      <c r="E5" s="360"/>
      <c r="F5" s="360"/>
    </row>
    <row r="6" spans="1:11">
      <c r="A6" s="360" t="s">
        <v>1</v>
      </c>
      <c r="B6" s="360"/>
      <c r="C6" s="360"/>
      <c r="D6" s="360"/>
      <c r="E6" s="360"/>
      <c r="F6" s="360"/>
    </row>
    <row r="7" spans="1:11" ht="12.75" customHeight="1">
      <c r="A7" s="361" t="s">
        <v>2</v>
      </c>
      <c r="B7" s="361"/>
      <c r="C7" s="361"/>
      <c r="D7" s="361"/>
      <c r="E7" s="361"/>
      <c r="F7" s="361"/>
    </row>
    <row r="8" spans="1:11" ht="12.75" customHeight="1">
      <c r="A8" s="361" t="s">
        <v>3</v>
      </c>
      <c r="B8" s="361"/>
      <c r="C8" s="361"/>
      <c r="D8" s="361"/>
      <c r="E8" s="361"/>
      <c r="F8" s="361"/>
    </row>
    <row r="9" spans="1:11" ht="12.75" customHeight="1">
      <c r="A9" s="361" t="s">
        <v>49</v>
      </c>
      <c r="B9" s="361"/>
      <c r="C9" s="361"/>
      <c r="D9" s="361"/>
      <c r="E9" s="361"/>
      <c r="F9" s="361"/>
    </row>
    <row r="10" spans="1:11" ht="12.75" customHeight="1">
      <c r="A10" s="7"/>
      <c r="B10" s="76"/>
      <c r="C10" s="76"/>
      <c r="D10" s="6"/>
      <c r="E10" s="6"/>
      <c r="F10" s="6"/>
    </row>
    <row r="11" spans="1:11" ht="32.25" customHeight="1">
      <c r="A11" s="71"/>
      <c r="B11" s="330" t="s">
        <v>95</v>
      </c>
      <c r="C11" s="330"/>
      <c r="D11" s="330"/>
      <c r="E11" s="330"/>
      <c r="F11" s="330"/>
    </row>
    <row r="12" spans="1:11" ht="47.25" customHeight="1">
      <c r="A12" s="71"/>
      <c r="B12" s="79" t="s">
        <v>78</v>
      </c>
      <c r="C12" s="72" t="s">
        <v>79</v>
      </c>
      <c r="D12" s="72" t="s">
        <v>51</v>
      </c>
      <c r="E12" s="77" t="s">
        <v>96</v>
      </c>
      <c r="F12" s="77" t="s">
        <v>97</v>
      </c>
    </row>
    <row r="13" spans="1:11" ht="68.25" customHeight="1">
      <c r="A13" s="71"/>
      <c r="B13" s="244" t="s">
        <v>98</v>
      </c>
      <c r="C13" s="245" t="s">
        <v>82</v>
      </c>
      <c r="D13" s="182" t="s">
        <v>61</v>
      </c>
      <c r="E13" s="48">
        <f>C29</f>
        <v>8.6999999999999993</v>
      </c>
      <c r="F13" s="69" t="s">
        <v>99</v>
      </c>
    </row>
    <row r="14" spans="1:11" ht="39.75" customHeight="1">
      <c r="A14" s="71"/>
      <c r="B14" s="371" t="s">
        <v>100</v>
      </c>
      <c r="C14" s="246" t="s">
        <v>82</v>
      </c>
      <c r="D14" s="8" t="s">
        <v>63</v>
      </c>
      <c r="E14" s="108">
        <v>4</v>
      </c>
      <c r="F14" s="249" t="s">
        <v>101</v>
      </c>
      <c r="K14" s="184"/>
    </row>
    <row r="15" spans="1:11" ht="43.5" customHeight="1">
      <c r="A15" s="71"/>
      <c r="B15" s="370"/>
      <c r="C15" s="246" t="s">
        <v>82</v>
      </c>
      <c r="D15" s="8" t="s">
        <v>65</v>
      </c>
      <c r="E15" s="111">
        <f>C29</f>
        <v>8.6999999999999993</v>
      </c>
      <c r="F15" s="111" t="s">
        <v>99</v>
      </c>
    </row>
    <row r="16" spans="1:11" ht="43.5" customHeight="1">
      <c r="A16" s="71"/>
      <c r="B16" s="370"/>
      <c r="C16" s="246" t="s">
        <v>82</v>
      </c>
      <c r="D16" s="8" t="s">
        <v>67</v>
      </c>
      <c r="E16" s="108">
        <f>C29</f>
        <v>8.6999999999999993</v>
      </c>
      <c r="F16" s="111" t="s">
        <v>99</v>
      </c>
    </row>
    <row r="17" spans="1:7" ht="47.25" customHeight="1">
      <c r="A17" s="71"/>
      <c r="B17" s="244" t="s">
        <v>102</v>
      </c>
      <c r="C17" s="245" t="s">
        <v>82</v>
      </c>
      <c r="D17" s="182" t="s">
        <v>68</v>
      </c>
      <c r="E17" s="48">
        <f>C29</f>
        <v>8.6999999999999993</v>
      </c>
      <c r="F17" s="131" t="s">
        <v>99</v>
      </c>
    </row>
    <row r="18" spans="1:7" ht="60" customHeight="1">
      <c r="A18" s="71"/>
      <c r="B18" s="248" t="s">
        <v>103</v>
      </c>
      <c r="C18" s="246" t="s">
        <v>82</v>
      </c>
      <c r="D18" s="8" t="s">
        <v>69</v>
      </c>
      <c r="E18" s="108">
        <v>8.92</v>
      </c>
      <c r="F18" s="249" t="s">
        <v>104</v>
      </c>
    </row>
    <row r="19" spans="1:7" ht="43.5" customHeight="1">
      <c r="A19" s="71"/>
      <c r="B19" s="244" t="s">
        <v>105</v>
      </c>
      <c r="C19" s="245" t="s">
        <v>82</v>
      </c>
      <c r="D19" s="182" t="s">
        <v>70</v>
      </c>
      <c r="E19" s="48">
        <f>C29</f>
        <v>8.6999999999999993</v>
      </c>
      <c r="F19" s="78" t="s">
        <v>99</v>
      </c>
    </row>
    <row r="20" spans="1:7" ht="29.25" customHeight="1">
      <c r="A20" s="71"/>
      <c r="B20" s="369" t="s">
        <v>106</v>
      </c>
      <c r="C20" s="246" t="s">
        <v>82</v>
      </c>
      <c r="D20" s="8" t="s">
        <v>72</v>
      </c>
      <c r="E20" s="108">
        <v>4</v>
      </c>
      <c r="F20" s="112" t="s">
        <v>107</v>
      </c>
    </row>
    <row r="21" spans="1:7" ht="25.5">
      <c r="A21" s="71"/>
      <c r="B21" s="370"/>
      <c r="C21" s="246" t="s">
        <v>82</v>
      </c>
      <c r="D21" s="8" t="s">
        <v>71</v>
      </c>
      <c r="E21" s="108">
        <v>3</v>
      </c>
      <c r="F21" s="249" t="s">
        <v>108</v>
      </c>
    </row>
    <row r="22" spans="1:7" ht="52.5" customHeight="1">
      <c r="A22" s="71"/>
      <c r="B22" s="183" t="s">
        <v>73</v>
      </c>
      <c r="C22" s="247" t="s">
        <v>82</v>
      </c>
      <c r="D22" s="183" t="s">
        <v>93</v>
      </c>
      <c r="E22" s="69">
        <f>C29</f>
        <v>8.6999999999999993</v>
      </c>
      <c r="F22" s="131" t="s">
        <v>99</v>
      </c>
    </row>
    <row r="23" spans="1:7" ht="15">
      <c r="A23" s="71"/>
      <c r="B23" s="27"/>
      <c r="C23" s="27"/>
      <c r="D23" s="73"/>
      <c r="E23" s="73"/>
      <c r="F23" s="73"/>
    </row>
    <row r="26" spans="1:7" ht="27.75" customHeight="1">
      <c r="B26" s="367" t="s">
        <v>109</v>
      </c>
      <c r="C26" s="368"/>
      <c r="D26" s="368"/>
      <c r="E26" s="368"/>
      <c r="F26" s="368"/>
      <c r="G26" s="356"/>
    </row>
    <row r="27" spans="1:7" s="149" customFormat="1" ht="36" customHeight="1">
      <c r="B27" s="114" t="s">
        <v>110</v>
      </c>
      <c r="C27" s="114" t="s">
        <v>111</v>
      </c>
      <c r="D27" s="114" t="s">
        <v>112</v>
      </c>
      <c r="E27" s="114" t="s">
        <v>113</v>
      </c>
      <c r="F27" s="114" t="s">
        <v>114</v>
      </c>
      <c r="G27" s="114" t="s">
        <v>115</v>
      </c>
    </row>
    <row r="28" spans="1:7" s="149" customFormat="1" ht="51" customHeight="1">
      <c r="B28" s="162" t="s">
        <v>116</v>
      </c>
      <c r="C28" s="289">
        <v>5.8</v>
      </c>
      <c r="D28" s="185">
        <v>10</v>
      </c>
      <c r="E28" s="185">
        <v>15</v>
      </c>
      <c r="F28" s="250" t="s">
        <v>117</v>
      </c>
      <c r="G28" s="166">
        <v>45252</v>
      </c>
    </row>
    <row r="29" spans="1:7" ht="30" customHeight="1">
      <c r="B29" s="186" t="s">
        <v>118</v>
      </c>
      <c r="C29" s="365">
        <f>(C28*E28)/D28</f>
        <v>8.6999999999999993</v>
      </c>
      <c r="D29" s="366"/>
      <c r="E29" s="366"/>
    </row>
  </sheetData>
  <sheetProtection sheet="1" objects="1" scenarios="1" formatCells="0" formatColumns="0" formatRows="0" autoFilter="0"/>
  <protectedRanges>
    <protectedRange sqref="G28" name="Intervalo3"/>
    <protectedRange sqref="E13:E22" name="Intervalo2"/>
    <protectedRange sqref="C28" name="Intervalo1"/>
    <protectedRange sqref="F13:F22" name="Intervalo4"/>
  </protectedRanges>
  <autoFilter ref="B12:F22" xr:uid="{00000000-0009-0000-0000-000004000000}"/>
  <mergeCells count="10">
    <mergeCell ref="C29:E29"/>
    <mergeCell ref="B26:G26"/>
    <mergeCell ref="B20:B21"/>
    <mergeCell ref="A5:F5"/>
    <mergeCell ref="A6:F6"/>
    <mergeCell ref="A7:F7"/>
    <mergeCell ref="A9:F9"/>
    <mergeCell ref="B11:F11"/>
    <mergeCell ref="B14:B16"/>
    <mergeCell ref="A8:F8"/>
  </mergeCells>
  <hyperlinks>
    <hyperlink ref="F20" r:id="rId1" xr:uid="{00000000-0004-0000-0400-000000000000}"/>
    <hyperlink ref="F28" r:id="rId2" xr:uid="{00000000-0004-0000-0400-000001000000}"/>
    <hyperlink ref="F18" r:id="rId3" xr:uid="{00000000-0004-0000-0400-000002000000}"/>
    <hyperlink ref="F21" r:id="rId4" location=":~:text=O%20valor%20da%20passagem%20%C3%A9,Munic%C3%ADpio%20ofertar%20h%C3%A1%20muitos%20anos" xr:uid="{00000000-0004-0000-0400-000003000000}"/>
    <hyperlink ref="F14" r:id="rId5" xr:uid="{00000000-0004-0000-0400-000004000000}"/>
  </hyperlinks>
  <pageMargins left="0.7" right="0.7" top="0.75" bottom="0.75" header="0.3" footer="0.3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48A34"/>
  </sheetPr>
  <dimension ref="B1:AN156"/>
  <sheetViews>
    <sheetView topLeftCell="A10" zoomScale="90" zoomScaleNormal="90" zoomScaleSheetLayoutView="90" workbookViewId="0">
      <selection activeCell="D20" sqref="D20"/>
    </sheetView>
  </sheetViews>
  <sheetFormatPr defaultColWidth="9.140625" defaultRowHeight="16.5"/>
  <cols>
    <col min="1" max="1" width="3" style="5" customWidth="1"/>
    <col min="2" max="3" width="22.42578125" style="5" customWidth="1"/>
    <col min="4" max="4" width="22" style="5" customWidth="1"/>
    <col min="5" max="5" width="19.42578125" style="5" customWidth="1"/>
    <col min="6" max="6" width="26.28515625" style="5" customWidth="1"/>
    <col min="7" max="7" width="18.28515625" style="5" customWidth="1"/>
    <col min="8" max="8" width="24.85546875" style="5" bestFit="1" customWidth="1"/>
    <col min="9" max="10" width="18.42578125" style="5" customWidth="1"/>
    <col min="11" max="11" width="20.140625" style="5" customWidth="1"/>
    <col min="12" max="12" width="19.28515625" style="5" customWidth="1"/>
    <col min="13" max="14" width="18.42578125" style="5" customWidth="1"/>
    <col min="15" max="15" width="20.140625" style="5" customWidth="1"/>
    <col min="16" max="18" width="18.42578125" style="5" customWidth="1"/>
    <col min="19" max="19" width="20.42578125" style="5" customWidth="1"/>
    <col min="20" max="42" width="18.42578125" style="5" customWidth="1"/>
    <col min="43" max="44" width="9.140625" style="5" bestFit="1" customWidth="1"/>
    <col min="45" max="45" width="2.5703125" style="5" customWidth="1"/>
    <col min="46" max="57" width="9.140625" style="5" bestFit="1" customWidth="1"/>
    <col min="58" max="58" width="28.42578125" style="5" customWidth="1"/>
    <col min="59" max="16384" width="9.140625" style="5"/>
  </cols>
  <sheetData>
    <row r="1" spans="2:40" ht="28.5" customHeight="1">
      <c r="B1" s="262" t="s">
        <v>119</v>
      </c>
    </row>
    <row r="3" spans="2:40" ht="16.5" customHeight="1"/>
    <row r="4" spans="2:40" s="6" customFormat="1" ht="10.5" customHeight="1">
      <c r="B4" s="328" t="s">
        <v>0</v>
      </c>
      <c r="C4" s="328"/>
      <c r="D4" s="328"/>
      <c r="E4" s="328"/>
      <c r="F4" s="328"/>
      <c r="G4" s="14"/>
      <c r="H4" s="14"/>
      <c r="K4" s="14"/>
      <c r="L4" s="14"/>
      <c r="O4" s="14"/>
      <c r="P4" s="14"/>
      <c r="S4" s="14"/>
      <c r="T4" s="14"/>
      <c r="W4" s="14"/>
      <c r="X4" s="14"/>
      <c r="AA4" s="14"/>
      <c r="AB4" s="14"/>
      <c r="AE4" s="14"/>
      <c r="AF4" s="14"/>
      <c r="AI4" s="14"/>
      <c r="AJ4" s="14"/>
      <c r="AM4" s="14"/>
      <c r="AN4" s="14"/>
    </row>
    <row r="5" spans="2:40" s="6" customFormat="1" ht="10.5" customHeight="1">
      <c r="B5" s="328" t="s">
        <v>1</v>
      </c>
      <c r="C5" s="328"/>
      <c r="D5" s="328"/>
      <c r="E5" s="328"/>
      <c r="F5" s="328"/>
      <c r="G5" s="14"/>
      <c r="H5" s="14"/>
      <c r="K5" s="14"/>
      <c r="L5" s="14"/>
      <c r="O5" s="14"/>
      <c r="P5" s="14"/>
      <c r="S5" s="14"/>
      <c r="T5" s="14"/>
      <c r="W5" s="14"/>
      <c r="X5" s="14"/>
      <c r="AA5" s="14"/>
      <c r="AB5" s="14"/>
      <c r="AE5" s="14"/>
      <c r="AF5" s="14"/>
      <c r="AI5" s="14"/>
      <c r="AJ5" s="14"/>
      <c r="AM5" s="14"/>
      <c r="AN5" s="14"/>
    </row>
    <row r="6" spans="2:40" s="6" customFormat="1" ht="10.5" customHeight="1">
      <c r="B6" s="329" t="s">
        <v>2</v>
      </c>
      <c r="C6" s="329"/>
      <c r="D6" s="329"/>
      <c r="E6" s="329"/>
      <c r="F6" s="329"/>
      <c r="G6" s="15"/>
      <c r="H6" s="15"/>
      <c r="K6" s="15"/>
      <c r="L6" s="15"/>
      <c r="O6" s="15"/>
      <c r="P6" s="15"/>
      <c r="S6" s="15"/>
      <c r="T6" s="15"/>
      <c r="W6" s="15"/>
      <c r="X6" s="15"/>
      <c r="AA6" s="15"/>
      <c r="AB6" s="15"/>
      <c r="AE6" s="15"/>
      <c r="AF6" s="15"/>
      <c r="AI6" s="15"/>
      <c r="AJ6" s="15"/>
      <c r="AM6" s="15"/>
      <c r="AN6" s="15"/>
    </row>
    <row r="7" spans="2:40" s="6" customFormat="1" ht="10.5" customHeight="1">
      <c r="B7" s="329" t="s">
        <v>3</v>
      </c>
      <c r="C7" s="329"/>
      <c r="D7" s="329"/>
      <c r="E7" s="329"/>
      <c r="F7" s="329"/>
      <c r="G7" s="15"/>
      <c r="H7" s="15"/>
      <c r="K7" s="15"/>
      <c r="L7" s="15"/>
      <c r="O7" s="15"/>
      <c r="P7" s="15"/>
      <c r="S7" s="15"/>
      <c r="T7" s="15"/>
      <c r="W7" s="15"/>
      <c r="X7" s="15"/>
      <c r="AA7" s="15"/>
      <c r="AB7" s="15"/>
      <c r="AE7" s="15"/>
      <c r="AF7" s="15"/>
      <c r="AI7" s="15"/>
      <c r="AJ7" s="15"/>
      <c r="AM7" s="15"/>
      <c r="AN7" s="15"/>
    </row>
    <row r="8" spans="2:40" s="6" customFormat="1" ht="10.5" customHeight="1">
      <c r="B8" s="329" t="s">
        <v>49</v>
      </c>
      <c r="C8" s="329"/>
      <c r="D8" s="329"/>
      <c r="E8" s="329"/>
      <c r="F8" s="329"/>
      <c r="G8" s="15"/>
      <c r="H8" s="15"/>
      <c r="K8" s="15"/>
      <c r="L8" s="15"/>
      <c r="O8" s="15"/>
      <c r="P8" s="15"/>
      <c r="S8" s="15"/>
      <c r="T8" s="15"/>
      <c r="W8" s="15"/>
      <c r="X8" s="15"/>
      <c r="AA8" s="15"/>
      <c r="AB8" s="15"/>
      <c r="AE8" s="15"/>
      <c r="AF8" s="15"/>
      <c r="AI8" s="15"/>
      <c r="AJ8" s="15"/>
      <c r="AM8" s="15"/>
      <c r="AN8" s="15"/>
    </row>
    <row r="9" spans="2:40" s="6" customFormat="1" ht="15.95" customHeight="1"/>
    <row r="10" spans="2:40" s="81" customFormat="1" ht="18" customHeight="1">
      <c r="B10" s="381" t="s">
        <v>120</v>
      </c>
      <c r="C10" s="381"/>
      <c r="D10" s="381"/>
      <c r="E10" s="381"/>
      <c r="F10" s="381"/>
      <c r="H10" s="333" t="s">
        <v>121</v>
      </c>
      <c r="I10" s="333"/>
      <c r="J10" s="333"/>
      <c r="K10" s="333"/>
      <c r="L10" s="333"/>
    </row>
    <row r="11" spans="2:40" s="81" customFormat="1" ht="15.75" customHeight="1">
      <c r="B11" s="382" t="s">
        <v>122</v>
      </c>
      <c r="C11" s="382"/>
      <c r="D11" s="382"/>
      <c r="E11" s="382"/>
      <c r="F11" s="382"/>
      <c r="H11" s="333"/>
      <c r="I11" s="333"/>
      <c r="J11" s="333"/>
      <c r="K11" s="333"/>
      <c r="L11" s="333"/>
    </row>
    <row r="12" spans="2:40" s="101" customFormat="1" ht="15.75" customHeight="1">
      <c r="C12" s="27"/>
      <c r="D12" s="27"/>
      <c r="E12" s="27"/>
      <c r="F12" s="27"/>
      <c r="H12" s="333"/>
      <c r="I12" s="333"/>
      <c r="J12" s="333"/>
      <c r="K12" s="333"/>
      <c r="L12" s="333"/>
    </row>
    <row r="13" spans="2:40" ht="54" customHeight="1">
      <c r="B13" s="81"/>
      <c r="C13" s="372" t="s">
        <v>123</v>
      </c>
      <c r="D13" s="372"/>
      <c r="E13" s="372"/>
      <c r="F13" s="372"/>
      <c r="H13" s="333"/>
      <c r="I13" s="333"/>
      <c r="J13" s="333"/>
      <c r="K13" s="333"/>
      <c r="L13" s="333"/>
    </row>
    <row r="14" spans="2:40">
      <c r="B14" s="81"/>
      <c r="C14" s="372" t="s">
        <v>52</v>
      </c>
      <c r="D14" s="372"/>
      <c r="E14" s="372"/>
      <c r="F14" s="189">
        <v>3</v>
      </c>
    </row>
    <row r="15" spans="2:40" ht="25.5">
      <c r="B15" s="373" t="s">
        <v>124</v>
      </c>
      <c r="C15" s="24" t="s">
        <v>125</v>
      </c>
      <c r="D15" s="24" t="s">
        <v>126</v>
      </c>
      <c r="E15" s="24" t="s">
        <v>127</v>
      </c>
      <c r="F15" s="23" t="s">
        <v>128</v>
      </c>
    </row>
    <row r="16" spans="2:40">
      <c r="B16" s="374"/>
      <c r="C16" s="11" t="s">
        <v>129</v>
      </c>
      <c r="D16" s="133">
        <f>1/1200</f>
        <v>8.0000000000000004E-4</v>
      </c>
      <c r="E16" s="48">
        <f>'Serv.Int - Guaraqueçaba-PR'!$F$118</f>
        <v>5364.14</v>
      </c>
      <c r="F16" s="136">
        <f>D16*E16</f>
        <v>4.29</v>
      </c>
    </row>
    <row r="17" spans="2:6">
      <c r="B17" s="374"/>
      <c r="C17" s="11" t="s">
        <v>130</v>
      </c>
      <c r="D17" s="10" t="s">
        <v>131</v>
      </c>
      <c r="E17" s="10" t="s">
        <v>131</v>
      </c>
      <c r="F17" s="10" t="s">
        <v>131</v>
      </c>
    </row>
    <row r="18" spans="2:6">
      <c r="B18" s="375"/>
      <c r="C18" s="376" t="s">
        <v>132</v>
      </c>
      <c r="D18" s="376"/>
      <c r="E18" s="376"/>
      <c r="F18" s="227">
        <f>SUM(F16:F17)</f>
        <v>4.29</v>
      </c>
    </row>
    <row r="19" spans="2:6" ht="25.5">
      <c r="B19" s="373" t="s">
        <v>133</v>
      </c>
      <c r="C19" s="24" t="s">
        <v>125</v>
      </c>
      <c r="D19" s="24" t="s">
        <v>134</v>
      </c>
      <c r="E19" s="24" t="s">
        <v>127</v>
      </c>
      <c r="F19" s="23" t="s">
        <v>128</v>
      </c>
    </row>
    <row r="20" spans="2:6">
      <c r="B20" s="374"/>
      <c r="C20" s="11" t="s">
        <v>129</v>
      </c>
      <c r="D20" s="133">
        <f>1/2700</f>
        <v>4.0000000000000002E-4</v>
      </c>
      <c r="E20" s="48">
        <f>'Serv.Ext - Guaraqueçaba-PR'!$F$118</f>
        <v>5362.53</v>
      </c>
      <c r="F20" s="136">
        <f>D20*E20</f>
        <v>2.15</v>
      </c>
    </row>
    <row r="21" spans="2:6">
      <c r="B21" s="374"/>
      <c r="C21" s="11" t="s">
        <v>130</v>
      </c>
      <c r="D21" s="10" t="s">
        <v>131</v>
      </c>
      <c r="E21" s="10" t="s">
        <v>131</v>
      </c>
      <c r="F21" s="10" t="s">
        <v>131</v>
      </c>
    </row>
    <row r="22" spans="2:6">
      <c r="B22" s="375"/>
      <c r="C22" s="376" t="s">
        <v>135</v>
      </c>
      <c r="D22" s="376"/>
      <c r="E22" s="376"/>
      <c r="F22" s="227">
        <f>SUM(F20:F21)</f>
        <v>2.15</v>
      </c>
    </row>
    <row r="23" spans="2:6">
      <c r="B23" s="378" t="s">
        <v>136</v>
      </c>
      <c r="C23" s="24" t="s">
        <v>137</v>
      </c>
      <c r="D23" s="24" t="s">
        <v>138</v>
      </c>
      <c r="E23" s="24" t="s">
        <v>139</v>
      </c>
      <c r="F23" s="23" t="s">
        <v>140</v>
      </c>
    </row>
    <row r="24" spans="2:6">
      <c r="B24" s="379"/>
      <c r="C24" s="22" t="s">
        <v>141</v>
      </c>
      <c r="D24" s="36">
        <v>1200</v>
      </c>
      <c r="E24" s="132">
        <f>F16</f>
        <v>4.29</v>
      </c>
      <c r="F24" s="48">
        <f>D24*E24</f>
        <v>5148</v>
      </c>
    </row>
    <row r="25" spans="2:6">
      <c r="B25" s="380"/>
      <c r="C25" s="22" t="s">
        <v>142</v>
      </c>
      <c r="D25" s="36">
        <v>2700</v>
      </c>
      <c r="E25" s="132">
        <f>F20</f>
        <v>2.15</v>
      </c>
      <c r="F25" s="48">
        <f>D25*E25</f>
        <v>5805</v>
      </c>
    </row>
    <row r="27" spans="2:6" ht="51.75" customHeight="1">
      <c r="B27" s="81"/>
      <c r="C27" s="372" t="s">
        <v>143</v>
      </c>
      <c r="D27" s="372"/>
      <c r="E27" s="372"/>
      <c r="F27" s="372"/>
    </row>
    <row r="28" spans="2:6">
      <c r="B28" s="81"/>
      <c r="C28" s="372" t="s">
        <v>52</v>
      </c>
      <c r="D28" s="372"/>
      <c r="E28" s="372"/>
      <c r="F28" s="189">
        <v>1</v>
      </c>
    </row>
    <row r="29" spans="2:6" ht="36" customHeight="1">
      <c r="B29" s="373" t="s">
        <v>124</v>
      </c>
      <c r="C29" s="24" t="s">
        <v>125</v>
      </c>
      <c r="D29" s="24" t="s">
        <v>144</v>
      </c>
      <c r="E29" s="24" t="s">
        <v>127</v>
      </c>
      <c r="F29" s="23" t="s">
        <v>128</v>
      </c>
    </row>
    <row r="30" spans="2:6">
      <c r="B30" s="374"/>
      <c r="C30" s="11" t="s">
        <v>129</v>
      </c>
      <c r="D30" s="133">
        <f>1/800</f>
        <v>1.2999999999999999E-3</v>
      </c>
      <c r="E30" s="48">
        <f>'Serv.Int-NGI CG Ponta Grossa-PR'!$F$118</f>
        <v>5399.32</v>
      </c>
      <c r="F30" s="136">
        <f>D30*E30</f>
        <v>7.02</v>
      </c>
    </row>
    <row r="31" spans="2:6">
      <c r="B31" s="374"/>
      <c r="C31" s="11" t="s">
        <v>130</v>
      </c>
      <c r="D31" s="10" t="s">
        <v>131</v>
      </c>
      <c r="E31" s="10" t="s">
        <v>131</v>
      </c>
      <c r="F31" s="10" t="s">
        <v>131</v>
      </c>
    </row>
    <row r="32" spans="2:6">
      <c r="B32" s="375"/>
      <c r="C32" s="376" t="s">
        <v>132</v>
      </c>
      <c r="D32" s="376"/>
      <c r="E32" s="376"/>
      <c r="F32" s="227">
        <f>SUM(F30:F31)</f>
        <v>7.02</v>
      </c>
    </row>
    <row r="33" spans="2:6" ht="25.5">
      <c r="B33" s="373" t="s">
        <v>133</v>
      </c>
      <c r="C33" s="24" t="s">
        <v>125</v>
      </c>
      <c r="D33" s="24" t="s">
        <v>145</v>
      </c>
      <c r="E33" s="24" t="s">
        <v>127</v>
      </c>
      <c r="F33" s="23" t="s">
        <v>128</v>
      </c>
    </row>
    <row r="34" spans="2:6">
      <c r="B34" s="374"/>
      <c r="C34" s="11" t="s">
        <v>129</v>
      </c>
      <c r="D34" s="10" t="s">
        <v>131</v>
      </c>
      <c r="E34" s="10" t="s">
        <v>131</v>
      </c>
      <c r="F34" s="10" t="s">
        <v>131</v>
      </c>
    </row>
    <row r="35" spans="2:6">
      <c r="B35" s="374"/>
      <c r="C35" s="11" t="s">
        <v>130</v>
      </c>
      <c r="D35" s="10" t="s">
        <v>131</v>
      </c>
      <c r="E35" s="10" t="s">
        <v>131</v>
      </c>
      <c r="F35" s="10" t="s">
        <v>131</v>
      </c>
    </row>
    <row r="36" spans="2:6">
      <c r="B36" s="375"/>
      <c r="C36" s="376" t="s">
        <v>135</v>
      </c>
      <c r="D36" s="376"/>
      <c r="E36" s="376"/>
      <c r="F36" s="227">
        <f>SUM(F34:F35)</f>
        <v>0</v>
      </c>
    </row>
    <row r="37" spans="2:6">
      <c r="B37" s="378" t="s">
        <v>136</v>
      </c>
      <c r="C37" s="24" t="s">
        <v>137</v>
      </c>
      <c r="D37" s="24" t="s">
        <v>138</v>
      </c>
      <c r="E37" s="24" t="s">
        <v>139</v>
      </c>
      <c r="F37" s="23" t="s">
        <v>136</v>
      </c>
    </row>
    <row r="38" spans="2:6">
      <c r="B38" s="379"/>
      <c r="C38" s="22" t="s">
        <v>141</v>
      </c>
      <c r="D38" s="36">
        <v>800</v>
      </c>
      <c r="E38" s="132">
        <f>F30</f>
        <v>7.02</v>
      </c>
      <c r="F38" s="48">
        <f>D38*E38</f>
        <v>5616</v>
      </c>
    </row>
    <row r="39" spans="2:6">
      <c r="B39" s="380"/>
      <c r="C39" s="22" t="s">
        <v>142</v>
      </c>
      <c r="D39" s="10" t="s">
        <v>131</v>
      </c>
      <c r="E39" s="10" t="s">
        <v>131</v>
      </c>
      <c r="F39" s="10" t="s">
        <v>131</v>
      </c>
    </row>
    <row r="41" spans="2:6" ht="48.75" customHeight="1">
      <c r="B41" s="384"/>
      <c r="C41" s="372" t="s">
        <v>146</v>
      </c>
      <c r="D41" s="372"/>
      <c r="E41" s="372"/>
      <c r="F41" s="372"/>
    </row>
    <row r="42" spans="2:6">
      <c r="B42" s="384"/>
      <c r="C42" s="383" t="s">
        <v>52</v>
      </c>
      <c r="D42" s="383"/>
      <c r="E42" s="383"/>
      <c r="F42" s="212">
        <v>2</v>
      </c>
    </row>
    <row r="43" spans="2:6" ht="30" customHeight="1">
      <c r="B43" s="377" t="s">
        <v>124</v>
      </c>
      <c r="C43" s="24" t="s">
        <v>125</v>
      </c>
      <c r="D43" s="24" t="s">
        <v>126</v>
      </c>
      <c r="E43" s="24" t="s">
        <v>127</v>
      </c>
      <c r="F43" s="23" t="s">
        <v>128</v>
      </c>
    </row>
    <row r="44" spans="2:6">
      <c r="B44" s="377"/>
      <c r="C44" s="11" t="s">
        <v>129</v>
      </c>
      <c r="D44" s="133">
        <f>1/1200</f>
        <v>8.0000000000000004E-4</v>
      </c>
      <c r="E44" s="48">
        <f>'Serv.Int-NGI CG Piraí do Sul-PR'!$F$118</f>
        <v>5356.15</v>
      </c>
      <c r="F44" s="136">
        <f>D44*E44</f>
        <v>4.28</v>
      </c>
    </row>
    <row r="45" spans="2:6">
      <c r="B45" s="377"/>
      <c r="C45" s="11" t="s">
        <v>130</v>
      </c>
      <c r="D45" s="10" t="s">
        <v>131</v>
      </c>
      <c r="E45" s="10" t="s">
        <v>131</v>
      </c>
      <c r="F45" s="10" t="s">
        <v>131</v>
      </c>
    </row>
    <row r="46" spans="2:6">
      <c r="B46" s="377"/>
      <c r="C46" s="376" t="s">
        <v>132</v>
      </c>
      <c r="D46" s="376"/>
      <c r="E46" s="376"/>
      <c r="F46" s="227">
        <f>SUM(F44:F45)</f>
        <v>4.28</v>
      </c>
    </row>
    <row r="47" spans="2:6" ht="25.5">
      <c r="B47" s="377" t="s">
        <v>133</v>
      </c>
      <c r="C47" s="24" t="s">
        <v>125</v>
      </c>
      <c r="D47" s="24" t="s">
        <v>134</v>
      </c>
      <c r="E47" s="24" t="s">
        <v>127</v>
      </c>
      <c r="F47" s="23" t="s">
        <v>128</v>
      </c>
    </row>
    <row r="48" spans="2:6">
      <c r="B48" s="377"/>
      <c r="C48" s="11" t="s">
        <v>129</v>
      </c>
      <c r="D48" s="133">
        <f>1/2700</f>
        <v>4.0000000000000002E-4</v>
      </c>
      <c r="E48" s="48">
        <f>'Serv.Ext-NGI CG Piraí do Sul-PR'!$F$118</f>
        <v>5354.6</v>
      </c>
      <c r="F48" s="136">
        <f>D48*E48</f>
        <v>2.14</v>
      </c>
    </row>
    <row r="49" spans="2:6">
      <c r="B49" s="377"/>
      <c r="C49" s="11" t="s">
        <v>130</v>
      </c>
      <c r="D49" s="10" t="s">
        <v>131</v>
      </c>
      <c r="E49" s="10" t="s">
        <v>131</v>
      </c>
      <c r="F49" s="10" t="s">
        <v>131</v>
      </c>
    </row>
    <row r="50" spans="2:6">
      <c r="B50" s="377"/>
      <c r="C50" s="376" t="s">
        <v>135</v>
      </c>
      <c r="D50" s="376"/>
      <c r="E50" s="376"/>
      <c r="F50" s="227">
        <f>SUM(F48:F49)</f>
        <v>2.14</v>
      </c>
    </row>
    <row r="51" spans="2:6">
      <c r="B51" s="377" t="s">
        <v>136</v>
      </c>
      <c r="C51" s="24" t="s">
        <v>137</v>
      </c>
      <c r="D51" s="24" t="s">
        <v>138</v>
      </c>
      <c r="E51" s="24" t="s">
        <v>139</v>
      </c>
      <c r="F51" s="23" t="s">
        <v>136</v>
      </c>
    </row>
    <row r="52" spans="2:6">
      <c r="B52" s="377"/>
      <c r="C52" s="22" t="s">
        <v>141</v>
      </c>
      <c r="D52" s="36">
        <v>1200</v>
      </c>
      <c r="E52" s="132">
        <f>F44</f>
        <v>4.28</v>
      </c>
      <c r="F52" s="48">
        <f>D52*E52</f>
        <v>5136</v>
      </c>
    </row>
    <row r="53" spans="2:6">
      <c r="B53" s="377"/>
      <c r="C53" s="22" t="s">
        <v>142</v>
      </c>
      <c r="D53" s="36">
        <v>2700</v>
      </c>
      <c r="E53" s="132">
        <f>F48</f>
        <v>2.14</v>
      </c>
      <c r="F53" s="48">
        <f>D53*E53</f>
        <v>5778</v>
      </c>
    </row>
    <row r="55" spans="2:6" ht="50.25" customHeight="1">
      <c r="B55" s="81"/>
      <c r="C55" s="372" t="s">
        <v>147</v>
      </c>
      <c r="D55" s="372"/>
      <c r="E55" s="372"/>
      <c r="F55" s="372"/>
    </row>
    <row r="56" spans="2:6">
      <c r="B56" s="81"/>
      <c r="C56" s="372" t="s">
        <v>52</v>
      </c>
      <c r="D56" s="372"/>
      <c r="E56" s="372"/>
      <c r="F56" s="189">
        <v>1</v>
      </c>
    </row>
    <row r="57" spans="2:6" ht="25.5">
      <c r="B57" s="373" t="s">
        <v>124</v>
      </c>
      <c r="C57" s="24" t="s">
        <v>125</v>
      </c>
      <c r="D57" s="24" t="s">
        <v>126</v>
      </c>
      <c r="E57" s="24" t="s">
        <v>127</v>
      </c>
      <c r="F57" s="23" t="s">
        <v>128</v>
      </c>
    </row>
    <row r="58" spans="2:6">
      <c r="B58" s="374"/>
      <c r="C58" s="11" t="s">
        <v>129</v>
      </c>
      <c r="D58" s="133">
        <f>1/1200</f>
        <v>8.0000000000000004E-4</v>
      </c>
      <c r="E58" s="48">
        <f>'Serv.Int-NGI CG Fernandes P.-PR'!$F$118</f>
        <v>5592.8</v>
      </c>
      <c r="F58" s="136">
        <f>D58*E58</f>
        <v>4.47</v>
      </c>
    </row>
    <row r="59" spans="2:6">
      <c r="B59" s="374"/>
      <c r="C59" s="11" t="s">
        <v>130</v>
      </c>
      <c r="D59" s="10" t="s">
        <v>131</v>
      </c>
      <c r="E59" s="10" t="s">
        <v>131</v>
      </c>
      <c r="F59" s="10" t="s">
        <v>131</v>
      </c>
    </row>
    <row r="60" spans="2:6">
      <c r="B60" s="375"/>
      <c r="C60" s="376" t="s">
        <v>132</v>
      </c>
      <c r="D60" s="376"/>
      <c r="E60" s="376"/>
      <c r="F60" s="227">
        <f>SUM(F58:F59)</f>
        <v>4.47</v>
      </c>
    </row>
    <row r="61" spans="2:6" ht="27" customHeight="1">
      <c r="B61" s="385" t="s">
        <v>133</v>
      </c>
      <c r="C61" s="24" t="s">
        <v>125</v>
      </c>
      <c r="D61" s="24" t="s">
        <v>134</v>
      </c>
      <c r="E61" s="24" t="s">
        <v>127</v>
      </c>
      <c r="F61" s="23" t="s">
        <v>128</v>
      </c>
    </row>
    <row r="62" spans="2:6">
      <c r="B62" s="386"/>
      <c r="C62" s="11" t="s">
        <v>129</v>
      </c>
      <c r="D62" s="10" t="s">
        <v>131</v>
      </c>
      <c r="E62" s="10" t="s">
        <v>131</v>
      </c>
      <c r="F62" s="10" t="s">
        <v>131</v>
      </c>
    </row>
    <row r="63" spans="2:6">
      <c r="B63" s="386"/>
      <c r="C63" s="11" t="s">
        <v>130</v>
      </c>
      <c r="D63" s="10" t="s">
        <v>131</v>
      </c>
      <c r="E63" s="10" t="s">
        <v>131</v>
      </c>
      <c r="F63" s="10" t="s">
        <v>131</v>
      </c>
    </row>
    <row r="64" spans="2:6">
      <c r="B64" s="387"/>
      <c r="C64" s="388" t="s">
        <v>135</v>
      </c>
      <c r="D64" s="389"/>
      <c r="E64" s="390"/>
      <c r="F64" s="227">
        <f>SUM(F62:F63)</f>
        <v>0</v>
      </c>
    </row>
    <row r="65" spans="2:6">
      <c r="B65" s="378" t="s">
        <v>136</v>
      </c>
      <c r="C65" s="24" t="s">
        <v>137</v>
      </c>
      <c r="D65" s="24" t="s">
        <v>138</v>
      </c>
      <c r="E65" s="24" t="s">
        <v>139</v>
      </c>
      <c r="F65" s="23" t="s">
        <v>136</v>
      </c>
    </row>
    <row r="66" spans="2:6">
      <c r="B66" s="379"/>
      <c r="C66" s="22" t="s">
        <v>141</v>
      </c>
      <c r="D66" s="36">
        <v>1200</v>
      </c>
      <c r="E66" s="132">
        <f>F58</f>
        <v>4.47</v>
      </c>
      <c r="F66" s="48">
        <f>D66*E66</f>
        <v>5364</v>
      </c>
    </row>
    <row r="67" spans="2:6">
      <c r="B67" s="380"/>
      <c r="C67" s="22" t="s">
        <v>142</v>
      </c>
      <c r="D67" s="10" t="s">
        <v>131</v>
      </c>
      <c r="E67" s="10" t="s">
        <v>131</v>
      </c>
      <c r="F67" s="10" t="s">
        <v>131</v>
      </c>
    </row>
    <row r="69" spans="2:6" ht="43.5" customHeight="1">
      <c r="B69" s="81"/>
      <c r="C69" s="372" t="s">
        <v>148</v>
      </c>
      <c r="D69" s="372"/>
      <c r="E69" s="372"/>
      <c r="F69" s="372"/>
    </row>
    <row r="70" spans="2:6">
      <c r="B70" s="81"/>
      <c r="C70" s="372" t="s">
        <v>52</v>
      </c>
      <c r="D70" s="372"/>
      <c r="E70" s="372"/>
      <c r="F70" s="189">
        <v>1</v>
      </c>
    </row>
    <row r="71" spans="2:6" ht="25.5">
      <c r="B71" s="373" t="s">
        <v>124</v>
      </c>
      <c r="C71" s="24" t="s">
        <v>125</v>
      </c>
      <c r="D71" s="24" t="s">
        <v>126</v>
      </c>
      <c r="E71" s="24" t="s">
        <v>127</v>
      </c>
      <c r="F71" s="23" t="s">
        <v>128</v>
      </c>
    </row>
    <row r="72" spans="2:6">
      <c r="B72" s="374"/>
      <c r="C72" s="11" t="s">
        <v>129</v>
      </c>
      <c r="D72" s="133">
        <f>1/1200</f>
        <v>8.0000000000000004E-4</v>
      </c>
      <c r="E72" s="48">
        <f>'Serv.Int-NGI Curitiba-CampoL-PR'!$F$118</f>
        <v>5732.32</v>
      </c>
      <c r="F72" s="136">
        <f>D72*E72</f>
        <v>4.59</v>
      </c>
    </row>
    <row r="73" spans="2:6">
      <c r="B73" s="374"/>
      <c r="C73" s="11" t="s">
        <v>130</v>
      </c>
      <c r="D73" s="10" t="s">
        <v>131</v>
      </c>
      <c r="E73" s="10" t="s">
        <v>131</v>
      </c>
      <c r="F73" s="10" t="s">
        <v>131</v>
      </c>
    </row>
    <row r="74" spans="2:6">
      <c r="B74" s="375"/>
      <c r="C74" s="376" t="s">
        <v>132</v>
      </c>
      <c r="D74" s="376"/>
      <c r="E74" s="376"/>
      <c r="F74" s="227">
        <f>SUM(F72:F73)</f>
        <v>4.59</v>
      </c>
    </row>
    <row r="75" spans="2:6" ht="27" customHeight="1">
      <c r="B75" s="385" t="s">
        <v>149</v>
      </c>
      <c r="C75" s="24" t="s">
        <v>125</v>
      </c>
      <c r="D75" s="24" t="s">
        <v>134</v>
      </c>
      <c r="E75" s="24" t="s">
        <v>127</v>
      </c>
      <c r="F75" s="23" t="s">
        <v>128</v>
      </c>
    </row>
    <row r="76" spans="2:6">
      <c r="B76" s="386"/>
      <c r="C76" s="11" t="s">
        <v>129</v>
      </c>
      <c r="D76" s="10" t="s">
        <v>131</v>
      </c>
      <c r="E76" s="10" t="s">
        <v>131</v>
      </c>
      <c r="F76" s="10" t="s">
        <v>131</v>
      </c>
    </row>
    <row r="77" spans="2:6">
      <c r="B77" s="386"/>
      <c r="C77" s="11" t="s">
        <v>130</v>
      </c>
      <c r="D77" s="10" t="s">
        <v>131</v>
      </c>
      <c r="E77" s="10" t="s">
        <v>131</v>
      </c>
      <c r="F77" s="10" t="s">
        <v>131</v>
      </c>
    </row>
    <row r="78" spans="2:6">
      <c r="B78" s="387"/>
      <c r="C78" s="388" t="s">
        <v>135</v>
      </c>
      <c r="D78" s="389"/>
      <c r="E78" s="390"/>
      <c r="F78" s="227">
        <f>SUM(F76:F77)</f>
        <v>0</v>
      </c>
    </row>
    <row r="79" spans="2:6">
      <c r="B79" s="378" t="s">
        <v>136</v>
      </c>
      <c r="C79" s="24" t="s">
        <v>137</v>
      </c>
      <c r="D79" s="24" t="s">
        <v>138</v>
      </c>
      <c r="E79" s="24" t="s">
        <v>139</v>
      </c>
      <c r="F79" s="23" t="s">
        <v>136</v>
      </c>
    </row>
    <row r="80" spans="2:6">
      <c r="B80" s="379"/>
      <c r="C80" s="22" t="s">
        <v>141</v>
      </c>
      <c r="D80" s="36">
        <v>1200</v>
      </c>
      <c r="E80" s="132">
        <f>F72</f>
        <v>4.59</v>
      </c>
      <c r="F80" s="48">
        <f>D80*E80</f>
        <v>5508</v>
      </c>
    </row>
    <row r="81" spans="2:6">
      <c r="B81" s="380"/>
      <c r="C81" s="22" t="s">
        <v>142</v>
      </c>
      <c r="D81" s="10" t="s">
        <v>131</v>
      </c>
      <c r="E81" s="10" t="s">
        <v>131</v>
      </c>
      <c r="F81" s="10" t="s">
        <v>131</v>
      </c>
    </row>
    <row r="83" spans="2:6" ht="45" customHeight="1">
      <c r="B83" s="81"/>
      <c r="C83" s="372" t="s">
        <v>150</v>
      </c>
      <c r="D83" s="372"/>
      <c r="E83" s="372"/>
      <c r="F83" s="372"/>
    </row>
    <row r="84" spans="2:6">
      <c r="B84" s="81"/>
      <c r="C84" s="372" t="s">
        <v>52</v>
      </c>
      <c r="D84" s="372"/>
      <c r="E84" s="372"/>
      <c r="F84" s="189">
        <v>1</v>
      </c>
    </row>
    <row r="85" spans="2:6" ht="25.5">
      <c r="B85" s="373" t="s">
        <v>124</v>
      </c>
      <c r="C85" s="24" t="s">
        <v>125</v>
      </c>
      <c r="D85" s="24" t="s">
        <v>144</v>
      </c>
      <c r="E85" s="24" t="s">
        <v>127</v>
      </c>
      <c r="F85" s="23" t="s">
        <v>128</v>
      </c>
    </row>
    <row r="86" spans="2:6">
      <c r="B86" s="374"/>
      <c r="C86" s="11" t="s">
        <v>129</v>
      </c>
      <c r="D86" s="133">
        <f>1/800</f>
        <v>1.2999999999999999E-3</v>
      </c>
      <c r="E86" s="48">
        <f>'Serv.Int - NGI Matinhos - PR'!$F$118</f>
        <v>5448.08</v>
      </c>
      <c r="F86" s="136">
        <f>D86*E86</f>
        <v>7.08</v>
      </c>
    </row>
    <row r="87" spans="2:6">
      <c r="B87" s="374"/>
      <c r="C87" s="11" t="s">
        <v>130</v>
      </c>
      <c r="D87" s="10" t="s">
        <v>131</v>
      </c>
      <c r="E87" s="10" t="s">
        <v>131</v>
      </c>
      <c r="F87" s="10" t="s">
        <v>131</v>
      </c>
    </row>
    <row r="88" spans="2:6">
      <c r="B88" s="375"/>
      <c r="C88" s="376" t="s">
        <v>132</v>
      </c>
      <c r="D88" s="376"/>
      <c r="E88" s="376"/>
      <c r="F88" s="227">
        <f>SUM(F86:F87)</f>
        <v>7.08</v>
      </c>
    </row>
    <row r="89" spans="2:6" ht="25.5">
      <c r="B89" s="373" t="s">
        <v>133</v>
      </c>
      <c r="C89" s="24" t="s">
        <v>125</v>
      </c>
      <c r="D89" s="24" t="s">
        <v>145</v>
      </c>
      <c r="E89" s="24" t="s">
        <v>127</v>
      </c>
      <c r="F89" s="23" t="s">
        <v>128</v>
      </c>
    </row>
    <row r="90" spans="2:6">
      <c r="B90" s="374"/>
      <c r="C90" s="11" t="s">
        <v>129</v>
      </c>
      <c r="D90" s="10" t="s">
        <v>131</v>
      </c>
      <c r="E90" s="10" t="s">
        <v>131</v>
      </c>
      <c r="F90" s="10" t="s">
        <v>131</v>
      </c>
    </row>
    <row r="91" spans="2:6">
      <c r="B91" s="374"/>
      <c r="C91" s="11" t="s">
        <v>130</v>
      </c>
      <c r="D91" s="10" t="s">
        <v>131</v>
      </c>
      <c r="E91" s="10" t="s">
        <v>131</v>
      </c>
      <c r="F91" s="10" t="s">
        <v>131</v>
      </c>
    </row>
    <row r="92" spans="2:6">
      <c r="B92" s="375"/>
      <c r="C92" s="376" t="s">
        <v>135</v>
      </c>
      <c r="D92" s="376"/>
      <c r="E92" s="376"/>
      <c r="F92" s="227">
        <f>SUM(F90:F91)</f>
        <v>0</v>
      </c>
    </row>
    <row r="93" spans="2:6">
      <c r="B93" s="378" t="s">
        <v>136</v>
      </c>
      <c r="C93" s="24" t="s">
        <v>137</v>
      </c>
      <c r="D93" s="24" t="s">
        <v>138</v>
      </c>
      <c r="E93" s="24" t="s">
        <v>139</v>
      </c>
      <c r="F93" s="23" t="s">
        <v>136</v>
      </c>
    </row>
    <row r="94" spans="2:6">
      <c r="B94" s="379"/>
      <c r="C94" s="22" t="s">
        <v>141</v>
      </c>
      <c r="D94" s="36">
        <v>800</v>
      </c>
      <c r="E94" s="132">
        <f>F86</f>
        <v>7.08</v>
      </c>
      <c r="F94" s="48">
        <f>D94*E94</f>
        <v>5664</v>
      </c>
    </row>
    <row r="95" spans="2:6">
      <c r="B95" s="380"/>
      <c r="C95" s="22" t="s">
        <v>142</v>
      </c>
      <c r="D95" s="10" t="s">
        <v>131</v>
      </c>
      <c r="E95" s="132" t="str">
        <f>F90</f>
        <v>N/A</v>
      </c>
      <c r="F95" s="10" t="s">
        <v>131</v>
      </c>
    </row>
    <row r="97" spans="2:6" ht="45" customHeight="1">
      <c r="B97" s="81"/>
      <c r="C97" s="372" t="s">
        <v>151</v>
      </c>
      <c r="D97" s="372"/>
      <c r="E97" s="372"/>
      <c r="F97" s="372"/>
    </row>
    <row r="98" spans="2:6">
      <c r="B98" s="81"/>
      <c r="C98" s="372" t="s">
        <v>52</v>
      </c>
      <c r="D98" s="372"/>
      <c r="E98" s="372"/>
      <c r="F98" s="189">
        <v>1</v>
      </c>
    </row>
    <row r="99" spans="2:6" ht="25.5">
      <c r="B99" s="373" t="s">
        <v>124</v>
      </c>
      <c r="C99" s="24" t="s">
        <v>125</v>
      </c>
      <c r="D99" s="24" t="s">
        <v>144</v>
      </c>
      <c r="E99" s="24" t="s">
        <v>127</v>
      </c>
      <c r="F99" s="23" t="s">
        <v>128</v>
      </c>
    </row>
    <row r="100" spans="2:6">
      <c r="B100" s="374"/>
      <c r="C100" s="11" t="s">
        <v>129</v>
      </c>
      <c r="D100" s="133">
        <f>1/800</f>
        <v>1.2999999999999999E-3</v>
      </c>
      <c r="E100" s="48">
        <f>'Serv.Int - NGI ICMBio Palmas-PR'!$F$118</f>
        <v>5509.88</v>
      </c>
      <c r="F100" s="136">
        <f>D100*E100</f>
        <v>7.16</v>
      </c>
    </row>
    <row r="101" spans="2:6">
      <c r="B101" s="374"/>
      <c r="C101" s="11" t="s">
        <v>130</v>
      </c>
      <c r="D101" s="10" t="s">
        <v>131</v>
      </c>
      <c r="E101" s="10" t="s">
        <v>131</v>
      </c>
      <c r="F101" s="10" t="s">
        <v>131</v>
      </c>
    </row>
    <row r="102" spans="2:6">
      <c r="B102" s="375"/>
      <c r="C102" s="376" t="s">
        <v>132</v>
      </c>
      <c r="D102" s="376"/>
      <c r="E102" s="376"/>
      <c r="F102" s="227">
        <f>SUM(F100:F101)</f>
        <v>7.16</v>
      </c>
    </row>
    <row r="103" spans="2:6" ht="25.5">
      <c r="B103" s="373" t="s">
        <v>133</v>
      </c>
      <c r="C103" s="24" t="s">
        <v>125</v>
      </c>
      <c r="D103" s="24" t="s">
        <v>152</v>
      </c>
      <c r="E103" s="24" t="s">
        <v>127</v>
      </c>
      <c r="F103" s="23" t="s">
        <v>128</v>
      </c>
    </row>
    <row r="104" spans="2:6">
      <c r="B104" s="374"/>
      <c r="C104" s="11" t="s">
        <v>129</v>
      </c>
      <c r="D104" s="10" t="s">
        <v>131</v>
      </c>
      <c r="E104" s="10" t="s">
        <v>131</v>
      </c>
      <c r="F104" s="10" t="s">
        <v>131</v>
      </c>
    </row>
    <row r="105" spans="2:6">
      <c r="B105" s="374"/>
      <c r="C105" s="11" t="s">
        <v>130</v>
      </c>
      <c r="D105" s="10" t="s">
        <v>131</v>
      </c>
      <c r="E105" s="10" t="s">
        <v>131</v>
      </c>
      <c r="F105" s="10" t="s">
        <v>131</v>
      </c>
    </row>
    <row r="106" spans="2:6">
      <c r="B106" s="375"/>
      <c r="C106" s="376" t="s">
        <v>135</v>
      </c>
      <c r="D106" s="376"/>
      <c r="E106" s="376"/>
      <c r="F106" s="227">
        <f>SUM(F104:F105)</f>
        <v>0</v>
      </c>
    </row>
    <row r="107" spans="2:6">
      <c r="B107" s="378" t="s">
        <v>136</v>
      </c>
      <c r="C107" s="24" t="s">
        <v>137</v>
      </c>
      <c r="D107" s="24" t="s">
        <v>138</v>
      </c>
      <c r="E107" s="24" t="s">
        <v>139</v>
      </c>
      <c r="F107" s="23" t="s">
        <v>136</v>
      </c>
    </row>
    <row r="108" spans="2:6">
      <c r="B108" s="379"/>
      <c r="C108" s="22" t="s">
        <v>141</v>
      </c>
      <c r="D108" s="36">
        <v>800</v>
      </c>
      <c r="E108" s="132">
        <f>F100</f>
        <v>7.16</v>
      </c>
      <c r="F108" s="48">
        <f>D108*E108</f>
        <v>5728</v>
      </c>
    </row>
    <row r="109" spans="2:6">
      <c r="B109" s="380"/>
      <c r="C109" s="22" t="s">
        <v>142</v>
      </c>
      <c r="D109" s="132" t="str">
        <f>E104</f>
        <v>N/A</v>
      </c>
      <c r="E109" s="132" t="str">
        <f>F104</f>
        <v>N/A</v>
      </c>
      <c r="F109" s="10" t="s">
        <v>131</v>
      </c>
    </row>
    <row r="111" spans="2:6" ht="44.25" customHeight="1">
      <c r="B111" s="81"/>
      <c r="C111" s="372" t="s">
        <v>153</v>
      </c>
      <c r="D111" s="372"/>
      <c r="E111" s="372"/>
      <c r="F111" s="372"/>
    </row>
    <row r="112" spans="2:6">
      <c r="B112" s="81"/>
      <c r="C112" s="372" t="s">
        <v>52</v>
      </c>
      <c r="D112" s="372"/>
      <c r="E112" s="372"/>
      <c r="F112" s="189">
        <v>1</v>
      </c>
    </row>
    <row r="113" spans="2:6" ht="25.5">
      <c r="B113" s="373" t="s">
        <v>124</v>
      </c>
      <c r="C113" s="24" t="s">
        <v>125</v>
      </c>
      <c r="D113" s="24" t="s">
        <v>144</v>
      </c>
      <c r="E113" s="24" t="s">
        <v>127</v>
      </c>
      <c r="F113" s="23" t="s">
        <v>128</v>
      </c>
    </row>
    <row r="114" spans="2:6">
      <c r="B114" s="374"/>
      <c r="C114" s="11" t="s">
        <v>129</v>
      </c>
      <c r="D114" s="133">
        <f>1/800</f>
        <v>1.2999999999999999E-3</v>
      </c>
      <c r="E114" s="48">
        <f>'Serv.Int-NGIRioParaná Guaira-PR'!$F$118</f>
        <v>5156.8500000000004</v>
      </c>
      <c r="F114" s="136">
        <f>D114*E114</f>
        <v>6.7</v>
      </c>
    </row>
    <row r="115" spans="2:6">
      <c r="B115" s="374"/>
      <c r="C115" s="11" t="s">
        <v>130</v>
      </c>
      <c r="D115" s="10" t="s">
        <v>131</v>
      </c>
      <c r="E115" s="10" t="s">
        <v>131</v>
      </c>
      <c r="F115" s="10" t="s">
        <v>131</v>
      </c>
    </row>
    <row r="116" spans="2:6">
      <c r="B116" s="375"/>
      <c r="C116" s="376" t="s">
        <v>132</v>
      </c>
      <c r="D116" s="376"/>
      <c r="E116" s="376"/>
      <c r="F116" s="227">
        <f>SUM(F114:F115)</f>
        <v>6.7</v>
      </c>
    </row>
    <row r="117" spans="2:6" ht="25.5">
      <c r="B117" s="373" t="s">
        <v>133</v>
      </c>
      <c r="C117" s="24" t="s">
        <v>125</v>
      </c>
      <c r="D117" s="24" t="s">
        <v>145</v>
      </c>
      <c r="E117" s="24" t="s">
        <v>127</v>
      </c>
      <c r="F117" s="23" t="s">
        <v>128</v>
      </c>
    </row>
    <row r="118" spans="2:6">
      <c r="B118" s="374"/>
      <c r="C118" s="11" t="s">
        <v>129</v>
      </c>
      <c r="D118" s="10" t="s">
        <v>131</v>
      </c>
      <c r="E118" s="10" t="s">
        <v>131</v>
      </c>
      <c r="F118" s="10" t="s">
        <v>131</v>
      </c>
    </row>
    <row r="119" spans="2:6">
      <c r="B119" s="374"/>
      <c r="C119" s="11" t="s">
        <v>130</v>
      </c>
      <c r="D119" s="10" t="s">
        <v>131</v>
      </c>
      <c r="E119" s="10" t="s">
        <v>131</v>
      </c>
      <c r="F119" s="10" t="s">
        <v>131</v>
      </c>
    </row>
    <row r="120" spans="2:6">
      <c r="B120" s="375"/>
      <c r="C120" s="376" t="s">
        <v>135</v>
      </c>
      <c r="D120" s="376"/>
      <c r="E120" s="376"/>
      <c r="F120" s="227">
        <f>SUM(F118:F119)</f>
        <v>0</v>
      </c>
    </row>
    <row r="121" spans="2:6">
      <c r="B121" s="378" t="s">
        <v>136</v>
      </c>
      <c r="C121" s="24" t="s">
        <v>137</v>
      </c>
      <c r="D121" s="24" t="s">
        <v>138</v>
      </c>
      <c r="E121" s="24" t="s">
        <v>139</v>
      </c>
      <c r="F121" s="23" t="s">
        <v>136</v>
      </c>
    </row>
    <row r="122" spans="2:6">
      <c r="B122" s="379"/>
      <c r="C122" s="22" t="s">
        <v>141</v>
      </c>
      <c r="D122" s="36">
        <v>800</v>
      </c>
      <c r="E122" s="132">
        <f>F114</f>
        <v>6.7</v>
      </c>
      <c r="F122" s="48">
        <f>D122*E122</f>
        <v>5360</v>
      </c>
    </row>
    <row r="123" spans="2:6">
      <c r="B123" s="380"/>
      <c r="C123" s="22" t="s">
        <v>142</v>
      </c>
      <c r="D123" s="10" t="s">
        <v>131</v>
      </c>
      <c r="E123" s="10" t="s">
        <v>131</v>
      </c>
      <c r="F123" s="10" t="s">
        <v>131</v>
      </c>
    </row>
    <row r="125" spans="2:6" ht="49.5" customHeight="1">
      <c r="B125" s="81"/>
      <c r="C125" s="372" t="s">
        <v>154</v>
      </c>
      <c r="D125" s="372"/>
      <c r="E125" s="372"/>
      <c r="F125" s="372"/>
    </row>
    <row r="126" spans="2:6">
      <c r="B126" s="81"/>
      <c r="C126" s="372" t="s">
        <v>52</v>
      </c>
      <c r="D126" s="372"/>
      <c r="E126" s="372"/>
      <c r="F126" s="189">
        <v>1</v>
      </c>
    </row>
    <row r="127" spans="2:6" ht="25.5">
      <c r="B127" s="373" t="s">
        <v>124</v>
      </c>
      <c r="C127" s="24" t="s">
        <v>125</v>
      </c>
      <c r="D127" s="24" t="s">
        <v>144</v>
      </c>
      <c r="E127" s="24" t="s">
        <v>127</v>
      </c>
      <c r="F127" s="23" t="s">
        <v>128</v>
      </c>
    </row>
    <row r="128" spans="2:6">
      <c r="B128" s="374"/>
      <c r="C128" s="11" t="s">
        <v>129</v>
      </c>
      <c r="D128" s="133">
        <f>1/800</f>
        <v>1.2999999999999999E-3</v>
      </c>
      <c r="E128" s="48">
        <f>'ServInt-NGIRioParaná UmuaramaPR'!$F$118</f>
        <v>5282.51</v>
      </c>
      <c r="F128" s="136">
        <f>D128*E128</f>
        <v>6.87</v>
      </c>
    </row>
    <row r="129" spans="2:6">
      <c r="B129" s="374"/>
      <c r="C129" s="11" t="s">
        <v>130</v>
      </c>
      <c r="D129" s="10" t="s">
        <v>131</v>
      </c>
      <c r="E129" s="10" t="s">
        <v>131</v>
      </c>
      <c r="F129" s="10" t="s">
        <v>131</v>
      </c>
    </row>
    <row r="130" spans="2:6">
      <c r="B130" s="375"/>
      <c r="C130" s="376" t="s">
        <v>132</v>
      </c>
      <c r="D130" s="376"/>
      <c r="E130" s="376"/>
      <c r="F130" s="227">
        <f>SUM(F128:F129)</f>
        <v>6.87</v>
      </c>
    </row>
    <row r="131" spans="2:6" ht="25.5">
      <c r="B131" s="373" t="s">
        <v>133</v>
      </c>
      <c r="C131" s="24" t="s">
        <v>125</v>
      </c>
      <c r="D131" s="24" t="s">
        <v>145</v>
      </c>
      <c r="E131" s="24" t="s">
        <v>127</v>
      </c>
      <c r="F131" s="23" t="s">
        <v>128</v>
      </c>
    </row>
    <row r="132" spans="2:6">
      <c r="B132" s="374"/>
      <c r="C132" s="11" t="s">
        <v>129</v>
      </c>
      <c r="D132" s="10" t="s">
        <v>131</v>
      </c>
      <c r="E132" s="10" t="s">
        <v>131</v>
      </c>
      <c r="F132" s="10" t="s">
        <v>131</v>
      </c>
    </row>
    <row r="133" spans="2:6">
      <c r="B133" s="374"/>
      <c r="C133" s="11" t="s">
        <v>130</v>
      </c>
      <c r="D133" s="10" t="s">
        <v>131</v>
      </c>
      <c r="E133" s="10" t="s">
        <v>131</v>
      </c>
      <c r="F133" s="10" t="s">
        <v>131</v>
      </c>
    </row>
    <row r="134" spans="2:6">
      <c r="B134" s="375"/>
      <c r="C134" s="376" t="s">
        <v>135</v>
      </c>
      <c r="D134" s="376"/>
      <c r="E134" s="376"/>
      <c r="F134" s="227">
        <f>SUM(F132:F133)</f>
        <v>0</v>
      </c>
    </row>
    <row r="135" spans="2:6">
      <c r="B135" s="378" t="s">
        <v>136</v>
      </c>
      <c r="C135" s="24" t="s">
        <v>137</v>
      </c>
      <c r="D135" s="24" t="s">
        <v>138</v>
      </c>
      <c r="E135" s="24" t="s">
        <v>139</v>
      </c>
      <c r="F135" s="23" t="s">
        <v>136</v>
      </c>
    </row>
    <row r="136" spans="2:6">
      <c r="B136" s="379"/>
      <c r="C136" s="22" t="s">
        <v>141</v>
      </c>
      <c r="D136" s="36">
        <v>800</v>
      </c>
      <c r="E136" s="132">
        <f>F128</f>
        <v>6.87</v>
      </c>
      <c r="F136" s="48">
        <f>D136*E136</f>
        <v>5496</v>
      </c>
    </row>
    <row r="137" spans="2:6">
      <c r="B137" s="380"/>
      <c r="C137" s="22" t="s">
        <v>142</v>
      </c>
      <c r="D137" s="10" t="s">
        <v>131</v>
      </c>
      <c r="E137" s="10" t="s">
        <v>131</v>
      </c>
      <c r="F137" s="10" t="s">
        <v>131</v>
      </c>
    </row>
    <row r="139" spans="2:6" ht="43.5" customHeight="1">
      <c r="B139" s="81"/>
      <c r="C139" s="391" t="s">
        <v>155</v>
      </c>
      <c r="D139" s="391"/>
      <c r="E139" s="391"/>
      <c r="F139" s="391"/>
    </row>
    <row r="140" spans="2:6">
      <c r="B140" s="81"/>
      <c r="C140" s="372" t="s">
        <v>52</v>
      </c>
      <c r="D140" s="372"/>
      <c r="E140" s="372"/>
      <c r="F140" s="189">
        <v>1</v>
      </c>
    </row>
    <row r="141" spans="2:6" ht="25.5">
      <c r="B141" s="373" t="s">
        <v>124</v>
      </c>
      <c r="C141" s="24" t="s">
        <v>125</v>
      </c>
      <c r="D141" s="24" t="s">
        <v>144</v>
      </c>
      <c r="E141" s="24" t="s">
        <v>127</v>
      </c>
      <c r="F141" s="23" t="s">
        <v>128</v>
      </c>
    </row>
    <row r="142" spans="2:6">
      <c r="B142" s="374"/>
      <c r="C142" s="11" t="s">
        <v>129</v>
      </c>
      <c r="D142" s="133">
        <f>1/800</f>
        <v>1.2999999999999999E-3</v>
      </c>
      <c r="E142" s="48">
        <f>'ServInt-REBIOPerobasTuneiras-PR'!$F$118</f>
        <v>5544.41</v>
      </c>
      <c r="F142" s="136">
        <f>D142*E142</f>
        <v>7.21</v>
      </c>
    </row>
    <row r="143" spans="2:6">
      <c r="B143" s="374"/>
      <c r="C143" s="11" t="s">
        <v>130</v>
      </c>
      <c r="D143" s="10" t="s">
        <v>131</v>
      </c>
      <c r="E143" s="10" t="s">
        <v>131</v>
      </c>
      <c r="F143" s="10" t="s">
        <v>131</v>
      </c>
    </row>
    <row r="144" spans="2:6">
      <c r="B144" s="375"/>
      <c r="C144" s="376" t="s">
        <v>132</v>
      </c>
      <c r="D144" s="376"/>
      <c r="E144" s="376"/>
      <c r="F144" s="227">
        <f>SUM(F142:F143)</f>
        <v>7.21</v>
      </c>
    </row>
    <row r="145" spans="2:17" ht="25.5">
      <c r="B145" s="373" t="s">
        <v>133</v>
      </c>
      <c r="C145" s="24" t="s">
        <v>125</v>
      </c>
      <c r="D145" s="24" t="s">
        <v>145</v>
      </c>
      <c r="E145" s="24" t="s">
        <v>127</v>
      </c>
      <c r="F145" s="23" t="s">
        <v>128</v>
      </c>
    </row>
    <row r="146" spans="2:17">
      <c r="B146" s="374"/>
      <c r="C146" s="11" t="s">
        <v>129</v>
      </c>
      <c r="D146" s="10" t="s">
        <v>131</v>
      </c>
      <c r="E146" s="10" t="s">
        <v>131</v>
      </c>
      <c r="F146" s="10" t="s">
        <v>131</v>
      </c>
    </row>
    <row r="147" spans="2:17">
      <c r="B147" s="374"/>
      <c r="C147" s="11" t="s">
        <v>130</v>
      </c>
      <c r="D147" s="10" t="s">
        <v>131</v>
      </c>
      <c r="E147" s="10" t="s">
        <v>131</v>
      </c>
      <c r="F147" s="10" t="s">
        <v>131</v>
      </c>
    </row>
    <row r="148" spans="2:17">
      <c r="B148" s="375"/>
      <c r="C148" s="376" t="s">
        <v>135</v>
      </c>
      <c r="D148" s="376"/>
      <c r="E148" s="376"/>
      <c r="F148" s="227">
        <f>SUM(F146:F147)</f>
        <v>0</v>
      </c>
    </row>
    <row r="149" spans="2:17">
      <c r="B149" s="378" t="s">
        <v>136</v>
      </c>
      <c r="C149" s="24" t="s">
        <v>137</v>
      </c>
      <c r="D149" s="24" t="s">
        <v>138</v>
      </c>
      <c r="E149" s="24" t="s">
        <v>139</v>
      </c>
      <c r="F149" s="23" t="s">
        <v>136</v>
      </c>
    </row>
    <row r="150" spans="2:17">
      <c r="B150" s="379"/>
      <c r="C150" s="22" t="s">
        <v>141</v>
      </c>
      <c r="D150" s="36">
        <v>800</v>
      </c>
      <c r="E150" s="132">
        <f>F142</f>
        <v>7.21</v>
      </c>
      <c r="F150" s="48">
        <f>D150*E150</f>
        <v>5768</v>
      </c>
    </row>
    <row r="151" spans="2:17">
      <c r="B151" s="380"/>
      <c r="C151" s="22" t="s">
        <v>142</v>
      </c>
      <c r="D151" s="10" t="s">
        <v>131</v>
      </c>
      <c r="E151" s="10" t="s">
        <v>131</v>
      </c>
      <c r="F151" s="10" t="s">
        <v>131</v>
      </c>
    </row>
    <row r="153" spans="2:17" ht="44.25" customHeight="1">
      <c r="B153" s="333" t="s">
        <v>156</v>
      </c>
      <c r="C153" s="333"/>
      <c r="D153" s="333"/>
      <c r="E153" s="333"/>
      <c r="F153" s="333"/>
      <c r="G153" s="276"/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</row>
    <row r="154" spans="2:17">
      <c r="G154" s="5" t="s">
        <v>157</v>
      </c>
    </row>
    <row r="156" spans="2:17">
      <c r="B156" s="262" t="s">
        <v>119</v>
      </c>
    </row>
  </sheetData>
  <sheetProtection sheet="1" objects="1" scenarios="1" formatCells="0" formatColumns="0" formatRows="0" autoFilter="0"/>
  <mergeCells count="80">
    <mergeCell ref="B107:B109"/>
    <mergeCell ref="C111:F111"/>
    <mergeCell ref="C112:E112"/>
    <mergeCell ref="B113:B116"/>
    <mergeCell ref="B149:B151"/>
    <mergeCell ref="B141:B144"/>
    <mergeCell ref="C144:E144"/>
    <mergeCell ref="B145:B148"/>
    <mergeCell ref="C148:E148"/>
    <mergeCell ref="C116:E116"/>
    <mergeCell ref="B117:B120"/>
    <mergeCell ref="C120:E120"/>
    <mergeCell ref="B135:B137"/>
    <mergeCell ref="C139:F139"/>
    <mergeCell ref="C140:E140"/>
    <mergeCell ref="B121:B123"/>
    <mergeCell ref="C125:F125"/>
    <mergeCell ref="C126:E126"/>
    <mergeCell ref="B127:B130"/>
    <mergeCell ref="C130:E130"/>
    <mergeCell ref="B131:B134"/>
    <mergeCell ref="C134:E134"/>
    <mergeCell ref="B103:B106"/>
    <mergeCell ref="C106:E106"/>
    <mergeCell ref="B79:B81"/>
    <mergeCell ref="C83:F83"/>
    <mergeCell ref="C84:E84"/>
    <mergeCell ref="B85:B88"/>
    <mergeCell ref="C88:E88"/>
    <mergeCell ref="B89:B92"/>
    <mergeCell ref="C92:E92"/>
    <mergeCell ref="B93:B95"/>
    <mergeCell ref="C97:F97"/>
    <mergeCell ref="C98:E98"/>
    <mergeCell ref="B99:B102"/>
    <mergeCell ref="C69:F69"/>
    <mergeCell ref="C70:E70"/>
    <mergeCell ref="B71:B74"/>
    <mergeCell ref="C74:E74"/>
    <mergeCell ref="C102:E102"/>
    <mergeCell ref="C78:E78"/>
    <mergeCell ref="B75:B78"/>
    <mergeCell ref="C41:F41"/>
    <mergeCell ref="C42:E42"/>
    <mergeCell ref="B41:B42"/>
    <mergeCell ref="B65:B67"/>
    <mergeCell ref="B47:B50"/>
    <mergeCell ref="C50:E50"/>
    <mergeCell ref="B51:B53"/>
    <mergeCell ref="C55:F55"/>
    <mergeCell ref="C56:E56"/>
    <mergeCell ref="B57:B60"/>
    <mergeCell ref="C60:E60"/>
    <mergeCell ref="B61:B64"/>
    <mergeCell ref="C64:E64"/>
    <mergeCell ref="C36:E36"/>
    <mergeCell ref="B37:B39"/>
    <mergeCell ref="B4:F4"/>
    <mergeCell ref="B5:F5"/>
    <mergeCell ref="B10:F10"/>
    <mergeCell ref="B11:F11"/>
    <mergeCell ref="B7:F7"/>
    <mergeCell ref="B6:F6"/>
    <mergeCell ref="B8:F8"/>
    <mergeCell ref="B153:F153"/>
    <mergeCell ref="H10:L13"/>
    <mergeCell ref="C13:F13"/>
    <mergeCell ref="C14:E14"/>
    <mergeCell ref="B15:B18"/>
    <mergeCell ref="C18:E18"/>
    <mergeCell ref="B43:B46"/>
    <mergeCell ref="C46:E46"/>
    <mergeCell ref="B19:B22"/>
    <mergeCell ref="C22:E22"/>
    <mergeCell ref="B23:B25"/>
    <mergeCell ref="C27:F27"/>
    <mergeCell ref="C28:E28"/>
    <mergeCell ref="B29:B32"/>
    <mergeCell ref="C32:E32"/>
    <mergeCell ref="B33:B36"/>
  </mergeCells>
  <hyperlinks>
    <hyperlink ref="B1" location="'Quadro-Metragem-Por município'!A1" display="Voltar para Quadro Resumo" xr:uid="{00000000-0004-0000-0500-000000000000}"/>
    <hyperlink ref="B156" location="'Quadro-Metragem-Por município'!A1" display="Voltar para Quadro Resumo" xr:uid="{00000000-0004-0000-0500-000001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.75" customHeight="1">
      <c r="A14" s="82"/>
      <c r="B14" s="10">
        <v>4</v>
      </c>
      <c r="C14" s="26" t="s">
        <v>165</v>
      </c>
      <c r="D14" s="399" t="s">
        <v>166</v>
      </c>
      <c r="E14" s="400"/>
      <c r="F14" s="401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169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PR'!E13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f>H45</f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61" t="s">
        <v>250</v>
      </c>
      <c r="D93" s="461"/>
      <c r="E93" s="462"/>
      <c r="F93" s="55">
        <f>'Uniformes e EPIs - Geral'!$H$19</f>
        <v>80.47</v>
      </c>
    </row>
    <row r="94" spans="2:14" s="97" customFormat="1" ht="15">
      <c r="B94" s="22" t="s">
        <v>175</v>
      </c>
      <c r="C94" s="480" t="s">
        <v>251</v>
      </c>
      <c r="D94" s="481"/>
      <c r="E94" s="482"/>
      <c r="F94" s="55">
        <f>'Materiais Serventes - Geral'!$I$82</f>
        <v>219.57</v>
      </c>
    </row>
    <row r="95" spans="2:14" s="97" customFormat="1" ht="15">
      <c r="B95" s="20" t="s">
        <v>177</v>
      </c>
      <c r="C95" s="483" t="s">
        <v>252</v>
      </c>
      <c r="D95" s="483"/>
      <c r="E95" s="484"/>
      <c r="F95" s="252">
        <f>'Equipamentos Serventes - Geral'!$I$39</f>
        <v>7.38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Geral'!$G$38*0.5%)/'Equipamentos Serventes - Geral'!$I$12</f>
        <v>4.43</v>
      </c>
      <c r="G96" s="95" t="s">
        <v>255</v>
      </c>
    </row>
    <row r="97" spans="2:14" s="81" customFormat="1" ht="12.75" customHeight="1">
      <c r="B97" s="420" t="s">
        <v>181</v>
      </c>
      <c r="C97" s="420"/>
      <c r="D97" s="420"/>
      <c r="E97" s="420"/>
      <c r="F97" s="66">
        <f>SUM(F93:F95)</f>
        <v>307.42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199.12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418.16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0.14249999999999999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88.51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407.67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Paraná'!E13</f>
        <v>0.05</v>
      </c>
      <c r="E107" s="479"/>
      <c r="F107" s="9">
        <f>($F$116+$F$101+$F$102)/(1-$D$103)*D107</f>
        <v>268.20999999999998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1381.67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307.42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3982.47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1381.67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5364.14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107" customFormat="1" ht="15.75" customHeight="1">
      <c r="B120" s="106"/>
      <c r="C120" s="106"/>
      <c r="D120" s="106"/>
      <c r="E120" s="106"/>
      <c r="F120" s="67"/>
    </row>
    <row r="121" spans="2:6" s="96" customFormat="1" ht="15">
      <c r="B121" s="262" t="s">
        <v>119</v>
      </c>
    </row>
    <row r="122" spans="2:6" s="96" customFormat="1" ht="15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D102:E102"/>
    <mergeCell ref="B103:B107"/>
    <mergeCell ref="D103:E103"/>
    <mergeCell ref="D104:E104"/>
    <mergeCell ref="D105:E105"/>
    <mergeCell ref="D106:E106"/>
    <mergeCell ref="D107:E107"/>
    <mergeCell ref="C94:E94"/>
    <mergeCell ref="C95:E95"/>
    <mergeCell ref="B97:E97"/>
    <mergeCell ref="B99:F99"/>
    <mergeCell ref="D100:E100"/>
    <mergeCell ref="D101:E101"/>
    <mergeCell ref="B116:E116"/>
    <mergeCell ref="C117:E117"/>
    <mergeCell ref="B118:E118"/>
    <mergeCell ref="B108:C108"/>
    <mergeCell ref="D108:E108"/>
    <mergeCell ref="B110:E110"/>
    <mergeCell ref="C111:E111"/>
    <mergeCell ref="C114:E114"/>
    <mergeCell ref="C115:E115"/>
    <mergeCell ref="C86:E86"/>
    <mergeCell ref="C88:E88"/>
    <mergeCell ref="B89:E89"/>
    <mergeCell ref="B91:F91"/>
    <mergeCell ref="C92:E92"/>
    <mergeCell ref="C93:E93"/>
    <mergeCell ref="B80:F80"/>
    <mergeCell ref="C81:E81"/>
    <mergeCell ref="C82:E82"/>
    <mergeCell ref="B83:E83"/>
    <mergeCell ref="B84:F84"/>
    <mergeCell ref="B85:F85"/>
    <mergeCell ref="C75:D75"/>
    <mergeCell ref="C76:D76"/>
    <mergeCell ref="C77:D77"/>
    <mergeCell ref="C78:D78"/>
    <mergeCell ref="B79:D79"/>
    <mergeCell ref="B67:D67"/>
    <mergeCell ref="B69:F69"/>
    <mergeCell ref="C70:E70"/>
    <mergeCell ref="C71:D71"/>
    <mergeCell ref="C72:D72"/>
    <mergeCell ref="C73:D73"/>
    <mergeCell ref="C65:D65"/>
    <mergeCell ref="C66:D66"/>
    <mergeCell ref="C54:E54"/>
    <mergeCell ref="C55:E55"/>
    <mergeCell ref="C56:E56"/>
    <mergeCell ref="C57:E57"/>
    <mergeCell ref="B58:E58"/>
    <mergeCell ref="B60:F60"/>
    <mergeCell ref="C74:D74"/>
    <mergeCell ref="C44:E44"/>
    <mergeCell ref="G51:U52"/>
    <mergeCell ref="I45:N45"/>
    <mergeCell ref="C46:D46"/>
    <mergeCell ref="C47:E47"/>
    <mergeCell ref="C61:D61"/>
    <mergeCell ref="C62:D62"/>
    <mergeCell ref="C63:D63"/>
    <mergeCell ref="C64:D64"/>
    <mergeCell ref="G64:P64"/>
    <mergeCell ref="B4:F4"/>
    <mergeCell ref="B5:F5"/>
    <mergeCell ref="B6:F6"/>
    <mergeCell ref="B7:F7"/>
    <mergeCell ref="B10:F10"/>
    <mergeCell ref="D11:F11"/>
    <mergeCell ref="C51:E51"/>
    <mergeCell ref="C20:E20"/>
    <mergeCell ref="C21:E21"/>
    <mergeCell ref="C22:E22"/>
    <mergeCell ref="B23:E23"/>
    <mergeCell ref="B25:F25"/>
    <mergeCell ref="C26:D26"/>
    <mergeCell ref="D12:F12"/>
    <mergeCell ref="D13:F13"/>
    <mergeCell ref="D15:F15"/>
    <mergeCell ref="B17:F17"/>
    <mergeCell ref="C18:E18"/>
    <mergeCell ref="C19:E19"/>
    <mergeCell ref="C33:D33"/>
    <mergeCell ref="C34:D34"/>
    <mergeCell ref="C35:D35"/>
    <mergeCell ref="C36:D36"/>
    <mergeCell ref="C37:D37"/>
    <mergeCell ref="B8:F8"/>
    <mergeCell ref="G107:N107"/>
    <mergeCell ref="G92:N92"/>
    <mergeCell ref="I44:R44"/>
    <mergeCell ref="C96:E96"/>
    <mergeCell ref="D14:F14"/>
    <mergeCell ref="C112:E112"/>
    <mergeCell ref="C113:E113"/>
    <mergeCell ref="B122:F122"/>
    <mergeCell ref="C38:D38"/>
    <mergeCell ref="C27:D27"/>
    <mergeCell ref="C29:D29"/>
    <mergeCell ref="B30:D30"/>
    <mergeCell ref="C32:D32"/>
    <mergeCell ref="C45:E45"/>
    <mergeCell ref="C48:E48"/>
    <mergeCell ref="C49:E49"/>
    <mergeCell ref="C50:E50"/>
    <mergeCell ref="B52:E52"/>
    <mergeCell ref="C39:D39"/>
    <mergeCell ref="C40:D40"/>
    <mergeCell ref="B41:D41"/>
    <mergeCell ref="G41:Q41"/>
    <mergeCell ref="C43:E43"/>
  </mergeCells>
  <dataValidations disablePrompts="1"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600-000000000000}">
      <formula1>0</formula1>
      <formula2>7.2</formula2>
    </dataValidation>
  </dataValidations>
  <hyperlinks>
    <hyperlink ref="C93:E93" location="'Uniformes e EPIs - Geral'!A1" display="Uniformes/EPI's" xr:uid="{00000000-0004-0000-0600-000000000000}"/>
    <hyperlink ref="C94:E94" location="'Materiais Serventes - Geral'!A1" display="Materiais " xr:uid="{00000000-0004-0000-0600-000001000000}"/>
    <hyperlink ref="C95:E95" location="'Equipamentos Serventes - Geral'!A1" display="Depreciação dos Equipamentos" xr:uid="{00000000-0004-0000-0600-000002000000}"/>
    <hyperlink ref="B1" location="'Quadro-Metragem-Por município'!A1" display="Voltar para Quadro Resumo" xr:uid="{00000000-0004-0000-0600-000003000000}"/>
    <hyperlink ref="B121" location="'Quadro-Metragem-Por município'!A1" display="Voltar para Quadro Resumo" xr:uid="{00000000-0004-0000-0600-000004000000}"/>
    <hyperlink ref="D14" r:id="rId1" display="http://www3.mte.gov.br/sistemas/mediador/Resumo/ResumoVisualizar?nrSolicitacao=MR001703/2023" xr:uid="{00000000-0004-0000-06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FF7E9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274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169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273.36</v>
      </c>
      <c r="G44" s="280" t="s">
        <v>208</v>
      </c>
      <c r="H44" s="210">
        <f>'Base para Vale Transporte PR'!E13</f>
        <v>8.6999999999999993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1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1012.02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1012.02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2005.23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2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9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Geral'!H33</f>
        <v>79.28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Geral'!$I$82</f>
        <v>219.57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252">
        <f>'Equipamentos Serventes - Geral'!$I$39</f>
        <v>7.38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Geral'!$G$38*0.5%)/'Equipamentos Serventes - Geral'!$I$12</f>
        <v>4.43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306.23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199.06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418.03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0.14249999999999999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88.48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407.55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Paraná'!E13</f>
        <v>0.05</v>
      </c>
      <c r="E107" s="479"/>
      <c r="F107" s="9">
        <f>($F$116+$F$101+$F$102)/(1-$D$103)*D107</f>
        <v>268.13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1381.25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2005.23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306.23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3981.28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1381.25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5362.53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107" customFormat="1" ht="15.75" customHeight="1">
      <c r="B120" s="106"/>
      <c r="C120" s="106"/>
      <c r="D120" s="106"/>
      <c r="E120" s="106"/>
      <c r="F120" s="67"/>
    </row>
    <row r="121" spans="2:6" s="96" customFormat="1" ht="15">
      <c r="B121" s="262" t="s">
        <v>119</v>
      </c>
    </row>
    <row r="122" spans="2:6" s="96" customFormat="1" ht="15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122:F122"/>
    <mergeCell ref="C113:E113"/>
    <mergeCell ref="C114:E114"/>
    <mergeCell ref="C115:E115"/>
    <mergeCell ref="B116:E116"/>
    <mergeCell ref="C117:E117"/>
    <mergeCell ref="B118:E118"/>
    <mergeCell ref="D107:E107"/>
    <mergeCell ref="B108:C108"/>
    <mergeCell ref="D108:E108"/>
    <mergeCell ref="B110:E110"/>
    <mergeCell ref="C111:E111"/>
    <mergeCell ref="C112:E112"/>
    <mergeCell ref="B97:E97"/>
    <mergeCell ref="B99:F99"/>
    <mergeCell ref="D100:E100"/>
    <mergeCell ref="D101:E101"/>
    <mergeCell ref="D102:E102"/>
    <mergeCell ref="B103:B107"/>
    <mergeCell ref="D103:E103"/>
    <mergeCell ref="D104:E104"/>
    <mergeCell ref="D105:E105"/>
    <mergeCell ref="D106:E106"/>
    <mergeCell ref="B89:E89"/>
    <mergeCell ref="B91:F91"/>
    <mergeCell ref="C92:E92"/>
    <mergeCell ref="C93:E93"/>
    <mergeCell ref="C94:E94"/>
    <mergeCell ref="C95:E95"/>
    <mergeCell ref="C82:E82"/>
    <mergeCell ref="B83:E83"/>
    <mergeCell ref="B84:F84"/>
    <mergeCell ref="B85:F85"/>
    <mergeCell ref="C86:E86"/>
    <mergeCell ref="C88:E88"/>
    <mergeCell ref="C76:D76"/>
    <mergeCell ref="C77:D77"/>
    <mergeCell ref="C78:D78"/>
    <mergeCell ref="B79:D79"/>
    <mergeCell ref="B80:F80"/>
    <mergeCell ref="C81:E81"/>
    <mergeCell ref="C70:E70"/>
    <mergeCell ref="C71:D71"/>
    <mergeCell ref="C72:D72"/>
    <mergeCell ref="C73:D73"/>
    <mergeCell ref="C74:D74"/>
    <mergeCell ref="C75:D75"/>
    <mergeCell ref="C64:D64"/>
    <mergeCell ref="G64:P64"/>
    <mergeCell ref="C65:D65"/>
    <mergeCell ref="C66:D66"/>
    <mergeCell ref="B67:D67"/>
    <mergeCell ref="B69:F69"/>
    <mergeCell ref="C57:E57"/>
    <mergeCell ref="B58:E58"/>
    <mergeCell ref="B60:F60"/>
    <mergeCell ref="C61:D61"/>
    <mergeCell ref="C62:D62"/>
    <mergeCell ref="C63:D63"/>
    <mergeCell ref="C40:D40"/>
    <mergeCell ref="C51:E51"/>
    <mergeCell ref="G51:U52"/>
    <mergeCell ref="B52:E52"/>
    <mergeCell ref="C54:E54"/>
    <mergeCell ref="C55:E55"/>
    <mergeCell ref="C56:E56"/>
    <mergeCell ref="C46:D46"/>
    <mergeCell ref="C47:E47"/>
    <mergeCell ref="C48:E48"/>
    <mergeCell ref="C49:E49"/>
    <mergeCell ref="C50:E50"/>
    <mergeCell ref="I44:R44"/>
    <mergeCell ref="B4:F4"/>
    <mergeCell ref="B5:F5"/>
    <mergeCell ref="B6:F6"/>
    <mergeCell ref="B7:F7"/>
    <mergeCell ref="B10:F10"/>
    <mergeCell ref="D11:F11"/>
    <mergeCell ref="D15:F15"/>
    <mergeCell ref="C27:D27"/>
    <mergeCell ref="C29:D29"/>
    <mergeCell ref="C20:E20"/>
    <mergeCell ref="C21:E21"/>
    <mergeCell ref="C22:E22"/>
    <mergeCell ref="B23:E23"/>
    <mergeCell ref="B25:F25"/>
    <mergeCell ref="C26:D26"/>
    <mergeCell ref="B8:F8"/>
    <mergeCell ref="G92:N92"/>
    <mergeCell ref="G107:N107"/>
    <mergeCell ref="C96:E96"/>
    <mergeCell ref="D12:F12"/>
    <mergeCell ref="D13:F13"/>
    <mergeCell ref="D14:F14"/>
    <mergeCell ref="B17:F17"/>
    <mergeCell ref="C18:E18"/>
    <mergeCell ref="C19:E19"/>
    <mergeCell ref="B30:D30"/>
    <mergeCell ref="C32:D32"/>
    <mergeCell ref="C33:D33"/>
    <mergeCell ref="C34:D34"/>
    <mergeCell ref="B41:D41"/>
    <mergeCell ref="G41:Q41"/>
    <mergeCell ref="C43:E43"/>
    <mergeCell ref="C44:E44"/>
    <mergeCell ref="C45:E45"/>
    <mergeCell ref="I45:N45"/>
    <mergeCell ref="C35:D35"/>
    <mergeCell ref="C36:D36"/>
    <mergeCell ref="C37:D37"/>
    <mergeCell ref="C38:D38"/>
    <mergeCell ref="C39:D3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700-000000000000}">
      <formula1>0</formula1>
      <formula2>7.2</formula2>
    </dataValidation>
  </dataValidations>
  <hyperlinks>
    <hyperlink ref="C93:E93" location="'Uniformes e EPIs - Geral'!A1" display="Uniformes/EPI's" xr:uid="{00000000-0004-0000-0700-000000000000}"/>
    <hyperlink ref="C94:E94" location="'Materiais Serventes - Geral'!A1" display="Materiais " xr:uid="{00000000-0004-0000-0700-000001000000}"/>
    <hyperlink ref="C95:E95" location="'Equipamentos Serventes - Geral'!A1" display="Depreciação dos Equipamentos" xr:uid="{00000000-0004-0000-0700-000002000000}"/>
    <hyperlink ref="D14:F14" r:id="rId1" display="CCT PR000092/2023 - 01/02/2024" xr:uid="{00000000-0004-0000-0700-000003000000}"/>
    <hyperlink ref="B1" location="'Quadro-Metragem-Por município'!A1" display="Voltar para Quadro Resumo" xr:uid="{00000000-0004-0000-0700-000004000000}"/>
    <hyperlink ref="B121" location="'Quadro-Metragem-Por município'!A1" display="Voltar para Quadro Resumo" xr:uid="{00000000-0004-0000-07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8EBF8E"/>
  </sheetPr>
  <dimension ref="A1:U126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62" t="s">
        <v>119</v>
      </c>
    </row>
    <row r="3" spans="1:18" ht="16.5" customHeight="1"/>
    <row r="4" spans="1:18" s="1" customFormat="1" ht="10.5" customHeight="1">
      <c r="B4" s="426" t="s">
        <v>0</v>
      </c>
      <c r="C4" s="426"/>
      <c r="D4" s="426"/>
      <c r="E4" s="426"/>
      <c r="F4" s="426"/>
      <c r="G4" s="3"/>
      <c r="H4" s="3"/>
    </row>
    <row r="5" spans="1:18" s="1" customFormat="1" ht="10.5" customHeight="1">
      <c r="B5" s="426" t="s">
        <v>1</v>
      </c>
      <c r="C5" s="426"/>
      <c r="D5" s="426"/>
      <c r="E5" s="426"/>
      <c r="F5" s="426"/>
      <c r="G5" s="3"/>
      <c r="H5" s="3"/>
    </row>
    <row r="6" spans="1:18" s="1" customFormat="1" ht="10.5" customHeight="1">
      <c r="B6" s="392" t="s">
        <v>2</v>
      </c>
      <c r="C6" s="392"/>
      <c r="D6" s="392"/>
      <c r="E6" s="392"/>
      <c r="F6" s="392"/>
      <c r="G6" s="4"/>
      <c r="H6" s="4"/>
    </row>
    <row r="7" spans="1:18" s="1" customFormat="1" ht="10.5" customHeight="1">
      <c r="B7" s="392" t="s">
        <v>3</v>
      </c>
      <c r="C7" s="392"/>
      <c r="D7" s="392"/>
      <c r="E7" s="392"/>
      <c r="F7" s="392"/>
      <c r="G7" s="4"/>
      <c r="H7" s="4"/>
    </row>
    <row r="8" spans="1:18" s="1" customFormat="1" ht="10.5" customHeight="1">
      <c r="B8" s="392" t="s">
        <v>49</v>
      </c>
      <c r="C8" s="392"/>
      <c r="D8" s="392"/>
      <c r="E8" s="392"/>
      <c r="F8" s="392"/>
      <c r="G8" s="4"/>
      <c r="H8" s="4"/>
    </row>
    <row r="9" spans="1:18" s="1" customFormat="1" ht="15.95" customHeight="1"/>
    <row r="10" spans="1:18" s="81" customFormat="1" ht="18" customHeight="1">
      <c r="B10" s="381" t="s">
        <v>158</v>
      </c>
      <c r="C10" s="381"/>
      <c r="D10" s="381"/>
      <c r="E10" s="381"/>
      <c r="F10" s="381"/>
    </row>
    <row r="11" spans="1:18" s="81" customFormat="1" ht="15.75" customHeight="1">
      <c r="B11" s="10">
        <v>1</v>
      </c>
      <c r="C11" s="25" t="s">
        <v>159</v>
      </c>
      <c r="D11" s="427" t="s">
        <v>160</v>
      </c>
      <c r="E11" s="427"/>
      <c r="F11" s="427"/>
    </row>
    <row r="12" spans="1:18" s="81" customFormat="1" ht="14.25" customHeight="1">
      <c r="A12" s="82"/>
      <c r="B12" s="10">
        <v>2</v>
      </c>
      <c r="C12" s="113" t="s">
        <v>161</v>
      </c>
      <c r="D12" s="434">
        <v>1534</v>
      </c>
      <c r="E12" s="434"/>
      <c r="F12" s="434"/>
      <c r="G12" s="300" t="s">
        <v>162</v>
      </c>
    </row>
    <row r="13" spans="1:18" s="81" customFormat="1" ht="15" customHeight="1">
      <c r="A13" s="82"/>
      <c r="B13" s="10">
        <v>3</v>
      </c>
      <c r="C13" s="25" t="s">
        <v>163</v>
      </c>
      <c r="D13" s="435" t="s">
        <v>164</v>
      </c>
      <c r="E13" s="435"/>
      <c r="F13" s="435"/>
      <c r="G13" s="83"/>
    </row>
    <row r="14" spans="1:18" s="81" customFormat="1" ht="15" customHeight="1">
      <c r="A14" s="82"/>
      <c r="B14" s="10">
        <v>4</v>
      </c>
      <c r="C14" s="26" t="s">
        <v>165</v>
      </c>
      <c r="D14" s="486" t="s">
        <v>166</v>
      </c>
      <c r="E14" s="486"/>
      <c r="F14" s="486"/>
      <c r="G14" s="300" t="s">
        <v>167</v>
      </c>
      <c r="R14" s="85"/>
    </row>
    <row r="15" spans="1:18" s="81" customFormat="1" ht="34.5" customHeight="1">
      <c r="A15" s="82"/>
      <c r="B15" s="10">
        <v>5</v>
      </c>
      <c r="C15" s="26" t="s">
        <v>168</v>
      </c>
      <c r="D15" s="436" t="s">
        <v>275</v>
      </c>
      <c r="E15" s="436"/>
      <c r="F15" s="436"/>
      <c r="G15" s="84"/>
      <c r="R15" s="85"/>
    </row>
    <row r="16" spans="1:18" s="81" customFormat="1" ht="15" customHeight="1">
      <c r="A16" s="82"/>
      <c r="B16" s="27"/>
      <c r="C16" s="28"/>
      <c r="D16" s="29"/>
      <c r="E16" s="29"/>
      <c r="F16" s="29"/>
      <c r="G16" s="86"/>
    </row>
    <row r="17" spans="1:6" s="81" customFormat="1" ht="15" customHeight="1">
      <c r="A17" s="82"/>
      <c r="B17" s="415" t="s">
        <v>170</v>
      </c>
      <c r="C17" s="433"/>
      <c r="D17" s="433"/>
      <c r="E17" s="433"/>
      <c r="F17" s="416"/>
    </row>
    <row r="18" spans="1:6" s="81" customFormat="1" ht="15" customHeight="1">
      <c r="A18" s="82"/>
      <c r="B18" s="24"/>
      <c r="C18" s="377" t="s">
        <v>171</v>
      </c>
      <c r="D18" s="377"/>
      <c r="E18" s="377"/>
      <c r="F18" s="23" t="s">
        <v>172</v>
      </c>
    </row>
    <row r="19" spans="1:6" s="81" customFormat="1" ht="15.95" customHeight="1">
      <c r="A19" s="82"/>
      <c r="B19" s="11" t="s">
        <v>173</v>
      </c>
      <c r="C19" s="437" t="s">
        <v>174</v>
      </c>
      <c r="D19" s="437"/>
      <c r="E19" s="437"/>
      <c r="F19" s="30">
        <f>D12</f>
        <v>1534</v>
      </c>
    </row>
    <row r="20" spans="1:6" s="81" customFormat="1" ht="15.95" customHeight="1">
      <c r="A20" s="82"/>
      <c r="B20" s="11" t="s">
        <v>175</v>
      </c>
      <c r="C20" s="430" t="s">
        <v>176</v>
      </c>
      <c r="D20" s="431"/>
      <c r="E20" s="432"/>
      <c r="F20" s="30">
        <v>0</v>
      </c>
    </row>
    <row r="21" spans="1:6" s="81" customFormat="1" ht="15.95" customHeight="1">
      <c r="A21" s="82"/>
      <c r="B21" s="11" t="s">
        <v>177</v>
      </c>
      <c r="C21" s="430" t="s">
        <v>178</v>
      </c>
      <c r="D21" s="431"/>
      <c r="E21" s="432"/>
      <c r="F21" s="30">
        <v>0</v>
      </c>
    </row>
    <row r="22" spans="1:6" s="81" customFormat="1" ht="15.95" customHeight="1">
      <c r="A22" s="82"/>
      <c r="B22" s="11" t="s">
        <v>179</v>
      </c>
      <c r="C22" s="430" t="s">
        <v>180</v>
      </c>
      <c r="D22" s="431"/>
      <c r="E22" s="432"/>
      <c r="F22" s="31">
        <v>0</v>
      </c>
    </row>
    <row r="23" spans="1:6" s="81" customFormat="1" ht="15" customHeight="1">
      <c r="A23" s="82"/>
      <c r="B23" s="376" t="s">
        <v>181</v>
      </c>
      <c r="C23" s="376"/>
      <c r="D23" s="376"/>
      <c r="E23" s="376"/>
      <c r="F23" s="32">
        <f>SUM(F19:F22)</f>
        <v>1534</v>
      </c>
    </row>
    <row r="24" spans="1:6" s="81" customFormat="1" ht="15.95" customHeight="1">
      <c r="A24" s="82"/>
      <c r="B24" s="87"/>
      <c r="C24" s="87"/>
      <c r="D24" s="87"/>
      <c r="E24" s="87"/>
      <c r="F24" s="33"/>
    </row>
    <row r="25" spans="1:6" s="81" customFormat="1" ht="15.95" customHeight="1">
      <c r="A25" s="82"/>
      <c r="B25" s="415" t="s">
        <v>182</v>
      </c>
      <c r="C25" s="433"/>
      <c r="D25" s="433"/>
      <c r="E25" s="433"/>
      <c r="F25" s="416"/>
    </row>
    <row r="26" spans="1:6" s="81" customFormat="1" ht="32.25" customHeight="1">
      <c r="A26" s="82"/>
      <c r="B26" s="24" t="s">
        <v>183</v>
      </c>
      <c r="C26" s="377" t="s">
        <v>184</v>
      </c>
      <c r="D26" s="377"/>
      <c r="E26" s="34" t="s">
        <v>185</v>
      </c>
      <c r="F26" s="23" t="s">
        <v>172</v>
      </c>
    </row>
    <row r="27" spans="1:6" s="81" customFormat="1" ht="15.95" customHeight="1">
      <c r="A27" s="82"/>
      <c r="B27" s="22" t="s">
        <v>173</v>
      </c>
      <c r="C27" s="409" t="s">
        <v>186</v>
      </c>
      <c r="D27" s="409"/>
      <c r="E27" s="35">
        <v>8.3299999999999999E-2</v>
      </c>
      <c r="F27" s="9">
        <f>E27*$F$23</f>
        <v>127.78</v>
      </c>
    </row>
    <row r="28" spans="1:6" s="81" customFormat="1" ht="15.95" customHeight="1">
      <c r="A28" s="82"/>
      <c r="B28" s="36" t="s">
        <v>175</v>
      </c>
      <c r="C28" s="37" t="s">
        <v>187</v>
      </c>
      <c r="D28" s="38"/>
      <c r="E28" s="39">
        <v>9.0899999999999995E-2</v>
      </c>
      <c r="F28" s="40">
        <f>E28*$F$23</f>
        <v>139.44</v>
      </c>
    </row>
    <row r="29" spans="1:6" s="81" customFormat="1" ht="15.95" customHeight="1">
      <c r="A29" s="82"/>
      <c r="B29" s="22" t="s">
        <v>177</v>
      </c>
      <c r="C29" s="410" t="s">
        <v>188</v>
      </c>
      <c r="D29" s="411"/>
      <c r="E29" s="41">
        <v>3.0099999999999998E-2</v>
      </c>
      <c r="F29" s="9">
        <f>E29*$F$23</f>
        <v>46.17</v>
      </c>
    </row>
    <row r="30" spans="1:6" s="81" customFormat="1" ht="15.95" customHeight="1">
      <c r="A30" s="82"/>
      <c r="B30" s="412" t="s">
        <v>189</v>
      </c>
      <c r="C30" s="413"/>
      <c r="D30" s="414"/>
      <c r="E30" s="42">
        <f>SUM(E27:E29)</f>
        <v>0.20430000000000001</v>
      </c>
      <c r="F30" s="43">
        <f>SUM(F27:F29)</f>
        <v>313.39</v>
      </c>
    </row>
    <row r="31" spans="1:6" s="81" customFormat="1" ht="18" customHeight="1">
      <c r="A31" s="82"/>
      <c r="B31" s="44"/>
      <c r="C31" s="44"/>
      <c r="D31" s="44"/>
      <c r="E31" s="44"/>
      <c r="F31" s="45"/>
    </row>
    <row r="32" spans="1:6" s="81" customFormat="1" ht="33.75" customHeight="1">
      <c r="A32" s="82"/>
      <c r="B32" s="24" t="s">
        <v>190</v>
      </c>
      <c r="C32" s="415" t="s">
        <v>191</v>
      </c>
      <c r="D32" s="416"/>
      <c r="E32" s="34" t="s">
        <v>185</v>
      </c>
      <c r="F32" s="23" t="s">
        <v>172</v>
      </c>
    </row>
    <row r="33" spans="1:19" s="81" customFormat="1" ht="12" customHeight="1">
      <c r="A33" s="82"/>
      <c r="B33" s="22" t="s">
        <v>173</v>
      </c>
      <c r="C33" s="438" t="s">
        <v>192</v>
      </c>
      <c r="D33" s="439"/>
      <c r="E33" s="46">
        <v>0.2</v>
      </c>
      <c r="F33" s="9">
        <f t="shared" ref="F33:F40" si="0">E33*($F$23+$F$30)</f>
        <v>369.48</v>
      </c>
    </row>
    <row r="34" spans="1:19" s="81" customFormat="1" ht="12" customHeight="1">
      <c r="B34" s="22" t="s">
        <v>175</v>
      </c>
      <c r="C34" s="421" t="s">
        <v>193</v>
      </c>
      <c r="D34" s="422"/>
      <c r="E34" s="46">
        <v>2.5000000000000001E-2</v>
      </c>
      <c r="F34" s="9">
        <f t="shared" si="0"/>
        <v>46.18</v>
      </c>
    </row>
    <row r="35" spans="1:19" s="81" customFormat="1" ht="14.25" customHeight="1">
      <c r="B35" s="22" t="s">
        <v>177</v>
      </c>
      <c r="C35" s="430" t="s">
        <v>194</v>
      </c>
      <c r="D35" s="432"/>
      <c r="E35" s="46">
        <v>0.03</v>
      </c>
      <c r="F35" s="9">
        <f t="shared" si="0"/>
        <v>55.42</v>
      </c>
    </row>
    <row r="36" spans="1:19" s="81" customFormat="1" ht="12" customHeight="1">
      <c r="B36" s="22" t="s">
        <v>179</v>
      </c>
      <c r="C36" s="421" t="s">
        <v>195</v>
      </c>
      <c r="D36" s="422"/>
      <c r="E36" s="46">
        <v>1.4999999999999999E-2</v>
      </c>
      <c r="F36" s="9">
        <f t="shared" si="0"/>
        <v>27.71</v>
      </c>
    </row>
    <row r="37" spans="1:19" s="81" customFormat="1" ht="12" customHeight="1">
      <c r="B37" s="22" t="s">
        <v>196</v>
      </c>
      <c r="C37" s="421" t="s">
        <v>197</v>
      </c>
      <c r="D37" s="422"/>
      <c r="E37" s="46">
        <v>0.01</v>
      </c>
      <c r="F37" s="9">
        <f t="shared" si="0"/>
        <v>18.47</v>
      </c>
    </row>
    <row r="38" spans="1:19" s="81" customFormat="1" ht="12.75">
      <c r="B38" s="22" t="s">
        <v>198</v>
      </c>
      <c r="C38" s="407" t="s">
        <v>199</v>
      </c>
      <c r="D38" s="408"/>
      <c r="E38" s="46">
        <v>6.0000000000000001E-3</v>
      </c>
      <c r="F38" s="9">
        <f t="shared" si="0"/>
        <v>11.08</v>
      </c>
    </row>
    <row r="39" spans="1:19" s="81" customFormat="1" ht="12.75" customHeight="1">
      <c r="B39" s="22" t="s">
        <v>200</v>
      </c>
      <c r="C39" s="421" t="s">
        <v>201</v>
      </c>
      <c r="D39" s="422"/>
      <c r="E39" s="46">
        <v>2E-3</v>
      </c>
      <c r="F39" s="9">
        <f t="shared" si="0"/>
        <v>3.69</v>
      </c>
    </row>
    <row r="40" spans="1:19" s="81" customFormat="1" ht="12" customHeight="1">
      <c r="B40" s="22" t="s">
        <v>202</v>
      </c>
      <c r="C40" s="421" t="s">
        <v>203</v>
      </c>
      <c r="D40" s="422"/>
      <c r="E40" s="46">
        <v>0.08</v>
      </c>
      <c r="F40" s="9">
        <f t="shared" si="0"/>
        <v>147.79</v>
      </c>
      <c r="G40" s="88"/>
    </row>
    <row r="41" spans="1:19" s="81" customFormat="1" ht="22.5" customHeight="1">
      <c r="B41" s="412" t="s">
        <v>136</v>
      </c>
      <c r="C41" s="413"/>
      <c r="D41" s="414"/>
      <c r="E41" s="47">
        <f>SUM(E33:E40)</f>
        <v>0.36799999999999999</v>
      </c>
      <c r="F41" s="43">
        <f>SUM(F33:F40)</f>
        <v>679.82</v>
      </c>
      <c r="G41" s="423"/>
      <c r="H41" s="424"/>
      <c r="I41" s="424"/>
      <c r="J41" s="424"/>
      <c r="K41" s="424"/>
      <c r="L41" s="424"/>
      <c r="M41" s="424"/>
      <c r="N41" s="424"/>
      <c r="O41" s="424"/>
      <c r="P41" s="424"/>
      <c r="Q41" s="424"/>
    </row>
    <row r="42" spans="1:19" s="81" customFormat="1" ht="12.75">
      <c r="B42" s="44"/>
      <c r="C42" s="44"/>
      <c r="D42" s="44"/>
      <c r="E42" s="44"/>
      <c r="F42" s="45"/>
    </row>
    <row r="43" spans="1:19" s="81" customFormat="1" ht="25.5">
      <c r="B43" s="281" t="s">
        <v>204</v>
      </c>
      <c r="C43" s="425" t="s">
        <v>205</v>
      </c>
      <c r="D43" s="425"/>
      <c r="E43" s="425"/>
      <c r="F43" s="54" t="s">
        <v>172</v>
      </c>
      <c r="G43" s="306" t="s">
        <v>206</v>
      </c>
    </row>
    <row r="44" spans="1:19" s="91" customFormat="1" ht="16.5" customHeight="1">
      <c r="B44" s="282" t="s">
        <v>173</v>
      </c>
      <c r="C44" s="417" t="s">
        <v>207</v>
      </c>
      <c r="D44" s="417"/>
      <c r="E44" s="417"/>
      <c r="F44" s="283">
        <f>IF(2*H44*21-(D12*0.06)&lt;0,0,2*H44*21-(D12*0.06))</f>
        <v>75.959999999999994</v>
      </c>
      <c r="G44" s="280" t="s">
        <v>208</v>
      </c>
      <c r="H44" s="210">
        <f>'Base para Vale Transporte PR'!E14</f>
        <v>4</v>
      </c>
      <c r="I44" s="393" t="s">
        <v>209</v>
      </c>
      <c r="J44" s="395"/>
      <c r="K44" s="395"/>
      <c r="L44" s="395"/>
      <c r="M44" s="395"/>
      <c r="N44" s="395"/>
      <c r="O44" s="395"/>
      <c r="P44" s="395"/>
      <c r="Q44" s="395"/>
      <c r="R44" s="395"/>
      <c r="S44" s="90"/>
    </row>
    <row r="45" spans="1:19" s="91" customFormat="1" ht="30.75" customHeight="1">
      <c r="B45" s="282" t="s">
        <v>175</v>
      </c>
      <c r="C45" s="417" t="s">
        <v>210</v>
      </c>
      <c r="D45" s="417"/>
      <c r="E45" s="417"/>
      <c r="F45" s="55">
        <f>H45-(H45*0.2)</f>
        <v>441.2</v>
      </c>
      <c r="G45" s="280" t="s">
        <v>211</v>
      </c>
      <c r="H45" s="68">
        <v>551.5</v>
      </c>
      <c r="I45" s="442" t="s">
        <v>212</v>
      </c>
      <c r="J45" s="443"/>
      <c r="K45" s="443"/>
      <c r="L45" s="443"/>
      <c r="M45" s="443"/>
      <c r="N45" s="443"/>
    </row>
    <row r="46" spans="1:19" s="91" customFormat="1" ht="15">
      <c r="B46" s="282" t="s">
        <v>177</v>
      </c>
      <c r="C46" s="418" t="s">
        <v>213</v>
      </c>
      <c r="D46" s="418"/>
      <c r="E46" s="305">
        <v>551.5</v>
      </c>
      <c r="F46" s="55">
        <f>E46/12</f>
        <v>45.96</v>
      </c>
      <c r="G46" s="126"/>
      <c r="H46" s="124"/>
      <c r="I46" s="125"/>
      <c r="J46" s="125"/>
      <c r="K46" s="125"/>
      <c r="L46" s="125"/>
      <c r="M46" s="125"/>
      <c r="N46" s="125"/>
    </row>
    <row r="47" spans="1:19" s="92" customFormat="1" ht="15">
      <c r="B47" s="287" t="s">
        <v>179</v>
      </c>
      <c r="C47" s="444" t="s">
        <v>214</v>
      </c>
      <c r="D47" s="444"/>
      <c r="E47" s="444"/>
      <c r="F47" s="284">
        <v>126</v>
      </c>
      <c r="G47" s="126"/>
      <c r="H47" s="124"/>
      <c r="I47" s="125"/>
      <c r="J47" s="125"/>
      <c r="K47" s="125"/>
      <c r="L47" s="125"/>
      <c r="M47" s="125"/>
      <c r="N47" s="125"/>
    </row>
    <row r="48" spans="1:19" s="91" customFormat="1" ht="15">
      <c r="B48" s="282" t="s">
        <v>196</v>
      </c>
      <c r="C48" s="418" t="s">
        <v>215</v>
      </c>
      <c r="D48" s="418"/>
      <c r="E48" s="418"/>
      <c r="F48" s="55">
        <v>75.5</v>
      </c>
      <c r="G48" s="92"/>
      <c r="I48" s="93"/>
    </row>
    <row r="49" spans="2:21" s="91" customFormat="1" ht="15">
      <c r="B49" s="282" t="s">
        <v>198</v>
      </c>
      <c r="C49" s="419" t="s">
        <v>216</v>
      </c>
      <c r="D49" s="419"/>
      <c r="E49" s="419"/>
      <c r="F49" s="279">
        <v>0</v>
      </c>
    </row>
    <row r="50" spans="2:21" s="96" customFormat="1" ht="15">
      <c r="B50" s="282" t="s">
        <v>200</v>
      </c>
      <c r="C50" s="417" t="s">
        <v>217</v>
      </c>
      <c r="D50" s="417"/>
      <c r="E50" s="417"/>
      <c r="F50" s="55">
        <v>25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spans="2:21" s="96" customFormat="1" ht="15">
      <c r="B51" s="282" t="s">
        <v>202</v>
      </c>
      <c r="C51" s="428" t="s">
        <v>218</v>
      </c>
      <c r="D51" s="429"/>
      <c r="E51" s="429"/>
      <c r="F51" s="284">
        <v>25</v>
      </c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</row>
    <row r="52" spans="2:21" s="91" customFormat="1" ht="15">
      <c r="B52" s="420" t="s">
        <v>219</v>
      </c>
      <c r="C52" s="420"/>
      <c r="D52" s="420"/>
      <c r="E52" s="420"/>
      <c r="F52" s="66">
        <f>SUM(F44:F51)</f>
        <v>814.62</v>
      </c>
      <c r="G52" s="441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</row>
    <row r="53" spans="2:21" s="96" customFormat="1" ht="15">
      <c r="B53" s="49"/>
      <c r="C53" s="49"/>
      <c r="D53" s="49"/>
      <c r="E53" s="49"/>
      <c r="F53" s="50"/>
    </row>
    <row r="54" spans="2:21" s="96" customFormat="1" ht="15">
      <c r="B54" s="24">
        <v>2</v>
      </c>
      <c r="C54" s="415" t="s">
        <v>220</v>
      </c>
      <c r="D54" s="433"/>
      <c r="E54" s="416"/>
      <c r="F54" s="23" t="s">
        <v>172</v>
      </c>
    </row>
    <row r="55" spans="2:21" s="96" customFormat="1" ht="15">
      <c r="B55" s="22" t="s">
        <v>173</v>
      </c>
      <c r="C55" s="410" t="s">
        <v>221</v>
      </c>
      <c r="D55" s="450"/>
      <c r="E55" s="411"/>
      <c r="F55" s="9">
        <f>SUM(F30)</f>
        <v>313.39</v>
      </c>
    </row>
    <row r="56" spans="2:21" s="96" customFormat="1" ht="15">
      <c r="B56" s="22" t="s">
        <v>175</v>
      </c>
      <c r="C56" s="410" t="s">
        <v>222</v>
      </c>
      <c r="D56" s="450"/>
      <c r="E56" s="411"/>
      <c r="F56" s="9">
        <f>F41</f>
        <v>679.82</v>
      </c>
    </row>
    <row r="57" spans="2:21" s="96" customFormat="1" ht="15.75" customHeight="1">
      <c r="B57" s="22" t="s">
        <v>177</v>
      </c>
      <c r="C57" s="410" t="s">
        <v>205</v>
      </c>
      <c r="D57" s="450"/>
      <c r="E57" s="411"/>
      <c r="F57" s="9">
        <f>F52</f>
        <v>814.62</v>
      </c>
    </row>
    <row r="58" spans="2:21" s="96" customFormat="1" ht="15.75" customHeight="1">
      <c r="B58" s="376" t="s">
        <v>136</v>
      </c>
      <c r="C58" s="376"/>
      <c r="D58" s="376"/>
      <c r="E58" s="376"/>
      <c r="F58" s="32">
        <f>SUM(F55:F57)</f>
        <v>1807.83</v>
      </c>
    </row>
    <row r="59" spans="2:21" s="96" customFormat="1" ht="15">
      <c r="B59" s="87"/>
      <c r="C59" s="87"/>
      <c r="D59" s="87"/>
      <c r="E59" s="87"/>
      <c r="F59" s="33"/>
    </row>
    <row r="60" spans="2:21" s="96" customFormat="1" ht="16.5" customHeight="1">
      <c r="B60" s="415" t="s">
        <v>223</v>
      </c>
      <c r="C60" s="433"/>
      <c r="D60" s="433"/>
      <c r="E60" s="433"/>
      <c r="F60" s="416"/>
    </row>
    <row r="61" spans="2:21" s="81" customFormat="1" ht="12.75">
      <c r="B61" s="24"/>
      <c r="C61" s="377" t="s">
        <v>224</v>
      </c>
      <c r="D61" s="377"/>
      <c r="E61" s="34" t="s">
        <v>185</v>
      </c>
      <c r="F61" s="23" t="s">
        <v>172</v>
      </c>
    </row>
    <row r="62" spans="2:21" s="91" customFormat="1" ht="15">
      <c r="B62" s="22" t="s">
        <v>173</v>
      </c>
      <c r="C62" s="445" t="s">
        <v>225</v>
      </c>
      <c r="D62" s="445"/>
      <c r="E62" s="46">
        <v>4.1999999999999997E-3</v>
      </c>
      <c r="F62" s="9">
        <f>E62*$F$23</f>
        <v>6.44</v>
      </c>
    </row>
    <row r="63" spans="2:21" s="96" customFormat="1" ht="15">
      <c r="B63" s="22" t="s">
        <v>175</v>
      </c>
      <c r="C63" s="445" t="s">
        <v>226</v>
      </c>
      <c r="D63" s="445"/>
      <c r="E63" s="46">
        <v>2.9999999999999997E-4</v>
      </c>
      <c r="F63" s="9">
        <f>E63*$F$23</f>
        <v>0.46</v>
      </c>
    </row>
    <row r="64" spans="2:21" s="96" customFormat="1" ht="15">
      <c r="B64" s="22" t="s">
        <v>177</v>
      </c>
      <c r="C64" s="446" t="s">
        <v>227</v>
      </c>
      <c r="D64" s="446"/>
      <c r="E64" s="46">
        <v>1.9400000000000001E-2</v>
      </c>
      <c r="F64" s="9">
        <f>E64*$F$23</f>
        <v>29.76</v>
      </c>
      <c r="G64" s="447"/>
      <c r="H64" s="448"/>
      <c r="I64" s="448"/>
      <c r="J64" s="448"/>
      <c r="K64" s="448"/>
      <c r="L64" s="448"/>
      <c r="M64" s="448"/>
      <c r="N64" s="448"/>
      <c r="O64" s="448"/>
      <c r="P64" s="448"/>
      <c r="Q64" s="97"/>
      <c r="R64" s="97"/>
      <c r="S64" s="97"/>
      <c r="T64" s="97"/>
    </row>
    <row r="65" spans="2:7" s="97" customFormat="1" ht="15">
      <c r="B65" s="22" t="s">
        <v>179</v>
      </c>
      <c r="C65" s="449" t="s">
        <v>228</v>
      </c>
      <c r="D65" s="449"/>
      <c r="E65" s="51">
        <v>7.1000000000000004E-3</v>
      </c>
      <c r="F65" s="52">
        <f>E65*$F$64</f>
        <v>0.21</v>
      </c>
    </row>
    <row r="66" spans="2:7" s="97" customFormat="1" ht="15">
      <c r="B66" s="22" t="s">
        <v>196</v>
      </c>
      <c r="C66" s="449" t="s">
        <v>229</v>
      </c>
      <c r="D66" s="449"/>
      <c r="E66" s="46">
        <v>0.04</v>
      </c>
      <c r="F66" s="9">
        <f>E66*$F$23</f>
        <v>61.36</v>
      </c>
      <c r="G66" s="88"/>
    </row>
    <row r="67" spans="2:7" s="97" customFormat="1" ht="15">
      <c r="B67" s="451" t="s">
        <v>136</v>
      </c>
      <c r="C67" s="451"/>
      <c r="D67" s="451"/>
      <c r="E67" s="47">
        <f>SUM(E62:E66)</f>
        <v>7.0999999999999994E-2</v>
      </c>
      <c r="F67" s="43">
        <f>SUM(F62:F66)</f>
        <v>98.23</v>
      </c>
      <c r="G67" s="98"/>
    </row>
    <row r="68" spans="2:7" s="97" customFormat="1" ht="16.5" customHeight="1">
      <c r="B68" s="87"/>
      <c r="C68" s="87"/>
      <c r="D68" s="87"/>
      <c r="E68" s="87"/>
      <c r="F68" s="33"/>
    </row>
    <row r="69" spans="2:7" s="91" customFormat="1" ht="15">
      <c r="B69" s="452" t="s">
        <v>230</v>
      </c>
      <c r="C69" s="453"/>
      <c r="D69" s="453"/>
      <c r="E69" s="453"/>
      <c r="F69" s="454"/>
    </row>
    <row r="70" spans="2:7" s="96" customFormat="1" ht="25.5" customHeight="1">
      <c r="B70" s="24" t="s">
        <v>231</v>
      </c>
      <c r="C70" s="455" t="s">
        <v>232</v>
      </c>
      <c r="D70" s="455"/>
      <c r="E70" s="455"/>
      <c r="F70" s="23" t="s">
        <v>172</v>
      </c>
    </row>
    <row r="71" spans="2:7" s="81" customFormat="1" ht="12.75">
      <c r="B71" s="22" t="s">
        <v>173</v>
      </c>
      <c r="C71" s="445" t="s">
        <v>233</v>
      </c>
      <c r="D71" s="445"/>
      <c r="E71" s="51">
        <v>1.7000000000000001E-2</v>
      </c>
      <c r="F71" s="9">
        <f>E71*$F$23</f>
        <v>26.08</v>
      </c>
    </row>
    <row r="72" spans="2:7" s="81" customFormat="1" ht="12.75">
      <c r="B72" s="22" t="s">
        <v>175</v>
      </c>
      <c r="C72" s="410" t="s">
        <v>234</v>
      </c>
      <c r="D72" s="411"/>
      <c r="E72" s="51">
        <v>2.8E-3</v>
      </c>
      <c r="F72" s="9">
        <f>E72*$F$23</f>
        <v>4.3</v>
      </c>
    </row>
    <row r="73" spans="2:7" s="81" customFormat="1" ht="12.75">
      <c r="B73" s="22" t="s">
        <v>177</v>
      </c>
      <c r="C73" s="445" t="s">
        <v>235</v>
      </c>
      <c r="D73" s="445"/>
      <c r="E73" s="51">
        <v>8.0000000000000004E-4</v>
      </c>
      <c r="F73" s="9">
        <f>E73*$F$23</f>
        <v>1.23</v>
      </c>
    </row>
    <row r="74" spans="2:7" s="81" customFormat="1" ht="12.75">
      <c r="B74" s="22" t="s">
        <v>179</v>
      </c>
      <c r="C74" s="445" t="s">
        <v>236</v>
      </c>
      <c r="D74" s="445"/>
      <c r="E74" s="51">
        <v>3.3E-3</v>
      </c>
      <c r="F74" s="9">
        <f>E74*$F$23</f>
        <v>5.0599999999999996</v>
      </c>
    </row>
    <row r="75" spans="2:7" s="81" customFormat="1" ht="12.75">
      <c r="B75" s="22" t="s">
        <v>196</v>
      </c>
      <c r="C75" s="445" t="s">
        <v>237</v>
      </c>
      <c r="D75" s="445"/>
      <c r="E75" s="46">
        <v>5.9999999999999995E-4</v>
      </c>
      <c r="F75" s="9">
        <f>E75*$F$23</f>
        <v>0.92</v>
      </c>
    </row>
    <row r="76" spans="2:7" s="81" customFormat="1" ht="12.75">
      <c r="B76" s="22" t="s">
        <v>198</v>
      </c>
      <c r="C76" s="445" t="s">
        <v>238</v>
      </c>
      <c r="D76" s="445"/>
      <c r="E76" s="46">
        <v>0</v>
      </c>
      <c r="F76" s="9">
        <f t="shared" ref="F76:F78" si="1">E76*$F$23</f>
        <v>0</v>
      </c>
    </row>
    <row r="77" spans="2:7" s="81" customFormat="1" ht="12.75">
      <c r="B77" s="22" t="s">
        <v>200</v>
      </c>
      <c r="C77" s="410" t="s">
        <v>180</v>
      </c>
      <c r="D77" s="411"/>
      <c r="E77" s="46">
        <v>0</v>
      </c>
      <c r="F77" s="9">
        <f t="shared" si="1"/>
        <v>0</v>
      </c>
    </row>
    <row r="78" spans="2:7" s="81" customFormat="1" ht="15">
      <c r="B78" s="22" t="s">
        <v>202</v>
      </c>
      <c r="C78" s="445" t="s">
        <v>180</v>
      </c>
      <c r="D78" s="445"/>
      <c r="E78" s="46">
        <v>0</v>
      </c>
      <c r="F78" s="9">
        <f t="shared" si="1"/>
        <v>0</v>
      </c>
      <c r="G78" s="88"/>
    </row>
    <row r="79" spans="2:7" s="96" customFormat="1" ht="15">
      <c r="B79" s="451" t="s">
        <v>189</v>
      </c>
      <c r="C79" s="451"/>
      <c r="D79" s="451"/>
      <c r="E79" s="47">
        <f>SUM(E71:E78)</f>
        <v>2.4500000000000001E-2</v>
      </c>
      <c r="F79" s="53">
        <f>SUM(F71:F78)</f>
        <v>37.590000000000003</v>
      </c>
      <c r="G79" s="98"/>
    </row>
    <row r="80" spans="2:7" s="96" customFormat="1" ht="15">
      <c r="B80" s="463"/>
      <c r="C80" s="464"/>
      <c r="D80" s="464"/>
      <c r="E80" s="464"/>
      <c r="F80" s="465"/>
    </row>
    <row r="81" spans="2:14" s="97" customFormat="1" ht="25.5">
      <c r="B81" s="24" t="s">
        <v>239</v>
      </c>
      <c r="C81" s="377" t="s">
        <v>240</v>
      </c>
      <c r="D81" s="377"/>
      <c r="E81" s="377"/>
      <c r="F81" s="54" t="s">
        <v>172</v>
      </c>
    </row>
    <row r="82" spans="2:14" s="91" customFormat="1" ht="15.75" customHeight="1">
      <c r="B82" s="22" t="s">
        <v>173</v>
      </c>
      <c r="C82" s="445" t="s">
        <v>241</v>
      </c>
      <c r="D82" s="445"/>
      <c r="E82" s="466"/>
      <c r="F82" s="55">
        <v>0</v>
      </c>
    </row>
    <row r="83" spans="2:14" s="96" customFormat="1" ht="15.75" customHeight="1">
      <c r="B83" s="467" t="s">
        <v>181</v>
      </c>
      <c r="C83" s="467"/>
      <c r="D83" s="467"/>
      <c r="E83" s="467"/>
      <c r="F83" s="56">
        <f>F82</f>
        <v>0</v>
      </c>
    </row>
    <row r="84" spans="2:14" s="96" customFormat="1" ht="15">
      <c r="B84" s="468"/>
      <c r="C84" s="469"/>
      <c r="D84" s="469"/>
      <c r="E84" s="469"/>
      <c r="F84" s="470"/>
    </row>
    <row r="85" spans="2:14" s="97" customFormat="1" ht="16.5" customHeight="1">
      <c r="B85" s="456" t="s">
        <v>242</v>
      </c>
      <c r="C85" s="456"/>
      <c r="D85" s="456"/>
      <c r="E85" s="456"/>
      <c r="F85" s="456"/>
    </row>
    <row r="86" spans="2:14" s="97" customFormat="1" ht="15">
      <c r="B86" s="57">
        <v>4</v>
      </c>
      <c r="C86" s="456" t="s">
        <v>243</v>
      </c>
      <c r="D86" s="456"/>
      <c r="E86" s="456"/>
      <c r="F86" s="58" t="s">
        <v>172</v>
      </c>
    </row>
    <row r="87" spans="2:14" s="97" customFormat="1" ht="18.600000000000001" customHeight="1">
      <c r="B87" s="59" t="s">
        <v>244</v>
      </c>
      <c r="C87" s="60" t="s">
        <v>232</v>
      </c>
      <c r="D87" s="61"/>
      <c r="E87" s="62"/>
      <c r="F87" s="63">
        <f>F79</f>
        <v>37.590000000000003</v>
      </c>
    </row>
    <row r="88" spans="2:14" s="97" customFormat="1" ht="15">
      <c r="B88" s="64" t="s">
        <v>245</v>
      </c>
      <c r="C88" s="457" t="s">
        <v>246</v>
      </c>
      <c r="D88" s="458"/>
      <c r="E88" s="459"/>
      <c r="F88" s="63">
        <f>F83</f>
        <v>0</v>
      </c>
    </row>
    <row r="89" spans="2:14" s="97" customFormat="1" ht="15">
      <c r="B89" s="451" t="s">
        <v>136</v>
      </c>
      <c r="C89" s="451"/>
      <c r="D89" s="451"/>
      <c r="E89" s="451"/>
      <c r="F89" s="65">
        <f>SUM(F87:F88)</f>
        <v>37.590000000000003</v>
      </c>
    </row>
    <row r="90" spans="2:14" s="97" customFormat="1" ht="15">
      <c r="B90" s="87"/>
      <c r="C90" s="87"/>
      <c r="D90" s="87"/>
      <c r="E90" s="87"/>
      <c r="F90" s="99"/>
    </row>
    <row r="91" spans="2:14" s="97" customFormat="1" ht="15" customHeight="1">
      <c r="B91" s="460" t="s">
        <v>247</v>
      </c>
      <c r="C91" s="460"/>
      <c r="D91" s="460"/>
      <c r="E91" s="460"/>
      <c r="F91" s="460"/>
    </row>
    <row r="92" spans="2:14" s="91" customFormat="1" ht="16.5" customHeight="1">
      <c r="B92" s="24"/>
      <c r="C92" s="377" t="s">
        <v>248</v>
      </c>
      <c r="D92" s="377"/>
      <c r="E92" s="377"/>
      <c r="F92" s="54" t="s">
        <v>172</v>
      </c>
      <c r="G92" s="393" t="s">
        <v>249</v>
      </c>
      <c r="H92" s="394"/>
      <c r="I92" s="394"/>
      <c r="J92" s="394"/>
      <c r="K92" s="394"/>
      <c r="L92" s="394"/>
      <c r="M92" s="394"/>
      <c r="N92" s="394"/>
    </row>
    <row r="93" spans="2:14" s="97" customFormat="1" ht="15" customHeight="1">
      <c r="B93" s="22" t="s">
        <v>173</v>
      </c>
      <c r="C93" s="487" t="s">
        <v>250</v>
      </c>
      <c r="D93" s="487"/>
      <c r="E93" s="488"/>
      <c r="F93" s="55">
        <f>'Uniformes e EPIs - Geral'!H19</f>
        <v>80.47</v>
      </c>
    </row>
    <row r="94" spans="2:14" s="97" customFormat="1" ht="15">
      <c r="B94" s="22" t="s">
        <v>175</v>
      </c>
      <c r="C94" s="489" t="s">
        <v>251</v>
      </c>
      <c r="D94" s="490"/>
      <c r="E94" s="491"/>
      <c r="F94" s="55">
        <f>'Materiais Serventes - Geral'!$M$82</f>
        <v>433.7</v>
      </c>
    </row>
    <row r="95" spans="2:14" s="97" customFormat="1" ht="15">
      <c r="B95" s="22" t="s">
        <v>177</v>
      </c>
      <c r="C95" s="487" t="s">
        <v>252</v>
      </c>
      <c r="D95" s="487"/>
      <c r="E95" s="488"/>
      <c r="F95" s="55">
        <f>'Equipamentos Serventes - Geral'!$M$39</f>
        <v>16.760000000000002</v>
      </c>
      <c r="G95" s="95" t="s">
        <v>253</v>
      </c>
    </row>
    <row r="96" spans="2:14" s="97" customFormat="1" ht="15">
      <c r="B96" s="22" t="s">
        <v>179</v>
      </c>
      <c r="C96" s="396" t="s">
        <v>254</v>
      </c>
      <c r="D96" s="397"/>
      <c r="E96" s="398"/>
      <c r="F96" s="9">
        <f>('Equipamentos Serventes - Geral'!$K$38*0.5%)/'Equipamentos Serventes - Geral'!$M$12</f>
        <v>10.050000000000001</v>
      </c>
      <c r="G96" s="95" t="s">
        <v>255</v>
      </c>
    </row>
    <row r="97" spans="2:14" s="81" customFormat="1" ht="12.75" customHeight="1">
      <c r="B97" s="451" t="s">
        <v>181</v>
      </c>
      <c r="C97" s="451"/>
      <c r="D97" s="451"/>
      <c r="E97" s="451"/>
      <c r="F97" s="66">
        <f>SUM(F93:F95)</f>
        <v>530.92999999999995</v>
      </c>
    </row>
    <row r="98" spans="2:14" s="97" customFormat="1" ht="15">
      <c r="B98" s="87"/>
      <c r="C98" s="87"/>
      <c r="D98" s="87"/>
      <c r="E98" s="87"/>
      <c r="F98" s="33"/>
    </row>
    <row r="99" spans="2:14" s="81" customFormat="1" ht="16.5" customHeight="1">
      <c r="B99" s="415" t="s">
        <v>256</v>
      </c>
      <c r="C99" s="433"/>
      <c r="D99" s="433"/>
      <c r="E99" s="433"/>
      <c r="F99" s="416"/>
    </row>
    <row r="100" spans="2:14" s="81" customFormat="1" ht="13.5" customHeight="1">
      <c r="B100" s="24"/>
      <c r="C100" s="24" t="s">
        <v>257</v>
      </c>
      <c r="D100" s="485" t="s">
        <v>185</v>
      </c>
      <c r="E100" s="485"/>
      <c r="F100" s="23" t="s">
        <v>172</v>
      </c>
    </row>
    <row r="101" spans="2:14" s="81" customFormat="1" ht="16.5" customHeight="1">
      <c r="B101" s="22" t="s">
        <v>173</v>
      </c>
      <c r="C101" s="17" t="s">
        <v>258</v>
      </c>
      <c r="D101" s="476">
        <v>0.05</v>
      </c>
      <c r="E101" s="476"/>
      <c r="F101" s="21">
        <f>D101*F116</f>
        <v>200.43</v>
      </c>
    </row>
    <row r="102" spans="2:14" s="81" customFormat="1" ht="15.95" customHeight="1">
      <c r="B102" s="20" t="s">
        <v>175</v>
      </c>
      <c r="C102" s="17" t="s">
        <v>259</v>
      </c>
      <c r="D102" s="476">
        <v>0.1</v>
      </c>
      <c r="E102" s="476"/>
      <c r="F102" s="21">
        <f>(F116+F101)*D102</f>
        <v>420.9</v>
      </c>
    </row>
    <row r="103" spans="2:14" s="81" customFormat="1" ht="16.5" customHeight="1">
      <c r="B103" s="477" t="s">
        <v>177</v>
      </c>
      <c r="C103" s="19" t="s">
        <v>260</v>
      </c>
      <c r="D103" s="476">
        <f>SUM(D104:E107)</f>
        <v>0.14249999999999999</v>
      </c>
      <c r="E103" s="476"/>
      <c r="F103" s="21">
        <v>0</v>
      </c>
      <c r="G103" s="100"/>
      <c r="H103" s="101"/>
    </row>
    <row r="104" spans="2:14" s="104" customFormat="1" ht="15.95" customHeight="1">
      <c r="B104" s="477"/>
      <c r="C104" s="19" t="s">
        <v>261</v>
      </c>
      <c r="D104" s="476">
        <v>1.6500000000000001E-2</v>
      </c>
      <c r="E104" s="476"/>
      <c r="F104" s="21">
        <f>($F$116+$F$101+$F$102)/(1-$D$103)*D104</f>
        <v>89.09</v>
      </c>
      <c r="G104" s="102"/>
      <c r="H104" s="103"/>
    </row>
    <row r="105" spans="2:14" s="104" customFormat="1" ht="15.95" customHeight="1">
      <c r="B105" s="477"/>
      <c r="C105" s="19" t="s">
        <v>262</v>
      </c>
      <c r="D105" s="476">
        <v>7.5999999999999998E-2</v>
      </c>
      <c r="E105" s="476"/>
      <c r="F105" s="21">
        <f>($F$116+$F$101+$F$102)/(1-$D$103)*D105</f>
        <v>410.35</v>
      </c>
      <c r="G105" s="102"/>
    </row>
    <row r="106" spans="2:14" s="127" customFormat="1" ht="15.95" customHeight="1">
      <c r="B106" s="477"/>
      <c r="C106" s="19" t="s">
        <v>263</v>
      </c>
      <c r="D106" s="478">
        <v>0</v>
      </c>
      <c r="E106" s="478"/>
      <c r="F106" s="9">
        <f>($F$116+$F$101+$F$102)/(1-$D$103)*D106</f>
        <v>0</v>
      </c>
      <c r="G106" s="128"/>
    </row>
    <row r="107" spans="2:14" s="81" customFormat="1" ht="13.5" customHeight="1">
      <c r="B107" s="477"/>
      <c r="C107" s="70" t="s">
        <v>264</v>
      </c>
      <c r="D107" s="479">
        <f>'ISS - Paraná'!E14</f>
        <v>0.05</v>
      </c>
      <c r="E107" s="479"/>
      <c r="F107" s="9">
        <f>($F$116+$F$101+$F$102)/(1-$D$103)*D107</f>
        <v>269.97000000000003</v>
      </c>
      <c r="G107" s="393" t="s">
        <v>265</v>
      </c>
      <c r="H107" s="394"/>
      <c r="I107" s="394"/>
      <c r="J107" s="394"/>
      <c r="K107" s="394"/>
      <c r="L107" s="394"/>
      <c r="M107" s="394"/>
      <c r="N107" s="394"/>
    </row>
    <row r="108" spans="2:14" s="81" customFormat="1" ht="15.95" customHeight="1">
      <c r="B108" s="471" t="s">
        <v>266</v>
      </c>
      <c r="C108" s="472"/>
      <c r="D108" s="473">
        <v>3.6799999999999999E-2</v>
      </c>
      <c r="E108" s="474"/>
      <c r="F108" s="18">
        <f>F101+F102+F104+F105+F106+F107</f>
        <v>1390.74</v>
      </c>
      <c r="G108" s="105"/>
    </row>
    <row r="109" spans="2:14" s="81" customFormat="1" ht="15.95" customHeight="1">
      <c r="B109" s="49"/>
      <c r="C109" s="49"/>
      <c r="D109" s="49"/>
      <c r="E109" s="49"/>
      <c r="F109" s="50"/>
    </row>
    <row r="110" spans="2:14" s="81" customFormat="1" ht="19.5" customHeight="1">
      <c r="B110" s="377" t="s">
        <v>267</v>
      </c>
      <c r="C110" s="377"/>
      <c r="D110" s="377"/>
      <c r="E110" s="377"/>
      <c r="F110" s="23" t="s">
        <v>172</v>
      </c>
    </row>
    <row r="111" spans="2:14" s="81" customFormat="1" ht="12.75">
      <c r="B111" s="22" t="s">
        <v>173</v>
      </c>
      <c r="C111" s="475" t="s">
        <v>268</v>
      </c>
      <c r="D111" s="475"/>
      <c r="E111" s="475"/>
      <c r="F111" s="9">
        <f>F23</f>
        <v>1534</v>
      </c>
    </row>
    <row r="112" spans="2:14" s="81" customFormat="1" ht="13.9" customHeight="1">
      <c r="B112" s="22" t="s">
        <v>175</v>
      </c>
      <c r="C112" s="402" t="s">
        <v>269</v>
      </c>
      <c r="D112" s="403"/>
      <c r="E112" s="404"/>
      <c r="F112" s="9">
        <f>F58</f>
        <v>1807.83</v>
      </c>
    </row>
    <row r="113" spans="2:6" s="81" customFormat="1" ht="14.45" customHeight="1">
      <c r="B113" s="22" t="s">
        <v>177</v>
      </c>
      <c r="C113" s="402" t="s">
        <v>270</v>
      </c>
      <c r="D113" s="403"/>
      <c r="E113" s="404"/>
      <c r="F113" s="9">
        <f>F67</f>
        <v>98.23</v>
      </c>
    </row>
    <row r="114" spans="2:6" s="81" customFormat="1" ht="12.75">
      <c r="B114" s="22" t="s">
        <v>179</v>
      </c>
      <c r="C114" s="475" t="s">
        <v>230</v>
      </c>
      <c r="D114" s="475"/>
      <c r="E114" s="475"/>
      <c r="F114" s="9">
        <f>F89</f>
        <v>37.590000000000003</v>
      </c>
    </row>
    <row r="115" spans="2:6" s="81" customFormat="1" ht="15.75" customHeight="1">
      <c r="B115" s="22" t="s">
        <v>196</v>
      </c>
      <c r="C115" s="475" t="s">
        <v>271</v>
      </c>
      <c r="D115" s="475"/>
      <c r="E115" s="475"/>
      <c r="F115" s="9">
        <f>F97</f>
        <v>530.92999999999995</v>
      </c>
    </row>
    <row r="116" spans="2:6" s="97" customFormat="1" ht="16.5" customHeight="1">
      <c r="B116" s="451" t="s">
        <v>272</v>
      </c>
      <c r="C116" s="451"/>
      <c r="D116" s="451"/>
      <c r="E116" s="451"/>
      <c r="F116" s="43">
        <f>SUM(F111:F115)</f>
        <v>4008.58</v>
      </c>
    </row>
    <row r="117" spans="2:6" s="104" customFormat="1" ht="15" customHeight="1">
      <c r="B117" s="22" t="s">
        <v>198</v>
      </c>
      <c r="C117" s="409" t="s">
        <v>256</v>
      </c>
      <c r="D117" s="409"/>
      <c r="E117" s="409"/>
      <c r="F117" s="9">
        <f>F108</f>
        <v>1390.74</v>
      </c>
    </row>
    <row r="118" spans="2:6" s="81" customFormat="1" ht="15.75" customHeight="1">
      <c r="B118" s="451" t="s">
        <v>273</v>
      </c>
      <c r="C118" s="451"/>
      <c r="D118" s="451"/>
      <c r="E118" s="451"/>
      <c r="F118" s="53">
        <f>F116+F117</f>
        <v>5399.32</v>
      </c>
    </row>
    <row r="119" spans="2:6" s="107" customFormat="1" ht="15.75" customHeight="1">
      <c r="B119" s="106"/>
      <c r="C119" s="106"/>
      <c r="D119" s="106"/>
      <c r="E119" s="106"/>
      <c r="F119" s="67"/>
    </row>
    <row r="120" spans="2:6" s="96" customFormat="1" ht="15"/>
    <row r="121" spans="2:6" s="96" customFormat="1" ht="15">
      <c r="B121" s="262" t="s">
        <v>119</v>
      </c>
    </row>
    <row r="122" spans="2:6" s="96" customFormat="1" ht="15">
      <c r="B122" s="405"/>
      <c r="C122" s="406"/>
      <c r="D122" s="406"/>
      <c r="E122" s="406"/>
      <c r="F122" s="406"/>
    </row>
    <row r="124" spans="2:6" ht="12" customHeight="1"/>
    <row r="125" spans="2:6" ht="12" customHeight="1"/>
    <row r="126" spans="2:6" ht="12" customHeight="1"/>
  </sheetData>
  <mergeCells count="112">
    <mergeCell ref="B4:F4"/>
    <mergeCell ref="B5:F5"/>
    <mergeCell ref="B6:F6"/>
    <mergeCell ref="B7:F7"/>
    <mergeCell ref="B10:F10"/>
    <mergeCell ref="D11:F11"/>
    <mergeCell ref="B8:F8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D46"/>
    <mergeCell ref="C47:E47"/>
    <mergeCell ref="C48:E48"/>
    <mergeCell ref="C49:E49"/>
    <mergeCell ref="C40:D40"/>
    <mergeCell ref="B41:D41"/>
    <mergeCell ref="G41:Q41"/>
    <mergeCell ref="C43:E43"/>
    <mergeCell ref="C44:E44"/>
    <mergeCell ref="C56:E56"/>
    <mergeCell ref="C57:E57"/>
    <mergeCell ref="B58:E58"/>
    <mergeCell ref="B60:F60"/>
    <mergeCell ref="C61:D61"/>
    <mergeCell ref="C62:D62"/>
    <mergeCell ref="C50:E50"/>
    <mergeCell ref="C51:E51"/>
    <mergeCell ref="G51:U52"/>
    <mergeCell ref="B52:E52"/>
    <mergeCell ref="C54:E54"/>
    <mergeCell ref="C55:E55"/>
    <mergeCell ref="B69:F69"/>
    <mergeCell ref="C70:E70"/>
    <mergeCell ref="C71:D71"/>
    <mergeCell ref="C72:D72"/>
    <mergeCell ref="C73:D73"/>
    <mergeCell ref="C74:D74"/>
    <mergeCell ref="C63:D63"/>
    <mergeCell ref="C64:D64"/>
    <mergeCell ref="G64:P64"/>
    <mergeCell ref="C65:D65"/>
    <mergeCell ref="C66:D66"/>
    <mergeCell ref="B67:D67"/>
    <mergeCell ref="C81:E81"/>
    <mergeCell ref="C82:E82"/>
    <mergeCell ref="B83:E83"/>
    <mergeCell ref="B84:F84"/>
    <mergeCell ref="B85:F85"/>
    <mergeCell ref="C86:E86"/>
    <mergeCell ref="C75:D75"/>
    <mergeCell ref="C76:D76"/>
    <mergeCell ref="C77:D77"/>
    <mergeCell ref="C78:D78"/>
    <mergeCell ref="B79:D79"/>
    <mergeCell ref="B80:F80"/>
    <mergeCell ref="D100:E100"/>
    <mergeCell ref="D101:E101"/>
    <mergeCell ref="D102:E102"/>
    <mergeCell ref="C96:E96"/>
    <mergeCell ref="C88:E88"/>
    <mergeCell ref="B89:E89"/>
    <mergeCell ref="B91:F91"/>
    <mergeCell ref="C92:E92"/>
    <mergeCell ref="C93:E93"/>
    <mergeCell ref="C94:E94"/>
    <mergeCell ref="G92:N92"/>
    <mergeCell ref="G107:N107"/>
    <mergeCell ref="I44:R44"/>
    <mergeCell ref="C114:E114"/>
    <mergeCell ref="C115:E115"/>
    <mergeCell ref="B116:E116"/>
    <mergeCell ref="C117:E117"/>
    <mergeCell ref="B118:E118"/>
    <mergeCell ref="B122:F122"/>
    <mergeCell ref="B108:C108"/>
    <mergeCell ref="D108:E108"/>
    <mergeCell ref="B110:E110"/>
    <mergeCell ref="C111:E111"/>
    <mergeCell ref="C112:E112"/>
    <mergeCell ref="C113:E113"/>
    <mergeCell ref="B103:B107"/>
    <mergeCell ref="D103:E103"/>
    <mergeCell ref="D104:E104"/>
    <mergeCell ref="D105:E105"/>
    <mergeCell ref="D106:E106"/>
    <mergeCell ref="D107:E107"/>
    <mergeCell ref="C95:E95"/>
    <mergeCell ref="B97:E97"/>
    <mergeCell ref="B99:F99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 xr:uid="{00000000-0002-0000-0800-000000000000}">
      <formula1>0</formula1>
      <formula2>7.2</formula2>
    </dataValidation>
  </dataValidations>
  <hyperlinks>
    <hyperlink ref="C93:E93" location="'Uniformes e EPIs - Geral'!A1" display="Uniformes/EPI's" xr:uid="{00000000-0004-0000-0800-000000000000}"/>
    <hyperlink ref="C94:E94" location="'Materiais Serventes - Geral'!A1" display="Materiais " xr:uid="{00000000-0004-0000-0800-000001000000}"/>
    <hyperlink ref="C95:E95" r:id="rId1" display="Depreciação dos Equipamentos" xr:uid="{00000000-0004-0000-0800-000002000000}"/>
    <hyperlink ref="D14:F14" r:id="rId2" display="CCT PR000092/2023 - 01/02/2024" xr:uid="{00000000-0004-0000-0800-000003000000}"/>
    <hyperlink ref="B1" location="'Quadro-Metragem-Por município'!A1" display="Voltar para Quadro Resumo" xr:uid="{00000000-0004-0000-0800-000004000000}"/>
    <hyperlink ref="B121" location="'Quadro-Metragem-Por município'!A1" display="Voltar para Quadro Resumo" xr:uid="{00000000-0004-0000-0800-000005000000}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388ea-64ed-42a5-ba99-0fb16f436e81">
      <Terms xmlns="http://schemas.microsoft.com/office/infopath/2007/PartnerControls"/>
    </lcf76f155ced4ddcb4097134ff3c332f>
    <TaxCatchAll xmlns="4c43775b-7496-4298-a99c-9097dbb2fe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48D742B80A07459C67497EBFE2613E" ma:contentTypeVersion="13" ma:contentTypeDescription="Crie um novo documento." ma:contentTypeScope="" ma:versionID="809cffa322e65a1b8dfe2010ad708a27">
  <xsd:schema xmlns:xsd="http://www.w3.org/2001/XMLSchema" xmlns:xs="http://www.w3.org/2001/XMLSchema" xmlns:p="http://schemas.microsoft.com/office/2006/metadata/properties" xmlns:ns2="1fe388ea-64ed-42a5-ba99-0fb16f436e81" xmlns:ns3="4c43775b-7496-4298-a99c-9097dbb2fe1f" targetNamespace="http://schemas.microsoft.com/office/2006/metadata/properties" ma:root="true" ma:fieldsID="4df30b2a1f90f0fcf86e11bfb8d94517" ns2:_="" ns3:_="">
    <xsd:import namespace="1fe388ea-64ed-42a5-ba99-0fb16f436e81"/>
    <xsd:import namespace="4c43775b-7496-4298-a99c-9097dbb2f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388ea-64ed-42a5-ba99-0fb16f436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775b-7496-4298-a99c-9097dbb2fe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6658eb-4505-4561-8591-89816080338c}" ma:internalName="TaxCatchAll" ma:showField="CatchAllData" ma:web="4c43775b-7496-4298-a99c-9097dbb2fe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4A0E2-987B-4637-921E-CC9D4545B13C}"/>
</file>

<file path=customXml/itemProps2.xml><?xml version="1.0" encoding="utf-8"?>
<ds:datastoreItem xmlns:ds="http://schemas.openxmlformats.org/officeDocument/2006/customXml" ds:itemID="{F90B2FA5-DAF9-4AC8-99B3-EF9D76E95B6C}"/>
</file>

<file path=customXml/itemProps3.xml><?xml version="1.0" encoding="utf-8"?>
<ds:datastoreItem xmlns:ds="http://schemas.openxmlformats.org/officeDocument/2006/customXml" ds:itemID="{B34FB309-A1C0-438A-ADB0-F332210DC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Felipe Flores da Silva</dc:creator>
  <cp:keywords/>
  <dc:description/>
  <cp:lastModifiedBy>Érica dos Santos</cp:lastModifiedBy>
  <cp:revision/>
  <dcterms:created xsi:type="dcterms:W3CDTF">2014-02-07T18:14:59Z</dcterms:created>
  <dcterms:modified xsi:type="dcterms:W3CDTF">2024-01-04T18:04:04Z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2023-05-25T20:01:57Z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27e68ac7-1a36-40d0-9b5e-16b177931b91</vt:lpwstr>
  </property>
  <property fmtid="{D5CDD505-2E9C-101B-9397-08002B2CF9AE}" pid="8" name="MSIP_Label_3738d5ca-cd4e-433d-8f2a-eee77df5cad2_ContentBits">
    <vt:lpwstr>0</vt:lpwstr>
  </property>
  <property fmtid="{D5CDD505-2E9C-101B-9397-08002B2CF9AE}" pid="9" name="ContentTypeId">
    <vt:lpwstr>0x010100B048D742B80A07459C67497EBFE2613E</vt:lpwstr>
  </property>
  <property fmtid="{D5CDD505-2E9C-101B-9397-08002B2CF9AE}" pid="10" name="MediaServiceImageTags">
    <vt:lpwstr/>
  </property>
</Properties>
</file>