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CITAÇÃO\2023\PREGÕES\Pregão 04-2023 Tripulação Soloncy\"/>
    </mc:Choice>
  </mc:AlternateContent>
  <xr:revisionPtr revIDLastSave="0" documentId="13_ncr:1_{608AF858-8F44-4CC0-ACED-6B86486F26A7}" xr6:coauthVersionLast="47" xr6:coauthVersionMax="47" xr10:uidLastSave="{00000000-0000-0000-0000-000000000000}"/>
  <bookViews>
    <workbookView xWindow="-120" yWindow="-120" windowWidth="29040" windowHeight="15990" activeTab="5" xr2:uid="{2EC08779-B6DD-4791-A974-9849584C0339}"/>
  </bookViews>
  <sheets>
    <sheet name="Moço de Máquinas" sheetId="1" r:id="rId1"/>
    <sheet name="Moço de Convés" sheetId="4" r:id="rId2"/>
    <sheet name="Marinheiro de Convés" sheetId="5" r:id="rId3"/>
    <sheet name="Cozinheiro" sheetId="6" r:id="rId4"/>
    <sheet name="Condutor" sheetId="7" r:id="rId5"/>
    <sheet name="Contramestre" sheetId="8" r:id="rId6"/>
    <sheet name="Resumo Custo" sheetId="9" r:id="rId7"/>
    <sheet name="Material" sheetId="2" r:id="rId8"/>
    <sheet name="UNIFORMES e EPI's" sheetId="3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9" l="1"/>
  <c r="F42" i="9"/>
  <c r="F44" i="9"/>
  <c r="B37" i="2" l="1"/>
  <c r="B36" i="2"/>
  <c r="B35" i="2"/>
  <c r="B34" i="2"/>
  <c r="B33" i="2"/>
  <c r="B32" i="2"/>
  <c r="B31" i="2"/>
  <c r="B30" i="2"/>
  <c r="E30" i="2" s="1"/>
  <c r="B29" i="2"/>
  <c r="B28" i="2"/>
  <c r="B27" i="2"/>
  <c r="B26" i="2"/>
  <c r="B25" i="2"/>
  <c r="B24" i="2"/>
  <c r="B23" i="2"/>
  <c r="B22" i="2"/>
  <c r="B21" i="2"/>
  <c r="E21" i="2" s="1"/>
  <c r="E32" i="2"/>
  <c r="E31" i="2"/>
  <c r="E33" i="2"/>
  <c r="E34" i="2"/>
  <c r="E35" i="2"/>
  <c r="E36" i="2"/>
  <c r="E25" i="2"/>
  <c r="B20" i="2"/>
  <c r="B19" i="2"/>
  <c r="B18" i="2"/>
  <c r="E15" i="2"/>
  <c r="B16" i="2"/>
  <c r="E16" i="2" s="1"/>
  <c r="B7" i="2"/>
  <c r="E7" i="2" s="1"/>
  <c r="B13" i="2"/>
  <c r="B3" i="2"/>
  <c r="D3" i="2"/>
  <c r="C4" i="3"/>
  <c r="J71" i="8"/>
  <c r="J59" i="8"/>
  <c r="J59" i="7"/>
  <c r="J59" i="6"/>
  <c r="J59" i="5"/>
  <c r="J59" i="1"/>
  <c r="J59" i="4"/>
  <c r="B10" i="9"/>
  <c r="B9" i="9"/>
  <c r="B8" i="9"/>
  <c r="B6" i="9"/>
  <c r="I116" i="8"/>
  <c r="I114" i="8"/>
  <c r="J104" i="8"/>
  <c r="J130" i="8" s="1"/>
  <c r="J95" i="8"/>
  <c r="I86" i="8"/>
  <c r="I73" i="8"/>
  <c r="I71" i="8"/>
  <c r="J60" i="8"/>
  <c r="J66" i="8" s="1"/>
  <c r="I54" i="8"/>
  <c r="I74" i="8" s="1"/>
  <c r="I43" i="8"/>
  <c r="J37" i="8"/>
  <c r="I116" i="7"/>
  <c r="I114" i="7"/>
  <c r="J104" i="7"/>
  <c r="J130" i="7" s="1"/>
  <c r="J95" i="7"/>
  <c r="I86" i="7"/>
  <c r="I73" i="7"/>
  <c r="I71" i="7"/>
  <c r="J60" i="7"/>
  <c r="J66" i="7" s="1"/>
  <c r="I54" i="7"/>
  <c r="I74" i="7" s="1"/>
  <c r="I43" i="7"/>
  <c r="J37" i="7"/>
  <c r="I116" i="6"/>
  <c r="I114" i="6"/>
  <c r="J104" i="6"/>
  <c r="J130" i="6" s="1"/>
  <c r="J95" i="6"/>
  <c r="I86" i="6"/>
  <c r="I73" i="6"/>
  <c r="I71" i="6"/>
  <c r="J60" i="6"/>
  <c r="J66" i="6" s="1"/>
  <c r="I54" i="6"/>
  <c r="I74" i="6" s="1"/>
  <c r="I43" i="6"/>
  <c r="J37" i="6"/>
  <c r="I116" i="5"/>
  <c r="I114" i="5"/>
  <c r="J104" i="5"/>
  <c r="J130" i="5" s="1"/>
  <c r="J95" i="5"/>
  <c r="I86" i="5"/>
  <c r="I73" i="5"/>
  <c r="I71" i="5"/>
  <c r="J60" i="5"/>
  <c r="J66" i="5" s="1"/>
  <c r="I54" i="5"/>
  <c r="I74" i="5" s="1"/>
  <c r="I43" i="5"/>
  <c r="J37" i="5"/>
  <c r="I116" i="4"/>
  <c r="I114" i="4"/>
  <c r="J104" i="4"/>
  <c r="J130" i="4" s="1"/>
  <c r="J95" i="4"/>
  <c r="I86" i="4"/>
  <c r="I73" i="4"/>
  <c r="I71" i="4"/>
  <c r="J60" i="4"/>
  <c r="J66" i="4" s="1"/>
  <c r="I54" i="4"/>
  <c r="I74" i="4" s="1"/>
  <c r="I43" i="4"/>
  <c r="J30" i="4"/>
  <c r="J37" i="4" s="1"/>
  <c r="J126" i="8" l="1"/>
  <c r="J85" i="8"/>
  <c r="J84" i="8"/>
  <c r="J83" i="8"/>
  <c r="J82" i="8"/>
  <c r="J81" i="8"/>
  <c r="J80" i="8"/>
  <c r="J86" i="8" s="1"/>
  <c r="J94" i="8" s="1"/>
  <c r="J96" i="8" s="1"/>
  <c r="J129" i="8" s="1"/>
  <c r="J75" i="8"/>
  <c r="J42" i="8"/>
  <c r="J41" i="8"/>
  <c r="J43" i="8" s="1"/>
  <c r="J74" i="8"/>
  <c r="I72" i="8"/>
  <c r="J73" i="8"/>
  <c r="J126" i="7"/>
  <c r="J85" i="7"/>
  <c r="J84" i="7"/>
  <c r="J83" i="7"/>
  <c r="J82" i="7"/>
  <c r="J81" i="7"/>
  <c r="J80" i="7"/>
  <c r="J86" i="7" s="1"/>
  <c r="J94" i="7" s="1"/>
  <c r="J96" i="7" s="1"/>
  <c r="J129" i="7" s="1"/>
  <c r="J75" i="7"/>
  <c r="J42" i="7"/>
  <c r="J41" i="7"/>
  <c r="J43" i="7" s="1"/>
  <c r="J74" i="7"/>
  <c r="I72" i="7"/>
  <c r="J71" i="7"/>
  <c r="J73" i="7"/>
  <c r="J126" i="6"/>
  <c r="J85" i="6"/>
  <c r="J84" i="6"/>
  <c r="J83" i="6"/>
  <c r="J82" i="6"/>
  <c r="J81" i="6"/>
  <c r="J80" i="6"/>
  <c r="J86" i="6" s="1"/>
  <c r="J94" i="6" s="1"/>
  <c r="J96" i="6" s="1"/>
  <c r="J129" i="6" s="1"/>
  <c r="J75" i="6"/>
  <c r="J42" i="6"/>
  <c r="J41" i="6"/>
  <c r="J43" i="6" s="1"/>
  <c r="J74" i="6"/>
  <c r="I72" i="6"/>
  <c r="J71" i="6"/>
  <c r="J73" i="6"/>
  <c r="J126" i="5"/>
  <c r="J85" i="5"/>
  <c r="J84" i="5"/>
  <c r="J83" i="5"/>
  <c r="J82" i="5"/>
  <c r="J81" i="5"/>
  <c r="J80" i="5"/>
  <c r="J86" i="5" s="1"/>
  <c r="J94" i="5" s="1"/>
  <c r="J96" i="5" s="1"/>
  <c r="J129" i="5" s="1"/>
  <c r="J75" i="5"/>
  <c r="J42" i="5"/>
  <c r="J41" i="5"/>
  <c r="J43" i="5" s="1"/>
  <c r="J74" i="5"/>
  <c r="I72" i="5"/>
  <c r="J71" i="5"/>
  <c r="J73" i="5"/>
  <c r="J126" i="4"/>
  <c r="J85" i="4"/>
  <c r="J84" i="4"/>
  <c r="J83" i="4"/>
  <c r="J82" i="4"/>
  <c r="J81" i="4"/>
  <c r="J80" i="4"/>
  <c r="J86" i="4" s="1"/>
  <c r="J94" i="4" s="1"/>
  <c r="J96" i="4" s="1"/>
  <c r="J129" i="4" s="1"/>
  <c r="J75" i="4"/>
  <c r="J42" i="4"/>
  <c r="J41" i="4"/>
  <c r="J43" i="4" s="1"/>
  <c r="J74" i="4"/>
  <c r="I72" i="4"/>
  <c r="J71" i="4"/>
  <c r="J73" i="4"/>
  <c r="D17" i="3"/>
  <c r="E17" i="3" s="1"/>
  <c r="D16" i="3"/>
  <c r="E16" i="3" s="1"/>
  <c r="D15" i="3"/>
  <c r="E15" i="3" s="1"/>
  <c r="D14" i="3"/>
  <c r="E14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E37" i="2"/>
  <c r="E29" i="2"/>
  <c r="E28" i="2"/>
  <c r="E27" i="2"/>
  <c r="E26" i="2"/>
  <c r="E24" i="2"/>
  <c r="E23" i="2"/>
  <c r="E22" i="2"/>
  <c r="E20" i="2"/>
  <c r="E19" i="2"/>
  <c r="E18" i="2"/>
  <c r="E17" i="2"/>
  <c r="E14" i="2"/>
  <c r="E13" i="2"/>
  <c r="E12" i="2"/>
  <c r="E11" i="2"/>
  <c r="E10" i="2"/>
  <c r="E9" i="2"/>
  <c r="B8" i="2"/>
  <c r="E8" i="2" s="1"/>
  <c r="B6" i="2"/>
  <c r="E6" i="2" s="1"/>
  <c r="B5" i="2"/>
  <c r="E5" i="2" s="1"/>
  <c r="B4" i="2"/>
  <c r="E4" i="2" s="1"/>
  <c r="E3" i="2"/>
  <c r="J37" i="1"/>
  <c r="I116" i="1"/>
  <c r="I114" i="1"/>
  <c r="J95" i="1"/>
  <c r="I86" i="1"/>
  <c r="I73" i="1"/>
  <c r="J73" i="1" s="1"/>
  <c r="I71" i="1"/>
  <c r="J60" i="1"/>
  <c r="J66" i="1" s="1"/>
  <c r="I54" i="1"/>
  <c r="I74" i="1" s="1"/>
  <c r="I43" i="1"/>
  <c r="E38" i="2" l="1"/>
  <c r="E41" i="2" s="1"/>
  <c r="E18" i="3"/>
  <c r="J72" i="8"/>
  <c r="J76" i="8" s="1"/>
  <c r="J128" i="8" s="1"/>
  <c r="I76" i="8"/>
  <c r="J64" i="8"/>
  <c r="J53" i="8"/>
  <c r="J52" i="8"/>
  <c r="J51" i="8"/>
  <c r="J50" i="8"/>
  <c r="J49" i="8"/>
  <c r="J48" i="8"/>
  <c r="J47" i="8"/>
  <c r="J46" i="8"/>
  <c r="J54" i="8" s="1"/>
  <c r="J65" i="8" s="1"/>
  <c r="J72" i="7"/>
  <c r="J76" i="7" s="1"/>
  <c r="J128" i="7" s="1"/>
  <c r="I76" i="7"/>
  <c r="J64" i="7"/>
  <c r="J53" i="7"/>
  <c r="J52" i="7"/>
  <c r="J51" i="7"/>
  <c r="J50" i="7"/>
  <c r="J49" i="7"/>
  <c r="J48" i="7"/>
  <c r="J47" i="7"/>
  <c r="J46" i="7"/>
  <c r="J54" i="7" s="1"/>
  <c r="J65" i="7" s="1"/>
  <c r="J72" i="6"/>
  <c r="J76" i="6" s="1"/>
  <c r="J128" i="6" s="1"/>
  <c r="I76" i="6"/>
  <c r="J64" i="6"/>
  <c r="J53" i="6"/>
  <c r="J52" i="6"/>
  <c r="J51" i="6"/>
  <c r="J50" i="6"/>
  <c r="J49" i="6"/>
  <c r="J48" i="6"/>
  <c r="J47" i="6"/>
  <c r="J46" i="6"/>
  <c r="J54" i="6" s="1"/>
  <c r="J65" i="6" s="1"/>
  <c r="J72" i="5"/>
  <c r="J76" i="5" s="1"/>
  <c r="J128" i="5" s="1"/>
  <c r="I76" i="5"/>
  <c r="J64" i="5"/>
  <c r="J53" i="5"/>
  <c r="J52" i="5"/>
  <c r="J51" i="5"/>
  <c r="J50" i="5"/>
  <c r="J49" i="5"/>
  <c r="J48" i="5"/>
  <c r="J47" i="5"/>
  <c r="J46" i="5"/>
  <c r="J54" i="5" s="1"/>
  <c r="J65" i="5" s="1"/>
  <c r="J72" i="4"/>
  <c r="J76" i="4" s="1"/>
  <c r="J128" i="4" s="1"/>
  <c r="I76" i="4"/>
  <c r="J64" i="4"/>
  <c r="J53" i="4"/>
  <c r="J52" i="4"/>
  <c r="J51" i="4"/>
  <c r="J50" i="4"/>
  <c r="J49" i="4"/>
  <c r="J48" i="4"/>
  <c r="J47" i="4"/>
  <c r="J46" i="4"/>
  <c r="J54" i="4" s="1"/>
  <c r="J65" i="4" s="1"/>
  <c r="J126" i="1"/>
  <c r="J85" i="1"/>
  <c r="J84" i="1"/>
  <c r="J83" i="1"/>
  <c r="J82" i="1"/>
  <c r="J81" i="1"/>
  <c r="J80" i="1"/>
  <c r="J86" i="1" s="1"/>
  <c r="J94" i="1" s="1"/>
  <c r="J96" i="1" s="1"/>
  <c r="J129" i="1" s="1"/>
  <c r="J75" i="1"/>
  <c r="J42" i="1"/>
  <c r="J41" i="1"/>
  <c r="J43" i="1" s="1"/>
  <c r="J47" i="1" s="1"/>
  <c r="J74" i="1"/>
  <c r="I72" i="1"/>
  <c r="J71" i="1"/>
  <c r="J67" i="8" l="1"/>
  <c r="J67" i="7"/>
  <c r="J67" i="6"/>
  <c r="J67" i="5"/>
  <c r="J67" i="4"/>
  <c r="J72" i="1"/>
  <c r="J76" i="1" s="1"/>
  <c r="J128" i="1" s="1"/>
  <c r="I76" i="1"/>
  <c r="J64" i="1"/>
  <c r="J53" i="1"/>
  <c r="J52" i="1"/>
  <c r="J51" i="1"/>
  <c r="J50" i="1"/>
  <c r="J49" i="1"/>
  <c r="J48" i="1"/>
  <c r="J46" i="1"/>
  <c r="J54" i="1" s="1"/>
  <c r="J65" i="1" s="1"/>
  <c r="J127" i="8" l="1"/>
  <c r="J131" i="8" s="1"/>
  <c r="J127" i="7"/>
  <c r="J131" i="7" s="1"/>
  <c r="J127" i="6"/>
  <c r="J131" i="6" s="1"/>
  <c r="J127" i="5"/>
  <c r="J131" i="5" s="1"/>
  <c r="J127" i="4"/>
  <c r="J131" i="4" s="1"/>
  <c r="J67" i="1"/>
  <c r="J108" i="8" l="1"/>
  <c r="J108" i="7"/>
  <c r="J108" i="6"/>
  <c r="J108" i="5"/>
  <c r="J108" i="4"/>
  <c r="J127" i="1"/>
  <c r="J109" i="8" l="1"/>
  <c r="J109" i="7"/>
  <c r="J109" i="6"/>
  <c r="J109" i="5"/>
  <c r="J109" i="4"/>
  <c r="J104" i="1"/>
  <c r="J119" i="8" l="1"/>
  <c r="J121" i="8" s="1"/>
  <c r="J123" i="8" s="1"/>
  <c r="J113" i="8"/>
  <c r="J112" i="8"/>
  <c r="J111" i="8"/>
  <c r="J119" i="7"/>
  <c r="J121" i="7" s="1"/>
  <c r="J123" i="7" s="1"/>
  <c r="J113" i="7"/>
  <c r="J112" i="7"/>
  <c r="J111" i="7"/>
  <c r="J119" i="6"/>
  <c r="J121" i="6" s="1"/>
  <c r="J123" i="6" s="1"/>
  <c r="J113" i="6"/>
  <c r="J112" i="6"/>
  <c r="J111" i="6"/>
  <c r="J119" i="5"/>
  <c r="J121" i="5" s="1"/>
  <c r="J123" i="5" s="1"/>
  <c r="J113" i="5"/>
  <c r="J112" i="5"/>
  <c r="J111" i="5"/>
  <c r="J119" i="4"/>
  <c r="J121" i="4" s="1"/>
  <c r="J123" i="4" s="1"/>
  <c r="J113" i="4"/>
  <c r="J112" i="4"/>
  <c r="J111" i="4"/>
  <c r="J114" i="4" s="1"/>
  <c r="J132" i="4" s="1"/>
  <c r="J133" i="4" s="1"/>
  <c r="C9" i="9" s="1"/>
  <c r="D9" i="9" s="1"/>
  <c r="J130" i="1"/>
  <c r="J131" i="1" s="1"/>
  <c r="J114" i="5" l="1"/>
  <c r="J132" i="5" s="1"/>
  <c r="J133" i="5" s="1"/>
  <c r="C8" i="9" s="1"/>
  <c r="D8" i="9" s="1"/>
  <c r="F8" i="9" s="1"/>
  <c r="J114" i="6"/>
  <c r="J132" i="6" s="1"/>
  <c r="J114" i="7"/>
  <c r="J132" i="7" s="1"/>
  <c r="J133" i="7" s="1"/>
  <c r="C6" i="9" s="1"/>
  <c r="D6" i="9" s="1"/>
  <c r="F6" i="9" s="1"/>
  <c r="J114" i="8"/>
  <c r="J132" i="8" s="1"/>
  <c r="J133" i="8" s="1"/>
  <c r="J133" i="6"/>
  <c r="C7" i="9" s="1"/>
  <c r="D7" i="9" s="1"/>
  <c r="F7" i="9" s="1"/>
  <c r="J134" i="5"/>
  <c r="J135" i="5" s="1"/>
  <c r="J108" i="1"/>
  <c r="J134" i="4"/>
  <c r="J135" i="4" s="1"/>
  <c r="J134" i="6" l="1"/>
  <c r="J135" i="6" s="1"/>
  <c r="J134" i="7"/>
  <c r="J135" i="7" s="1"/>
  <c r="C5" i="9"/>
  <c r="D5" i="9" s="1"/>
  <c r="J134" i="8"/>
  <c r="J135" i="8" s="1"/>
  <c r="C25" i="9"/>
  <c r="F9" i="9"/>
  <c r="J109" i="1"/>
  <c r="J111" i="1" s="1"/>
  <c r="D25" i="9" l="1"/>
  <c r="F25" i="9" s="1"/>
  <c r="F26" i="9" s="1"/>
  <c r="F31" i="9" s="1"/>
  <c r="F32" i="9" s="1"/>
  <c r="F41" i="9"/>
  <c r="J119" i="1"/>
  <c r="J121" i="1" s="1"/>
  <c r="J123" i="1" s="1"/>
  <c r="J113" i="1"/>
  <c r="J112" i="1"/>
  <c r="J114" i="1" l="1"/>
  <c r="J132" i="1" s="1"/>
  <c r="J133" i="1" s="1"/>
  <c r="C10" i="9" s="1"/>
  <c r="D10" i="9" s="1"/>
  <c r="F10" i="9" l="1"/>
  <c r="F11" i="9" s="1"/>
  <c r="F16" i="9" s="1"/>
  <c r="F17" i="9" s="1"/>
  <c r="J134" i="1"/>
  <c r="J135" i="1" s="1"/>
  <c r="F40" i="9" l="1"/>
</calcChain>
</file>

<file path=xl/sharedStrings.xml><?xml version="1.0" encoding="utf-8"?>
<sst xmlns="http://schemas.openxmlformats.org/spreadsheetml/2006/main" count="1467" uniqueCount="317">
  <si>
    <t>PREGÃO N.º ____/202_</t>
  </si>
  <si>
    <t>IN 05/2017/SEGES/MPDG - ANEXO VII-D</t>
  </si>
  <si>
    <t>PLANILHA DE CUSTOS E FORMAÇÃO DE PREÇOS</t>
  </si>
  <si>
    <t>Nº do Processo:</t>
  </si>
  <si>
    <t>UASG:</t>
  </si>
  <si>
    <t>Discriminação dos Serviços</t>
  </si>
  <si>
    <t>A</t>
  </si>
  <si>
    <t>Data de apresentação da proposta</t>
  </si>
  <si>
    <t>B</t>
  </si>
  <si>
    <t>Município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</si>
  <si>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</si>
  <si>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</si>
  <si>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</si>
  <si>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</si>
  <si>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</si>
  <si>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</si>
  <si>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</si>
  <si>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</si>
  <si>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Posto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</si>
  <si>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</si>
  <si>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</si>
  <si>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</si>
  <si>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</si>
  <si>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</si>
  <si>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</si>
  <si>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</si>
  <si>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</si>
  <si>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</si>
  <si>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</si>
  <si>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</si>
  <si>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>Adicional Insalubridade</t>
  </si>
  <si>
    <t>Adicional Noturno</t>
  </si>
  <si>
    <t>E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</si>
  <si>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</si>
  <si>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</si>
  <si>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</si>
  <si>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 (Percentual obrigatório conforme Anexo XII - IN 5/17)</t>
  </si>
  <si>
    <t>Férias e Adicional de Férias 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</si>
  <si>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</si>
  <si>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</si>
  <si>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</si>
  <si>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</si>
  <si>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</si>
  <si>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SAT: O licitante deverá ajustar para a realidade da sua empresa.</t>
  </si>
  <si>
    <t>SESC ou SESI</t>
  </si>
  <si>
    <t xml:space="preserve">SENAI - SENAC </t>
  </si>
  <si>
    <t>F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</si>
  <si>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</si>
  <si>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</si>
  <si>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</si>
  <si>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</si>
  <si>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</si>
  <si>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</si>
  <si>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</si>
  <si>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 xml:space="preserve">Transporte </t>
  </si>
  <si>
    <t>-</t>
  </si>
  <si>
    <r>
      <t xml:space="preserve">Auxílio-Refeição </t>
    </r>
    <r>
      <rPr>
        <b/>
        <sz val="10"/>
        <rFont val="Arial"/>
        <family val="2"/>
      </rPr>
      <t>(21 dias conforme item ____ do Termo de Referência)</t>
    </r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</si>
  <si>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</si>
  <si>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</si>
  <si>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</si>
  <si>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</si>
  <si>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</si>
  <si>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</si>
  <si>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</si>
  <si>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</si>
  <si>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</si>
  <si>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</si>
  <si>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</si>
  <si>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</si>
  <si>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</si>
  <si>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</si>
  <si>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 xml:space="preserve">Aviso Prévio Trabalhado </t>
  </si>
  <si>
    <t>Incidência de GPS, FGTS e outras contribuições sobre o Aviso Prévio Trabalhado</t>
  </si>
  <si>
    <t>Multa sobre FGTS e contribuição social sobre o aviso prévio indenizado e sobre o aviso prévio trabalhado  (Alterado conforme Lei  nº  13.932/2019 )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</si>
  <si>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</si>
  <si>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</si>
  <si>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</si>
  <si>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</si>
  <si>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 xml:space="preserve">Substituto na cobertura de Ausências Legais </t>
  </si>
  <si>
    <t xml:space="preserve">Substituto na cobertura de Licença-Paternidade </t>
  </si>
  <si>
    <t>Substituto na cobertura de Ausência por acidente de trabalho</t>
  </si>
  <si>
    <t>Substituto na cobertura de Afastamento Maternidade</t>
  </si>
  <si>
    <t>Substituto na cobertura de Outras ausências (especificar)</t>
  </si>
  <si>
    <t>TOTAL SUBMÓDULO 4.1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</si>
  <si>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</si>
  <si>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</si>
  <si>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</si>
  <si>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</si>
  <si>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</si>
  <si>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</si>
  <si>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</si>
  <si>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</si>
  <si>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</si>
  <si>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</si>
  <si>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</si>
  <si>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</si>
  <si>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Insumo dos Uniformes </t>
  </si>
  <si>
    <t>Insumo de Materiais</t>
  </si>
  <si>
    <t>Utensílios</t>
  </si>
  <si>
    <t>Outros (especificar)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</si>
  <si>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</si>
  <si>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</si>
  <si>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</si>
  <si>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</si>
  <si>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</si>
  <si>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</si>
  <si>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</si>
  <si>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</si>
  <si>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</si>
  <si>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</si>
  <si>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</si>
  <si>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 (Alíquota máxima)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</si>
  <si>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</si>
  <si>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</si>
  <si>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</si>
  <si>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</si>
  <si>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</si>
  <si>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</si>
  <si>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</si>
  <si>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</si>
  <si>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</si>
  <si>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</si>
  <si>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</si>
  <si>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</si>
  <si>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PREÇO TOTAL MENSAL</t>
  </si>
  <si>
    <t>PREÇO TOTAL ANUAL</t>
  </si>
  <si>
    <t xml:space="preserve">Categoria profissional: Moço de Máquinas </t>
  </si>
  <si>
    <t>ITAJAÍ</t>
  </si>
  <si>
    <t>SRT00012/2022</t>
  </si>
  <si>
    <t xml:space="preserve">Moço de Máquinas </t>
  </si>
  <si>
    <t>7827-20</t>
  </si>
  <si>
    <t>FNTTAA</t>
  </si>
  <si>
    <t xml:space="preserve">Hora Extra </t>
  </si>
  <si>
    <t>I</t>
  </si>
  <si>
    <t>Adicional Periculosidade</t>
  </si>
  <si>
    <t xml:space="preserve">Gratificação </t>
  </si>
  <si>
    <t xml:space="preserve">Etapa </t>
  </si>
  <si>
    <t>Dobra</t>
  </si>
  <si>
    <t>Prêmio</t>
  </si>
  <si>
    <t>SOLONCY MOURA</t>
  </si>
  <si>
    <t>Anual</t>
  </si>
  <si>
    <t>DESCRIÇÃO</t>
  </si>
  <si>
    <t>QUANT.</t>
  </si>
  <si>
    <t>UNIDADE</t>
  </si>
  <si>
    <t>PREÇO UNIT.</t>
  </si>
  <si>
    <t>PREÇO TOTAL</t>
  </si>
  <si>
    <t xml:space="preserve">detergente biodegradável, neutro </t>
  </si>
  <si>
    <t>frasco 500ml</t>
  </si>
  <si>
    <t>esponja dupla face</t>
  </si>
  <si>
    <t>pacote c/ 4 unid</t>
  </si>
  <si>
    <t>https://www.extra.com.br/material-construcao/lagosornamentais/tratamentoelimpezalagoornamental/esponja-multiuso-de-limpeza-dupla-face-scotch-brite-pct-4-110x75x20mm-1522714609.html?IdSku=1522714609</t>
  </si>
  <si>
    <t>esponja de aço degradável</t>
  </si>
  <si>
    <t>pacote c/ 8 unid</t>
  </si>
  <si>
    <t>https://www.extra.com.br/ProdutosdeLimpeza/LimpezadeRoupa/SabaoemPoouPedra/esponja-de-aco-bombril-eco-1505927574.html?IdSku=1505927574</t>
  </si>
  <si>
    <t>papel higiênico, 30M, folhas duplas</t>
  </si>
  <si>
    <t>pacote c/ 16 rolos</t>
  </si>
  <si>
    <t>https://www.extra.com.br/Utilidades-Domesticas/AcessorioseUtensilios/papel-higienico-folha-dupla-leve-16-pague-15-rolos-de-30m-ness-1500088989.html?IdSku=1500088989</t>
  </si>
  <si>
    <t>água sanitária</t>
  </si>
  <si>
    <t>galão 5 litros</t>
  </si>
  <si>
    <t>desinfetante perfume eucalipto/lavanda</t>
  </si>
  <si>
    <t>galão 5litros</t>
  </si>
  <si>
    <t>sabão em pó c/alvejante</t>
  </si>
  <si>
    <t>caixa 1 Kg</t>
  </si>
  <si>
    <t>https://www.extra.com.br/ProdutosdeLimpeza/LimpezadeRoupa/SabaoemPoouPedra/sabao-em-po-omo-lavagem-perfeita-800g-15341392.html?IdSku=15341392</t>
  </si>
  <si>
    <t>sabão em barra</t>
  </si>
  <si>
    <t>1 Kg</t>
  </si>
  <si>
    <t>sapólio líquido cremoso</t>
  </si>
  <si>
    <t>unidade</t>
  </si>
  <si>
    <t>Vassoura de Pêlo Sintético 60cm e Cabo de 150cm</t>
  </si>
  <si>
    <t>vassoura de piaçava</t>
  </si>
  <si>
    <t>https://www.magazineluiza.com.br/vassoura-piacava-limppano/p/bkc9e98d56/ud/udll/</t>
  </si>
  <si>
    <t>rodo 40 cm</t>
  </si>
  <si>
    <t>https://www.extra.com.br/perfumaria-cosmeticos/CorpoBanho/acessoriosparabanho/rodo-enxuto-condor-40cm-1525152909.html?IdSku=1525152909</t>
  </si>
  <si>
    <t>óleo de peroba restaurador</t>
  </si>
  <si>
    <t>frasco200 ml</t>
  </si>
  <si>
    <t>https://www.magazineluiza.com.br/oleo-restaurador-para-moveis-madeiras-escuras-king-peroba-art-lar-king/p/eb6gdc2c20/cj/tiac/</t>
  </si>
  <si>
    <t>inseticida spray</t>
  </si>
  <si>
    <t>tubo 300 ml</t>
  </si>
  <si>
    <t>removedor de ferrugem</t>
  </si>
  <si>
    <t>https://www.magazineluiza.com.br/neutralizador-e-removedor-de-ferrugem-5-litros-3-poderes/p/ec859fek9d/me/rmvd/</t>
  </si>
  <si>
    <t xml:space="preserve">zarcão laranja </t>
  </si>
  <si>
    <t>lata 3,6 litros</t>
  </si>
  <si>
    <t>escova de aço, cabo de madeira</t>
  </si>
  <si>
    <t>https://www.magazineluiza.com.br/escova-de-aco-manual-4-fileiras-cabo-madeira-7482255-sparta/p/jjgjaj8b2h/fs/acoe/</t>
  </si>
  <si>
    <t>lixa de ferro grossa</t>
  </si>
  <si>
    <t>https://www.magazineluiza.com.br/lixa-para-ferro-norton-gr-80/p/cjbeeh2g5a/cj/lxfe/</t>
  </si>
  <si>
    <t>pincel 1"polegada</t>
  </si>
  <si>
    <t>pincel 2,5"polegadas</t>
  </si>
  <si>
    <t>rolo de pintura em lã de carneiro grande</t>
  </si>
  <si>
    <t>rolo de pintura em lã de carneiro pequenos 15cm</t>
  </si>
  <si>
    <t xml:space="preserve">Bandeja de pintura </t>
  </si>
  <si>
    <t>https://www.magazineluiza.com.br/kit-pintura-multiuso-rolo-pincel-bandeja-1540-tigre/p/dka0d0cfk3/cj/prao/</t>
  </si>
  <si>
    <t>Total</t>
  </si>
  <si>
    <t>Meses do contrato</t>
  </si>
  <si>
    <t>Quantidade de Funcionários</t>
  </si>
  <si>
    <t>Rateio do Material</t>
  </si>
  <si>
    <t xml:space="preserve">Link de Pesquisa </t>
  </si>
  <si>
    <t xml:space="preserve">COTAÇÃO DE PREÇO DE MERCADO </t>
  </si>
  <si>
    <t>CEPSUL/ICMBio</t>
  </si>
  <si>
    <t>Semestre</t>
  </si>
  <si>
    <t>Calça Bermuda</t>
  </si>
  <si>
    <t>Camiseta</t>
  </si>
  <si>
    <t>Jaqueta</t>
  </si>
  <si>
    <t>Uniforme Casual (calça Bermuda, camiseta e jaqueta)</t>
  </si>
  <si>
    <t>https://www.ciadouniforme.com/products/calca-cargo-microfibra-adulto-companhia-do-uniforme?variant=31576825790522&amp;currency=BRL&amp;utm_medium=product_sync&amp;utm_source=google&amp;utm_content=sag_organic&amp;utm_campaign=sag_organic</t>
  </si>
  <si>
    <t>https://www.netshoes.com.br/camiseta-ssb-brand-masculina-lisa-basica-100-algodao-preto-70P-0003-006</t>
  </si>
  <si>
    <t>https://www.netshoes.com.br/jaqueta-hanningan-lisa-masculina-verde-44R-0002-060</t>
  </si>
  <si>
    <t>Macacão de proteção</t>
  </si>
  <si>
    <t>https://www.magazineluiza.com.br/macacao-operacional-profissional-em-brim-manga-longa-demorgan-uniformes/p/bdbaek9137/pi/undo/</t>
  </si>
  <si>
    <t>Botas de proteção emborrachadas</t>
  </si>
  <si>
    <t>https://produto.mercadolivre.com.br/MLB-846847710-bota-botina-seguranca-trabalho-ca-e-bico-pvc-masculina-epi-_JM#searchVariation=21381653816&amp;position=8&amp;search_layout=stack&amp;type=pad&amp;tracking_id=786c1e00-74b9-4cca-9fdd-12137432b278&amp;is_advertising=true&amp;ad_domain=VQCATCORE_LST&amp;ad_position=8&amp;ad_click_id=M2M3YTcyMTMtNzJjMC00MTkxLTlkODUtYTA5ODA4ZWU4M2Q1</t>
  </si>
  <si>
    <t>Protetores auriculares</t>
  </si>
  <si>
    <t>https://www.magazineluiza.com.br/protetor-auricular-para-plug-copolimero-16-db-deltaplus-wps0150/p/jgf6444bef/pi/ptar/</t>
  </si>
  <si>
    <t>Japonas com capotes de proteção</t>
  </si>
  <si>
    <t>https://www.superepi.com.br/japona-termica-impermeavel-35-azul-branca-p1060426</t>
  </si>
  <si>
    <t>Calça baixa Temperatura com proteção isotérmica e acolchoado</t>
  </si>
  <si>
    <t>https://www.superepi.com.br/calca-de-moletom-termica-para-ambientes-refrigerados-qualiflex-azul-ca-28885--p1048974</t>
  </si>
  <si>
    <t>Botinas de lã de carneiro</t>
  </si>
  <si>
    <t>https://produto.mercadolivre.com.br/MLB-1529391022-bota-termica-baixa-temperatura-forrada-c-l-carneiro-bracol-_JM?searchVariation=80360243439#searchVariation=80360243439&amp;position=20&amp;search_layout=grid&amp;type=item&amp;tracking_id=45c3e474-b8a6-419d-92be-a77105316839</t>
  </si>
  <si>
    <t>Capas de chuva</t>
  </si>
  <si>
    <t>https://www.magazineluiza.com.br/capa-de-chuva-amarela-pvc-forrada-epi-impermeavel-com-capuz-brascamp/p/kjd24b8ea5/au/caas/</t>
  </si>
  <si>
    <t>Bonés</t>
  </si>
  <si>
    <t>https://www.magazineluiza.com.br/bone-liso-preto-basico-fitao-unissex-aba-curva-ajuste-metal-scott-co/p/bge88e73a9/md/bbne/</t>
  </si>
  <si>
    <t>Trimestral</t>
  </si>
  <si>
    <t>Luvas de borracha</t>
  </si>
  <si>
    <t>https://www.magazineluiza.com.br/luva-de-borracha-nitrilica-safety-int-c-a-43-609-safetynit/p/fb1f80cke4/pi/lvpo/</t>
  </si>
  <si>
    <t>Luvas de Raspa de couro</t>
  </si>
  <si>
    <t>Luvas de Malha de aço</t>
  </si>
  <si>
    <t>https://www.magazineluiza.com.br/luva-de-seguranca-anti-corte-malha-aco-inoxidavel-protege-maos-acougueiro-wcs/p/jk1c006eg4/pi/lvpo/</t>
  </si>
  <si>
    <t>Óculos de proteção</t>
  </si>
  <si>
    <t>VALOR</t>
  </si>
  <si>
    <t>TOTAL</t>
  </si>
  <si>
    <t>UNITÁRIO</t>
  </si>
  <si>
    <t>2 (dois) conjuntos por funcionário a cada 6 meses</t>
  </si>
  <si>
    <t>Categoria profissional: Moço de Convés</t>
  </si>
  <si>
    <t>Moço de Convés</t>
  </si>
  <si>
    <t>7827-15</t>
  </si>
  <si>
    <t>Categoria profissional: Marinheiro de Convés</t>
  </si>
  <si>
    <t>Marinheiro de Convés</t>
  </si>
  <si>
    <t>7827-05</t>
  </si>
  <si>
    <t xml:space="preserve">Categoria profissional: Cozinheiro </t>
  </si>
  <si>
    <t xml:space="preserve">Cozinheiro </t>
  </si>
  <si>
    <t>5132-25</t>
  </si>
  <si>
    <t>Categoria profissional: Condutor</t>
  </si>
  <si>
    <t>Condutor</t>
  </si>
  <si>
    <t>3413-05</t>
  </si>
  <si>
    <t>Categoria profissional: Contramestre</t>
  </si>
  <si>
    <t>Contramestre</t>
  </si>
  <si>
    <t>3412-05</t>
  </si>
  <si>
    <t>CUSTO MENSAL</t>
  </si>
  <si>
    <t>Tipo de serviço (A)</t>
  </si>
  <si>
    <t>Valor proposto por empregado(B)</t>
  </si>
  <si>
    <t xml:space="preserve"> Valor total dos serviços</t>
  </si>
  <si>
    <t>CONTRAMESTRE</t>
  </si>
  <si>
    <t>COZINHEIRO</t>
  </si>
  <si>
    <t>VALOR MENSAL DOS SERVIÇOS</t>
  </si>
  <si>
    <t>Valor Global da Proposta</t>
  </si>
  <si>
    <t>Descrição</t>
  </si>
  <si>
    <t xml:space="preserve"> Valor (R$) </t>
  </si>
  <si>
    <t>Valor mensal do serviço</t>
  </si>
  <si>
    <t>Valor global da proposta (valor mensal do serviço x nº meses do contrato).</t>
  </si>
  <si>
    <t>Número de Meses do Contrato</t>
  </si>
  <si>
    <t>*EVENTUAL</t>
  </si>
  <si>
    <t xml:space="preserve">MOÇO DE CONVÉS </t>
  </si>
  <si>
    <t>Valor do serviço EVENTUAL</t>
  </si>
  <si>
    <t>Total do valor mensal do serviço</t>
  </si>
  <si>
    <t>Diária de Embarque ( 30 x valor da ACT/2)</t>
  </si>
  <si>
    <t>Quantidade de postos (D)</t>
  </si>
  <si>
    <t>  (E) = (C X D)</t>
  </si>
  <si>
    <t>Valor proposto por posto ( C)</t>
  </si>
  <si>
    <t>Outros</t>
  </si>
  <si>
    <t>https://produto.mercadolivre.com.br/MLB-1938692747-luva-de-proteco-em-couro-raspa-punho-longo-15cm-c-reforco-_JM?matt_tool=18956390&amp;utm_source=google_shopping&amp;utm_medium=organic</t>
  </si>
  <si>
    <t>https://www.superepi.com.br/oculos-de-protecao-delta-plus-piton2-clear-antirrisco-e-dieletrico-uv-400-modelo-pito2in-ca-38174-p1064986?tsid=16&amp;gclid=Cj0KCQjwrMKmBhCJARIsAHuEAPSnzjc4XWDXiTYu7aaUeeNL0kUknv0xh3kyOw_lIjwRLaQtq0BDtpcaAs1UEALw_wcB</t>
  </si>
  <si>
    <t>https://www.lojalimppano.com.br/detergente-biodegradavel-odd-neutro-500ml/p?idsku=52&amp;utm_source=google&amp;utm_medium=cpc&amp;utm_campaign=pareto.in.pmax&amp;gclid=Cj0KCQjwrMKmBhCJARIsAHuEAPS8OtnxMw9LIFqKJvQvskLR2MkSDyaAzu7dMXf9BxznCw_g6Bnpo4EaApxOEALw_wcB</t>
  </si>
  <si>
    <t>https://www.extra.com.br/ProdutosdeLimpeza/LimpezadaCasa/Limpadores/agua-sanitaria-5lt-fuzetto-1516560019.html?IdSku=1516560019</t>
  </si>
  <si>
    <t>https://www.extra.com.br/desinfetante-sanol-eucalipto-5-litros-55049189/p/55049189</t>
  </si>
  <si>
    <t>https://www.extra.com.br/sabao-em-barra-coco-girando-sol-1-kg-5-unds-de-200gr-1541117962/p/1541117962</t>
  </si>
  <si>
    <t>https://www.serpaembalagens.com.br/sapolio-radium-cremoso-500ml-classico-bombril</t>
  </si>
  <si>
    <t>https://www.magazineluiza.com.br/vassoura-de-pelo-sintetico-60cm-e-cabo-de-150cm-mendonca/p/cd6991143b/ud/vour/?seller_id=castronaves</t>
  </si>
  <si>
    <t>https://www.papelex.com.br/36837_raidaerossolmultibaseagua420ml/p?idsku=25574&amp;gclid=Cj0KCQjwrMKmBhCJARIsAHuEAPR-g6S4gRAQP3usyRt4tEnwIg9Jvv4Y7p7o0Obb0Om4W_O1ObOoF9oaAnhDEALw_wcB</t>
  </si>
  <si>
    <t>https://www.magazineluiza.com.br/zarcao-zarcoral-fundo-para-metais-laranja-36-litros-coral-tintas-coral/p/dkckfef615/cj/fupm/</t>
  </si>
  <si>
    <t>https://guimastore10.mercadoshops.com.br/MLB-3735408132-pincel-condor-profissional-trincha-1-_JM?gclid=Cj0KCQjwrMKmBhCJARIsAHuEAPSZyQuOq1nAEvJfgbDviysd5Rev0SOrKNLY2323YWgsXzPzAg1knQAaAn7rEALw_wcB</t>
  </si>
  <si>
    <t>https://www.amazon.com.br/Trincha-Pintura-Pinc%C3%A9is-Atlas-319/dp/B076PQKXVD/ref=asc_df_B076PQKXVD/?tag=googleshopp00-20&amp;linkCode=df0&amp;hvadid=379693119081&amp;hvpos=&amp;hvnetw=g&amp;hvrand=15445360276408966102&amp;hvpone=&amp;hvptwo=&amp;hvqmt=&amp;hvdev=c&amp;hvdvcmdl=&amp;hvlocint=&amp;hvlocphy=1001658&amp;hvtargid=pla-1635333547087&amp;psc=1</t>
  </si>
  <si>
    <t>https://www.amazon.com.br/Rolo-Pintura-Suporte-Vonder-VDO3065/dp/B079DRMNLM/ref=asc_df_B079DRMNLM/?tag=googleshopp00-20&amp;linkCode=df0&amp;hvadid=379815098360&amp;hvpos=&amp;hvnetw=g&amp;hvrand=3018141279350410227&amp;hvpone=&amp;hvptwo=&amp;hvqmt=&amp;hvdev=c&amp;hvdvcmdl=&amp;hvlocint=&amp;hvlocphy=1001658&amp;hvtargid=pla-1934223767910&amp;psc=1</t>
  </si>
  <si>
    <t>https://www.lojadomecanico.com.br/produto/145176/31/350/Rolo-de-La-de-Carneiro-Premium-25mm-x-23cm-com-Cabo/153/?utm_source=googleshopping&amp;utm_campaign=xmlshopping&amp;utm_medium=cpc&amp;utm_content=145176&amp;gclid=Cj0KCQjwrMKmBhCJARIsAHuEAPQEP0arxjPmYOPxcQwuBb8FKDxAr5Zy0-YBxZQMsi30jbJ3j8zlbncaAp9nEALw_wcB</t>
  </si>
  <si>
    <t>panos de saco para chão, tamanho 70x45 cm</t>
  </si>
  <si>
    <t>https://www.papelex.com.br/pano-de-chao-alvejado-45x70-limpoplus/p?idsku=6493&amp;gclid=Cj0KCQjwrMKmBhCJARIsAHuEAPQXDOCPra4Xzs3OAlr3xr6oFsw8F79O-VLrLAuVnpix4YhaieYc_HIaAqLEEALw_wcB</t>
  </si>
  <si>
    <t>Pote 500g</t>
  </si>
  <si>
    <t>Pasta abrasiva detergente</t>
  </si>
  <si>
    <t>Unidade</t>
  </si>
  <si>
    <t>Vassoura de Convés (Esfregão 30 cm)</t>
  </si>
  <si>
    <t>https://www.dutramaquinas.com.br/p/vassoura-tipo-escovao-30-cm-cabo-de-madeira-380419?gclid=Cj0KCQjwrMKmBhCJARIsAHuEAPRUh55lKkqkjAsti_HKH_-_fUQLA_71a73i8Oo8d8a9vqM_EapL5D8aArqSEALw_wcB</t>
  </si>
  <si>
    <t>Spray desingripante</t>
  </si>
  <si>
    <t>Unidade 330ml</t>
  </si>
  <si>
    <t>https://www.amazon.com.br/WURTH-Oleo-Desengripante-300ML/dp/B07LCH5XTM/ref=asc_df_B07LCH5XTM/?tag=googleshopp00-20&amp;linkCode=df0&amp;hvadid=379698900124&amp;hvpos=&amp;hvnetw=g&amp;hvrand=15319218587838000096&amp;hvpone=&amp;hvptwo=&amp;hvqmt=&amp;hvdev=c&amp;hvdvcmdl=&amp;hvlocint=&amp;hvlocphy=1001658&amp;hvtargid=pla-939884582296&amp;psc=1</t>
  </si>
  <si>
    <t>Serra para arco de serra</t>
  </si>
  <si>
    <t>https://www.amazon.com.br/Sab%C3%A3o-Desengraxante-Para-M%C3%A3os-Pasta/dp/B09CTFGT3S/ref=asc_df_B09CTFGT3S/?tag=googleshopp00-20&amp;linkCode=df0&amp;hvadid=379773092570&amp;hvpos=&amp;hvnetw=g&amp;hvrand=12107790922464673529&amp;hvpone=&amp;hvptwo=&amp;hvqmt=&amp;hvdev=c&amp;hvdvcmdl=&amp;hvlocint=&amp;hvlocphy=1001658&amp;hvtargid=pla-1458098834330&amp;psc=1</t>
  </si>
  <si>
    <t>https://www.amazon.com.br/Serrinha-Dentes-Safe-Flex-Bi-Metal-12-STARRETT-BS1224/dp/B00AC1JPDK/ref=asc_df_B00AC1JPDK/?tag=googleshopp00-20&amp;linkCode=df0&amp;hvadid=379817630822&amp;hvpos=&amp;hvnetw=g&amp;hvrand=158680116246622590&amp;hvpone=&amp;hvptwo=&amp;hvqmt=&amp;hvdev=c&amp;hvdvcmdl=&amp;hvlocint=&amp;hvlocphy=1001658&amp;hvtargid=pla-657539737632&amp;psc=1</t>
  </si>
  <si>
    <t>Tinta Epóxi Branco Brilhante, com catalisador</t>
  </si>
  <si>
    <t>Tinta Epóxi Preto Brilhante, com catalisador</t>
  </si>
  <si>
    <t>Latas 3,6 Lt</t>
  </si>
  <si>
    <t>Fundo Primer Epóxi com Catalisador</t>
  </si>
  <si>
    <t>Trapo</t>
  </si>
  <si>
    <t>20 KG</t>
  </si>
  <si>
    <t>Vaselina Sólida</t>
  </si>
  <si>
    <t>Massa Epóxi</t>
  </si>
  <si>
    <t>https://produto.mercadolivre.com.br/MLB-3091880721-tinta-epoxi-branco-9003-c-catalizador-36-l-brazilian-_JM?matt_tool=18956390&amp;utm_source=google_shopping&amp;utm_medium=organic</t>
  </si>
  <si>
    <t>https://produto.mercadolivre.com.br/MLB-3091880479-tinta-epoxi-preto-n1-36-litros-c-catalizador-_JM#position=11&amp;search_layout=stack&amp;type=item&amp;tracking_id=df498d88-542b-4c72-b3a0-fedb35a90bf5</t>
  </si>
  <si>
    <t>Tinta Epóxi, Cinza Médio, com catalisador</t>
  </si>
  <si>
    <t>https://www.maximacor.com.br/MLB-1643802373-tinta-epoxi-alta-resistncia-36litros-p-pisos-e-paredes-_JM?variation=63045675650&amp;utm_source=google&amp;utm_medium=cpc&amp;utm_campaign=darwin_ss&amp;gclid=Cj0KCQjwrMKmBhCJARIsAHuEAPQdODRBh3VAaRA7h3nU5upkktHyAUVp1mz2jz1VnEek741rjGrKh-kaAnF0EALw_wcB</t>
  </si>
  <si>
    <t>https://www.maximacor.com.br/MLB-1417067667-primer-epoxi-fundo-para-tintas-epoxi-36l-com-catalisador-_JM?utm_source=google&amp;utm_medium=cpc&amp;utm_campaign=darwin_ss&amp;gclid=Cj0KCQjwrMKmBhCJARIsAHuEAPQAFCHlmDGRRK4J5uDZtv6gizAbzZehi-XtEgoyH58vPAwDpdAU1zgaAoSPEALw_wcB</t>
  </si>
  <si>
    <t>https://produto.mercadolivre.com.br/MLB-3294074692-20-kg-trapo-costurados-c5-camadasem-media-400-unidades-_JM#position=5&amp;search_layout=stack&amp;type=item&amp;tracking_id=b5a883a3-b53a-4cf7-ab80-5e299337866e</t>
  </si>
  <si>
    <t>https://www.fatiferramentas.com.br/vaselina-solida-1kg?gclid=Cj0KCQjwrMKmBhCJARIsAHuEAPQyUHwZZxwesdgDne6HF4bpKrNcLXG0uCYOzVWSj9J6rICg27FWFzIaAsV9EALw_wcB</t>
  </si>
  <si>
    <t>1 KG</t>
  </si>
  <si>
    <t>https://www.amazon.com.br/Cola-Massa-Durepoxi-457800-Branco/dp/B07CCMXRKP/ref=asc_df_B07CCMXRKP/?tag=googleshopp00-20&amp;linkCode=df0&amp;hvadid=379685595774&amp;hvpos=&amp;hvnetw=g&amp;hvrand=13874919748740153417&amp;hvpone=&amp;hvptwo=&amp;hvqmt=&amp;hvdev=c&amp;hvdvcmdl=&amp;hvlocint=&amp;hvlocphy=1001658&amp;hvtargid=pla-812005305556&amp;psc=1</t>
  </si>
  <si>
    <t>Quant. x Periodicidade</t>
  </si>
  <si>
    <t>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</si>
</sst>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-&quot;R$&quot;* #,##0.00_-;\-&quot;R$&quot;* #,##0.00_-;_-&quot;R$&quot;* &quot;-&quot;??_-;_-@_-"/>
    <numFmt numFmtId="166" formatCode="&quot;R$ 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1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CCCC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2" applyFont="1" applyAlignment="1">
      <alignment horizontal="center"/>
    </xf>
    <xf numFmtId="0" fontId="2" fillId="0" borderId="2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2" fillId="0" borderId="2" xfId="2" applyBorder="1" applyAlignment="1">
      <alignment vertical="center"/>
    </xf>
    <xf numFmtId="165" fontId="2" fillId="0" borderId="2" xfId="1" applyFont="1" applyBorder="1" applyAlignment="1">
      <alignment vertical="center"/>
    </xf>
    <xf numFmtId="10" fontId="2" fillId="0" borderId="2" xfId="3" applyNumberFormat="1" applyBorder="1" applyAlignment="1">
      <alignment horizontal="center" vertical="center"/>
    </xf>
    <xf numFmtId="165" fontId="3" fillId="0" borderId="2" xfId="1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2" fontId="3" fillId="0" borderId="0" xfId="2" applyNumberFormat="1" applyFont="1" applyAlignment="1">
      <alignment vertical="center"/>
    </xf>
    <xf numFmtId="0" fontId="3" fillId="4" borderId="2" xfId="2" applyFont="1" applyFill="1" applyBorder="1" applyAlignment="1">
      <alignment horizontal="center" vertical="center"/>
    </xf>
    <xf numFmtId="10" fontId="2" fillId="0" borderId="2" xfId="2" applyNumberFormat="1" applyBorder="1" applyAlignment="1">
      <alignment horizontal="center" vertical="center"/>
    </xf>
    <xf numFmtId="10" fontId="2" fillId="5" borderId="2" xfId="2" applyNumberFormat="1" applyFill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10" fontId="2" fillId="7" borderId="2" xfId="2" applyNumberFormat="1" applyFill="1" applyBorder="1" applyAlignment="1">
      <alignment horizontal="center" vertical="center"/>
    </xf>
    <xf numFmtId="10" fontId="3" fillId="2" borderId="2" xfId="2" applyNumberFormat="1" applyFont="1" applyFill="1" applyBorder="1" applyAlignment="1">
      <alignment horizontal="center" vertical="center"/>
    </xf>
    <xf numFmtId="165" fontId="2" fillId="0" borderId="2" xfId="1" applyFont="1" applyBorder="1" applyAlignment="1">
      <alignment horizontal="right" vertical="center"/>
    </xf>
    <xf numFmtId="165" fontId="2" fillId="0" borderId="2" xfId="1" applyFont="1" applyFill="1" applyBorder="1" applyAlignment="1">
      <alignment vertical="center"/>
    </xf>
    <xf numFmtId="165" fontId="3" fillId="0" borderId="2" xfId="1" applyFont="1" applyFill="1" applyBorder="1" applyAlignment="1">
      <alignment vertical="center"/>
    </xf>
    <xf numFmtId="10" fontId="2" fillId="8" borderId="2" xfId="2" applyNumberFormat="1" applyFill="1" applyBorder="1" applyAlignment="1">
      <alignment horizontal="center" vertical="center"/>
    </xf>
    <xf numFmtId="165" fontId="2" fillId="8" borderId="2" xfId="1" applyFont="1" applyFill="1" applyBorder="1" applyAlignment="1">
      <alignment vertical="center"/>
    </xf>
    <xf numFmtId="0" fontId="3" fillId="6" borderId="2" xfId="2" applyFont="1" applyFill="1" applyBorder="1" applyAlignment="1">
      <alignment horizontal="center" vertical="center"/>
    </xf>
    <xf numFmtId="10" fontId="2" fillId="0" borderId="2" xfId="2" applyNumberFormat="1" applyBorder="1" applyAlignment="1">
      <alignment vertical="center"/>
    </xf>
    <xf numFmtId="165" fontId="2" fillId="0" borderId="2" xfId="1" applyFont="1" applyBorder="1" applyAlignment="1">
      <alignment horizontal="center" vertical="center"/>
    </xf>
    <xf numFmtId="10" fontId="2" fillId="0" borderId="2" xfId="3" applyNumberForma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10" fontId="4" fillId="0" borderId="8" xfId="3" applyNumberFormat="1" applyFont="1" applyBorder="1" applyAlignment="1">
      <alignment vertical="center"/>
    </xf>
    <xf numFmtId="2" fontId="4" fillId="0" borderId="11" xfId="2" applyNumberFormat="1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10" fontId="4" fillId="0" borderId="0" xfId="3" applyNumberFormat="1" applyFont="1" applyBorder="1" applyAlignment="1">
      <alignment vertical="center"/>
    </xf>
    <xf numFmtId="2" fontId="4" fillId="0" borderId="13" xfId="2" applyNumberFormat="1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14" xfId="2" applyFont="1" applyBorder="1" applyAlignment="1">
      <alignment horizontal="center" vertical="center"/>
    </xf>
    <xf numFmtId="10" fontId="4" fillId="0" borderId="1" xfId="3" applyNumberFormat="1" applyFont="1" applyBorder="1" applyAlignment="1">
      <alignment vertical="center"/>
    </xf>
    <xf numFmtId="2" fontId="4" fillId="0" borderId="15" xfId="2" applyNumberFormat="1" applyFont="1" applyBorder="1" applyAlignment="1">
      <alignment vertical="center"/>
    </xf>
    <xf numFmtId="165" fontId="3" fillId="2" borderId="2" xfId="1" applyFont="1" applyFill="1" applyBorder="1" applyAlignment="1">
      <alignment vertical="center"/>
    </xf>
    <xf numFmtId="44" fontId="0" fillId="0" borderId="0" xfId="0" applyNumberFormat="1"/>
    <xf numFmtId="165" fontId="6" fillId="2" borderId="2" xfId="2" applyNumberFormat="1" applyFont="1" applyFill="1" applyBorder="1" applyAlignment="1">
      <alignment vertical="center"/>
    </xf>
    <xf numFmtId="0" fontId="2" fillId="0" borderId="0" xfId="4" applyAlignment="1">
      <alignment horizontal="center"/>
    </xf>
    <xf numFmtId="0" fontId="2" fillId="0" borderId="0" xfId="4"/>
    <xf numFmtId="0" fontId="2" fillId="0" borderId="2" xfId="4" applyBorder="1" applyAlignment="1">
      <alignment horizontal="center" vertical="center"/>
    </xf>
    <xf numFmtId="44" fontId="2" fillId="0" borderId="2" xfId="5" applyFont="1" applyBorder="1" applyAlignment="1">
      <alignment horizontal="center" vertical="center"/>
    </xf>
    <xf numFmtId="0" fontId="2" fillId="0" borderId="0" xfId="4" applyAlignment="1">
      <alignment horizontal="center" vertical="center"/>
    </xf>
    <xf numFmtId="0" fontId="2" fillId="0" borderId="0" xfId="4" applyAlignment="1">
      <alignment vertical="center"/>
    </xf>
    <xf numFmtId="0" fontId="2" fillId="0" borderId="2" xfId="4" applyBorder="1" applyAlignment="1">
      <alignment horizontal="center" vertical="center" wrapText="1"/>
    </xf>
    <xf numFmtId="0" fontId="2" fillId="0" borderId="4" xfId="4" applyBorder="1" applyAlignment="1">
      <alignment horizontal="center" vertical="center" wrapText="1"/>
    </xf>
    <xf numFmtId="44" fontId="2" fillId="0" borderId="4" xfId="5" applyFont="1" applyBorder="1" applyAlignment="1">
      <alignment horizontal="center" vertical="center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center" wrapText="1"/>
    </xf>
    <xf numFmtId="0" fontId="3" fillId="0" borderId="0" xfId="4" applyFont="1" applyAlignment="1">
      <alignment horizontal="center"/>
    </xf>
    <xf numFmtId="0" fontId="9" fillId="0" borderId="0" xfId="4" applyFont="1" applyAlignment="1">
      <alignment wrapText="1"/>
    </xf>
    <xf numFmtId="0" fontId="9" fillId="0" borderId="0" xfId="4" applyFont="1" applyAlignment="1">
      <alignment horizontal="center" wrapText="1"/>
    </xf>
    <xf numFmtId="0" fontId="9" fillId="0" borderId="0" xfId="4" applyFont="1" applyAlignment="1">
      <alignment horizontal="center"/>
    </xf>
    <xf numFmtId="166" fontId="9" fillId="0" borderId="0" xfId="4" applyNumberFormat="1" applyFont="1"/>
    <xf numFmtId="0" fontId="3" fillId="2" borderId="2" xfId="4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44" fontId="0" fillId="0" borderId="0" xfId="5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6" applyBorder="1" applyAlignment="1">
      <alignment horizontal="center" vertical="center"/>
    </xf>
    <xf numFmtId="0" fontId="2" fillId="0" borderId="2" xfId="6" applyBorder="1" applyAlignment="1">
      <alignment horizontal="left" vertical="center" wrapText="1"/>
    </xf>
    <xf numFmtId="0" fontId="2" fillId="0" borderId="2" xfId="6" applyBorder="1" applyAlignment="1">
      <alignment vertical="center" wrapText="1"/>
    </xf>
    <xf numFmtId="0" fontId="2" fillId="0" borderId="2" xfId="6" applyBorder="1" applyAlignment="1">
      <alignment wrapText="1"/>
    </xf>
    <xf numFmtId="0" fontId="10" fillId="0" borderId="2" xfId="6" applyFont="1" applyBorder="1" applyAlignment="1">
      <alignment horizontal="left" vertical="center" wrapText="1"/>
    </xf>
    <xf numFmtId="44" fontId="10" fillId="0" borderId="2" xfId="5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0" fillId="0" borderId="2" xfId="5" applyFont="1" applyBorder="1" applyAlignment="1">
      <alignment vertical="center"/>
    </xf>
    <xf numFmtId="0" fontId="10" fillId="0" borderId="0" xfId="0" applyFont="1" applyAlignment="1">
      <alignment vertical="center"/>
    </xf>
    <xf numFmtId="44" fontId="10" fillId="0" borderId="2" xfId="5" applyFont="1" applyBorder="1"/>
    <xf numFmtId="44" fontId="11" fillId="0" borderId="2" xfId="5" applyFont="1" applyBorder="1" applyAlignment="1">
      <alignment horizontal="center"/>
    </xf>
    <xf numFmtId="44" fontId="11" fillId="9" borderId="2" xfId="5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3" fillId="5" borderId="0" xfId="2" applyFont="1" applyFill="1" applyAlignment="1">
      <alignment vertical="center"/>
    </xf>
    <xf numFmtId="44" fontId="11" fillId="5" borderId="0" xfId="5" applyFont="1" applyFill="1" applyBorder="1" applyAlignment="1">
      <alignment horizontal="center"/>
    </xf>
    <xf numFmtId="0" fontId="3" fillId="5" borderId="0" xfId="6" applyFont="1" applyFill="1" applyAlignment="1">
      <alignment horizontal="center" wrapText="1"/>
    </xf>
    <xf numFmtId="44" fontId="10" fillId="5" borderId="0" xfId="5" applyFont="1" applyFill="1" applyBorder="1" applyAlignment="1">
      <alignment horizontal="center" vertical="center"/>
    </xf>
    <xf numFmtId="44" fontId="10" fillId="5" borderId="0" xfId="5" applyFont="1" applyFill="1" applyBorder="1" applyAlignment="1">
      <alignment vertical="center"/>
    </xf>
    <xf numFmtId="44" fontId="10" fillId="5" borderId="0" xfId="5" applyFont="1" applyFill="1" applyBorder="1"/>
    <xf numFmtId="0" fontId="3" fillId="5" borderId="0" xfId="6" applyFont="1" applyFill="1" applyAlignment="1">
      <alignment wrapText="1"/>
    </xf>
    <xf numFmtId="0" fontId="3" fillId="0" borderId="2" xfId="6" applyFont="1" applyBorder="1" applyAlignment="1">
      <alignment horizontal="center" wrapText="1"/>
    </xf>
    <xf numFmtId="0" fontId="3" fillId="0" borderId="2" xfId="6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4" fontId="11" fillId="0" borderId="2" xfId="5" applyFont="1" applyBorder="1" applyAlignment="1">
      <alignment horizontal="center" vertical="center"/>
    </xf>
    <xf numFmtId="0" fontId="3" fillId="4" borderId="2" xfId="6" applyFont="1" applyFill="1" applyBorder="1" applyAlignment="1">
      <alignment wrapText="1"/>
    </xf>
    <xf numFmtId="0" fontId="12" fillId="0" borderId="0" xfId="0" applyFont="1"/>
    <xf numFmtId="44" fontId="16" fillId="0" borderId="27" xfId="0" applyNumberFormat="1" applyFont="1" applyBorder="1" applyAlignment="1">
      <alignment horizontal="justify" vertical="top" wrapText="1"/>
    </xf>
    <xf numFmtId="0" fontId="16" fillId="0" borderId="28" xfId="0" applyFont="1" applyBorder="1" applyAlignment="1">
      <alignment horizontal="center" vertical="top" wrapText="1"/>
    </xf>
    <xf numFmtId="44" fontId="16" fillId="0" borderId="29" xfId="0" applyNumberFormat="1" applyFont="1" applyBorder="1" applyAlignment="1">
      <alignment horizontal="justify" vertical="top" wrapText="1"/>
    </xf>
    <xf numFmtId="44" fontId="12" fillId="0" borderId="16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top" wrapText="1"/>
    </xf>
    <xf numFmtId="44" fontId="16" fillId="0" borderId="32" xfId="0" applyNumberFormat="1" applyFont="1" applyBorder="1" applyAlignment="1">
      <alignment horizontal="justify" vertical="top" wrapText="1"/>
    </xf>
    <xf numFmtId="44" fontId="16" fillId="0" borderId="16" xfId="0" applyNumberFormat="1" applyFont="1" applyBorder="1" applyAlignment="1">
      <alignment horizontal="justify" vertical="top" wrapText="1"/>
    </xf>
    <xf numFmtId="44" fontId="16" fillId="0" borderId="16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4" fontId="16" fillId="0" borderId="34" xfId="0" applyNumberFormat="1" applyFont="1" applyBorder="1" applyAlignment="1">
      <alignment horizontal="justify" vertical="top" wrapText="1"/>
    </xf>
    <xf numFmtId="0" fontId="16" fillId="0" borderId="35" xfId="0" applyFont="1" applyBorder="1" applyAlignment="1">
      <alignment horizontal="center" vertical="top" wrapText="1"/>
    </xf>
    <xf numFmtId="44" fontId="16" fillId="0" borderId="36" xfId="0" applyNumberFormat="1" applyFont="1" applyBorder="1" applyAlignment="1">
      <alignment horizontal="justify" vertical="top" wrapText="1"/>
    </xf>
    <xf numFmtId="44" fontId="15" fillId="0" borderId="25" xfId="0" applyNumberFormat="1" applyFont="1" applyBorder="1" applyAlignment="1">
      <alignment horizontal="justify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3" fillId="0" borderId="39" xfId="0" applyFont="1" applyBorder="1" applyAlignment="1">
      <alignment horizontal="center" wrapText="1"/>
    </xf>
    <xf numFmtId="0" fontId="12" fillId="0" borderId="40" xfId="0" applyFont="1" applyBorder="1" applyAlignment="1">
      <alignment horizontal="center" vertical="center" wrapText="1"/>
    </xf>
    <xf numFmtId="44" fontId="12" fillId="0" borderId="41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4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8" borderId="26" xfId="0" applyFill="1" applyBorder="1"/>
    <xf numFmtId="0" fontId="0" fillId="8" borderId="30" xfId="0" applyFill="1" applyBorder="1"/>
    <xf numFmtId="0" fontId="0" fillId="8" borderId="30" xfId="0" applyFill="1" applyBorder="1" applyAlignment="1">
      <alignment horizontal="left" vertical="center"/>
    </xf>
    <xf numFmtId="0" fontId="0" fillId="8" borderId="33" xfId="0" applyFill="1" applyBorder="1"/>
    <xf numFmtId="44" fontId="15" fillId="8" borderId="26" xfId="0" applyNumberFormat="1" applyFont="1" applyFill="1" applyBorder="1" applyAlignment="1">
      <alignment horizontal="justify" vertical="top" wrapText="1"/>
    </xf>
    <xf numFmtId="44" fontId="15" fillId="8" borderId="30" xfId="0" applyNumberFormat="1" applyFont="1" applyFill="1" applyBorder="1" applyAlignment="1">
      <alignment horizontal="justify" vertical="top" wrapText="1"/>
    </xf>
    <xf numFmtId="44" fontId="15" fillId="8" borderId="33" xfId="0" applyNumberFormat="1" applyFont="1" applyFill="1" applyBorder="1" applyAlignment="1">
      <alignment horizontal="justify" vertical="top" wrapText="1"/>
    </xf>
    <xf numFmtId="44" fontId="16" fillId="8" borderId="16" xfId="0" applyNumberFormat="1" applyFont="1" applyFill="1" applyBorder="1" applyAlignment="1">
      <alignment horizontal="center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3" fillId="10" borderId="42" xfId="0" applyFont="1" applyFill="1" applyBorder="1" applyAlignment="1">
      <alignment horizontal="center" vertical="center" wrapText="1"/>
    </xf>
    <xf numFmtId="44" fontId="13" fillId="10" borderId="41" xfId="0" applyNumberFormat="1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44" fontId="13" fillId="10" borderId="18" xfId="0" applyNumberFormat="1" applyFont="1" applyFill="1" applyBorder="1" applyAlignment="1">
      <alignment horizontal="center" vertical="center" wrapText="1"/>
    </xf>
    <xf numFmtId="2" fontId="2" fillId="0" borderId="2" xfId="2" applyNumberForma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2" fillId="0" borderId="2" xfId="2" applyBorder="1" applyAlignment="1">
      <alignment horizontal="left" vertical="center"/>
    </xf>
    <xf numFmtId="0" fontId="3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3" fillId="4" borderId="2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2" fillId="0" borderId="0" xfId="2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2" fillId="0" borderId="2" xfId="2" applyBorder="1" applyAlignment="1">
      <alignment vertical="center"/>
    </xf>
    <xf numFmtId="0" fontId="2" fillId="6" borderId="0" xfId="2" applyFill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6" borderId="0" xfId="2" applyFont="1" applyFill="1" applyAlignment="1">
      <alignment horizontal="center" vertical="center"/>
    </xf>
    <xf numFmtId="0" fontId="2" fillId="0" borderId="2" xfId="2" applyBorder="1" applyAlignment="1">
      <alignment horizontal="left" vertical="center" wrapText="1"/>
    </xf>
    <xf numFmtId="0" fontId="2" fillId="8" borderId="2" xfId="2" applyFill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2" applyNumberForma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164" fontId="2" fillId="0" borderId="2" xfId="2" applyNumberForma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/>
    </xf>
    <xf numFmtId="0" fontId="2" fillId="0" borderId="2" xfId="2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10" borderId="43" xfId="0" applyFont="1" applyFill="1" applyBorder="1" applyAlignment="1">
      <alignment horizontal="center" vertical="center" wrapText="1"/>
    </xf>
    <xf numFmtId="0" fontId="13" fillId="10" borderId="35" xfId="0" applyFont="1" applyFill="1" applyBorder="1" applyAlignment="1">
      <alignment horizontal="center" vertical="center" wrapText="1"/>
    </xf>
    <xf numFmtId="0" fontId="13" fillId="10" borderId="44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10" borderId="17" xfId="0" applyFont="1" applyFill="1" applyBorder="1" applyAlignment="1">
      <alignment horizontal="center"/>
    </xf>
    <xf numFmtId="0" fontId="13" fillId="10" borderId="19" xfId="0" applyFont="1" applyFill="1" applyBorder="1" applyAlignment="1">
      <alignment horizontal="center"/>
    </xf>
    <xf numFmtId="0" fontId="13" fillId="10" borderId="18" xfId="0" applyFont="1" applyFill="1" applyBorder="1" applyAlignment="1">
      <alignment horizontal="center"/>
    </xf>
    <xf numFmtId="0" fontId="17" fillId="11" borderId="21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7" fillId="11" borderId="20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23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3" fillId="4" borderId="2" xfId="6" applyFont="1" applyFill="1" applyBorder="1" applyAlignment="1">
      <alignment horizontal="center" wrapText="1"/>
    </xf>
    <xf numFmtId="0" fontId="11" fillId="9" borderId="2" xfId="0" applyFont="1" applyFill="1" applyBorder="1" applyAlignment="1">
      <alignment horizontal="center"/>
    </xf>
    <xf numFmtId="0" fontId="3" fillId="4" borderId="7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8" fillId="0" borderId="2" xfId="7" applyBorder="1" applyAlignment="1">
      <alignment horizontal="center" vertical="center" wrapText="1"/>
    </xf>
    <xf numFmtId="0" fontId="18" fillId="0" borderId="2" xfId="7" applyBorder="1" applyAlignment="1">
      <alignment vertical="center" wrapText="1"/>
    </xf>
    <xf numFmtId="0" fontId="3" fillId="9" borderId="2" xfId="4" applyFont="1" applyFill="1" applyBorder="1" applyAlignment="1">
      <alignment horizontal="center" vertical="center" wrapText="1"/>
    </xf>
    <xf numFmtId="166" fontId="3" fillId="9" borderId="2" xfId="4" applyNumberFormat="1" applyFont="1" applyFill="1" applyBorder="1" applyAlignment="1">
      <alignment horizontal="center" vertical="center" wrapText="1"/>
    </xf>
  </cellXfs>
  <cellStyles count="8">
    <cellStyle name="Hiperlink" xfId="7" builtinId="8"/>
    <cellStyle name="Moeda" xfId="1" builtinId="4"/>
    <cellStyle name="Moeda 2" xfId="5" xr:uid="{B03326BD-D454-4FF0-9A54-50CAE4298F7D}"/>
    <cellStyle name="Normal" xfId="0" builtinId="0"/>
    <cellStyle name="Normal 2" xfId="2" xr:uid="{14785AF7-911A-4C3A-A0A2-B4589CFAAFE2}"/>
    <cellStyle name="Normal 2 2" xfId="4" xr:uid="{F3502F1B-48F7-4B77-A27F-040278B066D2}"/>
    <cellStyle name="Normal 2 3" xfId="6" xr:uid="{1041A09C-3BE8-43B0-AF95-70B284439971}"/>
    <cellStyle name="Porcentagem 2" xfId="3" xr:uid="{8FA9D963-5A95-45F3-962D-D6C7DCA8C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47</xdr:row>
      <xdr:rowOff>107156</xdr:rowOff>
    </xdr:from>
    <xdr:to>
      <xdr:col>10</xdr:col>
      <xdr:colOff>523874</xdr:colOff>
      <xdr:row>47</xdr:row>
      <xdr:rowOff>107156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4D447437-43AF-4A17-B7C3-85048931828A}"/>
            </a:ext>
          </a:extLst>
        </xdr:cNvPr>
        <xdr:cNvCxnSpPr/>
      </xdr:nvCxnSpPr>
      <xdr:spPr>
        <a:xfrm>
          <a:off x="10765631" y="8298656"/>
          <a:ext cx="416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47</xdr:row>
      <xdr:rowOff>107156</xdr:rowOff>
    </xdr:from>
    <xdr:to>
      <xdr:col>10</xdr:col>
      <xdr:colOff>523874</xdr:colOff>
      <xdr:row>47</xdr:row>
      <xdr:rowOff>107156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4BE46C4A-D96B-42D2-8537-98F0D2FE349F}"/>
            </a:ext>
          </a:extLst>
        </xdr:cNvPr>
        <xdr:cNvCxnSpPr/>
      </xdr:nvCxnSpPr>
      <xdr:spPr>
        <a:xfrm>
          <a:off x="11041856" y="9060656"/>
          <a:ext cx="416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47</xdr:row>
      <xdr:rowOff>107156</xdr:rowOff>
    </xdr:from>
    <xdr:to>
      <xdr:col>10</xdr:col>
      <xdr:colOff>523874</xdr:colOff>
      <xdr:row>47</xdr:row>
      <xdr:rowOff>107156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684320CE-C690-4E51-AE8F-8E608C81DBB8}"/>
            </a:ext>
          </a:extLst>
        </xdr:cNvPr>
        <xdr:cNvCxnSpPr/>
      </xdr:nvCxnSpPr>
      <xdr:spPr>
        <a:xfrm>
          <a:off x="11041856" y="9060656"/>
          <a:ext cx="416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47</xdr:row>
      <xdr:rowOff>107156</xdr:rowOff>
    </xdr:from>
    <xdr:to>
      <xdr:col>10</xdr:col>
      <xdr:colOff>523874</xdr:colOff>
      <xdr:row>47</xdr:row>
      <xdr:rowOff>107156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707FA6E5-B17D-43E3-A969-C464B41B7B28}"/>
            </a:ext>
          </a:extLst>
        </xdr:cNvPr>
        <xdr:cNvCxnSpPr/>
      </xdr:nvCxnSpPr>
      <xdr:spPr>
        <a:xfrm>
          <a:off x="11041856" y="9060656"/>
          <a:ext cx="416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47</xdr:row>
      <xdr:rowOff>107156</xdr:rowOff>
    </xdr:from>
    <xdr:to>
      <xdr:col>10</xdr:col>
      <xdr:colOff>523874</xdr:colOff>
      <xdr:row>47</xdr:row>
      <xdr:rowOff>107156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DDB6ED47-5624-4F8B-B46E-15F380E7B78C}"/>
            </a:ext>
          </a:extLst>
        </xdr:cNvPr>
        <xdr:cNvCxnSpPr/>
      </xdr:nvCxnSpPr>
      <xdr:spPr>
        <a:xfrm>
          <a:off x="11041856" y="9060656"/>
          <a:ext cx="416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47</xdr:row>
      <xdr:rowOff>107156</xdr:rowOff>
    </xdr:from>
    <xdr:to>
      <xdr:col>10</xdr:col>
      <xdr:colOff>523874</xdr:colOff>
      <xdr:row>47</xdr:row>
      <xdr:rowOff>107156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B2831021-B9D4-4275-B411-DEDEFD0F153C}"/>
            </a:ext>
          </a:extLst>
        </xdr:cNvPr>
        <xdr:cNvCxnSpPr/>
      </xdr:nvCxnSpPr>
      <xdr:spPr>
        <a:xfrm>
          <a:off x="11041856" y="9060656"/>
          <a:ext cx="41671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Uaaf\Downloads\Anexo_Planilha_de_Custos_Com_Mater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mestre"/>
      <sheetName val="Condutor"/>
      <sheetName val="Cozinheiro"/>
      <sheetName val="Marinheiro de Convés"/>
      <sheetName val="Moço Convés"/>
      <sheetName val="Moço de Máquinas"/>
      <sheetName val="RESUMO"/>
      <sheetName val="Material"/>
      <sheetName val="Média de preços"/>
    </sheetNames>
    <sheetDataSet>
      <sheetData sheetId="0" refreshError="1"/>
      <sheetData sheetId="1" refreshError="1">
        <row r="7">
          <cell r="E7" t="str">
            <v>CONDUTOR</v>
          </cell>
        </row>
      </sheetData>
      <sheetData sheetId="2" refreshError="1"/>
      <sheetData sheetId="3" refreshError="1">
        <row r="7">
          <cell r="E7" t="str">
            <v xml:space="preserve">MARINHEIRO DE CONVÉS </v>
          </cell>
        </row>
      </sheetData>
      <sheetData sheetId="4" refreshError="1">
        <row r="7">
          <cell r="E7" t="str">
            <v xml:space="preserve">MOÇO DE CONVÉS </v>
          </cell>
        </row>
      </sheetData>
      <sheetData sheetId="5" refreshError="1">
        <row r="7">
          <cell r="E7" t="str">
            <v>MOÇO DE MÁQUINAS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agazineluiza.com.br/oleo-restaurador-para-moveis-madeiras-escuras-king-peroba-art-lar-king/p/eb6gdc2c20/cj/tiac/" TargetMode="External"/><Relationship Id="rId18" Type="http://schemas.openxmlformats.org/officeDocument/2006/relationships/hyperlink" Target="https://www.magazineluiza.com.br/lixa-para-ferro-norton-gr-80/p/cjbeeh2g5a/cj/lxfe/" TargetMode="External"/><Relationship Id="rId26" Type="http://schemas.openxmlformats.org/officeDocument/2006/relationships/hyperlink" Target="https://www.amazon.com.br/WURTH-Oleo-Desengripante-300ML/dp/B07LCH5XTM/ref=asc_df_B07LCH5XTM/?tag=googleshopp00-20&amp;linkCode=df0&amp;hvadid=379698900124&amp;hvpos=&amp;hvnetw=g&amp;hvrand=15319218587838000096&amp;hvpone=&amp;hvptwo=&amp;hvqmt=&amp;hvdev=c&amp;hvdvcmdl=&amp;hvlocint=&amp;hvlocphy=1001658&amp;hvtargid=pla-939884582296&amp;psc=1" TargetMode="External"/><Relationship Id="rId3" Type="http://schemas.openxmlformats.org/officeDocument/2006/relationships/hyperlink" Target="https://www.extra.com.br/ProdutosdeLimpeza/LimpezadeRoupa/SabaoemPoouPedra/esponja-de-aco-bombril-eco-1505927574.html?IdSku=1505927574" TargetMode="External"/><Relationship Id="rId21" Type="http://schemas.openxmlformats.org/officeDocument/2006/relationships/hyperlink" Target="https://www.amazon.com.br/Rolo-Pintura-Suporte-Vonder-VDO3065/dp/B079DRMNLM/ref=asc_df_B079DRMNLM/?tag=googleshopp00-20&amp;linkCode=df0&amp;hvadid=379815098360&amp;hvpos=&amp;hvnetw=g&amp;hvrand=3018141279350410227&amp;hvpone=&amp;hvptwo=&amp;hvqmt=&amp;hvdev=c&amp;hvdvcmdl=&amp;hvlocint=&amp;hvlocphy=1001658&amp;hvtargid=pla-1934223767910&amp;psc=1" TargetMode="External"/><Relationship Id="rId34" Type="http://schemas.openxmlformats.org/officeDocument/2006/relationships/hyperlink" Target="https://www.fatiferramentas.com.br/vaselina-solida-1kg?gclid=Cj0KCQjwrMKmBhCJARIsAHuEAPQyUHwZZxwesdgDne6HF4bpKrNcLXG0uCYOzVWSj9J6rICg27FWFzIaAsV9EALw_wcB" TargetMode="External"/><Relationship Id="rId7" Type="http://schemas.openxmlformats.org/officeDocument/2006/relationships/hyperlink" Target="https://www.extra.com.br/ProdutosdeLimpeza/LimpezadeRoupa/SabaoemPoouPedra/sabao-em-po-omo-lavagem-perfeita-800g-15341392.html?IdSku=15341392" TargetMode="External"/><Relationship Id="rId12" Type="http://schemas.openxmlformats.org/officeDocument/2006/relationships/hyperlink" Target="https://www.extra.com.br/perfumaria-cosmeticos/CorpoBanho/acessoriosparabanho/rodo-enxuto-condor-40cm-1525152909.html?IdSku=1525152909" TargetMode="External"/><Relationship Id="rId17" Type="http://schemas.openxmlformats.org/officeDocument/2006/relationships/hyperlink" Target="https://www.magazineluiza.com.br/escova-de-aco-manual-4-fileiras-cabo-madeira-7482255-sparta/p/jjgjaj8b2h/fs/acoe/" TargetMode="External"/><Relationship Id="rId25" Type="http://schemas.openxmlformats.org/officeDocument/2006/relationships/hyperlink" Target="https://www.dutramaquinas.com.br/p/vassoura-tipo-escovao-30-cm-cabo-de-madeira-380419?gclid=Cj0KCQjwrMKmBhCJARIsAHuEAPRUh55lKkqkjAsti_HKH_-_fUQLA_71a73i8Oo8d8a9vqM_EapL5D8aArqSEALw_wcB" TargetMode="External"/><Relationship Id="rId33" Type="http://schemas.openxmlformats.org/officeDocument/2006/relationships/hyperlink" Target="https://produto.mercadolivre.com.br/MLB-3294074692-20-kg-trapo-costurados-c5-camadasem-media-400-unidades-_JM" TargetMode="External"/><Relationship Id="rId2" Type="http://schemas.openxmlformats.org/officeDocument/2006/relationships/hyperlink" Target="https://www.extra.com.br/material-construcao/lagosornamentais/tratamentoelimpezalagoornamental/esponja-multiuso-de-limpeza-dupla-face-scotch-brite-pct-4-110x75x20mm-1522714609.html?IdSku=1522714609" TargetMode="External"/><Relationship Id="rId16" Type="http://schemas.openxmlformats.org/officeDocument/2006/relationships/hyperlink" Target="https://www.magazineluiza.com.br/zarcao-zarcoral-fundo-para-metais-laranja-36-litros-coral-tintas-coral/p/dkckfef615/cj/fupm/" TargetMode="External"/><Relationship Id="rId20" Type="http://schemas.openxmlformats.org/officeDocument/2006/relationships/hyperlink" Target="https://www.amazon.com.br/Trincha-Pintura-Pinc%C3%A9is-Atlas-319/dp/B076PQKXVD/ref=asc_df_B076PQKXVD/?tag=googleshopp00-20&amp;linkCode=df0&amp;hvadid=379693119081&amp;hvpos=&amp;hvnetw=g&amp;hvrand=15445360276408966102&amp;hvpone=&amp;hvptwo=&amp;hvqmt=&amp;hvdev=c&amp;hvdvcmdl=&amp;hvlocint=&amp;hvlocphy=1001658&amp;hvtargid=pla-1635333547087&amp;psc=1" TargetMode="External"/><Relationship Id="rId29" Type="http://schemas.openxmlformats.org/officeDocument/2006/relationships/hyperlink" Target="https://produto.mercadolivre.com.br/MLB-3091880721-tinta-epoxi-branco-9003-c-catalizador-36-l-brazilian-_JM?matt_tool=18956390&amp;utm_source=google_shopping&amp;utm_medium=organic" TargetMode="External"/><Relationship Id="rId1" Type="http://schemas.openxmlformats.org/officeDocument/2006/relationships/hyperlink" Target="https://www.lojalimppano.com.br/detergente-biodegradavel-odd-neutro-500ml/p?idsku=52&amp;utm_source=google&amp;utm_medium=cpc&amp;utm_campaign=pareto.in.pmax&amp;gclid=Cj0KCQjwrMKmBhCJARIsAHuEAPS8OtnxMw9LIFqKJvQvskLR2MkSDyaAzu7dMXf9BxznCw_g6Bnpo4EaApxOEALw_wcB" TargetMode="External"/><Relationship Id="rId6" Type="http://schemas.openxmlformats.org/officeDocument/2006/relationships/hyperlink" Target="https://www.extra.com.br/desinfetante-sanol-eucalipto-5-litros-55049189/p/55049189" TargetMode="External"/><Relationship Id="rId11" Type="http://schemas.openxmlformats.org/officeDocument/2006/relationships/hyperlink" Target="https://www.magazineluiza.com.br/vassoura-piacava-limppano/p/bkc9e98d56/ud/udll/" TargetMode="External"/><Relationship Id="rId24" Type="http://schemas.openxmlformats.org/officeDocument/2006/relationships/hyperlink" Target="https://www.papelex.com.br/pano-de-chao-alvejado-45x70-limpoplus/p?idsku=6493&amp;gclid=Cj0KCQjwrMKmBhCJARIsAHuEAPQXDOCPra4Xzs3OAlr3xr6oFsw8F79O-VLrLAuVnpix4YhaieYc_HIaAqLEEALw_wcB" TargetMode="External"/><Relationship Id="rId32" Type="http://schemas.openxmlformats.org/officeDocument/2006/relationships/hyperlink" Target="https://www.maximacor.com.br/MLB-1417067667-primer-epoxi-fundo-para-tintas-epoxi-36l-com-catalisador-_JM?utm_source=google&amp;utm_medium=cpc&amp;utm_campaign=darwin_ss&amp;gclid=Cj0KCQjwrMKmBhCJARIsAHuEAPQAFCHlmDGRRK4J5uDZtv6gizAbzZehi-XtEgoyH58vPAwDpdAU1zgaAoSPEALw_wcB" TargetMode="External"/><Relationship Id="rId5" Type="http://schemas.openxmlformats.org/officeDocument/2006/relationships/hyperlink" Target="https://www.extra.com.br/ProdutosdeLimpeza/LimpezadaCasa/Limpadores/agua-sanitaria-5lt-fuzetto-1516560019.html?IdSku=1516560019" TargetMode="External"/><Relationship Id="rId15" Type="http://schemas.openxmlformats.org/officeDocument/2006/relationships/hyperlink" Target="https://www.magazineluiza.com.br/neutralizador-e-removedor-de-ferrugem-5-litros-3-poderes/p/ec859fek9d/me/rmvd/" TargetMode="External"/><Relationship Id="rId23" Type="http://schemas.openxmlformats.org/officeDocument/2006/relationships/hyperlink" Target="https://www.magazineluiza.com.br/kit-pintura-multiuso-rolo-pincel-bandeja-1540-tigre/p/dka0d0cfk3/cj/prao/" TargetMode="External"/><Relationship Id="rId28" Type="http://schemas.openxmlformats.org/officeDocument/2006/relationships/hyperlink" Target="https://www.amazon.com.br/Serrinha-Dentes-Safe-Flex-Bi-Metal-12-STARRETT-BS1224/dp/B00AC1JPDK/ref=asc_df_B00AC1JPDK/?tag=googleshopp00-20&amp;linkCode=df0&amp;hvadid=379817630822&amp;hvpos=&amp;hvnetw=g&amp;hvrand=158680116246622590&amp;hvpone=&amp;hvptwo=&amp;hvqmt=&amp;hvdev=c&amp;hvdvcmdl=&amp;hvlocint=&amp;hvlocphy=1001658&amp;hvtargid=pla-657539737632&amp;psc=1" TargetMode="External"/><Relationship Id="rId36" Type="http://schemas.openxmlformats.org/officeDocument/2006/relationships/printerSettings" Target="../printerSettings/printerSettings8.bin"/><Relationship Id="rId10" Type="http://schemas.openxmlformats.org/officeDocument/2006/relationships/hyperlink" Target="https://www.magazineluiza.com.br/vassoura-de-pelo-sintetico-60cm-e-cabo-de-150cm-mendonca/p/cd6991143b/ud/vour/?seller_id=castronaves" TargetMode="External"/><Relationship Id="rId19" Type="http://schemas.openxmlformats.org/officeDocument/2006/relationships/hyperlink" Target="https://guimastore10.mercadoshops.com.br/MLB-3735408132-pincel-condor-profissional-trincha-1-_JM?gclid=Cj0KCQjwrMKmBhCJARIsAHuEAPSZyQuOq1nAEvJfgbDviysd5Rev0SOrKNLY2323YWgsXzPzAg1knQAaAn7rEALw_wcB" TargetMode="External"/><Relationship Id="rId31" Type="http://schemas.openxmlformats.org/officeDocument/2006/relationships/hyperlink" Target="https://www.maximacor.com.br/MLB-1643802373-tinta-epoxi-alta-resistncia-36litros-p-pisos-e-paredes-_JM?variation=63045675650&amp;utm_source=google&amp;utm_medium=cpc&amp;utm_campaign=darwin_ss&amp;gclid=Cj0KCQjwrMKmBhCJARIsAHuEAPQdODRBh3VAaRA7h3nU5upkktHyAUVp1mz2jz1VnEek741rjGrKh-kaAnF0EALw_wcB" TargetMode="External"/><Relationship Id="rId4" Type="http://schemas.openxmlformats.org/officeDocument/2006/relationships/hyperlink" Target="https://www.extra.com.br/Utilidades-Domesticas/AcessorioseUtensilios/papel-higienico-folha-dupla-leve-16-pague-15-rolos-de-30m-ness-1500088989.html?IdSku=1500088989" TargetMode="External"/><Relationship Id="rId9" Type="http://schemas.openxmlformats.org/officeDocument/2006/relationships/hyperlink" Target="https://www.serpaembalagens.com.br/sapolio-radium-cremoso-500ml-classico-bombril" TargetMode="External"/><Relationship Id="rId14" Type="http://schemas.openxmlformats.org/officeDocument/2006/relationships/hyperlink" Target="https://www.papelex.com.br/36837_raidaerossolmultibaseagua420ml/p?idsku=25574&amp;gclid=Cj0KCQjwrMKmBhCJARIsAHuEAPR-g6S4gRAQP3usyRt4tEnwIg9Jvv4Y7p7o0Obb0Om4W_O1ObOoF9oaAnhDEALw_wcB" TargetMode="External"/><Relationship Id="rId22" Type="http://schemas.openxmlformats.org/officeDocument/2006/relationships/hyperlink" Target="https://www.lojadomecanico.com.br/produto/145176/31/350/Rolo-de-La-de-Carneiro-Premium-25mm-x-23cm-com-Cabo/153/?utm_source=googleshopping&amp;utm_campaign=xmlshopping&amp;utm_medium=cpc&amp;utm_content=145176&amp;gclid=Cj0KCQjwrMKmBhCJARIsAHuEAPQEP0arxjPmYOPxcQwuBb8FKDxAr5Zy0-YBxZQMsi30jbJ3j8zlbncaAp9nEALw_wcB" TargetMode="External"/><Relationship Id="rId27" Type="http://schemas.openxmlformats.org/officeDocument/2006/relationships/hyperlink" Target="https://www.amazon.com.br/Sab%C3%A3o-Desengraxante-Para-M%C3%A3os-Pasta/dp/B09CTFGT3S/ref=asc_df_B09CTFGT3S/?tag=googleshopp00-20&amp;linkCode=df0&amp;hvadid=379773092570&amp;hvpos=&amp;hvnetw=g&amp;hvrand=12107790922464673529&amp;hvpone=&amp;hvptwo=&amp;hvqmt=&amp;hvdev=c&amp;hvdvcmdl=&amp;hvlocint=&amp;hvlocphy=1001658&amp;hvtargid=pla-1458098834330&amp;psc=1" TargetMode="External"/><Relationship Id="rId30" Type="http://schemas.openxmlformats.org/officeDocument/2006/relationships/hyperlink" Target="https://produto.mercadolivre.com.br/MLB-3091880479-tinta-epoxi-preto-n1-36-litros-c-catalizador-_JM" TargetMode="External"/><Relationship Id="rId35" Type="http://schemas.openxmlformats.org/officeDocument/2006/relationships/hyperlink" Target="https://www.amazon.com.br/Cola-Massa-Durepoxi-457800-Branco/dp/B07CCMXRKP/ref=asc_df_B07CCMXRKP/?tag=googleshopp00-20&amp;linkCode=df0&amp;hvadid=379685595774&amp;hvpos=&amp;hvnetw=g&amp;hvrand=13874919748740153417&amp;hvpone=&amp;hvptwo=&amp;hvqmt=&amp;hvdev=c&amp;hvdvcmdl=&amp;hvlocint=&amp;hvlocphy=1001658&amp;hvtargid=pla-812005305556&amp;psc=1" TargetMode="External"/><Relationship Id="rId8" Type="http://schemas.openxmlformats.org/officeDocument/2006/relationships/hyperlink" Target="https://www.extra.com.br/sabao-em-barra-coco-girando-sol-1-kg-5-unds-de-200gr-1541117962/p/1541117962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perepi.com.br/calca-de-moletom-termica-para-ambientes-refrigerados-qualiflex-azul-ca-28885--p1048974" TargetMode="External"/><Relationship Id="rId13" Type="http://schemas.openxmlformats.org/officeDocument/2006/relationships/hyperlink" Target="https://produto.mercadolivre.com.br/MLB-1938692747-luva-de-proteco-em-couro-raspa-punho-longo-15cm-c-reforco-_JM?matt_tool=18956390&amp;utm_source=google_shopping&amp;utm_medium=organic" TargetMode="External"/><Relationship Id="rId3" Type="http://schemas.openxmlformats.org/officeDocument/2006/relationships/hyperlink" Target="https://produto.mercadolivre.com.br/MLB-846847710-bota-botina-seguranca-trabalho-ca-e-bico-pvc-masculina-epi-_JM" TargetMode="External"/><Relationship Id="rId7" Type="http://schemas.openxmlformats.org/officeDocument/2006/relationships/hyperlink" Target="https://www.superepi.com.br/japona-termica-impermeavel-35-azul-branca-p1060426" TargetMode="External"/><Relationship Id="rId12" Type="http://schemas.openxmlformats.org/officeDocument/2006/relationships/hyperlink" Target="https://www.magazineluiza.com.br/luva-de-borracha-nitrilica-safety-int-c-a-43-609-safetynit/p/fb1f80cke4/pi/lvpo/" TargetMode="External"/><Relationship Id="rId2" Type="http://schemas.openxmlformats.org/officeDocument/2006/relationships/hyperlink" Target="https://www.magazineluiza.com.br/macacao-operacional-profissional-em-brim-manga-longa-demorgan-uniformes/p/bdbaek9137/pi/undo/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https://www.ciadouniforme.com/products/calca-cargo-microfibra-adulto-companhia-do-uniforme?variant=31576825790522&amp;currency=BRL&amp;utm_medium=product_sync&amp;utm_source=google&amp;utm_content=sag_organic&amp;utm_campaign=sag_organic" TargetMode="External"/><Relationship Id="rId6" Type="http://schemas.openxmlformats.org/officeDocument/2006/relationships/hyperlink" Target="https://www.netshoes.com.br/jaqueta-hanningan-lisa-masculina-verde-44R-0002-060" TargetMode="External"/><Relationship Id="rId11" Type="http://schemas.openxmlformats.org/officeDocument/2006/relationships/hyperlink" Target="https://www.magazineluiza.com.br/bone-liso-preto-basico-fitao-unissex-aba-curva-ajuste-metal-scott-co/p/bge88e73a9/md/bbne/" TargetMode="External"/><Relationship Id="rId5" Type="http://schemas.openxmlformats.org/officeDocument/2006/relationships/hyperlink" Target="https://www.netshoes.com.br/camiseta-ssb-brand-masculina-lisa-basica-100-algodao-preto-70P-0003-006" TargetMode="External"/><Relationship Id="rId15" Type="http://schemas.openxmlformats.org/officeDocument/2006/relationships/hyperlink" Target="https://www.superepi.com.br/oculos-de-protecao-delta-plus-piton2-clear-antirrisco-e-dieletrico-uv-400-modelo-pito2in-ca-38174-p1064986?tsid=16&amp;gclid=Cj0KCQjwrMKmBhCJARIsAHuEAPSnzjc4XWDXiTYu7aaUeeNL0kUknv0xh3kyOw_lIjwRLaQtq0BDtpcaAs1UEALw_wcB" TargetMode="External"/><Relationship Id="rId10" Type="http://schemas.openxmlformats.org/officeDocument/2006/relationships/hyperlink" Target="https://www.magazineluiza.com.br/capa-de-chuva-amarela-pvc-forrada-epi-impermeavel-com-capuz-brascamp/p/kjd24b8ea5/au/caas/" TargetMode="External"/><Relationship Id="rId4" Type="http://schemas.openxmlformats.org/officeDocument/2006/relationships/hyperlink" Target="https://www.magazineluiza.com.br/protetor-auricular-para-plug-copolimero-16-db-deltaplus-wps0150/p/jgf6444bef/pi/ptar/" TargetMode="External"/><Relationship Id="rId9" Type="http://schemas.openxmlformats.org/officeDocument/2006/relationships/hyperlink" Target="https://produto.mercadolivre.com.br/MLB-1529391022-bota-termica-baixa-temperatura-forrada-c-l-carneiro-bracol-_JM?searchVariation=80360243439" TargetMode="External"/><Relationship Id="rId14" Type="http://schemas.openxmlformats.org/officeDocument/2006/relationships/hyperlink" Target="https://www.magazineluiza.com.br/luva-de-seguranca-anti-corte-malha-aco-inoxidavel-protege-maos-acougueiro-wcs/p/jk1c006eg4/pi/lvp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0C483-F29C-4F3F-9CD9-B6A2F6631868}">
  <sheetPr>
    <pageSetUpPr fitToPage="1"/>
  </sheetPr>
  <dimension ref="B1:L135"/>
  <sheetViews>
    <sheetView showGridLines="0" topLeftCell="A90" zoomScale="80" zoomScaleNormal="80" workbookViewId="0">
      <selection activeCell="N133" sqref="N133"/>
    </sheetView>
  </sheetViews>
  <sheetFormatPr defaultRowHeight="15" x14ac:dyDescent="0.25"/>
  <cols>
    <col min="2" max="2" width="10.42578125" customWidth="1"/>
    <col min="3" max="3" width="49.5703125" bestFit="1" customWidth="1"/>
    <col min="8" max="8" width="21.140625" customWidth="1"/>
    <col min="9" max="9" width="13.5703125" bestFit="1" customWidth="1"/>
    <col min="10" max="10" width="23.5703125" customWidth="1"/>
    <col min="12" max="12" width="13" bestFit="1" customWidth="1"/>
  </cols>
  <sheetData>
    <row r="1" spans="2:10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2:10" x14ac:dyDescent="0.25">
      <c r="B2" s="156" t="s">
        <v>1</v>
      </c>
      <c r="C2" s="156"/>
      <c r="D2" s="156"/>
      <c r="E2" s="156"/>
      <c r="F2" s="156"/>
      <c r="G2" s="156"/>
      <c r="H2" s="156"/>
      <c r="I2" s="156"/>
      <c r="J2" s="156"/>
    </row>
    <row r="3" spans="2:10" x14ac:dyDescent="0.25">
      <c r="B3" s="156" t="s">
        <v>2</v>
      </c>
      <c r="C3" s="156"/>
      <c r="D3" s="156"/>
      <c r="E3" s="156"/>
      <c r="F3" s="156"/>
      <c r="G3" s="156"/>
      <c r="H3" s="156"/>
      <c r="I3" s="156"/>
      <c r="J3" s="156"/>
    </row>
    <row r="4" spans="2:10" x14ac:dyDescent="0.25">
      <c r="B4" s="157" t="s">
        <v>3</v>
      </c>
      <c r="C4" s="157"/>
      <c r="D4" s="157"/>
      <c r="E4" s="157"/>
      <c r="F4" s="157"/>
      <c r="G4" s="157"/>
      <c r="H4" s="157"/>
      <c r="I4" s="157"/>
      <c r="J4" s="157"/>
    </row>
    <row r="5" spans="2:10" x14ac:dyDescent="0.25">
      <c r="B5" s="1"/>
      <c r="C5" s="1"/>
      <c r="D5" s="1" t="s">
        <v>4</v>
      </c>
      <c r="E5" s="1">
        <v>443036</v>
      </c>
      <c r="F5" s="1"/>
      <c r="G5" s="1"/>
      <c r="H5" s="1"/>
      <c r="I5" s="1"/>
      <c r="J5" s="1"/>
    </row>
    <row r="6" spans="2:10" x14ac:dyDescent="0.25">
      <c r="B6" s="153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8" t="s">
        <v>126</v>
      </c>
      <c r="C7" s="158"/>
      <c r="D7" s="158"/>
      <c r="E7" s="158"/>
      <c r="F7" s="158"/>
      <c r="G7" s="158"/>
      <c r="H7" s="158"/>
      <c r="I7" s="158"/>
      <c r="J7" s="158"/>
    </row>
    <row r="8" spans="2:10" x14ac:dyDescent="0.25">
      <c r="B8" s="155"/>
      <c r="C8" s="155"/>
      <c r="D8" s="155"/>
      <c r="E8" s="155"/>
      <c r="F8" s="155"/>
      <c r="G8" s="155"/>
      <c r="H8" s="155"/>
      <c r="I8" s="155"/>
      <c r="J8" s="155"/>
    </row>
    <row r="9" spans="2:10" x14ac:dyDescent="0.25">
      <c r="B9" s="133" t="s">
        <v>5</v>
      </c>
      <c r="C9" s="133"/>
      <c r="D9" s="133"/>
      <c r="E9" s="133"/>
      <c r="F9" s="133"/>
      <c r="G9" s="133"/>
      <c r="H9" s="133"/>
      <c r="I9" s="133"/>
      <c r="J9" s="133"/>
    </row>
    <row r="10" spans="2:10" x14ac:dyDescent="0.25">
      <c r="B10" s="2" t="s">
        <v>6</v>
      </c>
      <c r="C10" s="132" t="s">
        <v>7</v>
      </c>
      <c r="D10" s="132"/>
      <c r="E10" s="132"/>
      <c r="F10" s="132"/>
      <c r="G10" s="132"/>
      <c r="H10" s="132"/>
      <c r="I10" s="151"/>
      <c r="J10" s="152"/>
    </row>
    <row r="11" spans="2:10" x14ac:dyDescent="0.25">
      <c r="B11" s="2" t="s">
        <v>8</v>
      </c>
      <c r="C11" s="132" t="s">
        <v>9</v>
      </c>
      <c r="D11" s="132"/>
      <c r="E11" s="132"/>
      <c r="F11" s="132"/>
      <c r="G11" s="132"/>
      <c r="H11" s="132"/>
      <c r="I11" s="152" t="s">
        <v>127</v>
      </c>
      <c r="J11" s="152"/>
    </row>
    <row r="12" spans="2:10" x14ac:dyDescent="0.25">
      <c r="B12" s="2" t="s">
        <v>10</v>
      </c>
      <c r="C12" s="132" t="s">
        <v>11</v>
      </c>
      <c r="D12" s="132"/>
      <c r="E12" s="132"/>
      <c r="F12" s="132"/>
      <c r="G12" s="132"/>
      <c r="H12" s="132"/>
      <c r="I12" s="159" t="s">
        <v>128</v>
      </c>
      <c r="J12" s="152"/>
    </row>
    <row r="13" spans="2:10" x14ac:dyDescent="0.25">
      <c r="B13" s="2" t="s">
        <v>12</v>
      </c>
      <c r="C13" s="132" t="s">
        <v>13</v>
      </c>
      <c r="D13" s="132"/>
      <c r="E13" s="132"/>
      <c r="F13" s="132"/>
      <c r="G13" s="132"/>
      <c r="H13" s="132"/>
      <c r="I13" s="152">
        <v>12</v>
      </c>
      <c r="J13" s="152"/>
    </row>
    <row r="14" spans="2:10" x14ac:dyDescent="0.25">
      <c r="B14" s="3"/>
      <c r="C14" s="4"/>
      <c r="D14" s="4"/>
      <c r="E14" s="4"/>
      <c r="F14" s="4"/>
      <c r="G14" s="4"/>
      <c r="H14" s="4"/>
      <c r="I14" s="3"/>
      <c r="J14" s="3"/>
    </row>
    <row r="15" spans="2:10" x14ac:dyDescent="0.25">
      <c r="B15" s="133" t="s">
        <v>14</v>
      </c>
      <c r="C15" s="133"/>
      <c r="D15" s="133"/>
      <c r="E15" s="133"/>
      <c r="F15" s="133"/>
      <c r="G15" s="133"/>
      <c r="H15" s="133"/>
      <c r="I15" s="133"/>
      <c r="J15" s="133"/>
    </row>
    <row r="16" spans="2:10" x14ac:dyDescent="0.25">
      <c r="B16" s="152" t="s">
        <v>15</v>
      </c>
      <c r="C16" s="152"/>
      <c r="D16" s="152" t="s">
        <v>16</v>
      </c>
      <c r="E16" s="152"/>
      <c r="F16" s="152" t="s">
        <v>17</v>
      </c>
      <c r="G16" s="152"/>
      <c r="H16" s="152"/>
      <c r="I16" s="152"/>
      <c r="J16" s="152"/>
    </row>
    <row r="17" spans="2:10" x14ac:dyDescent="0.25">
      <c r="B17" s="152" t="s">
        <v>129</v>
      </c>
      <c r="C17" s="152"/>
      <c r="D17" s="152" t="s">
        <v>18</v>
      </c>
      <c r="E17" s="152"/>
      <c r="F17" s="152">
        <v>1</v>
      </c>
      <c r="G17" s="152"/>
      <c r="H17" s="152"/>
      <c r="I17" s="152"/>
      <c r="J17" s="152"/>
    </row>
    <row r="18" spans="2:10" x14ac:dyDescent="0.25">
      <c r="B18" s="3"/>
      <c r="C18" s="4"/>
      <c r="D18" s="4"/>
      <c r="E18" s="4"/>
      <c r="F18" s="4"/>
      <c r="G18" s="4"/>
      <c r="H18" s="4"/>
      <c r="I18" s="3"/>
      <c r="J18" s="3"/>
    </row>
    <row r="19" spans="2:10" x14ac:dyDescent="0.25">
      <c r="B19" s="133" t="s">
        <v>19</v>
      </c>
      <c r="C19" s="133"/>
      <c r="D19" s="133"/>
      <c r="E19" s="133"/>
      <c r="F19" s="133"/>
      <c r="G19" s="133"/>
      <c r="H19" s="133"/>
      <c r="I19" s="133"/>
      <c r="J19" s="133"/>
    </row>
    <row r="20" spans="2:10" x14ac:dyDescent="0.25">
      <c r="B20" s="2">
        <v>1</v>
      </c>
      <c r="C20" s="132" t="s">
        <v>20</v>
      </c>
      <c r="D20" s="132"/>
      <c r="E20" s="132"/>
      <c r="F20" s="132"/>
      <c r="G20" s="132"/>
      <c r="H20" s="132"/>
      <c r="I20" s="152" t="s">
        <v>129</v>
      </c>
      <c r="J20" s="152"/>
    </row>
    <row r="21" spans="2:10" x14ac:dyDescent="0.25">
      <c r="B21" s="2">
        <v>2</v>
      </c>
      <c r="C21" s="132" t="s">
        <v>21</v>
      </c>
      <c r="D21" s="132"/>
      <c r="E21" s="132"/>
      <c r="F21" s="132"/>
      <c r="G21" s="132"/>
      <c r="H21" s="132"/>
      <c r="I21" s="152" t="s">
        <v>130</v>
      </c>
      <c r="J21" s="152"/>
    </row>
    <row r="22" spans="2:10" x14ac:dyDescent="0.25">
      <c r="B22" s="2">
        <v>3</v>
      </c>
      <c r="C22" s="132" t="s">
        <v>22</v>
      </c>
      <c r="D22" s="132"/>
      <c r="E22" s="132"/>
      <c r="F22" s="132"/>
      <c r="G22" s="132"/>
      <c r="H22" s="132"/>
      <c r="I22" s="154">
        <v>1025.01</v>
      </c>
      <c r="J22" s="152"/>
    </row>
    <row r="23" spans="2:10" x14ac:dyDescent="0.25">
      <c r="B23" s="2">
        <v>4</v>
      </c>
      <c r="C23" s="132" t="s">
        <v>23</v>
      </c>
      <c r="D23" s="132"/>
      <c r="E23" s="132"/>
      <c r="F23" s="132"/>
      <c r="G23" s="132"/>
      <c r="H23" s="132"/>
      <c r="I23" s="137" t="s">
        <v>131</v>
      </c>
      <c r="J23" s="137"/>
    </row>
    <row r="24" spans="2:10" x14ac:dyDescent="0.25">
      <c r="B24" s="2">
        <v>5</v>
      </c>
      <c r="C24" s="132" t="s">
        <v>24</v>
      </c>
      <c r="D24" s="132"/>
      <c r="E24" s="132"/>
      <c r="F24" s="132"/>
      <c r="G24" s="132"/>
      <c r="H24" s="132"/>
      <c r="I24" s="151">
        <v>44958</v>
      </c>
      <c r="J24" s="152"/>
    </row>
    <row r="25" spans="2:10" x14ac:dyDescent="0.25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0" x14ac:dyDescent="0.25">
      <c r="B26" s="143" t="s">
        <v>25</v>
      </c>
      <c r="C26" s="143"/>
      <c r="D26" s="143"/>
      <c r="E26" s="143"/>
      <c r="F26" s="143"/>
      <c r="G26" s="143"/>
      <c r="H26" s="143"/>
      <c r="I26" s="143"/>
      <c r="J26" s="143"/>
    </row>
    <row r="27" spans="2:10" x14ac:dyDescent="0.25">
      <c r="B27" s="5">
        <v>1</v>
      </c>
      <c r="C27" s="137" t="s">
        <v>26</v>
      </c>
      <c r="D27" s="137"/>
      <c r="E27" s="137"/>
      <c r="F27" s="137"/>
      <c r="G27" s="137"/>
      <c r="H27" s="137"/>
      <c r="I27" s="5" t="s">
        <v>27</v>
      </c>
      <c r="J27" s="5" t="s">
        <v>28</v>
      </c>
    </row>
    <row r="28" spans="2:10" x14ac:dyDescent="0.25">
      <c r="B28" s="5" t="s">
        <v>6</v>
      </c>
      <c r="C28" s="132" t="s">
        <v>29</v>
      </c>
      <c r="D28" s="132"/>
      <c r="E28" s="132"/>
      <c r="F28" s="132"/>
      <c r="G28" s="132"/>
      <c r="H28" s="132"/>
      <c r="I28" s="6"/>
      <c r="J28" s="7">
        <v>1025.01</v>
      </c>
    </row>
    <row r="29" spans="2:10" x14ac:dyDescent="0.25">
      <c r="B29" s="5" t="s">
        <v>8</v>
      </c>
      <c r="C29" s="132" t="s">
        <v>132</v>
      </c>
      <c r="D29" s="132"/>
      <c r="E29" s="132"/>
      <c r="F29" s="132"/>
      <c r="G29" s="132"/>
      <c r="H29" s="132"/>
      <c r="I29" s="8"/>
      <c r="J29" s="7">
        <v>1254.77</v>
      </c>
    </row>
    <row r="30" spans="2:10" x14ac:dyDescent="0.25">
      <c r="B30" s="5" t="s">
        <v>10</v>
      </c>
      <c r="C30" s="132" t="s">
        <v>30</v>
      </c>
      <c r="D30" s="132"/>
      <c r="E30" s="132"/>
      <c r="F30" s="132"/>
      <c r="G30" s="132"/>
      <c r="H30" s="132"/>
      <c r="I30" s="8">
        <v>0.4</v>
      </c>
      <c r="J30" s="7">
        <v>409.99</v>
      </c>
    </row>
    <row r="31" spans="2:10" x14ac:dyDescent="0.25">
      <c r="B31" s="5" t="s">
        <v>12</v>
      </c>
      <c r="C31" s="132" t="s">
        <v>31</v>
      </c>
      <c r="D31" s="132"/>
      <c r="E31" s="132"/>
      <c r="F31" s="132"/>
      <c r="G31" s="132"/>
      <c r="H31" s="132"/>
      <c r="I31" s="8"/>
      <c r="J31" s="7">
        <v>124.79</v>
      </c>
    </row>
    <row r="32" spans="2:10" x14ac:dyDescent="0.25">
      <c r="B32" s="5" t="s">
        <v>32</v>
      </c>
      <c r="C32" s="132" t="s">
        <v>135</v>
      </c>
      <c r="D32" s="132"/>
      <c r="E32" s="132"/>
      <c r="F32" s="132"/>
      <c r="G32" s="132"/>
      <c r="H32" s="132"/>
      <c r="I32" s="8"/>
      <c r="J32" s="7">
        <v>271.31</v>
      </c>
    </row>
    <row r="33" spans="2:12" x14ac:dyDescent="0.25">
      <c r="B33" s="5" t="s">
        <v>46</v>
      </c>
      <c r="C33" s="132" t="s">
        <v>136</v>
      </c>
      <c r="D33" s="132"/>
      <c r="E33" s="132"/>
      <c r="F33" s="132"/>
      <c r="G33" s="132"/>
      <c r="H33" s="132"/>
      <c r="I33" s="8"/>
      <c r="J33" s="7">
        <v>297.01</v>
      </c>
    </row>
    <row r="34" spans="2:12" x14ac:dyDescent="0.25">
      <c r="B34" s="5" t="s">
        <v>48</v>
      </c>
      <c r="C34" s="132" t="s">
        <v>137</v>
      </c>
      <c r="D34" s="132"/>
      <c r="E34" s="132"/>
      <c r="F34" s="132"/>
      <c r="G34" s="132"/>
      <c r="H34" s="132"/>
      <c r="I34" s="8"/>
      <c r="J34" s="7">
        <v>564.38</v>
      </c>
    </row>
    <row r="35" spans="2:12" x14ac:dyDescent="0.25">
      <c r="B35" s="5" t="s">
        <v>50</v>
      </c>
      <c r="C35" s="132" t="s">
        <v>266</v>
      </c>
      <c r="D35" s="132"/>
      <c r="E35" s="132"/>
      <c r="F35" s="132"/>
      <c r="G35" s="132"/>
      <c r="H35" s="132"/>
      <c r="I35" s="8"/>
      <c r="J35" s="7">
        <v>232.07</v>
      </c>
    </row>
    <row r="36" spans="2:12" x14ac:dyDescent="0.25">
      <c r="B36" s="5" t="s">
        <v>133</v>
      </c>
      <c r="C36" s="132" t="s">
        <v>138</v>
      </c>
      <c r="D36" s="132"/>
      <c r="E36" s="132"/>
      <c r="F36" s="132"/>
      <c r="G36" s="132"/>
      <c r="H36" s="132"/>
      <c r="I36" s="8"/>
      <c r="J36" s="7">
        <v>322.85000000000002</v>
      </c>
    </row>
    <row r="37" spans="2:12" x14ac:dyDescent="0.25">
      <c r="B37" s="137" t="s">
        <v>33</v>
      </c>
      <c r="C37" s="137"/>
      <c r="D37" s="137"/>
      <c r="E37" s="137"/>
      <c r="F37" s="137"/>
      <c r="G37" s="137"/>
      <c r="H37" s="137"/>
      <c r="I37" s="137"/>
      <c r="J37" s="9">
        <f>SUM(J28:J36)</f>
        <v>4502.1799999999994</v>
      </c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1"/>
    </row>
    <row r="39" spans="2:12" x14ac:dyDescent="0.25">
      <c r="B39" s="143" t="s">
        <v>34</v>
      </c>
      <c r="C39" s="143"/>
      <c r="D39" s="143"/>
      <c r="E39" s="143"/>
      <c r="F39" s="143"/>
      <c r="G39" s="143"/>
      <c r="H39" s="143"/>
      <c r="I39" s="143"/>
      <c r="J39" s="143"/>
    </row>
    <row r="40" spans="2:12" x14ac:dyDescent="0.25">
      <c r="B40" s="136" t="s">
        <v>35</v>
      </c>
      <c r="C40" s="136"/>
      <c r="D40" s="136"/>
      <c r="E40" s="136"/>
      <c r="F40" s="136"/>
      <c r="G40" s="136"/>
      <c r="H40" s="136"/>
      <c r="I40" s="12" t="s">
        <v>27</v>
      </c>
      <c r="J40" s="12" t="s">
        <v>28</v>
      </c>
    </row>
    <row r="41" spans="2:12" x14ac:dyDescent="0.25">
      <c r="B41" s="5" t="s">
        <v>6</v>
      </c>
      <c r="C41" s="132" t="s">
        <v>36</v>
      </c>
      <c r="D41" s="132"/>
      <c r="E41" s="132"/>
      <c r="F41" s="132"/>
      <c r="G41" s="132"/>
      <c r="H41" s="132"/>
      <c r="I41" s="13">
        <v>8.3333000000000004E-2</v>
      </c>
      <c r="J41" s="7">
        <f>TRUNC($J$37*I41,2)</f>
        <v>375.18</v>
      </c>
    </row>
    <row r="42" spans="2:12" x14ac:dyDescent="0.25">
      <c r="B42" s="5" t="s">
        <v>8</v>
      </c>
      <c r="C42" s="132" t="s">
        <v>37</v>
      </c>
      <c r="D42" s="132"/>
      <c r="E42" s="132"/>
      <c r="F42" s="132"/>
      <c r="G42" s="132"/>
      <c r="H42" s="132"/>
      <c r="I42" s="14">
        <v>0.1111</v>
      </c>
      <c r="J42" s="7">
        <f>TRUNC($J$37*I42,2)</f>
        <v>500.19</v>
      </c>
    </row>
    <row r="43" spans="2:12" x14ac:dyDescent="0.25">
      <c r="B43" s="137" t="s">
        <v>38</v>
      </c>
      <c r="C43" s="137"/>
      <c r="D43" s="137"/>
      <c r="E43" s="137"/>
      <c r="F43" s="137"/>
      <c r="G43" s="137"/>
      <c r="H43" s="137"/>
      <c r="I43" s="15">
        <f>SUM(I41:I42)</f>
        <v>0.19443300000000002</v>
      </c>
      <c r="J43" s="9">
        <f>SUM(J41:J42)</f>
        <v>875.37</v>
      </c>
    </row>
    <row r="44" spans="2:12" x14ac:dyDescent="0.25">
      <c r="B44" s="144"/>
      <c r="C44" s="144"/>
      <c r="D44" s="144"/>
      <c r="E44" s="144"/>
      <c r="F44" s="144"/>
      <c r="G44" s="144"/>
      <c r="H44" s="144"/>
      <c r="I44" s="144"/>
      <c r="J44" s="144"/>
    </row>
    <row r="45" spans="2:12" x14ac:dyDescent="0.25">
      <c r="B45" s="133" t="s">
        <v>39</v>
      </c>
      <c r="C45" s="133"/>
      <c r="D45" s="133"/>
      <c r="E45" s="133"/>
      <c r="F45" s="133"/>
      <c r="G45" s="133"/>
      <c r="H45" s="133"/>
      <c r="I45" s="16" t="s">
        <v>27</v>
      </c>
      <c r="J45" s="16" t="s">
        <v>28</v>
      </c>
    </row>
    <row r="46" spans="2:12" x14ac:dyDescent="0.25">
      <c r="B46" s="5" t="s">
        <v>6</v>
      </c>
      <c r="C46" s="132" t="s">
        <v>40</v>
      </c>
      <c r="D46" s="132"/>
      <c r="E46" s="132"/>
      <c r="F46" s="132"/>
      <c r="G46" s="132"/>
      <c r="H46" s="132"/>
      <c r="I46" s="13">
        <v>0.2</v>
      </c>
      <c r="J46" s="7">
        <f>TRUNC(($J$37+$J$43)*$I$46,2)</f>
        <v>1075.51</v>
      </c>
    </row>
    <row r="47" spans="2:12" x14ac:dyDescent="0.25">
      <c r="B47" s="5" t="s">
        <v>8</v>
      </c>
      <c r="C47" s="132" t="s">
        <v>41</v>
      </c>
      <c r="D47" s="132"/>
      <c r="E47" s="132"/>
      <c r="F47" s="132"/>
      <c r="G47" s="132"/>
      <c r="H47" s="132"/>
      <c r="I47" s="13">
        <v>2.5000000000000001E-2</v>
      </c>
      <c r="J47" s="7">
        <f>TRUNC(($J$37+$J$43)*$I$47,2)</f>
        <v>134.43</v>
      </c>
    </row>
    <row r="48" spans="2:12" ht="15" customHeight="1" x14ac:dyDescent="0.25">
      <c r="B48" s="5" t="s">
        <v>10</v>
      </c>
      <c r="C48" s="132" t="s">
        <v>42</v>
      </c>
      <c r="D48" s="132"/>
      <c r="E48" s="132"/>
      <c r="F48" s="132"/>
      <c r="G48" s="132"/>
      <c r="H48" s="132"/>
      <c r="I48" s="17">
        <v>0.03</v>
      </c>
      <c r="J48" s="7">
        <f>TRUNC(($J$37+$J$43)*$I$48,2)</f>
        <v>161.32</v>
      </c>
      <c r="L48" s="148" t="s">
        <v>43</v>
      </c>
    </row>
    <row r="49" spans="2:12" x14ac:dyDescent="0.25">
      <c r="B49" s="5" t="s">
        <v>12</v>
      </c>
      <c r="C49" s="132" t="s">
        <v>44</v>
      </c>
      <c r="D49" s="132"/>
      <c r="E49" s="132"/>
      <c r="F49" s="132"/>
      <c r="G49" s="132"/>
      <c r="H49" s="132"/>
      <c r="I49" s="13">
        <v>1.4999999999999999E-2</v>
      </c>
      <c r="J49" s="7">
        <f>TRUNC(($J$37+$J$43)*$I$49,2)</f>
        <v>80.66</v>
      </c>
      <c r="L49" s="149"/>
    </row>
    <row r="50" spans="2:12" x14ac:dyDescent="0.25">
      <c r="B50" s="5" t="s">
        <v>32</v>
      </c>
      <c r="C50" s="132" t="s">
        <v>45</v>
      </c>
      <c r="D50" s="132"/>
      <c r="E50" s="132"/>
      <c r="F50" s="132"/>
      <c r="G50" s="132"/>
      <c r="H50" s="132"/>
      <c r="I50" s="13">
        <v>0.01</v>
      </c>
      <c r="J50" s="7">
        <f>TRUNC(($J$37+$J$43)*$I$50,2)</f>
        <v>53.77</v>
      </c>
      <c r="L50" s="149"/>
    </row>
    <row r="51" spans="2:12" x14ac:dyDescent="0.25">
      <c r="B51" s="5" t="s">
        <v>46</v>
      </c>
      <c r="C51" s="132" t="s">
        <v>47</v>
      </c>
      <c r="D51" s="132"/>
      <c r="E51" s="132"/>
      <c r="F51" s="132"/>
      <c r="G51" s="132"/>
      <c r="H51" s="132"/>
      <c r="I51" s="13">
        <v>6.0000000000000001E-3</v>
      </c>
      <c r="J51" s="7">
        <f>TRUNC(($J$37+$J$43)*$I$51,2)</f>
        <v>32.26</v>
      </c>
      <c r="L51" s="149"/>
    </row>
    <row r="52" spans="2:12" x14ac:dyDescent="0.25">
      <c r="B52" s="5" t="s">
        <v>48</v>
      </c>
      <c r="C52" s="132" t="s">
        <v>49</v>
      </c>
      <c r="D52" s="132"/>
      <c r="E52" s="132"/>
      <c r="F52" s="132"/>
      <c r="G52" s="132"/>
      <c r="H52" s="132"/>
      <c r="I52" s="13">
        <v>2E-3</v>
      </c>
      <c r="J52" s="7">
        <f>TRUNC(($J$37+$J$43)*$I$52,2)</f>
        <v>10.75</v>
      </c>
      <c r="L52" s="150"/>
    </row>
    <row r="53" spans="2:12" x14ac:dyDescent="0.25">
      <c r="B53" s="5" t="s">
        <v>50</v>
      </c>
      <c r="C53" s="132" t="s">
        <v>51</v>
      </c>
      <c r="D53" s="132"/>
      <c r="E53" s="132"/>
      <c r="F53" s="132"/>
      <c r="G53" s="132"/>
      <c r="H53" s="132"/>
      <c r="I53" s="13">
        <v>0.08</v>
      </c>
      <c r="J53" s="7">
        <f>TRUNC(($J$37+$J$43)*$I$53,2)</f>
        <v>430.2</v>
      </c>
    </row>
    <row r="54" spans="2:12" x14ac:dyDescent="0.25">
      <c r="B54" s="137" t="s">
        <v>52</v>
      </c>
      <c r="C54" s="137"/>
      <c r="D54" s="137"/>
      <c r="E54" s="137"/>
      <c r="F54" s="137"/>
      <c r="G54" s="137"/>
      <c r="H54" s="137"/>
      <c r="I54" s="15">
        <f>SUM(I46:I53)</f>
        <v>0.36800000000000005</v>
      </c>
      <c r="J54" s="9">
        <f>SUM(J46:J53)</f>
        <v>1978.9</v>
      </c>
    </row>
    <row r="55" spans="2:12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2" x14ac:dyDescent="0.25">
      <c r="B56" s="133" t="s">
        <v>53</v>
      </c>
      <c r="C56" s="133"/>
      <c r="D56" s="133"/>
      <c r="E56" s="133"/>
      <c r="F56" s="133"/>
      <c r="G56" s="133"/>
      <c r="H56" s="133"/>
      <c r="I56" s="18"/>
      <c r="J56" s="16" t="s">
        <v>28</v>
      </c>
    </row>
    <row r="57" spans="2:12" x14ac:dyDescent="0.25">
      <c r="B57" s="5" t="s">
        <v>6</v>
      </c>
      <c r="C57" s="141" t="s">
        <v>54</v>
      </c>
      <c r="D57" s="141"/>
      <c r="E57" s="141"/>
      <c r="F57" s="141"/>
      <c r="G57" s="141"/>
      <c r="H57" s="141"/>
      <c r="I57" s="2" t="s">
        <v>55</v>
      </c>
      <c r="J57" s="19">
        <v>0</v>
      </c>
    </row>
    <row r="58" spans="2:12" x14ac:dyDescent="0.25">
      <c r="B58" s="5" t="s">
        <v>8</v>
      </c>
      <c r="C58" s="141" t="s">
        <v>56</v>
      </c>
      <c r="D58" s="141"/>
      <c r="E58" s="141"/>
      <c r="F58" s="141"/>
      <c r="G58" s="141"/>
      <c r="H58" s="141"/>
      <c r="I58" s="2" t="s">
        <v>55</v>
      </c>
      <c r="J58" s="19">
        <v>711.36</v>
      </c>
    </row>
    <row r="59" spans="2:12" x14ac:dyDescent="0.25">
      <c r="B59" s="5" t="s">
        <v>46</v>
      </c>
      <c r="C59" s="141" t="s">
        <v>270</v>
      </c>
      <c r="D59" s="141"/>
      <c r="E59" s="141"/>
      <c r="F59" s="141"/>
      <c r="G59" s="141"/>
      <c r="H59" s="141"/>
      <c r="I59" s="2">
        <v>0</v>
      </c>
      <c r="J59" s="19">
        <f>I59*30/2</f>
        <v>0</v>
      </c>
    </row>
    <row r="60" spans="2:12" x14ac:dyDescent="0.25">
      <c r="B60" s="137" t="s">
        <v>57</v>
      </c>
      <c r="C60" s="137"/>
      <c r="D60" s="137"/>
      <c r="E60" s="137"/>
      <c r="F60" s="137"/>
      <c r="G60" s="137"/>
      <c r="H60" s="137"/>
      <c r="I60" s="137"/>
      <c r="J60" s="9">
        <f>SUM(J57:J59)</f>
        <v>711.36</v>
      </c>
    </row>
    <row r="61" spans="2:12" x14ac:dyDescent="0.25">
      <c r="B61" s="144"/>
      <c r="C61" s="144"/>
      <c r="D61" s="144"/>
      <c r="E61" s="144"/>
      <c r="F61" s="144"/>
      <c r="G61" s="144"/>
      <c r="H61" s="144"/>
      <c r="I61" s="144"/>
      <c r="J61" s="144"/>
    </row>
    <row r="62" spans="2:12" x14ac:dyDescent="0.25"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</row>
    <row r="63" spans="2:12" x14ac:dyDescent="0.25">
      <c r="B63" s="136" t="s">
        <v>59</v>
      </c>
      <c r="C63" s="136"/>
      <c r="D63" s="136"/>
      <c r="E63" s="136"/>
      <c r="F63" s="136"/>
      <c r="G63" s="136"/>
      <c r="H63" s="136"/>
      <c r="I63" s="136"/>
      <c r="J63" s="12" t="s">
        <v>28</v>
      </c>
    </row>
    <row r="64" spans="2:12" x14ac:dyDescent="0.25">
      <c r="B64" s="5" t="s">
        <v>60</v>
      </c>
      <c r="C64" s="132" t="s">
        <v>61</v>
      </c>
      <c r="D64" s="132"/>
      <c r="E64" s="132"/>
      <c r="F64" s="132"/>
      <c r="G64" s="132"/>
      <c r="H64" s="132"/>
      <c r="I64" s="132"/>
      <c r="J64" s="7">
        <f>J43</f>
        <v>875.37</v>
      </c>
    </row>
    <row r="65" spans="2:10" x14ac:dyDescent="0.25">
      <c r="B65" s="5" t="s">
        <v>62</v>
      </c>
      <c r="C65" s="132" t="s">
        <v>63</v>
      </c>
      <c r="D65" s="132"/>
      <c r="E65" s="132"/>
      <c r="F65" s="132"/>
      <c r="G65" s="132"/>
      <c r="H65" s="132"/>
      <c r="I65" s="132"/>
      <c r="J65" s="20">
        <f>J54</f>
        <v>1978.9</v>
      </c>
    </row>
    <row r="66" spans="2:10" x14ac:dyDescent="0.25">
      <c r="B66" s="5" t="s">
        <v>64</v>
      </c>
      <c r="C66" s="132" t="s">
        <v>65</v>
      </c>
      <c r="D66" s="132"/>
      <c r="E66" s="132"/>
      <c r="F66" s="132"/>
      <c r="G66" s="132"/>
      <c r="H66" s="132"/>
      <c r="I66" s="132"/>
      <c r="J66" s="20">
        <f>J60</f>
        <v>711.36</v>
      </c>
    </row>
    <row r="67" spans="2:10" x14ac:dyDescent="0.25">
      <c r="B67" s="137" t="s">
        <v>66</v>
      </c>
      <c r="C67" s="137"/>
      <c r="D67" s="137"/>
      <c r="E67" s="137"/>
      <c r="F67" s="137"/>
      <c r="G67" s="137"/>
      <c r="H67" s="137"/>
      <c r="I67" s="137"/>
      <c r="J67" s="21">
        <f>SUM(J64:J66)</f>
        <v>3565.63</v>
      </c>
    </row>
    <row r="68" spans="2:10" x14ac:dyDescent="0.25">
      <c r="B68" s="144"/>
      <c r="C68" s="144"/>
      <c r="D68" s="144"/>
      <c r="E68" s="144"/>
      <c r="F68" s="144"/>
      <c r="G68" s="144"/>
      <c r="H68" s="144"/>
      <c r="I68" s="144"/>
      <c r="J68" s="144"/>
    </row>
    <row r="69" spans="2:10" x14ac:dyDescent="0.25">
      <c r="B69" s="143" t="s">
        <v>67</v>
      </c>
      <c r="C69" s="143"/>
      <c r="D69" s="143"/>
      <c r="E69" s="143"/>
      <c r="F69" s="143"/>
      <c r="G69" s="143"/>
      <c r="H69" s="143"/>
      <c r="I69" s="143"/>
      <c r="J69" s="143"/>
    </row>
    <row r="70" spans="2:10" x14ac:dyDescent="0.25">
      <c r="B70" s="12">
        <v>3</v>
      </c>
      <c r="C70" s="136" t="s">
        <v>68</v>
      </c>
      <c r="D70" s="136"/>
      <c r="E70" s="136"/>
      <c r="F70" s="136"/>
      <c r="G70" s="136"/>
      <c r="H70" s="136"/>
      <c r="I70" s="12" t="s">
        <v>27</v>
      </c>
      <c r="J70" s="12" t="s">
        <v>28</v>
      </c>
    </row>
    <row r="71" spans="2:10" x14ac:dyDescent="0.25">
      <c r="B71" s="5" t="s">
        <v>6</v>
      </c>
      <c r="C71" s="132" t="s">
        <v>69</v>
      </c>
      <c r="D71" s="132"/>
      <c r="E71" s="132"/>
      <c r="F71" s="132"/>
      <c r="G71" s="132"/>
      <c r="H71" s="132"/>
      <c r="I71" s="13">
        <f>(1/12)*5%</f>
        <v>4.1666666666666666E-3</v>
      </c>
      <c r="J71" s="20">
        <f>TRUNC(I71*$J$37,2)</f>
        <v>18.75</v>
      </c>
    </row>
    <row r="72" spans="2:10" x14ac:dyDescent="0.25">
      <c r="B72" s="5" t="s">
        <v>8</v>
      </c>
      <c r="C72" s="132" t="s">
        <v>70</v>
      </c>
      <c r="D72" s="132"/>
      <c r="E72" s="132"/>
      <c r="F72" s="132"/>
      <c r="G72" s="132"/>
      <c r="H72" s="132"/>
      <c r="I72" s="13">
        <f>I53*I71</f>
        <v>3.3333333333333332E-4</v>
      </c>
      <c r="J72" s="20">
        <f>TRUNC(I72*$J$37,2)</f>
        <v>1.5</v>
      </c>
    </row>
    <row r="73" spans="2:10" x14ac:dyDescent="0.25">
      <c r="B73" s="5" t="s">
        <v>10</v>
      </c>
      <c r="C73" s="132" t="s">
        <v>71</v>
      </c>
      <c r="D73" s="132"/>
      <c r="E73" s="132"/>
      <c r="F73" s="132"/>
      <c r="G73" s="132"/>
      <c r="H73" s="132"/>
      <c r="I73" s="13">
        <f>((7/30)/12)</f>
        <v>1.9444444444444445E-2</v>
      </c>
      <c r="J73" s="20">
        <f>TRUNC(I73*$J$37,2)</f>
        <v>87.54</v>
      </c>
    </row>
    <row r="74" spans="2:10" x14ac:dyDescent="0.25">
      <c r="B74" s="5" t="s">
        <v>12</v>
      </c>
      <c r="C74" s="132" t="s">
        <v>72</v>
      </c>
      <c r="D74" s="132"/>
      <c r="E74" s="132"/>
      <c r="F74" s="132"/>
      <c r="G74" s="132"/>
      <c r="H74" s="132"/>
      <c r="I74" s="14">
        <f>I54*I73</f>
        <v>7.1555555555555565E-3</v>
      </c>
      <c r="J74" s="20">
        <f t="shared" ref="J74" si="0">TRUNC(I74*$J$37,2)</f>
        <v>32.21</v>
      </c>
    </row>
    <row r="75" spans="2:10" ht="25.5" customHeight="1" x14ac:dyDescent="0.25">
      <c r="B75" s="5" t="s">
        <v>32</v>
      </c>
      <c r="C75" s="145" t="s">
        <v>73</v>
      </c>
      <c r="D75" s="145"/>
      <c r="E75" s="145"/>
      <c r="F75" s="145"/>
      <c r="G75" s="145"/>
      <c r="H75" s="145"/>
      <c r="I75" s="13">
        <v>0.04</v>
      </c>
      <c r="J75" s="20">
        <f>TRUNC(I75*$J$37,2)</f>
        <v>180.08</v>
      </c>
    </row>
    <row r="76" spans="2:10" x14ac:dyDescent="0.25">
      <c r="B76" s="137" t="s">
        <v>74</v>
      </c>
      <c r="C76" s="137"/>
      <c r="D76" s="137"/>
      <c r="E76" s="137"/>
      <c r="F76" s="137"/>
      <c r="G76" s="137"/>
      <c r="H76" s="137"/>
      <c r="I76" s="15">
        <f>SUM(I71:I75)</f>
        <v>7.1099999999999997E-2</v>
      </c>
      <c r="J76" s="9">
        <f>SUM(J71:J75)</f>
        <v>320.08000000000004</v>
      </c>
    </row>
    <row r="77" spans="2:10" x14ac:dyDescent="0.25">
      <c r="B77" s="147"/>
      <c r="C77" s="147"/>
      <c r="D77" s="147"/>
      <c r="E77" s="147"/>
      <c r="F77" s="147"/>
      <c r="G77" s="147"/>
      <c r="H77" s="147"/>
      <c r="I77" s="147"/>
      <c r="J77" s="147"/>
    </row>
    <row r="78" spans="2:10" x14ac:dyDescent="0.25">
      <c r="B78" s="143" t="s">
        <v>75</v>
      </c>
      <c r="C78" s="143"/>
      <c r="D78" s="143"/>
      <c r="E78" s="143"/>
      <c r="F78" s="143"/>
      <c r="G78" s="143"/>
      <c r="H78" s="143"/>
      <c r="I78" s="143"/>
      <c r="J78" s="143"/>
    </row>
    <row r="79" spans="2:10" x14ac:dyDescent="0.25">
      <c r="B79" s="136" t="s">
        <v>76</v>
      </c>
      <c r="C79" s="136"/>
      <c r="D79" s="136"/>
      <c r="E79" s="136"/>
      <c r="F79" s="136"/>
      <c r="G79" s="136"/>
      <c r="H79" s="136"/>
      <c r="I79" s="12" t="s">
        <v>27</v>
      </c>
      <c r="J79" s="12" t="s">
        <v>28</v>
      </c>
    </row>
    <row r="80" spans="2:10" x14ac:dyDescent="0.25">
      <c r="B80" s="5" t="s">
        <v>6</v>
      </c>
      <c r="C80" s="146" t="s">
        <v>77</v>
      </c>
      <c r="D80" s="146"/>
      <c r="E80" s="146"/>
      <c r="F80" s="146"/>
      <c r="G80" s="146"/>
      <c r="H80" s="146"/>
      <c r="I80" s="22">
        <v>9.2999999999999992E-3</v>
      </c>
      <c r="J80" s="23">
        <f>TRUNC(($J$37)*I80,2)</f>
        <v>41.87</v>
      </c>
    </row>
    <row r="81" spans="2:10" x14ac:dyDescent="0.25">
      <c r="B81" s="5" t="s">
        <v>8</v>
      </c>
      <c r="C81" s="146" t="s">
        <v>78</v>
      </c>
      <c r="D81" s="146"/>
      <c r="E81" s="146"/>
      <c r="F81" s="146"/>
      <c r="G81" s="146"/>
      <c r="H81" s="146"/>
      <c r="I81" s="22">
        <v>2.8E-3</v>
      </c>
      <c r="J81" s="23">
        <f t="shared" ref="J81:J85" si="1">TRUNC(($J$37)*I81,2)</f>
        <v>12.6</v>
      </c>
    </row>
    <row r="82" spans="2:10" x14ac:dyDescent="0.25">
      <c r="B82" s="5" t="s">
        <v>10</v>
      </c>
      <c r="C82" s="146" t="s">
        <v>79</v>
      </c>
      <c r="D82" s="146"/>
      <c r="E82" s="146"/>
      <c r="F82" s="146"/>
      <c r="G82" s="146"/>
      <c r="H82" s="146"/>
      <c r="I82" s="22">
        <v>2.0000000000000001E-4</v>
      </c>
      <c r="J82" s="23">
        <f t="shared" si="1"/>
        <v>0.9</v>
      </c>
    </row>
    <row r="83" spans="2:10" x14ac:dyDescent="0.25">
      <c r="B83" s="5" t="s">
        <v>12</v>
      </c>
      <c r="C83" s="146" t="s">
        <v>80</v>
      </c>
      <c r="D83" s="146"/>
      <c r="E83" s="146"/>
      <c r="F83" s="146"/>
      <c r="G83" s="146"/>
      <c r="H83" s="146"/>
      <c r="I83" s="22">
        <v>3.3E-3</v>
      </c>
      <c r="J83" s="23">
        <f t="shared" si="1"/>
        <v>14.85</v>
      </c>
    </row>
    <row r="84" spans="2:10" x14ac:dyDescent="0.25">
      <c r="B84" s="5" t="s">
        <v>32</v>
      </c>
      <c r="C84" s="146" t="s">
        <v>81</v>
      </c>
      <c r="D84" s="146"/>
      <c r="E84" s="146"/>
      <c r="F84" s="146"/>
      <c r="G84" s="146"/>
      <c r="H84" s="146"/>
      <c r="I84" s="22">
        <v>6.9999999999999999E-4</v>
      </c>
      <c r="J84" s="23">
        <f t="shared" si="1"/>
        <v>3.15</v>
      </c>
    </row>
    <row r="85" spans="2:10" x14ac:dyDescent="0.25">
      <c r="B85" s="5" t="s">
        <v>46</v>
      </c>
      <c r="C85" s="146" t="s">
        <v>82</v>
      </c>
      <c r="D85" s="146"/>
      <c r="E85" s="146"/>
      <c r="F85" s="146"/>
      <c r="G85" s="146"/>
      <c r="H85" s="146"/>
      <c r="I85" s="22">
        <v>0</v>
      </c>
      <c r="J85" s="23">
        <f t="shared" si="1"/>
        <v>0</v>
      </c>
    </row>
    <row r="86" spans="2:10" x14ac:dyDescent="0.25">
      <c r="B86" s="137" t="s">
        <v>83</v>
      </c>
      <c r="C86" s="137"/>
      <c r="D86" s="137"/>
      <c r="E86" s="137"/>
      <c r="F86" s="137"/>
      <c r="G86" s="137"/>
      <c r="H86" s="137"/>
      <c r="I86" s="15">
        <f>SUM(I80:I85)</f>
        <v>1.6299999999999999E-2</v>
      </c>
      <c r="J86" s="9">
        <f>SUM(J80:J85)</f>
        <v>73.37</v>
      </c>
    </row>
    <row r="87" spans="2:10" x14ac:dyDescent="0.25">
      <c r="B87" s="144"/>
      <c r="C87" s="144"/>
      <c r="D87" s="144"/>
      <c r="E87" s="144"/>
      <c r="F87" s="144"/>
      <c r="G87" s="144"/>
      <c r="H87" s="144"/>
      <c r="I87" s="144"/>
      <c r="J87" s="144"/>
    </row>
    <row r="88" spans="2:10" x14ac:dyDescent="0.25">
      <c r="B88" s="133" t="s">
        <v>84</v>
      </c>
      <c r="C88" s="133"/>
      <c r="D88" s="133"/>
      <c r="E88" s="133"/>
      <c r="F88" s="133"/>
      <c r="G88" s="133"/>
      <c r="H88" s="133"/>
      <c r="I88" s="16" t="s">
        <v>27</v>
      </c>
      <c r="J88" s="16" t="s">
        <v>28</v>
      </c>
    </row>
    <row r="89" spans="2:10" x14ac:dyDescent="0.25">
      <c r="B89" s="5" t="s">
        <v>6</v>
      </c>
      <c r="C89" s="145" t="s">
        <v>85</v>
      </c>
      <c r="D89" s="132"/>
      <c r="E89" s="132"/>
      <c r="F89" s="132"/>
      <c r="G89" s="132"/>
      <c r="H89" s="132"/>
      <c r="I89" s="13">
        <v>0</v>
      </c>
      <c r="J89" s="7">
        <v>0</v>
      </c>
    </row>
    <row r="90" spans="2:10" x14ac:dyDescent="0.25">
      <c r="B90" s="137" t="s">
        <v>86</v>
      </c>
      <c r="C90" s="137"/>
      <c r="D90" s="137"/>
      <c r="E90" s="137"/>
      <c r="F90" s="137"/>
      <c r="G90" s="137"/>
      <c r="H90" s="137"/>
      <c r="I90" s="15">
        <v>0</v>
      </c>
      <c r="J90" s="9">
        <v>0</v>
      </c>
    </row>
    <row r="91" spans="2:10" x14ac:dyDescent="0.25">
      <c r="B91" s="144"/>
      <c r="C91" s="144"/>
      <c r="D91" s="144"/>
      <c r="E91" s="144"/>
      <c r="F91" s="144"/>
      <c r="G91" s="144"/>
      <c r="H91" s="144"/>
      <c r="I91" s="144"/>
      <c r="J91" s="144"/>
    </row>
    <row r="92" spans="2:10" x14ac:dyDescent="0.25">
      <c r="B92" s="133" t="s">
        <v>87</v>
      </c>
      <c r="C92" s="133"/>
      <c r="D92" s="133"/>
      <c r="E92" s="133"/>
      <c r="F92" s="133"/>
      <c r="G92" s="133"/>
      <c r="H92" s="133"/>
      <c r="I92" s="133"/>
      <c r="J92" s="133"/>
    </row>
    <row r="93" spans="2:10" x14ac:dyDescent="0.25">
      <c r="B93" s="136" t="s">
        <v>88</v>
      </c>
      <c r="C93" s="136"/>
      <c r="D93" s="136"/>
      <c r="E93" s="136"/>
      <c r="F93" s="136"/>
      <c r="G93" s="136"/>
      <c r="H93" s="136"/>
      <c r="I93" s="136"/>
      <c r="J93" s="12" t="s">
        <v>28</v>
      </c>
    </row>
    <row r="94" spans="2:10" x14ac:dyDescent="0.25">
      <c r="B94" s="5" t="s">
        <v>89</v>
      </c>
      <c r="C94" s="132" t="s">
        <v>90</v>
      </c>
      <c r="D94" s="132"/>
      <c r="E94" s="132"/>
      <c r="F94" s="132"/>
      <c r="G94" s="132"/>
      <c r="H94" s="132"/>
      <c r="I94" s="132"/>
      <c r="J94" s="7">
        <f>J86</f>
        <v>73.37</v>
      </c>
    </row>
    <row r="95" spans="2:10" x14ac:dyDescent="0.25">
      <c r="B95" s="5" t="s">
        <v>91</v>
      </c>
      <c r="C95" s="132" t="s">
        <v>92</v>
      </c>
      <c r="D95" s="132"/>
      <c r="E95" s="132"/>
      <c r="F95" s="132"/>
      <c r="G95" s="132"/>
      <c r="H95" s="132"/>
      <c r="I95" s="132"/>
      <c r="J95" s="20">
        <f>J90</f>
        <v>0</v>
      </c>
    </row>
    <row r="96" spans="2:10" x14ac:dyDescent="0.25">
      <c r="B96" s="137" t="s">
        <v>93</v>
      </c>
      <c r="C96" s="137"/>
      <c r="D96" s="137"/>
      <c r="E96" s="137"/>
      <c r="F96" s="137"/>
      <c r="G96" s="137"/>
      <c r="H96" s="137"/>
      <c r="I96" s="137"/>
      <c r="J96" s="21">
        <f>SUM(J94:J95)</f>
        <v>73.37</v>
      </c>
    </row>
    <row r="97" spans="2:10" x14ac:dyDescent="0.25">
      <c r="B97" s="144"/>
      <c r="C97" s="144"/>
      <c r="D97" s="144"/>
      <c r="E97" s="144"/>
      <c r="F97" s="144"/>
      <c r="G97" s="144"/>
      <c r="H97" s="144"/>
      <c r="I97" s="144"/>
      <c r="J97" s="144"/>
    </row>
    <row r="98" spans="2:10" x14ac:dyDescent="0.25">
      <c r="B98" s="143" t="s">
        <v>94</v>
      </c>
      <c r="C98" s="143"/>
      <c r="D98" s="143"/>
      <c r="E98" s="143"/>
      <c r="F98" s="143"/>
      <c r="G98" s="143"/>
      <c r="H98" s="143"/>
      <c r="I98" s="143"/>
      <c r="J98" s="143"/>
    </row>
    <row r="99" spans="2:10" x14ac:dyDescent="0.25">
      <c r="B99" s="12">
        <v>5</v>
      </c>
      <c r="C99" s="136" t="s">
        <v>95</v>
      </c>
      <c r="D99" s="136"/>
      <c r="E99" s="136"/>
      <c r="F99" s="136"/>
      <c r="G99" s="136"/>
      <c r="H99" s="136"/>
      <c r="I99" s="12"/>
      <c r="J99" s="12" t="s">
        <v>28</v>
      </c>
    </row>
    <row r="100" spans="2:10" x14ac:dyDescent="0.25">
      <c r="B100" s="5" t="s">
        <v>6</v>
      </c>
      <c r="C100" s="141" t="s">
        <v>96</v>
      </c>
      <c r="D100" s="141"/>
      <c r="E100" s="141"/>
      <c r="F100" s="141"/>
      <c r="G100" s="141"/>
      <c r="H100" s="141"/>
      <c r="I100" s="13">
        <v>0</v>
      </c>
      <c r="J100" s="7">
        <v>180.97</v>
      </c>
    </row>
    <row r="101" spans="2:10" x14ac:dyDescent="0.25">
      <c r="B101" s="5" t="s">
        <v>8</v>
      </c>
      <c r="C101" s="141" t="s">
        <v>97</v>
      </c>
      <c r="D101" s="141"/>
      <c r="E101" s="141"/>
      <c r="F101" s="141"/>
      <c r="G101" s="141"/>
      <c r="H101" s="141"/>
      <c r="I101" s="13">
        <v>0</v>
      </c>
      <c r="J101" s="7">
        <v>387.18</v>
      </c>
    </row>
    <row r="102" spans="2:10" x14ac:dyDescent="0.25">
      <c r="B102" s="24" t="s">
        <v>10</v>
      </c>
      <c r="C102" s="141" t="s">
        <v>98</v>
      </c>
      <c r="D102" s="141"/>
      <c r="E102" s="141"/>
      <c r="F102" s="141"/>
      <c r="G102" s="141"/>
      <c r="H102" s="141"/>
      <c r="I102" s="2" t="s">
        <v>55</v>
      </c>
      <c r="J102" s="7">
        <v>0</v>
      </c>
    </row>
    <row r="103" spans="2:10" x14ac:dyDescent="0.25">
      <c r="B103" s="24" t="s">
        <v>12</v>
      </c>
      <c r="C103" s="141" t="s">
        <v>99</v>
      </c>
      <c r="D103" s="141"/>
      <c r="E103" s="141"/>
      <c r="F103" s="141"/>
      <c r="G103" s="141"/>
      <c r="H103" s="141"/>
      <c r="I103" s="2" t="s">
        <v>55</v>
      </c>
      <c r="J103" s="7">
        <v>0</v>
      </c>
    </row>
    <row r="104" spans="2:10" x14ac:dyDescent="0.25">
      <c r="B104" s="137" t="s">
        <v>100</v>
      </c>
      <c r="C104" s="137"/>
      <c r="D104" s="137"/>
      <c r="E104" s="137"/>
      <c r="F104" s="137"/>
      <c r="G104" s="137"/>
      <c r="H104" s="137"/>
      <c r="I104" s="15" t="s">
        <v>55</v>
      </c>
      <c r="J104" s="9">
        <f>SUM(J100:J103)</f>
        <v>568.15</v>
      </c>
    </row>
    <row r="105" spans="2:10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</row>
    <row r="106" spans="2:10" x14ac:dyDescent="0.25">
      <c r="B106" s="143" t="s">
        <v>101</v>
      </c>
      <c r="C106" s="143"/>
      <c r="D106" s="143"/>
      <c r="E106" s="143"/>
      <c r="F106" s="143"/>
      <c r="G106" s="143"/>
      <c r="H106" s="143"/>
      <c r="I106" s="143"/>
      <c r="J106" s="143"/>
    </row>
    <row r="107" spans="2:10" x14ac:dyDescent="0.25">
      <c r="B107" s="12">
        <v>6</v>
      </c>
      <c r="C107" s="136" t="s">
        <v>102</v>
      </c>
      <c r="D107" s="136"/>
      <c r="E107" s="136"/>
      <c r="F107" s="136"/>
      <c r="G107" s="136"/>
      <c r="H107" s="136"/>
      <c r="I107" s="12" t="s">
        <v>27</v>
      </c>
      <c r="J107" s="12" t="s">
        <v>28</v>
      </c>
    </row>
    <row r="108" spans="2:10" x14ac:dyDescent="0.25">
      <c r="B108" s="5" t="s">
        <v>6</v>
      </c>
      <c r="C108" s="132" t="s">
        <v>103</v>
      </c>
      <c r="D108" s="132"/>
      <c r="E108" s="132"/>
      <c r="F108" s="132"/>
      <c r="G108" s="132"/>
      <c r="H108" s="132"/>
      <c r="I108" s="25">
        <v>4.9000000000000002E-2</v>
      </c>
      <c r="J108" s="7">
        <f>TRUNC(((J131)*I108),2)</f>
        <v>442.44</v>
      </c>
    </row>
    <row r="109" spans="2:10" x14ac:dyDescent="0.25">
      <c r="B109" s="5" t="s">
        <v>8</v>
      </c>
      <c r="C109" s="132" t="s">
        <v>104</v>
      </c>
      <c r="D109" s="132"/>
      <c r="E109" s="132"/>
      <c r="F109" s="132"/>
      <c r="G109" s="132"/>
      <c r="H109" s="132"/>
      <c r="I109" s="25">
        <v>0.05</v>
      </c>
      <c r="J109" s="7">
        <f>TRUNC(((J131+J108)*I109),2)</f>
        <v>473.59</v>
      </c>
    </row>
    <row r="110" spans="2:10" x14ac:dyDescent="0.25">
      <c r="B110" s="5" t="s">
        <v>10</v>
      </c>
      <c r="C110" s="140" t="s">
        <v>105</v>
      </c>
      <c r="D110" s="140"/>
      <c r="E110" s="140"/>
      <c r="F110" s="140"/>
      <c r="G110" s="140"/>
      <c r="H110" s="140"/>
      <c r="I110" s="8"/>
      <c r="J110" s="26"/>
    </row>
    <row r="111" spans="2:10" x14ac:dyDescent="0.25">
      <c r="B111" s="5" t="s">
        <v>106</v>
      </c>
      <c r="C111" s="132" t="s">
        <v>107</v>
      </c>
      <c r="D111" s="132"/>
      <c r="E111" s="132"/>
      <c r="F111" s="132"/>
      <c r="G111" s="132"/>
      <c r="H111" s="132"/>
      <c r="I111" s="27">
        <v>6.4999999999999997E-3</v>
      </c>
      <c r="J111" s="20">
        <f>TRUNC(I111*((J131+J108+J109)/(1-I116)),2)</f>
        <v>70.760000000000005</v>
      </c>
    </row>
    <row r="112" spans="2:10" x14ac:dyDescent="0.25">
      <c r="B112" s="5" t="s">
        <v>108</v>
      </c>
      <c r="C112" s="132" t="s">
        <v>109</v>
      </c>
      <c r="D112" s="132"/>
      <c r="E112" s="132"/>
      <c r="F112" s="132"/>
      <c r="G112" s="132"/>
      <c r="H112" s="132"/>
      <c r="I112" s="27">
        <v>0.03</v>
      </c>
      <c r="J112" s="20">
        <f>TRUNC(I112*(J131+J108+J109)/(1-I116),2)</f>
        <v>326.61</v>
      </c>
    </row>
    <row r="113" spans="2:10" x14ac:dyDescent="0.25">
      <c r="B113" s="5" t="s">
        <v>110</v>
      </c>
      <c r="C113" s="132" t="s">
        <v>111</v>
      </c>
      <c r="D113" s="132"/>
      <c r="E113" s="132"/>
      <c r="F113" s="132"/>
      <c r="G113" s="132"/>
      <c r="H113" s="132"/>
      <c r="I113" s="27">
        <v>0.05</v>
      </c>
      <c r="J113" s="20">
        <f>TRUNC(I113*(J131+J108+J109)/(1-I116),2)</f>
        <v>544.35</v>
      </c>
    </row>
    <row r="114" spans="2:10" x14ac:dyDescent="0.25">
      <c r="B114" s="137" t="s">
        <v>112</v>
      </c>
      <c r="C114" s="137"/>
      <c r="D114" s="137"/>
      <c r="E114" s="137"/>
      <c r="F114" s="137"/>
      <c r="G114" s="137"/>
      <c r="H114" s="137"/>
      <c r="I114" s="27">
        <f>SUM(I108:I113)</f>
        <v>0.1855</v>
      </c>
      <c r="J114" s="21">
        <f>SUM(J108:J113)</f>
        <v>1857.75</v>
      </c>
    </row>
    <row r="115" spans="2:10" x14ac:dyDescent="0.25">
      <c r="B115" s="3"/>
      <c r="C115" s="138"/>
      <c r="D115" s="138"/>
      <c r="E115" s="138"/>
      <c r="F115" s="138"/>
      <c r="G115" s="138"/>
      <c r="H115" s="138"/>
      <c r="I115" s="138"/>
      <c r="J115" s="138"/>
    </row>
    <row r="116" spans="2:10" hidden="1" x14ac:dyDescent="0.25">
      <c r="B116" s="28" t="s">
        <v>113</v>
      </c>
      <c r="C116" s="139" t="s">
        <v>114</v>
      </c>
      <c r="D116" s="139"/>
      <c r="E116" s="139"/>
      <c r="F116" s="139"/>
      <c r="G116" s="139"/>
      <c r="H116" s="139"/>
      <c r="I116" s="29">
        <f>I111+I112+I113</f>
        <v>8.6499999999999994E-2</v>
      </c>
      <c r="J116" s="30"/>
    </row>
    <row r="117" spans="2:10" hidden="1" x14ac:dyDescent="0.25">
      <c r="B117" s="31"/>
      <c r="C117" s="134">
        <v>100</v>
      </c>
      <c r="D117" s="134"/>
      <c r="E117" s="134"/>
      <c r="F117" s="134"/>
      <c r="G117" s="134"/>
      <c r="H117" s="134"/>
      <c r="I117" s="32"/>
      <c r="J117" s="33"/>
    </row>
    <row r="118" spans="2:10" hidden="1" x14ac:dyDescent="0.25">
      <c r="B118" s="34"/>
      <c r="C118" s="35"/>
      <c r="D118" s="35"/>
      <c r="E118" s="35"/>
      <c r="F118" s="35"/>
      <c r="G118" s="35"/>
      <c r="H118" s="35"/>
      <c r="I118" s="32"/>
      <c r="J118" s="33"/>
    </row>
    <row r="119" spans="2:10" hidden="1" x14ac:dyDescent="0.25">
      <c r="B119" s="31" t="s">
        <v>115</v>
      </c>
      <c r="C119" s="134" t="s">
        <v>116</v>
      </c>
      <c r="D119" s="134"/>
      <c r="E119" s="134"/>
      <c r="F119" s="134"/>
      <c r="G119" s="134"/>
      <c r="H119" s="134"/>
      <c r="I119" s="32"/>
      <c r="J119" s="33">
        <f>J37+J67+J76+J96+J104+J108+J109</f>
        <v>9945.44</v>
      </c>
    </row>
    <row r="120" spans="2:10" hidden="1" x14ac:dyDescent="0.25">
      <c r="B120" s="31"/>
      <c r="C120" s="35"/>
      <c r="D120" s="35"/>
      <c r="E120" s="35"/>
      <c r="F120" s="35"/>
      <c r="G120" s="35"/>
      <c r="H120" s="35"/>
      <c r="I120" s="32"/>
      <c r="J120" s="33"/>
    </row>
    <row r="121" spans="2:10" hidden="1" x14ac:dyDescent="0.25">
      <c r="B121" s="31" t="s">
        <v>117</v>
      </c>
      <c r="C121" s="134" t="s">
        <v>118</v>
      </c>
      <c r="D121" s="134"/>
      <c r="E121" s="134"/>
      <c r="F121" s="134"/>
      <c r="G121" s="134"/>
      <c r="H121" s="134"/>
      <c r="I121" s="32"/>
      <c r="J121" s="33">
        <f>TRUNC(J119/(1-I116),2)</f>
        <v>10887.18</v>
      </c>
    </row>
    <row r="122" spans="2:10" hidden="1" x14ac:dyDescent="0.25">
      <c r="B122" s="31"/>
      <c r="C122" s="35"/>
      <c r="D122" s="35"/>
      <c r="E122" s="35"/>
      <c r="F122" s="35"/>
      <c r="G122" s="35"/>
      <c r="H122" s="35"/>
      <c r="I122" s="32"/>
      <c r="J122" s="33"/>
    </row>
    <row r="123" spans="2:10" hidden="1" x14ac:dyDescent="0.25">
      <c r="B123" s="36"/>
      <c r="C123" s="135" t="s">
        <v>119</v>
      </c>
      <c r="D123" s="135"/>
      <c r="E123" s="135"/>
      <c r="F123" s="135"/>
      <c r="G123" s="135"/>
      <c r="H123" s="135"/>
      <c r="I123" s="37"/>
      <c r="J123" s="38">
        <f>J121-J119</f>
        <v>941.73999999999978</v>
      </c>
    </row>
    <row r="124" spans="2:10" x14ac:dyDescent="0.25">
      <c r="B124" s="133" t="s">
        <v>120</v>
      </c>
      <c r="C124" s="133"/>
      <c r="D124" s="133"/>
      <c r="E124" s="133"/>
      <c r="F124" s="133"/>
      <c r="G124" s="133"/>
      <c r="H124" s="133"/>
      <c r="I124" s="133"/>
      <c r="J124" s="133"/>
    </row>
    <row r="125" spans="2:10" x14ac:dyDescent="0.25">
      <c r="B125" s="136" t="s">
        <v>121</v>
      </c>
      <c r="C125" s="136"/>
      <c r="D125" s="136"/>
      <c r="E125" s="136"/>
      <c r="F125" s="136"/>
      <c r="G125" s="136"/>
      <c r="H125" s="136"/>
      <c r="I125" s="136"/>
      <c r="J125" s="12" t="s">
        <v>28</v>
      </c>
    </row>
    <row r="126" spans="2:10" x14ac:dyDescent="0.25">
      <c r="B126" s="2" t="s">
        <v>6</v>
      </c>
      <c r="C126" s="132" t="s">
        <v>25</v>
      </c>
      <c r="D126" s="132"/>
      <c r="E126" s="132"/>
      <c r="F126" s="132"/>
      <c r="G126" s="132"/>
      <c r="H126" s="132"/>
      <c r="I126" s="132"/>
      <c r="J126" s="7">
        <f>J37</f>
        <v>4502.1799999999994</v>
      </c>
    </row>
    <row r="127" spans="2:10" x14ac:dyDescent="0.25">
      <c r="B127" s="2" t="s">
        <v>8</v>
      </c>
      <c r="C127" s="132" t="s">
        <v>34</v>
      </c>
      <c r="D127" s="132"/>
      <c r="E127" s="132"/>
      <c r="F127" s="132"/>
      <c r="G127" s="132"/>
      <c r="H127" s="132"/>
      <c r="I127" s="132"/>
      <c r="J127" s="20">
        <f>J67</f>
        <v>3565.63</v>
      </c>
    </row>
    <row r="128" spans="2:10" x14ac:dyDescent="0.25">
      <c r="B128" s="2" t="s">
        <v>10</v>
      </c>
      <c r="C128" s="132" t="s">
        <v>67</v>
      </c>
      <c r="D128" s="132"/>
      <c r="E128" s="132"/>
      <c r="F128" s="132"/>
      <c r="G128" s="132"/>
      <c r="H128" s="132"/>
      <c r="I128" s="132"/>
      <c r="J128" s="20">
        <f>J76</f>
        <v>320.08000000000004</v>
      </c>
    </row>
    <row r="129" spans="2:12" x14ac:dyDescent="0.25">
      <c r="B129" s="2" t="s">
        <v>12</v>
      </c>
      <c r="C129" s="132" t="s">
        <v>75</v>
      </c>
      <c r="D129" s="132"/>
      <c r="E129" s="132"/>
      <c r="F129" s="132"/>
      <c r="G129" s="132"/>
      <c r="H129" s="132"/>
      <c r="I129" s="132"/>
      <c r="J129" s="20">
        <f>J96</f>
        <v>73.37</v>
      </c>
    </row>
    <row r="130" spans="2:12" x14ac:dyDescent="0.25">
      <c r="B130" s="2" t="s">
        <v>32</v>
      </c>
      <c r="C130" s="132" t="s">
        <v>94</v>
      </c>
      <c r="D130" s="132"/>
      <c r="E130" s="132"/>
      <c r="F130" s="132"/>
      <c r="G130" s="132"/>
      <c r="H130" s="132"/>
      <c r="I130" s="132"/>
      <c r="J130" s="20">
        <f>J104</f>
        <v>568.15</v>
      </c>
    </row>
    <row r="131" spans="2:12" x14ac:dyDescent="0.25">
      <c r="B131" s="16"/>
      <c r="C131" s="133" t="s">
        <v>122</v>
      </c>
      <c r="D131" s="133"/>
      <c r="E131" s="133"/>
      <c r="F131" s="133"/>
      <c r="G131" s="133"/>
      <c r="H131" s="133"/>
      <c r="I131" s="133"/>
      <c r="J131" s="39">
        <f>SUM(J126:J130)</f>
        <v>9029.41</v>
      </c>
      <c r="L131" s="40"/>
    </row>
    <row r="132" spans="2:12" x14ac:dyDescent="0.25">
      <c r="B132" s="2" t="s">
        <v>46</v>
      </c>
      <c r="C132" s="132" t="s">
        <v>101</v>
      </c>
      <c r="D132" s="132"/>
      <c r="E132" s="132"/>
      <c r="F132" s="132"/>
      <c r="G132" s="132"/>
      <c r="H132" s="132"/>
      <c r="I132" s="132"/>
      <c r="J132" s="7">
        <f>J114</f>
        <v>1857.75</v>
      </c>
      <c r="L132" s="40"/>
    </row>
    <row r="133" spans="2:12" ht="18" x14ac:dyDescent="0.25">
      <c r="B133" s="131" t="s">
        <v>123</v>
      </c>
      <c r="C133" s="131"/>
      <c r="D133" s="131"/>
      <c r="E133" s="131"/>
      <c r="F133" s="131"/>
      <c r="G133" s="131"/>
      <c r="H133" s="131"/>
      <c r="I133" s="131"/>
      <c r="J133" s="41">
        <f>TRUNC(J131+J132,2)</f>
        <v>10887.16</v>
      </c>
      <c r="L133" s="40"/>
    </row>
    <row r="134" spans="2:12" ht="18" x14ac:dyDescent="0.25">
      <c r="B134" s="131" t="s">
        <v>124</v>
      </c>
      <c r="C134" s="131"/>
      <c r="D134" s="131"/>
      <c r="E134" s="131"/>
      <c r="F134" s="131"/>
      <c r="G134" s="131"/>
      <c r="H134" s="131"/>
      <c r="I134" s="131"/>
      <c r="J134" s="41">
        <f>J133*1</f>
        <v>10887.16</v>
      </c>
      <c r="L134" s="40"/>
    </row>
    <row r="135" spans="2:12" ht="18" x14ac:dyDescent="0.25">
      <c r="B135" s="131" t="s">
        <v>125</v>
      </c>
      <c r="C135" s="131"/>
      <c r="D135" s="131"/>
      <c r="E135" s="131"/>
      <c r="F135" s="131"/>
      <c r="G135" s="131"/>
      <c r="H135" s="131"/>
      <c r="I135" s="131"/>
      <c r="J135" s="41">
        <f>J134*12</f>
        <v>130645.92</v>
      </c>
    </row>
  </sheetData>
  <mergeCells count="142">
    <mergeCell ref="B1:J1"/>
    <mergeCell ref="B2:J2"/>
    <mergeCell ref="B3:J3"/>
    <mergeCell ref="B4:J4"/>
    <mergeCell ref="B6:J6"/>
    <mergeCell ref="B7:J7"/>
    <mergeCell ref="C12:H12"/>
    <mergeCell ref="I12:J12"/>
    <mergeCell ref="C13:H13"/>
    <mergeCell ref="I13:J13"/>
    <mergeCell ref="B15:J15"/>
    <mergeCell ref="B16:C16"/>
    <mergeCell ref="D16:E16"/>
    <mergeCell ref="F16:J16"/>
    <mergeCell ref="B8:J8"/>
    <mergeCell ref="B9:J9"/>
    <mergeCell ref="C10:H10"/>
    <mergeCell ref="I10:J10"/>
    <mergeCell ref="C11:H11"/>
    <mergeCell ref="I11:J11"/>
    <mergeCell ref="C21:H21"/>
    <mergeCell ref="I21:J21"/>
    <mergeCell ref="C22:H22"/>
    <mergeCell ref="I22:J22"/>
    <mergeCell ref="C23:H23"/>
    <mergeCell ref="I23:J23"/>
    <mergeCell ref="B17:C17"/>
    <mergeCell ref="D17:E17"/>
    <mergeCell ref="F17:J17"/>
    <mergeCell ref="B19:J19"/>
    <mergeCell ref="C20:H20"/>
    <mergeCell ref="I20:J20"/>
    <mergeCell ref="C29:H29"/>
    <mergeCell ref="C30:H30"/>
    <mergeCell ref="C31:H31"/>
    <mergeCell ref="B37:I37"/>
    <mergeCell ref="B39:J39"/>
    <mergeCell ref="C24:H24"/>
    <mergeCell ref="I24:J24"/>
    <mergeCell ref="B25:J25"/>
    <mergeCell ref="B26:J26"/>
    <mergeCell ref="C27:H27"/>
    <mergeCell ref="C28:H28"/>
    <mergeCell ref="C46:H46"/>
    <mergeCell ref="C47:H47"/>
    <mergeCell ref="C48:H48"/>
    <mergeCell ref="L48:L52"/>
    <mergeCell ref="C49:H49"/>
    <mergeCell ref="C50:H50"/>
    <mergeCell ref="C51:H51"/>
    <mergeCell ref="C52:H52"/>
    <mergeCell ref="B40:H40"/>
    <mergeCell ref="C41:H41"/>
    <mergeCell ref="C42:H42"/>
    <mergeCell ref="B43:H43"/>
    <mergeCell ref="B44:J44"/>
    <mergeCell ref="B45:H45"/>
    <mergeCell ref="C59:H59"/>
    <mergeCell ref="B60:I60"/>
    <mergeCell ref="B61:J61"/>
    <mergeCell ref="B62:J62"/>
    <mergeCell ref="B63:I63"/>
    <mergeCell ref="C64:I64"/>
    <mergeCell ref="C53:H53"/>
    <mergeCell ref="B54:H54"/>
    <mergeCell ref="B55:J55"/>
    <mergeCell ref="B56:H56"/>
    <mergeCell ref="C57:H57"/>
    <mergeCell ref="C58:H58"/>
    <mergeCell ref="C71:H71"/>
    <mergeCell ref="C72:H72"/>
    <mergeCell ref="C73:H73"/>
    <mergeCell ref="C74:H74"/>
    <mergeCell ref="C75:H75"/>
    <mergeCell ref="B76:H76"/>
    <mergeCell ref="C65:I65"/>
    <mergeCell ref="C66:I66"/>
    <mergeCell ref="B67:I67"/>
    <mergeCell ref="B68:J68"/>
    <mergeCell ref="B69:J69"/>
    <mergeCell ref="C70:H70"/>
    <mergeCell ref="C83:H83"/>
    <mergeCell ref="C84:H84"/>
    <mergeCell ref="C85:H85"/>
    <mergeCell ref="B86:H86"/>
    <mergeCell ref="B87:J87"/>
    <mergeCell ref="B88:H88"/>
    <mergeCell ref="B77:J77"/>
    <mergeCell ref="B78:J78"/>
    <mergeCell ref="B79:H79"/>
    <mergeCell ref="C80:H80"/>
    <mergeCell ref="C81:H81"/>
    <mergeCell ref="C82:H82"/>
    <mergeCell ref="C95:I95"/>
    <mergeCell ref="B96:I96"/>
    <mergeCell ref="B97:J97"/>
    <mergeCell ref="B98:J98"/>
    <mergeCell ref="C99:H99"/>
    <mergeCell ref="C100:H100"/>
    <mergeCell ref="C89:H89"/>
    <mergeCell ref="B90:H90"/>
    <mergeCell ref="B91:J91"/>
    <mergeCell ref="B92:J92"/>
    <mergeCell ref="B93:I93"/>
    <mergeCell ref="C94:I94"/>
    <mergeCell ref="C119:H119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C103:H103"/>
    <mergeCell ref="B104:H104"/>
    <mergeCell ref="B105:J105"/>
    <mergeCell ref="B106:J106"/>
    <mergeCell ref="B134:I134"/>
    <mergeCell ref="B135:I135"/>
    <mergeCell ref="C32:H32"/>
    <mergeCell ref="C33:H33"/>
    <mergeCell ref="C34:H34"/>
    <mergeCell ref="C35:H35"/>
    <mergeCell ref="C36:H36"/>
    <mergeCell ref="C128:I128"/>
    <mergeCell ref="C129:I129"/>
    <mergeCell ref="C130:I130"/>
    <mergeCell ref="C131:I131"/>
    <mergeCell ref="C132:I132"/>
    <mergeCell ref="B133:I133"/>
    <mergeCell ref="C121:H121"/>
    <mergeCell ref="C123:H123"/>
    <mergeCell ref="B124:J124"/>
    <mergeCell ref="B125:I125"/>
    <mergeCell ref="C126:I126"/>
    <mergeCell ref="C127:I127"/>
    <mergeCell ref="C113:H113"/>
    <mergeCell ref="B114:H114"/>
    <mergeCell ref="C115:J115"/>
    <mergeCell ref="C116:H116"/>
    <mergeCell ref="C117:H117"/>
  </mergeCells>
  <pageMargins left="0.511811024" right="0.511811024" top="0.78740157499999996" bottom="0.78740157499999996" header="0.31496062000000002" footer="0.31496062000000002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314A-2662-4122-9935-2948F8E9AEB8}">
  <sheetPr>
    <pageSetUpPr fitToPage="1"/>
  </sheetPr>
  <dimension ref="B1:L135"/>
  <sheetViews>
    <sheetView showGridLines="0" topLeftCell="A61" zoomScale="80" zoomScaleNormal="80" workbookViewId="0">
      <selection activeCell="J100" sqref="J100:J101"/>
    </sheetView>
  </sheetViews>
  <sheetFormatPr defaultRowHeight="15" x14ac:dyDescent="0.25"/>
  <cols>
    <col min="2" max="2" width="10.42578125" customWidth="1"/>
    <col min="3" max="3" width="49.5703125" bestFit="1" customWidth="1"/>
    <col min="8" max="8" width="21.140625" customWidth="1"/>
    <col min="9" max="9" width="13.5703125" bestFit="1" customWidth="1"/>
    <col min="10" max="10" width="23.5703125" customWidth="1"/>
    <col min="12" max="12" width="13" bestFit="1" customWidth="1"/>
  </cols>
  <sheetData>
    <row r="1" spans="2:10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2:10" x14ac:dyDescent="0.25">
      <c r="B2" s="156" t="s">
        <v>1</v>
      </c>
      <c r="C2" s="156"/>
      <c r="D2" s="156"/>
      <c r="E2" s="156"/>
      <c r="F2" s="156"/>
      <c r="G2" s="156"/>
      <c r="H2" s="156"/>
      <c r="I2" s="156"/>
      <c r="J2" s="156"/>
    </row>
    <row r="3" spans="2:10" x14ac:dyDescent="0.25">
      <c r="B3" s="156" t="s">
        <v>2</v>
      </c>
      <c r="C3" s="156"/>
      <c r="D3" s="156"/>
      <c r="E3" s="156"/>
      <c r="F3" s="156"/>
      <c r="G3" s="156"/>
      <c r="H3" s="156"/>
      <c r="I3" s="156"/>
      <c r="J3" s="156"/>
    </row>
    <row r="4" spans="2:10" x14ac:dyDescent="0.25">
      <c r="B4" s="157" t="s">
        <v>3</v>
      </c>
      <c r="C4" s="157"/>
      <c r="D4" s="157"/>
      <c r="E4" s="157"/>
      <c r="F4" s="157"/>
      <c r="G4" s="157"/>
      <c r="H4" s="157"/>
      <c r="I4" s="157"/>
      <c r="J4" s="157"/>
    </row>
    <row r="5" spans="2:10" x14ac:dyDescent="0.25">
      <c r="B5" s="1"/>
      <c r="C5" s="1"/>
      <c r="D5" s="1" t="s">
        <v>4</v>
      </c>
      <c r="E5" s="1">
        <v>443036</v>
      </c>
      <c r="F5" s="1"/>
      <c r="G5" s="1"/>
      <c r="H5" s="1"/>
      <c r="I5" s="1"/>
      <c r="J5" s="1"/>
    </row>
    <row r="6" spans="2:10" x14ac:dyDescent="0.25">
      <c r="B6" s="153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8" t="s">
        <v>234</v>
      </c>
      <c r="C7" s="158"/>
      <c r="D7" s="158"/>
      <c r="E7" s="158"/>
      <c r="F7" s="158"/>
      <c r="G7" s="158"/>
      <c r="H7" s="158"/>
      <c r="I7" s="158"/>
      <c r="J7" s="158"/>
    </row>
    <row r="8" spans="2:10" x14ac:dyDescent="0.25">
      <c r="B8" s="155"/>
      <c r="C8" s="155"/>
      <c r="D8" s="155"/>
      <c r="E8" s="155"/>
      <c r="F8" s="155"/>
      <c r="G8" s="155"/>
      <c r="H8" s="155"/>
      <c r="I8" s="155"/>
      <c r="J8" s="155"/>
    </row>
    <row r="9" spans="2:10" x14ac:dyDescent="0.25">
      <c r="B9" s="133" t="s">
        <v>5</v>
      </c>
      <c r="C9" s="133"/>
      <c r="D9" s="133"/>
      <c r="E9" s="133"/>
      <c r="F9" s="133"/>
      <c r="G9" s="133"/>
      <c r="H9" s="133"/>
      <c r="I9" s="133"/>
      <c r="J9" s="133"/>
    </row>
    <row r="10" spans="2:10" x14ac:dyDescent="0.25">
      <c r="B10" s="2" t="s">
        <v>6</v>
      </c>
      <c r="C10" s="132" t="s">
        <v>7</v>
      </c>
      <c r="D10" s="132"/>
      <c r="E10" s="132"/>
      <c r="F10" s="132"/>
      <c r="G10" s="132"/>
      <c r="H10" s="132"/>
      <c r="I10" s="151"/>
      <c r="J10" s="152"/>
    </row>
    <row r="11" spans="2:10" x14ac:dyDescent="0.25">
      <c r="B11" s="2" t="s">
        <v>8</v>
      </c>
      <c r="C11" s="132" t="s">
        <v>9</v>
      </c>
      <c r="D11" s="132"/>
      <c r="E11" s="132"/>
      <c r="F11" s="132"/>
      <c r="G11" s="132"/>
      <c r="H11" s="132"/>
      <c r="I11" s="152" t="s">
        <v>127</v>
      </c>
      <c r="J11" s="152"/>
    </row>
    <row r="12" spans="2:10" x14ac:dyDescent="0.25">
      <c r="B12" s="2" t="s">
        <v>10</v>
      </c>
      <c r="C12" s="132" t="s">
        <v>11</v>
      </c>
      <c r="D12" s="132"/>
      <c r="E12" s="132"/>
      <c r="F12" s="132"/>
      <c r="G12" s="132"/>
      <c r="H12" s="132"/>
      <c r="I12" s="159" t="s">
        <v>128</v>
      </c>
      <c r="J12" s="152"/>
    </row>
    <row r="13" spans="2:10" x14ac:dyDescent="0.25">
      <c r="B13" s="2" t="s">
        <v>12</v>
      </c>
      <c r="C13" s="132" t="s">
        <v>13</v>
      </c>
      <c r="D13" s="132"/>
      <c r="E13" s="132"/>
      <c r="F13" s="132"/>
      <c r="G13" s="132"/>
      <c r="H13" s="132"/>
      <c r="I13" s="152">
        <v>12</v>
      </c>
      <c r="J13" s="152"/>
    </row>
    <row r="14" spans="2:10" x14ac:dyDescent="0.25">
      <c r="B14" s="3"/>
      <c r="C14" s="4"/>
      <c r="D14" s="4"/>
      <c r="E14" s="4"/>
      <c r="F14" s="4"/>
      <c r="G14" s="4"/>
      <c r="H14" s="4"/>
      <c r="I14" s="3"/>
      <c r="J14" s="3"/>
    </row>
    <row r="15" spans="2:10" x14ac:dyDescent="0.25">
      <c r="B15" s="133" t="s">
        <v>14</v>
      </c>
      <c r="C15" s="133"/>
      <c r="D15" s="133"/>
      <c r="E15" s="133"/>
      <c r="F15" s="133"/>
      <c r="G15" s="133"/>
      <c r="H15" s="133"/>
      <c r="I15" s="133"/>
      <c r="J15" s="133"/>
    </row>
    <row r="16" spans="2:10" x14ac:dyDescent="0.25">
      <c r="B16" s="152" t="s">
        <v>15</v>
      </c>
      <c r="C16" s="152"/>
      <c r="D16" s="152" t="s">
        <v>16</v>
      </c>
      <c r="E16" s="152"/>
      <c r="F16" s="152" t="s">
        <v>17</v>
      </c>
      <c r="G16" s="152"/>
      <c r="H16" s="152"/>
      <c r="I16" s="152"/>
      <c r="J16" s="152"/>
    </row>
    <row r="17" spans="2:10" x14ac:dyDescent="0.25">
      <c r="B17" s="152" t="s">
        <v>235</v>
      </c>
      <c r="C17" s="152"/>
      <c r="D17" s="152" t="s">
        <v>18</v>
      </c>
      <c r="E17" s="152"/>
      <c r="F17" s="152">
        <v>1</v>
      </c>
      <c r="G17" s="152"/>
      <c r="H17" s="152"/>
      <c r="I17" s="152"/>
      <c r="J17" s="152"/>
    </row>
    <row r="18" spans="2:10" x14ac:dyDescent="0.25">
      <c r="B18" s="3"/>
      <c r="C18" s="4"/>
      <c r="D18" s="4"/>
      <c r="E18" s="4"/>
      <c r="F18" s="4"/>
      <c r="G18" s="4"/>
      <c r="H18" s="4"/>
      <c r="I18" s="3"/>
      <c r="J18" s="3"/>
    </row>
    <row r="19" spans="2:10" x14ac:dyDescent="0.25">
      <c r="B19" s="133" t="s">
        <v>19</v>
      </c>
      <c r="C19" s="133"/>
      <c r="D19" s="133"/>
      <c r="E19" s="133"/>
      <c r="F19" s="133"/>
      <c r="G19" s="133"/>
      <c r="H19" s="133"/>
      <c r="I19" s="133"/>
      <c r="J19" s="133"/>
    </row>
    <row r="20" spans="2:10" x14ac:dyDescent="0.25">
      <c r="B20" s="2">
        <v>1</v>
      </c>
      <c r="C20" s="132" t="s">
        <v>20</v>
      </c>
      <c r="D20" s="132"/>
      <c r="E20" s="132"/>
      <c r="F20" s="132"/>
      <c r="G20" s="132"/>
      <c r="H20" s="132"/>
      <c r="I20" s="152" t="s">
        <v>235</v>
      </c>
      <c r="J20" s="152"/>
    </row>
    <row r="21" spans="2:10" x14ac:dyDescent="0.25">
      <c r="B21" s="2">
        <v>2</v>
      </c>
      <c r="C21" s="132" t="s">
        <v>21</v>
      </c>
      <c r="D21" s="132"/>
      <c r="E21" s="132"/>
      <c r="F21" s="132"/>
      <c r="G21" s="132"/>
      <c r="H21" s="132"/>
      <c r="I21" s="152" t="s">
        <v>236</v>
      </c>
      <c r="J21" s="152"/>
    </row>
    <row r="22" spans="2:10" x14ac:dyDescent="0.25">
      <c r="B22" s="2">
        <v>3</v>
      </c>
      <c r="C22" s="132" t="s">
        <v>22</v>
      </c>
      <c r="D22" s="132"/>
      <c r="E22" s="132"/>
      <c r="F22" s="132"/>
      <c r="G22" s="132"/>
      <c r="H22" s="132"/>
      <c r="I22" s="154">
        <v>1025.01</v>
      </c>
      <c r="J22" s="152"/>
    </row>
    <row r="23" spans="2:10" x14ac:dyDescent="0.25">
      <c r="B23" s="2">
        <v>4</v>
      </c>
      <c r="C23" s="132" t="s">
        <v>23</v>
      </c>
      <c r="D23" s="132"/>
      <c r="E23" s="132"/>
      <c r="F23" s="132"/>
      <c r="G23" s="132"/>
      <c r="H23" s="132"/>
      <c r="I23" s="137" t="s">
        <v>131</v>
      </c>
      <c r="J23" s="137"/>
    </row>
    <row r="24" spans="2:10" x14ac:dyDescent="0.25">
      <c r="B24" s="2">
        <v>5</v>
      </c>
      <c r="C24" s="132" t="s">
        <v>24</v>
      </c>
      <c r="D24" s="132"/>
      <c r="E24" s="132"/>
      <c r="F24" s="132"/>
      <c r="G24" s="132"/>
      <c r="H24" s="132"/>
      <c r="I24" s="151">
        <v>44958</v>
      </c>
      <c r="J24" s="152"/>
    </row>
    <row r="25" spans="2:10" x14ac:dyDescent="0.25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0" x14ac:dyDescent="0.25">
      <c r="B26" s="143" t="s">
        <v>25</v>
      </c>
      <c r="C26" s="143"/>
      <c r="D26" s="143"/>
      <c r="E26" s="143"/>
      <c r="F26" s="143"/>
      <c r="G26" s="143"/>
      <c r="H26" s="143"/>
      <c r="I26" s="143"/>
      <c r="J26" s="143"/>
    </row>
    <row r="27" spans="2:10" x14ac:dyDescent="0.25">
      <c r="B27" s="5">
        <v>1</v>
      </c>
      <c r="C27" s="137" t="s">
        <v>26</v>
      </c>
      <c r="D27" s="137"/>
      <c r="E27" s="137"/>
      <c r="F27" s="137"/>
      <c r="G27" s="137"/>
      <c r="H27" s="137"/>
      <c r="I27" s="5" t="s">
        <v>27</v>
      </c>
      <c r="J27" s="5" t="s">
        <v>28</v>
      </c>
    </row>
    <row r="28" spans="2:10" x14ac:dyDescent="0.25">
      <c r="B28" s="5" t="s">
        <v>6</v>
      </c>
      <c r="C28" s="132" t="s">
        <v>29</v>
      </c>
      <c r="D28" s="132"/>
      <c r="E28" s="132"/>
      <c r="F28" s="132"/>
      <c r="G28" s="132"/>
      <c r="H28" s="132"/>
      <c r="I28" s="6"/>
      <c r="J28" s="7">
        <v>1025.01</v>
      </c>
    </row>
    <row r="29" spans="2:10" x14ac:dyDescent="0.25">
      <c r="B29" s="5" t="s">
        <v>8</v>
      </c>
      <c r="C29" s="132" t="s">
        <v>132</v>
      </c>
      <c r="D29" s="132"/>
      <c r="E29" s="132"/>
      <c r="F29" s="132"/>
      <c r="G29" s="132"/>
      <c r="H29" s="132"/>
      <c r="I29" s="8"/>
      <c r="J29" s="7">
        <v>1183.6400000000001</v>
      </c>
    </row>
    <row r="30" spans="2:10" x14ac:dyDescent="0.25">
      <c r="B30" s="5" t="s">
        <v>10</v>
      </c>
      <c r="C30" s="132" t="s">
        <v>134</v>
      </c>
      <c r="D30" s="132"/>
      <c r="E30" s="132"/>
      <c r="F30" s="132"/>
      <c r="G30" s="132"/>
      <c r="H30" s="132"/>
      <c r="I30" s="8">
        <v>0.3</v>
      </c>
      <c r="J30" s="7">
        <f>J28*30%</f>
        <v>307.50299999999999</v>
      </c>
    </row>
    <row r="31" spans="2:10" x14ac:dyDescent="0.25">
      <c r="B31" s="5" t="s">
        <v>12</v>
      </c>
      <c r="C31" s="132" t="s">
        <v>31</v>
      </c>
      <c r="D31" s="132"/>
      <c r="E31" s="132"/>
      <c r="F31" s="132"/>
      <c r="G31" s="132"/>
      <c r="H31" s="132"/>
      <c r="I31" s="8"/>
      <c r="J31" s="7">
        <v>118.36</v>
      </c>
    </row>
    <row r="32" spans="2:10" x14ac:dyDescent="0.25">
      <c r="B32" s="5" t="s">
        <v>32</v>
      </c>
      <c r="C32" s="132" t="s">
        <v>135</v>
      </c>
      <c r="D32" s="132"/>
      <c r="E32" s="132"/>
      <c r="F32" s="132"/>
      <c r="G32" s="132"/>
      <c r="H32" s="132"/>
      <c r="I32" s="8"/>
      <c r="J32" s="7">
        <v>381.21</v>
      </c>
    </row>
    <row r="33" spans="2:12" x14ac:dyDescent="0.25">
      <c r="B33" s="5" t="s">
        <v>46</v>
      </c>
      <c r="C33" s="132" t="s">
        <v>136</v>
      </c>
      <c r="D33" s="132"/>
      <c r="E33" s="132"/>
      <c r="F33" s="132"/>
      <c r="G33" s="132"/>
      <c r="H33" s="132"/>
      <c r="I33" s="8"/>
      <c r="J33" s="7">
        <v>297.01</v>
      </c>
    </row>
    <row r="34" spans="2:12" x14ac:dyDescent="0.25">
      <c r="B34" s="5" t="s">
        <v>48</v>
      </c>
      <c r="C34" s="132" t="s">
        <v>137</v>
      </c>
      <c r="D34" s="132"/>
      <c r="E34" s="132"/>
      <c r="F34" s="132"/>
      <c r="G34" s="132"/>
      <c r="H34" s="132"/>
      <c r="I34" s="8"/>
      <c r="J34" s="7">
        <v>552.1</v>
      </c>
    </row>
    <row r="35" spans="2:12" x14ac:dyDescent="0.25">
      <c r="B35" s="5" t="s">
        <v>50</v>
      </c>
      <c r="C35" s="132" t="s">
        <v>266</v>
      </c>
      <c r="D35" s="132"/>
      <c r="E35" s="132"/>
      <c r="F35" s="132"/>
      <c r="G35" s="132"/>
      <c r="H35" s="132"/>
      <c r="I35" s="8"/>
      <c r="J35" s="7">
        <v>227.86</v>
      </c>
    </row>
    <row r="36" spans="2:12" x14ac:dyDescent="0.25">
      <c r="B36" s="5" t="s">
        <v>133</v>
      </c>
      <c r="C36" s="132" t="s">
        <v>138</v>
      </c>
      <c r="D36" s="132"/>
      <c r="E36" s="132"/>
      <c r="F36" s="132"/>
      <c r="G36" s="132"/>
      <c r="H36" s="132"/>
      <c r="I36" s="8"/>
      <c r="J36" s="7">
        <v>1059.6099999999999</v>
      </c>
    </row>
    <row r="37" spans="2:12" x14ac:dyDescent="0.25">
      <c r="B37" s="137" t="s">
        <v>33</v>
      </c>
      <c r="C37" s="137"/>
      <c r="D37" s="137"/>
      <c r="E37" s="137"/>
      <c r="F37" s="137"/>
      <c r="G37" s="137"/>
      <c r="H37" s="137"/>
      <c r="I37" s="137"/>
      <c r="J37" s="9">
        <f>SUM(J28:J36)</f>
        <v>5152.3029999999999</v>
      </c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1"/>
    </row>
    <row r="39" spans="2:12" x14ac:dyDescent="0.25">
      <c r="B39" s="143" t="s">
        <v>34</v>
      </c>
      <c r="C39" s="143"/>
      <c r="D39" s="143"/>
      <c r="E39" s="143"/>
      <c r="F39" s="143"/>
      <c r="G39" s="143"/>
      <c r="H39" s="143"/>
      <c r="I39" s="143"/>
      <c r="J39" s="143"/>
    </row>
    <row r="40" spans="2:12" x14ac:dyDescent="0.25">
      <c r="B40" s="136" t="s">
        <v>35</v>
      </c>
      <c r="C40" s="136"/>
      <c r="D40" s="136"/>
      <c r="E40" s="136"/>
      <c r="F40" s="136"/>
      <c r="G40" s="136"/>
      <c r="H40" s="136"/>
      <c r="I40" s="12" t="s">
        <v>27</v>
      </c>
      <c r="J40" s="12" t="s">
        <v>28</v>
      </c>
    </row>
    <row r="41" spans="2:12" x14ac:dyDescent="0.25">
      <c r="B41" s="5" t="s">
        <v>6</v>
      </c>
      <c r="C41" s="132" t="s">
        <v>36</v>
      </c>
      <c r="D41" s="132"/>
      <c r="E41" s="132"/>
      <c r="F41" s="132"/>
      <c r="G41" s="132"/>
      <c r="H41" s="132"/>
      <c r="I41" s="13">
        <v>8.3333000000000004E-2</v>
      </c>
      <c r="J41" s="7">
        <f>TRUNC($J$37*I41,2)</f>
        <v>429.35</v>
      </c>
    </row>
    <row r="42" spans="2:12" x14ac:dyDescent="0.25">
      <c r="B42" s="5" t="s">
        <v>8</v>
      </c>
      <c r="C42" s="132" t="s">
        <v>37</v>
      </c>
      <c r="D42" s="132"/>
      <c r="E42" s="132"/>
      <c r="F42" s="132"/>
      <c r="G42" s="132"/>
      <c r="H42" s="132"/>
      <c r="I42" s="14">
        <v>0.1111</v>
      </c>
      <c r="J42" s="7">
        <f>TRUNC($J$37*I42,2)</f>
        <v>572.41999999999996</v>
      </c>
    </row>
    <row r="43" spans="2:12" x14ac:dyDescent="0.25">
      <c r="B43" s="137" t="s">
        <v>38</v>
      </c>
      <c r="C43" s="137"/>
      <c r="D43" s="137"/>
      <c r="E43" s="137"/>
      <c r="F43" s="137"/>
      <c r="G43" s="137"/>
      <c r="H43" s="137"/>
      <c r="I43" s="15">
        <f>SUM(I41:I42)</f>
        <v>0.19443300000000002</v>
      </c>
      <c r="J43" s="9">
        <f>SUM(J41:J42)</f>
        <v>1001.77</v>
      </c>
    </row>
    <row r="44" spans="2:12" x14ac:dyDescent="0.25">
      <c r="B44" s="144"/>
      <c r="C44" s="144"/>
      <c r="D44" s="144"/>
      <c r="E44" s="144"/>
      <c r="F44" s="144"/>
      <c r="G44" s="144"/>
      <c r="H44" s="144"/>
      <c r="I44" s="144"/>
      <c r="J44" s="144"/>
    </row>
    <row r="45" spans="2:12" x14ac:dyDescent="0.25">
      <c r="B45" s="133" t="s">
        <v>39</v>
      </c>
      <c r="C45" s="133"/>
      <c r="D45" s="133"/>
      <c r="E45" s="133"/>
      <c r="F45" s="133"/>
      <c r="G45" s="133"/>
      <c r="H45" s="133"/>
      <c r="I45" s="16" t="s">
        <v>27</v>
      </c>
      <c r="J45" s="16" t="s">
        <v>28</v>
      </c>
    </row>
    <row r="46" spans="2:12" x14ac:dyDescent="0.25">
      <c r="B46" s="5" t="s">
        <v>6</v>
      </c>
      <c r="C46" s="132" t="s">
        <v>40</v>
      </c>
      <c r="D46" s="132"/>
      <c r="E46" s="132"/>
      <c r="F46" s="132"/>
      <c r="G46" s="132"/>
      <c r="H46" s="132"/>
      <c r="I46" s="13">
        <v>0.2</v>
      </c>
      <c r="J46" s="7">
        <f>TRUNC(($J$37+$J$43)*$I$46,2)</f>
        <v>1230.81</v>
      </c>
    </row>
    <row r="47" spans="2:12" x14ac:dyDescent="0.25">
      <c r="B47" s="5" t="s">
        <v>8</v>
      </c>
      <c r="C47" s="132" t="s">
        <v>41</v>
      </c>
      <c r="D47" s="132"/>
      <c r="E47" s="132"/>
      <c r="F47" s="132"/>
      <c r="G47" s="132"/>
      <c r="H47" s="132"/>
      <c r="I47" s="13">
        <v>2.5000000000000001E-2</v>
      </c>
      <c r="J47" s="7">
        <f>TRUNC(($J$37+$J$43)*$I$47,2)</f>
        <v>153.85</v>
      </c>
    </row>
    <row r="48" spans="2:12" ht="15" customHeight="1" x14ac:dyDescent="0.25">
      <c r="B48" s="5" t="s">
        <v>10</v>
      </c>
      <c r="C48" s="132" t="s">
        <v>42</v>
      </c>
      <c r="D48" s="132"/>
      <c r="E48" s="132"/>
      <c r="F48" s="132"/>
      <c r="G48" s="132"/>
      <c r="H48" s="132"/>
      <c r="I48" s="17">
        <v>0.03</v>
      </c>
      <c r="J48" s="7">
        <f>TRUNC(($J$37+$J$43)*$I$48,2)</f>
        <v>184.62</v>
      </c>
      <c r="L48" s="148" t="s">
        <v>43</v>
      </c>
    </row>
    <row r="49" spans="2:12" x14ac:dyDescent="0.25">
      <c r="B49" s="5" t="s">
        <v>12</v>
      </c>
      <c r="C49" s="132" t="s">
        <v>44</v>
      </c>
      <c r="D49" s="132"/>
      <c r="E49" s="132"/>
      <c r="F49" s="132"/>
      <c r="G49" s="132"/>
      <c r="H49" s="132"/>
      <c r="I49" s="13">
        <v>1.4999999999999999E-2</v>
      </c>
      <c r="J49" s="7">
        <f>TRUNC(($J$37+$J$43)*$I$49,2)</f>
        <v>92.31</v>
      </c>
      <c r="L49" s="149"/>
    </row>
    <row r="50" spans="2:12" x14ac:dyDescent="0.25">
      <c r="B50" s="5" t="s">
        <v>32</v>
      </c>
      <c r="C50" s="132" t="s">
        <v>45</v>
      </c>
      <c r="D50" s="132"/>
      <c r="E50" s="132"/>
      <c r="F50" s="132"/>
      <c r="G50" s="132"/>
      <c r="H50" s="132"/>
      <c r="I50" s="13">
        <v>0.01</v>
      </c>
      <c r="J50" s="7">
        <f>TRUNC(($J$37+$J$43)*$I$50,2)</f>
        <v>61.54</v>
      </c>
      <c r="L50" s="149"/>
    </row>
    <row r="51" spans="2:12" x14ac:dyDescent="0.25">
      <c r="B51" s="5" t="s">
        <v>46</v>
      </c>
      <c r="C51" s="132" t="s">
        <v>47</v>
      </c>
      <c r="D51" s="132"/>
      <c r="E51" s="132"/>
      <c r="F51" s="132"/>
      <c r="G51" s="132"/>
      <c r="H51" s="132"/>
      <c r="I51" s="13">
        <v>6.0000000000000001E-3</v>
      </c>
      <c r="J51" s="7">
        <f>TRUNC(($J$37+$J$43)*$I$51,2)</f>
        <v>36.92</v>
      </c>
      <c r="L51" s="149"/>
    </row>
    <row r="52" spans="2:12" x14ac:dyDescent="0.25">
      <c r="B52" s="5" t="s">
        <v>48</v>
      </c>
      <c r="C52" s="132" t="s">
        <v>49</v>
      </c>
      <c r="D52" s="132"/>
      <c r="E52" s="132"/>
      <c r="F52" s="132"/>
      <c r="G52" s="132"/>
      <c r="H52" s="132"/>
      <c r="I52" s="13">
        <v>2E-3</v>
      </c>
      <c r="J52" s="7">
        <f>TRUNC(($J$37+$J$43)*$I$52,2)</f>
        <v>12.3</v>
      </c>
      <c r="L52" s="150"/>
    </row>
    <row r="53" spans="2:12" x14ac:dyDescent="0.25">
      <c r="B53" s="5" t="s">
        <v>50</v>
      </c>
      <c r="C53" s="132" t="s">
        <v>51</v>
      </c>
      <c r="D53" s="132"/>
      <c r="E53" s="132"/>
      <c r="F53" s="132"/>
      <c r="G53" s="132"/>
      <c r="H53" s="132"/>
      <c r="I53" s="13">
        <v>0.08</v>
      </c>
      <c r="J53" s="7">
        <f>TRUNC(($J$37+$J$43)*$I$53,2)</f>
        <v>492.32</v>
      </c>
    </row>
    <row r="54" spans="2:12" x14ac:dyDescent="0.25">
      <c r="B54" s="137" t="s">
        <v>52</v>
      </c>
      <c r="C54" s="137"/>
      <c r="D54" s="137"/>
      <c r="E54" s="137"/>
      <c r="F54" s="137"/>
      <c r="G54" s="137"/>
      <c r="H54" s="137"/>
      <c r="I54" s="15">
        <f>SUM(I46:I53)</f>
        <v>0.36800000000000005</v>
      </c>
      <c r="J54" s="9">
        <f>SUM(J46:J53)</f>
        <v>2264.6699999999996</v>
      </c>
    </row>
    <row r="55" spans="2:12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2" x14ac:dyDescent="0.25">
      <c r="B56" s="133" t="s">
        <v>53</v>
      </c>
      <c r="C56" s="133"/>
      <c r="D56" s="133"/>
      <c r="E56" s="133"/>
      <c r="F56" s="133"/>
      <c r="G56" s="133"/>
      <c r="H56" s="133"/>
      <c r="I56" s="18"/>
      <c r="J56" s="16" t="s">
        <v>28</v>
      </c>
    </row>
    <row r="57" spans="2:12" x14ac:dyDescent="0.25">
      <c r="B57" s="5" t="s">
        <v>6</v>
      </c>
      <c r="C57" s="141" t="s">
        <v>54</v>
      </c>
      <c r="D57" s="141"/>
      <c r="E57" s="141"/>
      <c r="F57" s="141"/>
      <c r="G57" s="141"/>
      <c r="H57" s="141"/>
      <c r="I57" s="2" t="s">
        <v>55</v>
      </c>
      <c r="J57" s="19">
        <v>0</v>
      </c>
    </row>
    <row r="58" spans="2:12" x14ac:dyDescent="0.25">
      <c r="B58" s="5" t="s">
        <v>8</v>
      </c>
      <c r="C58" s="141" t="s">
        <v>56</v>
      </c>
      <c r="D58" s="141"/>
      <c r="E58" s="141"/>
      <c r="F58" s="141"/>
      <c r="G58" s="141"/>
      <c r="H58" s="141"/>
      <c r="I58" s="2" t="s">
        <v>55</v>
      </c>
      <c r="J58" s="19">
        <v>711.36</v>
      </c>
    </row>
    <row r="59" spans="2:12" x14ac:dyDescent="0.25">
      <c r="B59" s="5" t="s">
        <v>46</v>
      </c>
      <c r="C59" s="141" t="s">
        <v>270</v>
      </c>
      <c r="D59" s="141"/>
      <c r="E59" s="141"/>
      <c r="F59" s="141"/>
      <c r="G59" s="141"/>
      <c r="H59" s="141"/>
      <c r="I59" s="2">
        <v>0</v>
      </c>
      <c r="J59" s="19">
        <f>I59*30/2</f>
        <v>0</v>
      </c>
    </row>
    <row r="60" spans="2:12" x14ac:dyDescent="0.25">
      <c r="B60" s="137" t="s">
        <v>57</v>
      </c>
      <c r="C60" s="137"/>
      <c r="D60" s="137"/>
      <c r="E60" s="137"/>
      <c r="F60" s="137"/>
      <c r="G60" s="137"/>
      <c r="H60" s="137"/>
      <c r="I60" s="137"/>
      <c r="J60" s="9">
        <f>SUM(J57:J59)</f>
        <v>711.36</v>
      </c>
    </row>
    <row r="61" spans="2:12" x14ac:dyDescent="0.25">
      <c r="B61" s="144"/>
      <c r="C61" s="144"/>
      <c r="D61" s="144"/>
      <c r="E61" s="144"/>
      <c r="F61" s="144"/>
      <c r="G61" s="144"/>
      <c r="H61" s="144"/>
      <c r="I61" s="144"/>
      <c r="J61" s="144"/>
    </row>
    <row r="62" spans="2:12" x14ac:dyDescent="0.25"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</row>
    <row r="63" spans="2:12" x14ac:dyDescent="0.25">
      <c r="B63" s="136" t="s">
        <v>59</v>
      </c>
      <c r="C63" s="136"/>
      <c r="D63" s="136"/>
      <c r="E63" s="136"/>
      <c r="F63" s="136"/>
      <c r="G63" s="136"/>
      <c r="H63" s="136"/>
      <c r="I63" s="136"/>
      <c r="J63" s="12" t="s">
        <v>28</v>
      </c>
    </row>
    <row r="64" spans="2:12" x14ac:dyDescent="0.25">
      <c r="B64" s="5" t="s">
        <v>60</v>
      </c>
      <c r="C64" s="132" t="s">
        <v>61</v>
      </c>
      <c r="D64" s="132"/>
      <c r="E64" s="132"/>
      <c r="F64" s="132"/>
      <c r="G64" s="132"/>
      <c r="H64" s="132"/>
      <c r="I64" s="132"/>
      <c r="J64" s="7">
        <f>J43</f>
        <v>1001.77</v>
      </c>
    </row>
    <row r="65" spans="2:10" x14ac:dyDescent="0.25">
      <c r="B65" s="5" t="s">
        <v>62</v>
      </c>
      <c r="C65" s="132" t="s">
        <v>63</v>
      </c>
      <c r="D65" s="132"/>
      <c r="E65" s="132"/>
      <c r="F65" s="132"/>
      <c r="G65" s="132"/>
      <c r="H65" s="132"/>
      <c r="I65" s="132"/>
      <c r="J65" s="20">
        <f>J54</f>
        <v>2264.6699999999996</v>
      </c>
    </row>
    <row r="66" spans="2:10" x14ac:dyDescent="0.25">
      <c r="B66" s="5" t="s">
        <v>64</v>
      </c>
      <c r="C66" s="132" t="s">
        <v>65</v>
      </c>
      <c r="D66" s="132"/>
      <c r="E66" s="132"/>
      <c r="F66" s="132"/>
      <c r="G66" s="132"/>
      <c r="H66" s="132"/>
      <c r="I66" s="132"/>
      <c r="J66" s="20">
        <f>J60</f>
        <v>711.36</v>
      </c>
    </row>
    <row r="67" spans="2:10" x14ac:dyDescent="0.25">
      <c r="B67" s="137" t="s">
        <v>66</v>
      </c>
      <c r="C67" s="137"/>
      <c r="D67" s="137"/>
      <c r="E67" s="137"/>
      <c r="F67" s="137"/>
      <c r="G67" s="137"/>
      <c r="H67" s="137"/>
      <c r="I67" s="137"/>
      <c r="J67" s="21">
        <f>SUM(J64:J66)</f>
        <v>3977.7999999999997</v>
      </c>
    </row>
    <row r="68" spans="2:10" x14ac:dyDescent="0.25">
      <c r="B68" s="144"/>
      <c r="C68" s="144"/>
      <c r="D68" s="144"/>
      <c r="E68" s="144"/>
      <c r="F68" s="144"/>
      <c r="G68" s="144"/>
      <c r="H68" s="144"/>
      <c r="I68" s="144"/>
      <c r="J68" s="144"/>
    </row>
    <row r="69" spans="2:10" x14ac:dyDescent="0.25">
      <c r="B69" s="143" t="s">
        <v>67</v>
      </c>
      <c r="C69" s="143"/>
      <c r="D69" s="143"/>
      <c r="E69" s="143"/>
      <c r="F69" s="143"/>
      <c r="G69" s="143"/>
      <c r="H69" s="143"/>
      <c r="I69" s="143"/>
      <c r="J69" s="143"/>
    </row>
    <row r="70" spans="2:10" x14ac:dyDescent="0.25">
      <c r="B70" s="12">
        <v>3</v>
      </c>
      <c r="C70" s="136" t="s">
        <v>68</v>
      </c>
      <c r="D70" s="136"/>
      <c r="E70" s="136"/>
      <c r="F70" s="136"/>
      <c r="G70" s="136"/>
      <c r="H70" s="136"/>
      <c r="I70" s="12" t="s">
        <v>27</v>
      </c>
      <c r="J70" s="12" t="s">
        <v>28</v>
      </c>
    </row>
    <row r="71" spans="2:10" x14ac:dyDescent="0.25">
      <c r="B71" s="5" t="s">
        <v>6</v>
      </c>
      <c r="C71" s="132" t="s">
        <v>69</v>
      </c>
      <c r="D71" s="132"/>
      <c r="E71" s="132"/>
      <c r="F71" s="132"/>
      <c r="G71" s="132"/>
      <c r="H71" s="132"/>
      <c r="I71" s="13">
        <f>(1/12)*5%</f>
        <v>4.1666666666666666E-3</v>
      </c>
      <c r="J71" s="20">
        <f>TRUNC(I71*$J$37,2)</f>
        <v>21.46</v>
      </c>
    </row>
    <row r="72" spans="2:10" x14ac:dyDescent="0.25">
      <c r="B72" s="5" t="s">
        <v>8</v>
      </c>
      <c r="C72" s="132" t="s">
        <v>70</v>
      </c>
      <c r="D72" s="132"/>
      <c r="E72" s="132"/>
      <c r="F72" s="132"/>
      <c r="G72" s="132"/>
      <c r="H72" s="132"/>
      <c r="I72" s="13">
        <f>I53*I71</f>
        <v>3.3333333333333332E-4</v>
      </c>
      <c r="J72" s="20">
        <f>TRUNC(I72*$J$37,2)</f>
        <v>1.71</v>
      </c>
    </row>
    <row r="73" spans="2:10" x14ac:dyDescent="0.25">
      <c r="B73" s="5" t="s">
        <v>10</v>
      </c>
      <c r="C73" s="132" t="s">
        <v>71</v>
      </c>
      <c r="D73" s="132"/>
      <c r="E73" s="132"/>
      <c r="F73" s="132"/>
      <c r="G73" s="132"/>
      <c r="H73" s="132"/>
      <c r="I73" s="13">
        <f>((7/30)/12)</f>
        <v>1.9444444444444445E-2</v>
      </c>
      <c r="J73" s="20">
        <f>TRUNC(I73*$J$37,2)</f>
        <v>100.18</v>
      </c>
    </row>
    <row r="74" spans="2:10" x14ac:dyDescent="0.25">
      <c r="B74" s="5" t="s">
        <v>12</v>
      </c>
      <c r="C74" s="132" t="s">
        <v>72</v>
      </c>
      <c r="D74" s="132"/>
      <c r="E74" s="132"/>
      <c r="F74" s="132"/>
      <c r="G74" s="132"/>
      <c r="H74" s="132"/>
      <c r="I74" s="14">
        <f>I54*I73</f>
        <v>7.1555555555555565E-3</v>
      </c>
      <c r="J74" s="20">
        <f t="shared" ref="J74" si="0">TRUNC(I74*$J$37,2)</f>
        <v>36.86</v>
      </c>
    </row>
    <row r="75" spans="2:10" ht="25.5" customHeight="1" x14ac:dyDescent="0.25">
      <c r="B75" s="5" t="s">
        <v>32</v>
      </c>
      <c r="C75" s="145" t="s">
        <v>73</v>
      </c>
      <c r="D75" s="145"/>
      <c r="E75" s="145"/>
      <c r="F75" s="145"/>
      <c r="G75" s="145"/>
      <c r="H75" s="145"/>
      <c r="I75" s="13">
        <v>0.04</v>
      </c>
      <c r="J75" s="20">
        <f>TRUNC(I75*$J$37,2)</f>
        <v>206.09</v>
      </c>
    </row>
    <row r="76" spans="2:10" x14ac:dyDescent="0.25">
      <c r="B76" s="137" t="s">
        <v>74</v>
      </c>
      <c r="C76" s="137"/>
      <c r="D76" s="137"/>
      <c r="E76" s="137"/>
      <c r="F76" s="137"/>
      <c r="G76" s="137"/>
      <c r="H76" s="137"/>
      <c r="I76" s="15">
        <f>SUM(I71:I75)</f>
        <v>7.1099999999999997E-2</v>
      </c>
      <c r="J76" s="9">
        <f>SUM(J71:J75)</f>
        <v>366.3</v>
      </c>
    </row>
    <row r="77" spans="2:10" x14ac:dyDescent="0.25">
      <c r="B77" s="147"/>
      <c r="C77" s="147"/>
      <c r="D77" s="147"/>
      <c r="E77" s="147"/>
      <c r="F77" s="147"/>
      <c r="G77" s="147"/>
      <c r="H77" s="147"/>
      <c r="I77" s="147"/>
      <c r="J77" s="147"/>
    </row>
    <row r="78" spans="2:10" x14ac:dyDescent="0.25">
      <c r="B78" s="143" t="s">
        <v>75</v>
      </c>
      <c r="C78" s="143"/>
      <c r="D78" s="143"/>
      <c r="E78" s="143"/>
      <c r="F78" s="143"/>
      <c r="G78" s="143"/>
      <c r="H78" s="143"/>
      <c r="I78" s="143"/>
      <c r="J78" s="143"/>
    </row>
    <row r="79" spans="2:10" x14ac:dyDescent="0.25">
      <c r="B79" s="136" t="s">
        <v>76</v>
      </c>
      <c r="C79" s="136"/>
      <c r="D79" s="136"/>
      <c r="E79" s="136"/>
      <c r="F79" s="136"/>
      <c r="G79" s="136"/>
      <c r="H79" s="136"/>
      <c r="I79" s="12" t="s">
        <v>27</v>
      </c>
      <c r="J79" s="12" t="s">
        <v>28</v>
      </c>
    </row>
    <row r="80" spans="2:10" x14ac:dyDescent="0.25">
      <c r="B80" s="5" t="s">
        <v>6</v>
      </c>
      <c r="C80" s="146" t="s">
        <v>77</v>
      </c>
      <c r="D80" s="146"/>
      <c r="E80" s="146"/>
      <c r="F80" s="146"/>
      <c r="G80" s="146"/>
      <c r="H80" s="146"/>
      <c r="I80" s="22">
        <v>9.2999999999999992E-3</v>
      </c>
      <c r="J80" s="23">
        <f>TRUNC(($J$37)*I80,2)</f>
        <v>47.91</v>
      </c>
    </row>
    <row r="81" spans="2:10" x14ac:dyDescent="0.25">
      <c r="B81" s="5" t="s">
        <v>8</v>
      </c>
      <c r="C81" s="146" t="s">
        <v>78</v>
      </c>
      <c r="D81" s="146"/>
      <c r="E81" s="146"/>
      <c r="F81" s="146"/>
      <c r="G81" s="146"/>
      <c r="H81" s="146"/>
      <c r="I81" s="22">
        <v>2.8E-3</v>
      </c>
      <c r="J81" s="23">
        <f t="shared" ref="J81:J85" si="1">TRUNC(($J$37)*I81,2)</f>
        <v>14.42</v>
      </c>
    </row>
    <row r="82" spans="2:10" x14ac:dyDescent="0.25">
      <c r="B82" s="5" t="s">
        <v>10</v>
      </c>
      <c r="C82" s="146" t="s">
        <v>79</v>
      </c>
      <c r="D82" s="146"/>
      <c r="E82" s="146"/>
      <c r="F82" s="146"/>
      <c r="G82" s="146"/>
      <c r="H82" s="146"/>
      <c r="I82" s="22">
        <v>2.0000000000000001E-4</v>
      </c>
      <c r="J82" s="23">
        <f t="shared" si="1"/>
        <v>1.03</v>
      </c>
    </row>
    <row r="83" spans="2:10" x14ac:dyDescent="0.25">
      <c r="B83" s="5" t="s">
        <v>12</v>
      </c>
      <c r="C83" s="146" t="s">
        <v>80</v>
      </c>
      <c r="D83" s="146"/>
      <c r="E83" s="146"/>
      <c r="F83" s="146"/>
      <c r="G83" s="146"/>
      <c r="H83" s="146"/>
      <c r="I83" s="22">
        <v>3.3E-3</v>
      </c>
      <c r="J83" s="23">
        <f t="shared" si="1"/>
        <v>17</v>
      </c>
    </row>
    <row r="84" spans="2:10" x14ac:dyDescent="0.25">
      <c r="B84" s="5" t="s">
        <v>32</v>
      </c>
      <c r="C84" s="146" t="s">
        <v>81</v>
      </c>
      <c r="D84" s="146"/>
      <c r="E84" s="146"/>
      <c r="F84" s="146"/>
      <c r="G84" s="146"/>
      <c r="H84" s="146"/>
      <c r="I84" s="22">
        <v>6.9999999999999999E-4</v>
      </c>
      <c r="J84" s="23">
        <f t="shared" si="1"/>
        <v>3.6</v>
      </c>
    </row>
    <row r="85" spans="2:10" x14ac:dyDescent="0.25">
      <c r="B85" s="5" t="s">
        <v>46</v>
      </c>
      <c r="C85" s="146" t="s">
        <v>82</v>
      </c>
      <c r="D85" s="146"/>
      <c r="E85" s="146"/>
      <c r="F85" s="146"/>
      <c r="G85" s="146"/>
      <c r="H85" s="146"/>
      <c r="I85" s="22">
        <v>0</v>
      </c>
      <c r="J85" s="23">
        <f t="shared" si="1"/>
        <v>0</v>
      </c>
    </row>
    <row r="86" spans="2:10" x14ac:dyDescent="0.25">
      <c r="B86" s="137" t="s">
        <v>83</v>
      </c>
      <c r="C86" s="137"/>
      <c r="D86" s="137"/>
      <c r="E86" s="137"/>
      <c r="F86" s="137"/>
      <c r="G86" s="137"/>
      <c r="H86" s="137"/>
      <c r="I86" s="15">
        <f>SUM(I80:I85)</f>
        <v>1.6299999999999999E-2</v>
      </c>
      <c r="J86" s="9">
        <f>SUM(J80:J85)</f>
        <v>83.96</v>
      </c>
    </row>
    <row r="87" spans="2:10" x14ac:dyDescent="0.25">
      <c r="B87" s="144"/>
      <c r="C87" s="144"/>
      <c r="D87" s="144"/>
      <c r="E87" s="144"/>
      <c r="F87" s="144"/>
      <c r="G87" s="144"/>
      <c r="H87" s="144"/>
      <c r="I87" s="144"/>
      <c r="J87" s="144"/>
    </row>
    <row r="88" spans="2:10" x14ac:dyDescent="0.25">
      <c r="B88" s="133" t="s">
        <v>84</v>
      </c>
      <c r="C88" s="133"/>
      <c r="D88" s="133"/>
      <c r="E88" s="133"/>
      <c r="F88" s="133"/>
      <c r="G88" s="133"/>
      <c r="H88" s="133"/>
      <c r="I88" s="16" t="s">
        <v>27</v>
      </c>
      <c r="J88" s="16" t="s">
        <v>28</v>
      </c>
    </row>
    <row r="89" spans="2:10" x14ac:dyDescent="0.25">
      <c r="B89" s="5" t="s">
        <v>6</v>
      </c>
      <c r="C89" s="145" t="s">
        <v>85</v>
      </c>
      <c r="D89" s="132"/>
      <c r="E89" s="132"/>
      <c r="F89" s="132"/>
      <c r="G89" s="132"/>
      <c r="H89" s="132"/>
      <c r="I89" s="13">
        <v>0</v>
      </c>
      <c r="J89" s="7">
        <v>0</v>
      </c>
    </row>
    <row r="90" spans="2:10" x14ac:dyDescent="0.25">
      <c r="B90" s="137" t="s">
        <v>86</v>
      </c>
      <c r="C90" s="137"/>
      <c r="D90" s="137"/>
      <c r="E90" s="137"/>
      <c r="F90" s="137"/>
      <c r="G90" s="137"/>
      <c r="H90" s="137"/>
      <c r="I90" s="15">
        <v>0</v>
      </c>
      <c r="J90" s="9">
        <v>0</v>
      </c>
    </row>
    <row r="91" spans="2:10" x14ac:dyDescent="0.25">
      <c r="B91" s="144"/>
      <c r="C91" s="144"/>
      <c r="D91" s="144"/>
      <c r="E91" s="144"/>
      <c r="F91" s="144"/>
      <c r="G91" s="144"/>
      <c r="H91" s="144"/>
      <c r="I91" s="144"/>
      <c r="J91" s="144"/>
    </row>
    <row r="92" spans="2:10" x14ac:dyDescent="0.25">
      <c r="B92" s="133" t="s">
        <v>87</v>
      </c>
      <c r="C92" s="133"/>
      <c r="D92" s="133"/>
      <c r="E92" s="133"/>
      <c r="F92" s="133"/>
      <c r="G92" s="133"/>
      <c r="H92" s="133"/>
      <c r="I92" s="133"/>
      <c r="J92" s="133"/>
    </row>
    <row r="93" spans="2:10" x14ac:dyDescent="0.25">
      <c r="B93" s="136" t="s">
        <v>88</v>
      </c>
      <c r="C93" s="136"/>
      <c r="D93" s="136"/>
      <c r="E93" s="136"/>
      <c r="F93" s="136"/>
      <c r="G93" s="136"/>
      <c r="H93" s="136"/>
      <c r="I93" s="136"/>
      <c r="J93" s="12" t="s">
        <v>28</v>
      </c>
    </row>
    <row r="94" spans="2:10" x14ac:dyDescent="0.25">
      <c r="B94" s="5" t="s">
        <v>89</v>
      </c>
      <c r="C94" s="132" t="s">
        <v>90</v>
      </c>
      <c r="D94" s="132"/>
      <c r="E94" s="132"/>
      <c r="F94" s="132"/>
      <c r="G94" s="132"/>
      <c r="H94" s="132"/>
      <c r="I94" s="132"/>
      <c r="J94" s="7">
        <f>J86</f>
        <v>83.96</v>
      </c>
    </row>
    <row r="95" spans="2:10" x14ac:dyDescent="0.25">
      <c r="B95" s="5" t="s">
        <v>91</v>
      </c>
      <c r="C95" s="132" t="s">
        <v>92</v>
      </c>
      <c r="D95" s="132"/>
      <c r="E95" s="132"/>
      <c r="F95" s="132"/>
      <c r="G95" s="132"/>
      <c r="H95" s="132"/>
      <c r="I95" s="132"/>
      <c r="J95" s="20">
        <f>J90</f>
        <v>0</v>
      </c>
    </row>
    <row r="96" spans="2:10" x14ac:dyDescent="0.25">
      <c r="B96" s="137" t="s">
        <v>93</v>
      </c>
      <c r="C96" s="137"/>
      <c r="D96" s="137"/>
      <c r="E96" s="137"/>
      <c r="F96" s="137"/>
      <c r="G96" s="137"/>
      <c r="H96" s="137"/>
      <c r="I96" s="137"/>
      <c r="J96" s="21">
        <f>SUM(J94:J95)</f>
        <v>83.96</v>
      </c>
    </row>
    <row r="97" spans="2:10" x14ac:dyDescent="0.25">
      <c r="B97" s="144"/>
      <c r="C97" s="144"/>
      <c r="D97" s="144"/>
      <c r="E97" s="144"/>
      <c r="F97" s="144"/>
      <c r="G97" s="144"/>
      <c r="H97" s="144"/>
      <c r="I97" s="144"/>
      <c r="J97" s="144"/>
    </row>
    <row r="98" spans="2:10" x14ac:dyDescent="0.25">
      <c r="B98" s="143" t="s">
        <v>94</v>
      </c>
      <c r="C98" s="143"/>
      <c r="D98" s="143"/>
      <c r="E98" s="143"/>
      <c r="F98" s="143"/>
      <c r="G98" s="143"/>
      <c r="H98" s="143"/>
      <c r="I98" s="143"/>
      <c r="J98" s="143"/>
    </row>
    <row r="99" spans="2:10" x14ac:dyDescent="0.25">
      <c r="B99" s="12">
        <v>5</v>
      </c>
      <c r="C99" s="136" t="s">
        <v>95</v>
      </c>
      <c r="D99" s="136"/>
      <c r="E99" s="136"/>
      <c r="F99" s="136"/>
      <c r="G99" s="136"/>
      <c r="H99" s="136"/>
      <c r="I99" s="12"/>
      <c r="J99" s="12" t="s">
        <v>28</v>
      </c>
    </row>
    <row r="100" spans="2:10" x14ac:dyDescent="0.25">
      <c r="B100" s="5" t="s">
        <v>6</v>
      </c>
      <c r="C100" s="141" t="s">
        <v>96</v>
      </c>
      <c r="D100" s="141"/>
      <c r="E100" s="141"/>
      <c r="F100" s="141"/>
      <c r="G100" s="141"/>
      <c r="H100" s="141"/>
      <c r="I100" s="13">
        <v>0</v>
      </c>
      <c r="J100" s="7">
        <v>180.97</v>
      </c>
    </row>
    <row r="101" spans="2:10" x14ac:dyDescent="0.25">
      <c r="B101" s="5" t="s">
        <v>8</v>
      </c>
      <c r="C101" s="141" t="s">
        <v>97</v>
      </c>
      <c r="D101" s="141"/>
      <c r="E101" s="141"/>
      <c r="F101" s="141"/>
      <c r="G101" s="141"/>
      <c r="H101" s="141"/>
      <c r="I101" s="13">
        <v>0</v>
      </c>
      <c r="J101" s="7">
        <v>387.18</v>
      </c>
    </row>
    <row r="102" spans="2:10" x14ac:dyDescent="0.25">
      <c r="B102" s="24" t="s">
        <v>10</v>
      </c>
      <c r="C102" s="141" t="s">
        <v>98</v>
      </c>
      <c r="D102" s="141"/>
      <c r="E102" s="141"/>
      <c r="F102" s="141"/>
      <c r="G102" s="141"/>
      <c r="H102" s="141"/>
      <c r="I102" s="2" t="s">
        <v>55</v>
      </c>
      <c r="J102" s="7">
        <v>0</v>
      </c>
    </row>
    <row r="103" spans="2:10" x14ac:dyDescent="0.25">
      <c r="B103" s="24" t="s">
        <v>12</v>
      </c>
      <c r="C103" s="141" t="s">
        <v>99</v>
      </c>
      <c r="D103" s="141"/>
      <c r="E103" s="141"/>
      <c r="F103" s="141"/>
      <c r="G103" s="141"/>
      <c r="H103" s="141"/>
      <c r="I103" s="2" t="s">
        <v>55</v>
      </c>
      <c r="J103" s="7">
        <v>0</v>
      </c>
    </row>
    <row r="104" spans="2:10" x14ac:dyDescent="0.25">
      <c r="B104" s="137" t="s">
        <v>100</v>
      </c>
      <c r="C104" s="137"/>
      <c r="D104" s="137"/>
      <c r="E104" s="137"/>
      <c r="F104" s="137"/>
      <c r="G104" s="137"/>
      <c r="H104" s="137"/>
      <c r="I104" s="15" t="s">
        <v>55</v>
      </c>
      <c r="J104" s="9">
        <f>SUM(J100:J103)</f>
        <v>568.15</v>
      </c>
    </row>
    <row r="105" spans="2:10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</row>
    <row r="106" spans="2:10" x14ac:dyDescent="0.25">
      <c r="B106" s="143" t="s">
        <v>101</v>
      </c>
      <c r="C106" s="143"/>
      <c r="D106" s="143"/>
      <c r="E106" s="143"/>
      <c r="F106" s="143"/>
      <c r="G106" s="143"/>
      <c r="H106" s="143"/>
      <c r="I106" s="143"/>
      <c r="J106" s="143"/>
    </row>
    <row r="107" spans="2:10" x14ac:dyDescent="0.25">
      <c r="B107" s="12">
        <v>6</v>
      </c>
      <c r="C107" s="136" t="s">
        <v>102</v>
      </c>
      <c r="D107" s="136"/>
      <c r="E107" s="136"/>
      <c r="F107" s="136"/>
      <c r="G107" s="136"/>
      <c r="H107" s="136"/>
      <c r="I107" s="12" t="s">
        <v>27</v>
      </c>
      <c r="J107" s="12" t="s">
        <v>28</v>
      </c>
    </row>
    <row r="108" spans="2:10" x14ac:dyDescent="0.25">
      <c r="B108" s="5" t="s">
        <v>6</v>
      </c>
      <c r="C108" s="132" t="s">
        <v>103</v>
      </c>
      <c r="D108" s="132"/>
      <c r="E108" s="132"/>
      <c r="F108" s="132"/>
      <c r="G108" s="132"/>
      <c r="H108" s="132"/>
      <c r="I108" s="25">
        <v>4.9000000000000002E-2</v>
      </c>
      <c r="J108" s="7">
        <f>TRUNC(((J131)*I108),2)</f>
        <v>497.27</v>
      </c>
    </row>
    <row r="109" spans="2:10" x14ac:dyDescent="0.25">
      <c r="B109" s="5" t="s">
        <v>8</v>
      </c>
      <c r="C109" s="132" t="s">
        <v>104</v>
      </c>
      <c r="D109" s="132"/>
      <c r="E109" s="132"/>
      <c r="F109" s="132"/>
      <c r="G109" s="132"/>
      <c r="H109" s="132"/>
      <c r="I109" s="25">
        <v>0.05</v>
      </c>
      <c r="J109" s="7">
        <f>TRUNC(((J131+J108)*I109),2)</f>
        <v>532.28</v>
      </c>
    </row>
    <row r="110" spans="2:10" x14ac:dyDescent="0.25">
      <c r="B110" s="5" t="s">
        <v>10</v>
      </c>
      <c r="C110" s="140" t="s">
        <v>105</v>
      </c>
      <c r="D110" s="140"/>
      <c r="E110" s="140"/>
      <c r="F110" s="140"/>
      <c r="G110" s="140"/>
      <c r="H110" s="140"/>
      <c r="I110" s="8"/>
      <c r="J110" s="26"/>
    </row>
    <row r="111" spans="2:10" x14ac:dyDescent="0.25">
      <c r="B111" s="5" t="s">
        <v>106</v>
      </c>
      <c r="C111" s="132" t="s">
        <v>107</v>
      </c>
      <c r="D111" s="132"/>
      <c r="E111" s="132"/>
      <c r="F111" s="132"/>
      <c r="G111" s="132"/>
      <c r="H111" s="132"/>
      <c r="I111" s="27">
        <v>6.4999999999999997E-3</v>
      </c>
      <c r="J111" s="20">
        <f>TRUNC(I111*((J131+J108+J109)/(1-I116)),2)</f>
        <v>79.53</v>
      </c>
    </row>
    <row r="112" spans="2:10" x14ac:dyDescent="0.25">
      <c r="B112" s="5" t="s">
        <v>108</v>
      </c>
      <c r="C112" s="132" t="s">
        <v>109</v>
      </c>
      <c r="D112" s="132"/>
      <c r="E112" s="132"/>
      <c r="F112" s="132"/>
      <c r="G112" s="132"/>
      <c r="H112" s="132"/>
      <c r="I112" s="27">
        <v>0.03</v>
      </c>
      <c r="J112" s="20">
        <f>TRUNC(I112*(J131+J108+J109)/(1-I116),2)</f>
        <v>367.09</v>
      </c>
    </row>
    <row r="113" spans="2:10" x14ac:dyDescent="0.25">
      <c r="B113" s="5" t="s">
        <v>110</v>
      </c>
      <c r="C113" s="132" t="s">
        <v>111</v>
      </c>
      <c r="D113" s="132"/>
      <c r="E113" s="132"/>
      <c r="F113" s="132"/>
      <c r="G113" s="132"/>
      <c r="H113" s="132"/>
      <c r="I113" s="27">
        <v>0.05</v>
      </c>
      <c r="J113" s="20">
        <f>TRUNC(I113*(J131+J108+J109)/(1-I116),2)</f>
        <v>611.82000000000005</v>
      </c>
    </row>
    <row r="114" spans="2:10" x14ac:dyDescent="0.25">
      <c r="B114" s="137" t="s">
        <v>112</v>
      </c>
      <c r="C114" s="137"/>
      <c r="D114" s="137"/>
      <c r="E114" s="137"/>
      <c r="F114" s="137"/>
      <c r="G114" s="137"/>
      <c r="H114" s="137"/>
      <c r="I114" s="27">
        <f>SUM(I108:I113)</f>
        <v>0.1855</v>
      </c>
      <c r="J114" s="21">
        <f>SUM(J108:J113)</f>
        <v>2087.9899999999998</v>
      </c>
    </row>
    <row r="115" spans="2:10" x14ac:dyDescent="0.25">
      <c r="B115" s="3"/>
      <c r="C115" s="138"/>
      <c r="D115" s="138"/>
      <c r="E115" s="138"/>
      <c r="F115" s="138"/>
      <c r="G115" s="138"/>
      <c r="H115" s="138"/>
      <c r="I115" s="138"/>
      <c r="J115" s="138"/>
    </row>
    <row r="116" spans="2:10" hidden="1" x14ac:dyDescent="0.25">
      <c r="B116" s="28" t="s">
        <v>113</v>
      </c>
      <c r="C116" s="139" t="s">
        <v>114</v>
      </c>
      <c r="D116" s="139"/>
      <c r="E116" s="139"/>
      <c r="F116" s="139"/>
      <c r="G116" s="139"/>
      <c r="H116" s="139"/>
      <c r="I116" s="29">
        <f>I111+I112+I113</f>
        <v>8.6499999999999994E-2</v>
      </c>
      <c r="J116" s="30"/>
    </row>
    <row r="117" spans="2:10" hidden="1" x14ac:dyDescent="0.25">
      <c r="B117" s="31"/>
      <c r="C117" s="134">
        <v>100</v>
      </c>
      <c r="D117" s="134"/>
      <c r="E117" s="134"/>
      <c r="F117" s="134"/>
      <c r="G117" s="134"/>
      <c r="H117" s="134"/>
      <c r="I117" s="32"/>
      <c r="J117" s="33"/>
    </row>
    <row r="118" spans="2:10" hidden="1" x14ac:dyDescent="0.25">
      <c r="B118" s="34"/>
      <c r="C118" s="35"/>
      <c r="D118" s="35"/>
      <c r="E118" s="35"/>
      <c r="F118" s="35"/>
      <c r="G118" s="35"/>
      <c r="H118" s="35"/>
      <c r="I118" s="32"/>
      <c r="J118" s="33"/>
    </row>
    <row r="119" spans="2:10" hidden="1" x14ac:dyDescent="0.25">
      <c r="B119" s="31" t="s">
        <v>115</v>
      </c>
      <c r="C119" s="134" t="s">
        <v>116</v>
      </c>
      <c r="D119" s="134"/>
      <c r="E119" s="134"/>
      <c r="F119" s="134"/>
      <c r="G119" s="134"/>
      <c r="H119" s="134"/>
      <c r="I119" s="32"/>
      <c r="J119" s="33">
        <f>J37+J67+J76+J96+J104+J108+J109</f>
        <v>11178.062999999998</v>
      </c>
    </row>
    <row r="120" spans="2:10" hidden="1" x14ac:dyDescent="0.25">
      <c r="B120" s="31"/>
      <c r="C120" s="35"/>
      <c r="D120" s="35"/>
      <c r="E120" s="35"/>
      <c r="F120" s="35"/>
      <c r="G120" s="35"/>
      <c r="H120" s="35"/>
      <c r="I120" s="32"/>
      <c r="J120" s="33"/>
    </row>
    <row r="121" spans="2:10" hidden="1" x14ac:dyDescent="0.25">
      <c r="B121" s="31" t="s">
        <v>117</v>
      </c>
      <c r="C121" s="134" t="s">
        <v>118</v>
      </c>
      <c r="D121" s="134"/>
      <c r="E121" s="134"/>
      <c r="F121" s="134"/>
      <c r="G121" s="134"/>
      <c r="H121" s="134"/>
      <c r="I121" s="32"/>
      <c r="J121" s="33">
        <f>TRUNC(J119/(1-I116),2)</f>
        <v>12236.52</v>
      </c>
    </row>
    <row r="122" spans="2:10" hidden="1" x14ac:dyDescent="0.25">
      <c r="B122" s="31"/>
      <c r="C122" s="35"/>
      <c r="D122" s="35"/>
      <c r="E122" s="35"/>
      <c r="F122" s="35"/>
      <c r="G122" s="35"/>
      <c r="H122" s="35"/>
      <c r="I122" s="32"/>
      <c r="J122" s="33"/>
    </row>
    <row r="123" spans="2:10" hidden="1" x14ac:dyDescent="0.25">
      <c r="B123" s="36"/>
      <c r="C123" s="135" t="s">
        <v>119</v>
      </c>
      <c r="D123" s="135"/>
      <c r="E123" s="135"/>
      <c r="F123" s="135"/>
      <c r="G123" s="135"/>
      <c r="H123" s="135"/>
      <c r="I123" s="37"/>
      <c r="J123" s="38">
        <f>J121-J119</f>
        <v>1058.4570000000022</v>
      </c>
    </row>
    <row r="124" spans="2:10" x14ac:dyDescent="0.25">
      <c r="B124" s="133" t="s">
        <v>120</v>
      </c>
      <c r="C124" s="133"/>
      <c r="D124" s="133"/>
      <c r="E124" s="133"/>
      <c r="F124" s="133"/>
      <c r="G124" s="133"/>
      <c r="H124" s="133"/>
      <c r="I124" s="133"/>
      <c r="J124" s="133"/>
    </row>
    <row r="125" spans="2:10" x14ac:dyDescent="0.25">
      <c r="B125" s="136" t="s">
        <v>121</v>
      </c>
      <c r="C125" s="136"/>
      <c r="D125" s="136"/>
      <c r="E125" s="136"/>
      <c r="F125" s="136"/>
      <c r="G125" s="136"/>
      <c r="H125" s="136"/>
      <c r="I125" s="136"/>
      <c r="J125" s="12" t="s">
        <v>28</v>
      </c>
    </row>
    <row r="126" spans="2:10" x14ac:dyDescent="0.25">
      <c r="B126" s="2" t="s">
        <v>6</v>
      </c>
      <c r="C126" s="132" t="s">
        <v>25</v>
      </c>
      <c r="D126" s="132"/>
      <c r="E126" s="132"/>
      <c r="F126" s="132"/>
      <c r="G126" s="132"/>
      <c r="H126" s="132"/>
      <c r="I126" s="132"/>
      <c r="J126" s="7">
        <f>J37</f>
        <v>5152.3029999999999</v>
      </c>
    </row>
    <row r="127" spans="2:10" x14ac:dyDescent="0.25">
      <c r="B127" s="2" t="s">
        <v>8</v>
      </c>
      <c r="C127" s="132" t="s">
        <v>34</v>
      </c>
      <c r="D127" s="132"/>
      <c r="E127" s="132"/>
      <c r="F127" s="132"/>
      <c r="G127" s="132"/>
      <c r="H127" s="132"/>
      <c r="I127" s="132"/>
      <c r="J127" s="20">
        <f>J67</f>
        <v>3977.7999999999997</v>
      </c>
    </row>
    <row r="128" spans="2:10" x14ac:dyDescent="0.25">
      <c r="B128" s="2" t="s">
        <v>10</v>
      </c>
      <c r="C128" s="132" t="s">
        <v>67</v>
      </c>
      <c r="D128" s="132"/>
      <c r="E128" s="132"/>
      <c r="F128" s="132"/>
      <c r="G128" s="132"/>
      <c r="H128" s="132"/>
      <c r="I128" s="132"/>
      <c r="J128" s="20">
        <f>J76</f>
        <v>366.3</v>
      </c>
    </row>
    <row r="129" spans="2:12" x14ac:dyDescent="0.25">
      <c r="B129" s="2" t="s">
        <v>12</v>
      </c>
      <c r="C129" s="132" t="s">
        <v>75</v>
      </c>
      <c r="D129" s="132"/>
      <c r="E129" s="132"/>
      <c r="F129" s="132"/>
      <c r="G129" s="132"/>
      <c r="H129" s="132"/>
      <c r="I129" s="132"/>
      <c r="J129" s="20">
        <f>J96</f>
        <v>83.96</v>
      </c>
    </row>
    <row r="130" spans="2:12" x14ac:dyDescent="0.25">
      <c r="B130" s="2" t="s">
        <v>32</v>
      </c>
      <c r="C130" s="132" t="s">
        <v>94</v>
      </c>
      <c r="D130" s="132"/>
      <c r="E130" s="132"/>
      <c r="F130" s="132"/>
      <c r="G130" s="132"/>
      <c r="H130" s="132"/>
      <c r="I130" s="132"/>
      <c r="J130" s="20">
        <f>J104</f>
        <v>568.15</v>
      </c>
    </row>
    <row r="131" spans="2:12" x14ac:dyDescent="0.25">
      <c r="B131" s="16"/>
      <c r="C131" s="133" t="s">
        <v>122</v>
      </c>
      <c r="D131" s="133"/>
      <c r="E131" s="133"/>
      <c r="F131" s="133"/>
      <c r="G131" s="133"/>
      <c r="H131" s="133"/>
      <c r="I131" s="133"/>
      <c r="J131" s="39">
        <f>SUM(J126:J130)</f>
        <v>10148.512999999997</v>
      </c>
      <c r="L131" s="40"/>
    </row>
    <row r="132" spans="2:12" x14ac:dyDescent="0.25">
      <c r="B132" s="2" t="s">
        <v>46</v>
      </c>
      <c r="C132" s="132" t="s">
        <v>101</v>
      </c>
      <c r="D132" s="132"/>
      <c r="E132" s="132"/>
      <c r="F132" s="132"/>
      <c r="G132" s="132"/>
      <c r="H132" s="132"/>
      <c r="I132" s="132"/>
      <c r="J132" s="7">
        <f>J114</f>
        <v>2087.9899999999998</v>
      </c>
      <c r="L132" s="40"/>
    </row>
    <row r="133" spans="2:12" ht="18" x14ac:dyDescent="0.25">
      <c r="B133" s="131" t="s">
        <v>123</v>
      </c>
      <c r="C133" s="131"/>
      <c r="D133" s="131"/>
      <c r="E133" s="131"/>
      <c r="F133" s="131"/>
      <c r="G133" s="131"/>
      <c r="H133" s="131"/>
      <c r="I133" s="131"/>
      <c r="J133" s="41">
        <f>TRUNC(J131+J132,2)</f>
        <v>12236.5</v>
      </c>
      <c r="L133" s="40"/>
    </row>
    <row r="134" spans="2:12" ht="18" x14ac:dyDescent="0.25">
      <c r="B134" s="131" t="s">
        <v>124</v>
      </c>
      <c r="C134" s="131"/>
      <c r="D134" s="131"/>
      <c r="E134" s="131"/>
      <c r="F134" s="131"/>
      <c r="G134" s="131"/>
      <c r="H134" s="131"/>
      <c r="I134" s="131"/>
      <c r="J134" s="41">
        <f>J133*1</f>
        <v>12236.5</v>
      </c>
      <c r="L134" s="40"/>
    </row>
    <row r="135" spans="2:12" ht="18" x14ac:dyDescent="0.25">
      <c r="B135" s="131" t="s">
        <v>125</v>
      </c>
      <c r="C135" s="131"/>
      <c r="D135" s="131"/>
      <c r="E135" s="131"/>
      <c r="F135" s="131"/>
      <c r="G135" s="131"/>
      <c r="H135" s="131"/>
      <c r="I135" s="131"/>
      <c r="J135" s="41">
        <f>J134*12</f>
        <v>146838</v>
      </c>
    </row>
  </sheetData>
  <mergeCells count="142">
    <mergeCell ref="B1:J1"/>
    <mergeCell ref="B2:J2"/>
    <mergeCell ref="B3:J3"/>
    <mergeCell ref="B4:J4"/>
    <mergeCell ref="B6:J6"/>
    <mergeCell ref="B7:J7"/>
    <mergeCell ref="C12:H12"/>
    <mergeCell ref="I12:J12"/>
    <mergeCell ref="C13:H13"/>
    <mergeCell ref="I13:J13"/>
    <mergeCell ref="B15:J15"/>
    <mergeCell ref="B16:C16"/>
    <mergeCell ref="D16:E16"/>
    <mergeCell ref="F16:J16"/>
    <mergeCell ref="B8:J8"/>
    <mergeCell ref="B9:J9"/>
    <mergeCell ref="C10:H10"/>
    <mergeCell ref="I10:J10"/>
    <mergeCell ref="C11:H11"/>
    <mergeCell ref="I11:J11"/>
    <mergeCell ref="C21:H21"/>
    <mergeCell ref="I21:J21"/>
    <mergeCell ref="C22:H22"/>
    <mergeCell ref="I22:J22"/>
    <mergeCell ref="C23:H23"/>
    <mergeCell ref="I23:J23"/>
    <mergeCell ref="B17:C17"/>
    <mergeCell ref="D17:E17"/>
    <mergeCell ref="F17:J17"/>
    <mergeCell ref="B19:J19"/>
    <mergeCell ref="C20:H20"/>
    <mergeCell ref="I20:J20"/>
    <mergeCell ref="C29:H29"/>
    <mergeCell ref="C30:H30"/>
    <mergeCell ref="C31:H31"/>
    <mergeCell ref="C32:H32"/>
    <mergeCell ref="C33:H33"/>
    <mergeCell ref="C34:H34"/>
    <mergeCell ref="C24:H24"/>
    <mergeCell ref="I24:J24"/>
    <mergeCell ref="B25:J25"/>
    <mergeCell ref="B26:J26"/>
    <mergeCell ref="C27:H27"/>
    <mergeCell ref="C28:H28"/>
    <mergeCell ref="C42:H42"/>
    <mergeCell ref="B43:H43"/>
    <mergeCell ref="B44:J44"/>
    <mergeCell ref="B45:H45"/>
    <mergeCell ref="C46:H46"/>
    <mergeCell ref="C47:H47"/>
    <mergeCell ref="C35:H35"/>
    <mergeCell ref="C36:H36"/>
    <mergeCell ref="B37:I37"/>
    <mergeCell ref="B39:J39"/>
    <mergeCell ref="B40:H40"/>
    <mergeCell ref="C41:H41"/>
    <mergeCell ref="C53:H53"/>
    <mergeCell ref="B54:H54"/>
    <mergeCell ref="B55:J55"/>
    <mergeCell ref="B56:H56"/>
    <mergeCell ref="C57:H57"/>
    <mergeCell ref="C58:H58"/>
    <mergeCell ref="C48:H48"/>
    <mergeCell ref="L48:L52"/>
    <mergeCell ref="C49:H49"/>
    <mergeCell ref="C50:H50"/>
    <mergeCell ref="C51:H51"/>
    <mergeCell ref="C52:H52"/>
    <mergeCell ref="C65:I65"/>
    <mergeCell ref="C66:I66"/>
    <mergeCell ref="B67:I67"/>
    <mergeCell ref="B68:J68"/>
    <mergeCell ref="B69:J69"/>
    <mergeCell ref="C70:H70"/>
    <mergeCell ref="C59:H59"/>
    <mergeCell ref="B60:I60"/>
    <mergeCell ref="B61:J61"/>
    <mergeCell ref="B62:J62"/>
    <mergeCell ref="B63:I63"/>
    <mergeCell ref="C64:I64"/>
    <mergeCell ref="B77:J77"/>
    <mergeCell ref="B78:J78"/>
    <mergeCell ref="B79:H79"/>
    <mergeCell ref="C80:H80"/>
    <mergeCell ref="C81:H81"/>
    <mergeCell ref="C82:H82"/>
    <mergeCell ref="C71:H71"/>
    <mergeCell ref="C72:H72"/>
    <mergeCell ref="C73:H73"/>
    <mergeCell ref="C74:H74"/>
    <mergeCell ref="C75:H75"/>
    <mergeCell ref="B76:H76"/>
    <mergeCell ref="C89:H89"/>
    <mergeCell ref="B90:H90"/>
    <mergeCell ref="B91:J91"/>
    <mergeCell ref="B92:J92"/>
    <mergeCell ref="B93:I93"/>
    <mergeCell ref="C94:I94"/>
    <mergeCell ref="C83:H83"/>
    <mergeCell ref="C84:H84"/>
    <mergeCell ref="C85:H85"/>
    <mergeCell ref="B86:H86"/>
    <mergeCell ref="B87:J87"/>
    <mergeCell ref="B88:H88"/>
    <mergeCell ref="C101:H101"/>
    <mergeCell ref="C102:H102"/>
    <mergeCell ref="C103:H103"/>
    <mergeCell ref="B104:H104"/>
    <mergeCell ref="B105:J105"/>
    <mergeCell ref="B106:J106"/>
    <mergeCell ref="C95:I95"/>
    <mergeCell ref="B96:I96"/>
    <mergeCell ref="B97:J97"/>
    <mergeCell ref="B98:J98"/>
    <mergeCell ref="C99:H99"/>
    <mergeCell ref="C100:H100"/>
    <mergeCell ref="C113:H113"/>
    <mergeCell ref="B114:H114"/>
    <mergeCell ref="C115:J115"/>
    <mergeCell ref="C116:H116"/>
    <mergeCell ref="C117:H117"/>
    <mergeCell ref="C119:H119"/>
    <mergeCell ref="C107:H107"/>
    <mergeCell ref="C108:H108"/>
    <mergeCell ref="C109:H109"/>
    <mergeCell ref="C110:H110"/>
    <mergeCell ref="C111:H111"/>
    <mergeCell ref="C112:H112"/>
    <mergeCell ref="B133:I133"/>
    <mergeCell ref="B134:I134"/>
    <mergeCell ref="B135:I135"/>
    <mergeCell ref="C128:I128"/>
    <mergeCell ref="C129:I129"/>
    <mergeCell ref="C130:I130"/>
    <mergeCell ref="C131:I131"/>
    <mergeCell ref="C132:I132"/>
    <mergeCell ref="C121:H121"/>
    <mergeCell ref="C123:H123"/>
    <mergeCell ref="B124:J124"/>
    <mergeCell ref="B125:I125"/>
    <mergeCell ref="C126:I126"/>
    <mergeCell ref="C127:I127"/>
  </mergeCells>
  <pageMargins left="0.511811024" right="0.511811024" top="0.78740157499999996" bottom="0.78740157499999996" header="0.31496062000000002" footer="0.31496062000000002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470E-D6A2-46C6-B507-3674A0AC1A07}">
  <sheetPr>
    <pageSetUpPr fitToPage="1"/>
  </sheetPr>
  <dimension ref="B1:L135"/>
  <sheetViews>
    <sheetView showGridLines="0" topLeftCell="A81" zoomScale="80" zoomScaleNormal="80" workbookViewId="0">
      <selection activeCell="J100" sqref="J100:J101"/>
    </sheetView>
  </sheetViews>
  <sheetFormatPr defaultRowHeight="15" x14ac:dyDescent="0.25"/>
  <cols>
    <col min="2" max="2" width="10.42578125" customWidth="1"/>
    <col min="3" max="3" width="49.5703125" bestFit="1" customWidth="1"/>
    <col min="8" max="8" width="21.140625" customWidth="1"/>
    <col min="9" max="9" width="13.5703125" bestFit="1" customWidth="1"/>
    <col min="10" max="10" width="23.5703125" customWidth="1"/>
    <col min="12" max="12" width="13" bestFit="1" customWidth="1"/>
  </cols>
  <sheetData>
    <row r="1" spans="2:10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2:10" x14ac:dyDescent="0.25">
      <c r="B2" s="156" t="s">
        <v>1</v>
      </c>
      <c r="C2" s="156"/>
      <c r="D2" s="156"/>
      <c r="E2" s="156"/>
      <c r="F2" s="156"/>
      <c r="G2" s="156"/>
      <c r="H2" s="156"/>
      <c r="I2" s="156"/>
      <c r="J2" s="156"/>
    </row>
    <row r="3" spans="2:10" x14ac:dyDescent="0.25">
      <c r="B3" s="156" t="s">
        <v>2</v>
      </c>
      <c r="C3" s="156"/>
      <c r="D3" s="156"/>
      <c r="E3" s="156"/>
      <c r="F3" s="156"/>
      <c r="G3" s="156"/>
      <c r="H3" s="156"/>
      <c r="I3" s="156"/>
      <c r="J3" s="156"/>
    </row>
    <row r="4" spans="2:10" x14ac:dyDescent="0.25">
      <c r="B4" s="157" t="s">
        <v>3</v>
      </c>
      <c r="C4" s="157"/>
      <c r="D4" s="157"/>
      <c r="E4" s="157"/>
      <c r="F4" s="157"/>
      <c r="G4" s="157"/>
      <c r="H4" s="157"/>
      <c r="I4" s="157"/>
      <c r="J4" s="157"/>
    </row>
    <row r="5" spans="2:10" x14ac:dyDescent="0.25">
      <c r="B5" s="1"/>
      <c r="C5" s="1"/>
      <c r="D5" s="1" t="s">
        <v>4</v>
      </c>
      <c r="E5" s="1">
        <v>443036</v>
      </c>
      <c r="F5" s="1"/>
      <c r="G5" s="1"/>
      <c r="H5" s="1"/>
      <c r="I5" s="1"/>
      <c r="J5" s="1"/>
    </row>
    <row r="6" spans="2:10" x14ac:dyDescent="0.25">
      <c r="B6" s="153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8" t="s">
        <v>237</v>
      </c>
      <c r="C7" s="158"/>
      <c r="D7" s="158"/>
      <c r="E7" s="158"/>
      <c r="F7" s="158"/>
      <c r="G7" s="158"/>
      <c r="H7" s="158"/>
      <c r="I7" s="158"/>
      <c r="J7" s="158"/>
    </row>
    <row r="8" spans="2:10" x14ac:dyDescent="0.25">
      <c r="B8" s="155"/>
      <c r="C8" s="155"/>
      <c r="D8" s="155"/>
      <c r="E8" s="155"/>
      <c r="F8" s="155"/>
      <c r="G8" s="155"/>
      <c r="H8" s="155"/>
      <c r="I8" s="155"/>
      <c r="J8" s="155"/>
    </row>
    <row r="9" spans="2:10" x14ac:dyDescent="0.25">
      <c r="B9" s="133" t="s">
        <v>5</v>
      </c>
      <c r="C9" s="133"/>
      <c r="D9" s="133"/>
      <c r="E9" s="133"/>
      <c r="F9" s="133"/>
      <c r="G9" s="133"/>
      <c r="H9" s="133"/>
      <c r="I9" s="133"/>
      <c r="J9" s="133"/>
    </row>
    <row r="10" spans="2:10" x14ac:dyDescent="0.25">
      <c r="B10" s="2" t="s">
        <v>6</v>
      </c>
      <c r="C10" s="132" t="s">
        <v>7</v>
      </c>
      <c r="D10" s="132"/>
      <c r="E10" s="132"/>
      <c r="F10" s="132"/>
      <c r="G10" s="132"/>
      <c r="H10" s="132"/>
      <c r="I10" s="151"/>
      <c r="J10" s="152"/>
    </row>
    <row r="11" spans="2:10" x14ac:dyDescent="0.25">
      <c r="B11" s="2" t="s">
        <v>8</v>
      </c>
      <c r="C11" s="132" t="s">
        <v>9</v>
      </c>
      <c r="D11" s="132"/>
      <c r="E11" s="132"/>
      <c r="F11" s="132"/>
      <c r="G11" s="132"/>
      <c r="H11" s="132"/>
      <c r="I11" s="152" t="s">
        <v>127</v>
      </c>
      <c r="J11" s="152"/>
    </row>
    <row r="12" spans="2:10" x14ac:dyDescent="0.25">
      <c r="B12" s="2" t="s">
        <v>10</v>
      </c>
      <c r="C12" s="132" t="s">
        <v>11</v>
      </c>
      <c r="D12" s="132"/>
      <c r="E12" s="132"/>
      <c r="F12" s="132"/>
      <c r="G12" s="132"/>
      <c r="H12" s="132"/>
      <c r="I12" s="159" t="s">
        <v>128</v>
      </c>
      <c r="J12" s="152"/>
    </row>
    <row r="13" spans="2:10" x14ac:dyDescent="0.25">
      <c r="B13" s="2" t="s">
        <v>12</v>
      </c>
      <c r="C13" s="132" t="s">
        <v>13</v>
      </c>
      <c r="D13" s="132"/>
      <c r="E13" s="132"/>
      <c r="F13" s="132"/>
      <c r="G13" s="132"/>
      <c r="H13" s="132"/>
      <c r="I13" s="152">
        <v>12</v>
      </c>
      <c r="J13" s="152"/>
    </row>
    <row r="14" spans="2:10" x14ac:dyDescent="0.25">
      <c r="B14" s="3"/>
      <c r="C14" s="4"/>
      <c r="D14" s="4"/>
      <c r="E14" s="4"/>
      <c r="F14" s="4"/>
      <c r="G14" s="4"/>
      <c r="H14" s="4"/>
      <c r="I14" s="3"/>
      <c r="J14" s="3"/>
    </row>
    <row r="15" spans="2:10" x14ac:dyDescent="0.25">
      <c r="B15" s="133" t="s">
        <v>14</v>
      </c>
      <c r="C15" s="133"/>
      <c r="D15" s="133"/>
      <c r="E15" s="133"/>
      <c r="F15" s="133"/>
      <c r="G15" s="133"/>
      <c r="H15" s="133"/>
      <c r="I15" s="133"/>
      <c r="J15" s="133"/>
    </row>
    <row r="16" spans="2:10" x14ac:dyDescent="0.25">
      <c r="B16" s="152" t="s">
        <v>15</v>
      </c>
      <c r="C16" s="152"/>
      <c r="D16" s="152" t="s">
        <v>16</v>
      </c>
      <c r="E16" s="152"/>
      <c r="F16" s="152" t="s">
        <v>17</v>
      </c>
      <c r="G16" s="152"/>
      <c r="H16" s="152"/>
      <c r="I16" s="152"/>
      <c r="J16" s="152"/>
    </row>
    <row r="17" spans="2:10" x14ac:dyDescent="0.25">
      <c r="B17" s="152" t="s">
        <v>238</v>
      </c>
      <c r="C17" s="152"/>
      <c r="D17" s="152" t="s">
        <v>18</v>
      </c>
      <c r="E17" s="152"/>
      <c r="F17" s="152">
        <v>1</v>
      </c>
      <c r="G17" s="152"/>
      <c r="H17" s="152"/>
      <c r="I17" s="152"/>
      <c r="J17" s="152"/>
    </row>
    <row r="18" spans="2:10" x14ac:dyDescent="0.25">
      <c r="B18" s="3"/>
      <c r="C18" s="4"/>
      <c r="D18" s="4"/>
      <c r="E18" s="4"/>
      <c r="F18" s="4"/>
      <c r="G18" s="4"/>
      <c r="H18" s="4"/>
      <c r="I18" s="3"/>
      <c r="J18" s="3"/>
    </row>
    <row r="19" spans="2:10" x14ac:dyDescent="0.25">
      <c r="B19" s="133" t="s">
        <v>19</v>
      </c>
      <c r="C19" s="133"/>
      <c r="D19" s="133"/>
      <c r="E19" s="133"/>
      <c r="F19" s="133"/>
      <c r="G19" s="133"/>
      <c r="H19" s="133"/>
      <c r="I19" s="133"/>
      <c r="J19" s="133"/>
    </row>
    <row r="20" spans="2:10" x14ac:dyDescent="0.25">
      <c r="B20" s="2">
        <v>1</v>
      </c>
      <c r="C20" s="132" t="s">
        <v>20</v>
      </c>
      <c r="D20" s="132"/>
      <c r="E20" s="132"/>
      <c r="F20" s="132"/>
      <c r="G20" s="132"/>
      <c r="H20" s="132"/>
      <c r="I20" s="152" t="s">
        <v>238</v>
      </c>
      <c r="J20" s="152"/>
    </row>
    <row r="21" spans="2:10" x14ac:dyDescent="0.25">
      <c r="B21" s="2">
        <v>2</v>
      </c>
      <c r="C21" s="132" t="s">
        <v>21</v>
      </c>
      <c r="D21" s="132"/>
      <c r="E21" s="132"/>
      <c r="F21" s="132"/>
      <c r="G21" s="132"/>
      <c r="H21" s="132"/>
      <c r="I21" s="152" t="s">
        <v>239</v>
      </c>
      <c r="J21" s="152"/>
    </row>
    <row r="22" spans="2:10" x14ac:dyDescent="0.25">
      <c r="B22" s="2">
        <v>3</v>
      </c>
      <c r="C22" s="132" t="s">
        <v>22</v>
      </c>
      <c r="D22" s="132"/>
      <c r="E22" s="132"/>
      <c r="F22" s="132"/>
      <c r="G22" s="132"/>
      <c r="H22" s="132"/>
      <c r="I22" s="154">
        <v>1364.24</v>
      </c>
      <c r="J22" s="152"/>
    </row>
    <row r="23" spans="2:10" x14ac:dyDescent="0.25">
      <c r="B23" s="2">
        <v>4</v>
      </c>
      <c r="C23" s="132" t="s">
        <v>23</v>
      </c>
      <c r="D23" s="132"/>
      <c r="E23" s="132"/>
      <c r="F23" s="132"/>
      <c r="G23" s="132"/>
      <c r="H23" s="132"/>
      <c r="I23" s="137" t="s">
        <v>131</v>
      </c>
      <c r="J23" s="137"/>
    </row>
    <row r="24" spans="2:10" x14ac:dyDescent="0.25">
      <c r="B24" s="2">
        <v>5</v>
      </c>
      <c r="C24" s="132" t="s">
        <v>24</v>
      </c>
      <c r="D24" s="132"/>
      <c r="E24" s="132"/>
      <c r="F24" s="132"/>
      <c r="G24" s="132"/>
      <c r="H24" s="132"/>
      <c r="I24" s="151">
        <v>44958</v>
      </c>
      <c r="J24" s="152"/>
    </row>
    <row r="25" spans="2:10" x14ac:dyDescent="0.25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0" x14ac:dyDescent="0.25">
      <c r="B26" s="143" t="s">
        <v>25</v>
      </c>
      <c r="C26" s="143"/>
      <c r="D26" s="143"/>
      <c r="E26" s="143"/>
      <c r="F26" s="143"/>
      <c r="G26" s="143"/>
      <c r="H26" s="143"/>
      <c r="I26" s="143"/>
      <c r="J26" s="143"/>
    </row>
    <row r="27" spans="2:10" x14ac:dyDescent="0.25">
      <c r="B27" s="5">
        <v>1</v>
      </c>
      <c r="C27" s="137" t="s">
        <v>26</v>
      </c>
      <c r="D27" s="137"/>
      <c r="E27" s="137"/>
      <c r="F27" s="137"/>
      <c r="G27" s="137"/>
      <c r="H27" s="137"/>
      <c r="I27" s="5" t="s">
        <v>27</v>
      </c>
      <c r="J27" s="5" t="s">
        <v>28</v>
      </c>
    </row>
    <row r="28" spans="2:10" x14ac:dyDescent="0.25">
      <c r="B28" s="5" t="s">
        <v>6</v>
      </c>
      <c r="C28" s="132" t="s">
        <v>29</v>
      </c>
      <c r="D28" s="132"/>
      <c r="E28" s="132"/>
      <c r="F28" s="132"/>
      <c r="G28" s="132"/>
      <c r="H28" s="132"/>
      <c r="I28" s="6"/>
      <c r="J28" s="7">
        <v>1364.24</v>
      </c>
    </row>
    <row r="29" spans="2:10" x14ac:dyDescent="0.25">
      <c r="B29" s="5" t="s">
        <v>8</v>
      </c>
      <c r="C29" s="132" t="s">
        <v>132</v>
      </c>
      <c r="D29" s="132"/>
      <c r="E29" s="132"/>
      <c r="F29" s="132"/>
      <c r="G29" s="132"/>
      <c r="H29" s="132"/>
      <c r="I29" s="8"/>
      <c r="J29" s="7">
        <v>1505.27</v>
      </c>
    </row>
    <row r="30" spans="2:10" x14ac:dyDescent="0.25">
      <c r="B30" s="5" t="s">
        <v>10</v>
      </c>
      <c r="C30" s="132" t="s">
        <v>134</v>
      </c>
      <c r="D30" s="132"/>
      <c r="E30" s="132"/>
      <c r="F30" s="132"/>
      <c r="G30" s="132"/>
      <c r="H30" s="132"/>
      <c r="I30" s="8">
        <v>0.3</v>
      </c>
      <c r="J30" s="7">
        <v>409.27</v>
      </c>
    </row>
    <row r="31" spans="2:10" x14ac:dyDescent="0.25">
      <c r="B31" s="5" t="s">
        <v>12</v>
      </c>
      <c r="C31" s="132" t="s">
        <v>31</v>
      </c>
      <c r="D31" s="132"/>
      <c r="E31" s="132"/>
      <c r="F31" s="132"/>
      <c r="G31" s="132"/>
      <c r="H31" s="132"/>
      <c r="I31" s="8"/>
      <c r="J31" s="7">
        <v>150.52000000000001</v>
      </c>
    </row>
    <row r="32" spans="2:10" x14ac:dyDescent="0.25">
      <c r="B32" s="5" t="s">
        <v>32</v>
      </c>
      <c r="C32" s="132" t="s">
        <v>135</v>
      </c>
      <c r="D32" s="132"/>
      <c r="E32" s="132"/>
      <c r="F32" s="132"/>
      <c r="G32" s="132"/>
      <c r="H32" s="132"/>
      <c r="I32" s="8"/>
      <c r="J32" s="7">
        <v>85.41</v>
      </c>
    </row>
    <row r="33" spans="2:12" x14ac:dyDescent="0.25">
      <c r="B33" s="5" t="s">
        <v>46</v>
      </c>
      <c r="C33" s="132" t="s">
        <v>136</v>
      </c>
      <c r="D33" s="132"/>
      <c r="E33" s="132"/>
      <c r="F33" s="132"/>
      <c r="G33" s="132"/>
      <c r="H33" s="132"/>
      <c r="I33" s="8"/>
      <c r="J33" s="7">
        <v>297.01</v>
      </c>
    </row>
    <row r="34" spans="2:12" x14ac:dyDescent="0.25">
      <c r="B34" s="5" t="s">
        <v>48</v>
      </c>
      <c r="C34" s="132" t="s">
        <v>137</v>
      </c>
      <c r="D34" s="132"/>
      <c r="E34" s="132"/>
      <c r="F34" s="132"/>
      <c r="G34" s="132"/>
      <c r="H34" s="132"/>
      <c r="I34" s="8"/>
      <c r="J34" s="7">
        <v>635.89</v>
      </c>
    </row>
    <row r="35" spans="2:12" x14ac:dyDescent="0.25">
      <c r="B35" s="5" t="s">
        <v>50</v>
      </c>
      <c r="C35" s="132" t="s">
        <v>266</v>
      </c>
      <c r="D35" s="132"/>
      <c r="E35" s="132"/>
      <c r="F35" s="132"/>
      <c r="G35" s="132"/>
      <c r="H35" s="132"/>
      <c r="I35" s="8"/>
      <c r="J35" s="7">
        <v>262.47000000000003</v>
      </c>
    </row>
    <row r="36" spans="2:12" x14ac:dyDescent="0.25">
      <c r="B36" s="5" t="s">
        <v>133</v>
      </c>
      <c r="C36" s="132" t="s">
        <v>138</v>
      </c>
      <c r="D36" s="132"/>
      <c r="E36" s="132"/>
      <c r="F36" s="132"/>
      <c r="G36" s="132"/>
      <c r="H36" s="132"/>
      <c r="I36" s="8"/>
      <c r="J36" s="7">
        <v>1059.5899999999999</v>
      </c>
    </row>
    <row r="37" spans="2:12" x14ac:dyDescent="0.25">
      <c r="B37" s="137" t="s">
        <v>33</v>
      </c>
      <c r="C37" s="137"/>
      <c r="D37" s="137"/>
      <c r="E37" s="137"/>
      <c r="F37" s="137"/>
      <c r="G37" s="137"/>
      <c r="H37" s="137"/>
      <c r="I37" s="137"/>
      <c r="J37" s="9">
        <f>SUM(J28:J36)</f>
        <v>5769.670000000001</v>
      </c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1"/>
    </row>
    <row r="39" spans="2:12" x14ac:dyDescent="0.25">
      <c r="B39" s="143" t="s">
        <v>34</v>
      </c>
      <c r="C39" s="143"/>
      <c r="D39" s="143"/>
      <c r="E39" s="143"/>
      <c r="F39" s="143"/>
      <c r="G39" s="143"/>
      <c r="H39" s="143"/>
      <c r="I39" s="143"/>
      <c r="J39" s="143"/>
    </row>
    <row r="40" spans="2:12" x14ac:dyDescent="0.25">
      <c r="B40" s="136" t="s">
        <v>35</v>
      </c>
      <c r="C40" s="136"/>
      <c r="D40" s="136"/>
      <c r="E40" s="136"/>
      <c r="F40" s="136"/>
      <c r="G40" s="136"/>
      <c r="H40" s="136"/>
      <c r="I40" s="12" t="s">
        <v>27</v>
      </c>
      <c r="J40" s="12" t="s">
        <v>28</v>
      </c>
    </row>
    <row r="41" spans="2:12" x14ac:dyDescent="0.25">
      <c r="B41" s="5" t="s">
        <v>6</v>
      </c>
      <c r="C41" s="132" t="s">
        <v>36</v>
      </c>
      <c r="D41" s="132"/>
      <c r="E41" s="132"/>
      <c r="F41" s="132"/>
      <c r="G41" s="132"/>
      <c r="H41" s="132"/>
      <c r="I41" s="13">
        <v>8.3333000000000004E-2</v>
      </c>
      <c r="J41" s="7">
        <f>TRUNC($J$37*I41,2)</f>
        <v>480.8</v>
      </c>
    </row>
    <row r="42" spans="2:12" x14ac:dyDescent="0.25">
      <c r="B42" s="5" t="s">
        <v>8</v>
      </c>
      <c r="C42" s="132" t="s">
        <v>37</v>
      </c>
      <c r="D42" s="132"/>
      <c r="E42" s="132"/>
      <c r="F42" s="132"/>
      <c r="G42" s="132"/>
      <c r="H42" s="132"/>
      <c r="I42" s="14">
        <v>0.1111</v>
      </c>
      <c r="J42" s="7">
        <f>TRUNC($J$37*I42,2)</f>
        <v>641.01</v>
      </c>
    </row>
    <row r="43" spans="2:12" x14ac:dyDescent="0.25">
      <c r="B43" s="137" t="s">
        <v>38</v>
      </c>
      <c r="C43" s="137"/>
      <c r="D43" s="137"/>
      <c r="E43" s="137"/>
      <c r="F43" s="137"/>
      <c r="G43" s="137"/>
      <c r="H43" s="137"/>
      <c r="I43" s="15">
        <f>SUM(I41:I42)</f>
        <v>0.19443300000000002</v>
      </c>
      <c r="J43" s="9">
        <f>SUM(J41:J42)</f>
        <v>1121.81</v>
      </c>
    </row>
    <row r="44" spans="2:12" x14ac:dyDescent="0.25">
      <c r="B44" s="144"/>
      <c r="C44" s="144"/>
      <c r="D44" s="144"/>
      <c r="E44" s="144"/>
      <c r="F44" s="144"/>
      <c r="G44" s="144"/>
      <c r="H44" s="144"/>
      <c r="I44" s="144"/>
      <c r="J44" s="144"/>
    </row>
    <row r="45" spans="2:12" x14ac:dyDescent="0.25">
      <c r="B45" s="133" t="s">
        <v>39</v>
      </c>
      <c r="C45" s="133"/>
      <c r="D45" s="133"/>
      <c r="E45" s="133"/>
      <c r="F45" s="133"/>
      <c r="G45" s="133"/>
      <c r="H45" s="133"/>
      <c r="I45" s="16" t="s">
        <v>27</v>
      </c>
      <c r="J45" s="16" t="s">
        <v>28</v>
      </c>
    </row>
    <row r="46" spans="2:12" x14ac:dyDescent="0.25">
      <c r="B46" s="5" t="s">
        <v>6</v>
      </c>
      <c r="C46" s="132" t="s">
        <v>40</v>
      </c>
      <c r="D46" s="132"/>
      <c r="E46" s="132"/>
      <c r="F46" s="132"/>
      <c r="G46" s="132"/>
      <c r="H46" s="132"/>
      <c r="I46" s="13">
        <v>0.2</v>
      </c>
      <c r="J46" s="7">
        <f>TRUNC(($J$37+$J$43)*$I$46,2)</f>
        <v>1378.29</v>
      </c>
    </row>
    <row r="47" spans="2:12" x14ac:dyDescent="0.25">
      <c r="B47" s="5" t="s">
        <v>8</v>
      </c>
      <c r="C47" s="132" t="s">
        <v>41</v>
      </c>
      <c r="D47" s="132"/>
      <c r="E47" s="132"/>
      <c r="F47" s="132"/>
      <c r="G47" s="132"/>
      <c r="H47" s="132"/>
      <c r="I47" s="13">
        <v>2.5000000000000001E-2</v>
      </c>
      <c r="J47" s="7">
        <f>TRUNC(($J$37+$J$43)*$I$47,2)</f>
        <v>172.28</v>
      </c>
    </row>
    <row r="48" spans="2:12" ht="15" customHeight="1" x14ac:dyDescent="0.25">
      <c r="B48" s="5" t="s">
        <v>10</v>
      </c>
      <c r="C48" s="132" t="s">
        <v>42</v>
      </c>
      <c r="D48" s="132"/>
      <c r="E48" s="132"/>
      <c r="F48" s="132"/>
      <c r="G48" s="132"/>
      <c r="H48" s="132"/>
      <c r="I48" s="17">
        <v>0.03</v>
      </c>
      <c r="J48" s="7">
        <f>TRUNC(($J$37+$J$43)*$I$48,2)</f>
        <v>206.74</v>
      </c>
      <c r="L48" s="148" t="s">
        <v>43</v>
      </c>
    </row>
    <row r="49" spans="2:12" x14ac:dyDescent="0.25">
      <c r="B49" s="5" t="s">
        <v>12</v>
      </c>
      <c r="C49" s="132" t="s">
        <v>44</v>
      </c>
      <c r="D49" s="132"/>
      <c r="E49" s="132"/>
      <c r="F49" s="132"/>
      <c r="G49" s="132"/>
      <c r="H49" s="132"/>
      <c r="I49" s="13">
        <v>1.4999999999999999E-2</v>
      </c>
      <c r="J49" s="7">
        <f>TRUNC(($J$37+$J$43)*$I$49,2)</f>
        <v>103.37</v>
      </c>
      <c r="L49" s="149"/>
    </row>
    <row r="50" spans="2:12" x14ac:dyDescent="0.25">
      <c r="B50" s="5" t="s">
        <v>32</v>
      </c>
      <c r="C50" s="132" t="s">
        <v>45</v>
      </c>
      <c r="D50" s="132"/>
      <c r="E50" s="132"/>
      <c r="F50" s="132"/>
      <c r="G50" s="132"/>
      <c r="H50" s="132"/>
      <c r="I50" s="13">
        <v>0.01</v>
      </c>
      <c r="J50" s="7">
        <f>TRUNC(($J$37+$J$43)*$I$50,2)</f>
        <v>68.91</v>
      </c>
      <c r="L50" s="149"/>
    </row>
    <row r="51" spans="2:12" x14ac:dyDescent="0.25">
      <c r="B51" s="5" t="s">
        <v>46</v>
      </c>
      <c r="C51" s="132" t="s">
        <v>47</v>
      </c>
      <c r="D51" s="132"/>
      <c r="E51" s="132"/>
      <c r="F51" s="132"/>
      <c r="G51" s="132"/>
      <c r="H51" s="132"/>
      <c r="I51" s="13">
        <v>6.0000000000000001E-3</v>
      </c>
      <c r="J51" s="7">
        <f>TRUNC(($J$37+$J$43)*$I$51,2)</f>
        <v>41.34</v>
      </c>
      <c r="L51" s="149"/>
    </row>
    <row r="52" spans="2:12" x14ac:dyDescent="0.25">
      <c r="B52" s="5" t="s">
        <v>48</v>
      </c>
      <c r="C52" s="132" t="s">
        <v>49</v>
      </c>
      <c r="D52" s="132"/>
      <c r="E52" s="132"/>
      <c r="F52" s="132"/>
      <c r="G52" s="132"/>
      <c r="H52" s="132"/>
      <c r="I52" s="13">
        <v>2E-3</v>
      </c>
      <c r="J52" s="7">
        <f>TRUNC(($J$37+$J$43)*$I$52,2)</f>
        <v>13.78</v>
      </c>
      <c r="L52" s="150"/>
    </row>
    <row r="53" spans="2:12" x14ac:dyDescent="0.25">
      <c r="B53" s="5" t="s">
        <v>50</v>
      </c>
      <c r="C53" s="132" t="s">
        <v>51</v>
      </c>
      <c r="D53" s="132"/>
      <c r="E53" s="132"/>
      <c r="F53" s="132"/>
      <c r="G53" s="132"/>
      <c r="H53" s="132"/>
      <c r="I53" s="13">
        <v>0.08</v>
      </c>
      <c r="J53" s="7">
        <f>TRUNC(($J$37+$J$43)*$I$53,2)</f>
        <v>551.30999999999995</v>
      </c>
    </row>
    <row r="54" spans="2:12" x14ac:dyDescent="0.25">
      <c r="B54" s="137" t="s">
        <v>52</v>
      </c>
      <c r="C54" s="137"/>
      <c r="D54" s="137"/>
      <c r="E54" s="137"/>
      <c r="F54" s="137"/>
      <c r="G54" s="137"/>
      <c r="H54" s="137"/>
      <c r="I54" s="15">
        <f>SUM(I46:I53)</f>
        <v>0.36800000000000005</v>
      </c>
      <c r="J54" s="9">
        <f>SUM(J46:J53)</f>
        <v>2536.0199999999995</v>
      </c>
    </row>
    <row r="55" spans="2:12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2" x14ac:dyDescent="0.25">
      <c r="B56" s="133" t="s">
        <v>53</v>
      </c>
      <c r="C56" s="133"/>
      <c r="D56" s="133"/>
      <c r="E56" s="133"/>
      <c r="F56" s="133"/>
      <c r="G56" s="133"/>
      <c r="H56" s="133"/>
      <c r="I56" s="18"/>
      <c r="J56" s="16" t="s">
        <v>28</v>
      </c>
    </row>
    <row r="57" spans="2:12" x14ac:dyDescent="0.25">
      <c r="B57" s="5" t="s">
        <v>6</v>
      </c>
      <c r="C57" s="141" t="s">
        <v>54</v>
      </c>
      <c r="D57" s="141"/>
      <c r="E57" s="141"/>
      <c r="F57" s="141"/>
      <c r="G57" s="141"/>
      <c r="H57" s="141"/>
      <c r="I57" s="2" t="s">
        <v>55</v>
      </c>
      <c r="J57" s="19">
        <v>0</v>
      </c>
    </row>
    <row r="58" spans="2:12" x14ac:dyDescent="0.25">
      <c r="B58" s="5" t="s">
        <v>8</v>
      </c>
      <c r="C58" s="141" t="s">
        <v>56</v>
      </c>
      <c r="D58" s="141"/>
      <c r="E58" s="141"/>
      <c r="F58" s="141"/>
      <c r="G58" s="141"/>
      <c r="H58" s="141"/>
      <c r="I58" s="2" t="s">
        <v>55</v>
      </c>
      <c r="J58" s="19">
        <v>711.36</v>
      </c>
    </row>
    <row r="59" spans="2:12" x14ac:dyDescent="0.25">
      <c r="B59" s="5" t="s">
        <v>46</v>
      </c>
      <c r="C59" s="141" t="s">
        <v>270</v>
      </c>
      <c r="D59" s="141"/>
      <c r="E59" s="141"/>
      <c r="F59" s="141"/>
      <c r="G59" s="141"/>
      <c r="H59" s="141"/>
      <c r="I59" s="130">
        <v>0</v>
      </c>
      <c r="J59" s="19">
        <f>I59*30/2</f>
        <v>0</v>
      </c>
    </row>
    <row r="60" spans="2:12" x14ac:dyDescent="0.25">
      <c r="B60" s="137" t="s">
        <v>57</v>
      </c>
      <c r="C60" s="137"/>
      <c r="D60" s="137"/>
      <c r="E60" s="137"/>
      <c r="F60" s="137"/>
      <c r="G60" s="137"/>
      <c r="H60" s="137"/>
      <c r="I60" s="137"/>
      <c r="J60" s="9">
        <f>SUM(J57:J59)</f>
        <v>711.36</v>
      </c>
    </row>
    <row r="61" spans="2:12" x14ac:dyDescent="0.25">
      <c r="B61" s="144"/>
      <c r="C61" s="144"/>
      <c r="D61" s="144"/>
      <c r="E61" s="144"/>
      <c r="F61" s="144"/>
      <c r="G61" s="144"/>
      <c r="H61" s="144"/>
      <c r="I61" s="144"/>
      <c r="J61" s="144"/>
    </row>
    <row r="62" spans="2:12" x14ac:dyDescent="0.25"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</row>
    <row r="63" spans="2:12" x14ac:dyDescent="0.25">
      <c r="B63" s="136" t="s">
        <v>59</v>
      </c>
      <c r="C63" s="136"/>
      <c r="D63" s="136"/>
      <c r="E63" s="136"/>
      <c r="F63" s="136"/>
      <c r="G63" s="136"/>
      <c r="H63" s="136"/>
      <c r="I63" s="136"/>
      <c r="J63" s="12" t="s">
        <v>28</v>
      </c>
    </row>
    <row r="64" spans="2:12" x14ac:dyDescent="0.25">
      <c r="B64" s="5" t="s">
        <v>60</v>
      </c>
      <c r="C64" s="132" t="s">
        <v>61</v>
      </c>
      <c r="D64" s="132"/>
      <c r="E64" s="132"/>
      <c r="F64" s="132"/>
      <c r="G64" s="132"/>
      <c r="H64" s="132"/>
      <c r="I64" s="132"/>
      <c r="J64" s="7">
        <f>J43</f>
        <v>1121.81</v>
      </c>
    </row>
    <row r="65" spans="2:10" x14ac:dyDescent="0.25">
      <c r="B65" s="5" t="s">
        <v>62</v>
      </c>
      <c r="C65" s="132" t="s">
        <v>63</v>
      </c>
      <c r="D65" s="132"/>
      <c r="E65" s="132"/>
      <c r="F65" s="132"/>
      <c r="G65" s="132"/>
      <c r="H65" s="132"/>
      <c r="I65" s="132"/>
      <c r="J65" s="20">
        <f>J54</f>
        <v>2536.0199999999995</v>
      </c>
    </row>
    <row r="66" spans="2:10" x14ac:dyDescent="0.25">
      <c r="B66" s="5" t="s">
        <v>64</v>
      </c>
      <c r="C66" s="132" t="s">
        <v>65</v>
      </c>
      <c r="D66" s="132"/>
      <c r="E66" s="132"/>
      <c r="F66" s="132"/>
      <c r="G66" s="132"/>
      <c r="H66" s="132"/>
      <c r="I66" s="132"/>
      <c r="J66" s="20">
        <f>J60</f>
        <v>711.36</v>
      </c>
    </row>
    <row r="67" spans="2:10" x14ac:dyDescent="0.25">
      <c r="B67" s="137" t="s">
        <v>66</v>
      </c>
      <c r="C67" s="137"/>
      <c r="D67" s="137"/>
      <c r="E67" s="137"/>
      <c r="F67" s="137"/>
      <c r="G67" s="137"/>
      <c r="H67" s="137"/>
      <c r="I67" s="137"/>
      <c r="J67" s="21">
        <f>SUM(J64:J66)</f>
        <v>4369.1899999999996</v>
      </c>
    </row>
    <row r="68" spans="2:10" x14ac:dyDescent="0.25">
      <c r="B68" s="144"/>
      <c r="C68" s="144"/>
      <c r="D68" s="144"/>
      <c r="E68" s="144"/>
      <c r="F68" s="144"/>
      <c r="G68" s="144"/>
      <c r="H68" s="144"/>
      <c r="I68" s="144"/>
      <c r="J68" s="144"/>
    </row>
    <row r="69" spans="2:10" x14ac:dyDescent="0.25">
      <c r="B69" s="143" t="s">
        <v>67</v>
      </c>
      <c r="C69" s="143"/>
      <c r="D69" s="143"/>
      <c r="E69" s="143"/>
      <c r="F69" s="143"/>
      <c r="G69" s="143"/>
      <c r="H69" s="143"/>
      <c r="I69" s="143"/>
      <c r="J69" s="143"/>
    </row>
    <row r="70" spans="2:10" x14ac:dyDescent="0.25">
      <c r="B70" s="12">
        <v>3</v>
      </c>
      <c r="C70" s="136" t="s">
        <v>68</v>
      </c>
      <c r="D70" s="136"/>
      <c r="E70" s="136"/>
      <c r="F70" s="136"/>
      <c r="G70" s="136"/>
      <c r="H70" s="136"/>
      <c r="I70" s="12" t="s">
        <v>27</v>
      </c>
      <c r="J70" s="12" t="s">
        <v>28</v>
      </c>
    </row>
    <row r="71" spans="2:10" x14ac:dyDescent="0.25">
      <c r="B71" s="5" t="s">
        <v>6</v>
      </c>
      <c r="C71" s="132" t="s">
        <v>69</v>
      </c>
      <c r="D71" s="132"/>
      <c r="E71" s="132"/>
      <c r="F71" s="132"/>
      <c r="G71" s="132"/>
      <c r="H71" s="132"/>
      <c r="I71" s="13">
        <f>(1/12)*5%</f>
        <v>4.1666666666666666E-3</v>
      </c>
      <c r="J71" s="20">
        <f>TRUNC(I71*$J$37,2)</f>
        <v>24.04</v>
      </c>
    </row>
    <row r="72" spans="2:10" x14ac:dyDescent="0.25">
      <c r="B72" s="5" t="s">
        <v>8</v>
      </c>
      <c r="C72" s="132" t="s">
        <v>70</v>
      </c>
      <c r="D72" s="132"/>
      <c r="E72" s="132"/>
      <c r="F72" s="132"/>
      <c r="G72" s="132"/>
      <c r="H72" s="132"/>
      <c r="I72" s="13">
        <f>I53*I71</f>
        <v>3.3333333333333332E-4</v>
      </c>
      <c r="J72" s="20">
        <f>TRUNC(I72*$J$37,2)</f>
        <v>1.92</v>
      </c>
    </row>
    <row r="73" spans="2:10" x14ac:dyDescent="0.25">
      <c r="B73" s="5" t="s">
        <v>10</v>
      </c>
      <c r="C73" s="132" t="s">
        <v>71</v>
      </c>
      <c r="D73" s="132"/>
      <c r="E73" s="132"/>
      <c r="F73" s="132"/>
      <c r="G73" s="132"/>
      <c r="H73" s="132"/>
      <c r="I73" s="13">
        <f>((7/30)/12)</f>
        <v>1.9444444444444445E-2</v>
      </c>
      <c r="J73" s="20">
        <f>TRUNC(I73*$J$37,2)</f>
        <v>112.18</v>
      </c>
    </row>
    <row r="74" spans="2:10" x14ac:dyDescent="0.25">
      <c r="B74" s="5" t="s">
        <v>12</v>
      </c>
      <c r="C74" s="132" t="s">
        <v>72</v>
      </c>
      <c r="D74" s="132"/>
      <c r="E74" s="132"/>
      <c r="F74" s="132"/>
      <c r="G74" s="132"/>
      <c r="H74" s="132"/>
      <c r="I74" s="14">
        <f>I54*I73</f>
        <v>7.1555555555555565E-3</v>
      </c>
      <c r="J74" s="20">
        <f t="shared" ref="J74" si="0">TRUNC(I74*$J$37,2)</f>
        <v>41.28</v>
      </c>
    </row>
    <row r="75" spans="2:10" ht="25.5" customHeight="1" x14ac:dyDescent="0.25">
      <c r="B75" s="5" t="s">
        <v>32</v>
      </c>
      <c r="C75" s="145" t="s">
        <v>73</v>
      </c>
      <c r="D75" s="145"/>
      <c r="E75" s="145"/>
      <c r="F75" s="145"/>
      <c r="G75" s="145"/>
      <c r="H75" s="145"/>
      <c r="I75" s="13">
        <v>0.04</v>
      </c>
      <c r="J75" s="20">
        <f>TRUNC(I75*$J$37,2)</f>
        <v>230.78</v>
      </c>
    </row>
    <row r="76" spans="2:10" x14ac:dyDescent="0.25">
      <c r="B76" s="137" t="s">
        <v>74</v>
      </c>
      <c r="C76" s="137"/>
      <c r="D76" s="137"/>
      <c r="E76" s="137"/>
      <c r="F76" s="137"/>
      <c r="G76" s="137"/>
      <c r="H76" s="137"/>
      <c r="I76" s="15">
        <f>SUM(I71:I75)</f>
        <v>7.1099999999999997E-2</v>
      </c>
      <c r="J76" s="9">
        <f>SUM(J71:J75)</f>
        <v>410.20000000000005</v>
      </c>
    </row>
    <row r="77" spans="2:10" x14ac:dyDescent="0.25">
      <c r="B77" s="147"/>
      <c r="C77" s="147"/>
      <c r="D77" s="147"/>
      <c r="E77" s="147"/>
      <c r="F77" s="147"/>
      <c r="G77" s="147"/>
      <c r="H77" s="147"/>
      <c r="I77" s="147"/>
      <c r="J77" s="147"/>
    </row>
    <row r="78" spans="2:10" x14ac:dyDescent="0.25">
      <c r="B78" s="143" t="s">
        <v>75</v>
      </c>
      <c r="C78" s="143"/>
      <c r="D78" s="143"/>
      <c r="E78" s="143"/>
      <c r="F78" s="143"/>
      <c r="G78" s="143"/>
      <c r="H78" s="143"/>
      <c r="I78" s="143"/>
      <c r="J78" s="143"/>
    </row>
    <row r="79" spans="2:10" x14ac:dyDescent="0.25">
      <c r="B79" s="136" t="s">
        <v>76</v>
      </c>
      <c r="C79" s="136"/>
      <c r="D79" s="136"/>
      <c r="E79" s="136"/>
      <c r="F79" s="136"/>
      <c r="G79" s="136"/>
      <c r="H79" s="136"/>
      <c r="I79" s="12" t="s">
        <v>27</v>
      </c>
      <c r="J79" s="12" t="s">
        <v>28</v>
      </c>
    </row>
    <row r="80" spans="2:10" x14ac:dyDescent="0.25">
      <c r="B80" s="5" t="s">
        <v>6</v>
      </c>
      <c r="C80" s="146" t="s">
        <v>77</v>
      </c>
      <c r="D80" s="146"/>
      <c r="E80" s="146"/>
      <c r="F80" s="146"/>
      <c r="G80" s="146"/>
      <c r="H80" s="146"/>
      <c r="I80" s="22">
        <v>9.2999999999999992E-3</v>
      </c>
      <c r="J80" s="23">
        <f>TRUNC(($J$37)*I80,2)</f>
        <v>53.65</v>
      </c>
    </row>
    <row r="81" spans="2:10" x14ac:dyDescent="0.25">
      <c r="B81" s="5" t="s">
        <v>8</v>
      </c>
      <c r="C81" s="146" t="s">
        <v>78</v>
      </c>
      <c r="D81" s="146"/>
      <c r="E81" s="146"/>
      <c r="F81" s="146"/>
      <c r="G81" s="146"/>
      <c r="H81" s="146"/>
      <c r="I81" s="22">
        <v>2.8E-3</v>
      </c>
      <c r="J81" s="23">
        <f t="shared" ref="J81:J85" si="1">TRUNC(($J$37)*I81,2)</f>
        <v>16.149999999999999</v>
      </c>
    </row>
    <row r="82" spans="2:10" x14ac:dyDescent="0.25">
      <c r="B82" s="5" t="s">
        <v>10</v>
      </c>
      <c r="C82" s="146" t="s">
        <v>79</v>
      </c>
      <c r="D82" s="146"/>
      <c r="E82" s="146"/>
      <c r="F82" s="146"/>
      <c r="G82" s="146"/>
      <c r="H82" s="146"/>
      <c r="I82" s="22">
        <v>2.0000000000000001E-4</v>
      </c>
      <c r="J82" s="23">
        <f t="shared" si="1"/>
        <v>1.1499999999999999</v>
      </c>
    </row>
    <row r="83" spans="2:10" x14ac:dyDescent="0.25">
      <c r="B83" s="5" t="s">
        <v>12</v>
      </c>
      <c r="C83" s="146" t="s">
        <v>80</v>
      </c>
      <c r="D83" s="146"/>
      <c r="E83" s="146"/>
      <c r="F83" s="146"/>
      <c r="G83" s="146"/>
      <c r="H83" s="146"/>
      <c r="I83" s="22">
        <v>3.3E-3</v>
      </c>
      <c r="J83" s="23">
        <f t="shared" si="1"/>
        <v>19.03</v>
      </c>
    </row>
    <row r="84" spans="2:10" x14ac:dyDescent="0.25">
      <c r="B84" s="5" t="s">
        <v>32</v>
      </c>
      <c r="C84" s="146" t="s">
        <v>81</v>
      </c>
      <c r="D84" s="146"/>
      <c r="E84" s="146"/>
      <c r="F84" s="146"/>
      <c r="G84" s="146"/>
      <c r="H84" s="146"/>
      <c r="I84" s="22">
        <v>6.9999999999999999E-4</v>
      </c>
      <c r="J84" s="23">
        <f t="shared" si="1"/>
        <v>4.03</v>
      </c>
    </row>
    <row r="85" spans="2:10" x14ac:dyDescent="0.25">
      <c r="B85" s="5" t="s">
        <v>46</v>
      </c>
      <c r="C85" s="146" t="s">
        <v>82</v>
      </c>
      <c r="D85" s="146"/>
      <c r="E85" s="146"/>
      <c r="F85" s="146"/>
      <c r="G85" s="146"/>
      <c r="H85" s="146"/>
      <c r="I85" s="22">
        <v>0</v>
      </c>
      <c r="J85" s="23">
        <f t="shared" si="1"/>
        <v>0</v>
      </c>
    </row>
    <row r="86" spans="2:10" x14ac:dyDescent="0.25">
      <c r="B86" s="137" t="s">
        <v>83</v>
      </c>
      <c r="C86" s="137"/>
      <c r="D86" s="137"/>
      <c r="E86" s="137"/>
      <c r="F86" s="137"/>
      <c r="G86" s="137"/>
      <c r="H86" s="137"/>
      <c r="I86" s="15">
        <f>SUM(I80:I85)</f>
        <v>1.6299999999999999E-2</v>
      </c>
      <c r="J86" s="9">
        <f>SUM(J80:J85)</f>
        <v>94.01</v>
      </c>
    </row>
    <row r="87" spans="2:10" x14ac:dyDescent="0.25">
      <c r="B87" s="144"/>
      <c r="C87" s="144"/>
      <c r="D87" s="144"/>
      <c r="E87" s="144"/>
      <c r="F87" s="144"/>
      <c r="G87" s="144"/>
      <c r="H87" s="144"/>
      <c r="I87" s="144"/>
      <c r="J87" s="144"/>
    </row>
    <row r="88" spans="2:10" x14ac:dyDescent="0.25">
      <c r="B88" s="133" t="s">
        <v>84</v>
      </c>
      <c r="C88" s="133"/>
      <c r="D88" s="133"/>
      <c r="E88" s="133"/>
      <c r="F88" s="133"/>
      <c r="G88" s="133"/>
      <c r="H88" s="133"/>
      <c r="I88" s="16" t="s">
        <v>27</v>
      </c>
      <c r="J88" s="16" t="s">
        <v>28</v>
      </c>
    </row>
    <row r="89" spans="2:10" x14ac:dyDescent="0.25">
      <c r="B89" s="5" t="s">
        <v>6</v>
      </c>
      <c r="C89" s="145" t="s">
        <v>85</v>
      </c>
      <c r="D89" s="132"/>
      <c r="E89" s="132"/>
      <c r="F89" s="132"/>
      <c r="G89" s="132"/>
      <c r="H89" s="132"/>
      <c r="I89" s="13">
        <v>0</v>
      </c>
      <c r="J89" s="7">
        <v>0</v>
      </c>
    </row>
    <row r="90" spans="2:10" x14ac:dyDescent="0.25">
      <c r="B90" s="137" t="s">
        <v>86</v>
      </c>
      <c r="C90" s="137"/>
      <c r="D90" s="137"/>
      <c r="E90" s="137"/>
      <c r="F90" s="137"/>
      <c r="G90" s="137"/>
      <c r="H90" s="137"/>
      <c r="I90" s="15">
        <v>0</v>
      </c>
      <c r="J90" s="9">
        <v>0</v>
      </c>
    </row>
    <row r="91" spans="2:10" x14ac:dyDescent="0.25">
      <c r="B91" s="144"/>
      <c r="C91" s="144"/>
      <c r="D91" s="144"/>
      <c r="E91" s="144"/>
      <c r="F91" s="144"/>
      <c r="G91" s="144"/>
      <c r="H91" s="144"/>
      <c r="I91" s="144"/>
      <c r="J91" s="144"/>
    </row>
    <row r="92" spans="2:10" x14ac:dyDescent="0.25">
      <c r="B92" s="133" t="s">
        <v>87</v>
      </c>
      <c r="C92" s="133"/>
      <c r="D92" s="133"/>
      <c r="E92" s="133"/>
      <c r="F92" s="133"/>
      <c r="G92" s="133"/>
      <c r="H92" s="133"/>
      <c r="I92" s="133"/>
      <c r="J92" s="133"/>
    </row>
    <row r="93" spans="2:10" x14ac:dyDescent="0.25">
      <c r="B93" s="136" t="s">
        <v>88</v>
      </c>
      <c r="C93" s="136"/>
      <c r="D93" s="136"/>
      <c r="E93" s="136"/>
      <c r="F93" s="136"/>
      <c r="G93" s="136"/>
      <c r="H93" s="136"/>
      <c r="I93" s="136"/>
      <c r="J93" s="12" t="s">
        <v>28</v>
      </c>
    </row>
    <row r="94" spans="2:10" x14ac:dyDescent="0.25">
      <c r="B94" s="5" t="s">
        <v>89</v>
      </c>
      <c r="C94" s="132" t="s">
        <v>90</v>
      </c>
      <c r="D94" s="132"/>
      <c r="E94" s="132"/>
      <c r="F94" s="132"/>
      <c r="G94" s="132"/>
      <c r="H94" s="132"/>
      <c r="I94" s="132"/>
      <c r="J94" s="7">
        <f>J86</f>
        <v>94.01</v>
      </c>
    </row>
    <row r="95" spans="2:10" x14ac:dyDescent="0.25">
      <c r="B95" s="5" t="s">
        <v>91</v>
      </c>
      <c r="C95" s="132" t="s">
        <v>92</v>
      </c>
      <c r="D95" s="132"/>
      <c r="E95" s="132"/>
      <c r="F95" s="132"/>
      <c r="G95" s="132"/>
      <c r="H95" s="132"/>
      <c r="I95" s="132"/>
      <c r="J95" s="20">
        <f>J90</f>
        <v>0</v>
      </c>
    </row>
    <row r="96" spans="2:10" x14ac:dyDescent="0.25">
      <c r="B96" s="137" t="s">
        <v>93</v>
      </c>
      <c r="C96" s="137"/>
      <c r="D96" s="137"/>
      <c r="E96" s="137"/>
      <c r="F96" s="137"/>
      <c r="G96" s="137"/>
      <c r="H96" s="137"/>
      <c r="I96" s="137"/>
      <c r="J96" s="21">
        <f>SUM(J94:J95)</f>
        <v>94.01</v>
      </c>
    </row>
    <row r="97" spans="2:10" x14ac:dyDescent="0.25">
      <c r="B97" s="144"/>
      <c r="C97" s="144"/>
      <c r="D97" s="144"/>
      <c r="E97" s="144"/>
      <c r="F97" s="144"/>
      <c r="G97" s="144"/>
      <c r="H97" s="144"/>
      <c r="I97" s="144"/>
      <c r="J97" s="144"/>
    </row>
    <row r="98" spans="2:10" x14ac:dyDescent="0.25">
      <c r="B98" s="143" t="s">
        <v>94</v>
      </c>
      <c r="C98" s="143"/>
      <c r="D98" s="143"/>
      <c r="E98" s="143"/>
      <c r="F98" s="143"/>
      <c r="G98" s="143"/>
      <c r="H98" s="143"/>
      <c r="I98" s="143"/>
      <c r="J98" s="143"/>
    </row>
    <row r="99" spans="2:10" x14ac:dyDescent="0.25">
      <c r="B99" s="12">
        <v>5</v>
      </c>
      <c r="C99" s="136" t="s">
        <v>95</v>
      </c>
      <c r="D99" s="136"/>
      <c r="E99" s="136"/>
      <c r="F99" s="136"/>
      <c r="G99" s="136"/>
      <c r="H99" s="136"/>
      <c r="I99" s="12"/>
      <c r="J99" s="12" t="s">
        <v>28</v>
      </c>
    </row>
    <row r="100" spans="2:10" x14ac:dyDescent="0.25">
      <c r="B100" s="5" t="s">
        <v>6</v>
      </c>
      <c r="C100" s="141" t="s">
        <v>96</v>
      </c>
      <c r="D100" s="141"/>
      <c r="E100" s="141"/>
      <c r="F100" s="141"/>
      <c r="G100" s="141"/>
      <c r="H100" s="141"/>
      <c r="I100" s="13">
        <v>0</v>
      </c>
      <c r="J100" s="7">
        <v>180.97</v>
      </c>
    </row>
    <row r="101" spans="2:10" x14ac:dyDescent="0.25">
      <c r="B101" s="5" t="s">
        <v>8</v>
      </c>
      <c r="C101" s="141" t="s">
        <v>97</v>
      </c>
      <c r="D101" s="141"/>
      <c r="E101" s="141"/>
      <c r="F101" s="141"/>
      <c r="G101" s="141"/>
      <c r="H101" s="141"/>
      <c r="I101" s="13">
        <v>0</v>
      </c>
      <c r="J101" s="7">
        <v>387.18</v>
      </c>
    </row>
    <row r="102" spans="2:10" x14ac:dyDescent="0.25">
      <c r="B102" s="24" t="s">
        <v>10</v>
      </c>
      <c r="C102" s="141" t="s">
        <v>98</v>
      </c>
      <c r="D102" s="141"/>
      <c r="E102" s="141"/>
      <c r="F102" s="141"/>
      <c r="G102" s="141"/>
      <c r="H102" s="141"/>
      <c r="I102" s="2" t="s">
        <v>55</v>
      </c>
      <c r="J102" s="7">
        <v>0</v>
      </c>
    </row>
    <row r="103" spans="2:10" x14ac:dyDescent="0.25">
      <c r="B103" s="24" t="s">
        <v>12</v>
      </c>
      <c r="C103" s="141" t="s">
        <v>99</v>
      </c>
      <c r="D103" s="141"/>
      <c r="E103" s="141"/>
      <c r="F103" s="141"/>
      <c r="G103" s="141"/>
      <c r="H103" s="141"/>
      <c r="I103" s="2" t="s">
        <v>55</v>
      </c>
      <c r="J103" s="7">
        <v>0</v>
      </c>
    </row>
    <row r="104" spans="2:10" x14ac:dyDescent="0.25">
      <c r="B104" s="137" t="s">
        <v>100</v>
      </c>
      <c r="C104" s="137"/>
      <c r="D104" s="137"/>
      <c r="E104" s="137"/>
      <c r="F104" s="137"/>
      <c r="G104" s="137"/>
      <c r="H104" s="137"/>
      <c r="I104" s="15" t="s">
        <v>55</v>
      </c>
      <c r="J104" s="9">
        <f>SUM(J100:J103)</f>
        <v>568.15</v>
      </c>
    </row>
    <row r="105" spans="2:10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</row>
    <row r="106" spans="2:10" x14ac:dyDescent="0.25">
      <c r="B106" s="143" t="s">
        <v>101</v>
      </c>
      <c r="C106" s="143"/>
      <c r="D106" s="143"/>
      <c r="E106" s="143"/>
      <c r="F106" s="143"/>
      <c r="G106" s="143"/>
      <c r="H106" s="143"/>
      <c r="I106" s="143"/>
      <c r="J106" s="143"/>
    </row>
    <row r="107" spans="2:10" x14ac:dyDescent="0.25">
      <c r="B107" s="12">
        <v>6</v>
      </c>
      <c r="C107" s="136" t="s">
        <v>102</v>
      </c>
      <c r="D107" s="136"/>
      <c r="E107" s="136"/>
      <c r="F107" s="136"/>
      <c r="G107" s="136"/>
      <c r="H107" s="136"/>
      <c r="I107" s="12" t="s">
        <v>27</v>
      </c>
      <c r="J107" s="12" t="s">
        <v>28</v>
      </c>
    </row>
    <row r="108" spans="2:10" x14ac:dyDescent="0.25">
      <c r="B108" s="5" t="s">
        <v>6</v>
      </c>
      <c r="C108" s="132" t="s">
        <v>103</v>
      </c>
      <c r="D108" s="132"/>
      <c r="E108" s="132"/>
      <c r="F108" s="132"/>
      <c r="G108" s="132"/>
      <c r="H108" s="132"/>
      <c r="I108" s="25">
        <v>4.9000000000000002E-2</v>
      </c>
      <c r="J108" s="7">
        <f>TRUNC(((J131)*I108),2)</f>
        <v>549.34</v>
      </c>
    </row>
    <row r="109" spans="2:10" x14ac:dyDescent="0.25">
      <c r="B109" s="5" t="s">
        <v>8</v>
      </c>
      <c r="C109" s="132" t="s">
        <v>104</v>
      </c>
      <c r="D109" s="132"/>
      <c r="E109" s="132"/>
      <c r="F109" s="132"/>
      <c r="G109" s="132"/>
      <c r="H109" s="132"/>
      <c r="I109" s="25">
        <v>0.05</v>
      </c>
      <c r="J109" s="7">
        <f>TRUNC(((J131+J108)*I109),2)</f>
        <v>588.02</v>
      </c>
    </row>
    <row r="110" spans="2:10" x14ac:dyDescent="0.25">
      <c r="B110" s="5" t="s">
        <v>10</v>
      </c>
      <c r="C110" s="140" t="s">
        <v>105</v>
      </c>
      <c r="D110" s="140"/>
      <c r="E110" s="140"/>
      <c r="F110" s="140"/>
      <c r="G110" s="140"/>
      <c r="H110" s="140"/>
      <c r="I110" s="8"/>
      <c r="J110" s="26"/>
    </row>
    <row r="111" spans="2:10" x14ac:dyDescent="0.25">
      <c r="B111" s="5" t="s">
        <v>106</v>
      </c>
      <c r="C111" s="132" t="s">
        <v>107</v>
      </c>
      <c r="D111" s="132"/>
      <c r="E111" s="132"/>
      <c r="F111" s="132"/>
      <c r="G111" s="132"/>
      <c r="H111" s="132"/>
      <c r="I111" s="27">
        <v>6.4999999999999997E-3</v>
      </c>
      <c r="J111" s="20">
        <f>TRUNC(I111*((J131+J108+J109)/(1-I116)),2)</f>
        <v>87.86</v>
      </c>
    </row>
    <row r="112" spans="2:10" x14ac:dyDescent="0.25">
      <c r="B112" s="5" t="s">
        <v>108</v>
      </c>
      <c r="C112" s="132" t="s">
        <v>109</v>
      </c>
      <c r="D112" s="132"/>
      <c r="E112" s="132"/>
      <c r="F112" s="132"/>
      <c r="G112" s="132"/>
      <c r="H112" s="132"/>
      <c r="I112" s="27">
        <v>0.03</v>
      </c>
      <c r="J112" s="20">
        <f>TRUNC(I112*(J131+J108+J109)/(1-I116),2)</f>
        <v>405.53</v>
      </c>
    </row>
    <row r="113" spans="2:10" x14ac:dyDescent="0.25">
      <c r="B113" s="5" t="s">
        <v>110</v>
      </c>
      <c r="C113" s="132" t="s">
        <v>111</v>
      </c>
      <c r="D113" s="132"/>
      <c r="E113" s="132"/>
      <c r="F113" s="132"/>
      <c r="G113" s="132"/>
      <c r="H113" s="132"/>
      <c r="I113" s="27">
        <v>0.05</v>
      </c>
      <c r="J113" s="20">
        <f>TRUNC(I113*(J131+J108+J109)/(1-I116),2)</f>
        <v>675.89</v>
      </c>
    </row>
    <row r="114" spans="2:10" x14ac:dyDescent="0.25">
      <c r="B114" s="137" t="s">
        <v>112</v>
      </c>
      <c r="C114" s="137"/>
      <c r="D114" s="137"/>
      <c r="E114" s="137"/>
      <c r="F114" s="137"/>
      <c r="G114" s="137"/>
      <c r="H114" s="137"/>
      <c r="I114" s="27">
        <f>SUM(I108:I113)</f>
        <v>0.1855</v>
      </c>
      <c r="J114" s="21">
        <f>SUM(J108:J113)</f>
        <v>2306.64</v>
      </c>
    </row>
    <row r="115" spans="2:10" x14ac:dyDescent="0.25">
      <c r="B115" s="3"/>
      <c r="C115" s="138"/>
      <c r="D115" s="138"/>
      <c r="E115" s="138"/>
      <c r="F115" s="138"/>
      <c r="G115" s="138"/>
      <c r="H115" s="138"/>
      <c r="I115" s="138"/>
      <c r="J115" s="138"/>
    </row>
    <row r="116" spans="2:10" hidden="1" x14ac:dyDescent="0.25">
      <c r="B116" s="28" t="s">
        <v>113</v>
      </c>
      <c r="C116" s="139" t="s">
        <v>114</v>
      </c>
      <c r="D116" s="139"/>
      <c r="E116" s="139"/>
      <c r="F116" s="139"/>
      <c r="G116" s="139"/>
      <c r="H116" s="139"/>
      <c r="I116" s="29">
        <f>I111+I112+I113</f>
        <v>8.6499999999999994E-2</v>
      </c>
      <c r="J116" s="30"/>
    </row>
    <row r="117" spans="2:10" hidden="1" x14ac:dyDescent="0.25">
      <c r="B117" s="31"/>
      <c r="C117" s="134">
        <v>100</v>
      </c>
      <c r="D117" s="134"/>
      <c r="E117" s="134"/>
      <c r="F117" s="134"/>
      <c r="G117" s="134"/>
      <c r="H117" s="134"/>
      <c r="I117" s="32"/>
      <c r="J117" s="33"/>
    </row>
    <row r="118" spans="2:10" hidden="1" x14ac:dyDescent="0.25">
      <c r="B118" s="34"/>
      <c r="C118" s="35"/>
      <c r="D118" s="35"/>
      <c r="E118" s="35"/>
      <c r="F118" s="35"/>
      <c r="G118" s="35"/>
      <c r="H118" s="35"/>
      <c r="I118" s="32"/>
      <c r="J118" s="33"/>
    </row>
    <row r="119" spans="2:10" hidden="1" x14ac:dyDescent="0.25">
      <c r="B119" s="31" t="s">
        <v>115</v>
      </c>
      <c r="C119" s="134" t="s">
        <v>116</v>
      </c>
      <c r="D119" s="134"/>
      <c r="E119" s="134"/>
      <c r="F119" s="134"/>
      <c r="G119" s="134"/>
      <c r="H119" s="134"/>
      <c r="I119" s="32"/>
      <c r="J119" s="33">
        <f>J37+J67+J76+J96+J104+J108+J109</f>
        <v>12348.580000000002</v>
      </c>
    </row>
    <row r="120" spans="2:10" hidden="1" x14ac:dyDescent="0.25">
      <c r="B120" s="31"/>
      <c r="C120" s="35"/>
      <c r="D120" s="35"/>
      <c r="E120" s="35"/>
      <c r="F120" s="35"/>
      <c r="G120" s="35"/>
      <c r="H120" s="35"/>
      <c r="I120" s="32"/>
      <c r="J120" s="33"/>
    </row>
    <row r="121" spans="2:10" hidden="1" x14ac:dyDescent="0.25">
      <c r="B121" s="31" t="s">
        <v>117</v>
      </c>
      <c r="C121" s="134" t="s">
        <v>118</v>
      </c>
      <c r="D121" s="134"/>
      <c r="E121" s="134"/>
      <c r="F121" s="134"/>
      <c r="G121" s="134"/>
      <c r="H121" s="134"/>
      <c r="I121" s="32"/>
      <c r="J121" s="33">
        <f>TRUNC(J119/(1-I116),2)</f>
        <v>13517.87</v>
      </c>
    </row>
    <row r="122" spans="2:10" hidden="1" x14ac:dyDescent="0.25">
      <c r="B122" s="31"/>
      <c r="C122" s="35"/>
      <c r="D122" s="35"/>
      <c r="E122" s="35"/>
      <c r="F122" s="35"/>
      <c r="G122" s="35"/>
      <c r="H122" s="35"/>
      <c r="I122" s="32"/>
      <c r="J122" s="33"/>
    </row>
    <row r="123" spans="2:10" hidden="1" x14ac:dyDescent="0.25">
      <c r="B123" s="36"/>
      <c r="C123" s="135" t="s">
        <v>119</v>
      </c>
      <c r="D123" s="135"/>
      <c r="E123" s="135"/>
      <c r="F123" s="135"/>
      <c r="G123" s="135"/>
      <c r="H123" s="135"/>
      <c r="I123" s="37"/>
      <c r="J123" s="38">
        <f>J121-J119</f>
        <v>1169.2899999999991</v>
      </c>
    </row>
    <row r="124" spans="2:10" x14ac:dyDescent="0.25">
      <c r="B124" s="133" t="s">
        <v>120</v>
      </c>
      <c r="C124" s="133"/>
      <c r="D124" s="133"/>
      <c r="E124" s="133"/>
      <c r="F124" s="133"/>
      <c r="G124" s="133"/>
      <c r="H124" s="133"/>
      <c r="I124" s="133"/>
      <c r="J124" s="133"/>
    </row>
    <row r="125" spans="2:10" x14ac:dyDescent="0.25">
      <c r="B125" s="136" t="s">
        <v>121</v>
      </c>
      <c r="C125" s="136"/>
      <c r="D125" s="136"/>
      <c r="E125" s="136"/>
      <c r="F125" s="136"/>
      <c r="G125" s="136"/>
      <c r="H125" s="136"/>
      <c r="I125" s="136"/>
      <c r="J125" s="12" t="s">
        <v>28</v>
      </c>
    </row>
    <row r="126" spans="2:10" x14ac:dyDescent="0.25">
      <c r="B126" s="2" t="s">
        <v>6</v>
      </c>
      <c r="C126" s="132" t="s">
        <v>25</v>
      </c>
      <c r="D126" s="132"/>
      <c r="E126" s="132"/>
      <c r="F126" s="132"/>
      <c r="G126" s="132"/>
      <c r="H126" s="132"/>
      <c r="I126" s="132"/>
      <c r="J126" s="7">
        <f>J37</f>
        <v>5769.670000000001</v>
      </c>
    </row>
    <row r="127" spans="2:10" x14ac:dyDescent="0.25">
      <c r="B127" s="2" t="s">
        <v>8</v>
      </c>
      <c r="C127" s="132" t="s">
        <v>34</v>
      </c>
      <c r="D127" s="132"/>
      <c r="E127" s="132"/>
      <c r="F127" s="132"/>
      <c r="G127" s="132"/>
      <c r="H127" s="132"/>
      <c r="I127" s="132"/>
      <c r="J127" s="20">
        <f>J67</f>
        <v>4369.1899999999996</v>
      </c>
    </row>
    <row r="128" spans="2:10" x14ac:dyDescent="0.25">
      <c r="B128" s="2" t="s">
        <v>10</v>
      </c>
      <c r="C128" s="132" t="s">
        <v>67</v>
      </c>
      <c r="D128" s="132"/>
      <c r="E128" s="132"/>
      <c r="F128" s="132"/>
      <c r="G128" s="132"/>
      <c r="H128" s="132"/>
      <c r="I128" s="132"/>
      <c r="J128" s="20">
        <f>J76</f>
        <v>410.20000000000005</v>
      </c>
    </row>
    <row r="129" spans="2:12" x14ac:dyDescent="0.25">
      <c r="B129" s="2" t="s">
        <v>12</v>
      </c>
      <c r="C129" s="132" t="s">
        <v>75</v>
      </c>
      <c r="D129" s="132"/>
      <c r="E129" s="132"/>
      <c r="F129" s="132"/>
      <c r="G129" s="132"/>
      <c r="H129" s="132"/>
      <c r="I129" s="132"/>
      <c r="J129" s="20">
        <f>J96</f>
        <v>94.01</v>
      </c>
    </row>
    <row r="130" spans="2:12" x14ac:dyDescent="0.25">
      <c r="B130" s="2" t="s">
        <v>32</v>
      </c>
      <c r="C130" s="132" t="s">
        <v>94</v>
      </c>
      <c r="D130" s="132"/>
      <c r="E130" s="132"/>
      <c r="F130" s="132"/>
      <c r="G130" s="132"/>
      <c r="H130" s="132"/>
      <c r="I130" s="132"/>
      <c r="J130" s="20">
        <f>J104</f>
        <v>568.15</v>
      </c>
    </row>
    <row r="131" spans="2:12" x14ac:dyDescent="0.25">
      <c r="B131" s="16"/>
      <c r="C131" s="133" t="s">
        <v>122</v>
      </c>
      <c r="D131" s="133"/>
      <c r="E131" s="133"/>
      <c r="F131" s="133"/>
      <c r="G131" s="133"/>
      <c r="H131" s="133"/>
      <c r="I131" s="133"/>
      <c r="J131" s="39">
        <f>SUM(J126:J130)</f>
        <v>11211.220000000001</v>
      </c>
      <c r="L131" s="40"/>
    </row>
    <row r="132" spans="2:12" x14ac:dyDescent="0.25">
      <c r="B132" s="2" t="s">
        <v>46</v>
      </c>
      <c r="C132" s="132" t="s">
        <v>101</v>
      </c>
      <c r="D132" s="132"/>
      <c r="E132" s="132"/>
      <c r="F132" s="132"/>
      <c r="G132" s="132"/>
      <c r="H132" s="132"/>
      <c r="I132" s="132"/>
      <c r="J132" s="7">
        <f>J114</f>
        <v>2306.64</v>
      </c>
      <c r="L132" s="40"/>
    </row>
    <row r="133" spans="2:12" ht="18" x14ac:dyDescent="0.25">
      <c r="B133" s="131" t="s">
        <v>123</v>
      </c>
      <c r="C133" s="131"/>
      <c r="D133" s="131"/>
      <c r="E133" s="131"/>
      <c r="F133" s="131"/>
      <c r="G133" s="131"/>
      <c r="H133" s="131"/>
      <c r="I133" s="131"/>
      <c r="J133" s="41">
        <f>TRUNC(J131+J132,2)</f>
        <v>13517.86</v>
      </c>
      <c r="L133" s="40"/>
    </row>
    <row r="134" spans="2:12" ht="18" x14ac:dyDescent="0.25">
      <c r="B134" s="131" t="s">
        <v>124</v>
      </c>
      <c r="C134" s="131"/>
      <c r="D134" s="131"/>
      <c r="E134" s="131"/>
      <c r="F134" s="131"/>
      <c r="G134" s="131"/>
      <c r="H134" s="131"/>
      <c r="I134" s="131"/>
      <c r="J134" s="41">
        <f>J133*1</f>
        <v>13517.86</v>
      </c>
      <c r="L134" s="40"/>
    </row>
    <row r="135" spans="2:12" ht="18" x14ac:dyDescent="0.25">
      <c r="B135" s="131" t="s">
        <v>125</v>
      </c>
      <c r="C135" s="131"/>
      <c r="D135" s="131"/>
      <c r="E135" s="131"/>
      <c r="F135" s="131"/>
      <c r="G135" s="131"/>
      <c r="H135" s="131"/>
      <c r="I135" s="131"/>
      <c r="J135" s="41">
        <f>J134*12</f>
        <v>162214.32</v>
      </c>
    </row>
  </sheetData>
  <mergeCells count="142">
    <mergeCell ref="B1:J1"/>
    <mergeCell ref="B2:J2"/>
    <mergeCell ref="B3:J3"/>
    <mergeCell ref="B4:J4"/>
    <mergeCell ref="B6:J6"/>
    <mergeCell ref="B7:J7"/>
    <mergeCell ref="C12:H12"/>
    <mergeCell ref="I12:J12"/>
    <mergeCell ref="C13:H13"/>
    <mergeCell ref="I13:J13"/>
    <mergeCell ref="B15:J15"/>
    <mergeCell ref="B16:C16"/>
    <mergeCell ref="D16:E16"/>
    <mergeCell ref="F16:J16"/>
    <mergeCell ref="B8:J8"/>
    <mergeCell ref="B9:J9"/>
    <mergeCell ref="C10:H10"/>
    <mergeCell ref="I10:J10"/>
    <mergeCell ref="C11:H11"/>
    <mergeCell ref="I11:J11"/>
    <mergeCell ref="C21:H21"/>
    <mergeCell ref="I21:J21"/>
    <mergeCell ref="C22:H22"/>
    <mergeCell ref="I22:J22"/>
    <mergeCell ref="C23:H23"/>
    <mergeCell ref="I23:J23"/>
    <mergeCell ref="B17:C17"/>
    <mergeCell ref="D17:E17"/>
    <mergeCell ref="F17:J17"/>
    <mergeCell ref="B19:J19"/>
    <mergeCell ref="C20:H20"/>
    <mergeCell ref="I20:J20"/>
    <mergeCell ref="C29:H29"/>
    <mergeCell ref="C30:H30"/>
    <mergeCell ref="C31:H31"/>
    <mergeCell ref="C32:H32"/>
    <mergeCell ref="C33:H33"/>
    <mergeCell ref="C34:H34"/>
    <mergeCell ref="C24:H24"/>
    <mergeCell ref="I24:J24"/>
    <mergeCell ref="B25:J25"/>
    <mergeCell ref="B26:J26"/>
    <mergeCell ref="C27:H27"/>
    <mergeCell ref="C28:H28"/>
    <mergeCell ref="C42:H42"/>
    <mergeCell ref="B43:H43"/>
    <mergeCell ref="B44:J44"/>
    <mergeCell ref="B45:H45"/>
    <mergeCell ref="C46:H46"/>
    <mergeCell ref="C47:H47"/>
    <mergeCell ref="C35:H35"/>
    <mergeCell ref="C36:H36"/>
    <mergeCell ref="B37:I37"/>
    <mergeCell ref="B39:J39"/>
    <mergeCell ref="B40:H40"/>
    <mergeCell ref="C41:H41"/>
    <mergeCell ref="C53:H53"/>
    <mergeCell ref="B54:H54"/>
    <mergeCell ref="B55:J55"/>
    <mergeCell ref="B56:H56"/>
    <mergeCell ref="C57:H57"/>
    <mergeCell ref="C58:H58"/>
    <mergeCell ref="C48:H48"/>
    <mergeCell ref="L48:L52"/>
    <mergeCell ref="C49:H49"/>
    <mergeCell ref="C50:H50"/>
    <mergeCell ref="C51:H51"/>
    <mergeCell ref="C52:H52"/>
    <mergeCell ref="C65:I65"/>
    <mergeCell ref="C66:I66"/>
    <mergeCell ref="B67:I67"/>
    <mergeCell ref="B68:J68"/>
    <mergeCell ref="B69:J69"/>
    <mergeCell ref="C70:H70"/>
    <mergeCell ref="C59:H59"/>
    <mergeCell ref="B60:I60"/>
    <mergeCell ref="B61:J61"/>
    <mergeCell ref="B62:J62"/>
    <mergeCell ref="B63:I63"/>
    <mergeCell ref="C64:I64"/>
    <mergeCell ref="B77:J77"/>
    <mergeCell ref="B78:J78"/>
    <mergeCell ref="B79:H79"/>
    <mergeCell ref="C80:H80"/>
    <mergeCell ref="C81:H81"/>
    <mergeCell ref="C82:H82"/>
    <mergeCell ref="C71:H71"/>
    <mergeCell ref="C72:H72"/>
    <mergeCell ref="C73:H73"/>
    <mergeCell ref="C74:H74"/>
    <mergeCell ref="C75:H75"/>
    <mergeCell ref="B76:H76"/>
    <mergeCell ref="C89:H89"/>
    <mergeCell ref="B90:H90"/>
    <mergeCell ref="B91:J91"/>
    <mergeCell ref="B92:J92"/>
    <mergeCell ref="B93:I93"/>
    <mergeCell ref="C94:I94"/>
    <mergeCell ref="C83:H83"/>
    <mergeCell ref="C84:H84"/>
    <mergeCell ref="C85:H85"/>
    <mergeCell ref="B86:H86"/>
    <mergeCell ref="B87:J87"/>
    <mergeCell ref="B88:H88"/>
    <mergeCell ref="C101:H101"/>
    <mergeCell ref="C102:H102"/>
    <mergeCell ref="C103:H103"/>
    <mergeCell ref="B104:H104"/>
    <mergeCell ref="B105:J105"/>
    <mergeCell ref="B106:J106"/>
    <mergeCell ref="C95:I95"/>
    <mergeCell ref="B96:I96"/>
    <mergeCell ref="B97:J97"/>
    <mergeCell ref="B98:J98"/>
    <mergeCell ref="C99:H99"/>
    <mergeCell ref="C100:H100"/>
    <mergeCell ref="C113:H113"/>
    <mergeCell ref="B114:H114"/>
    <mergeCell ref="C115:J115"/>
    <mergeCell ref="C116:H116"/>
    <mergeCell ref="C117:H117"/>
    <mergeCell ref="C119:H119"/>
    <mergeCell ref="C107:H107"/>
    <mergeCell ref="C108:H108"/>
    <mergeCell ref="C109:H109"/>
    <mergeCell ref="C110:H110"/>
    <mergeCell ref="C111:H111"/>
    <mergeCell ref="C112:H112"/>
    <mergeCell ref="B133:I133"/>
    <mergeCell ref="B134:I134"/>
    <mergeCell ref="B135:I135"/>
    <mergeCell ref="C128:I128"/>
    <mergeCell ref="C129:I129"/>
    <mergeCell ref="C130:I130"/>
    <mergeCell ref="C131:I131"/>
    <mergeCell ref="C132:I132"/>
    <mergeCell ref="C121:H121"/>
    <mergeCell ref="C123:H123"/>
    <mergeCell ref="B124:J124"/>
    <mergeCell ref="B125:I125"/>
    <mergeCell ref="C126:I126"/>
    <mergeCell ref="C127:I127"/>
  </mergeCells>
  <pageMargins left="0.511811024" right="0.511811024" top="0.78740157499999996" bottom="0.78740157499999996" header="0.31496062000000002" footer="0.31496062000000002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53694-8C24-432D-9A9E-BB6B253563DD}">
  <sheetPr>
    <pageSetUpPr fitToPage="1"/>
  </sheetPr>
  <dimension ref="B1:L135"/>
  <sheetViews>
    <sheetView showGridLines="0" topLeftCell="A61" zoomScale="80" zoomScaleNormal="80" workbookViewId="0">
      <selection activeCell="J100" sqref="J100:J101"/>
    </sheetView>
  </sheetViews>
  <sheetFormatPr defaultRowHeight="15" x14ac:dyDescent="0.25"/>
  <cols>
    <col min="2" max="2" width="10.42578125" customWidth="1"/>
    <col min="3" max="3" width="49.5703125" bestFit="1" customWidth="1"/>
    <col min="8" max="8" width="21.140625" customWidth="1"/>
    <col min="9" max="9" width="13.5703125" bestFit="1" customWidth="1"/>
    <col min="10" max="10" width="23.5703125" customWidth="1"/>
    <col min="12" max="12" width="13" bestFit="1" customWidth="1"/>
  </cols>
  <sheetData>
    <row r="1" spans="2:10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2:10" x14ac:dyDescent="0.25">
      <c r="B2" s="156" t="s">
        <v>1</v>
      </c>
      <c r="C2" s="156"/>
      <c r="D2" s="156"/>
      <c r="E2" s="156"/>
      <c r="F2" s="156"/>
      <c r="G2" s="156"/>
      <c r="H2" s="156"/>
      <c r="I2" s="156"/>
      <c r="J2" s="156"/>
    </row>
    <row r="3" spans="2:10" x14ac:dyDescent="0.25">
      <c r="B3" s="156" t="s">
        <v>2</v>
      </c>
      <c r="C3" s="156"/>
      <c r="D3" s="156"/>
      <c r="E3" s="156"/>
      <c r="F3" s="156"/>
      <c r="G3" s="156"/>
      <c r="H3" s="156"/>
      <c r="I3" s="156"/>
      <c r="J3" s="156"/>
    </row>
    <row r="4" spans="2:10" x14ac:dyDescent="0.25">
      <c r="B4" s="157" t="s">
        <v>3</v>
      </c>
      <c r="C4" s="157"/>
      <c r="D4" s="157"/>
      <c r="E4" s="157"/>
      <c r="F4" s="157"/>
      <c r="G4" s="157"/>
      <c r="H4" s="157"/>
      <c r="I4" s="157"/>
      <c r="J4" s="157"/>
    </row>
    <row r="5" spans="2:10" x14ac:dyDescent="0.25">
      <c r="B5" s="1"/>
      <c r="C5" s="1"/>
      <c r="D5" s="1" t="s">
        <v>4</v>
      </c>
      <c r="E5" s="1">
        <v>443036</v>
      </c>
      <c r="F5" s="1"/>
      <c r="G5" s="1"/>
      <c r="H5" s="1"/>
      <c r="I5" s="1"/>
      <c r="J5" s="1"/>
    </row>
    <row r="6" spans="2:10" x14ac:dyDescent="0.25">
      <c r="B6" s="153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8" t="s">
        <v>240</v>
      </c>
      <c r="C7" s="158"/>
      <c r="D7" s="158"/>
      <c r="E7" s="158"/>
      <c r="F7" s="158"/>
      <c r="G7" s="158"/>
      <c r="H7" s="158"/>
      <c r="I7" s="158"/>
      <c r="J7" s="158"/>
    </row>
    <row r="8" spans="2:10" x14ac:dyDescent="0.25">
      <c r="B8" s="155"/>
      <c r="C8" s="155"/>
      <c r="D8" s="155"/>
      <c r="E8" s="155"/>
      <c r="F8" s="155"/>
      <c r="G8" s="155"/>
      <c r="H8" s="155"/>
      <c r="I8" s="155"/>
      <c r="J8" s="155"/>
    </row>
    <row r="9" spans="2:10" x14ac:dyDescent="0.25">
      <c r="B9" s="133" t="s">
        <v>5</v>
      </c>
      <c r="C9" s="133"/>
      <c r="D9" s="133"/>
      <c r="E9" s="133"/>
      <c r="F9" s="133"/>
      <c r="G9" s="133"/>
      <c r="H9" s="133"/>
      <c r="I9" s="133"/>
      <c r="J9" s="133"/>
    </row>
    <row r="10" spans="2:10" x14ac:dyDescent="0.25">
      <c r="B10" s="2" t="s">
        <v>6</v>
      </c>
      <c r="C10" s="132" t="s">
        <v>7</v>
      </c>
      <c r="D10" s="132"/>
      <c r="E10" s="132"/>
      <c r="F10" s="132"/>
      <c r="G10" s="132"/>
      <c r="H10" s="132"/>
      <c r="I10" s="151"/>
      <c r="J10" s="152"/>
    </row>
    <row r="11" spans="2:10" x14ac:dyDescent="0.25">
      <c r="B11" s="2" t="s">
        <v>8</v>
      </c>
      <c r="C11" s="132" t="s">
        <v>9</v>
      </c>
      <c r="D11" s="132"/>
      <c r="E11" s="132"/>
      <c r="F11" s="132"/>
      <c r="G11" s="132"/>
      <c r="H11" s="132"/>
      <c r="I11" s="152" t="s">
        <v>127</v>
      </c>
      <c r="J11" s="152"/>
    </row>
    <row r="12" spans="2:10" x14ac:dyDescent="0.25">
      <c r="B12" s="2" t="s">
        <v>10</v>
      </c>
      <c r="C12" s="132" t="s">
        <v>11</v>
      </c>
      <c r="D12" s="132"/>
      <c r="E12" s="132"/>
      <c r="F12" s="132"/>
      <c r="G12" s="132"/>
      <c r="H12" s="132"/>
      <c r="I12" s="159" t="s">
        <v>128</v>
      </c>
      <c r="J12" s="152"/>
    </row>
    <row r="13" spans="2:10" x14ac:dyDescent="0.25">
      <c r="B13" s="2" t="s">
        <v>12</v>
      </c>
      <c r="C13" s="132" t="s">
        <v>13</v>
      </c>
      <c r="D13" s="132"/>
      <c r="E13" s="132"/>
      <c r="F13" s="132"/>
      <c r="G13" s="132"/>
      <c r="H13" s="132"/>
      <c r="I13" s="152">
        <v>12</v>
      </c>
      <c r="J13" s="152"/>
    </row>
    <row r="14" spans="2:10" x14ac:dyDescent="0.25">
      <c r="B14" s="3"/>
      <c r="C14" s="4"/>
      <c r="D14" s="4"/>
      <c r="E14" s="4"/>
      <c r="F14" s="4"/>
      <c r="G14" s="4"/>
      <c r="H14" s="4"/>
      <c r="I14" s="3"/>
      <c r="J14" s="3"/>
    </row>
    <row r="15" spans="2:10" x14ac:dyDescent="0.25">
      <c r="B15" s="133" t="s">
        <v>14</v>
      </c>
      <c r="C15" s="133"/>
      <c r="D15" s="133"/>
      <c r="E15" s="133"/>
      <c r="F15" s="133"/>
      <c r="G15" s="133"/>
      <c r="H15" s="133"/>
      <c r="I15" s="133"/>
      <c r="J15" s="133"/>
    </row>
    <row r="16" spans="2:10" x14ac:dyDescent="0.25">
      <c r="B16" s="152" t="s">
        <v>15</v>
      </c>
      <c r="C16" s="152"/>
      <c r="D16" s="152" t="s">
        <v>16</v>
      </c>
      <c r="E16" s="152"/>
      <c r="F16" s="152" t="s">
        <v>17</v>
      </c>
      <c r="G16" s="152"/>
      <c r="H16" s="152"/>
      <c r="I16" s="152"/>
      <c r="J16" s="152"/>
    </row>
    <row r="17" spans="2:10" x14ac:dyDescent="0.25">
      <c r="B17" s="152" t="s">
        <v>241</v>
      </c>
      <c r="C17" s="152"/>
      <c r="D17" s="152" t="s">
        <v>18</v>
      </c>
      <c r="E17" s="152"/>
      <c r="F17" s="152">
        <v>1</v>
      </c>
      <c r="G17" s="152"/>
      <c r="H17" s="152"/>
      <c r="I17" s="152"/>
      <c r="J17" s="152"/>
    </row>
    <row r="18" spans="2:10" x14ac:dyDescent="0.25">
      <c r="B18" s="3"/>
      <c r="C18" s="4"/>
      <c r="D18" s="4"/>
      <c r="E18" s="4"/>
      <c r="F18" s="4"/>
      <c r="G18" s="4"/>
      <c r="H18" s="4"/>
      <c r="I18" s="3"/>
      <c r="J18" s="3"/>
    </row>
    <row r="19" spans="2:10" x14ac:dyDescent="0.25">
      <c r="B19" s="133" t="s">
        <v>19</v>
      </c>
      <c r="C19" s="133"/>
      <c r="D19" s="133"/>
      <c r="E19" s="133"/>
      <c r="F19" s="133"/>
      <c r="G19" s="133"/>
      <c r="H19" s="133"/>
      <c r="I19" s="133"/>
      <c r="J19" s="133"/>
    </row>
    <row r="20" spans="2:10" x14ac:dyDescent="0.25">
      <c r="B20" s="2">
        <v>1</v>
      </c>
      <c r="C20" s="132" t="s">
        <v>20</v>
      </c>
      <c r="D20" s="132"/>
      <c r="E20" s="132"/>
      <c r="F20" s="132"/>
      <c r="G20" s="132"/>
      <c r="H20" s="132"/>
      <c r="I20" s="152" t="s">
        <v>241</v>
      </c>
      <c r="J20" s="152"/>
    </row>
    <row r="21" spans="2:10" x14ac:dyDescent="0.25">
      <c r="B21" s="2">
        <v>2</v>
      </c>
      <c r="C21" s="132" t="s">
        <v>21</v>
      </c>
      <c r="D21" s="132"/>
      <c r="E21" s="132"/>
      <c r="F21" s="132"/>
      <c r="G21" s="132"/>
      <c r="H21" s="132"/>
      <c r="I21" s="152" t="s">
        <v>242</v>
      </c>
      <c r="J21" s="152"/>
    </row>
    <row r="22" spans="2:10" x14ac:dyDescent="0.25">
      <c r="B22" s="2">
        <v>3</v>
      </c>
      <c r="C22" s="132" t="s">
        <v>22</v>
      </c>
      <c r="D22" s="132"/>
      <c r="E22" s="132"/>
      <c r="F22" s="132"/>
      <c r="G22" s="132"/>
      <c r="H22" s="132"/>
      <c r="I22" s="154">
        <v>1364.24</v>
      </c>
      <c r="J22" s="152"/>
    </row>
    <row r="23" spans="2:10" x14ac:dyDescent="0.25">
      <c r="B23" s="2">
        <v>4</v>
      </c>
      <c r="C23" s="132" t="s">
        <v>23</v>
      </c>
      <c r="D23" s="132"/>
      <c r="E23" s="132"/>
      <c r="F23" s="132"/>
      <c r="G23" s="132"/>
      <c r="H23" s="132"/>
      <c r="I23" s="137" t="s">
        <v>131</v>
      </c>
      <c r="J23" s="137"/>
    </row>
    <row r="24" spans="2:10" x14ac:dyDescent="0.25">
      <c r="B24" s="2">
        <v>5</v>
      </c>
      <c r="C24" s="132" t="s">
        <v>24</v>
      </c>
      <c r="D24" s="132"/>
      <c r="E24" s="132"/>
      <c r="F24" s="132"/>
      <c r="G24" s="132"/>
      <c r="H24" s="132"/>
      <c r="I24" s="151">
        <v>44958</v>
      </c>
      <c r="J24" s="152"/>
    </row>
    <row r="25" spans="2:10" x14ac:dyDescent="0.25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0" x14ac:dyDescent="0.25">
      <c r="B26" s="143" t="s">
        <v>25</v>
      </c>
      <c r="C26" s="143"/>
      <c r="D26" s="143"/>
      <c r="E26" s="143"/>
      <c r="F26" s="143"/>
      <c r="G26" s="143"/>
      <c r="H26" s="143"/>
      <c r="I26" s="143"/>
      <c r="J26" s="143"/>
    </row>
    <row r="27" spans="2:10" x14ac:dyDescent="0.25">
      <c r="B27" s="5">
        <v>1</v>
      </c>
      <c r="C27" s="137" t="s">
        <v>26</v>
      </c>
      <c r="D27" s="137"/>
      <c r="E27" s="137"/>
      <c r="F27" s="137"/>
      <c r="G27" s="137"/>
      <c r="H27" s="137"/>
      <c r="I27" s="5" t="s">
        <v>27</v>
      </c>
      <c r="J27" s="5" t="s">
        <v>28</v>
      </c>
    </row>
    <row r="28" spans="2:10" x14ac:dyDescent="0.25">
      <c r="B28" s="5" t="s">
        <v>6</v>
      </c>
      <c r="C28" s="132" t="s">
        <v>29</v>
      </c>
      <c r="D28" s="132"/>
      <c r="E28" s="132"/>
      <c r="F28" s="132"/>
      <c r="G28" s="132"/>
      <c r="H28" s="132"/>
      <c r="I28" s="6"/>
      <c r="J28" s="7">
        <v>1364.24</v>
      </c>
    </row>
    <row r="29" spans="2:10" x14ac:dyDescent="0.25">
      <c r="B29" s="5" t="s">
        <v>8</v>
      </c>
      <c r="C29" s="132" t="s">
        <v>132</v>
      </c>
      <c r="D29" s="132"/>
      <c r="E29" s="132"/>
      <c r="F29" s="132"/>
      <c r="G29" s="132"/>
      <c r="H29" s="132"/>
      <c r="I29" s="8"/>
      <c r="J29" s="7">
        <v>1505.27</v>
      </c>
    </row>
    <row r="30" spans="2:10" x14ac:dyDescent="0.25">
      <c r="B30" s="5" t="s">
        <v>10</v>
      </c>
      <c r="C30" s="132" t="s">
        <v>134</v>
      </c>
      <c r="D30" s="132"/>
      <c r="E30" s="132"/>
      <c r="F30" s="132"/>
      <c r="G30" s="132"/>
      <c r="H30" s="132"/>
      <c r="I30" s="8">
        <v>0.3</v>
      </c>
      <c r="J30" s="7">
        <v>409.27</v>
      </c>
    </row>
    <row r="31" spans="2:10" x14ac:dyDescent="0.25">
      <c r="B31" s="5" t="s">
        <v>12</v>
      </c>
      <c r="C31" s="132" t="s">
        <v>31</v>
      </c>
      <c r="D31" s="132"/>
      <c r="E31" s="132"/>
      <c r="F31" s="132"/>
      <c r="G31" s="132"/>
      <c r="H31" s="132"/>
      <c r="I31" s="8"/>
      <c r="J31" s="7">
        <v>150.52000000000001</v>
      </c>
    </row>
    <row r="32" spans="2:10" x14ac:dyDescent="0.25">
      <c r="B32" s="5" t="s">
        <v>32</v>
      </c>
      <c r="C32" s="132" t="s">
        <v>135</v>
      </c>
      <c r="D32" s="132"/>
      <c r="E32" s="132"/>
      <c r="F32" s="132"/>
      <c r="G32" s="132"/>
      <c r="H32" s="132"/>
      <c r="I32" s="8"/>
      <c r="J32" s="7">
        <v>85.41</v>
      </c>
    </row>
    <row r="33" spans="2:12" x14ac:dyDescent="0.25">
      <c r="B33" s="5" t="s">
        <v>46</v>
      </c>
      <c r="C33" s="132" t="s">
        <v>136</v>
      </c>
      <c r="D33" s="132"/>
      <c r="E33" s="132"/>
      <c r="F33" s="132"/>
      <c r="G33" s="132"/>
      <c r="H33" s="132"/>
      <c r="I33" s="8"/>
      <c r="J33" s="7">
        <v>297.01</v>
      </c>
    </row>
    <row r="34" spans="2:12" x14ac:dyDescent="0.25">
      <c r="B34" s="5" t="s">
        <v>48</v>
      </c>
      <c r="C34" s="132" t="s">
        <v>137</v>
      </c>
      <c r="D34" s="132"/>
      <c r="E34" s="132"/>
      <c r="F34" s="132"/>
      <c r="G34" s="132"/>
      <c r="H34" s="132"/>
      <c r="I34" s="8"/>
      <c r="J34" s="7">
        <v>635.89</v>
      </c>
    </row>
    <row r="35" spans="2:12" x14ac:dyDescent="0.25">
      <c r="B35" s="5" t="s">
        <v>50</v>
      </c>
      <c r="C35" s="132" t="s">
        <v>266</v>
      </c>
      <c r="D35" s="132"/>
      <c r="E35" s="132"/>
      <c r="F35" s="132"/>
      <c r="G35" s="132"/>
      <c r="H35" s="132"/>
      <c r="I35" s="8"/>
      <c r="J35" s="7">
        <v>262.47000000000003</v>
      </c>
    </row>
    <row r="36" spans="2:12" x14ac:dyDescent="0.25">
      <c r="B36" s="5" t="s">
        <v>133</v>
      </c>
      <c r="C36" s="132" t="s">
        <v>138</v>
      </c>
      <c r="D36" s="132"/>
      <c r="E36" s="132"/>
      <c r="F36" s="132"/>
      <c r="G36" s="132"/>
      <c r="H36" s="132"/>
      <c r="I36" s="8"/>
      <c r="J36" s="7">
        <v>322.86</v>
      </c>
    </row>
    <row r="37" spans="2:12" x14ac:dyDescent="0.25">
      <c r="B37" s="137" t="s">
        <v>33</v>
      </c>
      <c r="C37" s="137"/>
      <c r="D37" s="137"/>
      <c r="E37" s="137"/>
      <c r="F37" s="137"/>
      <c r="G37" s="137"/>
      <c r="H37" s="137"/>
      <c r="I37" s="137"/>
      <c r="J37" s="9">
        <f>SUM(J28:J36)</f>
        <v>5032.9400000000005</v>
      </c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1"/>
    </row>
    <row r="39" spans="2:12" x14ac:dyDescent="0.25">
      <c r="B39" s="143" t="s">
        <v>34</v>
      </c>
      <c r="C39" s="143"/>
      <c r="D39" s="143"/>
      <c r="E39" s="143"/>
      <c r="F39" s="143"/>
      <c r="G39" s="143"/>
      <c r="H39" s="143"/>
      <c r="I39" s="143"/>
      <c r="J39" s="143"/>
    </row>
    <row r="40" spans="2:12" x14ac:dyDescent="0.25">
      <c r="B40" s="136" t="s">
        <v>35</v>
      </c>
      <c r="C40" s="136"/>
      <c r="D40" s="136"/>
      <c r="E40" s="136"/>
      <c r="F40" s="136"/>
      <c r="G40" s="136"/>
      <c r="H40" s="136"/>
      <c r="I40" s="12" t="s">
        <v>27</v>
      </c>
      <c r="J40" s="12" t="s">
        <v>28</v>
      </c>
    </row>
    <row r="41" spans="2:12" x14ac:dyDescent="0.25">
      <c r="B41" s="5" t="s">
        <v>6</v>
      </c>
      <c r="C41" s="132" t="s">
        <v>36</v>
      </c>
      <c r="D41" s="132"/>
      <c r="E41" s="132"/>
      <c r="F41" s="132"/>
      <c r="G41" s="132"/>
      <c r="H41" s="132"/>
      <c r="I41" s="13">
        <v>8.3333000000000004E-2</v>
      </c>
      <c r="J41" s="7">
        <f>TRUNC($J$37*I41,2)</f>
        <v>419.4</v>
      </c>
    </row>
    <row r="42" spans="2:12" x14ac:dyDescent="0.25">
      <c r="B42" s="5" t="s">
        <v>8</v>
      </c>
      <c r="C42" s="132" t="s">
        <v>37</v>
      </c>
      <c r="D42" s="132"/>
      <c r="E42" s="132"/>
      <c r="F42" s="132"/>
      <c r="G42" s="132"/>
      <c r="H42" s="132"/>
      <c r="I42" s="14">
        <v>0.1111</v>
      </c>
      <c r="J42" s="7">
        <f>TRUNC($J$37*I42,2)</f>
        <v>559.15</v>
      </c>
    </row>
    <row r="43" spans="2:12" x14ac:dyDescent="0.25">
      <c r="B43" s="137" t="s">
        <v>38</v>
      </c>
      <c r="C43" s="137"/>
      <c r="D43" s="137"/>
      <c r="E43" s="137"/>
      <c r="F43" s="137"/>
      <c r="G43" s="137"/>
      <c r="H43" s="137"/>
      <c r="I43" s="15">
        <f>SUM(I41:I42)</f>
        <v>0.19443300000000002</v>
      </c>
      <c r="J43" s="9">
        <f>SUM(J41:J42)</f>
        <v>978.55</v>
      </c>
    </row>
    <row r="44" spans="2:12" x14ac:dyDescent="0.25">
      <c r="B44" s="144"/>
      <c r="C44" s="144"/>
      <c r="D44" s="144"/>
      <c r="E44" s="144"/>
      <c r="F44" s="144"/>
      <c r="G44" s="144"/>
      <c r="H44" s="144"/>
      <c r="I44" s="144"/>
      <c r="J44" s="144"/>
    </row>
    <row r="45" spans="2:12" x14ac:dyDescent="0.25">
      <c r="B45" s="133" t="s">
        <v>39</v>
      </c>
      <c r="C45" s="133"/>
      <c r="D45" s="133"/>
      <c r="E45" s="133"/>
      <c r="F45" s="133"/>
      <c r="G45" s="133"/>
      <c r="H45" s="133"/>
      <c r="I45" s="16" t="s">
        <v>27</v>
      </c>
      <c r="J45" s="16" t="s">
        <v>28</v>
      </c>
    </row>
    <row r="46" spans="2:12" x14ac:dyDescent="0.25">
      <c r="B46" s="5" t="s">
        <v>6</v>
      </c>
      <c r="C46" s="132" t="s">
        <v>40</v>
      </c>
      <c r="D46" s="132"/>
      <c r="E46" s="132"/>
      <c r="F46" s="132"/>
      <c r="G46" s="132"/>
      <c r="H46" s="132"/>
      <c r="I46" s="13">
        <v>0.2</v>
      </c>
      <c r="J46" s="7">
        <f>TRUNC(($J$37+$J$43)*$I$46,2)</f>
        <v>1202.29</v>
      </c>
    </row>
    <row r="47" spans="2:12" x14ac:dyDescent="0.25">
      <c r="B47" s="5" t="s">
        <v>8</v>
      </c>
      <c r="C47" s="132" t="s">
        <v>41</v>
      </c>
      <c r="D47" s="132"/>
      <c r="E47" s="132"/>
      <c r="F47" s="132"/>
      <c r="G47" s="132"/>
      <c r="H47" s="132"/>
      <c r="I47" s="13">
        <v>2.5000000000000001E-2</v>
      </c>
      <c r="J47" s="7">
        <f>TRUNC(($J$37+$J$43)*$I$47,2)</f>
        <v>150.28</v>
      </c>
    </row>
    <row r="48" spans="2:12" ht="15" customHeight="1" x14ac:dyDescent="0.25">
      <c r="B48" s="5" t="s">
        <v>10</v>
      </c>
      <c r="C48" s="132" t="s">
        <v>42</v>
      </c>
      <c r="D48" s="132"/>
      <c r="E48" s="132"/>
      <c r="F48" s="132"/>
      <c r="G48" s="132"/>
      <c r="H48" s="132"/>
      <c r="I48" s="17">
        <v>0.03</v>
      </c>
      <c r="J48" s="7">
        <f>TRUNC(($J$37+$J$43)*$I$48,2)</f>
        <v>180.34</v>
      </c>
      <c r="L48" s="148" t="s">
        <v>43</v>
      </c>
    </row>
    <row r="49" spans="2:12" x14ac:dyDescent="0.25">
      <c r="B49" s="5" t="s">
        <v>12</v>
      </c>
      <c r="C49" s="132" t="s">
        <v>44</v>
      </c>
      <c r="D49" s="132"/>
      <c r="E49" s="132"/>
      <c r="F49" s="132"/>
      <c r="G49" s="132"/>
      <c r="H49" s="132"/>
      <c r="I49" s="13">
        <v>1.4999999999999999E-2</v>
      </c>
      <c r="J49" s="7">
        <f>TRUNC(($J$37+$J$43)*$I$49,2)</f>
        <v>90.17</v>
      </c>
      <c r="L49" s="149"/>
    </row>
    <row r="50" spans="2:12" x14ac:dyDescent="0.25">
      <c r="B50" s="5" t="s">
        <v>32</v>
      </c>
      <c r="C50" s="132" t="s">
        <v>45</v>
      </c>
      <c r="D50" s="132"/>
      <c r="E50" s="132"/>
      <c r="F50" s="132"/>
      <c r="G50" s="132"/>
      <c r="H50" s="132"/>
      <c r="I50" s="13">
        <v>0.01</v>
      </c>
      <c r="J50" s="7">
        <f>TRUNC(($J$37+$J$43)*$I$50,2)</f>
        <v>60.11</v>
      </c>
      <c r="L50" s="149"/>
    </row>
    <row r="51" spans="2:12" x14ac:dyDescent="0.25">
      <c r="B51" s="5" t="s">
        <v>46</v>
      </c>
      <c r="C51" s="132" t="s">
        <v>47</v>
      </c>
      <c r="D51" s="132"/>
      <c r="E51" s="132"/>
      <c r="F51" s="132"/>
      <c r="G51" s="132"/>
      <c r="H51" s="132"/>
      <c r="I51" s="13">
        <v>6.0000000000000001E-3</v>
      </c>
      <c r="J51" s="7">
        <f>TRUNC(($J$37+$J$43)*$I$51,2)</f>
        <v>36.06</v>
      </c>
      <c r="L51" s="149"/>
    </row>
    <row r="52" spans="2:12" x14ac:dyDescent="0.25">
      <c r="B52" s="5" t="s">
        <v>48</v>
      </c>
      <c r="C52" s="132" t="s">
        <v>49</v>
      </c>
      <c r="D52" s="132"/>
      <c r="E52" s="132"/>
      <c r="F52" s="132"/>
      <c r="G52" s="132"/>
      <c r="H52" s="132"/>
      <c r="I52" s="13">
        <v>2E-3</v>
      </c>
      <c r="J52" s="7">
        <f>TRUNC(($J$37+$J$43)*$I$52,2)</f>
        <v>12.02</v>
      </c>
      <c r="L52" s="150"/>
    </row>
    <row r="53" spans="2:12" x14ac:dyDescent="0.25">
      <c r="B53" s="5" t="s">
        <v>50</v>
      </c>
      <c r="C53" s="132" t="s">
        <v>51</v>
      </c>
      <c r="D53" s="132"/>
      <c r="E53" s="132"/>
      <c r="F53" s="132"/>
      <c r="G53" s="132"/>
      <c r="H53" s="132"/>
      <c r="I53" s="13">
        <v>0.08</v>
      </c>
      <c r="J53" s="7">
        <f>TRUNC(($J$37+$J$43)*$I$53,2)</f>
        <v>480.91</v>
      </c>
    </row>
    <row r="54" spans="2:12" x14ac:dyDescent="0.25">
      <c r="B54" s="137" t="s">
        <v>52</v>
      </c>
      <c r="C54" s="137"/>
      <c r="D54" s="137"/>
      <c r="E54" s="137"/>
      <c r="F54" s="137"/>
      <c r="G54" s="137"/>
      <c r="H54" s="137"/>
      <c r="I54" s="15">
        <f>SUM(I46:I53)</f>
        <v>0.36800000000000005</v>
      </c>
      <c r="J54" s="9">
        <f>SUM(J46:J53)</f>
        <v>2212.1799999999998</v>
      </c>
    </row>
    <row r="55" spans="2:12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2" x14ac:dyDescent="0.25">
      <c r="B56" s="133" t="s">
        <v>53</v>
      </c>
      <c r="C56" s="133"/>
      <c r="D56" s="133"/>
      <c r="E56" s="133"/>
      <c r="F56" s="133"/>
      <c r="G56" s="133"/>
      <c r="H56" s="133"/>
      <c r="I56" s="18"/>
      <c r="J56" s="16" t="s">
        <v>28</v>
      </c>
    </row>
    <row r="57" spans="2:12" x14ac:dyDescent="0.25">
      <c r="B57" s="5" t="s">
        <v>6</v>
      </c>
      <c r="C57" s="141" t="s">
        <v>54</v>
      </c>
      <c r="D57" s="141"/>
      <c r="E57" s="141"/>
      <c r="F57" s="141"/>
      <c r="G57" s="141"/>
      <c r="H57" s="141"/>
      <c r="I57" s="2" t="s">
        <v>55</v>
      </c>
      <c r="J57" s="19">
        <v>0</v>
      </c>
    </row>
    <row r="58" spans="2:12" x14ac:dyDescent="0.25">
      <c r="B58" s="5" t="s">
        <v>8</v>
      </c>
      <c r="C58" s="141" t="s">
        <v>56</v>
      </c>
      <c r="D58" s="141"/>
      <c r="E58" s="141"/>
      <c r="F58" s="141"/>
      <c r="G58" s="141"/>
      <c r="H58" s="141"/>
      <c r="I58" s="2" t="s">
        <v>55</v>
      </c>
      <c r="J58" s="19">
        <v>711.36</v>
      </c>
    </row>
    <row r="59" spans="2:12" x14ac:dyDescent="0.25">
      <c r="B59" s="5" t="s">
        <v>46</v>
      </c>
      <c r="C59" s="141" t="s">
        <v>270</v>
      </c>
      <c r="D59" s="141"/>
      <c r="E59" s="141"/>
      <c r="F59" s="141"/>
      <c r="G59" s="141"/>
      <c r="H59" s="141"/>
      <c r="I59" s="130">
        <v>0</v>
      </c>
      <c r="J59" s="19">
        <f>I59*30/2</f>
        <v>0</v>
      </c>
    </row>
    <row r="60" spans="2:12" x14ac:dyDescent="0.25">
      <c r="B60" s="137" t="s">
        <v>57</v>
      </c>
      <c r="C60" s="137"/>
      <c r="D60" s="137"/>
      <c r="E60" s="137"/>
      <c r="F60" s="137"/>
      <c r="G60" s="137"/>
      <c r="H60" s="137"/>
      <c r="I60" s="137"/>
      <c r="J60" s="9">
        <f>SUM(J57:J59)</f>
        <v>711.36</v>
      </c>
    </row>
    <row r="61" spans="2:12" x14ac:dyDescent="0.25">
      <c r="B61" s="144"/>
      <c r="C61" s="144"/>
      <c r="D61" s="144"/>
      <c r="E61" s="144"/>
      <c r="F61" s="144"/>
      <c r="G61" s="144"/>
      <c r="H61" s="144"/>
      <c r="I61" s="144"/>
      <c r="J61" s="144"/>
    </row>
    <row r="62" spans="2:12" x14ac:dyDescent="0.25"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</row>
    <row r="63" spans="2:12" x14ac:dyDescent="0.25">
      <c r="B63" s="136" t="s">
        <v>59</v>
      </c>
      <c r="C63" s="136"/>
      <c r="D63" s="136"/>
      <c r="E63" s="136"/>
      <c r="F63" s="136"/>
      <c r="G63" s="136"/>
      <c r="H63" s="136"/>
      <c r="I63" s="136"/>
      <c r="J63" s="12" t="s">
        <v>28</v>
      </c>
    </row>
    <row r="64" spans="2:12" x14ac:dyDescent="0.25">
      <c r="B64" s="5" t="s">
        <v>60</v>
      </c>
      <c r="C64" s="132" t="s">
        <v>61</v>
      </c>
      <c r="D64" s="132"/>
      <c r="E64" s="132"/>
      <c r="F64" s="132"/>
      <c r="G64" s="132"/>
      <c r="H64" s="132"/>
      <c r="I64" s="132"/>
      <c r="J64" s="7">
        <f>J43</f>
        <v>978.55</v>
      </c>
    </row>
    <row r="65" spans="2:10" x14ac:dyDescent="0.25">
      <c r="B65" s="5" t="s">
        <v>62</v>
      </c>
      <c r="C65" s="132" t="s">
        <v>63</v>
      </c>
      <c r="D65" s="132"/>
      <c r="E65" s="132"/>
      <c r="F65" s="132"/>
      <c r="G65" s="132"/>
      <c r="H65" s="132"/>
      <c r="I65" s="132"/>
      <c r="J65" s="20">
        <f>J54</f>
        <v>2212.1799999999998</v>
      </c>
    </row>
    <row r="66" spans="2:10" x14ac:dyDescent="0.25">
      <c r="B66" s="5" t="s">
        <v>64</v>
      </c>
      <c r="C66" s="132" t="s">
        <v>65</v>
      </c>
      <c r="D66" s="132"/>
      <c r="E66" s="132"/>
      <c r="F66" s="132"/>
      <c r="G66" s="132"/>
      <c r="H66" s="132"/>
      <c r="I66" s="132"/>
      <c r="J66" s="20">
        <f>J60</f>
        <v>711.36</v>
      </c>
    </row>
    <row r="67" spans="2:10" x14ac:dyDescent="0.25">
      <c r="B67" s="137" t="s">
        <v>66</v>
      </c>
      <c r="C67" s="137"/>
      <c r="D67" s="137"/>
      <c r="E67" s="137"/>
      <c r="F67" s="137"/>
      <c r="G67" s="137"/>
      <c r="H67" s="137"/>
      <c r="I67" s="137"/>
      <c r="J67" s="21">
        <f>SUM(J64:J66)</f>
        <v>3902.0899999999997</v>
      </c>
    </row>
    <row r="68" spans="2:10" x14ac:dyDescent="0.25">
      <c r="B68" s="144"/>
      <c r="C68" s="144"/>
      <c r="D68" s="144"/>
      <c r="E68" s="144"/>
      <c r="F68" s="144"/>
      <c r="G68" s="144"/>
      <c r="H68" s="144"/>
      <c r="I68" s="144"/>
      <c r="J68" s="144"/>
    </row>
    <row r="69" spans="2:10" x14ac:dyDescent="0.25">
      <c r="B69" s="143" t="s">
        <v>67</v>
      </c>
      <c r="C69" s="143"/>
      <c r="D69" s="143"/>
      <c r="E69" s="143"/>
      <c r="F69" s="143"/>
      <c r="G69" s="143"/>
      <c r="H69" s="143"/>
      <c r="I69" s="143"/>
      <c r="J69" s="143"/>
    </row>
    <row r="70" spans="2:10" x14ac:dyDescent="0.25">
      <c r="B70" s="12">
        <v>3</v>
      </c>
      <c r="C70" s="136" t="s">
        <v>68</v>
      </c>
      <c r="D70" s="136"/>
      <c r="E70" s="136"/>
      <c r="F70" s="136"/>
      <c r="G70" s="136"/>
      <c r="H70" s="136"/>
      <c r="I70" s="12" t="s">
        <v>27</v>
      </c>
      <c r="J70" s="12" t="s">
        <v>28</v>
      </c>
    </row>
    <row r="71" spans="2:10" x14ac:dyDescent="0.25">
      <c r="B71" s="5" t="s">
        <v>6</v>
      </c>
      <c r="C71" s="132" t="s">
        <v>69</v>
      </c>
      <c r="D71" s="132"/>
      <c r="E71" s="132"/>
      <c r="F71" s="132"/>
      <c r="G71" s="132"/>
      <c r="H71" s="132"/>
      <c r="I71" s="13">
        <f>(1/12)*5%</f>
        <v>4.1666666666666666E-3</v>
      </c>
      <c r="J71" s="20">
        <f>TRUNC(I71*$J$37,2)</f>
        <v>20.97</v>
      </c>
    </row>
    <row r="72" spans="2:10" x14ac:dyDescent="0.25">
      <c r="B72" s="5" t="s">
        <v>8</v>
      </c>
      <c r="C72" s="132" t="s">
        <v>70</v>
      </c>
      <c r="D72" s="132"/>
      <c r="E72" s="132"/>
      <c r="F72" s="132"/>
      <c r="G72" s="132"/>
      <c r="H72" s="132"/>
      <c r="I72" s="13">
        <f>I53*I71</f>
        <v>3.3333333333333332E-4</v>
      </c>
      <c r="J72" s="20">
        <f>TRUNC(I72*$J$37,2)</f>
        <v>1.67</v>
      </c>
    </row>
    <row r="73" spans="2:10" x14ac:dyDescent="0.25">
      <c r="B73" s="5" t="s">
        <v>10</v>
      </c>
      <c r="C73" s="132" t="s">
        <v>71</v>
      </c>
      <c r="D73" s="132"/>
      <c r="E73" s="132"/>
      <c r="F73" s="132"/>
      <c r="G73" s="132"/>
      <c r="H73" s="132"/>
      <c r="I73" s="13">
        <f>((7/30)/12)</f>
        <v>1.9444444444444445E-2</v>
      </c>
      <c r="J73" s="20">
        <f>TRUNC(I73*$J$37,2)</f>
        <v>97.86</v>
      </c>
    </row>
    <row r="74" spans="2:10" x14ac:dyDescent="0.25">
      <c r="B74" s="5" t="s">
        <v>12</v>
      </c>
      <c r="C74" s="132" t="s">
        <v>72</v>
      </c>
      <c r="D74" s="132"/>
      <c r="E74" s="132"/>
      <c r="F74" s="132"/>
      <c r="G74" s="132"/>
      <c r="H74" s="132"/>
      <c r="I74" s="14">
        <f>I54*I73</f>
        <v>7.1555555555555565E-3</v>
      </c>
      <c r="J74" s="20">
        <f t="shared" ref="J74" si="0">TRUNC(I74*$J$37,2)</f>
        <v>36.01</v>
      </c>
    </row>
    <row r="75" spans="2:10" ht="25.5" customHeight="1" x14ac:dyDescent="0.25">
      <c r="B75" s="5" t="s">
        <v>32</v>
      </c>
      <c r="C75" s="145" t="s">
        <v>73</v>
      </c>
      <c r="D75" s="145"/>
      <c r="E75" s="145"/>
      <c r="F75" s="145"/>
      <c r="G75" s="145"/>
      <c r="H75" s="145"/>
      <c r="I75" s="13">
        <v>0.04</v>
      </c>
      <c r="J75" s="20">
        <f>TRUNC(I75*$J$37,2)</f>
        <v>201.31</v>
      </c>
    </row>
    <row r="76" spans="2:10" x14ac:dyDescent="0.25">
      <c r="B76" s="137" t="s">
        <v>74</v>
      </c>
      <c r="C76" s="137"/>
      <c r="D76" s="137"/>
      <c r="E76" s="137"/>
      <c r="F76" s="137"/>
      <c r="G76" s="137"/>
      <c r="H76" s="137"/>
      <c r="I76" s="15">
        <f>SUM(I71:I75)</f>
        <v>7.1099999999999997E-2</v>
      </c>
      <c r="J76" s="9">
        <f>SUM(J71:J75)</f>
        <v>357.82</v>
      </c>
    </row>
    <row r="77" spans="2:10" x14ac:dyDescent="0.25">
      <c r="B77" s="147"/>
      <c r="C77" s="147"/>
      <c r="D77" s="147"/>
      <c r="E77" s="147"/>
      <c r="F77" s="147"/>
      <c r="G77" s="147"/>
      <c r="H77" s="147"/>
      <c r="I77" s="147"/>
      <c r="J77" s="147"/>
    </row>
    <row r="78" spans="2:10" x14ac:dyDescent="0.25">
      <c r="B78" s="143" t="s">
        <v>75</v>
      </c>
      <c r="C78" s="143"/>
      <c r="D78" s="143"/>
      <c r="E78" s="143"/>
      <c r="F78" s="143"/>
      <c r="G78" s="143"/>
      <c r="H78" s="143"/>
      <c r="I78" s="143"/>
      <c r="J78" s="143"/>
    </row>
    <row r="79" spans="2:10" x14ac:dyDescent="0.25">
      <c r="B79" s="136" t="s">
        <v>76</v>
      </c>
      <c r="C79" s="136"/>
      <c r="D79" s="136"/>
      <c r="E79" s="136"/>
      <c r="F79" s="136"/>
      <c r="G79" s="136"/>
      <c r="H79" s="136"/>
      <c r="I79" s="12" t="s">
        <v>27</v>
      </c>
      <c r="J79" s="12" t="s">
        <v>28</v>
      </c>
    </row>
    <row r="80" spans="2:10" x14ac:dyDescent="0.25">
      <c r="B80" s="5" t="s">
        <v>6</v>
      </c>
      <c r="C80" s="146" t="s">
        <v>77</v>
      </c>
      <c r="D80" s="146"/>
      <c r="E80" s="146"/>
      <c r="F80" s="146"/>
      <c r="G80" s="146"/>
      <c r="H80" s="146"/>
      <c r="I80" s="22">
        <v>9.2999999999999992E-3</v>
      </c>
      <c r="J80" s="23">
        <f>TRUNC(($J$37)*I80,2)</f>
        <v>46.8</v>
      </c>
    </row>
    <row r="81" spans="2:10" x14ac:dyDescent="0.25">
      <c r="B81" s="5" t="s">
        <v>8</v>
      </c>
      <c r="C81" s="146" t="s">
        <v>78</v>
      </c>
      <c r="D81" s="146"/>
      <c r="E81" s="146"/>
      <c r="F81" s="146"/>
      <c r="G81" s="146"/>
      <c r="H81" s="146"/>
      <c r="I81" s="22">
        <v>2.8E-3</v>
      </c>
      <c r="J81" s="23">
        <f t="shared" ref="J81:J85" si="1">TRUNC(($J$37)*I81,2)</f>
        <v>14.09</v>
      </c>
    </row>
    <row r="82" spans="2:10" x14ac:dyDescent="0.25">
      <c r="B82" s="5" t="s">
        <v>10</v>
      </c>
      <c r="C82" s="146" t="s">
        <v>79</v>
      </c>
      <c r="D82" s="146"/>
      <c r="E82" s="146"/>
      <c r="F82" s="146"/>
      <c r="G82" s="146"/>
      <c r="H82" s="146"/>
      <c r="I82" s="22">
        <v>2.0000000000000001E-4</v>
      </c>
      <c r="J82" s="23">
        <f t="shared" si="1"/>
        <v>1</v>
      </c>
    </row>
    <row r="83" spans="2:10" x14ac:dyDescent="0.25">
      <c r="B83" s="5" t="s">
        <v>12</v>
      </c>
      <c r="C83" s="146" t="s">
        <v>80</v>
      </c>
      <c r="D83" s="146"/>
      <c r="E83" s="146"/>
      <c r="F83" s="146"/>
      <c r="G83" s="146"/>
      <c r="H83" s="146"/>
      <c r="I83" s="22">
        <v>3.3E-3</v>
      </c>
      <c r="J83" s="23">
        <f t="shared" si="1"/>
        <v>16.600000000000001</v>
      </c>
    </row>
    <row r="84" spans="2:10" x14ac:dyDescent="0.25">
      <c r="B84" s="5" t="s">
        <v>32</v>
      </c>
      <c r="C84" s="146" t="s">
        <v>81</v>
      </c>
      <c r="D84" s="146"/>
      <c r="E84" s="146"/>
      <c r="F84" s="146"/>
      <c r="G84" s="146"/>
      <c r="H84" s="146"/>
      <c r="I84" s="22">
        <v>6.9999999999999999E-4</v>
      </c>
      <c r="J84" s="23">
        <f t="shared" si="1"/>
        <v>3.52</v>
      </c>
    </row>
    <row r="85" spans="2:10" x14ac:dyDescent="0.25">
      <c r="B85" s="5" t="s">
        <v>46</v>
      </c>
      <c r="C85" s="146" t="s">
        <v>82</v>
      </c>
      <c r="D85" s="146"/>
      <c r="E85" s="146"/>
      <c r="F85" s="146"/>
      <c r="G85" s="146"/>
      <c r="H85" s="146"/>
      <c r="I85" s="22">
        <v>0</v>
      </c>
      <c r="J85" s="23">
        <f t="shared" si="1"/>
        <v>0</v>
      </c>
    </row>
    <row r="86" spans="2:10" x14ac:dyDescent="0.25">
      <c r="B86" s="137" t="s">
        <v>83</v>
      </c>
      <c r="C86" s="137"/>
      <c r="D86" s="137"/>
      <c r="E86" s="137"/>
      <c r="F86" s="137"/>
      <c r="G86" s="137"/>
      <c r="H86" s="137"/>
      <c r="I86" s="15">
        <f>SUM(I80:I85)</f>
        <v>1.6299999999999999E-2</v>
      </c>
      <c r="J86" s="9">
        <f>SUM(J80:J85)</f>
        <v>82.01</v>
      </c>
    </row>
    <row r="87" spans="2:10" x14ac:dyDescent="0.25">
      <c r="B87" s="144"/>
      <c r="C87" s="144"/>
      <c r="D87" s="144"/>
      <c r="E87" s="144"/>
      <c r="F87" s="144"/>
      <c r="G87" s="144"/>
      <c r="H87" s="144"/>
      <c r="I87" s="144"/>
      <c r="J87" s="144"/>
    </row>
    <row r="88" spans="2:10" x14ac:dyDescent="0.25">
      <c r="B88" s="133" t="s">
        <v>84</v>
      </c>
      <c r="C88" s="133"/>
      <c r="D88" s="133"/>
      <c r="E88" s="133"/>
      <c r="F88" s="133"/>
      <c r="G88" s="133"/>
      <c r="H88" s="133"/>
      <c r="I88" s="16" t="s">
        <v>27</v>
      </c>
      <c r="J88" s="16" t="s">
        <v>28</v>
      </c>
    </row>
    <row r="89" spans="2:10" x14ac:dyDescent="0.25">
      <c r="B89" s="5" t="s">
        <v>6</v>
      </c>
      <c r="C89" s="145" t="s">
        <v>85</v>
      </c>
      <c r="D89" s="132"/>
      <c r="E89" s="132"/>
      <c r="F89" s="132"/>
      <c r="G89" s="132"/>
      <c r="H89" s="132"/>
      <c r="I89" s="13">
        <v>0</v>
      </c>
      <c r="J89" s="7">
        <v>0</v>
      </c>
    </row>
    <row r="90" spans="2:10" x14ac:dyDescent="0.25">
      <c r="B90" s="137" t="s">
        <v>86</v>
      </c>
      <c r="C90" s="137"/>
      <c r="D90" s="137"/>
      <c r="E90" s="137"/>
      <c r="F90" s="137"/>
      <c r="G90" s="137"/>
      <c r="H90" s="137"/>
      <c r="I90" s="15">
        <v>0</v>
      </c>
      <c r="J90" s="9">
        <v>0</v>
      </c>
    </row>
    <row r="91" spans="2:10" x14ac:dyDescent="0.25">
      <c r="B91" s="144"/>
      <c r="C91" s="144"/>
      <c r="D91" s="144"/>
      <c r="E91" s="144"/>
      <c r="F91" s="144"/>
      <c r="G91" s="144"/>
      <c r="H91" s="144"/>
      <c r="I91" s="144"/>
      <c r="J91" s="144"/>
    </row>
    <row r="92" spans="2:10" x14ac:dyDescent="0.25">
      <c r="B92" s="133" t="s">
        <v>87</v>
      </c>
      <c r="C92" s="133"/>
      <c r="D92" s="133"/>
      <c r="E92" s="133"/>
      <c r="F92" s="133"/>
      <c r="G92" s="133"/>
      <c r="H92" s="133"/>
      <c r="I92" s="133"/>
      <c r="J92" s="133"/>
    </row>
    <row r="93" spans="2:10" x14ac:dyDescent="0.25">
      <c r="B93" s="136" t="s">
        <v>88</v>
      </c>
      <c r="C93" s="136"/>
      <c r="D93" s="136"/>
      <c r="E93" s="136"/>
      <c r="F93" s="136"/>
      <c r="G93" s="136"/>
      <c r="H93" s="136"/>
      <c r="I93" s="136"/>
      <c r="J93" s="12" t="s">
        <v>28</v>
      </c>
    </row>
    <row r="94" spans="2:10" x14ac:dyDescent="0.25">
      <c r="B94" s="5" t="s">
        <v>89</v>
      </c>
      <c r="C94" s="132" t="s">
        <v>90</v>
      </c>
      <c r="D94" s="132"/>
      <c r="E94" s="132"/>
      <c r="F94" s="132"/>
      <c r="G94" s="132"/>
      <c r="H94" s="132"/>
      <c r="I94" s="132"/>
      <c r="J94" s="7">
        <f>J86</f>
        <v>82.01</v>
      </c>
    </row>
    <row r="95" spans="2:10" x14ac:dyDescent="0.25">
      <c r="B95" s="5" t="s">
        <v>91</v>
      </c>
      <c r="C95" s="132" t="s">
        <v>92</v>
      </c>
      <c r="D95" s="132"/>
      <c r="E95" s="132"/>
      <c r="F95" s="132"/>
      <c r="G95" s="132"/>
      <c r="H95" s="132"/>
      <c r="I95" s="132"/>
      <c r="J95" s="20">
        <f>J90</f>
        <v>0</v>
      </c>
    </row>
    <row r="96" spans="2:10" x14ac:dyDescent="0.25">
      <c r="B96" s="137" t="s">
        <v>93</v>
      </c>
      <c r="C96" s="137"/>
      <c r="D96" s="137"/>
      <c r="E96" s="137"/>
      <c r="F96" s="137"/>
      <c r="G96" s="137"/>
      <c r="H96" s="137"/>
      <c r="I96" s="137"/>
      <c r="J96" s="21">
        <f>SUM(J94:J95)</f>
        <v>82.01</v>
      </c>
    </row>
    <row r="97" spans="2:10" x14ac:dyDescent="0.25">
      <c r="B97" s="144"/>
      <c r="C97" s="144"/>
      <c r="D97" s="144"/>
      <c r="E97" s="144"/>
      <c r="F97" s="144"/>
      <c r="G97" s="144"/>
      <c r="H97" s="144"/>
      <c r="I97" s="144"/>
      <c r="J97" s="144"/>
    </row>
    <row r="98" spans="2:10" x14ac:dyDescent="0.25">
      <c r="B98" s="143" t="s">
        <v>94</v>
      </c>
      <c r="C98" s="143"/>
      <c r="D98" s="143"/>
      <c r="E98" s="143"/>
      <c r="F98" s="143"/>
      <c r="G98" s="143"/>
      <c r="H98" s="143"/>
      <c r="I98" s="143"/>
      <c r="J98" s="143"/>
    </row>
    <row r="99" spans="2:10" x14ac:dyDescent="0.25">
      <c r="B99" s="12">
        <v>5</v>
      </c>
      <c r="C99" s="136" t="s">
        <v>95</v>
      </c>
      <c r="D99" s="136"/>
      <c r="E99" s="136"/>
      <c r="F99" s="136"/>
      <c r="G99" s="136"/>
      <c r="H99" s="136"/>
      <c r="I99" s="12"/>
      <c r="J99" s="12" t="s">
        <v>28</v>
      </c>
    </row>
    <row r="100" spans="2:10" x14ac:dyDescent="0.25">
      <c r="B100" s="5" t="s">
        <v>6</v>
      </c>
      <c r="C100" s="141" t="s">
        <v>96</v>
      </c>
      <c r="D100" s="141"/>
      <c r="E100" s="141"/>
      <c r="F100" s="141"/>
      <c r="G100" s="141"/>
      <c r="H100" s="141"/>
      <c r="I100" s="13">
        <v>0</v>
      </c>
      <c r="J100" s="7">
        <v>180.97</v>
      </c>
    </row>
    <row r="101" spans="2:10" x14ac:dyDescent="0.25">
      <c r="B101" s="5" t="s">
        <v>8</v>
      </c>
      <c r="C101" s="141" t="s">
        <v>97</v>
      </c>
      <c r="D101" s="141"/>
      <c r="E101" s="141"/>
      <c r="F101" s="141"/>
      <c r="G101" s="141"/>
      <c r="H101" s="141"/>
      <c r="I101" s="13">
        <v>0</v>
      </c>
      <c r="J101" s="7">
        <v>387.18</v>
      </c>
    </row>
    <row r="102" spans="2:10" x14ac:dyDescent="0.25">
      <c r="B102" s="24" t="s">
        <v>10</v>
      </c>
      <c r="C102" s="141" t="s">
        <v>98</v>
      </c>
      <c r="D102" s="141"/>
      <c r="E102" s="141"/>
      <c r="F102" s="141"/>
      <c r="G102" s="141"/>
      <c r="H102" s="141"/>
      <c r="I102" s="2" t="s">
        <v>55</v>
      </c>
      <c r="J102" s="7">
        <v>0</v>
      </c>
    </row>
    <row r="103" spans="2:10" x14ac:dyDescent="0.25">
      <c r="B103" s="24" t="s">
        <v>12</v>
      </c>
      <c r="C103" s="141" t="s">
        <v>99</v>
      </c>
      <c r="D103" s="141"/>
      <c r="E103" s="141"/>
      <c r="F103" s="141"/>
      <c r="G103" s="141"/>
      <c r="H103" s="141"/>
      <c r="I103" s="2" t="s">
        <v>55</v>
      </c>
      <c r="J103" s="7">
        <v>0</v>
      </c>
    </row>
    <row r="104" spans="2:10" x14ac:dyDescent="0.25">
      <c r="B104" s="137" t="s">
        <v>100</v>
      </c>
      <c r="C104" s="137"/>
      <c r="D104" s="137"/>
      <c r="E104" s="137"/>
      <c r="F104" s="137"/>
      <c r="G104" s="137"/>
      <c r="H104" s="137"/>
      <c r="I104" s="15" t="s">
        <v>55</v>
      </c>
      <c r="J104" s="9">
        <f>SUM(J100:J103)</f>
        <v>568.15</v>
      </c>
    </row>
    <row r="105" spans="2:10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</row>
    <row r="106" spans="2:10" x14ac:dyDescent="0.25">
      <c r="B106" s="143" t="s">
        <v>101</v>
      </c>
      <c r="C106" s="143"/>
      <c r="D106" s="143"/>
      <c r="E106" s="143"/>
      <c r="F106" s="143"/>
      <c r="G106" s="143"/>
      <c r="H106" s="143"/>
      <c r="I106" s="143"/>
      <c r="J106" s="143"/>
    </row>
    <row r="107" spans="2:10" x14ac:dyDescent="0.25">
      <c r="B107" s="12">
        <v>6</v>
      </c>
      <c r="C107" s="136" t="s">
        <v>102</v>
      </c>
      <c r="D107" s="136"/>
      <c r="E107" s="136"/>
      <c r="F107" s="136"/>
      <c r="G107" s="136"/>
      <c r="H107" s="136"/>
      <c r="I107" s="12" t="s">
        <v>27</v>
      </c>
      <c r="J107" s="12" t="s">
        <v>28</v>
      </c>
    </row>
    <row r="108" spans="2:10" x14ac:dyDescent="0.25">
      <c r="B108" s="5" t="s">
        <v>6</v>
      </c>
      <c r="C108" s="132" t="s">
        <v>103</v>
      </c>
      <c r="D108" s="132"/>
      <c r="E108" s="132"/>
      <c r="F108" s="132"/>
      <c r="G108" s="132"/>
      <c r="H108" s="132"/>
      <c r="I108" s="25">
        <v>4.9000000000000002E-2</v>
      </c>
      <c r="J108" s="7">
        <f>TRUNC(((J131)*I108),2)</f>
        <v>487.2</v>
      </c>
    </row>
    <row r="109" spans="2:10" x14ac:dyDescent="0.25">
      <c r="B109" s="5" t="s">
        <v>8</v>
      </c>
      <c r="C109" s="132" t="s">
        <v>104</v>
      </c>
      <c r="D109" s="132"/>
      <c r="E109" s="132"/>
      <c r="F109" s="132"/>
      <c r="G109" s="132"/>
      <c r="H109" s="132"/>
      <c r="I109" s="25">
        <v>0.05</v>
      </c>
      <c r="J109" s="7">
        <f>TRUNC(((J131+J108)*I109),2)</f>
        <v>521.51</v>
      </c>
    </row>
    <row r="110" spans="2:10" x14ac:dyDescent="0.25">
      <c r="B110" s="5" t="s">
        <v>10</v>
      </c>
      <c r="C110" s="140" t="s">
        <v>105</v>
      </c>
      <c r="D110" s="140"/>
      <c r="E110" s="140"/>
      <c r="F110" s="140"/>
      <c r="G110" s="140"/>
      <c r="H110" s="140"/>
      <c r="I110" s="8"/>
      <c r="J110" s="26"/>
    </row>
    <row r="111" spans="2:10" x14ac:dyDescent="0.25">
      <c r="B111" s="5" t="s">
        <v>106</v>
      </c>
      <c r="C111" s="132" t="s">
        <v>107</v>
      </c>
      <c r="D111" s="132"/>
      <c r="E111" s="132"/>
      <c r="F111" s="132"/>
      <c r="G111" s="132"/>
      <c r="H111" s="132"/>
      <c r="I111" s="27">
        <v>6.4999999999999997E-3</v>
      </c>
      <c r="J111" s="20">
        <f>TRUNC(I111*((J131+J108+J109)/(1-I116)),2)</f>
        <v>77.92</v>
      </c>
    </row>
    <row r="112" spans="2:10" x14ac:dyDescent="0.25">
      <c r="B112" s="5" t="s">
        <v>108</v>
      </c>
      <c r="C112" s="132" t="s">
        <v>109</v>
      </c>
      <c r="D112" s="132"/>
      <c r="E112" s="132"/>
      <c r="F112" s="132"/>
      <c r="G112" s="132"/>
      <c r="H112" s="132"/>
      <c r="I112" s="27">
        <v>0.03</v>
      </c>
      <c r="J112" s="20">
        <f>TRUNC(I112*(J131+J108+J109)/(1-I116),2)</f>
        <v>359.66</v>
      </c>
    </row>
    <row r="113" spans="2:10" x14ac:dyDescent="0.25">
      <c r="B113" s="5" t="s">
        <v>110</v>
      </c>
      <c r="C113" s="132" t="s">
        <v>111</v>
      </c>
      <c r="D113" s="132"/>
      <c r="E113" s="132"/>
      <c r="F113" s="132"/>
      <c r="G113" s="132"/>
      <c r="H113" s="132"/>
      <c r="I113" s="27">
        <v>0.05</v>
      </c>
      <c r="J113" s="20">
        <f>TRUNC(I113*(J131+J108+J109)/(1-I116),2)</f>
        <v>599.42999999999995</v>
      </c>
    </row>
    <row r="114" spans="2:10" x14ac:dyDescent="0.25">
      <c r="B114" s="137" t="s">
        <v>112</v>
      </c>
      <c r="C114" s="137"/>
      <c r="D114" s="137"/>
      <c r="E114" s="137"/>
      <c r="F114" s="137"/>
      <c r="G114" s="137"/>
      <c r="H114" s="137"/>
      <c r="I114" s="27">
        <f>SUM(I108:I113)</f>
        <v>0.1855</v>
      </c>
      <c r="J114" s="21">
        <f>SUM(J108:J113)</f>
        <v>2045.7200000000003</v>
      </c>
    </row>
    <row r="115" spans="2:10" x14ac:dyDescent="0.25">
      <c r="B115" s="3"/>
      <c r="C115" s="138"/>
      <c r="D115" s="138"/>
      <c r="E115" s="138"/>
      <c r="F115" s="138"/>
      <c r="G115" s="138"/>
      <c r="H115" s="138"/>
      <c r="I115" s="138"/>
      <c r="J115" s="138"/>
    </row>
    <row r="116" spans="2:10" hidden="1" x14ac:dyDescent="0.25">
      <c r="B116" s="28" t="s">
        <v>113</v>
      </c>
      <c r="C116" s="139" t="s">
        <v>114</v>
      </c>
      <c r="D116" s="139"/>
      <c r="E116" s="139"/>
      <c r="F116" s="139"/>
      <c r="G116" s="139"/>
      <c r="H116" s="139"/>
      <c r="I116" s="29">
        <f>I111+I112+I113</f>
        <v>8.6499999999999994E-2</v>
      </c>
      <c r="J116" s="30"/>
    </row>
    <row r="117" spans="2:10" hidden="1" x14ac:dyDescent="0.25">
      <c r="B117" s="31"/>
      <c r="C117" s="134">
        <v>100</v>
      </c>
      <c r="D117" s="134"/>
      <c r="E117" s="134"/>
      <c r="F117" s="134"/>
      <c r="G117" s="134"/>
      <c r="H117" s="134"/>
      <c r="I117" s="32"/>
      <c r="J117" s="33"/>
    </row>
    <row r="118" spans="2:10" hidden="1" x14ac:dyDescent="0.25">
      <c r="B118" s="34"/>
      <c r="C118" s="35"/>
      <c r="D118" s="35"/>
      <c r="E118" s="35"/>
      <c r="F118" s="35"/>
      <c r="G118" s="35"/>
      <c r="H118" s="35"/>
      <c r="I118" s="32"/>
      <c r="J118" s="33"/>
    </row>
    <row r="119" spans="2:10" hidden="1" x14ac:dyDescent="0.25">
      <c r="B119" s="31" t="s">
        <v>115</v>
      </c>
      <c r="C119" s="134" t="s">
        <v>116</v>
      </c>
      <c r="D119" s="134"/>
      <c r="E119" s="134"/>
      <c r="F119" s="134"/>
      <c r="G119" s="134"/>
      <c r="H119" s="134"/>
      <c r="I119" s="32"/>
      <c r="J119" s="33">
        <f>J37+J67+J76+J96+J104+J108+J109</f>
        <v>10951.720000000001</v>
      </c>
    </row>
    <row r="120" spans="2:10" hidden="1" x14ac:dyDescent="0.25">
      <c r="B120" s="31"/>
      <c r="C120" s="35"/>
      <c r="D120" s="35"/>
      <c r="E120" s="35"/>
      <c r="F120" s="35"/>
      <c r="G120" s="35"/>
      <c r="H120" s="35"/>
      <c r="I120" s="32"/>
      <c r="J120" s="33"/>
    </row>
    <row r="121" spans="2:10" hidden="1" x14ac:dyDescent="0.25">
      <c r="B121" s="31" t="s">
        <v>117</v>
      </c>
      <c r="C121" s="134" t="s">
        <v>118</v>
      </c>
      <c r="D121" s="134"/>
      <c r="E121" s="134"/>
      <c r="F121" s="134"/>
      <c r="G121" s="134"/>
      <c r="H121" s="134"/>
      <c r="I121" s="32"/>
      <c r="J121" s="33">
        <f>TRUNC(J119/(1-I116),2)</f>
        <v>11988.74</v>
      </c>
    </row>
    <row r="122" spans="2:10" hidden="1" x14ac:dyDescent="0.25">
      <c r="B122" s="31"/>
      <c r="C122" s="35"/>
      <c r="D122" s="35"/>
      <c r="E122" s="35"/>
      <c r="F122" s="35"/>
      <c r="G122" s="35"/>
      <c r="H122" s="35"/>
      <c r="I122" s="32"/>
      <c r="J122" s="33"/>
    </row>
    <row r="123" spans="2:10" hidden="1" x14ac:dyDescent="0.25">
      <c r="B123" s="36"/>
      <c r="C123" s="135" t="s">
        <v>119</v>
      </c>
      <c r="D123" s="135"/>
      <c r="E123" s="135"/>
      <c r="F123" s="135"/>
      <c r="G123" s="135"/>
      <c r="H123" s="135"/>
      <c r="I123" s="37"/>
      <c r="J123" s="38">
        <f>J121-J119</f>
        <v>1037.0199999999986</v>
      </c>
    </row>
    <row r="124" spans="2:10" x14ac:dyDescent="0.25">
      <c r="B124" s="133" t="s">
        <v>120</v>
      </c>
      <c r="C124" s="133"/>
      <c r="D124" s="133"/>
      <c r="E124" s="133"/>
      <c r="F124" s="133"/>
      <c r="G124" s="133"/>
      <c r="H124" s="133"/>
      <c r="I124" s="133"/>
      <c r="J124" s="133"/>
    </row>
    <row r="125" spans="2:10" x14ac:dyDescent="0.25">
      <c r="B125" s="136" t="s">
        <v>121</v>
      </c>
      <c r="C125" s="136"/>
      <c r="D125" s="136"/>
      <c r="E125" s="136"/>
      <c r="F125" s="136"/>
      <c r="G125" s="136"/>
      <c r="H125" s="136"/>
      <c r="I125" s="136"/>
      <c r="J125" s="12" t="s">
        <v>28</v>
      </c>
    </row>
    <row r="126" spans="2:10" x14ac:dyDescent="0.25">
      <c r="B126" s="2" t="s">
        <v>6</v>
      </c>
      <c r="C126" s="132" t="s">
        <v>25</v>
      </c>
      <c r="D126" s="132"/>
      <c r="E126" s="132"/>
      <c r="F126" s="132"/>
      <c r="G126" s="132"/>
      <c r="H126" s="132"/>
      <c r="I126" s="132"/>
      <c r="J126" s="7">
        <f>J37</f>
        <v>5032.9400000000005</v>
      </c>
    </row>
    <row r="127" spans="2:10" x14ac:dyDescent="0.25">
      <c r="B127" s="2" t="s">
        <v>8</v>
      </c>
      <c r="C127" s="132" t="s">
        <v>34</v>
      </c>
      <c r="D127" s="132"/>
      <c r="E127" s="132"/>
      <c r="F127" s="132"/>
      <c r="G127" s="132"/>
      <c r="H127" s="132"/>
      <c r="I127" s="132"/>
      <c r="J127" s="20">
        <f>J67</f>
        <v>3902.0899999999997</v>
      </c>
    </row>
    <row r="128" spans="2:10" x14ac:dyDescent="0.25">
      <c r="B128" s="2" t="s">
        <v>10</v>
      </c>
      <c r="C128" s="132" t="s">
        <v>67</v>
      </c>
      <c r="D128" s="132"/>
      <c r="E128" s="132"/>
      <c r="F128" s="132"/>
      <c r="G128" s="132"/>
      <c r="H128" s="132"/>
      <c r="I128" s="132"/>
      <c r="J128" s="20">
        <f>J76</f>
        <v>357.82</v>
      </c>
    </row>
    <row r="129" spans="2:12" x14ac:dyDescent="0.25">
      <c r="B129" s="2" t="s">
        <v>12</v>
      </c>
      <c r="C129" s="132" t="s">
        <v>75</v>
      </c>
      <c r="D129" s="132"/>
      <c r="E129" s="132"/>
      <c r="F129" s="132"/>
      <c r="G129" s="132"/>
      <c r="H129" s="132"/>
      <c r="I129" s="132"/>
      <c r="J129" s="20">
        <f>J96</f>
        <v>82.01</v>
      </c>
    </row>
    <row r="130" spans="2:12" x14ac:dyDescent="0.25">
      <c r="B130" s="2" t="s">
        <v>32</v>
      </c>
      <c r="C130" s="132" t="s">
        <v>94</v>
      </c>
      <c r="D130" s="132"/>
      <c r="E130" s="132"/>
      <c r="F130" s="132"/>
      <c r="G130" s="132"/>
      <c r="H130" s="132"/>
      <c r="I130" s="132"/>
      <c r="J130" s="20">
        <f>J104</f>
        <v>568.15</v>
      </c>
    </row>
    <row r="131" spans="2:12" x14ac:dyDescent="0.25">
      <c r="B131" s="16"/>
      <c r="C131" s="133" t="s">
        <v>122</v>
      </c>
      <c r="D131" s="133"/>
      <c r="E131" s="133"/>
      <c r="F131" s="133"/>
      <c r="G131" s="133"/>
      <c r="H131" s="133"/>
      <c r="I131" s="133"/>
      <c r="J131" s="39">
        <f>SUM(J126:J130)</f>
        <v>9943.01</v>
      </c>
      <c r="L131" s="40"/>
    </row>
    <row r="132" spans="2:12" x14ac:dyDescent="0.25">
      <c r="B132" s="2" t="s">
        <v>46</v>
      </c>
      <c r="C132" s="132" t="s">
        <v>101</v>
      </c>
      <c r="D132" s="132"/>
      <c r="E132" s="132"/>
      <c r="F132" s="132"/>
      <c r="G132" s="132"/>
      <c r="H132" s="132"/>
      <c r="I132" s="132"/>
      <c r="J132" s="7">
        <f>J114</f>
        <v>2045.7200000000003</v>
      </c>
      <c r="L132" s="40"/>
    </row>
    <row r="133" spans="2:12" ht="18" x14ac:dyDescent="0.25">
      <c r="B133" s="131" t="s">
        <v>123</v>
      </c>
      <c r="C133" s="131"/>
      <c r="D133" s="131"/>
      <c r="E133" s="131"/>
      <c r="F133" s="131"/>
      <c r="G133" s="131"/>
      <c r="H133" s="131"/>
      <c r="I133" s="131"/>
      <c r="J133" s="41">
        <f>TRUNC(J131+J132,2)</f>
        <v>11988.73</v>
      </c>
      <c r="L133" s="40"/>
    </row>
    <row r="134" spans="2:12" ht="18" x14ac:dyDescent="0.25">
      <c r="B134" s="131" t="s">
        <v>124</v>
      </c>
      <c r="C134" s="131"/>
      <c r="D134" s="131"/>
      <c r="E134" s="131"/>
      <c r="F134" s="131"/>
      <c r="G134" s="131"/>
      <c r="H134" s="131"/>
      <c r="I134" s="131"/>
      <c r="J134" s="41">
        <f>J133*1</f>
        <v>11988.73</v>
      </c>
      <c r="L134" s="40"/>
    </row>
    <row r="135" spans="2:12" ht="18" x14ac:dyDescent="0.25">
      <c r="B135" s="131" t="s">
        <v>125</v>
      </c>
      <c r="C135" s="131"/>
      <c r="D135" s="131"/>
      <c r="E135" s="131"/>
      <c r="F135" s="131"/>
      <c r="G135" s="131"/>
      <c r="H135" s="131"/>
      <c r="I135" s="131"/>
      <c r="J135" s="41">
        <f>J134*12</f>
        <v>143864.76</v>
      </c>
    </row>
  </sheetData>
  <mergeCells count="142">
    <mergeCell ref="B1:J1"/>
    <mergeCell ref="B2:J2"/>
    <mergeCell ref="B3:J3"/>
    <mergeCell ref="B4:J4"/>
    <mergeCell ref="B6:J6"/>
    <mergeCell ref="B7:J7"/>
    <mergeCell ref="C12:H12"/>
    <mergeCell ref="I12:J12"/>
    <mergeCell ref="C13:H13"/>
    <mergeCell ref="I13:J13"/>
    <mergeCell ref="B15:J15"/>
    <mergeCell ref="B16:C16"/>
    <mergeCell ref="D16:E16"/>
    <mergeCell ref="F16:J16"/>
    <mergeCell ref="B8:J8"/>
    <mergeCell ref="B9:J9"/>
    <mergeCell ref="C10:H10"/>
    <mergeCell ref="I10:J10"/>
    <mergeCell ref="C11:H11"/>
    <mergeCell ref="I11:J11"/>
    <mergeCell ref="C21:H21"/>
    <mergeCell ref="I21:J21"/>
    <mergeCell ref="C22:H22"/>
    <mergeCell ref="I22:J22"/>
    <mergeCell ref="C23:H23"/>
    <mergeCell ref="I23:J23"/>
    <mergeCell ref="B17:C17"/>
    <mergeCell ref="D17:E17"/>
    <mergeCell ref="F17:J17"/>
    <mergeCell ref="B19:J19"/>
    <mergeCell ref="C20:H20"/>
    <mergeCell ref="I20:J20"/>
    <mergeCell ref="C29:H29"/>
    <mergeCell ref="C30:H30"/>
    <mergeCell ref="C31:H31"/>
    <mergeCell ref="C32:H32"/>
    <mergeCell ref="C33:H33"/>
    <mergeCell ref="C34:H34"/>
    <mergeCell ref="C24:H24"/>
    <mergeCell ref="I24:J24"/>
    <mergeCell ref="B25:J25"/>
    <mergeCell ref="B26:J26"/>
    <mergeCell ref="C27:H27"/>
    <mergeCell ref="C28:H28"/>
    <mergeCell ref="C42:H42"/>
    <mergeCell ref="B43:H43"/>
    <mergeCell ref="B44:J44"/>
    <mergeCell ref="B45:H45"/>
    <mergeCell ref="C46:H46"/>
    <mergeCell ref="C47:H47"/>
    <mergeCell ref="C35:H35"/>
    <mergeCell ref="C36:H36"/>
    <mergeCell ref="B37:I37"/>
    <mergeCell ref="B39:J39"/>
    <mergeCell ref="B40:H40"/>
    <mergeCell ref="C41:H41"/>
    <mergeCell ref="C53:H53"/>
    <mergeCell ref="B54:H54"/>
    <mergeCell ref="B55:J55"/>
    <mergeCell ref="B56:H56"/>
    <mergeCell ref="C57:H57"/>
    <mergeCell ref="C58:H58"/>
    <mergeCell ref="C48:H48"/>
    <mergeCell ref="L48:L52"/>
    <mergeCell ref="C49:H49"/>
    <mergeCell ref="C50:H50"/>
    <mergeCell ref="C51:H51"/>
    <mergeCell ref="C52:H52"/>
    <mergeCell ref="C65:I65"/>
    <mergeCell ref="C66:I66"/>
    <mergeCell ref="B67:I67"/>
    <mergeCell ref="B68:J68"/>
    <mergeCell ref="B69:J69"/>
    <mergeCell ref="C70:H70"/>
    <mergeCell ref="C59:H59"/>
    <mergeCell ref="B60:I60"/>
    <mergeCell ref="B61:J61"/>
    <mergeCell ref="B62:J62"/>
    <mergeCell ref="B63:I63"/>
    <mergeCell ref="C64:I64"/>
    <mergeCell ref="B77:J77"/>
    <mergeCell ref="B78:J78"/>
    <mergeCell ref="B79:H79"/>
    <mergeCell ref="C80:H80"/>
    <mergeCell ref="C81:H81"/>
    <mergeCell ref="C82:H82"/>
    <mergeCell ref="C71:H71"/>
    <mergeCell ref="C72:H72"/>
    <mergeCell ref="C73:H73"/>
    <mergeCell ref="C74:H74"/>
    <mergeCell ref="C75:H75"/>
    <mergeCell ref="B76:H76"/>
    <mergeCell ref="C89:H89"/>
    <mergeCell ref="B90:H90"/>
    <mergeCell ref="B91:J91"/>
    <mergeCell ref="B92:J92"/>
    <mergeCell ref="B93:I93"/>
    <mergeCell ref="C94:I94"/>
    <mergeCell ref="C83:H83"/>
    <mergeCell ref="C84:H84"/>
    <mergeCell ref="C85:H85"/>
    <mergeCell ref="B86:H86"/>
    <mergeCell ref="B87:J87"/>
    <mergeCell ref="B88:H88"/>
    <mergeCell ref="C101:H101"/>
    <mergeCell ref="C102:H102"/>
    <mergeCell ref="C103:H103"/>
    <mergeCell ref="B104:H104"/>
    <mergeCell ref="B105:J105"/>
    <mergeCell ref="B106:J106"/>
    <mergeCell ref="C95:I95"/>
    <mergeCell ref="B96:I96"/>
    <mergeCell ref="B97:J97"/>
    <mergeCell ref="B98:J98"/>
    <mergeCell ref="C99:H99"/>
    <mergeCell ref="C100:H100"/>
    <mergeCell ref="C113:H113"/>
    <mergeCell ref="B114:H114"/>
    <mergeCell ref="C115:J115"/>
    <mergeCell ref="C116:H116"/>
    <mergeCell ref="C117:H117"/>
    <mergeCell ref="C119:H119"/>
    <mergeCell ref="C107:H107"/>
    <mergeCell ref="C108:H108"/>
    <mergeCell ref="C109:H109"/>
    <mergeCell ref="C110:H110"/>
    <mergeCell ref="C111:H111"/>
    <mergeCell ref="C112:H112"/>
    <mergeCell ref="B133:I133"/>
    <mergeCell ref="B134:I134"/>
    <mergeCell ref="B135:I135"/>
    <mergeCell ref="C128:I128"/>
    <mergeCell ref="C129:I129"/>
    <mergeCell ref="C130:I130"/>
    <mergeCell ref="C131:I131"/>
    <mergeCell ref="C132:I132"/>
    <mergeCell ref="C121:H121"/>
    <mergeCell ref="C123:H123"/>
    <mergeCell ref="B124:J124"/>
    <mergeCell ref="B125:I125"/>
    <mergeCell ref="C126:I126"/>
    <mergeCell ref="C127:I127"/>
  </mergeCells>
  <pageMargins left="0.511811024" right="0.511811024" top="0.78740157499999996" bottom="0.78740157499999996" header="0.31496062000000002" footer="0.31496062000000002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8D87-997C-4E31-9374-00594EB1C30A}">
  <sheetPr>
    <pageSetUpPr fitToPage="1"/>
  </sheetPr>
  <dimension ref="B1:L135"/>
  <sheetViews>
    <sheetView showGridLines="0" topLeftCell="A78" zoomScale="80" zoomScaleNormal="80" workbookViewId="0">
      <selection activeCell="J100" sqref="J100:J101"/>
    </sheetView>
  </sheetViews>
  <sheetFormatPr defaultRowHeight="15" x14ac:dyDescent="0.25"/>
  <cols>
    <col min="2" max="2" width="10.42578125" customWidth="1"/>
    <col min="3" max="3" width="49.5703125" bestFit="1" customWidth="1"/>
    <col min="8" max="8" width="21.140625" customWidth="1"/>
    <col min="9" max="9" width="13.5703125" bestFit="1" customWidth="1"/>
    <col min="10" max="10" width="23.5703125" customWidth="1"/>
    <col min="12" max="12" width="13" bestFit="1" customWidth="1"/>
  </cols>
  <sheetData>
    <row r="1" spans="2:10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2:10" x14ac:dyDescent="0.25">
      <c r="B2" s="156" t="s">
        <v>1</v>
      </c>
      <c r="C2" s="156"/>
      <c r="D2" s="156"/>
      <c r="E2" s="156"/>
      <c r="F2" s="156"/>
      <c r="G2" s="156"/>
      <c r="H2" s="156"/>
      <c r="I2" s="156"/>
      <c r="J2" s="156"/>
    </row>
    <row r="3" spans="2:10" x14ac:dyDescent="0.25">
      <c r="B3" s="156" t="s">
        <v>2</v>
      </c>
      <c r="C3" s="156"/>
      <c r="D3" s="156"/>
      <c r="E3" s="156"/>
      <c r="F3" s="156"/>
      <c r="G3" s="156"/>
      <c r="H3" s="156"/>
      <c r="I3" s="156"/>
      <c r="J3" s="156"/>
    </row>
    <row r="4" spans="2:10" x14ac:dyDescent="0.25">
      <c r="B4" s="157" t="s">
        <v>3</v>
      </c>
      <c r="C4" s="157"/>
      <c r="D4" s="157"/>
      <c r="E4" s="157"/>
      <c r="F4" s="157"/>
      <c r="G4" s="157"/>
      <c r="H4" s="157"/>
      <c r="I4" s="157"/>
      <c r="J4" s="157"/>
    </row>
    <row r="5" spans="2:10" x14ac:dyDescent="0.25">
      <c r="B5" s="1"/>
      <c r="C5" s="1"/>
      <c r="D5" s="1" t="s">
        <v>4</v>
      </c>
      <c r="E5" s="1">
        <v>443036</v>
      </c>
      <c r="F5" s="1"/>
      <c r="G5" s="1"/>
      <c r="H5" s="1"/>
      <c r="I5" s="1"/>
      <c r="J5" s="1"/>
    </row>
    <row r="6" spans="2:10" x14ac:dyDescent="0.25">
      <c r="B6" s="153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8" t="s">
        <v>243</v>
      </c>
      <c r="C7" s="158"/>
      <c r="D7" s="158"/>
      <c r="E7" s="158"/>
      <c r="F7" s="158"/>
      <c r="G7" s="158"/>
      <c r="H7" s="158"/>
      <c r="I7" s="158"/>
      <c r="J7" s="158"/>
    </row>
    <row r="8" spans="2:10" x14ac:dyDescent="0.25">
      <c r="B8" s="155"/>
      <c r="C8" s="155"/>
      <c r="D8" s="155"/>
      <c r="E8" s="155"/>
      <c r="F8" s="155"/>
      <c r="G8" s="155"/>
      <c r="H8" s="155"/>
      <c r="I8" s="155"/>
      <c r="J8" s="155"/>
    </row>
    <row r="9" spans="2:10" x14ac:dyDescent="0.25">
      <c r="B9" s="133" t="s">
        <v>5</v>
      </c>
      <c r="C9" s="133"/>
      <c r="D9" s="133"/>
      <c r="E9" s="133"/>
      <c r="F9" s="133"/>
      <c r="G9" s="133"/>
      <c r="H9" s="133"/>
      <c r="I9" s="133"/>
      <c r="J9" s="133"/>
    </row>
    <row r="10" spans="2:10" x14ac:dyDescent="0.25">
      <c r="B10" s="2" t="s">
        <v>6</v>
      </c>
      <c r="C10" s="132" t="s">
        <v>7</v>
      </c>
      <c r="D10" s="132"/>
      <c r="E10" s="132"/>
      <c r="F10" s="132"/>
      <c r="G10" s="132"/>
      <c r="H10" s="132"/>
      <c r="I10" s="151"/>
      <c r="J10" s="152"/>
    </row>
    <row r="11" spans="2:10" x14ac:dyDescent="0.25">
      <c r="B11" s="2" t="s">
        <v>8</v>
      </c>
      <c r="C11" s="132" t="s">
        <v>9</v>
      </c>
      <c r="D11" s="132"/>
      <c r="E11" s="132"/>
      <c r="F11" s="132"/>
      <c r="G11" s="132"/>
      <c r="H11" s="132"/>
      <c r="I11" s="152" t="s">
        <v>127</v>
      </c>
      <c r="J11" s="152"/>
    </row>
    <row r="12" spans="2:10" x14ac:dyDescent="0.25">
      <c r="B12" s="2" t="s">
        <v>10</v>
      </c>
      <c r="C12" s="132" t="s">
        <v>11</v>
      </c>
      <c r="D12" s="132"/>
      <c r="E12" s="132"/>
      <c r="F12" s="132"/>
      <c r="G12" s="132"/>
      <c r="H12" s="132"/>
      <c r="I12" s="159" t="s">
        <v>128</v>
      </c>
      <c r="J12" s="152"/>
    </row>
    <row r="13" spans="2:10" x14ac:dyDescent="0.25">
      <c r="B13" s="2" t="s">
        <v>12</v>
      </c>
      <c r="C13" s="132" t="s">
        <v>13</v>
      </c>
      <c r="D13" s="132"/>
      <c r="E13" s="132"/>
      <c r="F13" s="132"/>
      <c r="G13" s="132"/>
      <c r="H13" s="132"/>
      <c r="I13" s="152">
        <v>12</v>
      </c>
      <c r="J13" s="152"/>
    </row>
    <row r="14" spans="2:10" x14ac:dyDescent="0.25">
      <c r="B14" s="3"/>
      <c r="C14" s="4"/>
      <c r="D14" s="4"/>
      <c r="E14" s="4"/>
      <c r="F14" s="4"/>
      <c r="G14" s="4"/>
      <c r="H14" s="4"/>
      <c r="I14" s="3"/>
      <c r="J14" s="3"/>
    </row>
    <row r="15" spans="2:10" x14ac:dyDescent="0.25">
      <c r="B15" s="133" t="s">
        <v>14</v>
      </c>
      <c r="C15" s="133"/>
      <c r="D15" s="133"/>
      <c r="E15" s="133"/>
      <c r="F15" s="133"/>
      <c r="G15" s="133"/>
      <c r="H15" s="133"/>
      <c r="I15" s="133"/>
      <c r="J15" s="133"/>
    </row>
    <row r="16" spans="2:10" x14ac:dyDescent="0.25">
      <c r="B16" s="152" t="s">
        <v>15</v>
      </c>
      <c r="C16" s="152"/>
      <c r="D16" s="152" t="s">
        <v>16</v>
      </c>
      <c r="E16" s="152"/>
      <c r="F16" s="152" t="s">
        <v>17</v>
      </c>
      <c r="G16" s="152"/>
      <c r="H16" s="152"/>
      <c r="I16" s="152"/>
      <c r="J16" s="152"/>
    </row>
    <row r="17" spans="2:10" x14ac:dyDescent="0.25">
      <c r="B17" s="152" t="s">
        <v>244</v>
      </c>
      <c r="C17" s="152"/>
      <c r="D17" s="152" t="s">
        <v>18</v>
      </c>
      <c r="E17" s="152"/>
      <c r="F17" s="152">
        <v>1</v>
      </c>
      <c r="G17" s="152"/>
      <c r="H17" s="152"/>
      <c r="I17" s="152"/>
      <c r="J17" s="152"/>
    </row>
    <row r="18" spans="2:10" x14ac:dyDescent="0.25">
      <c r="B18" s="3"/>
      <c r="C18" s="4"/>
      <c r="D18" s="4"/>
      <c r="E18" s="4"/>
      <c r="F18" s="4"/>
      <c r="G18" s="4"/>
      <c r="H18" s="4"/>
      <c r="I18" s="3"/>
      <c r="J18" s="3"/>
    </row>
    <row r="19" spans="2:10" x14ac:dyDescent="0.25">
      <c r="B19" s="133" t="s">
        <v>19</v>
      </c>
      <c r="C19" s="133"/>
      <c r="D19" s="133"/>
      <c r="E19" s="133"/>
      <c r="F19" s="133"/>
      <c r="G19" s="133"/>
      <c r="H19" s="133"/>
      <c r="I19" s="133"/>
      <c r="J19" s="133"/>
    </row>
    <row r="20" spans="2:10" x14ac:dyDescent="0.25">
      <c r="B20" s="2">
        <v>1</v>
      </c>
      <c r="C20" s="132" t="s">
        <v>20</v>
      </c>
      <c r="D20" s="132"/>
      <c r="E20" s="132"/>
      <c r="F20" s="132"/>
      <c r="G20" s="132"/>
      <c r="H20" s="132"/>
      <c r="I20" s="152" t="s">
        <v>244</v>
      </c>
      <c r="J20" s="152"/>
    </row>
    <row r="21" spans="2:10" x14ac:dyDescent="0.25">
      <c r="B21" s="2">
        <v>2</v>
      </c>
      <c r="C21" s="132" t="s">
        <v>21</v>
      </c>
      <c r="D21" s="132"/>
      <c r="E21" s="132"/>
      <c r="F21" s="132"/>
      <c r="G21" s="132"/>
      <c r="H21" s="132"/>
      <c r="I21" s="152" t="s">
        <v>245</v>
      </c>
      <c r="J21" s="152"/>
    </row>
    <row r="22" spans="2:10" x14ac:dyDescent="0.25">
      <c r="B22" s="2">
        <v>3</v>
      </c>
      <c r="C22" s="132" t="s">
        <v>22</v>
      </c>
      <c r="D22" s="132"/>
      <c r="E22" s="132"/>
      <c r="F22" s="132"/>
      <c r="G22" s="132"/>
      <c r="H22" s="132"/>
      <c r="I22" s="154">
        <v>1025.01</v>
      </c>
      <c r="J22" s="152"/>
    </row>
    <row r="23" spans="2:10" x14ac:dyDescent="0.25">
      <c r="B23" s="2">
        <v>4</v>
      </c>
      <c r="C23" s="132" t="s">
        <v>23</v>
      </c>
      <c r="D23" s="132"/>
      <c r="E23" s="132"/>
      <c r="F23" s="132"/>
      <c r="G23" s="132"/>
      <c r="H23" s="132"/>
      <c r="I23" s="137" t="s">
        <v>131</v>
      </c>
      <c r="J23" s="137"/>
    </row>
    <row r="24" spans="2:10" x14ac:dyDescent="0.25">
      <c r="B24" s="2">
        <v>5</v>
      </c>
      <c r="C24" s="132" t="s">
        <v>24</v>
      </c>
      <c r="D24" s="132"/>
      <c r="E24" s="132"/>
      <c r="F24" s="132"/>
      <c r="G24" s="132"/>
      <c r="H24" s="132"/>
      <c r="I24" s="151">
        <v>44958</v>
      </c>
      <c r="J24" s="152"/>
    </row>
    <row r="25" spans="2:10" x14ac:dyDescent="0.25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0" x14ac:dyDescent="0.25">
      <c r="B26" s="143" t="s">
        <v>25</v>
      </c>
      <c r="C26" s="143"/>
      <c r="D26" s="143"/>
      <c r="E26" s="143"/>
      <c r="F26" s="143"/>
      <c r="G26" s="143"/>
      <c r="H26" s="143"/>
      <c r="I26" s="143"/>
      <c r="J26" s="143"/>
    </row>
    <row r="27" spans="2:10" x14ac:dyDescent="0.25">
      <c r="B27" s="5">
        <v>1</v>
      </c>
      <c r="C27" s="137" t="s">
        <v>26</v>
      </c>
      <c r="D27" s="137"/>
      <c r="E27" s="137"/>
      <c r="F27" s="137"/>
      <c r="G27" s="137"/>
      <c r="H27" s="137"/>
      <c r="I27" s="5" t="s">
        <v>27</v>
      </c>
      <c r="J27" s="5" t="s">
        <v>28</v>
      </c>
    </row>
    <row r="28" spans="2:10" x14ac:dyDescent="0.25">
      <c r="B28" s="5" t="s">
        <v>6</v>
      </c>
      <c r="C28" s="132" t="s">
        <v>29</v>
      </c>
      <c r="D28" s="132"/>
      <c r="E28" s="132"/>
      <c r="F28" s="132"/>
      <c r="G28" s="132"/>
      <c r="H28" s="132"/>
      <c r="I28" s="6"/>
      <c r="J28" s="7">
        <v>1025.01</v>
      </c>
    </row>
    <row r="29" spans="2:10" x14ac:dyDescent="0.25">
      <c r="B29" s="5" t="s">
        <v>8</v>
      </c>
      <c r="C29" s="132" t="s">
        <v>132</v>
      </c>
      <c r="D29" s="132"/>
      <c r="E29" s="132"/>
      <c r="F29" s="132"/>
      <c r="G29" s="132"/>
      <c r="H29" s="132"/>
      <c r="I29" s="8"/>
      <c r="J29" s="7">
        <v>1183.6400000000001</v>
      </c>
    </row>
    <row r="30" spans="2:10" x14ac:dyDescent="0.25">
      <c r="B30" s="5" t="s">
        <v>10</v>
      </c>
      <c r="C30" s="132" t="s">
        <v>134</v>
      </c>
      <c r="D30" s="132"/>
      <c r="E30" s="132"/>
      <c r="F30" s="132"/>
      <c r="G30" s="132"/>
      <c r="H30" s="132"/>
      <c r="I30" s="8">
        <v>0.3</v>
      </c>
      <c r="J30" s="7">
        <v>307.5</v>
      </c>
    </row>
    <row r="31" spans="2:10" x14ac:dyDescent="0.25">
      <c r="B31" s="5" t="s">
        <v>12</v>
      </c>
      <c r="C31" s="132" t="s">
        <v>31</v>
      </c>
      <c r="D31" s="132"/>
      <c r="E31" s="132"/>
      <c r="F31" s="132"/>
      <c r="G31" s="132"/>
      <c r="H31" s="132"/>
      <c r="I31" s="8"/>
      <c r="J31" s="7">
        <v>118.36</v>
      </c>
    </row>
    <row r="32" spans="2:10" x14ac:dyDescent="0.25">
      <c r="B32" s="5" t="s">
        <v>32</v>
      </c>
      <c r="C32" s="132" t="s">
        <v>135</v>
      </c>
      <c r="D32" s="132"/>
      <c r="E32" s="132"/>
      <c r="F32" s="132"/>
      <c r="G32" s="132"/>
      <c r="H32" s="132"/>
      <c r="I32" s="8"/>
      <c r="J32" s="7">
        <v>381.21</v>
      </c>
    </row>
    <row r="33" spans="2:12" x14ac:dyDescent="0.25">
      <c r="B33" s="5" t="s">
        <v>46</v>
      </c>
      <c r="C33" s="132" t="s">
        <v>136</v>
      </c>
      <c r="D33" s="132"/>
      <c r="E33" s="132"/>
      <c r="F33" s="132"/>
      <c r="G33" s="132"/>
      <c r="H33" s="132"/>
      <c r="I33" s="8"/>
      <c r="J33" s="7">
        <v>297.01</v>
      </c>
    </row>
    <row r="34" spans="2:12" x14ac:dyDescent="0.25">
      <c r="B34" s="5" t="s">
        <v>48</v>
      </c>
      <c r="C34" s="132" t="s">
        <v>137</v>
      </c>
      <c r="D34" s="132"/>
      <c r="E34" s="132"/>
      <c r="F34" s="132"/>
      <c r="G34" s="132"/>
      <c r="H34" s="132"/>
      <c r="I34" s="8"/>
      <c r="J34" s="7">
        <v>552.1</v>
      </c>
    </row>
    <row r="35" spans="2:12" x14ac:dyDescent="0.25">
      <c r="B35" s="5" t="s">
        <v>50</v>
      </c>
      <c r="C35" s="132" t="s">
        <v>266</v>
      </c>
      <c r="D35" s="132"/>
      <c r="E35" s="132"/>
      <c r="F35" s="132"/>
      <c r="G35" s="132"/>
      <c r="H35" s="132"/>
      <c r="I35" s="8"/>
      <c r="J35" s="7">
        <v>227.86</v>
      </c>
    </row>
    <row r="36" spans="2:12" x14ac:dyDescent="0.25">
      <c r="B36" s="5" t="s">
        <v>133</v>
      </c>
      <c r="C36" s="132" t="s">
        <v>138</v>
      </c>
      <c r="D36" s="132"/>
      <c r="E36" s="132"/>
      <c r="F36" s="132"/>
      <c r="G36" s="132"/>
      <c r="H36" s="132"/>
      <c r="I36" s="8"/>
      <c r="J36" s="7">
        <v>1059.6099999999999</v>
      </c>
    </row>
    <row r="37" spans="2:12" x14ac:dyDescent="0.25">
      <c r="B37" s="137" t="s">
        <v>33</v>
      </c>
      <c r="C37" s="137"/>
      <c r="D37" s="137"/>
      <c r="E37" s="137"/>
      <c r="F37" s="137"/>
      <c r="G37" s="137"/>
      <c r="H37" s="137"/>
      <c r="I37" s="137"/>
      <c r="J37" s="9">
        <f>SUM(J28:J36)</f>
        <v>5152.3</v>
      </c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1"/>
    </row>
    <row r="39" spans="2:12" x14ac:dyDescent="0.25">
      <c r="B39" s="143" t="s">
        <v>34</v>
      </c>
      <c r="C39" s="143"/>
      <c r="D39" s="143"/>
      <c r="E39" s="143"/>
      <c r="F39" s="143"/>
      <c r="G39" s="143"/>
      <c r="H39" s="143"/>
      <c r="I39" s="143"/>
      <c r="J39" s="143"/>
    </row>
    <row r="40" spans="2:12" x14ac:dyDescent="0.25">
      <c r="B40" s="136" t="s">
        <v>35</v>
      </c>
      <c r="C40" s="136"/>
      <c r="D40" s="136"/>
      <c r="E40" s="136"/>
      <c r="F40" s="136"/>
      <c r="G40" s="136"/>
      <c r="H40" s="136"/>
      <c r="I40" s="12" t="s">
        <v>27</v>
      </c>
      <c r="J40" s="12" t="s">
        <v>28</v>
      </c>
    </row>
    <row r="41" spans="2:12" x14ac:dyDescent="0.25">
      <c r="B41" s="5" t="s">
        <v>6</v>
      </c>
      <c r="C41" s="132" t="s">
        <v>36</v>
      </c>
      <c r="D41" s="132"/>
      <c r="E41" s="132"/>
      <c r="F41" s="132"/>
      <c r="G41" s="132"/>
      <c r="H41" s="132"/>
      <c r="I41" s="13">
        <v>8.3333000000000004E-2</v>
      </c>
      <c r="J41" s="7">
        <f>TRUNC($J$37*I41,2)</f>
        <v>429.35</v>
      </c>
    </row>
    <row r="42" spans="2:12" x14ac:dyDescent="0.25">
      <c r="B42" s="5" t="s">
        <v>8</v>
      </c>
      <c r="C42" s="132" t="s">
        <v>37</v>
      </c>
      <c r="D42" s="132"/>
      <c r="E42" s="132"/>
      <c r="F42" s="132"/>
      <c r="G42" s="132"/>
      <c r="H42" s="132"/>
      <c r="I42" s="14">
        <v>0.1111</v>
      </c>
      <c r="J42" s="7">
        <f>TRUNC($J$37*I42,2)</f>
        <v>572.41999999999996</v>
      </c>
    </row>
    <row r="43" spans="2:12" x14ac:dyDescent="0.25">
      <c r="B43" s="137" t="s">
        <v>38</v>
      </c>
      <c r="C43" s="137"/>
      <c r="D43" s="137"/>
      <c r="E43" s="137"/>
      <c r="F43" s="137"/>
      <c r="G43" s="137"/>
      <c r="H43" s="137"/>
      <c r="I43" s="15">
        <f>SUM(I41:I42)</f>
        <v>0.19443300000000002</v>
      </c>
      <c r="J43" s="9">
        <f>SUM(J41:J42)</f>
        <v>1001.77</v>
      </c>
    </row>
    <row r="44" spans="2:12" x14ac:dyDescent="0.25">
      <c r="B44" s="144"/>
      <c r="C44" s="144"/>
      <c r="D44" s="144"/>
      <c r="E44" s="144"/>
      <c r="F44" s="144"/>
      <c r="G44" s="144"/>
      <c r="H44" s="144"/>
      <c r="I44" s="144"/>
      <c r="J44" s="144"/>
    </row>
    <row r="45" spans="2:12" x14ac:dyDescent="0.25">
      <c r="B45" s="133" t="s">
        <v>39</v>
      </c>
      <c r="C45" s="133"/>
      <c r="D45" s="133"/>
      <c r="E45" s="133"/>
      <c r="F45" s="133"/>
      <c r="G45" s="133"/>
      <c r="H45" s="133"/>
      <c r="I45" s="16" t="s">
        <v>27</v>
      </c>
      <c r="J45" s="16" t="s">
        <v>28</v>
      </c>
    </row>
    <row r="46" spans="2:12" x14ac:dyDescent="0.25">
      <c r="B46" s="5" t="s">
        <v>6</v>
      </c>
      <c r="C46" s="132" t="s">
        <v>40</v>
      </c>
      <c r="D46" s="132"/>
      <c r="E46" s="132"/>
      <c r="F46" s="132"/>
      <c r="G46" s="132"/>
      <c r="H46" s="132"/>
      <c r="I46" s="13">
        <v>0.2</v>
      </c>
      <c r="J46" s="7">
        <f>TRUNC(($J$37+$J$43)*$I$46,2)</f>
        <v>1230.81</v>
      </c>
    </row>
    <row r="47" spans="2:12" x14ac:dyDescent="0.25">
      <c r="B47" s="5" t="s">
        <v>8</v>
      </c>
      <c r="C47" s="132" t="s">
        <v>41</v>
      </c>
      <c r="D47" s="132"/>
      <c r="E47" s="132"/>
      <c r="F47" s="132"/>
      <c r="G47" s="132"/>
      <c r="H47" s="132"/>
      <c r="I47" s="13">
        <v>2.5000000000000001E-2</v>
      </c>
      <c r="J47" s="7">
        <f>TRUNC(($J$37+$J$43)*$I$47,2)</f>
        <v>153.85</v>
      </c>
    </row>
    <row r="48" spans="2:12" ht="15" customHeight="1" x14ac:dyDescent="0.25">
      <c r="B48" s="5" t="s">
        <v>10</v>
      </c>
      <c r="C48" s="132" t="s">
        <v>42</v>
      </c>
      <c r="D48" s="132"/>
      <c r="E48" s="132"/>
      <c r="F48" s="132"/>
      <c r="G48" s="132"/>
      <c r="H48" s="132"/>
      <c r="I48" s="17">
        <v>0.03</v>
      </c>
      <c r="J48" s="7">
        <f>TRUNC(($J$37+$J$43)*$I$48,2)</f>
        <v>184.62</v>
      </c>
      <c r="L48" s="148" t="s">
        <v>43</v>
      </c>
    </row>
    <row r="49" spans="2:12" x14ac:dyDescent="0.25">
      <c r="B49" s="5" t="s">
        <v>12</v>
      </c>
      <c r="C49" s="132" t="s">
        <v>44</v>
      </c>
      <c r="D49" s="132"/>
      <c r="E49" s="132"/>
      <c r="F49" s="132"/>
      <c r="G49" s="132"/>
      <c r="H49" s="132"/>
      <c r="I49" s="13">
        <v>1.4999999999999999E-2</v>
      </c>
      <c r="J49" s="7">
        <f>TRUNC(($J$37+$J$43)*$I$49,2)</f>
        <v>92.31</v>
      </c>
      <c r="L49" s="149"/>
    </row>
    <row r="50" spans="2:12" x14ac:dyDescent="0.25">
      <c r="B50" s="5" t="s">
        <v>32</v>
      </c>
      <c r="C50" s="132" t="s">
        <v>45</v>
      </c>
      <c r="D50" s="132"/>
      <c r="E50" s="132"/>
      <c r="F50" s="132"/>
      <c r="G50" s="132"/>
      <c r="H50" s="132"/>
      <c r="I50" s="13">
        <v>0.01</v>
      </c>
      <c r="J50" s="7">
        <f>TRUNC(($J$37+$J$43)*$I$50,2)</f>
        <v>61.54</v>
      </c>
      <c r="L50" s="149"/>
    </row>
    <row r="51" spans="2:12" x14ac:dyDescent="0.25">
      <c r="B51" s="5" t="s">
        <v>46</v>
      </c>
      <c r="C51" s="132" t="s">
        <v>47</v>
      </c>
      <c r="D51" s="132"/>
      <c r="E51" s="132"/>
      <c r="F51" s="132"/>
      <c r="G51" s="132"/>
      <c r="H51" s="132"/>
      <c r="I51" s="13">
        <v>6.0000000000000001E-3</v>
      </c>
      <c r="J51" s="7">
        <f>TRUNC(($J$37+$J$43)*$I$51,2)</f>
        <v>36.92</v>
      </c>
      <c r="L51" s="149"/>
    </row>
    <row r="52" spans="2:12" x14ac:dyDescent="0.25">
      <c r="B52" s="5" t="s">
        <v>48</v>
      </c>
      <c r="C52" s="132" t="s">
        <v>49</v>
      </c>
      <c r="D52" s="132"/>
      <c r="E52" s="132"/>
      <c r="F52" s="132"/>
      <c r="G52" s="132"/>
      <c r="H52" s="132"/>
      <c r="I52" s="13">
        <v>2E-3</v>
      </c>
      <c r="J52" s="7">
        <f>TRUNC(($J$37+$J$43)*$I$52,2)</f>
        <v>12.3</v>
      </c>
      <c r="L52" s="150"/>
    </row>
    <row r="53" spans="2:12" x14ac:dyDescent="0.25">
      <c r="B53" s="5" t="s">
        <v>50</v>
      </c>
      <c r="C53" s="132" t="s">
        <v>51</v>
      </c>
      <c r="D53" s="132"/>
      <c r="E53" s="132"/>
      <c r="F53" s="132"/>
      <c r="G53" s="132"/>
      <c r="H53" s="132"/>
      <c r="I53" s="13">
        <v>0.08</v>
      </c>
      <c r="J53" s="7">
        <f>TRUNC(($J$37+$J$43)*$I$53,2)</f>
        <v>492.32</v>
      </c>
    </row>
    <row r="54" spans="2:12" x14ac:dyDescent="0.25">
      <c r="B54" s="137" t="s">
        <v>52</v>
      </c>
      <c r="C54" s="137"/>
      <c r="D54" s="137"/>
      <c r="E54" s="137"/>
      <c r="F54" s="137"/>
      <c r="G54" s="137"/>
      <c r="H54" s="137"/>
      <c r="I54" s="15">
        <f>SUM(I46:I53)</f>
        <v>0.36800000000000005</v>
      </c>
      <c r="J54" s="9">
        <f>SUM(J46:J53)</f>
        <v>2264.6699999999996</v>
      </c>
    </row>
    <row r="55" spans="2:12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2" x14ac:dyDescent="0.25">
      <c r="B56" s="133" t="s">
        <v>53</v>
      </c>
      <c r="C56" s="133"/>
      <c r="D56" s="133"/>
      <c r="E56" s="133"/>
      <c r="F56" s="133"/>
      <c r="G56" s="133"/>
      <c r="H56" s="133"/>
      <c r="I56" s="18"/>
      <c r="J56" s="16" t="s">
        <v>28</v>
      </c>
    </row>
    <row r="57" spans="2:12" x14ac:dyDescent="0.25">
      <c r="B57" s="5" t="s">
        <v>6</v>
      </c>
      <c r="C57" s="141" t="s">
        <v>54</v>
      </c>
      <c r="D57" s="141"/>
      <c r="E57" s="141"/>
      <c r="F57" s="141"/>
      <c r="G57" s="141"/>
      <c r="H57" s="141"/>
      <c r="I57" s="2" t="s">
        <v>55</v>
      </c>
      <c r="J57" s="19">
        <v>0</v>
      </c>
    </row>
    <row r="58" spans="2:12" x14ac:dyDescent="0.25">
      <c r="B58" s="5" t="s">
        <v>8</v>
      </c>
      <c r="C58" s="141" t="s">
        <v>56</v>
      </c>
      <c r="D58" s="141"/>
      <c r="E58" s="141"/>
      <c r="F58" s="141"/>
      <c r="G58" s="141"/>
      <c r="H58" s="141"/>
      <c r="I58" s="2" t="s">
        <v>55</v>
      </c>
      <c r="J58" s="19">
        <v>711.36</v>
      </c>
    </row>
    <row r="59" spans="2:12" x14ac:dyDescent="0.25">
      <c r="B59" s="5" t="s">
        <v>46</v>
      </c>
      <c r="C59" s="141" t="s">
        <v>270</v>
      </c>
      <c r="D59" s="141"/>
      <c r="E59" s="141"/>
      <c r="F59" s="141"/>
      <c r="G59" s="141"/>
      <c r="H59" s="141"/>
      <c r="I59" s="2">
        <v>0</v>
      </c>
      <c r="J59" s="19">
        <f>I59*30/2</f>
        <v>0</v>
      </c>
    </row>
    <row r="60" spans="2:12" x14ac:dyDescent="0.25">
      <c r="B60" s="137" t="s">
        <v>57</v>
      </c>
      <c r="C60" s="137"/>
      <c r="D60" s="137"/>
      <c r="E60" s="137"/>
      <c r="F60" s="137"/>
      <c r="G60" s="137"/>
      <c r="H60" s="137"/>
      <c r="I60" s="137"/>
      <c r="J60" s="9">
        <f>SUM(J57:J59)</f>
        <v>711.36</v>
      </c>
    </row>
    <row r="61" spans="2:12" x14ac:dyDescent="0.25">
      <c r="B61" s="144"/>
      <c r="C61" s="144"/>
      <c r="D61" s="144"/>
      <c r="E61" s="144"/>
      <c r="F61" s="144"/>
      <c r="G61" s="144"/>
      <c r="H61" s="144"/>
      <c r="I61" s="144"/>
      <c r="J61" s="144"/>
    </row>
    <row r="62" spans="2:12" x14ac:dyDescent="0.25"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</row>
    <row r="63" spans="2:12" x14ac:dyDescent="0.25">
      <c r="B63" s="136" t="s">
        <v>59</v>
      </c>
      <c r="C63" s="136"/>
      <c r="D63" s="136"/>
      <c r="E63" s="136"/>
      <c r="F63" s="136"/>
      <c r="G63" s="136"/>
      <c r="H63" s="136"/>
      <c r="I63" s="136"/>
      <c r="J63" s="12" t="s">
        <v>28</v>
      </c>
    </row>
    <row r="64" spans="2:12" x14ac:dyDescent="0.25">
      <c r="B64" s="5" t="s">
        <v>60</v>
      </c>
      <c r="C64" s="132" t="s">
        <v>61</v>
      </c>
      <c r="D64" s="132"/>
      <c r="E64" s="132"/>
      <c r="F64" s="132"/>
      <c r="G64" s="132"/>
      <c r="H64" s="132"/>
      <c r="I64" s="132"/>
      <c r="J64" s="7">
        <f>J43</f>
        <v>1001.77</v>
      </c>
    </row>
    <row r="65" spans="2:10" x14ac:dyDescent="0.25">
      <c r="B65" s="5" t="s">
        <v>62</v>
      </c>
      <c r="C65" s="132" t="s">
        <v>63</v>
      </c>
      <c r="D65" s="132"/>
      <c r="E65" s="132"/>
      <c r="F65" s="132"/>
      <c r="G65" s="132"/>
      <c r="H65" s="132"/>
      <c r="I65" s="132"/>
      <c r="J65" s="20">
        <f>J54</f>
        <v>2264.6699999999996</v>
      </c>
    </row>
    <row r="66" spans="2:10" x14ac:dyDescent="0.25">
      <c r="B66" s="5" t="s">
        <v>64</v>
      </c>
      <c r="C66" s="132" t="s">
        <v>65</v>
      </c>
      <c r="D66" s="132"/>
      <c r="E66" s="132"/>
      <c r="F66" s="132"/>
      <c r="G66" s="132"/>
      <c r="H66" s="132"/>
      <c r="I66" s="132"/>
      <c r="J66" s="20">
        <f>J60</f>
        <v>711.36</v>
      </c>
    </row>
    <row r="67" spans="2:10" x14ac:dyDescent="0.25">
      <c r="B67" s="137" t="s">
        <v>66</v>
      </c>
      <c r="C67" s="137"/>
      <c r="D67" s="137"/>
      <c r="E67" s="137"/>
      <c r="F67" s="137"/>
      <c r="G67" s="137"/>
      <c r="H67" s="137"/>
      <c r="I67" s="137"/>
      <c r="J67" s="21">
        <f>SUM(J64:J66)</f>
        <v>3977.7999999999997</v>
      </c>
    </row>
    <row r="68" spans="2:10" x14ac:dyDescent="0.25">
      <c r="B68" s="144"/>
      <c r="C68" s="144"/>
      <c r="D68" s="144"/>
      <c r="E68" s="144"/>
      <c r="F68" s="144"/>
      <c r="G68" s="144"/>
      <c r="H68" s="144"/>
      <c r="I68" s="144"/>
      <c r="J68" s="144"/>
    </row>
    <row r="69" spans="2:10" x14ac:dyDescent="0.25">
      <c r="B69" s="143" t="s">
        <v>67</v>
      </c>
      <c r="C69" s="143"/>
      <c r="D69" s="143"/>
      <c r="E69" s="143"/>
      <c r="F69" s="143"/>
      <c r="G69" s="143"/>
      <c r="H69" s="143"/>
      <c r="I69" s="143"/>
      <c r="J69" s="143"/>
    </row>
    <row r="70" spans="2:10" x14ac:dyDescent="0.25">
      <c r="B70" s="12">
        <v>3</v>
      </c>
      <c r="C70" s="136" t="s">
        <v>68</v>
      </c>
      <c r="D70" s="136"/>
      <c r="E70" s="136"/>
      <c r="F70" s="136"/>
      <c r="G70" s="136"/>
      <c r="H70" s="136"/>
      <c r="I70" s="12" t="s">
        <v>27</v>
      </c>
      <c r="J70" s="12" t="s">
        <v>28</v>
      </c>
    </row>
    <row r="71" spans="2:10" x14ac:dyDescent="0.25">
      <c r="B71" s="5" t="s">
        <v>6</v>
      </c>
      <c r="C71" s="132" t="s">
        <v>69</v>
      </c>
      <c r="D71" s="132"/>
      <c r="E71" s="132"/>
      <c r="F71" s="132"/>
      <c r="G71" s="132"/>
      <c r="H71" s="132"/>
      <c r="I71" s="13">
        <f>(1/12)*5%</f>
        <v>4.1666666666666666E-3</v>
      </c>
      <c r="J71" s="20">
        <f>TRUNC(I71*$J$37,2)</f>
        <v>21.46</v>
      </c>
    </row>
    <row r="72" spans="2:10" x14ac:dyDescent="0.25">
      <c r="B72" s="5" t="s">
        <v>8</v>
      </c>
      <c r="C72" s="132" t="s">
        <v>70</v>
      </c>
      <c r="D72" s="132"/>
      <c r="E72" s="132"/>
      <c r="F72" s="132"/>
      <c r="G72" s="132"/>
      <c r="H72" s="132"/>
      <c r="I72" s="13">
        <f>I53*I71</f>
        <v>3.3333333333333332E-4</v>
      </c>
      <c r="J72" s="20">
        <f>TRUNC(I72*$J$37,2)</f>
        <v>1.71</v>
      </c>
    </row>
    <row r="73" spans="2:10" x14ac:dyDescent="0.25">
      <c r="B73" s="5" t="s">
        <v>10</v>
      </c>
      <c r="C73" s="132" t="s">
        <v>71</v>
      </c>
      <c r="D73" s="132"/>
      <c r="E73" s="132"/>
      <c r="F73" s="132"/>
      <c r="G73" s="132"/>
      <c r="H73" s="132"/>
      <c r="I73" s="13">
        <f>((7/30)/12)</f>
        <v>1.9444444444444445E-2</v>
      </c>
      <c r="J73" s="20">
        <f>TRUNC(I73*$J$37,2)</f>
        <v>100.18</v>
      </c>
    </row>
    <row r="74" spans="2:10" x14ac:dyDescent="0.25">
      <c r="B74" s="5" t="s">
        <v>12</v>
      </c>
      <c r="C74" s="132" t="s">
        <v>72</v>
      </c>
      <c r="D74" s="132"/>
      <c r="E74" s="132"/>
      <c r="F74" s="132"/>
      <c r="G74" s="132"/>
      <c r="H74" s="132"/>
      <c r="I74" s="14">
        <f>I54*I73</f>
        <v>7.1555555555555565E-3</v>
      </c>
      <c r="J74" s="20">
        <f t="shared" ref="J74" si="0">TRUNC(I74*$J$37,2)</f>
        <v>36.86</v>
      </c>
    </row>
    <row r="75" spans="2:10" ht="25.5" customHeight="1" x14ac:dyDescent="0.25">
      <c r="B75" s="5" t="s">
        <v>32</v>
      </c>
      <c r="C75" s="145" t="s">
        <v>73</v>
      </c>
      <c r="D75" s="145"/>
      <c r="E75" s="145"/>
      <c r="F75" s="145"/>
      <c r="G75" s="145"/>
      <c r="H75" s="145"/>
      <c r="I75" s="13">
        <v>0.04</v>
      </c>
      <c r="J75" s="20">
        <f>TRUNC(I75*$J$37,2)</f>
        <v>206.09</v>
      </c>
    </row>
    <row r="76" spans="2:10" x14ac:dyDescent="0.25">
      <c r="B76" s="137" t="s">
        <v>74</v>
      </c>
      <c r="C76" s="137"/>
      <c r="D76" s="137"/>
      <c r="E76" s="137"/>
      <c r="F76" s="137"/>
      <c r="G76" s="137"/>
      <c r="H76" s="137"/>
      <c r="I76" s="15">
        <f>SUM(I71:I75)</f>
        <v>7.1099999999999997E-2</v>
      </c>
      <c r="J76" s="9">
        <f>SUM(J71:J75)</f>
        <v>366.3</v>
      </c>
    </row>
    <row r="77" spans="2:10" x14ac:dyDescent="0.25">
      <c r="B77" s="147"/>
      <c r="C77" s="147"/>
      <c r="D77" s="147"/>
      <c r="E77" s="147"/>
      <c r="F77" s="147"/>
      <c r="G77" s="147"/>
      <c r="H77" s="147"/>
      <c r="I77" s="147"/>
      <c r="J77" s="147"/>
    </row>
    <row r="78" spans="2:10" x14ac:dyDescent="0.25">
      <c r="B78" s="143" t="s">
        <v>75</v>
      </c>
      <c r="C78" s="143"/>
      <c r="D78" s="143"/>
      <c r="E78" s="143"/>
      <c r="F78" s="143"/>
      <c r="G78" s="143"/>
      <c r="H78" s="143"/>
      <c r="I78" s="143"/>
      <c r="J78" s="143"/>
    </row>
    <row r="79" spans="2:10" x14ac:dyDescent="0.25">
      <c r="B79" s="136" t="s">
        <v>76</v>
      </c>
      <c r="C79" s="136"/>
      <c r="D79" s="136"/>
      <c r="E79" s="136"/>
      <c r="F79" s="136"/>
      <c r="G79" s="136"/>
      <c r="H79" s="136"/>
      <c r="I79" s="12" t="s">
        <v>27</v>
      </c>
      <c r="J79" s="12" t="s">
        <v>28</v>
      </c>
    </row>
    <row r="80" spans="2:10" x14ac:dyDescent="0.25">
      <c r="B80" s="5" t="s">
        <v>6</v>
      </c>
      <c r="C80" s="146" t="s">
        <v>77</v>
      </c>
      <c r="D80" s="146"/>
      <c r="E80" s="146"/>
      <c r="F80" s="146"/>
      <c r="G80" s="146"/>
      <c r="H80" s="146"/>
      <c r="I80" s="22">
        <v>9.2999999999999992E-3</v>
      </c>
      <c r="J80" s="23">
        <f>TRUNC(($J$37)*I80,2)</f>
        <v>47.91</v>
      </c>
    </row>
    <row r="81" spans="2:10" x14ac:dyDescent="0.25">
      <c r="B81" s="5" t="s">
        <v>8</v>
      </c>
      <c r="C81" s="146" t="s">
        <v>78</v>
      </c>
      <c r="D81" s="146"/>
      <c r="E81" s="146"/>
      <c r="F81" s="146"/>
      <c r="G81" s="146"/>
      <c r="H81" s="146"/>
      <c r="I81" s="22">
        <v>2.8E-3</v>
      </c>
      <c r="J81" s="23">
        <f t="shared" ref="J81:J85" si="1">TRUNC(($J$37)*I81,2)</f>
        <v>14.42</v>
      </c>
    </row>
    <row r="82" spans="2:10" x14ac:dyDescent="0.25">
      <c r="B82" s="5" t="s">
        <v>10</v>
      </c>
      <c r="C82" s="146" t="s">
        <v>79</v>
      </c>
      <c r="D82" s="146"/>
      <c r="E82" s="146"/>
      <c r="F82" s="146"/>
      <c r="G82" s="146"/>
      <c r="H82" s="146"/>
      <c r="I82" s="22">
        <v>2.0000000000000001E-4</v>
      </c>
      <c r="J82" s="23">
        <f t="shared" si="1"/>
        <v>1.03</v>
      </c>
    </row>
    <row r="83" spans="2:10" x14ac:dyDescent="0.25">
      <c r="B83" s="5" t="s">
        <v>12</v>
      </c>
      <c r="C83" s="146" t="s">
        <v>80</v>
      </c>
      <c r="D83" s="146"/>
      <c r="E83" s="146"/>
      <c r="F83" s="146"/>
      <c r="G83" s="146"/>
      <c r="H83" s="146"/>
      <c r="I83" s="22">
        <v>3.3E-3</v>
      </c>
      <c r="J83" s="23">
        <f t="shared" si="1"/>
        <v>17</v>
      </c>
    </row>
    <row r="84" spans="2:10" x14ac:dyDescent="0.25">
      <c r="B84" s="5" t="s">
        <v>32</v>
      </c>
      <c r="C84" s="146" t="s">
        <v>81</v>
      </c>
      <c r="D84" s="146"/>
      <c r="E84" s="146"/>
      <c r="F84" s="146"/>
      <c r="G84" s="146"/>
      <c r="H84" s="146"/>
      <c r="I84" s="22">
        <v>6.9999999999999999E-4</v>
      </c>
      <c r="J84" s="23">
        <f t="shared" si="1"/>
        <v>3.6</v>
      </c>
    </row>
    <row r="85" spans="2:10" x14ac:dyDescent="0.25">
      <c r="B85" s="5" t="s">
        <v>46</v>
      </c>
      <c r="C85" s="146" t="s">
        <v>82</v>
      </c>
      <c r="D85" s="146"/>
      <c r="E85" s="146"/>
      <c r="F85" s="146"/>
      <c r="G85" s="146"/>
      <c r="H85" s="146"/>
      <c r="I85" s="22">
        <v>0</v>
      </c>
      <c r="J85" s="23">
        <f t="shared" si="1"/>
        <v>0</v>
      </c>
    </row>
    <row r="86" spans="2:10" x14ac:dyDescent="0.25">
      <c r="B86" s="137" t="s">
        <v>83</v>
      </c>
      <c r="C86" s="137"/>
      <c r="D86" s="137"/>
      <c r="E86" s="137"/>
      <c r="F86" s="137"/>
      <c r="G86" s="137"/>
      <c r="H86" s="137"/>
      <c r="I86" s="15">
        <f>SUM(I80:I85)</f>
        <v>1.6299999999999999E-2</v>
      </c>
      <c r="J86" s="9">
        <f>SUM(J80:J85)</f>
        <v>83.96</v>
      </c>
    </row>
    <row r="87" spans="2:10" x14ac:dyDescent="0.25">
      <c r="B87" s="144"/>
      <c r="C87" s="144"/>
      <c r="D87" s="144"/>
      <c r="E87" s="144"/>
      <c r="F87" s="144"/>
      <c r="G87" s="144"/>
      <c r="H87" s="144"/>
      <c r="I87" s="144"/>
      <c r="J87" s="144"/>
    </row>
    <row r="88" spans="2:10" x14ac:dyDescent="0.25">
      <c r="B88" s="133" t="s">
        <v>84</v>
      </c>
      <c r="C88" s="133"/>
      <c r="D88" s="133"/>
      <c r="E88" s="133"/>
      <c r="F88" s="133"/>
      <c r="G88" s="133"/>
      <c r="H88" s="133"/>
      <c r="I88" s="16" t="s">
        <v>27</v>
      </c>
      <c r="J88" s="16" t="s">
        <v>28</v>
      </c>
    </row>
    <row r="89" spans="2:10" x14ac:dyDescent="0.25">
      <c r="B89" s="5" t="s">
        <v>6</v>
      </c>
      <c r="C89" s="145" t="s">
        <v>85</v>
      </c>
      <c r="D89" s="132"/>
      <c r="E89" s="132"/>
      <c r="F89" s="132"/>
      <c r="G89" s="132"/>
      <c r="H89" s="132"/>
      <c r="I89" s="13">
        <v>0</v>
      </c>
      <c r="J89" s="7">
        <v>0</v>
      </c>
    </row>
    <row r="90" spans="2:10" x14ac:dyDescent="0.25">
      <c r="B90" s="137" t="s">
        <v>86</v>
      </c>
      <c r="C90" s="137"/>
      <c r="D90" s="137"/>
      <c r="E90" s="137"/>
      <c r="F90" s="137"/>
      <c r="G90" s="137"/>
      <c r="H90" s="137"/>
      <c r="I90" s="15">
        <v>0</v>
      </c>
      <c r="J90" s="9">
        <v>0</v>
      </c>
    </row>
    <row r="91" spans="2:10" x14ac:dyDescent="0.25">
      <c r="B91" s="144"/>
      <c r="C91" s="144"/>
      <c r="D91" s="144"/>
      <c r="E91" s="144"/>
      <c r="F91" s="144"/>
      <c r="G91" s="144"/>
      <c r="H91" s="144"/>
      <c r="I91" s="144"/>
      <c r="J91" s="144"/>
    </row>
    <row r="92" spans="2:10" x14ac:dyDescent="0.25">
      <c r="B92" s="133" t="s">
        <v>87</v>
      </c>
      <c r="C92" s="133"/>
      <c r="D92" s="133"/>
      <c r="E92" s="133"/>
      <c r="F92" s="133"/>
      <c r="G92" s="133"/>
      <c r="H92" s="133"/>
      <c r="I92" s="133"/>
      <c r="J92" s="133"/>
    </row>
    <row r="93" spans="2:10" x14ac:dyDescent="0.25">
      <c r="B93" s="136" t="s">
        <v>88</v>
      </c>
      <c r="C93" s="136"/>
      <c r="D93" s="136"/>
      <c r="E93" s="136"/>
      <c r="F93" s="136"/>
      <c r="G93" s="136"/>
      <c r="H93" s="136"/>
      <c r="I93" s="136"/>
      <c r="J93" s="12" t="s">
        <v>28</v>
      </c>
    </row>
    <row r="94" spans="2:10" x14ac:dyDescent="0.25">
      <c r="B94" s="5" t="s">
        <v>89</v>
      </c>
      <c r="C94" s="132" t="s">
        <v>90</v>
      </c>
      <c r="D94" s="132"/>
      <c r="E94" s="132"/>
      <c r="F94" s="132"/>
      <c r="G94" s="132"/>
      <c r="H94" s="132"/>
      <c r="I94" s="132"/>
      <c r="J94" s="7">
        <f>J86</f>
        <v>83.96</v>
      </c>
    </row>
    <row r="95" spans="2:10" x14ac:dyDescent="0.25">
      <c r="B95" s="5" t="s">
        <v>91</v>
      </c>
      <c r="C95" s="132" t="s">
        <v>92</v>
      </c>
      <c r="D95" s="132"/>
      <c r="E95" s="132"/>
      <c r="F95" s="132"/>
      <c r="G95" s="132"/>
      <c r="H95" s="132"/>
      <c r="I95" s="132"/>
      <c r="J95" s="20">
        <f>J90</f>
        <v>0</v>
      </c>
    </row>
    <row r="96" spans="2:10" x14ac:dyDescent="0.25">
      <c r="B96" s="137" t="s">
        <v>93</v>
      </c>
      <c r="C96" s="137"/>
      <c r="D96" s="137"/>
      <c r="E96" s="137"/>
      <c r="F96" s="137"/>
      <c r="G96" s="137"/>
      <c r="H96" s="137"/>
      <c r="I96" s="137"/>
      <c r="J96" s="21">
        <f>SUM(J94:J95)</f>
        <v>83.96</v>
      </c>
    </row>
    <row r="97" spans="2:10" x14ac:dyDescent="0.25">
      <c r="B97" s="144"/>
      <c r="C97" s="144"/>
      <c r="D97" s="144"/>
      <c r="E97" s="144"/>
      <c r="F97" s="144"/>
      <c r="G97" s="144"/>
      <c r="H97" s="144"/>
      <c r="I97" s="144"/>
      <c r="J97" s="144"/>
    </row>
    <row r="98" spans="2:10" x14ac:dyDescent="0.25">
      <c r="B98" s="143" t="s">
        <v>94</v>
      </c>
      <c r="C98" s="143"/>
      <c r="D98" s="143"/>
      <c r="E98" s="143"/>
      <c r="F98" s="143"/>
      <c r="G98" s="143"/>
      <c r="H98" s="143"/>
      <c r="I98" s="143"/>
      <c r="J98" s="143"/>
    </row>
    <row r="99" spans="2:10" x14ac:dyDescent="0.25">
      <c r="B99" s="12">
        <v>5</v>
      </c>
      <c r="C99" s="136" t="s">
        <v>95</v>
      </c>
      <c r="D99" s="136"/>
      <c r="E99" s="136"/>
      <c r="F99" s="136"/>
      <c r="G99" s="136"/>
      <c r="H99" s="136"/>
      <c r="I99" s="12"/>
      <c r="J99" s="12" t="s">
        <v>28</v>
      </c>
    </row>
    <row r="100" spans="2:10" x14ac:dyDescent="0.25">
      <c r="B100" s="5" t="s">
        <v>6</v>
      </c>
      <c r="C100" s="141" t="s">
        <v>96</v>
      </c>
      <c r="D100" s="141"/>
      <c r="E100" s="141"/>
      <c r="F100" s="141"/>
      <c r="G100" s="141"/>
      <c r="H100" s="141"/>
      <c r="I100" s="13">
        <v>0</v>
      </c>
      <c r="J100" s="7">
        <v>180.97</v>
      </c>
    </row>
    <row r="101" spans="2:10" x14ac:dyDescent="0.25">
      <c r="B101" s="5" t="s">
        <v>8</v>
      </c>
      <c r="C101" s="141" t="s">
        <v>97</v>
      </c>
      <c r="D101" s="141"/>
      <c r="E101" s="141"/>
      <c r="F101" s="141"/>
      <c r="G101" s="141"/>
      <c r="H101" s="141"/>
      <c r="I101" s="13">
        <v>0</v>
      </c>
      <c r="J101" s="7">
        <v>387.18</v>
      </c>
    </row>
    <row r="102" spans="2:10" x14ac:dyDescent="0.25">
      <c r="B102" s="24" t="s">
        <v>10</v>
      </c>
      <c r="C102" s="141" t="s">
        <v>98</v>
      </c>
      <c r="D102" s="141"/>
      <c r="E102" s="141"/>
      <c r="F102" s="141"/>
      <c r="G102" s="141"/>
      <c r="H102" s="141"/>
      <c r="I102" s="2" t="s">
        <v>55</v>
      </c>
      <c r="J102" s="7">
        <v>0</v>
      </c>
    </row>
    <row r="103" spans="2:10" x14ac:dyDescent="0.25">
      <c r="B103" s="24" t="s">
        <v>12</v>
      </c>
      <c r="C103" s="141" t="s">
        <v>99</v>
      </c>
      <c r="D103" s="141"/>
      <c r="E103" s="141"/>
      <c r="F103" s="141"/>
      <c r="G103" s="141"/>
      <c r="H103" s="141"/>
      <c r="I103" s="2" t="s">
        <v>55</v>
      </c>
      <c r="J103" s="7">
        <v>0</v>
      </c>
    </row>
    <row r="104" spans="2:10" x14ac:dyDescent="0.25">
      <c r="B104" s="137" t="s">
        <v>100</v>
      </c>
      <c r="C104" s="137"/>
      <c r="D104" s="137"/>
      <c r="E104" s="137"/>
      <c r="F104" s="137"/>
      <c r="G104" s="137"/>
      <c r="H104" s="137"/>
      <c r="I104" s="15" t="s">
        <v>55</v>
      </c>
      <c r="J104" s="9">
        <f>SUM(J100:J103)</f>
        <v>568.15</v>
      </c>
    </row>
    <row r="105" spans="2:10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</row>
    <row r="106" spans="2:10" x14ac:dyDescent="0.25">
      <c r="B106" s="143" t="s">
        <v>101</v>
      </c>
      <c r="C106" s="143"/>
      <c r="D106" s="143"/>
      <c r="E106" s="143"/>
      <c r="F106" s="143"/>
      <c r="G106" s="143"/>
      <c r="H106" s="143"/>
      <c r="I106" s="143"/>
      <c r="J106" s="143"/>
    </row>
    <row r="107" spans="2:10" x14ac:dyDescent="0.25">
      <c r="B107" s="12">
        <v>6</v>
      </c>
      <c r="C107" s="136" t="s">
        <v>102</v>
      </c>
      <c r="D107" s="136"/>
      <c r="E107" s="136"/>
      <c r="F107" s="136"/>
      <c r="G107" s="136"/>
      <c r="H107" s="136"/>
      <c r="I107" s="12" t="s">
        <v>27</v>
      </c>
      <c r="J107" s="12" t="s">
        <v>28</v>
      </c>
    </row>
    <row r="108" spans="2:10" x14ac:dyDescent="0.25">
      <c r="B108" s="5" t="s">
        <v>6</v>
      </c>
      <c r="C108" s="132" t="s">
        <v>103</v>
      </c>
      <c r="D108" s="132"/>
      <c r="E108" s="132"/>
      <c r="F108" s="132"/>
      <c r="G108" s="132"/>
      <c r="H108" s="132"/>
      <c r="I108" s="25">
        <v>4.9000000000000002E-2</v>
      </c>
      <c r="J108" s="7">
        <f>TRUNC(((J131)*I108),2)</f>
        <v>497.27</v>
      </c>
    </row>
    <row r="109" spans="2:10" x14ac:dyDescent="0.25">
      <c r="B109" s="5" t="s">
        <v>8</v>
      </c>
      <c r="C109" s="132" t="s">
        <v>104</v>
      </c>
      <c r="D109" s="132"/>
      <c r="E109" s="132"/>
      <c r="F109" s="132"/>
      <c r="G109" s="132"/>
      <c r="H109" s="132"/>
      <c r="I109" s="25">
        <v>0.05</v>
      </c>
      <c r="J109" s="7">
        <f>TRUNC(((J131+J108)*I109),2)</f>
        <v>532.28</v>
      </c>
    </row>
    <row r="110" spans="2:10" x14ac:dyDescent="0.25">
      <c r="B110" s="5" t="s">
        <v>10</v>
      </c>
      <c r="C110" s="140" t="s">
        <v>105</v>
      </c>
      <c r="D110" s="140"/>
      <c r="E110" s="140"/>
      <c r="F110" s="140"/>
      <c r="G110" s="140"/>
      <c r="H110" s="140"/>
      <c r="I110" s="8"/>
      <c r="J110" s="26"/>
    </row>
    <row r="111" spans="2:10" x14ac:dyDescent="0.25">
      <c r="B111" s="5" t="s">
        <v>106</v>
      </c>
      <c r="C111" s="132" t="s">
        <v>107</v>
      </c>
      <c r="D111" s="132"/>
      <c r="E111" s="132"/>
      <c r="F111" s="132"/>
      <c r="G111" s="132"/>
      <c r="H111" s="132"/>
      <c r="I111" s="27">
        <v>6.4999999999999997E-3</v>
      </c>
      <c r="J111" s="20">
        <f>TRUNC(I111*((J131+J108+J109)/(1-I116)),2)</f>
        <v>79.53</v>
      </c>
    </row>
    <row r="112" spans="2:10" x14ac:dyDescent="0.25">
      <c r="B112" s="5" t="s">
        <v>108</v>
      </c>
      <c r="C112" s="132" t="s">
        <v>109</v>
      </c>
      <c r="D112" s="132"/>
      <c r="E112" s="132"/>
      <c r="F112" s="132"/>
      <c r="G112" s="132"/>
      <c r="H112" s="132"/>
      <c r="I112" s="27">
        <v>0.03</v>
      </c>
      <c r="J112" s="20">
        <f>TRUNC(I112*(J131+J108+J109)/(1-I116),2)</f>
        <v>367.09</v>
      </c>
    </row>
    <row r="113" spans="2:10" x14ac:dyDescent="0.25">
      <c r="B113" s="5" t="s">
        <v>110</v>
      </c>
      <c r="C113" s="132" t="s">
        <v>111</v>
      </c>
      <c r="D113" s="132"/>
      <c r="E113" s="132"/>
      <c r="F113" s="132"/>
      <c r="G113" s="132"/>
      <c r="H113" s="132"/>
      <c r="I113" s="27">
        <v>0.05</v>
      </c>
      <c r="J113" s="20">
        <f>TRUNC(I113*(J131+J108+J109)/(1-I116),2)</f>
        <v>611.82000000000005</v>
      </c>
    </row>
    <row r="114" spans="2:10" x14ac:dyDescent="0.25">
      <c r="B114" s="137" t="s">
        <v>112</v>
      </c>
      <c r="C114" s="137"/>
      <c r="D114" s="137"/>
      <c r="E114" s="137"/>
      <c r="F114" s="137"/>
      <c r="G114" s="137"/>
      <c r="H114" s="137"/>
      <c r="I114" s="27">
        <f>SUM(I108:I113)</f>
        <v>0.1855</v>
      </c>
      <c r="J114" s="21">
        <f>SUM(J108:J113)</f>
        <v>2087.9899999999998</v>
      </c>
    </row>
    <row r="115" spans="2:10" x14ac:dyDescent="0.25">
      <c r="B115" s="3"/>
      <c r="C115" s="138"/>
      <c r="D115" s="138"/>
      <c r="E115" s="138"/>
      <c r="F115" s="138"/>
      <c r="G115" s="138"/>
      <c r="H115" s="138"/>
      <c r="I115" s="138"/>
      <c r="J115" s="138"/>
    </row>
    <row r="116" spans="2:10" hidden="1" x14ac:dyDescent="0.25">
      <c r="B116" s="28" t="s">
        <v>113</v>
      </c>
      <c r="C116" s="139" t="s">
        <v>114</v>
      </c>
      <c r="D116" s="139"/>
      <c r="E116" s="139"/>
      <c r="F116" s="139"/>
      <c r="G116" s="139"/>
      <c r="H116" s="139"/>
      <c r="I116" s="29">
        <f>I111+I112+I113</f>
        <v>8.6499999999999994E-2</v>
      </c>
      <c r="J116" s="30"/>
    </row>
    <row r="117" spans="2:10" hidden="1" x14ac:dyDescent="0.25">
      <c r="B117" s="31"/>
      <c r="C117" s="134">
        <v>100</v>
      </c>
      <c r="D117" s="134"/>
      <c r="E117" s="134"/>
      <c r="F117" s="134"/>
      <c r="G117" s="134"/>
      <c r="H117" s="134"/>
      <c r="I117" s="32"/>
      <c r="J117" s="33"/>
    </row>
    <row r="118" spans="2:10" hidden="1" x14ac:dyDescent="0.25">
      <c r="B118" s="34"/>
      <c r="C118" s="35"/>
      <c r="D118" s="35"/>
      <c r="E118" s="35"/>
      <c r="F118" s="35"/>
      <c r="G118" s="35"/>
      <c r="H118" s="35"/>
      <c r="I118" s="32"/>
      <c r="J118" s="33"/>
    </row>
    <row r="119" spans="2:10" hidden="1" x14ac:dyDescent="0.25">
      <c r="B119" s="31" t="s">
        <v>115</v>
      </c>
      <c r="C119" s="134" t="s">
        <v>116</v>
      </c>
      <c r="D119" s="134"/>
      <c r="E119" s="134"/>
      <c r="F119" s="134"/>
      <c r="G119" s="134"/>
      <c r="H119" s="134"/>
      <c r="I119" s="32"/>
      <c r="J119" s="33">
        <f>J37+J67+J76+J96+J104+J108+J109</f>
        <v>11178.06</v>
      </c>
    </row>
    <row r="120" spans="2:10" hidden="1" x14ac:dyDescent="0.25">
      <c r="B120" s="31"/>
      <c r="C120" s="35"/>
      <c r="D120" s="35"/>
      <c r="E120" s="35"/>
      <c r="F120" s="35"/>
      <c r="G120" s="35"/>
      <c r="H120" s="35"/>
      <c r="I120" s="32"/>
      <c r="J120" s="33"/>
    </row>
    <row r="121" spans="2:10" hidden="1" x14ac:dyDescent="0.25">
      <c r="B121" s="31" t="s">
        <v>117</v>
      </c>
      <c r="C121" s="134" t="s">
        <v>118</v>
      </c>
      <c r="D121" s="134"/>
      <c r="E121" s="134"/>
      <c r="F121" s="134"/>
      <c r="G121" s="134"/>
      <c r="H121" s="134"/>
      <c r="I121" s="32"/>
      <c r="J121" s="33">
        <f>TRUNC(J119/(1-I116),2)</f>
        <v>12236.51</v>
      </c>
    </row>
    <row r="122" spans="2:10" hidden="1" x14ac:dyDescent="0.25">
      <c r="B122" s="31"/>
      <c r="C122" s="35"/>
      <c r="D122" s="35"/>
      <c r="E122" s="35"/>
      <c r="F122" s="35"/>
      <c r="G122" s="35"/>
      <c r="H122" s="35"/>
      <c r="I122" s="32"/>
      <c r="J122" s="33"/>
    </row>
    <row r="123" spans="2:10" hidden="1" x14ac:dyDescent="0.25">
      <c r="B123" s="36"/>
      <c r="C123" s="135" t="s">
        <v>119</v>
      </c>
      <c r="D123" s="135"/>
      <c r="E123" s="135"/>
      <c r="F123" s="135"/>
      <c r="G123" s="135"/>
      <c r="H123" s="135"/>
      <c r="I123" s="37"/>
      <c r="J123" s="38">
        <f>J121-J119</f>
        <v>1058.4500000000007</v>
      </c>
    </row>
    <row r="124" spans="2:10" x14ac:dyDescent="0.25">
      <c r="B124" s="133" t="s">
        <v>120</v>
      </c>
      <c r="C124" s="133"/>
      <c r="D124" s="133"/>
      <c r="E124" s="133"/>
      <c r="F124" s="133"/>
      <c r="G124" s="133"/>
      <c r="H124" s="133"/>
      <c r="I124" s="133"/>
      <c r="J124" s="133"/>
    </row>
    <row r="125" spans="2:10" x14ac:dyDescent="0.25">
      <c r="B125" s="136" t="s">
        <v>121</v>
      </c>
      <c r="C125" s="136"/>
      <c r="D125" s="136"/>
      <c r="E125" s="136"/>
      <c r="F125" s="136"/>
      <c r="G125" s="136"/>
      <c r="H125" s="136"/>
      <c r="I125" s="136"/>
      <c r="J125" s="12" t="s">
        <v>28</v>
      </c>
    </row>
    <row r="126" spans="2:10" x14ac:dyDescent="0.25">
      <c r="B126" s="2" t="s">
        <v>6</v>
      </c>
      <c r="C126" s="132" t="s">
        <v>25</v>
      </c>
      <c r="D126" s="132"/>
      <c r="E126" s="132"/>
      <c r="F126" s="132"/>
      <c r="G126" s="132"/>
      <c r="H126" s="132"/>
      <c r="I126" s="132"/>
      <c r="J126" s="7">
        <f>J37</f>
        <v>5152.3</v>
      </c>
    </row>
    <row r="127" spans="2:10" x14ac:dyDescent="0.25">
      <c r="B127" s="2" t="s">
        <v>8</v>
      </c>
      <c r="C127" s="132" t="s">
        <v>34</v>
      </c>
      <c r="D127" s="132"/>
      <c r="E127" s="132"/>
      <c r="F127" s="132"/>
      <c r="G127" s="132"/>
      <c r="H127" s="132"/>
      <c r="I127" s="132"/>
      <c r="J127" s="20">
        <f>J67</f>
        <v>3977.7999999999997</v>
      </c>
    </row>
    <row r="128" spans="2:10" x14ac:dyDescent="0.25">
      <c r="B128" s="2" t="s">
        <v>10</v>
      </c>
      <c r="C128" s="132" t="s">
        <v>67</v>
      </c>
      <c r="D128" s="132"/>
      <c r="E128" s="132"/>
      <c r="F128" s="132"/>
      <c r="G128" s="132"/>
      <c r="H128" s="132"/>
      <c r="I128" s="132"/>
      <c r="J128" s="20">
        <f>J76</f>
        <v>366.3</v>
      </c>
    </row>
    <row r="129" spans="2:12" x14ac:dyDescent="0.25">
      <c r="B129" s="2" t="s">
        <v>12</v>
      </c>
      <c r="C129" s="132" t="s">
        <v>75</v>
      </c>
      <c r="D129" s="132"/>
      <c r="E129" s="132"/>
      <c r="F129" s="132"/>
      <c r="G129" s="132"/>
      <c r="H129" s="132"/>
      <c r="I129" s="132"/>
      <c r="J129" s="20">
        <f>J96</f>
        <v>83.96</v>
      </c>
    </row>
    <row r="130" spans="2:12" x14ac:dyDescent="0.25">
      <c r="B130" s="2" t="s">
        <v>32</v>
      </c>
      <c r="C130" s="132" t="s">
        <v>94</v>
      </c>
      <c r="D130" s="132"/>
      <c r="E130" s="132"/>
      <c r="F130" s="132"/>
      <c r="G130" s="132"/>
      <c r="H130" s="132"/>
      <c r="I130" s="132"/>
      <c r="J130" s="20">
        <f>J104</f>
        <v>568.15</v>
      </c>
    </row>
    <row r="131" spans="2:12" x14ac:dyDescent="0.25">
      <c r="B131" s="16"/>
      <c r="C131" s="133" t="s">
        <v>122</v>
      </c>
      <c r="D131" s="133"/>
      <c r="E131" s="133"/>
      <c r="F131" s="133"/>
      <c r="G131" s="133"/>
      <c r="H131" s="133"/>
      <c r="I131" s="133"/>
      <c r="J131" s="39">
        <f>SUM(J126:J130)</f>
        <v>10148.509999999998</v>
      </c>
      <c r="L131" s="40"/>
    </row>
    <row r="132" spans="2:12" x14ac:dyDescent="0.25">
      <c r="B132" s="2" t="s">
        <v>46</v>
      </c>
      <c r="C132" s="132" t="s">
        <v>101</v>
      </c>
      <c r="D132" s="132"/>
      <c r="E132" s="132"/>
      <c r="F132" s="132"/>
      <c r="G132" s="132"/>
      <c r="H132" s="132"/>
      <c r="I132" s="132"/>
      <c r="J132" s="7">
        <f>J114</f>
        <v>2087.9899999999998</v>
      </c>
      <c r="L132" s="40"/>
    </row>
    <row r="133" spans="2:12" ht="18" x14ac:dyDescent="0.25">
      <c r="B133" s="131" t="s">
        <v>123</v>
      </c>
      <c r="C133" s="131"/>
      <c r="D133" s="131"/>
      <c r="E133" s="131"/>
      <c r="F133" s="131"/>
      <c r="G133" s="131"/>
      <c r="H133" s="131"/>
      <c r="I133" s="131"/>
      <c r="J133" s="41">
        <f>TRUNC(J131+J132,2)</f>
        <v>12236.5</v>
      </c>
      <c r="L133" s="40"/>
    </row>
    <row r="134" spans="2:12" ht="18" x14ac:dyDescent="0.25">
      <c r="B134" s="131" t="s">
        <v>124</v>
      </c>
      <c r="C134" s="131"/>
      <c r="D134" s="131"/>
      <c r="E134" s="131"/>
      <c r="F134" s="131"/>
      <c r="G134" s="131"/>
      <c r="H134" s="131"/>
      <c r="I134" s="131"/>
      <c r="J134" s="41">
        <f>J133*1</f>
        <v>12236.5</v>
      </c>
      <c r="L134" s="40"/>
    </row>
    <row r="135" spans="2:12" ht="18" x14ac:dyDescent="0.25">
      <c r="B135" s="131" t="s">
        <v>125</v>
      </c>
      <c r="C135" s="131"/>
      <c r="D135" s="131"/>
      <c r="E135" s="131"/>
      <c r="F135" s="131"/>
      <c r="G135" s="131"/>
      <c r="H135" s="131"/>
      <c r="I135" s="131"/>
      <c r="J135" s="41">
        <f>J134*12</f>
        <v>146838</v>
      </c>
    </row>
  </sheetData>
  <mergeCells count="142">
    <mergeCell ref="B1:J1"/>
    <mergeCell ref="B2:J2"/>
    <mergeCell ref="B3:J3"/>
    <mergeCell ref="B4:J4"/>
    <mergeCell ref="B6:J6"/>
    <mergeCell ref="B7:J7"/>
    <mergeCell ref="C12:H12"/>
    <mergeCell ref="I12:J12"/>
    <mergeCell ref="C13:H13"/>
    <mergeCell ref="I13:J13"/>
    <mergeCell ref="B15:J15"/>
    <mergeCell ref="B16:C16"/>
    <mergeCell ref="D16:E16"/>
    <mergeCell ref="F16:J16"/>
    <mergeCell ref="B8:J8"/>
    <mergeCell ref="B9:J9"/>
    <mergeCell ref="C10:H10"/>
    <mergeCell ref="I10:J10"/>
    <mergeCell ref="C11:H11"/>
    <mergeCell ref="I11:J11"/>
    <mergeCell ref="C21:H21"/>
    <mergeCell ref="I21:J21"/>
    <mergeCell ref="C22:H22"/>
    <mergeCell ref="I22:J22"/>
    <mergeCell ref="C23:H23"/>
    <mergeCell ref="I23:J23"/>
    <mergeCell ref="B17:C17"/>
    <mergeCell ref="D17:E17"/>
    <mergeCell ref="F17:J17"/>
    <mergeCell ref="B19:J19"/>
    <mergeCell ref="C20:H20"/>
    <mergeCell ref="I20:J20"/>
    <mergeCell ref="C29:H29"/>
    <mergeCell ref="C30:H30"/>
    <mergeCell ref="C31:H31"/>
    <mergeCell ref="C32:H32"/>
    <mergeCell ref="C33:H33"/>
    <mergeCell ref="C34:H34"/>
    <mergeCell ref="C24:H24"/>
    <mergeCell ref="I24:J24"/>
    <mergeCell ref="B25:J25"/>
    <mergeCell ref="B26:J26"/>
    <mergeCell ref="C27:H27"/>
    <mergeCell ref="C28:H28"/>
    <mergeCell ref="C42:H42"/>
    <mergeCell ref="B43:H43"/>
    <mergeCell ref="B44:J44"/>
    <mergeCell ref="B45:H45"/>
    <mergeCell ref="C46:H46"/>
    <mergeCell ref="C47:H47"/>
    <mergeCell ref="C35:H35"/>
    <mergeCell ref="C36:H36"/>
    <mergeCell ref="B37:I37"/>
    <mergeCell ref="B39:J39"/>
    <mergeCell ref="B40:H40"/>
    <mergeCell ref="C41:H41"/>
    <mergeCell ref="C53:H53"/>
    <mergeCell ref="B54:H54"/>
    <mergeCell ref="B55:J55"/>
    <mergeCell ref="B56:H56"/>
    <mergeCell ref="C57:H57"/>
    <mergeCell ref="C58:H58"/>
    <mergeCell ref="C48:H48"/>
    <mergeCell ref="L48:L52"/>
    <mergeCell ref="C49:H49"/>
    <mergeCell ref="C50:H50"/>
    <mergeCell ref="C51:H51"/>
    <mergeCell ref="C52:H52"/>
    <mergeCell ref="C65:I65"/>
    <mergeCell ref="C66:I66"/>
    <mergeCell ref="B67:I67"/>
    <mergeCell ref="B68:J68"/>
    <mergeCell ref="B69:J69"/>
    <mergeCell ref="C70:H70"/>
    <mergeCell ref="C59:H59"/>
    <mergeCell ref="B60:I60"/>
    <mergeCell ref="B61:J61"/>
    <mergeCell ref="B62:J62"/>
    <mergeCell ref="B63:I63"/>
    <mergeCell ref="C64:I64"/>
    <mergeCell ref="B77:J77"/>
    <mergeCell ref="B78:J78"/>
    <mergeCell ref="B79:H79"/>
    <mergeCell ref="C80:H80"/>
    <mergeCell ref="C81:H81"/>
    <mergeCell ref="C82:H82"/>
    <mergeCell ref="C71:H71"/>
    <mergeCell ref="C72:H72"/>
    <mergeCell ref="C73:H73"/>
    <mergeCell ref="C74:H74"/>
    <mergeCell ref="C75:H75"/>
    <mergeCell ref="B76:H76"/>
    <mergeCell ref="C89:H89"/>
    <mergeCell ref="B90:H90"/>
    <mergeCell ref="B91:J91"/>
    <mergeCell ref="B92:J92"/>
    <mergeCell ref="B93:I93"/>
    <mergeCell ref="C94:I94"/>
    <mergeCell ref="C83:H83"/>
    <mergeCell ref="C84:H84"/>
    <mergeCell ref="C85:H85"/>
    <mergeCell ref="B86:H86"/>
    <mergeCell ref="B87:J87"/>
    <mergeCell ref="B88:H88"/>
    <mergeCell ref="C101:H101"/>
    <mergeCell ref="C102:H102"/>
    <mergeCell ref="C103:H103"/>
    <mergeCell ref="B104:H104"/>
    <mergeCell ref="B105:J105"/>
    <mergeCell ref="B106:J106"/>
    <mergeCell ref="C95:I95"/>
    <mergeCell ref="B96:I96"/>
    <mergeCell ref="B97:J97"/>
    <mergeCell ref="B98:J98"/>
    <mergeCell ref="C99:H99"/>
    <mergeCell ref="C100:H100"/>
    <mergeCell ref="C113:H113"/>
    <mergeCell ref="B114:H114"/>
    <mergeCell ref="C115:J115"/>
    <mergeCell ref="C116:H116"/>
    <mergeCell ref="C117:H117"/>
    <mergeCell ref="C119:H119"/>
    <mergeCell ref="C107:H107"/>
    <mergeCell ref="C108:H108"/>
    <mergeCell ref="C109:H109"/>
    <mergeCell ref="C110:H110"/>
    <mergeCell ref="C111:H111"/>
    <mergeCell ref="C112:H112"/>
    <mergeCell ref="B133:I133"/>
    <mergeCell ref="B134:I134"/>
    <mergeCell ref="B135:I135"/>
    <mergeCell ref="C128:I128"/>
    <mergeCell ref="C129:I129"/>
    <mergeCell ref="C130:I130"/>
    <mergeCell ref="C131:I131"/>
    <mergeCell ref="C132:I132"/>
    <mergeCell ref="C121:H121"/>
    <mergeCell ref="C123:H123"/>
    <mergeCell ref="B124:J124"/>
    <mergeCell ref="B125:I125"/>
    <mergeCell ref="C126:I126"/>
    <mergeCell ref="C127:I127"/>
  </mergeCells>
  <pageMargins left="0.511811024" right="0.511811024" top="0.78740157499999996" bottom="0.78740157499999996" header="0.31496062000000002" footer="0.31496062000000002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CDBC-348A-4B84-A099-D8D8397D2D01}">
  <sheetPr>
    <pageSetUpPr fitToPage="1"/>
  </sheetPr>
  <dimension ref="B1:L135"/>
  <sheetViews>
    <sheetView showGridLines="0" tabSelected="1" topLeftCell="A93" zoomScale="80" zoomScaleNormal="80" workbookViewId="0">
      <selection activeCell="J102" sqref="J102"/>
    </sheetView>
  </sheetViews>
  <sheetFormatPr defaultRowHeight="15" x14ac:dyDescent="0.25"/>
  <cols>
    <col min="2" max="2" width="10.42578125" customWidth="1"/>
    <col min="3" max="3" width="49.5703125" bestFit="1" customWidth="1"/>
    <col min="8" max="8" width="21.140625" customWidth="1"/>
    <col min="9" max="9" width="13.5703125" bestFit="1" customWidth="1"/>
    <col min="10" max="10" width="23.5703125" customWidth="1"/>
    <col min="12" max="12" width="13" bestFit="1" customWidth="1"/>
  </cols>
  <sheetData>
    <row r="1" spans="2:10" x14ac:dyDescent="0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2:10" x14ac:dyDescent="0.25">
      <c r="B2" s="156" t="s">
        <v>1</v>
      </c>
      <c r="C2" s="156"/>
      <c r="D2" s="156"/>
      <c r="E2" s="156"/>
      <c r="F2" s="156"/>
      <c r="G2" s="156"/>
      <c r="H2" s="156"/>
      <c r="I2" s="156"/>
      <c r="J2" s="156"/>
    </row>
    <row r="3" spans="2:10" x14ac:dyDescent="0.25">
      <c r="B3" s="156" t="s">
        <v>2</v>
      </c>
      <c r="C3" s="156"/>
      <c r="D3" s="156"/>
      <c r="E3" s="156"/>
      <c r="F3" s="156"/>
      <c r="G3" s="156"/>
      <c r="H3" s="156"/>
      <c r="I3" s="156"/>
      <c r="J3" s="156"/>
    </row>
    <row r="4" spans="2:10" x14ac:dyDescent="0.25">
      <c r="B4" s="157" t="s">
        <v>3</v>
      </c>
      <c r="C4" s="157"/>
      <c r="D4" s="157"/>
      <c r="E4" s="157"/>
      <c r="F4" s="157"/>
      <c r="G4" s="157"/>
      <c r="H4" s="157"/>
      <c r="I4" s="157"/>
      <c r="J4" s="157"/>
    </row>
    <row r="5" spans="2:10" x14ac:dyDescent="0.25">
      <c r="B5" s="1"/>
      <c r="C5" s="1"/>
      <c r="D5" s="1" t="s">
        <v>4</v>
      </c>
      <c r="E5" s="1">
        <v>443036</v>
      </c>
      <c r="F5" s="1"/>
      <c r="G5" s="1"/>
      <c r="H5" s="1"/>
      <c r="I5" s="1"/>
      <c r="J5" s="1"/>
    </row>
    <row r="6" spans="2:10" x14ac:dyDescent="0.25">
      <c r="B6" s="153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8" t="s">
        <v>246</v>
      </c>
      <c r="C7" s="158"/>
      <c r="D7" s="158"/>
      <c r="E7" s="158"/>
      <c r="F7" s="158"/>
      <c r="G7" s="158"/>
      <c r="H7" s="158"/>
      <c r="I7" s="158"/>
      <c r="J7" s="158"/>
    </row>
    <row r="8" spans="2:10" x14ac:dyDescent="0.25">
      <c r="B8" s="155"/>
      <c r="C8" s="155"/>
      <c r="D8" s="155"/>
      <c r="E8" s="155"/>
      <c r="F8" s="155"/>
      <c r="G8" s="155"/>
      <c r="H8" s="155"/>
      <c r="I8" s="155"/>
      <c r="J8" s="155"/>
    </row>
    <row r="9" spans="2:10" x14ac:dyDescent="0.25">
      <c r="B9" s="133" t="s">
        <v>5</v>
      </c>
      <c r="C9" s="133"/>
      <c r="D9" s="133"/>
      <c r="E9" s="133"/>
      <c r="F9" s="133"/>
      <c r="G9" s="133"/>
      <c r="H9" s="133"/>
      <c r="I9" s="133"/>
      <c r="J9" s="133"/>
    </row>
    <row r="10" spans="2:10" x14ac:dyDescent="0.25">
      <c r="B10" s="2" t="s">
        <v>6</v>
      </c>
      <c r="C10" s="132" t="s">
        <v>7</v>
      </c>
      <c r="D10" s="132"/>
      <c r="E10" s="132"/>
      <c r="F10" s="132"/>
      <c r="G10" s="132"/>
      <c r="H10" s="132"/>
      <c r="I10" s="151"/>
      <c r="J10" s="152"/>
    </row>
    <row r="11" spans="2:10" x14ac:dyDescent="0.25">
      <c r="B11" s="2" t="s">
        <v>8</v>
      </c>
      <c r="C11" s="132" t="s">
        <v>9</v>
      </c>
      <c r="D11" s="132"/>
      <c r="E11" s="132"/>
      <c r="F11" s="132"/>
      <c r="G11" s="132"/>
      <c r="H11" s="132"/>
      <c r="I11" s="152" t="s">
        <v>127</v>
      </c>
      <c r="J11" s="152"/>
    </row>
    <row r="12" spans="2:10" x14ac:dyDescent="0.25">
      <c r="B12" s="2" t="s">
        <v>10</v>
      </c>
      <c r="C12" s="132" t="s">
        <v>11</v>
      </c>
      <c r="D12" s="132"/>
      <c r="E12" s="132"/>
      <c r="F12" s="132"/>
      <c r="G12" s="132"/>
      <c r="H12" s="132"/>
      <c r="I12" s="159" t="s">
        <v>128</v>
      </c>
      <c r="J12" s="152"/>
    </row>
    <row r="13" spans="2:10" x14ac:dyDescent="0.25">
      <c r="B13" s="2" t="s">
        <v>12</v>
      </c>
      <c r="C13" s="132" t="s">
        <v>13</v>
      </c>
      <c r="D13" s="132"/>
      <c r="E13" s="132"/>
      <c r="F13" s="132"/>
      <c r="G13" s="132"/>
      <c r="H13" s="132"/>
      <c r="I13" s="152">
        <v>12</v>
      </c>
      <c r="J13" s="152"/>
    </row>
    <row r="14" spans="2:10" x14ac:dyDescent="0.25">
      <c r="B14" s="3"/>
      <c r="C14" s="4"/>
      <c r="D14" s="4"/>
      <c r="E14" s="4"/>
      <c r="F14" s="4"/>
      <c r="G14" s="4"/>
      <c r="H14" s="4"/>
      <c r="I14" s="3"/>
      <c r="J14" s="3"/>
    </row>
    <row r="15" spans="2:10" x14ac:dyDescent="0.25">
      <c r="B15" s="133" t="s">
        <v>14</v>
      </c>
      <c r="C15" s="133"/>
      <c r="D15" s="133"/>
      <c r="E15" s="133"/>
      <c r="F15" s="133"/>
      <c r="G15" s="133"/>
      <c r="H15" s="133"/>
      <c r="I15" s="133"/>
      <c r="J15" s="133"/>
    </row>
    <row r="16" spans="2:10" x14ac:dyDescent="0.25">
      <c r="B16" s="152" t="s">
        <v>15</v>
      </c>
      <c r="C16" s="152"/>
      <c r="D16" s="152" t="s">
        <v>16</v>
      </c>
      <c r="E16" s="152"/>
      <c r="F16" s="152" t="s">
        <v>17</v>
      </c>
      <c r="G16" s="152"/>
      <c r="H16" s="152"/>
      <c r="I16" s="152"/>
      <c r="J16" s="152"/>
    </row>
    <row r="17" spans="2:10" x14ac:dyDescent="0.25">
      <c r="B17" s="152" t="s">
        <v>247</v>
      </c>
      <c r="C17" s="152"/>
      <c r="D17" s="152" t="s">
        <v>18</v>
      </c>
      <c r="E17" s="152"/>
      <c r="F17" s="152">
        <v>1</v>
      </c>
      <c r="G17" s="152"/>
      <c r="H17" s="152"/>
      <c r="I17" s="152"/>
      <c r="J17" s="152"/>
    </row>
    <row r="18" spans="2:10" x14ac:dyDescent="0.25">
      <c r="B18" s="3"/>
      <c r="C18" s="4"/>
      <c r="D18" s="4"/>
      <c r="E18" s="4"/>
      <c r="F18" s="4"/>
      <c r="G18" s="4"/>
      <c r="H18" s="4"/>
      <c r="I18" s="3"/>
      <c r="J18" s="3"/>
    </row>
    <row r="19" spans="2:10" x14ac:dyDescent="0.25">
      <c r="B19" s="133" t="s">
        <v>19</v>
      </c>
      <c r="C19" s="133"/>
      <c r="D19" s="133"/>
      <c r="E19" s="133"/>
      <c r="F19" s="133"/>
      <c r="G19" s="133"/>
      <c r="H19" s="133"/>
      <c r="I19" s="133"/>
      <c r="J19" s="133"/>
    </row>
    <row r="20" spans="2:10" x14ac:dyDescent="0.25">
      <c r="B20" s="2">
        <v>1</v>
      </c>
      <c r="C20" s="132" t="s">
        <v>20</v>
      </c>
      <c r="D20" s="132"/>
      <c r="E20" s="132"/>
      <c r="F20" s="132"/>
      <c r="G20" s="132"/>
      <c r="H20" s="132"/>
      <c r="I20" s="152" t="s">
        <v>247</v>
      </c>
      <c r="J20" s="152"/>
    </row>
    <row r="21" spans="2:10" x14ac:dyDescent="0.25">
      <c r="B21" s="2">
        <v>2</v>
      </c>
      <c r="C21" s="132" t="s">
        <v>21</v>
      </c>
      <c r="D21" s="132"/>
      <c r="E21" s="132"/>
      <c r="F21" s="132"/>
      <c r="G21" s="132"/>
      <c r="H21" s="132"/>
      <c r="I21" s="152" t="s">
        <v>248</v>
      </c>
      <c r="J21" s="152"/>
    </row>
    <row r="22" spans="2:10" x14ac:dyDescent="0.25">
      <c r="B22" s="2">
        <v>3</v>
      </c>
      <c r="C22" s="132" t="s">
        <v>22</v>
      </c>
      <c r="D22" s="132"/>
      <c r="E22" s="132"/>
      <c r="F22" s="132"/>
      <c r="G22" s="132"/>
      <c r="H22" s="132"/>
      <c r="I22" s="154">
        <v>1499.24</v>
      </c>
      <c r="J22" s="152"/>
    </row>
    <row r="23" spans="2:10" x14ac:dyDescent="0.25">
      <c r="B23" s="2">
        <v>4</v>
      </c>
      <c r="C23" s="132" t="s">
        <v>23</v>
      </c>
      <c r="D23" s="132"/>
      <c r="E23" s="132"/>
      <c r="F23" s="132"/>
      <c r="G23" s="132"/>
      <c r="H23" s="132"/>
      <c r="I23" s="137" t="s">
        <v>131</v>
      </c>
      <c r="J23" s="137"/>
    </row>
    <row r="24" spans="2:10" x14ac:dyDescent="0.25">
      <c r="B24" s="2">
        <v>5</v>
      </c>
      <c r="C24" s="132" t="s">
        <v>24</v>
      </c>
      <c r="D24" s="132"/>
      <c r="E24" s="132"/>
      <c r="F24" s="132"/>
      <c r="G24" s="132"/>
      <c r="H24" s="132"/>
      <c r="I24" s="151">
        <v>44958</v>
      </c>
      <c r="J24" s="152"/>
    </row>
    <row r="25" spans="2:10" x14ac:dyDescent="0.25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0" x14ac:dyDescent="0.25">
      <c r="B26" s="143" t="s">
        <v>25</v>
      </c>
      <c r="C26" s="143"/>
      <c r="D26" s="143"/>
      <c r="E26" s="143"/>
      <c r="F26" s="143"/>
      <c r="G26" s="143"/>
      <c r="H26" s="143"/>
      <c r="I26" s="143"/>
      <c r="J26" s="143"/>
    </row>
    <row r="27" spans="2:10" x14ac:dyDescent="0.25">
      <c r="B27" s="5">
        <v>1</v>
      </c>
      <c r="C27" s="137" t="s">
        <v>26</v>
      </c>
      <c r="D27" s="137"/>
      <c r="E27" s="137"/>
      <c r="F27" s="137"/>
      <c r="G27" s="137"/>
      <c r="H27" s="137"/>
      <c r="I27" s="5" t="s">
        <v>27</v>
      </c>
      <c r="J27" s="5" t="s">
        <v>28</v>
      </c>
    </row>
    <row r="28" spans="2:10" x14ac:dyDescent="0.25">
      <c r="B28" s="5" t="s">
        <v>6</v>
      </c>
      <c r="C28" s="132" t="s">
        <v>29</v>
      </c>
      <c r="D28" s="132"/>
      <c r="E28" s="132"/>
      <c r="F28" s="132"/>
      <c r="G28" s="132"/>
      <c r="H28" s="132"/>
      <c r="I28" s="6"/>
      <c r="J28" s="7">
        <v>1499.24</v>
      </c>
    </row>
    <row r="29" spans="2:10" x14ac:dyDescent="0.25">
      <c r="B29" s="5" t="s">
        <v>8</v>
      </c>
      <c r="C29" s="132" t="s">
        <v>132</v>
      </c>
      <c r="D29" s="132"/>
      <c r="E29" s="132"/>
      <c r="F29" s="132"/>
      <c r="G29" s="132"/>
      <c r="H29" s="132"/>
      <c r="I29" s="8"/>
      <c r="J29" s="7">
        <v>1631.35</v>
      </c>
    </row>
    <row r="30" spans="2:10" x14ac:dyDescent="0.25">
      <c r="B30" s="5" t="s">
        <v>10</v>
      </c>
      <c r="C30" s="132" t="s">
        <v>134</v>
      </c>
      <c r="D30" s="132"/>
      <c r="E30" s="132"/>
      <c r="F30" s="132"/>
      <c r="G30" s="132"/>
      <c r="H30" s="132"/>
      <c r="I30" s="8">
        <v>0.3</v>
      </c>
      <c r="J30" s="7">
        <v>449.78</v>
      </c>
    </row>
    <row r="31" spans="2:10" x14ac:dyDescent="0.25">
      <c r="B31" s="5" t="s">
        <v>12</v>
      </c>
      <c r="C31" s="132" t="s">
        <v>31</v>
      </c>
      <c r="D31" s="132"/>
      <c r="E31" s="132"/>
      <c r="F31" s="132"/>
      <c r="G31" s="132"/>
      <c r="H31" s="132"/>
      <c r="I31" s="8"/>
      <c r="J31" s="7">
        <v>162.11000000000001</v>
      </c>
    </row>
    <row r="32" spans="2:10" x14ac:dyDescent="0.25">
      <c r="B32" s="5" t="s">
        <v>32</v>
      </c>
      <c r="C32" s="132" t="s">
        <v>135</v>
      </c>
      <c r="D32" s="132"/>
      <c r="E32" s="132"/>
      <c r="F32" s="132"/>
      <c r="G32" s="132"/>
      <c r="H32" s="132"/>
      <c r="I32" s="8"/>
      <c r="J32" s="7">
        <v>346.27</v>
      </c>
    </row>
    <row r="33" spans="2:12" x14ac:dyDescent="0.25">
      <c r="B33" s="5" t="s">
        <v>46</v>
      </c>
      <c r="C33" s="132" t="s">
        <v>136</v>
      </c>
      <c r="D33" s="132"/>
      <c r="E33" s="132"/>
      <c r="F33" s="132"/>
      <c r="G33" s="132"/>
      <c r="H33" s="132"/>
      <c r="I33" s="8"/>
      <c r="J33" s="7">
        <v>297.01</v>
      </c>
    </row>
    <row r="34" spans="2:12" x14ac:dyDescent="0.25">
      <c r="B34" s="5" t="s">
        <v>48</v>
      </c>
      <c r="C34" s="132" t="s">
        <v>137</v>
      </c>
      <c r="D34" s="132"/>
      <c r="E34" s="132"/>
      <c r="F34" s="132"/>
      <c r="G34" s="132"/>
      <c r="H34" s="132"/>
      <c r="I34" s="8"/>
      <c r="J34" s="7">
        <v>730.69</v>
      </c>
    </row>
    <row r="35" spans="2:12" x14ac:dyDescent="0.25">
      <c r="B35" s="5" t="s">
        <v>50</v>
      </c>
      <c r="C35" s="132" t="s">
        <v>266</v>
      </c>
      <c r="D35" s="132"/>
      <c r="E35" s="132"/>
      <c r="F35" s="132"/>
      <c r="G35" s="132"/>
      <c r="H35" s="132"/>
      <c r="I35" s="8"/>
      <c r="J35" s="7">
        <v>380.18</v>
      </c>
    </row>
    <row r="36" spans="2:12" x14ac:dyDescent="0.25">
      <c r="B36" s="5" t="s">
        <v>133</v>
      </c>
      <c r="C36" s="132" t="s">
        <v>138</v>
      </c>
      <c r="D36" s="132"/>
      <c r="E36" s="132"/>
      <c r="F36" s="132"/>
      <c r="G36" s="132"/>
      <c r="H36" s="132"/>
      <c r="I36" s="8"/>
      <c r="J36" s="7">
        <v>1059.5899999999999</v>
      </c>
    </row>
    <row r="37" spans="2:12" x14ac:dyDescent="0.25">
      <c r="B37" s="137" t="s">
        <v>33</v>
      </c>
      <c r="C37" s="137"/>
      <c r="D37" s="137"/>
      <c r="E37" s="137"/>
      <c r="F37" s="137"/>
      <c r="G37" s="137"/>
      <c r="H37" s="137"/>
      <c r="I37" s="137"/>
      <c r="J37" s="9">
        <f>SUM(J28:J36)</f>
        <v>6556.2200000000012</v>
      </c>
    </row>
    <row r="38" spans="2:12" x14ac:dyDescent="0.25">
      <c r="B38" s="10"/>
      <c r="C38" s="10"/>
      <c r="D38" s="10"/>
      <c r="E38" s="10"/>
      <c r="F38" s="10"/>
      <c r="G38" s="10"/>
      <c r="H38" s="10"/>
      <c r="I38" s="10"/>
      <c r="J38" s="11"/>
    </row>
    <row r="39" spans="2:12" x14ac:dyDescent="0.25">
      <c r="B39" s="143" t="s">
        <v>34</v>
      </c>
      <c r="C39" s="143"/>
      <c r="D39" s="143"/>
      <c r="E39" s="143"/>
      <c r="F39" s="143"/>
      <c r="G39" s="143"/>
      <c r="H39" s="143"/>
      <c r="I39" s="143"/>
      <c r="J39" s="143"/>
    </row>
    <row r="40" spans="2:12" x14ac:dyDescent="0.25">
      <c r="B40" s="136" t="s">
        <v>35</v>
      </c>
      <c r="C40" s="136"/>
      <c r="D40" s="136"/>
      <c r="E40" s="136"/>
      <c r="F40" s="136"/>
      <c r="G40" s="136"/>
      <c r="H40" s="136"/>
      <c r="I40" s="12" t="s">
        <v>27</v>
      </c>
      <c r="J40" s="12" t="s">
        <v>28</v>
      </c>
    </row>
    <row r="41" spans="2:12" x14ac:dyDescent="0.25">
      <c r="B41" s="5" t="s">
        <v>6</v>
      </c>
      <c r="C41" s="132" t="s">
        <v>36</v>
      </c>
      <c r="D41" s="132"/>
      <c r="E41" s="132"/>
      <c r="F41" s="132"/>
      <c r="G41" s="132"/>
      <c r="H41" s="132"/>
      <c r="I41" s="13">
        <v>8.3333000000000004E-2</v>
      </c>
      <c r="J41" s="7">
        <f>TRUNC($J$37*I41,2)</f>
        <v>546.34</v>
      </c>
    </row>
    <row r="42" spans="2:12" x14ac:dyDescent="0.25">
      <c r="B42" s="5" t="s">
        <v>8</v>
      </c>
      <c r="C42" s="132" t="s">
        <v>37</v>
      </c>
      <c r="D42" s="132"/>
      <c r="E42" s="132"/>
      <c r="F42" s="132"/>
      <c r="G42" s="132"/>
      <c r="H42" s="132"/>
      <c r="I42" s="14">
        <v>0.1111</v>
      </c>
      <c r="J42" s="7">
        <f>TRUNC($J$37*I42,2)</f>
        <v>728.39</v>
      </c>
    </row>
    <row r="43" spans="2:12" x14ac:dyDescent="0.25">
      <c r="B43" s="137" t="s">
        <v>38</v>
      </c>
      <c r="C43" s="137"/>
      <c r="D43" s="137"/>
      <c r="E43" s="137"/>
      <c r="F43" s="137"/>
      <c r="G43" s="137"/>
      <c r="H43" s="137"/>
      <c r="I43" s="15">
        <f>SUM(I41:I42)</f>
        <v>0.19443300000000002</v>
      </c>
      <c r="J43" s="9">
        <f>SUM(J41:J42)</f>
        <v>1274.73</v>
      </c>
    </row>
    <row r="44" spans="2:12" x14ac:dyDescent="0.25">
      <c r="B44" s="144"/>
      <c r="C44" s="144"/>
      <c r="D44" s="144"/>
      <c r="E44" s="144"/>
      <c r="F44" s="144"/>
      <c r="G44" s="144"/>
      <c r="H44" s="144"/>
      <c r="I44" s="144"/>
      <c r="J44" s="144"/>
    </row>
    <row r="45" spans="2:12" x14ac:dyDescent="0.25">
      <c r="B45" s="133" t="s">
        <v>39</v>
      </c>
      <c r="C45" s="133"/>
      <c r="D45" s="133"/>
      <c r="E45" s="133"/>
      <c r="F45" s="133"/>
      <c r="G45" s="133"/>
      <c r="H45" s="133"/>
      <c r="I45" s="16" t="s">
        <v>27</v>
      </c>
      <c r="J45" s="16" t="s">
        <v>28</v>
      </c>
    </row>
    <row r="46" spans="2:12" x14ac:dyDescent="0.25">
      <c r="B46" s="5" t="s">
        <v>6</v>
      </c>
      <c r="C46" s="132" t="s">
        <v>40</v>
      </c>
      <c r="D46" s="132"/>
      <c r="E46" s="132"/>
      <c r="F46" s="132"/>
      <c r="G46" s="132"/>
      <c r="H46" s="132"/>
      <c r="I46" s="13">
        <v>0.2</v>
      </c>
      <c r="J46" s="7">
        <f>TRUNC(($J$37+$J$43)*$I$46,2)</f>
        <v>1566.19</v>
      </c>
    </row>
    <row r="47" spans="2:12" x14ac:dyDescent="0.25">
      <c r="B47" s="5" t="s">
        <v>8</v>
      </c>
      <c r="C47" s="132" t="s">
        <v>41</v>
      </c>
      <c r="D47" s="132"/>
      <c r="E47" s="132"/>
      <c r="F47" s="132"/>
      <c r="G47" s="132"/>
      <c r="H47" s="132"/>
      <c r="I47" s="13">
        <v>2.5000000000000001E-2</v>
      </c>
      <c r="J47" s="7">
        <f>TRUNC(($J$37+$J$43)*$I$47,2)</f>
        <v>195.77</v>
      </c>
    </row>
    <row r="48" spans="2:12" ht="15" customHeight="1" x14ac:dyDescent="0.25">
      <c r="B48" s="5" t="s">
        <v>10</v>
      </c>
      <c r="C48" s="132" t="s">
        <v>42</v>
      </c>
      <c r="D48" s="132"/>
      <c r="E48" s="132"/>
      <c r="F48" s="132"/>
      <c r="G48" s="132"/>
      <c r="H48" s="132"/>
      <c r="I48" s="17">
        <v>0.03</v>
      </c>
      <c r="J48" s="7">
        <f>TRUNC(($J$37+$J$43)*$I$48,2)</f>
        <v>234.92</v>
      </c>
      <c r="L48" s="148" t="s">
        <v>43</v>
      </c>
    </row>
    <row r="49" spans="2:12" x14ac:dyDescent="0.25">
      <c r="B49" s="5" t="s">
        <v>12</v>
      </c>
      <c r="C49" s="132" t="s">
        <v>44</v>
      </c>
      <c r="D49" s="132"/>
      <c r="E49" s="132"/>
      <c r="F49" s="132"/>
      <c r="G49" s="132"/>
      <c r="H49" s="132"/>
      <c r="I49" s="13">
        <v>1.4999999999999999E-2</v>
      </c>
      <c r="J49" s="7">
        <f>TRUNC(($J$37+$J$43)*$I$49,2)</f>
        <v>117.46</v>
      </c>
      <c r="L49" s="149"/>
    </row>
    <row r="50" spans="2:12" x14ac:dyDescent="0.25">
      <c r="B50" s="5" t="s">
        <v>32</v>
      </c>
      <c r="C50" s="132" t="s">
        <v>45</v>
      </c>
      <c r="D50" s="132"/>
      <c r="E50" s="132"/>
      <c r="F50" s="132"/>
      <c r="G50" s="132"/>
      <c r="H50" s="132"/>
      <c r="I50" s="13">
        <v>0.01</v>
      </c>
      <c r="J50" s="7">
        <f>TRUNC(($J$37+$J$43)*$I$50,2)</f>
        <v>78.3</v>
      </c>
      <c r="L50" s="149"/>
    </row>
    <row r="51" spans="2:12" x14ac:dyDescent="0.25">
      <c r="B51" s="5" t="s">
        <v>46</v>
      </c>
      <c r="C51" s="132" t="s">
        <v>47</v>
      </c>
      <c r="D51" s="132"/>
      <c r="E51" s="132"/>
      <c r="F51" s="132"/>
      <c r="G51" s="132"/>
      <c r="H51" s="132"/>
      <c r="I51" s="13">
        <v>6.0000000000000001E-3</v>
      </c>
      <c r="J51" s="7">
        <f>TRUNC(($J$37+$J$43)*$I$51,2)</f>
        <v>46.98</v>
      </c>
      <c r="L51" s="149"/>
    </row>
    <row r="52" spans="2:12" x14ac:dyDescent="0.25">
      <c r="B52" s="5" t="s">
        <v>48</v>
      </c>
      <c r="C52" s="132" t="s">
        <v>49</v>
      </c>
      <c r="D52" s="132"/>
      <c r="E52" s="132"/>
      <c r="F52" s="132"/>
      <c r="G52" s="132"/>
      <c r="H52" s="132"/>
      <c r="I52" s="13">
        <v>2E-3</v>
      </c>
      <c r="J52" s="7">
        <f>TRUNC(($J$37+$J$43)*$I$52,2)</f>
        <v>15.66</v>
      </c>
      <c r="L52" s="150"/>
    </row>
    <row r="53" spans="2:12" x14ac:dyDescent="0.25">
      <c r="B53" s="5" t="s">
        <v>50</v>
      </c>
      <c r="C53" s="132" t="s">
        <v>51</v>
      </c>
      <c r="D53" s="132"/>
      <c r="E53" s="132"/>
      <c r="F53" s="132"/>
      <c r="G53" s="132"/>
      <c r="H53" s="132"/>
      <c r="I53" s="13">
        <v>0.08</v>
      </c>
      <c r="J53" s="7">
        <f>TRUNC(($J$37+$J$43)*$I$53,2)</f>
        <v>626.47</v>
      </c>
    </row>
    <row r="54" spans="2:12" x14ac:dyDescent="0.25">
      <c r="B54" s="137" t="s">
        <v>52</v>
      </c>
      <c r="C54" s="137"/>
      <c r="D54" s="137"/>
      <c r="E54" s="137"/>
      <c r="F54" s="137"/>
      <c r="G54" s="137"/>
      <c r="H54" s="137"/>
      <c r="I54" s="15">
        <f>SUM(I46:I53)</f>
        <v>0.36800000000000005</v>
      </c>
      <c r="J54" s="9">
        <f>SUM(J46:J53)</f>
        <v>2881.75</v>
      </c>
    </row>
    <row r="55" spans="2:12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2" x14ac:dyDescent="0.25">
      <c r="B56" s="133" t="s">
        <v>53</v>
      </c>
      <c r="C56" s="133"/>
      <c r="D56" s="133"/>
      <c r="E56" s="133"/>
      <c r="F56" s="133"/>
      <c r="G56" s="133"/>
      <c r="H56" s="133"/>
      <c r="I56" s="18"/>
      <c r="J56" s="16" t="s">
        <v>28</v>
      </c>
    </row>
    <row r="57" spans="2:12" x14ac:dyDescent="0.25">
      <c r="B57" s="5" t="s">
        <v>6</v>
      </c>
      <c r="C57" s="141" t="s">
        <v>54</v>
      </c>
      <c r="D57" s="141"/>
      <c r="E57" s="141"/>
      <c r="F57" s="141"/>
      <c r="G57" s="141"/>
      <c r="H57" s="141"/>
      <c r="I57" s="2" t="s">
        <v>55</v>
      </c>
      <c r="J57" s="19">
        <v>0</v>
      </c>
    </row>
    <row r="58" spans="2:12" x14ac:dyDescent="0.25">
      <c r="B58" s="5" t="s">
        <v>8</v>
      </c>
      <c r="C58" s="141" t="s">
        <v>56</v>
      </c>
      <c r="D58" s="141"/>
      <c r="E58" s="141"/>
      <c r="F58" s="141"/>
      <c r="G58" s="141"/>
      <c r="H58" s="141"/>
      <c r="I58" s="2" t="s">
        <v>55</v>
      </c>
      <c r="J58" s="19">
        <v>711.36</v>
      </c>
    </row>
    <row r="59" spans="2:12" x14ac:dyDescent="0.25">
      <c r="B59" s="5" t="s">
        <v>46</v>
      </c>
      <c r="C59" s="141" t="s">
        <v>270</v>
      </c>
      <c r="D59" s="141"/>
      <c r="E59" s="141"/>
      <c r="F59" s="141"/>
      <c r="G59" s="141"/>
      <c r="H59" s="141"/>
      <c r="I59" s="2">
        <v>0</v>
      </c>
      <c r="J59" s="19">
        <f>I59*30/2</f>
        <v>0</v>
      </c>
    </row>
    <row r="60" spans="2:12" x14ac:dyDescent="0.25">
      <c r="B60" s="137" t="s">
        <v>57</v>
      </c>
      <c r="C60" s="137"/>
      <c r="D60" s="137"/>
      <c r="E60" s="137"/>
      <c r="F60" s="137"/>
      <c r="G60" s="137"/>
      <c r="H60" s="137"/>
      <c r="I60" s="137"/>
      <c r="J60" s="9">
        <f>SUM(J57:J59)</f>
        <v>711.36</v>
      </c>
    </row>
    <row r="61" spans="2:12" x14ac:dyDescent="0.25">
      <c r="B61" s="144"/>
      <c r="C61" s="144"/>
      <c r="D61" s="144"/>
      <c r="E61" s="144"/>
      <c r="F61" s="144"/>
      <c r="G61" s="144"/>
      <c r="H61" s="144"/>
      <c r="I61" s="144"/>
      <c r="J61" s="144"/>
    </row>
    <row r="62" spans="2:12" x14ac:dyDescent="0.25">
      <c r="B62" s="133" t="s">
        <v>58</v>
      </c>
      <c r="C62" s="133"/>
      <c r="D62" s="133"/>
      <c r="E62" s="133"/>
      <c r="F62" s="133"/>
      <c r="G62" s="133"/>
      <c r="H62" s="133"/>
      <c r="I62" s="133"/>
      <c r="J62" s="133"/>
    </row>
    <row r="63" spans="2:12" x14ac:dyDescent="0.25">
      <c r="B63" s="136" t="s">
        <v>59</v>
      </c>
      <c r="C63" s="136"/>
      <c r="D63" s="136"/>
      <c r="E63" s="136"/>
      <c r="F63" s="136"/>
      <c r="G63" s="136"/>
      <c r="H63" s="136"/>
      <c r="I63" s="136"/>
      <c r="J63" s="12" t="s">
        <v>28</v>
      </c>
    </row>
    <row r="64" spans="2:12" x14ac:dyDescent="0.25">
      <c r="B64" s="5" t="s">
        <v>60</v>
      </c>
      <c r="C64" s="132" t="s">
        <v>61</v>
      </c>
      <c r="D64" s="132"/>
      <c r="E64" s="132"/>
      <c r="F64" s="132"/>
      <c r="G64" s="132"/>
      <c r="H64" s="132"/>
      <c r="I64" s="132"/>
      <c r="J64" s="7">
        <f>J43</f>
        <v>1274.73</v>
      </c>
    </row>
    <row r="65" spans="2:10" x14ac:dyDescent="0.25">
      <c r="B65" s="5" t="s">
        <v>62</v>
      </c>
      <c r="C65" s="132" t="s">
        <v>63</v>
      </c>
      <c r="D65" s="132"/>
      <c r="E65" s="132"/>
      <c r="F65" s="132"/>
      <c r="G65" s="132"/>
      <c r="H65" s="132"/>
      <c r="I65" s="132"/>
      <c r="J65" s="20">
        <f>J54</f>
        <v>2881.75</v>
      </c>
    </row>
    <row r="66" spans="2:10" x14ac:dyDescent="0.25">
      <c r="B66" s="5" t="s">
        <v>64</v>
      </c>
      <c r="C66" s="132" t="s">
        <v>65</v>
      </c>
      <c r="D66" s="132"/>
      <c r="E66" s="132"/>
      <c r="F66" s="132"/>
      <c r="G66" s="132"/>
      <c r="H66" s="132"/>
      <c r="I66" s="132"/>
      <c r="J66" s="20">
        <f>J60</f>
        <v>711.36</v>
      </c>
    </row>
    <row r="67" spans="2:10" x14ac:dyDescent="0.25">
      <c r="B67" s="137" t="s">
        <v>66</v>
      </c>
      <c r="C67" s="137"/>
      <c r="D67" s="137"/>
      <c r="E67" s="137"/>
      <c r="F67" s="137"/>
      <c r="G67" s="137"/>
      <c r="H67" s="137"/>
      <c r="I67" s="137"/>
      <c r="J67" s="21">
        <f>SUM(J64:J66)</f>
        <v>4867.8399999999992</v>
      </c>
    </row>
    <row r="68" spans="2:10" x14ac:dyDescent="0.25">
      <c r="B68" s="144"/>
      <c r="C68" s="144"/>
      <c r="D68" s="144"/>
      <c r="E68" s="144"/>
      <c r="F68" s="144"/>
      <c r="G68" s="144"/>
      <c r="H68" s="144"/>
      <c r="I68" s="144"/>
      <c r="J68" s="144"/>
    </row>
    <row r="69" spans="2:10" x14ac:dyDescent="0.25">
      <c r="B69" s="143" t="s">
        <v>67</v>
      </c>
      <c r="C69" s="143"/>
      <c r="D69" s="143"/>
      <c r="E69" s="143"/>
      <c r="F69" s="143"/>
      <c r="G69" s="143"/>
      <c r="H69" s="143"/>
      <c r="I69" s="143"/>
      <c r="J69" s="143"/>
    </row>
    <row r="70" spans="2:10" x14ac:dyDescent="0.25">
      <c r="B70" s="12">
        <v>3</v>
      </c>
      <c r="C70" s="136" t="s">
        <v>68</v>
      </c>
      <c r="D70" s="136"/>
      <c r="E70" s="136"/>
      <c r="F70" s="136"/>
      <c r="G70" s="136"/>
      <c r="H70" s="136"/>
      <c r="I70" s="12" t="s">
        <v>27</v>
      </c>
      <c r="J70" s="12" t="s">
        <v>28</v>
      </c>
    </row>
    <row r="71" spans="2:10" x14ac:dyDescent="0.25">
      <c r="B71" s="5" t="s">
        <v>6</v>
      </c>
      <c r="C71" s="132" t="s">
        <v>69</v>
      </c>
      <c r="D71" s="132"/>
      <c r="E71" s="132"/>
      <c r="F71" s="132"/>
      <c r="G71" s="132"/>
      <c r="H71" s="132"/>
      <c r="I71" s="13">
        <f>(1/12)*5%</f>
        <v>4.1666666666666666E-3</v>
      </c>
      <c r="J71" s="20">
        <f>TRUNC(I71*$J$37,2)</f>
        <v>27.31</v>
      </c>
    </row>
    <row r="72" spans="2:10" x14ac:dyDescent="0.25">
      <c r="B72" s="5" t="s">
        <v>8</v>
      </c>
      <c r="C72" s="132" t="s">
        <v>70</v>
      </c>
      <c r="D72" s="132"/>
      <c r="E72" s="132"/>
      <c r="F72" s="132"/>
      <c r="G72" s="132"/>
      <c r="H72" s="132"/>
      <c r="I72" s="13">
        <f>I53*I71</f>
        <v>3.3333333333333332E-4</v>
      </c>
      <c r="J72" s="20">
        <f>TRUNC(I72*$J$37,2)</f>
        <v>2.1800000000000002</v>
      </c>
    </row>
    <row r="73" spans="2:10" x14ac:dyDescent="0.25">
      <c r="B73" s="5" t="s">
        <v>10</v>
      </c>
      <c r="C73" s="132" t="s">
        <v>71</v>
      </c>
      <c r="D73" s="132"/>
      <c r="E73" s="132"/>
      <c r="F73" s="132"/>
      <c r="G73" s="132"/>
      <c r="H73" s="132"/>
      <c r="I73" s="13">
        <f>((7/30)/12)</f>
        <v>1.9444444444444445E-2</v>
      </c>
      <c r="J73" s="20">
        <f>TRUNC(I73*$J$37,2)</f>
        <v>127.48</v>
      </c>
    </row>
    <row r="74" spans="2:10" x14ac:dyDescent="0.25">
      <c r="B74" s="5" t="s">
        <v>12</v>
      </c>
      <c r="C74" s="132" t="s">
        <v>72</v>
      </c>
      <c r="D74" s="132"/>
      <c r="E74" s="132"/>
      <c r="F74" s="132"/>
      <c r="G74" s="132"/>
      <c r="H74" s="132"/>
      <c r="I74" s="14">
        <f>I54*I73</f>
        <v>7.1555555555555565E-3</v>
      </c>
      <c r="J74" s="20">
        <f t="shared" ref="J74" si="0">TRUNC(I74*$J$37,2)</f>
        <v>46.91</v>
      </c>
    </row>
    <row r="75" spans="2:10" ht="25.5" customHeight="1" x14ac:dyDescent="0.25">
      <c r="B75" s="5" t="s">
        <v>32</v>
      </c>
      <c r="C75" s="145" t="s">
        <v>73</v>
      </c>
      <c r="D75" s="145"/>
      <c r="E75" s="145"/>
      <c r="F75" s="145"/>
      <c r="G75" s="145"/>
      <c r="H75" s="145"/>
      <c r="I75" s="13">
        <v>0.04</v>
      </c>
      <c r="J75" s="20">
        <f>TRUNC(I75*$J$37,2)</f>
        <v>262.24</v>
      </c>
    </row>
    <row r="76" spans="2:10" x14ac:dyDescent="0.25">
      <c r="B76" s="137" t="s">
        <v>74</v>
      </c>
      <c r="C76" s="137"/>
      <c r="D76" s="137"/>
      <c r="E76" s="137"/>
      <c r="F76" s="137"/>
      <c r="G76" s="137"/>
      <c r="H76" s="137"/>
      <c r="I76" s="15">
        <f>SUM(I71:I75)</f>
        <v>7.1099999999999997E-2</v>
      </c>
      <c r="J76" s="9">
        <f>SUM(J71:J75)</f>
        <v>466.12</v>
      </c>
    </row>
    <row r="77" spans="2:10" x14ac:dyDescent="0.25">
      <c r="B77" s="147"/>
      <c r="C77" s="147"/>
      <c r="D77" s="147"/>
      <c r="E77" s="147"/>
      <c r="F77" s="147"/>
      <c r="G77" s="147"/>
      <c r="H77" s="147"/>
      <c r="I77" s="147"/>
      <c r="J77" s="147"/>
    </row>
    <row r="78" spans="2:10" x14ac:dyDescent="0.25">
      <c r="B78" s="143" t="s">
        <v>75</v>
      </c>
      <c r="C78" s="143"/>
      <c r="D78" s="143"/>
      <c r="E78" s="143"/>
      <c r="F78" s="143"/>
      <c r="G78" s="143"/>
      <c r="H78" s="143"/>
      <c r="I78" s="143"/>
      <c r="J78" s="143"/>
    </row>
    <row r="79" spans="2:10" x14ac:dyDescent="0.25">
      <c r="B79" s="136" t="s">
        <v>76</v>
      </c>
      <c r="C79" s="136"/>
      <c r="D79" s="136"/>
      <c r="E79" s="136"/>
      <c r="F79" s="136"/>
      <c r="G79" s="136"/>
      <c r="H79" s="136"/>
      <c r="I79" s="12" t="s">
        <v>27</v>
      </c>
      <c r="J79" s="12" t="s">
        <v>28</v>
      </c>
    </row>
    <row r="80" spans="2:10" x14ac:dyDescent="0.25">
      <c r="B80" s="5" t="s">
        <v>6</v>
      </c>
      <c r="C80" s="146" t="s">
        <v>77</v>
      </c>
      <c r="D80" s="146"/>
      <c r="E80" s="146"/>
      <c r="F80" s="146"/>
      <c r="G80" s="146"/>
      <c r="H80" s="146"/>
      <c r="I80" s="22">
        <v>9.2999999999999992E-3</v>
      </c>
      <c r="J80" s="23">
        <f>TRUNC(($J$37)*I80,2)</f>
        <v>60.97</v>
      </c>
    </row>
    <row r="81" spans="2:10" x14ac:dyDescent="0.25">
      <c r="B81" s="5" t="s">
        <v>8</v>
      </c>
      <c r="C81" s="146" t="s">
        <v>78</v>
      </c>
      <c r="D81" s="146"/>
      <c r="E81" s="146"/>
      <c r="F81" s="146"/>
      <c r="G81" s="146"/>
      <c r="H81" s="146"/>
      <c r="I81" s="22">
        <v>2.8E-3</v>
      </c>
      <c r="J81" s="23">
        <f t="shared" ref="J81:J85" si="1">TRUNC(($J$37)*I81,2)</f>
        <v>18.350000000000001</v>
      </c>
    </row>
    <row r="82" spans="2:10" x14ac:dyDescent="0.25">
      <c r="B82" s="5" t="s">
        <v>10</v>
      </c>
      <c r="C82" s="146" t="s">
        <v>79</v>
      </c>
      <c r="D82" s="146"/>
      <c r="E82" s="146"/>
      <c r="F82" s="146"/>
      <c r="G82" s="146"/>
      <c r="H82" s="146"/>
      <c r="I82" s="22">
        <v>2.0000000000000001E-4</v>
      </c>
      <c r="J82" s="23">
        <f t="shared" si="1"/>
        <v>1.31</v>
      </c>
    </row>
    <row r="83" spans="2:10" x14ac:dyDescent="0.25">
      <c r="B83" s="5" t="s">
        <v>12</v>
      </c>
      <c r="C83" s="146" t="s">
        <v>80</v>
      </c>
      <c r="D83" s="146"/>
      <c r="E83" s="146"/>
      <c r="F83" s="146"/>
      <c r="G83" s="146"/>
      <c r="H83" s="146"/>
      <c r="I83" s="22">
        <v>3.3E-3</v>
      </c>
      <c r="J83" s="23">
        <f t="shared" si="1"/>
        <v>21.63</v>
      </c>
    </row>
    <row r="84" spans="2:10" x14ac:dyDescent="0.25">
      <c r="B84" s="5" t="s">
        <v>32</v>
      </c>
      <c r="C84" s="146" t="s">
        <v>81</v>
      </c>
      <c r="D84" s="146"/>
      <c r="E84" s="146"/>
      <c r="F84" s="146"/>
      <c r="G84" s="146"/>
      <c r="H84" s="146"/>
      <c r="I84" s="22">
        <v>6.9999999999999999E-4</v>
      </c>
      <c r="J84" s="23">
        <f t="shared" si="1"/>
        <v>4.58</v>
      </c>
    </row>
    <row r="85" spans="2:10" x14ac:dyDescent="0.25">
      <c r="B85" s="5" t="s">
        <v>46</v>
      </c>
      <c r="C85" s="146" t="s">
        <v>82</v>
      </c>
      <c r="D85" s="146"/>
      <c r="E85" s="146"/>
      <c r="F85" s="146"/>
      <c r="G85" s="146"/>
      <c r="H85" s="146"/>
      <c r="I85" s="22">
        <v>0</v>
      </c>
      <c r="J85" s="23">
        <f t="shared" si="1"/>
        <v>0</v>
      </c>
    </row>
    <row r="86" spans="2:10" x14ac:dyDescent="0.25">
      <c r="B86" s="137" t="s">
        <v>83</v>
      </c>
      <c r="C86" s="137"/>
      <c r="D86" s="137"/>
      <c r="E86" s="137"/>
      <c r="F86" s="137"/>
      <c r="G86" s="137"/>
      <c r="H86" s="137"/>
      <c r="I86" s="15">
        <f>SUM(I80:I85)</f>
        <v>1.6299999999999999E-2</v>
      </c>
      <c r="J86" s="9">
        <f>SUM(J80:J85)</f>
        <v>106.83999999999999</v>
      </c>
    </row>
    <row r="87" spans="2:10" x14ac:dyDescent="0.25">
      <c r="B87" s="144"/>
      <c r="C87" s="144"/>
      <c r="D87" s="144"/>
      <c r="E87" s="144"/>
      <c r="F87" s="144"/>
      <c r="G87" s="144"/>
      <c r="H87" s="144"/>
      <c r="I87" s="144"/>
      <c r="J87" s="144"/>
    </row>
    <row r="88" spans="2:10" x14ac:dyDescent="0.25">
      <c r="B88" s="133" t="s">
        <v>84</v>
      </c>
      <c r="C88" s="133"/>
      <c r="D88" s="133"/>
      <c r="E88" s="133"/>
      <c r="F88" s="133"/>
      <c r="G88" s="133"/>
      <c r="H88" s="133"/>
      <c r="I88" s="16" t="s">
        <v>27</v>
      </c>
      <c r="J88" s="16" t="s">
        <v>28</v>
      </c>
    </row>
    <row r="89" spans="2:10" x14ac:dyDescent="0.25">
      <c r="B89" s="5" t="s">
        <v>6</v>
      </c>
      <c r="C89" s="145" t="s">
        <v>85</v>
      </c>
      <c r="D89" s="132"/>
      <c r="E89" s="132"/>
      <c r="F89" s="132"/>
      <c r="G89" s="132"/>
      <c r="H89" s="132"/>
      <c r="I89" s="13">
        <v>0</v>
      </c>
      <c r="J89" s="7">
        <v>0</v>
      </c>
    </row>
    <row r="90" spans="2:10" x14ac:dyDescent="0.25">
      <c r="B90" s="137" t="s">
        <v>86</v>
      </c>
      <c r="C90" s="137"/>
      <c r="D90" s="137"/>
      <c r="E90" s="137"/>
      <c r="F90" s="137"/>
      <c r="G90" s="137"/>
      <c r="H90" s="137"/>
      <c r="I90" s="15">
        <v>0</v>
      </c>
      <c r="J90" s="9">
        <v>0</v>
      </c>
    </row>
    <row r="91" spans="2:10" x14ac:dyDescent="0.25">
      <c r="B91" s="144"/>
      <c r="C91" s="144"/>
      <c r="D91" s="144"/>
      <c r="E91" s="144"/>
      <c r="F91" s="144"/>
      <c r="G91" s="144"/>
      <c r="H91" s="144"/>
      <c r="I91" s="144"/>
      <c r="J91" s="144"/>
    </row>
    <row r="92" spans="2:10" x14ac:dyDescent="0.25">
      <c r="B92" s="133" t="s">
        <v>87</v>
      </c>
      <c r="C92" s="133"/>
      <c r="D92" s="133"/>
      <c r="E92" s="133"/>
      <c r="F92" s="133"/>
      <c r="G92" s="133"/>
      <c r="H92" s="133"/>
      <c r="I92" s="133"/>
      <c r="J92" s="133"/>
    </row>
    <row r="93" spans="2:10" x14ac:dyDescent="0.25">
      <c r="B93" s="136" t="s">
        <v>88</v>
      </c>
      <c r="C93" s="136"/>
      <c r="D93" s="136"/>
      <c r="E93" s="136"/>
      <c r="F93" s="136"/>
      <c r="G93" s="136"/>
      <c r="H93" s="136"/>
      <c r="I93" s="136"/>
      <c r="J93" s="12" t="s">
        <v>28</v>
      </c>
    </row>
    <row r="94" spans="2:10" x14ac:dyDescent="0.25">
      <c r="B94" s="5" t="s">
        <v>89</v>
      </c>
      <c r="C94" s="132" t="s">
        <v>90</v>
      </c>
      <c r="D94" s="132"/>
      <c r="E94" s="132"/>
      <c r="F94" s="132"/>
      <c r="G94" s="132"/>
      <c r="H94" s="132"/>
      <c r="I94" s="132"/>
      <c r="J94" s="7">
        <f>J86</f>
        <v>106.83999999999999</v>
      </c>
    </row>
    <row r="95" spans="2:10" x14ac:dyDescent="0.25">
      <c r="B95" s="5" t="s">
        <v>91</v>
      </c>
      <c r="C95" s="132" t="s">
        <v>92</v>
      </c>
      <c r="D95" s="132"/>
      <c r="E95" s="132"/>
      <c r="F95" s="132"/>
      <c r="G95" s="132"/>
      <c r="H95" s="132"/>
      <c r="I95" s="132"/>
      <c r="J95" s="20">
        <f>J90</f>
        <v>0</v>
      </c>
    </row>
    <row r="96" spans="2:10" x14ac:dyDescent="0.25">
      <c r="B96" s="137" t="s">
        <v>93</v>
      </c>
      <c r="C96" s="137"/>
      <c r="D96" s="137"/>
      <c r="E96" s="137"/>
      <c r="F96" s="137"/>
      <c r="G96" s="137"/>
      <c r="H96" s="137"/>
      <c r="I96" s="137"/>
      <c r="J96" s="21">
        <f>SUM(J94:J95)</f>
        <v>106.83999999999999</v>
      </c>
    </row>
    <row r="97" spans="2:10" x14ac:dyDescent="0.25">
      <c r="B97" s="144"/>
      <c r="C97" s="144"/>
      <c r="D97" s="144"/>
      <c r="E97" s="144"/>
      <c r="F97" s="144"/>
      <c r="G97" s="144"/>
      <c r="H97" s="144"/>
      <c r="I97" s="144"/>
      <c r="J97" s="144"/>
    </row>
    <row r="98" spans="2:10" x14ac:dyDescent="0.25">
      <c r="B98" s="143" t="s">
        <v>94</v>
      </c>
      <c r="C98" s="143"/>
      <c r="D98" s="143"/>
      <c r="E98" s="143"/>
      <c r="F98" s="143"/>
      <c r="G98" s="143"/>
      <c r="H98" s="143"/>
      <c r="I98" s="143"/>
      <c r="J98" s="143"/>
    </row>
    <row r="99" spans="2:10" x14ac:dyDescent="0.25">
      <c r="B99" s="12">
        <v>5</v>
      </c>
      <c r="C99" s="136" t="s">
        <v>95</v>
      </c>
      <c r="D99" s="136"/>
      <c r="E99" s="136"/>
      <c r="F99" s="136"/>
      <c r="G99" s="136"/>
      <c r="H99" s="136"/>
      <c r="I99" s="12"/>
      <c r="J99" s="12" t="s">
        <v>28</v>
      </c>
    </row>
    <row r="100" spans="2:10" x14ac:dyDescent="0.25">
      <c r="B100" s="5" t="s">
        <v>6</v>
      </c>
      <c r="C100" s="141" t="s">
        <v>96</v>
      </c>
      <c r="D100" s="141"/>
      <c r="E100" s="141"/>
      <c r="F100" s="141"/>
      <c r="G100" s="141"/>
      <c r="H100" s="141"/>
      <c r="I100" s="13">
        <v>0</v>
      </c>
      <c r="J100" s="7">
        <v>180.97</v>
      </c>
    </row>
    <row r="101" spans="2:10" x14ac:dyDescent="0.25">
      <c r="B101" s="5" t="s">
        <v>8</v>
      </c>
      <c r="C101" s="141" t="s">
        <v>97</v>
      </c>
      <c r="D101" s="141"/>
      <c r="E101" s="141"/>
      <c r="F101" s="141"/>
      <c r="G101" s="141"/>
      <c r="H101" s="141"/>
      <c r="I101" s="13">
        <v>0</v>
      </c>
      <c r="J101" s="7">
        <v>387.18</v>
      </c>
    </row>
    <row r="102" spans="2:10" x14ac:dyDescent="0.25">
      <c r="B102" s="24" t="s">
        <v>10</v>
      </c>
      <c r="C102" s="141" t="s">
        <v>98</v>
      </c>
      <c r="D102" s="141"/>
      <c r="E102" s="141"/>
      <c r="F102" s="141"/>
      <c r="G102" s="141"/>
      <c r="H102" s="141"/>
      <c r="I102" s="2" t="s">
        <v>55</v>
      </c>
      <c r="J102" s="7">
        <v>0</v>
      </c>
    </row>
    <row r="103" spans="2:10" x14ac:dyDescent="0.25">
      <c r="B103" s="24" t="s">
        <v>12</v>
      </c>
      <c r="C103" s="141" t="s">
        <v>99</v>
      </c>
      <c r="D103" s="141"/>
      <c r="E103" s="141"/>
      <c r="F103" s="141"/>
      <c r="G103" s="141"/>
      <c r="H103" s="141"/>
      <c r="I103" s="2" t="s">
        <v>55</v>
      </c>
      <c r="J103" s="7">
        <v>0</v>
      </c>
    </row>
    <row r="104" spans="2:10" x14ac:dyDescent="0.25">
      <c r="B104" s="137" t="s">
        <v>100</v>
      </c>
      <c r="C104" s="137"/>
      <c r="D104" s="137"/>
      <c r="E104" s="137"/>
      <c r="F104" s="137"/>
      <c r="G104" s="137"/>
      <c r="H104" s="137"/>
      <c r="I104" s="15" t="s">
        <v>55</v>
      </c>
      <c r="J104" s="9">
        <f>SUM(J100:J103)</f>
        <v>568.15</v>
      </c>
    </row>
    <row r="105" spans="2:10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</row>
    <row r="106" spans="2:10" x14ac:dyDescent="0.25">
      <c r="B106" s="143" t="s">
        <v>101</v>
      </c>
      <c r="C106" s="143"/>
      <c r="D106" s="143"/>
      <c r="E106" s="143"/>
      <c r="F106" s="143"/>
      <c r="G106" s="143"/>
      <c r="H106" s="143"/>
      <c r="I106" s="143"/>
      <c r="J106" s="143"/>
    </row>
    <row r="107" spans="2:10" x14ac:dyDescent="0.25">
      <c r="B107" s="12">
        <v>6</v>
      </c>
      <c r="C107" s="136" t="s">
        <v>102</v>
      </c>
      <c r="D107" s="136"/>
      <c r="E107" s="136"/>
      <c r="F107" s="136"/>
      <c r="G107" s="136"/>
      <c r="H107" s="136"/>
      <c r="I107" s="12" t="s">
        <v>27</v>
      </c>
      <c r="J107" s="12" t="s">
        <v>28</v>
      </c>
    </row>
    <row r="108" spans="2:10" x14ac:dyDescent="0.25">
      <c r="B108" s="5" t="s">
        <v>6</v>
      </c>
      <c r="C108" s="132" t="s">
        <v>103</v>
      </c>
      <c r="D108" s="132"/>
      <c r="E108" s="132"/>
      <c r="F108" s="132"/>
      <c r="G108" s="132"/>
      <c r="H108" s="132"/>
      <c r="I108" s="25">
        <v>4.9000000000000002E-2</v>
      </c>
      <c r="J108" s="7">
        <f>TRUNC(((J131)*I108),2)</f>
        <v>615.69000000000005</v>
      </c>
    </row>
    <row r="109" spans="2:10" x14ac:dyDescent="0.25">
      <c r="B109" s="5" t="s">
        <v>8</v>
      </c>
      <c r="C109" s="132" t="s">
        <v>104</v>
      </c>
      <c r="D109" s="132"/>
      <c r="E109" s="132"/>
      <c r="F109" s="132"/>
      <c r="G109" s="132"/>
      <c r="H109" s="132"/>
      <c r="I109" s="25">
        <v>0.05</v>
      </c>
      <c r="J109" s="7">
        <f>TRUNC(((J131+J108)*I109),2)</f>
        <v>659.04</v>
      </c>
    </row>
    <row r="110" spans="2:10" x14ac:dyDescent="0.25">
      <c r="B110" s="5" t="s">
        <v>10</v>
      </c>
      <c r="C110" s="140" t="s">
        <v>105</v>
      </c>
      <c r="D110" s="140"/>
      <c r="E110" s="140"/>
      <c r="F110" s="140"/>
      <c r="G110" s="140"/>
      <c r="H110" s="140"/>
      <c r="I110" s="8"/>
      <c r="J110" s="26"/>
    </row>
    <row r="111" spans="2:10" x14ac:dyDescent="0.25">
      <c r="B111" s="5" t="s">
        <v>106</v>
      </c>
      <c r="C111" s="132" t="s">
        <v>107</v>
      </c>
      <c r="D111" s="132"/>
      <c r="E111" s="132"/>
      <c r="F111" s="132"/>
      <c r="G111" s="132"/>
      <c r="H111" s="132"/>
      <c r="I111" s="27">
        <v>6.4999999999999997E-3</v>
      </c>
      <c r="J111" s="20">
        <f>TRUNC(I111*((J131+J108+J109)/(1-I116)),2)</f>
        <v>98.47</v>
      </c>
    </row>
    <row r="112" spans="2:10" x14ac:dyDescent="0.25">
      <c r="B112" s="5" t="s">
        <v>108</v>
      </c>
      <c r="C112" s="132" t="s">
        <v>109</v>
      </c>
      <c r="D112" s="132"/>
      <c r="E112" s="132"/>
      <c r="F112" s="132"/>
      <c r="G112" s="132"/>
      <c r="H112" s="132"/>
      <c r="I112" s="27">
        <v>0.03</v>
      </c>
      <c r="J112" s="20">
        <f>TRUNC(I112*(J131+J108+J109)/(1-I116),2)</f>
        <v>454.51</v>
      </c>
    </row>
    <row r="113" spans="2:10" x14ac:dyDescent="0.25">
      <c r="B113" s="5" t="s">
        <v>110</v>
      </c>
      <c r="C113" s="132" t="s">
        <v>111</v>
      </c>
      <c r="D113" s="132"/>
      <c r="E113" s="132"/>
      <c r="F113" s="132"/>
      <c r="G113" s="132"/>
      <c r="H113" s="132"/>
      <c r="I113" s="27">
        <v>0.05</v>
      </c>
      <c r="J113" s="20">
        <f>TRUNC(I113*(J131+J108+J109)/(1-I116),2)</f>
        <v>757.52</v>
      </c>
    </row>
    <row r="114" spans="2:10" x14ac:dyDescent="0.25">
      <c r="B114" s="137" t="s">
        <v>112</v>
      </c>
      <c r="C114" s="137"/>
      <c r="D114" s="137"/>
      <c r="E114" s="137"/>
      <c r="F114" s="137"/>
      <c r="G114" s="137"/>
      <c r="H114" s="137"/>
      <c r="I114" s="27">
        <f>SUM(I108:I113)</f>
        <v>0.1855</v>
      </c>
      <c r="J114" s="21">
        <f>SUM(J108:J113)</f>
        <v>2585.23</v>
      </c>
    </row>
    <row r="115" spans="2:10" x14ac:dyDescent="0.25">
      <c r="B115" s="3"/>
      <c r="C115" s="138"/>
      <c r="D115" s="138"/>
      <c r="E115" s="138"/>
      <c r="F115" s="138"/>
      <c r="G115" s="138"/>
      <c r="H115" s="138"/>
      <c r="I115" s="138"/>
      <c r="J115" s="138"/>
    </row>
    <row r="116" spans="2:10" hidden="1" x14ac:dyDescent="0.25">
      <c r="B116" s="28" t="s">
        <v>113</v>
      </c>
      <c r="C116" s="139" t="s">
        <v>114</v>
      </c>
      <c r="D116" s="139"/>
      <c r="E116" s="139"/>
      <c r="F116" s="139"/>
      <c r="G116" s="139"/>
      <c r="H116" s="139"/>
      <c r="I116" s="29">
        <f>I111+I112+I113</f>
        <v>8.6499999999999994E-2</v>
      </c>
      <c r="J116" s="30"/>
    </row>
    <row r="117" spans="2:10" hidden="1" x14ac:dyDescent="0.25">
      <c r="B117" s="31"/>
      <c r="C117" s="134">
        <v>100</v>
      </c>
      <c r="D117" s="134"/>
      <c r="E117" s="134"/>
      <c r="F117" s="134"/>
      <c r="G117" s="134"/>
      <c r="H117" s="134"/>
      <c r="I117" s="32"/>
      <c r="J117" s="33"/>
    </row>
    <row r="118" spans="2:10" hidden="1" x14ac:dyDescent="0.25">
      <c r="B118" s="34"/>
      <c r="C118" s="35"/>
      <c r="D118" s="35"/>
      <c r="E118" s="35"/>
      <c r="F118" s="35"/>
      <c r="G118" s="35"/>
      <c r="H118" s="35"/>
      <c r="I118" s="32"/>
      <c r="J118" s="33"/>
    </row>
    <row r="119" spans="2:10" hidden="1" x14ac:dyDescent="0.25">
      <c r="B119" s="31" t="s">
        <v>115</v>
      </c>
      <c r="C119" s="134" t="s">
        <v>116</v>
      </c>
      <c r="D119" s="134"/>
      <c r="E119" s="134"/>
      <c r="F119" s="134"/>
      <c r="G119" s="134"/>
      <c r="H119" s="134"/>
      <c r="I119" s="32"/>
      <c r="J119" s="33">
        <f>J37+J67+J76+J96+J104+J108+J109</f>
        <v>13839.900000000001</v>
      </c>
    </row>
    <row r="120" spans="2:10" hidden="1" x14ac:dyDescent="0.25">
      <c r="B120" s="31"/>
      <c r="C120" s="35"/>
      <c r="D120" s="35"/>
      <c r="E120" s="35"/>
      <c r="F120" s="35"/>
      <c r="G120" s="35"/>
      <c r="H120" s="35"/>
      <c r="I120" s="32"/>
      <c r="J120" s="33"/>
    </row>
    <row r="121" spans="2:10" hidden="1" x14ac:dyDescent="0.25">
      <c r="B121" s="31" t="s">
        <v>117</v>
      </c>
      <c r="C121" s="134" t="s">
        <v>118</v>
      </c>
      <c r="D121" s="134"/>
      <c r="E121" s="134"/>
      <c r="F121" s="134"/>
      <c r="G121" s="134"/>
      <c r="H121" s="134"/>
      <c r="I121" s="32"/>
      <c r="J121" s="33">
        <f>TRUNC(J119/(1-I116),2)</f>
        <v>15150.41</v>
      </c>
    </row>
    <row r="122" spans="2:10" hidden="1" x14ac:dyDescent="0.25">
      <c r="B122" s="31"/>
      <c r="C122" s="35"/>
      <c r="D122" s="35"/>
      <c r="E122" s="35"/>
      <c r="F122" s="35"/>
      <c r="G122" s="35"/>
      <c r="H122" s="35"/>
      <c r="I122" s="32"/>
      <c r="J122" s="33"/>
    </row>
    <row r="123" spans="2:10" hidden="1" x14ac:dyDescent="0.25">
      <c r="B123" s="36"/>
      <c r="C123" s="135" t="s">
        <v>119</v>
      </c>
      <c r="D123" s="135"/>
      <c r="E123" s="135"/>
      <c r="F123" s="135"/>
      <c r="G123" s="135"/>
      <c r="H123" s="135"/>
      <c r="I123" s="37"/>
      <c r="J123" s="38">
        <f>J121-J119</f>
        <v>1310.5099999999984</v>
      </c>
    </row>
    <row r="124" spans="2:10" x14ac:dyDescent="0.25">
      <c r="B124" s="133" t="s">
        <v>120</v>
      </c>
      <c r="C124" s="133"/>
      <c r="D124" s="133"/>
      <c r="E124" s="133"/>
      <c r="F124" s="133"/>
      <c r="G124" s="133"/>
      <c r="H124" s="133"/>
      <c r="I124" s="133"/>
      <c r="J124" s="133"/>
    </row>
    <row r="125" spans="2:10" x14ac:dyDescent="0.25">
      <c r="B125" s="136" t="s">
        <v>121</v>
      </c>
      <c r="C125" s="136"/>
      <c r="D125" s="136"/>
      <c r="E125" s="136"/>
      <c r="F125" s="136"/>
      <c r="G125" s="136"/>
      <c r="H125" s="136"/>
      <c r="I125" s="136"/>
      <c r="J125" s="12" t="s">
        <v>28</v>
      </c>
    </row>
    <row r="126" spans="2:10" x14ac:dyDescent="0.25">
      <c r="B126" s="2" t="s">
        <v>6</v>
      </c>
      <c r="C126" s="132" t="s">
        <v>25</v>
      </c>
      <c r="D126" s="132"/>
      <c r="E126" s="132"/>
      <c r="F126" s="132"/>
      <c r="G126" s="132"/>
      <c r="H126" s="132"/>
      <c r="I126" s="132"/>
      <c r="J126" s="7">
        <f>J37</f>
        <v>6556.2200000000012</v>
      </c>
    </row>
    <row r="127" spans="2:10" x14ac:dyDescent="0.25">
      <c r="B127" s="2" t="s">
        <v>8</v>
      </c>
      <c r="C127" s="132" t="s">
        <v>34</v>
      </c>
      <c r="D127" s="132"/>
      <c r="E127" s="132"/>
      <c r="F127" s="132"/>
      <c r="G127" s="132"/>
      <c r="H127" s="132"/>
      <c r="I127" s="132"/>
      <c r="J127" s="20">
        <f>J67</f>
        <v>4867.8399999999992</v>
      </c>
    </row>
    <row r="128" spans="2:10" x14ac:dyDescent="0.25">
      <c r="B128" s="2" t="s">
        <v>10</v>
      </c>
      <c r="C128" s="132" t="s">
        <v>67</v>
      </c>
      <c r="D128" s="132"/>
      <c r="E128" s="132"/>
      <c r="F128" s="132"/>
      <c r="G128" s="132"/>
      <c r="H128" s="132"/>
      <c r="I128" s="132"/>
      <c r="J128" s="20">
        <f>J76</f>
        <v>466.12</v>
      </c>
    </row>
    <row r="129" spans="2:12" x14ac:dyDescent="0.25">
      <c r="B129" s="2" t="s">
        <v>12</v>
      </c>
      <c r="C129" s="132" t="s">
        <v>75</v>
      </c>
      <c r="D129" s="132"/>
      <c r="E129" s="132"/>
      <c r="F129" s="132"/>
      <c r="G129" s="132"/>
      <c r="H129" s="132"/>
      <c r="I129" s="132"/>
      <c r="J129" s="20">
        <f>J96</f>
        <v>106.83999999999999</v>
      </c>
    </row>
    <row r="130" spans="2:12" x14ac:dyDescent="0.25">
      <c r="B130" s="2" t="s">
        <v>32</v>
      </c>
      <c r="C130" s="132" t="s">
        <v>94</v>
      </c>
      <c r="D130" s="132"/>
      <c r="E130" s="132"/>
      <c r="F130" s="132"/>
      <c r="G130" s="132"/>
      <c r="H130" s="132"/>
      <c r="I130" s="132"/>
      <c r="J130" s="20">
        <f>J104</f>
        <v>568.15</v>
      </c>
    </row>
    <row r="131" spans="2:12" x14ac:dyDescent="0.25">
      <c r="B131" s="16"/>
      <c r="C131" s="133" t="s">
        <v>122</v>
      </c>
      <c r="D131" s="133"/>
      <c r="E131" s="133"/>
      <c r="F131" s="133"/>
      <c r="G131" s="133"/>
      <c r="H131" s="133"/>
      <c r="I131" s="133"/>
      <c r="J131" s="39">
        <f>SUM(J126:J130)</f>
        <v>12565.170000000002</v>
      </c>
      <c r="L131" s="40"/>
    </row>
    <row r="132" spans="2:12" x14ac:dyDescent="0.25">
      <c r="B132" s="2" t="s">
        <v>46</v>
      </c>
      <c r="C132" s="132" t="s">
        <v>101</v>
      </c>
      <c r="D132" s="132"/>
      <c r="E132" s="132"/>
      <c r="F132" s="132"/>
      <c r="G132" s="132"/>
      <c r="H132" s="132"/>
      <c r="I132" s="132"/>
      <c r="J132" s="7">
        <f>J114</f>
        <v>2585.23</v>
      </c>
      <c r="L132" s="40"/>
    </row>
    <row r="133" spans="2:12" ht="18" x14ac:dyDescent="0.25">
      <c r="B133" s="160" t="s">
        <v>123</v>
      </c>
      <c r="C133" s="161"/>
      <c r="D133" s="161"/>
      <c r="E133" s="161"/>
      <c r="F133" s="161"/>
      <c r="G133" s="161"/>
      <c r="H133" s="161"/>
      <c r="I133" s="162"/>
      <c r="J133" s="41">
        <f>TRUNC(J131+J132,2)</f>
        <v>15150.4</v>
      </c>
      <c r="L133" s="40"/>
    </row>
    <row r="134" spans="2:12" ht="18" x14ac:dyDescent="0.25">
      <c r="B134" s="131" t="s">
        <v>124</v>
      </c>
      <c r="C134" s="131"/>
      <c r="D134" s="131"/>
      <c r="E134" s="131"/>
      <c r="F134" s="131"/>
      <c r="G134" s="131"/>
      <c r="H134" s="131"/>
      <c r="I134" s="131"/>
      <c r="J134" s="41">
        <f>J133*1</f>
        <v>15150.4</v>
      </c>
      <c r="L134" s="40"/>
    </row>
    <row r="135" spans="2:12" ht="18" x14ac:dyDescent="0.25">
      <c r="B135" s="131" t="s">
        <v>125</v>
      </c>
      <c r="C135" s="131"/>
      <c r="D135" s="131"/>
      <c r="E135" s="131"/>
      <c r="F135" s="131"/>
      <c r="G135" s="131"/>
      <c r="H135" s="131"/>
      <c r="I135" s="131"/>
      <c r="J135" s="41">
        <f>J134*12</f>
        <v>181804.79999999999</v>
      </c>
    </row>
  </sheetData>
  <mergeCells count="142">
    <mergeCell ref="B1:J1"/>
    <mergeCell ref="B2:J2"/>
    <mergeCell ref="B3:J3"/>
    <mergeCell ref="B4:J4"/>
    <mergeCell ref="B6:J6"/>
    <mergeCell ref="B7:J7"/>
    <mergeCell ref="C12:H12"/>
    <mergeCell ref="I12:J12"/>
    <mergeCell ref="C13:H13"/>
    <mergeCell ref="I13:J13"/>
    <mergeCell ref="B15:J15"/>
    <mergeCell ref="B16:C16"/>
    <mergeCell ref="D16:E16"/>
    <mergeCell ref="F16:J16"/>
    <mergeCell ref="B8:J8"/>
    <mergeCell ref="B9:J9"/>
    <mergeCell ref="C10:H10"/>
    <mergeCell ref="I10:J10"/>
    <mergeCell ref="C11:H11"/>
    <mergeCell ref="I11:J11"/>
    <mergeCell ref="C21:H21"/>
    <mergeCell ref="I21:J21"/>
    <mergeCell ref="C22:H22"/>
    <mergeCell ref="I22:J22"/>
    <mergeCell ref="C23:H23"/>
    <mergeCell ref="I23:J23"/>
    <mergeCell ref="B17:C17"/>
    <mergeCell ref="D17:E17"/>
    <mergeCell ref="F17:J17"/>
    <mergeCell ref="B19:J19"/>
    <mergeCell ref="C20:H20"/>
    <mergeCell ref="I20:J20"/>
    <mergeCell ref="C29:H29"/>
    <mergeCell ref="C30:H30"/>
    <mergeCell ref="C31:H31"/>
    <mergeCell ref="C32:H32"/>
    <mergeCell ref="C33:H33"/>
    <mergeCell ref="C34:H34"/>
    <mergeCell ref="C24:H24"/>
    <mergeCell ref="I24:J24"/>
    <mergeCell ref="B25:J25"/>
    <mergeCell ref="B26:J26"/>
    <mergeCell ref="C27:H27"/>
    <mergeCell ref="C28:H28"/>
    <mergeCell ref="C42:H42"/>
    <mergeCell ref="B43:H43"/>
    <mergeCell ref="B44:J44"/>
    <mergeCell ref="B45:H45"/>
    <mergeCell ref="C46:H46"/>
    <mergeCell ref="C47:H47"/>
    <mergeCell ref="C35:H35"/>
    <mergeCell ref="C36:H36"/>
    <mergeCell ref="B37:I37"/>
    <mergeCell ref="B39:J39"/>
    <mergeCell ref="B40:H40"/>
    <mergeCell ref="C41:H41"/>
    <mergeCell ref="C53:H53"/>
    <mergeCell ref="B54:H54"/>
    <mergeCell ref="B55:J55"/>
    <mergeCell ref="B56:H56"/>
    <mergeCell ref="C57:H57"/>
    <mergeCell ref="C58:H58"/>
    <mergeCell ref="C48:H48"/>
    <mergeCell ref="L48:L52"/>
    <mergeCell ref="C49:H49"/>
    <mergeCell ref="C50:H50"/>
    <mergeCell ref="C51:H51"/>
    <mergeCell ref="C52:H52"/>
    <mergeCell ref="C65:I65"/>
    <mergeCell ref="C66:I66"/>
    <mergeCell ref="B67:I67"/>
    <mergeCell ref="B68:J68"/>
    <mergeCell ref="B69:J69"/>
    <mergeCell ref="C70:H70"/>
    <mergeCell ref="C59:H59"/>
    <mergeCell ref="B60:I60"/>
    <mergeCell ref="B61:J61"/>
    <mergeCell ref="B62:J62"/>
    <mergeCell ref="B63:I63"/>
    <mergeCell ref="C64:I64"/>
    <mergeCell ref="B77:J77"/>
    <mergeCell ref="B78:J78"/>
    <mergeCell ref="B79:H79"/>
    <mergeCell ref="C80:H80"/>
    <mergeCell ref="C81:H81"/>
    <mergeCell ref="C82:H82"/>
    <mergeCell ref="C71:H71"/>
    <mergeCell ref="C72:H72"/>
    <mergeCell ref="C73:H73"/>
    <mergeCell ref="C74:H74"/>
    <mergeCell ref="C75:H75"/>
    <mergeCell ref="B76:H76"/>
    <mergeCell ref="C89:H89"/>
    <mergeCell ref="B90:H90"/>
    <mergeCell ref="B91:J91"/>
    <mergeCell ref="B92:J92"/>
    <mergeCell ref="B93:I93"/>
    <mergeCell ref="C94:I94"/>
    <mergeCell ref="C83:H83"/>
    <mergeCell ref="C84:H84"/>
    <mergeCell ref="C85:H85"/>
    <mergeCell ref="B86:H86"/>
    <mergeCell ref="B87:J87"/>
    <mergeCell ref="B88:H88"/>
    <mergeCell ref="C101:H101"/>
    <mergeCell ref="C102:H102"/>
    <mergeCell ref="C103:H103"/>
    <mergeCell ref="B104:H104"/>
    <mergeCell ref="B105:J105"/>
    <mergeCell ref="B106:J106"/>
    <mergeCell ref="C95:I95"/>
    <mergeCell ref="B96:I96"/>
    <mergeCell ref="B97:J97"/>
    <mergeCell ref="B98:J98"/>
    <mergeCell ref="C99:H99"/>
    <mergeCell ref="C100:H100"/>
    <mergeCell ref="C113:H113"/>
    <mergeCell ref="B114:H114"/>
    <mergeCell ref="C115:J115"/>
    <mergeCell ref="C116:H116"/>
    <mergeCell ref="C117:H117"/>
    <mergeCell ref="C119:H119"/>
    <mergeCell ref="C107:H107"/>
    <mergeCell ref="C108:H108"/>
    <mergeCell ref="C109:H109"/>
    <mergeCell ref="C110:H110"/>
    <mergeCell ref="C111:H111"/>
    <mergeCell ref="C112:H112"/>
    <mergeCell ref="B133:I133"/>
    <mergeCell ref="B134:I134"/>
    <mergeCell ref="B135:I135"/>
    <mergeCell ref="C128:I128"/>
    <mergeCell ref="C129:I129"/>
    <mergeCell ref="C130:I130"/>
    <mergeCell ref="C131:I131"/>
    <mergeCell ref="C132:I132"/>
    <mergeCell ref="C121:H121"/>
    <mergeCell ref="C123:H123"/>
    <mergeCell ref="B124:J124"/>
    <mergeCell ref="B125:I125"/>
    <mergeCell ref="C126:I126"/>
    <mergeCell ref="C127:I127"/>
  </mergeCells>
  <pageMargins left="0.511811024" right="0.511811024" top="0.78740157499999996" bottom="0.78740157499999996" header="0.31496062000000002" footer="0.31496062000000002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D7F6-92B4-4302-ADD8-026DDDED5AFD}">
  <dimension ref="B1:H44"/>
  <sheetViews>
    <sheetView showGridLines="0" zoomScale="90" zoomScaleNormal="90" workbookViewId="0">
      <selection activeCell="C5" sqref="C5"/>
    </sheetView>
  </sheetViews>
  <sheetFormatPr defaultRowHeight="12" x14ac:dyDescent="0.2"/>
  <cols>
    <col min="1" max="1" width="0.85546875" style="90" customWidth="1"/>
    <col min="2" max="2" width="36.42578125" style="90" bestFit="1" customWidth="1"/>
    <col min="3" max="3" width="21.42578125" style="90" customWidth="1"/>
    <col min="4" max="4" width="19.140625" style="90" bestFit="1" customWidth="1"/>
    <col min="5" max="5" width="22.140625" style="90" bestFit="1" customWidth="1"/>
    <col min="6" max="6" width="24.140625" style="90" customWidth="1"/>
    <col min="7" max="7" width="1.7109375" style="90" bestFit="1" customWidth="1"/>
    <col min="8" max="255" width="9.140625" style="90"/>
    <col min="256" max="256" width="0.85546875" style="90" customWidth="1"/>
    <col min="257" max="257" width="36.42578125" style="90" bestFit="1" customWidth="1"/>
    <col min="258" max="258" width="16.28515625" style="90" bestFit="1" customWidth="1"/>
    <col min="259" max="259" width="22.5703125" style="90" bestFit="1" customWidth="1"/>
    <col min="260" max="260" width="21.28515625" style="90" customWidth="1"/>
    <col min="261" max="261" width="19" style="90" bestFit="1" customWidth="1"/>
    <col min="262" max="262" width="15" style="90" bestFit="1" customWidth="1"/>
    <col min="263" max="263" width="4" style="90" customWidth="1"/>
    <col min="264" max="511" width="9.140625" style="90"/>
    <col min="512" max="512" width="0.85546875" style="90" customWidth="1"/>
    <col min="513" max="513" width="36.42578125" style="90" bestFit="1" customWidth="1"/>
    <col min="514" max="514" width="16.28515625" style="90" bestFit="1" customWidth="1"/>
    <col min="515" max="515" width="22.5703125" style="90" bestFit="1" customWidth="1"/>
    <col min="516" max="516" width="21.28515625" style="90" customWidth="1"/>
    <col min="517" max="517" width="19" style="90" bestFit="1" customWidth="1"/>
    <col min="518" max="518" width="15" style="90" bestFit="1" customWidth="1"/>
    <col min="519" max="519" width="4" style="90" customWidth="1"/>
    <col min="520" max="767" width="9.140625" style="90"/>
    <col min="768" max="768" width="0.85546875" style="90" customWidth="1"/>
    <col min="769" max="769" width="36.42578125" style="90" bestFit="1" customWidth="1"/>
    <col min="770" max="770" width="16.28515625" style="90" bestFit="1" customWidth="1"/>
    <col min="771" max="771" width="22.5703125" style="90" bestFit="1" customWidth="1"/>
    <col min="772" max="772" width="21.28515625" style="90" customWidth="1"/>
    <col min="773" max="773" width="19" style="90" bestFit="1" customWidth="1"/>
    <col min="774" max="774" width="15" style="90" bestFit="1" customWidth="1"/>
    <col min="775" max="775" width="4" style="90" customWidth="1"/>
    <col min="776" max="1023" width="9.140625" style="90"/>
    <col min="1024" max="1024" width="0.85546875" style="90" customWidth="1"/>
    <col min="1025" max="1025" width="36.42578125" style="90" bestFit="1" customWidth="1"/>
    <col min="1026" max="1026" width="16.28515625" style="90" bestFit="1" customWidth="1"/>
    <col min="1027" max="1027" width="22.5703125" style="90" bestFit="1" customWidth="1"/>
    <col min="1028" max="1028" width="21.28515625" style="90" customWidth="1"/>
    <col min="1029" max="1029" width="19" style="90" bestFit="1" customWidth="1"/>
    <col min="1030" max="1030" width="15" style="90" bestFit="1" customWidth="1"/>
    <col min="1031" max="1031" width="4" style="90" customWidth="1"/>
    <col min="1032" max="1279" width="9.140625" style="90"/>
    <col min="1280" max="1280" width="0.85546875" style="90" customWidth="1"/>
    <col min="1281" max="1281" width="36.42578125" style="90" bestFit="1" customWidth="1"/>
    <col min="1282" max="1282" width="16.28515625" style="90" bestFit="1" customWidth="1"/>
    <col min="1283" max="1283" width="22.5703125" style="90" bestFit="1" customWidth="1"/>
    <col min="1284" max="1284" width="21.28515625" style="90" customWidth="1"/>
    <col min="1285" max="1285" width="19" style="90" bestFit="1" customWidth="1"/>
    <col min="1286" max="1286" width="15" style="90" bestFit="1" customWidth="1"/>
    <col min="1287" max="1287" width="4" style="90" customWidth="1"/>
    <col min="1288" max="1535" width="9.140625" style="90"/>
    <col min="1536" max="1536" width="0.85546875" style="90" customWidth="1"/>
    <col min="1537" max="1537" width="36.42578125" style="90" bestFit="1" customWidth="1"/>
    <col min="1538" max="1538" width="16.28515625" style="90" bestFit="1" customWidth="1"/>
    <col min="1539" max="1539" width="22.5703125" style="90" bestFit="1" customWidth="1"/>
    <col min="1540" max="1540" width="21.28515625" style="90" customWidth="1"/>
    <col min="1541" max="1541" width="19" style="90" bestFit="1" customWidth="1"/>
    <col min="1542" max="1542" width="15" style="90" bestFit="1" customWidth="1"/>
    <col min="1543" max="1543" width="4" style="90" customWidth="1"/>
    <col min="1544" max="1791" width="9.140625" style="90"/>
    <col min="1792" max="1792" width="0.85546875" style="90" customWidth="1"/>
    <col min="1793" max="1793" width="36.42578125" style="90" bestFit="1" customWidth="1"/>
    <col min="1794" max="1794" width="16.28515625" style="90" bestFit="1" customWidth="1"/>
    <col min="1795" max="1795" width="22.5703125" style="90" bestFit="1" customWidth="1"/>
    <col min="1796" max="1796" width="21.28515625" style="90" customWidth="1"/>
    <col min="1797" max="1797" width="19" style="90" bestFit="1" customWidth="1"/>
    <col min="1798" max="1798" width="15" style="90" bestFit="1" customWidth="1"/>
    <col min="1799" max="1799" width="4" style="90" customWidth="1"/>
    <col min="1800" max="2047" width="9.140625" style="90"/>
    <col min="2048" max="2048" width="0.85546875" style="90" customWidth="1"/>
    <col min="2049" max="2049" width="36.42578125" style="90" bestFit="1" customWidth="1"/>
    <col min="2050" max="2050" width="16.28515625" style="90" bestFit="1" customWidth="1"/>
    <col min="2051" max="2051" width="22.5703125" style="90" bestFit="1" customWidth="1"/>
    <col min="2052" max="2052" width="21.28515625" style="90" customWidth="1"/>
    <col min="2053" max="2053" width="19" style="90" bestFit="1" customWidth="1"/>
    <col min="2054" max="2054" width="15" style="90" bestFit="1" customWidth="1"/>
    <col min="2055" max="2055" width="4" style="90" customWidth="1"/>
    <col min="2056" max="2303" width="9.140625" style="90"/>
    <col min="2304" max="2304" width="0.85546875" style="90" customWidth="1"/>
    <col min="2305" max="2305" width="36.42578125" style="90" bestFit="1" customWidth="1"/>
    <col min="2306" max="2306" width="16.28515625" style="90" bestFit="1" customWidth="1"/>
    <col min="2307" max="2307" width="22.5703125" style="90" bestFit="1" customWidth="1"/>
    <col min="2308" max="2308" width="21.28515625" style="90" customWidth="1"/>
    <col min="2309" max="2309" width="19" style="90" bestFit="1" customWidth="1"/>
    <col min="2310" max="2310" width="15" style="90" bestFit="1" customWidth="1"/>
    <col min="2311" max="2311" width="4" style="90" customWidth="1"/>
    <col min="2312" max="2559" width="9.140625" style="90"/>
    <col min="2560" max="2560" width="0.85546875" style="90" customWidth="1"/>
    <col min="2561" max="2561" width="36.42578125" style="90" bestFit="1" customWidth="1"/>
    <col min="2562" max="2562" width="16.28515625" style="90" bestFit="1" customWidth="1"/>
    <col min="2563" max="2563" width="22.5703125" style="90" bestFit="1" customWidth="1"/>
    <col min="2564" max="2564" width="21.28515625" style="90" customWidth="1"/>
    <col min="2565" max="2565" width="19" style="90" bestFit="1" customWidth="1"/>
    <col min="2566" max="2566" width="15" style="90" bestFit="1" customWidth="1"/>
    <col min="2567" max="2567" width="4" style="90" customWidth="1"/>
    <col min="2568" max="2815" width="9.140625" style="90"/>
    <col min="2816" max="2816" width="0.85546875" style="90" customWidth="1"/>
    <col min="2817" max="2817" width="36.42578125" style="90" bestFit="1" customWidth="1"/>
    <col min="2818" max="2818" width="16.28515625" style="90" bestFit="1" customWidth="1"/>
    <col min="2819" max="2819" width="22.5703125" style="90" bestFit="1" customWidth="1"/>
    <col min="2820" max="2820" width="21.28515625" style="90" customWidth="1"/>
    <col min="2821" max="2821" width="19" style="90" bestFit="1" customWidth="1"/>
    <col min="2822" max="2822" width="15" style="90" bestFit="1" customWidth="1"/>
    <col min="2823" max="2823" width="4" style="90" customWidth="1"/>
    <col min="2824" max="3071" width="9.140625" style="90"/>
    <col min="3072" max="3072" width="0.85546875" style="90" customWidth="1"/>
    <col min="3073" max="3073" width="36.42578125" style="90" bestFit="1" customWidth="1"/>
    <col min="3074" max="3074" width="16.28515625" style="90" bestFit="1" customWidth="1"/>
    <col min="3075" max="3075" width="22.5703125" style="90" bestFit="1" customWidth="1"/>
    <col min="3076" max="3076" width="21.28515625" style="90" customWidth="1"/>
    <col min="3077" max="3077" width="19" style="90" bestFit="1" customWidth="1"/>
    <col min="3078" max="3078" width="15" style="90" bestFit="1" customWidth="1"/>
    <col min="3079" max="3079" width="4" style="90" customWidth="1"/>
    <col min="3080" max="3327" width="9.140625" style="90"/>
    <col min="3328" max="3328" width="0.85546875" style="90" customWidth="1"/>
    <col min="3329" max="3329" width="36.42578125" style="90" bestFit="1" customWidth="1"/>
    <col min="3330" max="3330" width="16.28515625" style="90" bestFit="1" customWidth="1"/>
    <col min="3331" max="3331" width="22.5703125" style="90" bestFit="1" customWidth="1"/>
    <col min="3332" max="3332" width="21.28515625" style="90" customWidth="1"/>
    <col min="3333" max="3333" width="19" style="90" bestFit="1" customWidth="1"/>
    <col min="3334" max="3334" width="15" style="90" bestFit="1" customWidth="1"/>
    <col min="3335" max="3335" width="4" style="90" customWidth="1"/>
    <col min="3336" max="3583" width="9.140625" style="90"/>
    <col min="3584" max="3584" width="0.85546875" style="90" customWidth="1"/>
    <col min="3585" max="3585" width="36.42578125" style="90" bestFit="1" customWidth="1"/>
    <col min="3586" max="3586" width="16.28515625" style="90" bestFit="1" customWidth="1"/>
    <col min="3587" max="3587" width="22.5703125" style="90" bestFit="1" customWidth="1"/>
    <col min="3588" max="3588" width="21.28515625" style="90" customWidth="1"/>
    <col min="3589" max="3589" width="19" style="90" bestFit="1" customWidth="1"/>
    <col min="3590" max="3590" width="15" style="90" bestFit="1" customWidth="1"/>
    <col min="3591" max="3591" width="4" style="90" customWidth="1"/>
    <col min="3592" max="3839" width="9.140625" style="90"/>
    <col min="3840" max="3840" width="0.85546875" style="90" customWidth="1"/>
    <col min="3841" max="3841" width="36.42578125" style="90" bestFit="1" customWidth="1"/>
    <col min="3842" max="3842" width="16.28515625" style="90" bestFit="1" customWidth="1"/>
    <col min="3843" max="3843" width="22.5703125" style="90" bestFit="1" customWidth="1"/>
    <col min="3844" max="3844" width="21.28515625" style="90" customWidth="1"/>
    <col min="3845" max="3845" width="19" style="90" bestFit="1" customWidth="1"/>
    <col min="3846" max="3846" width="15" style="90" bestFit="1" customWidth="1"/>
    <col min="3847" max="3847" width="4" style="90" customWidth="1"/>
    <col min="3848" max="4095" width="9.140625" style="90"/>
    <col min="4096" max="4096" width="0.85546875" style="90" customWidth="1"/>
    <col min="4097" max="4097" width="36.42578125" style="90" bestFit="1" customWidth="1"/>
    <col min="4098" max="4098" width="16.28515625" style="90" bestFit="1" customWidth="1"/>
    <col min="4099" max="4099" width="22.5703125" style="90" bestFit="1" customWidth="1"/>
    <col min="4100" max="4100" width="21.28515625" style="90" customWidth="1"/>
    <col min="4101" max="4101" width="19" style="90" bestFit="1" customWidth="1"/>
    <col min="4102" max="4102" width="15" style="90" bestFit="1" customWidth="1"/>
    <col min="4103" max="4103" width="4" style="90" customWidth="1"/>
    <col min="4104" max="4351" width="9.140625" style="90"/>
    <col min="4352" max="4352" width="0.85546875" style="90" customWidth="1"/>
    <col min="4353" max="4353" width="36.42578125" style="90" bestFit="1" customWidth="1"/>
    <col min="4354" max="4354" width="16.28515625" style="90" bestFit="1" customWidth="1"/>
    <col min="4355" max="4355" width="22.5703125" style="90" bestFit="1" customWidth="1"/>
    <col min="4356" max="4356" width="21.28515625" style="90" customWidth="1"/>
    <col min="4357" max="4357" width="19" style="90" bestFit="1" customWidth="1"/>
    <col min="4358" max="4358" width="15" style="90" bestFit="1" customWidth="1"/>
    <col min="4359" max="4359" width="4" style="90" customWidth="1"/>
    <col min="4360" max="4607" width="9.140625" style="90"/>
    <col min="4608" max="4608" width="0.85546875" style="90" customWidth="1"/>
    <col min="4609" max="4609" width="36.42578125" style="90" bestFit="1" customWidth="1"/>
    <col min="4610" max="4610" width="16.28515625" style="90" bestFit="1" customWidth="1"/>
    <col min="4611" max="4611" width="22.5703125" style="90" bestFit="1" customWidth="1"/>
    <col min="4612" max="4612" width="21.28515625" style="90" customWidth="1"/>
    <col min="4613" max="4613" width="19" style="90" bestFit="1" customWidth="1"/>
    <col min="4614" max="4614" width="15" style="90" bestFit="1" customWidth="1"/>
    <col min="4615" max="4615" width="4" style="90" customWidth="1"/>
    <col min="4616" max="4863" width="9.140625" style="90"/>
    <col min="4864" max="4864" width="0.85546875" style="90" customWidth="1"/>
    <col min="4865" max="4865" width="36.42578125" style="90" bestFit="1" customWidth="1"/>
    <col min="4866" max="4866" width="16.28515625" style="90" bestFit="1" customWidth="1"/>
    <col min="4867" max="4867" width="22.5703125" style="90" bestFit="1" customWidth="1"/>
    <col min="4868" max="4868" width="21.28515625" style="90" customWidth="1"/>
    <col min="4869" max="4869" width="19" style="90" bestFit="1" customWidth="1"/>
    <col min="4870" max="4870" width="15" style="90" bestFit="1" customWidth="1"/>
    <col min="4871" max="4871" width="4" style="90" customWidth="1"/>
    <col min="4872" max="5119" width="9.140625" style="90"/>
    <col min="5120" max="5120" width="0.85546875" style="90" customWidth="1"/>
    <col min="5121" max="5121" width="36.42578125" style="90" bestFit="1" customWidth="1"/>
    <col min="5122" max="5122" width="16.28515625" style="90" bestFit="1" customWidth="1"/>
    <col min="5123" max="5123" width="22.5703125" style="90" bestFit="1" customWidth="1"/>
    <col min="5124" max="5124" width="21.28515625" style="90" customWidth="1"/>
    <col min="5125" max="5125" width="19" style="90" bestFit="1" customWidth="1"/>
    <col min="5126" max="5126" width="15" style="90" bestFit="1" customWidth="1"/>
    <col min="5127" max="5127" width="4" style="90" customWidth="1"/>
    <col min="5128" max="5375" width="9.140625" style="90"/>
    <col min="5376" max="5376" width="0.85546875" style="90" customWidth="1"/>
    <col min="5377" max="5377" width="36.42578125" style="90" bestFit="1" customWidth="1"/>
    <col min="5378" max="5378" width="16.28515625" style="90" bestFit="1" customWidth="1"/>
    <col min="5379" max="5379" width="22.5703125" style="90" bestFit="1" customWidth="1"/>
    <col min="5380" max="5380" width="21.28515625" style="90" customWidth="1"/>
    <col min="5381" max="5381" width="19" style="90" bestFit="1" customWidth="1"/>
    <col min="5382" max="5382" width="15" style="90" bestFit="1" customWidth="1"/>
    <col min="5383" max="5383" width="4" style="90" customWidth="1"/>
    <col min="5384" max="5631" width="9.140625" style="90"/>
    <col min="5632" max="5632" width="0.85546875" style="90" customWidth="1"/>
    <col min="5633" max="5633" width="36.42578125" style="90" bestFit="1" customWidth="1"/>
    <col min="5634" max="5634" width="16.28515625" style="90" bestFit="1" customWidth="1"/>
    <col min="5635" max="5635" width="22.5703125" style="90" bestFit="1" customWidth="1"/>
    <col min="5636" max="5636" width="21.28515625" style="90" customWidth="1"/>
    <col min="5637" max="5637" width="19" style="90" bestFit="1" customWidth="1"/>
    <col min="5638" max="5638" width="15" style="90" bestFit="1" customWidth="1"/>
    <col min="5639" max="5639" width="4" style="90" customWidth="1"/>
    <col min="5640" max="5887" width="9.140625" style="90"/>
    <col min="5888" max="5888" width="0.85546875" style="90" customWidth="1"/>
    <col min="5889" max="5889" width="36.42578125" style="90" bestFit="1" customWidth="1"/>
    <col min="5890" max="5890" width="16.28515625" style="90" bestFit="1" customWidth="1"/>
    <col min="5891" max="5891" width="22.5703125" style="90" bestFit="1" customWidth="1"/>
    <col min="5892" max="5892" width="21.28515625" style="90" customWidth="1"/>
    <col min="5893" max="5893" width="19" style="90" bestFit="1" customWidth="1"/>
    <col min="5894" max="5894" width="15" style="90" bestFit="1" customWidth="1"/>
    <col min="5895" max="5895" width="4" style="90" customWidth="1"/>
    <col min="5896" max="6143" width="9.140625" style="90"/>
    <col min="6144" max="6144" width="0.85546875" style="90" customWidth="1"/>
    <col min="6145" max="6145" width="36.42578125" style="90" bestFit="1" customWidth="1"/>
    <col min="6146" max="6146" width="16.28515625" style="90" bestFit="1" customWidth="1"/>
    <col min="6147" max="6147" width="22.5703125" style="90" bestFit="1" customWidth="1"/>
    <col min="6148" max="6148" width="21.28515625" style="90" customWidth="1"/>
    <col min="6149" max="6149" width="19" style="90" bestFit="1" customWidth="1"/>
    <col min="6150" max="6150" width="15" style="90" bestFit="1" customWidth="1"/>
    <col min="6151" max="6151" width="4" style="90" customWidth="1"/>
    <col min="6152" max="6399" width="9.140625" style="90"/>
    <col min="6400" max="6400" width="0.85546875" style="90" customWidth="1"/>
    <col min="6401" max="6401" width="36.42578125" style="90" bestFit="1" customWidth="1"/>
    <col min="6402" max="6402" width="16.28515625" style="90" bestFit="1" customWidth="1"/>
    <col min="6403" max="6403" width="22.5703125" style="90" bestFit="1" customWidth="1"/>
    <col min="6404" max="6404" width="21.28515625" style="90" customWidth="1"/>
    <col min="6405" max="6405" width="19" style="90" bestFit="1" customWidth="1"/>
    <col min="6406" max="6406" width="15" style="90" bestFit="1" customWidth="1"/>
    <col min="6407" max="6407" width="4" style="90" customWidth="1"/>
    <col min="6408" max="6655" width="9.140625" style="90"/>
    <col min="6656" max="6656" width="0.85546875" style="90" customWidth="1"/>
    <col min="6657" max="6657" width="36.42578125" style="90" bestFit="1" customWidth="1"/>
    <col min="6658" max="6658" width="16.28515625" style="90" bestFit="1" customWidth="1"/>
    <col min="6659" max="6659" width="22.5703125" style="90" bestFit="1" customWidth="1"/>
    <col min="6660" max="6660" width="21.28515625" style="90" customWidth="1"/>
    <col min="6661" max="6661" width="19" style="90" bestFit="1" customWidth="1"/>
    <col min="6662" max="6662" width="15" style="90" bestFit="1" customWidth="1"/>
    <col min="6663" max="6663" width="4" style="90" customWidth="1"/>
    <col min="6664" max="6911" width="9.140625" style="90"/>
    <col min="6912" max="6912" width="0.85546875" style="90" customWidth="1"/>
    <col min="6913" max="6913" width="36.42578125" style="90" bestFit="1" customWidth="1"/>
    <col min="6914" max="6914" width="16.28515625" style="90" bestFit="1" customWidth="1"/>
    <col min="6915" max="6915" width="22.5703125" style="90" bestFit="1" customWidth="1"/>
    <col min="6916" max="6916" width="21.28515625" style="90" customWidth="1"/>
    <col min="6917" max="6917" width="19" style="90" bestFit="1" customWidth="1"/>
    <col min="6918" max="6918" width="15" style="90" bestFit="1" customWidth="1"/>
    <col min="6919" max="6919" width="4" style="90" customWidth="1"/>
    <col min="6920" max="7167" width="9.140625" style="90"/>
    <col min="7168" max="7168" width="0.85546875" style="90" customWidth="1"/>
    <col min="7169" max="7169" width="36.42578125" style="90" bestFit="1" customWidth="1"/>
    <col min="7170" max="7170" width="16.28515625" style="90" bestFit="1" customWidth="1"/>
    <col min="7171" max="7171" width="22.5703125" style="90" bestFit="1" customWidth="1"/>
    <col min="7172" max="7172" width="21.28515625" style="90" customWidth="1"/>
    <col min="7173" max="7173" width="19" style="90" bestFit="1" customWidth="1"/>
    <col min="7174" max="7174" width="15" style="90" bestFit="1" customWidth="1"/>
    <col min="7175" max="7175" width="4" style="90" customWidth="1"/>
    <col min="7176" max="7423" width="9.140625" style="90"/>
    <col min="7424" max="7424" width="0.85546875" style="90" customWidth="1"/>
    <col min="7425" max="7425" width="36.42578125" style="90" bestFit="1" customWidth="1"/>
    <col min="7426" max="7426" width="16.28515625" style="90" bestFit="1" customWidth="1"/>
    <col min="7427" max="7427" width="22.5703125" style="90" bestFit="1" customWidth="1"/>
    <col min="7428" max="7428" width="21.28515625" style="90" customWidth="1"/>
    <col min="7429" max="7429" width="19" style="90" bestFit="1" customWidth="1"/>
    <col min="7430" max="7430" width="15" style="90" bestFit="1" customWidth="1"/>
    <col min="7431" max="7431" width="4" style="90" customWidth="1"/>
    <col min="7432" max="7679" width="9.140625" style="90"/>
    <col min="7680" max="7680" width="0.85546875" style="90" customWidth="1"/>
    <col min="7681" max="7681" width="36.42578125" style="90" bestFit="1" customWidth="1"/>
    <col min="7682" max="7682" width="16.28515625" style="90" bestFit="1" customWidth="1"/>
    <col min="7683" max="7683" width="22.5703125" style="90" bestFit="1" customWidth="1"/>
    <col min="7684" max="7684" width="21.28515625" style="90" customWidth="1"/>
    <col min="7685" max="7685" width="19" style="90" bestFit="1" customWidth="1"/>
    <col min="7686" max="7686" width="15" style="90" bestFit="1" customWidth="1"/>
    <col min="7687" max="7687" width="4" style="90" customWidth="1"/>
    <col min="7688" max="7935" width="9.140625" style="90"/>
    <col min="7936" max="7936" width="0.85546875" style="90" customWidth="1"/>
    <col min="7937" max="7937" width="36.42578125" style="90" bestFit="1" customWidth="1"/>
    <col min="7938" max="7938" width="16.28515625" style="90" bestFit="1" customWidth="1"/>
    <col min="7939" max="7939" width="22.5703125" style="90" bestFit="1" customWidth="1"/>
    <col min="7940" max="7940" width="21.28515625" style="90" customWidth="1"/>
    <col min="7941" max="7941" width="19" style="90" bestFit="1" customWidth="1"/>
    <col min="7942" max="7942" width="15" style="90" bestFit="1" customWidth="1"/>
    <col min="7943" max="7943" width="4" style="90" customWidth="1"/>
    <col min="7944" max="8191" width="9.140625" style="90"/>
    <col min="8192" max="8192" width="0.85546875" style="90" customWidth="1"/>
    <col min="8193" max="8193" width="36.42578125" style="90" bestFit="1" customWidth="1"/>
    <col min="8194" max="8194" width="16.28515625" style="90" bestFit="1" customWidth="1"/>
    <col min="8195" max="8195" width="22.5703125" style="90" bestFit="1" customWidth="1"/>
    <col min="8196" max="8196" width="21.28515625" style="90" customWidth="1"/>
    <col min="8197" max="8197" width="19" style="90" bestFit="1" customWidth="1"/>
    <col min="8198" max="8198" width="15" style="90" bestFit="1" customWidth="1"/>
    <col min="8199" max="8199" width="4" style="90" customWidth="1"/>
    <col min="8200" max="8447" width="9.140625" style="90"/>
    <col min="8448" max="8448" width="0.85546875" style="90" customWidth="1"/>
    <col min="8449" max="8449" width="36.42578125" style="90" bestFit="1" customWidth="1"/>
    <col min="8450" max="8450" width="16.28515625" style="90" bestFit="1" customWidth="1"/>
    <col min="8451" max="8451" width="22.5703125" style="90" bestFit="1" customWidth="1"/>
    <col min="8452" max="8452" width="21.28515625" style="90" customWidth="1"/>
    <col min="8453" max="8453" width="19" style="90" bestFit="1" customWidth="1"/>
    <col min="8454" max="8454" width="15" style="90" bestFit="1" customWidth="1"/>
    <col min="8455" max="8455" width="4" style="90" customWidth="1"/>
    <col min="8456" max="8703" width="9.140625" style="90"/>
    <col min="8704" max="8704" width="0.85546875" style="90" customWidth="1"/>
    <col min="8705" max="8705" width="36.42578125" style="90" bestFit="1" customWidth="1"/>
    <col min="8706" max="8706" width="16.28515625" style="90" bestFit="1" customWidth="1"/>
    <col min="8707" max="8707" width="22.5703125" style="90" bestFit="1" customWidth="1"/>
    <col min="8708" max="8708" width="21.28515625" style="90" customWidth="1"/>
    <col min="8709" max="8709" width="19" style="90" bestFit="1" customWidth="1"/>
    <col min="8710" max="8710" width="15" style="90" bestFit="1" customWidth="1"/>
    <col min="8711" max="8711" width="4" style="90" customWidth="1"/>
    <col min="8712" max="8959" width="9.140625" style="90"/>
    <col min="8960" max="8960" width="0.85546875" style="90" customWidth="1"/>
    <col min="8961" max="8961" width="36.42578125" style="90" bestFit="1" customWidth="1"/>
    <col min="8962" max="8962" width="16.28515625" style="90" bestFit="1" customWidth="1"/>
    <col min="8963" max="8963" width="22.5703125" style="90" bestFit="1" customWidth="1"/>
    <col min="8964" max="8964" width="21.28515625" style="90" customWidth="1"/>
    <col min="8965" max="8965" width="19" style="90" bestFit="1" customWidth="1"/>
    <col min="8966" max="8966" width="15" style="90" bestFit="1" customWidth="1"/>
    <col min="8967" max="8967" width="4" style="90" customWidth="1"/>
    <col min="8968" max="9215" width="9.140625" style="90"/>
    <col min="9216" max="9216" width="0.85546875" style="90" customWidth="1"/>
    <col min="9217" max="9217" width="36.42578125" style="90" bestFit="1" customWidth="1"/>
    <col min="9218" max="9218" width="16.28515625" style="90" bestFit="1" customWidth="1"/>
    <col min="9219" max="9219" width="22.5703125" style="90" bestFit="1" customWidth="1"/>
    <col min="9220" max="9220" width="21.28515625" style="90" customWidth="1"/>
    <col min="9221" max="9221" width="19" style="90" bestFit="1" customWidth="1"/>
    <col min="9222" max="9222" width="15" style="90" bestFit="1" customWidth="1"/>
    <col min="9223" max="9223" width="4" style="90" customWidth="1"/>
    <col min="9224" max="9471" width="9.140625" style="90"/>
    <col min="9472" max="9472" width="0.85546875" style="90" customWidth="1"/>
    <col min="9473" max="9473" width="36.42578125" style="90" bestFit="1" customWidth="1"/>
    <col min="9474" max="9474" width="16.28515625" style="90" bestFit="1" customWidth="1"/>
    <col min="9475" max="9475" width="22.5703125" style="90" bestFit="1" customWidth="1"/>
    <col min="9476" max="9476" width="21.28515625" style="90" customWidth="1"/>
    <col min="9477" max="9477" width="19" style="90" bestFit="1" customWidth="1"/>
    <col min="9478" max="9478" width="15" style="90" bestFit="1" customWidth="1"/>
    <col min="9479" max="9479" width="4" style="90" customWidth="1"/>
    <col min="9480" max="9727" width="9.140625" style="90"/>
    <col min="9728" max="9728" width="0.85546875" style="90" customWidth="1"/>
    <col min="9729" max="9729" width="36.42578125" style="90" bestFit="1" customWidth="1"/>
    <col min="9730" max="9730" width="16.28515625" style="90" bestFit="1" customWidth="1"/>
    <col min="9731" max="9731" width="22.5703125" style="90" bestFit="1" customWidth="1"/>
    <col min="9732" max="9732" width="21.28515625" style="90" customWidth="1"/>
    <col min="9733" max="9733" width="19" style="90" bestFit="1" customWidth="1"/>
    <col min="9734" max="9734" width="15" style="90" bestFit="1" customWidth="1"/>
    <col min="9735" max="9735" width="4" style="90" customWidth="1"/>
    <col min="9736" max="9983" width="9.140625" style="90"/>
    <col min="9984" max="9984" width="0.85546875" style="90" customWidth="1"/>
    <col min="9985" max="9985" width="36.42578125" style="90" bestFit="1" customWidth="1"/>
    <col min="9986" max="9986" width="16.28515625" style="90" bestFit="1" customWidth="1"/>
    <col min="9987" max="9987" width="22.5703125" style="90" bestFit="1" customWidth="1"/>
    <col min="9988" max="9988" width="21.28515625" style="90" customWidth="1"/>
    <col min="9989" max="9989" width="19" style="90" bestFit="1" customWidth="1"/>
    <col min="9990" max="9990" width="15" style="90" bestFit="1" customWidth="1"/>
    <col min="9991" max="9991" width="4" style="90" customWidth="1"/>
    <col min="9992" max="10239" width="9.140625" style="90"/>
    <col min="10240" max="10240" width="0.85546875" style="90" customWidth="1"/>
    <col min="10241" max="10241" width="36.42578125" style="90" bestFit="1" customWidth="1"/>
    <col min="10242" max="10242" width="16.28515625" style="90" bestFit="1" customWidth="1"/>
    <col min="10243" max="10243" width="22.5703125" style="90" bestFit="1" customWidth="1"/>
    <col min="10244" max="10244" width="21.28515625" style="90" customWidth="1"/>
    <col min="10245" max="10245" width="19" style="90" bestFit="1" customWidth="1"/>
    <col min="10246" max="10246" width="15" style="90" bestFit="1" customWidth="1"/>
    <col min="10247" max="10247" width="4" style="90" customWidth="1"/>
    <col min="10248" max="10495" width="9.140625" style="90"/>
    <col min="10496" max="10496" width="0.85546875" style="90" customWidth="1"/>
    <col min="10497" max="10497" width="36.42578125" style="90" bestFit="1" customWidth="1"/>
    <col min="10498" max="10498" width="16.28515625" style="90" bestFit="1" customWidth="1"/>
    <col min="10499" max="10499" width="22.5703125" style="90" bestFit="1" customWidth="1"/>
    <col min="10500" max="10500" width="21.28515625" style="90" customWidth="1"/>
    <col min="10501" max="10501" width="19" style="90" bestFit="1" customWidth="1"/>
    <col min="10502" max="10502" width="15" style="90" bestFit="1" customWidth="1"/>
    <col min="10503" max="10503" width="4" style="90" customWidth="1"/>
    <col min="10504" max="10751" width="9.140625" style="90"/>
    <col min="10752" max="10752" width="0.85546875" style="90" customWidth="1"/>
    <col min="10753" max="10753" width="36.42578125" style="90" bestFit="1" customWidth="1"/>
    <col min="10754" max="10754" width="16.28515625" style="90" bestFit="1" customWidth="1"/>
    <col min="10755" max="10755" width="22.5703125" style="90" bestFit="1" customWidth="1"/>
    <col min="10756" max="10756" width="21.28515625" style="90" customWidth="1"/>
    <col min="10757" max="10757" width="19" style="90" bestFit="1" customWidth="1"/>
    <col min="10758" max="10758" width="15" style="90" bestFit="1" customWidth="1"/>
    <col min="10759" max="10759" width="4" style="90" customWidth="1"/>
    <col min="10760" max="11007" width="9.140625" style="90"/>
    <col min="11008" max="11008" width="0.85546875" style="90" customWidth="1"/>
    <col min="11009" max="11009" width="36.42578125" style="90" bestFit="1" customWidth="1"/>
    <col min="11010" max="11010" width="16.28515625" style="90" bestFit="1" customWidth="1"/>
    <col min="11011" max="11011" width="22.5703125" style="90" bestFit="1" customWidth="1"/>
    <col min="11012" max="11012" width="21.28515625" style="90" customWidth="1"/>
    <col min="11013" max="11013" width="19" style="90" bestFit="1" customWidth="1"/>
    <col min="11014" max="11014" width="15" style="90" bestFit="1" customWidth="1"/>
    <col min="11015" max="11015" width="4" style="90" customWidth="1"/>
    <col min="11016" max="11263" width="9.140625" style="90"/>
    <col min="11264" max="11264" width="0.85546875" style="90" customWidth="1"/>
    <col min="11265" max="11265" width="36.42578125" style="90" bestFit="1" customWidth="1"/>
    <col min="11266" max="11266" width="16.28515625" style="90" bestFit="1" customWidth="1"/>
    <col min="11267" max="11267" width="22.5703125" style="90" bestFit="1" customWidth="1"/>
    <col min="11268" max="11268" width="21.28515625" style="90" customWidth="1"/>
    <col min="11269" max="11269" width="19" style="90" bestFit="1" customWidth="1"/>
    <col min="11270" max="11270" width="15" style="90" bestFit="1" customWidth="1"/>
    <col min="11271" max="11271" width="4" style="90" customWidth="1"/>
    <col min="11272" max="11519" width="9.140625" style="90"/>
    <col min="11520" max="11520" width="0.85546875" style="90" customWidth="1"/>
    <col min="11521" max="11521" width="36.42578125" style="90" bestFit="1" customWidth="1"/>
    <col min="11522" max="11522" width="16.28515625" style="90" bestFit="1" customWidth="1"/>
    <col min="11523" max="11523" width="22.5703125" style="90" bestFit="1" customWidth="1"/>
    <col min="11524" max="11524" width="21.28515625" style="90" customWidth="1"/>
    <col min="11525" max="11525" width="19" style="90" bestFit="1" customWidth="1"/>
    <col min="11526" max="11526" width="15" style="90" bestFit="1" customWidth="1"/>
    <col min="11527" max="11527" width="4" style="90" customWidth="1"/>
    <col min="11528" max="11775" width="9.140625" style="90"/>
    <col min="11776" max="11776" width="0.85546875" style="90" customWidth="1"/>
    <col min="11777" max="11777" width="36.42578125" style="90" bestFit="1" customWidth="1"/>
    <col min="11778" max="11778" width="16.28515625" style="90" bestFit="1" customWidth="1"/>
    <col min="11779" max="11779" width="22.5703125" style="90" bestFit="1" customWidth="1"/>
    <col min="11780" max="11780" width="21.28515625" style="90" customWidth="1"/>
    <col min="11781" max="11781" width="19" style="90" bestFit="1" customWidth="1"/>
    <col min="11782" max="11782" width="15" style="90" bestFit="1" customWidth="1"/>
    <col min="11783" max="11783" width="4" style="90" customWidth="1"/>
    <col min="11784" max="12031" width="9.140625" style="90"/>
    <col min="12032" max="12032" width="0.85546875" style="90" customWidth="1"/>
    <col min="12033" max="12033" width="36.42578125" style="90" bestFit="1" customWidth="1"/>
    <col min="12034" max="12034" width="16.28515625" style="90" bestFit="1" customWidth="1"/>
    <col min="12035" max="12035" width="22.5703125" style="90" bestFit="1" customWidth="1"/>
    <col min="12036" max="12036" width="21.28515625" style="90" customWidth="1"/>
    <col min="12037" max="12037" width="19" style="90" bestFit="1" customWidth="1"/>
    <col min="12038" max="12038" width="15" style="90" bestFit="1" customWidth="1"/>
    <col min="12039" max="12039" width="4" style="90" customWidth="1"/>
    <col min="12040" max="12287" width="9.140625" style="90"/>
    <col min="12288" max="12288" width="0.85546875" style="90" customWidth="1"/>
    <col min="12289" max="12289" width="36.42578125" style="90" bestFit="1" customWidth="1"/>
    <col min="12290" max="12290" width="16.28515625" style="90" bestFit="1" customWidth="1"/>
    <col min="12291" max="12291" width="22.5703125" style="90" bestFit="1" customWidth="1"/>
    <col min="12292" max="12292" width="21.28515625" style="90" customWidth="1"/>
    <col min="12293" max="12293" width="19" style="90" bestFit="1" customWidth="1"/>
    <col min="12294" max="12294" width="15" style="90" bestFit="1" customWidth="1"/>
    <col min="12295" max="12295" width="4" style="90" customWidth="1"/>
    <col min="12296" max="12543" width="9.140625" style="90"/>
    <col min="12544" max="12544" width="0.85546875" style="90" customWidth="1"/>
    <col min="12545" max="12545" width="36.42578125" style="90" bestFit="1" customWidth="1"/>
    <col min="12546" max="12546" width="16.28515625" style="90" bestFit="1" customWidth="1"/>
    <col min="12547" max="12547" width="22.5703125" style="90" bestFit="1" customWidth="1"/>
    <col min="12548" max="12548" width="21.28515625" style="90" customWidth="1"/>
    <col min="12549" max="12549" width="19" style="90" bestFit="1" customWidth="1"/>
    <col min="12550" max="12550" width="15" style="90" bestFit="1" customWidth="1"/>
    <col min="12551" max="12551" width="4" style="90" customWidth="1"/>
    <col min="12552" max="12799" width="9.140625" style="90"/>
    <col min="12800" max="12800" width="0.85546875" style="90" customWidth="1"/>
    <col min="12801" max="12801" width="36.42578125" style="90" bestFit="1" customWidth="1"/>
    <col min="12802" max="12802" width="16.28515625" style="90" bestFit="1" customWidth="1"/>
    <col min="12803" max="12803" width="22.5703125" style="90" bestFit="1" customWidth="1"/>
    <col min="12804" max="12804" width="21.28515625" style="90" customWidth="1"/>
    <col min="12805" max="12805" width="19" style="90" bestFit="1" customWidth="1"/>
    <col min="12806" max="12806" width="15" style="90" bestFit="1" customWidth="1"/>
    <col min="12807" max="12807" width="4" style="90" customWidth="1"/>
    <col min="12808" max="13055" width="9.140625" style="90"/>
    <col min="13056" max="13056" width="0.85546875" style="90" customWidth="1"/>
    <col min="13057" max="13057" width="36.42578125" style="90" bestFit="1" customWidth="1"/>
    <col min="13058" max="13058" width="16.28515625" style="90" bestFit="1" customWidth="1"/>
    <col min="13059" max="13059" width="22.5703125" style="90" bestFit="1" customWidth="1"/>
    <col min="13060" max="13060" width="21.28515625" style="90" customWidth="1"/>
    <col min="13061" max="13061" width="19" style="90" bestFit="1" customWidth="1"/>
    <col min="13062" max="13062" width="15" style="90" bestFit="1" customWidth="1"/>
    <col min="13063" max="13063" width="4" style="90" customWidth="1"/>
    <col min="13064" max="13311" width="9.140625" style="90"/>
    <col min="13312" max="13312" width="0.85546875" style="90" customWidth="1"/>
    <col min="13313" max="13313" width="36.42578125" style="90" bestFit="1" customWidth="1"/>
    <col min="13314" max="13314" width="16.28515625" style="90" bestFit="1" customWidth="1"/>
    <col min="13315" max="13315" width="22.5703125" style="90" bestFit="1" customWidth="1"/>
    <col min="13316" max="13316" width="21.28515625" style="90" customWidth="1"/>
    <col min="13317" max="13317" width="19" style="90" bestFit="1" customWidth="1"/>
    <col min="13318" max="13318" width="15" style="90" bestFit="1" customWidth="1"/>
    <col min="13319" max="13319" width="4" style="90" customWidth="1"/>
    <col min="13320" max="13567" width="9.140625" style="90"/>
    <col min="13568" max="13568" width="0.85546875" style="90" customWidth="1"/>
    <col min="13569" max="13569" width="36.42578125" style="90" bestFit="1" customWidth="1"/>
    <col min="13570" max="13570" width="16.28515625" style="90" bestFit="1" customWidth="1"/>
    <col min="13571" max="13571" width="22.5703125" style="90" bestFit="1" customWidth="1"/>
    <col min="13572" max="13572" width="21.28515625" style="90" customWidth="1"/>
    <col min="13573" max="13573" width="19" style="90" bestFit="1" customWidth="1"/>
    <col min="13574" max="13574" width="15" style="90" bestFit="1" customWidth="1"/>
    <col min="13575" max="13575" width="4" style="90" customWidth="1"/>
    <col min="13576" max="13823" width="9.140625" style="90"/>
    <col min="13824" max="13824" width="0.85546875" style="90" customWidth="1"/>
    <col min="13825" max="13825" width="36.42578125" style="90" bestFit="1" customWidth="1"/>
    <col min="13826" max="13826" width="16.28515625" style="90" bestFit="1" customWidth="1"/>
    <col min="13827" max="13827" width="22.5703125" style="90" bestFit="1" customWidth="1"/>
    <col min="13828" max="13828" width="21.28515625" style="90" customWidth="1"/>
    <col min="13829" max="13829" width="19" style="90" bestFit="1" customWidth="1"/>
    <col min="13830" max="13830" width="15" style="90" bestFit="1" customWidth="1"/>
    <col min="13831" max="13831" width="4" style="90" customWidth="1"/>
    <col min="13832" max="14079" width="9.140625" style="90"/>
    <col min="14080" max="14080" width="0.85546875" style="90" customWidth="1"/>
    <col min="14081" max="14081" width="36.42578125" style="90" bestFit="1" customWidth="1"/>
    <col min="14082" max="14082" width="16.28515625" style="90" bestFit="1" customWidth="1"/>
    <col min="14083" max="14083" width="22.5703125" style="90" bestFit="1" customWidth="1"/>
    <col min="14084" max="14084" width="21.28515625" style="90" customWidth="1"/>
    <col min="14085" max="14085" width="19" style="90" bestFit="1" customWidth="1"/>
    <col min="14086" max="14086" width="15" style="90" bestFit="1" customWidth="1"/>
    <col min="14087" max="14087" width="4" style="90" customWidth="1"/>
    <col min="14088" max="14335" width="9.140625" style="90"/>
    <col min="14336" max="14336" width="0.85546875" style="90" customWidth="1"/>
    <col min="14337" max="14337" width="36.42578125" style="90" bestFit="1" customWidth="1"/>
    <col min="14338" max="14338" width="16.28515625" style="90" bestFit="1" customWidth="1"/>
    <col min="14339" max="14339" width="22.5703125" style="90" bestFit="1" customWidth="1"/>
    <col min="14340" max="14340" width="21.28515625" style="90" customWidth="1"/>
    <col min="14341" max="14341" width="19" style="90" bestFit="1" customWidth="1"/>
    <col min="14342" max="14342" width="15" style="90" bestFit="1" customWidth="1"/>
    <col min="14343" max="14343" width="4" style="90" customWidth="1"/>
    <col min="14344" max="14591" width="9.140625" style="90"/>
    <col min="14592" max="14592" width="0.85546875" style="90" customWidth="1"/>
    <col min="14593" max="14593" width="36.42578125" style="90" bestFit="1" customWidth="1"/>
    <col min="14594" max="14594" width="16.28515625" style="90" bestFit="1" customWidth="1"/>
    <col min="14595" max="14595" width="22.5703125" style="90" bestFit="1" customWidth="1"/>
    <col min="14596" max="14596" width="21.28515625" style="90" customWidth="1"/>
    <col min="14597" max="14597" width="19" style="90" bestFit="1" customWidth="1"/>
    <col min="14598" max="14598" width="15" style="90" bestFit="1" customWidth="1"/>
    <col min="14599" max="14599" width="4" style="90" customWidth="1"/>
    <col min="14600" max="14847" width="9.140625" style="90"/>
    <col min="14848" max="14848" width="0.85546875" style="90" customWidth="1"/>
    <col min="14849" max="14849" width="36.42578125" style="90" bestFit="1" customWidth="1"/>
    <col min="14850" max="14850" width="16.28515625" style="90" bestFit="1" customWidth="1"/>
    <col min="14851" max="14851" width="22.5703125" style="90" bestFit="1" customWidth="1"/>
    <col min="14852" max="14852" width="21.28515625" style="90" customWidth="1"/>
    <col min="14853" max="14853" width="19" style="90" bestFit="1" customWidth="1"/>
    <col min="14854" max="14854" width="15" style="90" bestFit="1" customWidth="1"/>
    <col min="14855" max="14855" width="4" style="90" customWidth="1"/>
    <col min="14856" max="15103" width="9.140625" style="90"/>
    <col min="15104" max="15104" width="0.85546875" style="90" customWidth="1"/>
    <col min="15105" max="15105" width="36.42578125" style="90" bestFit="1" customWidth="1"/>
    <col min="15106" max="15106" width="16.28515625" style="90" bestFit="1" customWidth="1"/>
    <col min="15107" max="15107" width="22.5703125" style="90" bestFit="1" customWidth="1"/>
    <col min="15108" max="15108" width="21.28515625" style="90" customWidth="1"/>
    <col min="15109" max="15109" width="19" style="90" bestFit="1" customWidth="1"/>
    <col min="15110" max="15110" width="15" style="90" bestFit="1" customWidth="1"/>
    <col min="15111" max="15111" width="4" style="90" customWidth="1"/>
    <col min="15112" max="15359" width="9.140625" style="90"/>
    <col min="15360" max="15360" width="0.85546875" style="90" customWidth="1"/>
    <col min="15361" max="15361" width="36.42578125" style="90" bestFit="1" customWidth="1"/>
    <col min="15362" max="15362" width="16.28515625" style="90" bestFit="1" customWidth="1"/>
    <col min="15363" max="15363" width="22.5703125" style="90" bestFit="1" customWidth="1"/>
    <col min="15364" max="15364" width="21.28515625" style="90" customWidth="1"/>
    <col min="15365" max="15365" width="19" style="90" bestFit="1" customWidth="1"/>
    <col min="15366" max="15366" width="15" style="90" bestFit="1" customWidth="1"/>
    <col min="15367" max="15367" width="4" style="90" customWidth="1"/>
    <col min="15368" max="15615" width="9.140625" style="90"/>
    <col min="15616" max="15616" width="0.85546875" style="90" customWidth="1"/>
    <col min="15617" max="15617" width="36.42578125" style="90" bestFit="1" customWidth="1"/>
    <col min="15618" max="15618" width="16.28515625" style="90" bestFit="1" customWidth="1"/>
    <col min="15619" max="15619" width="22.5703125" style="90" bestFit="1" customWidth="1"/>
    <col min="15620" max="15620" width="21.28515625" style="90" customWidth="1"/>
    <col min="15621" max="15621" width="19" style="90" bestFit="1" customWidth="1"/>
    <col min="15622" max="15622" width="15" style="90" bestFit="1" customWidth="1"/>
    <col min="15623" max="15623" width="4" style="90" customWidth="1"/>
    <col min="15624" max="15871" width="9.140625" style="90"/>
    <col min="15872" max="15872" width="0.85546875" style="90" customWidth="1"/>
    <col min="15873" max="15873" width="36.42578125" style="90" bestFit="1" customWidth="1"/>
    <col min="15874" max="15874" width="16.28515625" style="90" bestFit="1" customWidth="1"/>
    <col min="15875" max="15875" width="22.5703125" style="90" bestFit="1" customWidth="1"/>
    <col min="15876" max="15876" width="21.28515625" style="90" customWidth="1"/>
    <col min="15877" max="15877" width="19" style="90" bestFit="1" customWidth="1"/>
    <col min="15878" max="15878" width="15" style="90" bestFit="1" customWidth="1"/>
    <col min="15879" max="15879" width="4" style="90" customWidth="1"/>
    <col min="15880" max="16127" width="9.140625" style="90"/>
    <col min="16128" max="16128" width="0.85546875" style="90" customWidth="1"/>
    <col min="16129" max="16129" width="36.42578125" style="90" bestFit="1" customWidth="1"/>
    <col min="16130" max="16130" width="16.28515625" style="90" bestFit="1" customWidth="1"/>
    <col min="16131" max="16131" width="22.5703125" style="90" bestFit="1" customWidth="1"/>
    <col min="16132" max="16132" width="21.28515625" style="90" customWidth="1"/>
    <col min="16133" max="16133" width="19" style="90" bestFit="1" customWidth="1"/>
    <col min="16134" max="16134" width="15" style="90" bestFit="1" customWidth="1"/>
    <col min="16135" max="16135" width="4" style="90" customWidth="1"/>
    <col min="16136" max="16384" width="9.140625" style="90"/>
  </cols>
  <sheetData>
    <row r="1" spans="2:8" ht="12.75" thickBot="1" x14ac:dyDescent="0.25"/>
    <row r="2" spans="2:8" ht="12.75" thickBot="1" x14ac:dyDescent="0.25">
      <c r="B2" s="177" t="s">
        <v>249</v>
      </c>
      <c r="C2" s="178"/>
      <c r="D2" s="178"/>
      <c r="E2" s="178"/>
      <c r="F2" s="179"/>
    </row>
    <row r="3" spans="2:8" ht="24.75" customHeight="1" x14ac:dyDescent="0.2">
      <c r="B3" s="191" t="s">
        <v>250</v>
      </c>
      <c r="C3" s="180" t="s">
        <v>251</v>
      </c>
      <c r="D3" s="180" t="s">
        <v>269</v>
      </c>
      <c r="E3" s="194" t="s">
        <v>267</v>
      </c>
      <c r="F3" s="124" t="s">
        <v>252</v>
      </c>
    </row>
    <row r="4" spans="2:8" ht="24" customHeight="1" thickBot="1" x14ac:dyDescent="0.25">
      <c r="B4" s="192"/>
      <c r="C4" s="193"/>
      <c r="D4" s="193"/>
      <c r="E4" s="195"/>
      <c r="F4" s="125" t="s">
        <v>268</v>
      </c>
    </row>
    <row r="5" spans="2:8" ht="15" x14ac:dyDescent="0.25">
      <c r="B5" s="116" t="s">
        <v>253</v>
      </c>
      <c r="C5" s="91">
        <f>Contramestre!J133</f>
        <v>15150.4</v>
      </c>
      <c r="D5" s="120">
        <f t="shared" ref="D5:D10" si="0">C5</f>
        <v>15150.4</v>
      </c>
      <c r="E5" s="92">
        <v>1</v>
      </c>
      <c r="F5" s="93">
        <f>D5*E5</f>
        <v>15150.4</v>
      </c>
    </row>
    <row r="6" spans="2:8" ht="15" x14ac:dyDescent="0.25">
      <c r="B6" s="117" t="str">
        <f>[1]Condutor!E7</f>
        <v>CONDUTOR</v>
      </c>
      <c r="C6" s="94">
        <f>Condutor!J133</f>
        <v>12236.5</v>
      </c>
      <c r="D6" s="121">
        <f t="shared" si="0"/>
        <v>12236.5</v>
      </c>
      <c r="E6" s="95">
        <v>1</v>
      </c>
      <c r="F6" s="96">
        <f t="shared" ref="F6:F10" si="1">D6*E6</f>
        <v>12236.5</v>
      </c>
    </row>
    <row r="7" spans="2:8" ht="15" x14ac:dyDescent="0.25">
      <c r="B7" s="117" t="s">
        <v>254</v>
      </c>
      <c r="C7" s="97">
        <f>Cozinheiro!J133</f>
        <v>11988.73</v>
      </c>
      <c r="D7" s="121">
        <f t="shared" si="0"/>
        <v>11988.73</v>
      </c>
      <c r="E7" s="95">
        <v>1</v>
      </c>
      <c r="F7" s="96">
        <f t="shared" si="1"/>
        <v>11988.73</v>
      </c>
    </row>
    <row r="8" spans="2:8" ht="15" x14ac:dyDescent="0.25">
      <c r="B8" s="117" t="str">
        <f>'[1]Marinheiro de Convés'!E7</f>
        <v xml:space="preserve">MARINHEIRO DE CONVÉS </v>
      </c>
      <c r="C8" s="97">
        <f>'Marinheiro de Convés'!J133</f>
        <v>13517.86</v>
      </c>
      <c r="D8" s="121">
        <f t="shared" si="0"/>
        <v>13517.86</v>
      </c>
      <c r="E8" s="95">
        <v>1</v>
      </c>
      <c r="F8" s="96">
        <f t="shared" si="1"/>
        <v>13517.86</v>
      </c>
    </row>
    <row r="9" spans="2:8" ht="15" x14ac:dyDescent="0.2">
      <c r="B9" s="118" t="str">
        <f>'[1]Moço Convés'!E7</f>
        <v xml:space="preserve">MOÇO DE CONVÉS </v>
      </c>
      <c r="C9" s="98">
        <f>'Moço de Convés'!J133</f>
        <v>12236.5</v>
      </c>
      <c r="D9" s="121">
        <f t="shared" si="0"/>
        <v>12236.5</v>
      </c>
      <c r="E9" s="99">
        <v>1</v>
      </c>
      <c r="F9" s="96">
        <f t="shared" si="1"/>
        <v>12236.5</v>
      </c>
      <c r="G9" s="100"/>
      <c r="H9" s="101"/>
    </row>
    <row r="10" spans="2:8" ht="15.75" thickBot="1" x14ac:dyDescent="0.3">
      <c r="B10" s="119" t="str">
        <f>'[1]Moço de Máquinas'!E7</f>
        <v>MOÇO DE MÁQUINAS</v>
      </c>
      <c r="C10" s="102">
        <f>'Moço de Máquinas'!J133</f>
        <v>10887.16</v>
      </c>
      <c r="D10" s="122">
        <f t="shared" si="0"/>
        <v>10887.16</v>
      </c>
      <c r="E10" s="103">
        <v>1</v>
      </c>
      <c r="F10" s="104">
        <f t="shared" si="1"/>
        <v>10887.16</v>
      </c>
    </row>
    <row r="11" spans="2:8" ht="12.75" thickBot="1" x14ac:dyDescent="0.25">
      <c r="B11" s="182" t="s">
        <v>255</v>
      </c>
      <c r="C11" s="183"/>
      <c r="D11" s="184"/>
      <c r="E11" s="184"/>
      <c r="F11" s="105">
        <f>SUM(F5:F10)</f>
        <v>76017.150000000009</v>
      </c>
    </row>
    <row r="12" spans="2:8" x14ac:dyDescent="0.2">
      <c r="B12" s="106"/>
      <c r="C12" s="106"/>
      <c r="D12" s="107"/>
    </row>
    <row r="13" spans="2:8" ht="12.75" thickBot="1" x14ac:dyDescent="0.25">
      <c r="B13" s="106"/>
      <c r="C13" s="106"/>
      <c r="D13" s="107"/>
    </row>
    <row r="14" spans="2:8" ht="12.75" thickBot="1" x14ac:dyDescent="0.25">
      <c r="B14" s="185" t="s">
        <v>256</v>
      </c>
      <c r="C14" s="186"/>
      <c r="D14" s="186"/>
      <c r="E14" s="186"/>
      <c r="F14" s="187"/>
    </row>
    <row r="15" spans="2:8" ht="12.75" thickBot="1" x14ac:dyDescent="0.25">
      <c r="B15" s="166" t="s">
        <v>257</v>
      </c>
      <c r="C15" s="167"/>
      <c r="D15" s="167"/>
      <c r="E15" s="168"/>
      <c r="F15" s="108" t="s">
        <v>258</v>
      </c>
    </row>
    <row r="16" spans="2:8" ht="12.75" thickBot="1" x14ac:dyDescent="0.25">
      <c r="B16" s="109" t="s">
        <v>6</v>
      </c>
      <c r="C16" s="169" t="s">
        <v>259</v>
      </c>
      <c r="D16" s="170"/>
      <c r="E16" s="171"/>
      <c r="F16" s="110">
        <f>F11</f>
        <v>76017.150000000009</v>
      </c>
    </row>
    <row r="17" spans="2:6" ht="15" customHeight="1" thickBot="1" x14ac:dyDescent="0.25">
      <c r="B17" s="111" t="s">
        <v>8</v>
      </c>
      <c r="C17" s="188" t="s">
        <v>260</v>
      </c>
      <c r="D17" s="189"/>
      <c r="E17" s="190"/>
      <c r="F17" s="110">
        <f>F16*F18</f>
        <v>912205.8</v>
      </c>
    </row>
    <row r="18" spans="2:6" ht="12.75" thickBot="1" x14ac:dyDescent="0.25">
      <c r="B18" s="112"/>
      <c r="C18" s="112"/>
      <c r="D18" s="166" t="s">
        <v>261</v>
      </c>
      <c r="E18" s="168"/>
      <c r="F18" s="113">
        <v>12</v>
      </c>
    </row>
    <row r="21" spans="2:6" ht="12.75" thickBot="1" x14ac:dyDescent="0.25"/>
    <row r="22" spans="2:6" ht="15.75" customHeight="1" thickBot="1" x14ac:dyDescent="0.25">
      <c r="B22" s="177" t="s">
        <v>262</v>
      </c>
      <c r="C22" s="178"/>
      <c r="D22" s="178"/>
      <c r="E22" s="178"/>
      <c r="F22" s="179"/>
    </row>
    <row r="23" spans="2:6" ht="12" customHeight="1" x14ac:dyDescent="0.2">
      <c r="B23" s="180" t="s">
        <v>250</v>
      </c>
      <c r="C23" s="180" t="s">
        <v>251</v>
      </c>
      <c r="D23" s="180" t="s">
        <v>269</v>
      </c>
      <c r="E23" s="180" t="s">
        <v>267</v>
      </c>
      <c r="F23" s="124" t="s">
        <v>252</v>
      </c>
    </row>
    <row r="24" spans="2:6" ht="12.75" thickBot="1" x14ac:dyDescent="0.25">
      <c r="B24" s="181"/>
      <c r="C24" s="181"/>
      <c r="D24" s="181"/>
      <c r="E24" s="181"/>
      <c r="F24" s="125" t="s">
        <v>268</v>
      </c>
    </row>
    <row r="25" spans="2:6" ht="15" x14ac:dyDescent="0.2">
      <c r="B25" s="118" t="s">
        <v>263</v>
      </c>
      <c r="C25" s="123">
        <f>C9</f>
        <v>12236.5</v>
      </c>
      <c r="D25" s="121">
        <f>C25</f>
        <v>12236.5</v>
      </c>
      <c r="E25" s="99">
        <v>2</v>
      </c>
      <c r="F25" s="96">
        <f>D25*E25</f>
        <v>24473</v>
      </c>
    </row>
    <row r="26" spans="2:6" ht="12.75" thickBot="1" x14ac:dyDescent="0.25">
      <c r="B26" s="182" t="s">
        <v>255</v>
      </c>
      <c r="C26" s="183"/>
      <c r="D26" s="184"/>
      <c r="E26" s="184"/>
      <c r="F26" s="105">
        <f>SUM(F25:F25)</f>
        <v>24473</v>
      </c>
    </row>
    <row r="27" spans="2:6" x14ac:dyDescent="0.2">
      <c r="B27" s="106"/>
      <c r="C27" s="106"/>
      <c r="D27" s="107"/>
    </row>
    <row r="28" spans="2:6" ht="12.75" thickBot="1" x14ac:dyDescent="0.25">
      <c r="B28" s="106"/>
      <c r="C28" s="106"/>
      <c r="D28" s="107"/>
    </row>
    <row r="29" spans="2:6" ht="12.75" thickBot="1" x14ac:dyDescent="0.25">
      <c r="B29" s="185" t="s">
        <v>256</v>
      </c>
      <c r="C29" s="186"/>
      <c r="D29" s="186"/>
      <c r="E29" s="186"/>
      <c r="F29" s="187"/>
    </row>
    <row r="30" spans="2:6" ht="12.75" thickBot="1" x14ac:dyDescent="0.25">
      <c r="B30" s="166" t="s">
        <v>257</v>
      </c>
      <c r="C30" s="167"/>
      <c r="D30" s="167"/>
      <c r="E30" s="168"/>
      <c r="F30" s="108" t="s">
        <v>258</v>
      </c>
    </row>
    <row r="31" spans="2:6" ht="12.75" thickBot="1" x14ac:dyDescent="0.25">
      <c r="B31" s="109" t="s">
        <v>6</v>
      </c>
      <c r="C31" s="169" t="s">
        <v>259</v>
      </c>
      <c r="D31" s="170"/>
      <c r="E31" s="171"/>
      <c r="F31" s="110">
        <f>F26</f>
        <v>24473</v>
      </c>
    </row>
    <row r="32" spans="2:6" ht="12.75" thickBot="1" x14ac:dyDescent="0.25">
      <c r="B32" s="111" t="s">
        <v>8</v>
      </c>
      <c r="C32" s="188" t="s">
        <v>260</v>
      </c>
      <c r="D32" s="189"/>
      <c r="E32" s="190"/>
      <c r="F32" s="110">
        <f>F31*F33</f>
        <v>293676</v>
      </c>
    </row>
    <row r="33" spans="2:6" ht="12.75" thickBot="1" x14ac:dyDescent="0.25">
      <c r="B33" s="112"/>
      <c r="C33" s="112"/>
      <c r="D33" s="166" t="s">
        <v>261</v>
      </c>
      <c r="E33" s="168"/>
      <c r="F33" s="113">
        <v>12</v>
      </c>
    </row>
    <row r="37" spans="2:6" ht="12.75" thickBot="1" x14ac:dyDescent="0.25"/>
    <row r="38" spans="2:6" ht="12.75" thickBot="1" x14ac:dyDescent="0.25">
      <c r="B38" s="163" t="s">
        <v>256</v>
      </c>
      <c r="C38" s="164"/>
      <c r="D38" s="164"/>
      <c r="E38" s="164"/>
      <c r="F38" s="165"/>
    </row>
    <row r="39" spans="2:6" ht="12.75" thickBot="1" x14ac:dyDescent="0.25">
      <c r="B39" s="166" t="s">
        <v>257</v>
      </c>
      <c r="C39" s="167"/>
      <c r="D39" s="167"/>
      <c r="E39" s="168"/>
      <c r="F39" s="108" t="s">
        <v>258</v>
      </c>
    </row>
    <row r="40" spans="2:6" ht="12.75" thickBot="1" x14ac:dyDescent="0.25">
      <c r="B40" s="109" t="s">
        <v>6</v>
      </c>
      <c r="C40" s="169" t="s">
        <v>259</v>
      </c>
      <c r="D40" s="170"/>
      <c r="E40" s="171"/>
      <c r="F40" s="110">
        <f>F16</f>
        <v>76017.150000000009</v>
      </c>
    </row>
    <row r="41" spans="2:6" ht="12.75" thickBot="1" x14ac:dyDescent="0.25">
      <c r="B41" s="114" t="s">
        <v>8</v>
      </c>
      <c r="C41" s="169" t="s">
        <v>264</v>
      </c>
      <c r="D41" s="170"/>
      <c r="E41" s="171"/>
      <c r="F41" s="110">
        <f>F31</f>
        <v>24473</v>
      </c>
    </row>
    <row r="42" spans="2:6" ht="12.75" thickBot="1" x14ac:dyDescent="0.25">
      <c r="B42" s="126" t="s">
        <v>10</v>
      </c>
      <c r="C42" s="172" t="s">
        <v>265</v>
      </c>
      <c r="D42" s="173"/>
      <c r="E42" s="174"/>
      <c r="F42" s="127">
        <f>F40+F41</f>
        <v>100490.15000000001</v>
      </c>
    </row>
    <row r="43" spans="2:6" ht="12.75" thickBot="1" x14ac:dyDescent="0.25">
      <c r="B43" s="112"/>
      <c r="C43" s="112"/>
      <c r="D43" s="175" t="s">
        <v>261</v>
      </c>
      <c r="E43" s="176"/>
      <c r="F43" s="115">
        <v>12</v>
      </c>
    </row>
    <row r="44" spans="2:6" ht="12.75" thickBot="1" x14ac:dyDescent="0.25">
      <c r="B44" s="128" t="s">
        <v>12</v>
      </c>
      <c r="C44" s="163" t="s">
        <v>260</v>
      </c>
      <c r="D44" s="164"/>
      <c r="E44" s="165"/>
      <c r="F44" s="129">
        <f>F42*F43</f>
        <v>1205881.8</v>
      </c>
    </row>
  </sheetData>
  <mergeCells count="29">
    <mergeCell ref="D18:E18"/>
    <mergeCell ref="B2:F2"/>
    <mergeCell ref="B3:B4"/>
    <mergeCell ref="C3:C4"/>
    <mergeCell ref="D3:D4"/>
    <mergeCell ref="E3:E4"/>
    <mergeCell ref="B11:E11"/>
    <mergeCell ref="B14:F14"/>
    <mergeCell ref="B15:E15"/>
    <mergeCell ref="C16:E16"/>
    <mergeCell ref="C17:E17"/>
    <mergeCell ref="D33:E33"/>
    <mergeCell ref="B22:F22"/>
    <mergeCell ref="B23:B24"/>
    <mergeCell ref="C23:C24"/>
    <mergeCell ref="D23:D24"/>
    <mergeCell ref="E23:E24"/>
    <mergeCell ref="B26:E26"/>
    <mergeCell ref="B29:F29"/>
    <mergeCell ref="B30:E30"/>
    <mergeCell ref="C31:E31"/>
    <mergeCell ref="C32:E32"/>
    <mergeCell ref="C44:E44"/>
    <mergeCell ref="B38:F38"/>
    <mergeCell ref="B39:E39"/>
    <mergeCell ref="C40:E40"/>
    <mergeCell ref="C41:E41"/>
    <mergeCell ref="C42:E42"/>
    <mergeCell ref="D43:E43"/>
  </mergeCells>
  <pageMargins left="0.511811024" right="0.511811024" top="0.78740157499999996" bottom="0.78740157499999996" header="0.31496062000000002" footer="0.31496062000000002"/>
  <pageSetup paperSize="9" scale="7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9B95-6FA2-4425-B816-C4FFE2AE9936}">
  <dimension ref="A1:I46"/>
  <sheetViews>
    <sheetView topLeftCell="A32" zoomScaleNormal="100" workbookViewId="0">
      <selection activeCell="B38" sqref="B38"/>
    </sheetView>
  </sheetViews>
  <sheetFormatPr defaultRowHeight="12.75" x14ac:dyDescent="0.2"/>
  <cols>
    <col min="1" max="1" width="46.42578125" style="43" customWidth="1"/>
    <col min="2" max="2" width="14.140625" style="42" customWidth="1"/>
    <col min="3" max="3" width="16" style="43" bestFit="1" customWidth="1"/>
    <col min="4" max="4" width="13.42578125" style="42" bestFit="1" customWidth="1"/>
    <col min="5" max="5" width="16.28515625" style="43" customWidth="1"/>
    <col min="6" max="6" width="68.140625" style="42" customWidth="1"/>
    <col min="7" max="253" width="9.140625" style="43"/>
    <col min="254" max="254" width="50.28515625" style="43" customWidth="1"/>
    <col min="255" max="255" width="8.7109375" style="43" bestFit="1" customWidth="1"/>
    <col min="256" max="256" width="16" style="43" bestFit="1" customWidth="1"/>
    <col min="257" max="257" width="9.5703125" style="43" customWidth="1"/>
    <col min="258" max="258" width="16.28515625" style="43" customWidth="1"/>
    <col min="259" max="259" width="4.7109375" style="43" customWidth="1"/>
    <col min="260" max="509" width="9.140625" style="43"/>
    <col min="510" max="510" width="50.28515625" style="43" customWidth="1"/>
    <col min="511" max="511" width="8.7109375" style="43" bestFit="1" customWidth="1"/>
    <col min="512" max="512" width="16" style="43" bestFit="1" customWidth="1"/>
    <col min="513" max="513" width="9.5703125" style="43" customWidth="1"/>
    <col min="514" max="514" width="16.28515625" style="43" customWidth="1"/>
    <col min="515" max="515" width="4.7109375" style="43" customWidth="1"/>
    <col min="516" max="765" width="9.140625" style="43"/>
    <col min="766" max="766" width="50.28515625" style="43" customWidth="1"/>
    <col min="767" max="767" width="8.7109375" style="43" bestFit="1" customWidth="1"/>
    <col min="768" max="768" width="16" style="43" bestFit="1" customWidth="1"/>
    <col min="769" max="769" width="9.5703125" style="43" customWidth="1"/>
    <col min="770" max="770" width="16.28515625" style="43" customWidth="1"/>
    <col min="771" max="771" width="4.7109375" style="43" customWidth="1"/>
    <col min="772" max="1021" width="9.140625" style="43"/>
    <col min="1022" max="1022" width="50.28515625" style="43" customWidth="1"/>
    <col min="1023" max="1023" width="8.7109375" style="43" bestFit="1" customWidth="1"/>
    <col min="1024" max="1024" width="16" style="43" bestFit="1" customWidth="1"/>
    <col min="1025" max="1025" width="9.5703125" style="43" customWidth="1"/>
    <col min="1026" max="1026" width="16.28515625" style="43" customWidth="1"/>
    <col min="1027" max="1027" width="4.7109375" style="43" customWidth="1"/>
    <col min="1028" max="1277" width="9.140625" style="43"/>
    <col min="1278" max="1278" width="50.28515625" style="43" customWidth="1"/>
    <col min="1279" max="1279" width="8.7109375" style="43" bestFit="1" customWidth="1"/>
    <col min="1280" max="1280" width="16" style="43" bestFit="1" customWidth="1"/>
    <col min="1281" max="1281" width="9.5703125" style="43" customWidth="1"/>
    <col min="1282" max="1282" width="16.28515625" style="43" customWidth="1"/>
    <col min="1283" max="1283" width="4.7109375" style="43" customWidth="1"/>
    <col min="1284" max="1533" width="9.140625" style="43"/>
    <col min="1534" max="1534" width="50.28515625" style="43" customWidth="1"/>
    <col min="1535" max="1535" width="8.7109375" style="43" bestFit="1" customWidth="1"/>
    <col min="1536" max="1536" width="16" style="43" bestFit="1" customWidth="1"/>
    <col min="1537" max="1537" width="9.5703125" style="43" customWidth="1"/>
    <col min="1538" max="1538" width="16.28515625" style="43" customWidth="1"/>
    <col min="1539" max="1539" width="4.7109375" style="43" customWidth="1"/>
    <col min="1540" max="1789" width="9.140625" style="43"/>
    <col min="1790" max="1790" width="50.28515625" style="43" customWidth="1"/>
    <col min="1791" max="1791" width="8.7109375" style="43" bestFit="1" customWidth="1"/>
    <col min="1792" max="1792" width="16" style="43" bestFit="1" customWidth="1"/>
    <col min="1793" max="1793" width="9.5703125" style="43" customWidth="1"/>
    <col min="1794" max="1794" width="16.28515625" style="43" customWidth="1"/>
    <col min="1795" max="1795" width="4.7109375" style="43" customWidth="1"/>
    <col min="1796" max="2045" width="9.140625" style="43"/>
    <col min="2046" max="2046" width="50.28515625" style="43" customWidth="1"/>
    <col min="2047" max="2047" width="8.7109375" style="43" bestFit="1" customWidth="1"/>
    <col min="2048" max="2048" width="16" style="43" bestFit="1" customWidth="1"/>
    <col min="2049" max="2049" width="9.5703125" style="43" customWidth="1"/>
    <col min="2050" max="2050" width="16.28515625" style="43" customWidth="1"/>
    <col min="2051" max="2051" width="4.7109375" style="43" customWidth="1"/>
    <col min="2052" max="2301" width="9.140625" style="43"/>
    <col min="2302" max="2302" width="50.28515625" style="43" customWidth="1"/>
    <col min="2303" max="2303" width="8.7109375" style="43" bestFit="1" customWidth="1"/>
    <col min="2304" max="2304" width="16" style="43" bestFit="1" customWidth="1"/>
    <col min="2305" max="2305" width="9.5703125" style="43" customWidth="1"/>
    <col min="2306" max="2306" width="16.28515625" style="43" customWidth="1"/>
    <col min="2307" max="2307" width="4.7109375" style="43" customWidth="1"/>
    <col min="2308" max="2557" width="9.140625" style="43"/>
    <col min="2558" max="2558" width="50.28515625" style="43" customWidth="1"/>
    <col min="2559" max="2559" width="8.7109375" style="43" bestFit="1" customWidth="1"/>
    <col min="2560" max="2560" width="16" style="43" bestFit="1" customWidth="1"/>
    <col min="2561" max="2561" width="9.5703125" style="43" customWidth="1"/>
    <col min="2562" max="2562" width="16.28515625" style="43" customWidth="1"/>
    <col min="2563" max="2563" width="4.7109375" style="43" customWidth="1"/>
    <col min="2564" max="2813" width="9.140625" style="43"/>
    <col min="2814" max="2814" width="50.28515625" style="43" customWidth="1"/>
    <col min="2815" max="2815" width="8.7109375" style="43" bestFit="1" customWidth="1"/>
    <col min="2816" max="2816" width="16" style="43" bestFit="1" customWidth="1"/>
    <col min="2817" max="2817" width="9.5703125" style="43" customWidth="1"/>
    <col min="2818" max="2818" width="16.28515625" style="43" customWidth="1"/>
    <col min="2819" max="2819" width="4.7109375" style="43" customWidth="1"/>
    <col min="2820" max="3069" width="9.140625" style="43"/>
    <col min="3070" max="3070" width="50.28515625" style="43" customWidth="1"/>
    <col min="3071" max="3071" width="8.7109375" style="43" bestFit="1" customWidth="1"/>
    <col min="3072" max="3072" width="16" style="43" bestFit="1" customWidth="1"/>
    <col min="3073" max="3073" width="9.5703125" style="43" customWidth="1"/>
    <col min="3074" max="3074" width="16.28515625" style="43" customWidth="1"/>
    <col min="3075" max="3075" width="4.7109375" style="43" customWidth="1"/>
    <col min="3076" max="3325" width="9.140625" style="43"/>
    <col min="3326" max="3326" width="50.28515625" style="43" customWidth="1"/>
    <col min="3327" max="3327" width="8.7109375" style="43" bestFit="1" customWidth="1"/>
    <col min="3328" max="3328" width="16" style="43" bestFit="1" customWidth="1"/>
    <col min="3329" max="3329" width="9.5703125" style="43" customWidth="1"/>
    <col min="3330" max="3330" width="16.28515625" style="43" customWidth="1"/>
    <col min="3331" max="3331" width="4.7109375" style="43" customWidth="1"/>
    <col min="3332" max="3581" width="9.140625" style="43"/>
    <col min="3582" max="3582" width="50.28515625" style="43" customWidth="1"/>
    <col min="3583" max="3583" width="8.7109375" style="43" bestFit="1" customWidth="1"/>
    <col min="3584" max="3584" width="16" style="43" bestFit="1" customWidth="1"/>
    <col min="3585" max="3585" width="9.5703125" style="43" customWidth="1"/>
    <col min="3586" max="3586" width="16.28515625" style="43" customWidth="1"/>
    <col min="3587" max="3587" width="4.7109375" style="43" customWidth="1"/>
    <col min="3588" max="3837" width="9.140625" style="43"/>
    <col min="3838" max="3838" width="50.28515625" style="43" customWidth="1"/>
    <col min="3839" max="3839" width="8.7109375" style="43" bestFit="1" customWidth="1"/>
    <col min="3840" max="3840" width="16" style="43" bestFit="1" customWidth="1"/>
    <col min="3841" max="3841" width="9.5703125" style="43" customWidth="1"/>
    <col min="3842" max="3842" width="16.28515625" style="43" customWidth="1"/>
    <col min="3843" max="3843" width="4.7109375" style="43" customWidth="1"/>
    <col min="3844" max="4093" width="9.140625" style="43"/>
    <col min="4094" max="4094" width="50.28515625" style="43" customWidth="1"/>
    <col min="4095" max="4095" width="8.7109375" style="43" bestFit="1" customWidth="1"/>
    <col min="4096" max="4096" width="16" style="43" bestFit="1" customWidth="1"/>
    <col min="4097" max="4097" width="9.5703125" style="43" customWidth="1"/>
    <col min="4098" max="4098" width="16.28515625" style="43" customWidth="1"/>
    <col min="4099" max="4099" width="4.7109375" style="43" customWidth="1"/>
    <col min="4100" max="4349" width="9.140625" style="43"/>
    <col min="4350" max="4350" width="50.28515625" style="43" customWidth="1"/>
    <col min="4351" max="4351" width="8.7109375" style="43" bestFit="1" customWidth="1"/>
    <col min="4352" max="4352" width="16" style="43" bestFit="1" customWidth="1"/>
    <col min="4353" max="4353" width="9.5703125" style="43" customWidth="1"/>
    <col min="4354" max="4354" width="16.28515625" style="43" customWidth="1"/>
    <col min="4355" max="4355" width="4.7109375" style="43" customWidth="1"/>
    <col min="4356" max="4605" width="9.140625" style="43"/>
    <col min="4606" max="4606" width="50.28515625" style="43" customWidth="1"/>
    <col min="4607" max="4607" width="8.7109375" style="43" bestFit="1" customWidth="1"/>
    <col min="4608" max="4608" width="16" style="43" bestFit="1" customWidth="1"/>
    <col min="4609" max="4609" width="9.5703125" style="43" customWidth="1"/>
    <col min="4610" max="4610" width="16.28515625" style="43" customWidth="1"/>
    <col min="4611" max="4611" width="4.7109375" style="43" customWidth="1"/>
    <col min="4612" max="4861" width="9.140625" style="43"/>
    <col min="4862" max="4862" width="50.28515625" style="43" customWidth="1"/>
    <col min="4863" max="4863" width="8.7109375" style="43" bestFit="1" customWidth="1"/>
    <col min="4864" max="4864" width="16" style="43" bestFit="1" customWidth="1"/>
    <col min="4865" max="4865" width="9.5703125" style="43" customWidth="1"/>
    <col min="4866" max="4866" width="16.28515625" style="43" customWidth="1"/>
    <col min="4867" max="4867" width="4.7109375" style="43" customWidth="1"/>
    <col min="4868" max="5117" width="9.140625" style="43"/>
    <col min="5118" max="5118" width="50.28515625" style="43" customWidth="1"/>
    <col min="5119" max="5119" width="8.7109375" style="43" bestFit="1" customWidth="1"/>
    <col min="5120" max="5120" width="16" style="43" bestFit="1" customWidth="1"/>
    <col min="5121" max="5121" width="9.5703125" style="43" customWidth="1"/>
    <col min="5122" max="5122" width="16.28515625" style="43" customWidth="1"/>
    <col min="5123" max="5123" width="4.7109375" style="43" customWidth="1"/>
    <col min="5124" max="5373" width="9.140625" style="43"/>
    <col min="5374" max="5374" width="50.28515625" style="43" customWidth="1"/>
    <col min="5375" max="5375" width="8.7109375" style="43" bestFit="1" customWidth="1"/>
    <col min="5376" max="5376" width="16" style="43" bestFit="1" customWidth="1"/>
    <col min="5377" max="5377" width="9.5703125" style="43" customWidth="1"/>
    <col min="5378" max="5378" width="16.28515625" style="43" customWidth="1"/>
    <col min="5379" max="5379" width="4.7109375" style="43" customWidth="1"/>
    <col min="5380" max="5629" width="9.140625" style="43"/>
    <col min="5630" max="5630" width="50.28515625" style="43" customWidth="1"/>
    <col min="5631" max="5631" width="8.7109375" style="43" bestFit="1" customWidth="1"/>
    <col min="5632" max="5632" width="16" style="43" bestFit="1" customWidth="1"/>
    <col min="5633" max="5633" width="9.5703125" style="43" customWidth="1"/>
    <col min="5634" max="5634" width="16.28515625" style="43" customWidth="1"/>
    <col min="5635" max="5635" width="4.7109375" style="43" customWidth="1"/>
    <col min="5636" max="5885" width="9.140625" style="43"/>
    <col min="5886" max="5886" width="50.28515625" style="43" customWidth="1"/>
    <col min="5887" max="5887" width="8.7109375" style="43" bestFit="1" customWidth="1"/>
    <col min="5888" max="5888" width="16" style="43" bestFit="1" customWidth="1"/>
    <col min="5889" max="5889" width="9.5703125" style="43" customWidth="1"/>
    <col min="5890" max="5890" width="16.28515625" style="43" customWidth="1"/>
    <col min="5891" max="5891" width="4.7109375" style="43" customWidth="1"/>
    <col min="5892" max="6141" width="9.140625" style="43"/>
    <col min="6142" max="6142" width="50.28515625" style="43" customWidth="1"/>
    <col min="6143" max="6143" width="8.7109375" style="43" bestFit="1" customWidth="1"/>
    <col min="6144" max="6144" width="16" style="43" bestFit="1" customWidth="1"/>
    <col min="6145" max="6145" width="9.5703125" style="43" customWidth="1"/>
    <col min="6146" max="6146" width="16.28515625" style="43" customWidth="1"/>
    <col min="6147" max="6147" width="4.7109375" style="43" customWidth="1"/>
    <col min="6148" max="6397" width="9.140625" style="43"/>
    <col min="6398" max="6398" width="50.28515625" style="43" customWidth="1"/>
    <col min="6399" max="6399" width="8.7109375" style="43" bestFit="1" customWidth="1"/>
    <col min="6400" max="6400" width="16" style="43" bestFit="1" customWidth="1"/>
    <col min="6401" max="6401" width="9.5703125" style="43" customWidth="1"/>
    <col min="6402" max="6402" width="16.28515625" style="43" customWidth="1"/>
    <col min="6403" max="6403" width="4.7109375" style="43" customWidth="1"/>
    <col min="6404" max="6653" width="9.140625" style="43"/>
    <col min="6654" max="6654" width="50.28515625" style="43" customWidth="1"/>
    <col min="6655" max="6655" width="8.7109375" style="43" bestFit="1" customWidth="1"/>
    <col min="6656" max="6656" width="16" style="43" bestFit="1" customWidth="1"/>
    <col min="6657" max="6657" width="9.5703125" style="43" customWidth="1"/>
    <col min="6658" max="6658" width="16.28515625" style="43" customWidth="1"/>
    <col min="6659" max="6659" width="4.7109375" style="43" customWidth="1"/>
    <col min="6660" max="6909" width="9.140625" style="43"/>
    <col min="6910" max="6910" width="50.28515625" style="43" customWidth="1"/>
    <col min="6911" max="6911" width="8.7109375" style="43" bestFit="1" customWidth="1"/>
    <col min="6912" max="6912" width="16" style="43" bestFit="1" customWidth="1"/>
    <col min="6913" max="6913" width="9.5703125" style="43" customWidth="1"/>
    <col min="6914" max="6914" width="16.28515625" style="43" customWidth="1"/>
    <col min="6915" max="6915" width="4.7109375" style="43" customWidth="1"/>
    <col min="6916" max="7165" width="9.140625" style="43"/>
    <col min="7166" max="7166" width="50.28515625" style="43" customWidth="1"/>
    <col min="7167" max="7167" width="8.7109375" style="43" bestFit="1" customWidth="1"/>
    <col min="7168" max="7168" width="16" style="43" bestFit="1" customWidth="1"/>
    <col min="7169" max="7169" width="9.5703125" style="43" customWidth="1"/>
    <col min="7170" max="7170" width="16.28515625" style="43" customWidth="1"/>
    <col min="7171" max="7171" width="4.7109375" style="43" customWidth="1"/>
    <col min="7172" max="7421" width="9.140625" style="43"/>
    <col min="7422" max="7422" width="50.28515625" style="43" customWidth="1"/>
    <col min="7423" max="7423" width="8.7109375" style="43" bestFit="1" customWidth="1"/>
    <col min="7424" max="7424" width="16" style="43" bestFit="1" customWidth="1"/>
    <col min="7425" max="7425" width="9.5703125" style="43" customWidth="1"/>
    <col min="7426" max="7426" width="16.28515625" style="43" customWidth="1"/>
    <col min="7427" max="7427" width="4.7109375" style="43" customWidth="1"/>
    <col min="7428" max="7677" width="9.140625" style="43"/>
    <col min="7678" max="7678" width="50.28515625" style="43" customWidth="1"/>
    <col min="7679" max="7679" width="8.7109375" style="43" bestFit="1" customWidth="1"/>
    <col min="7680" max="7680" width="16" style="43" bestFit="1" customWidth="1"/>
    <col min="7681" max="7681" width="9.5703125" style="43" customWidth="1"/>
    <col min="7682" max="7682" width="16.28515625" style="43" customWidth="1"/>
    <col min="7683" max="7683" width="4.7109375" style="43" customWidth="1"/>
    <col min="7684" max="7933" width="9.140625" style="43"/>
    <col min="7934" max="7934" width="50.28515625" style="43" customWidth="1"/>
    <col min="7935" max="7935" width="8.7109375" style="43" bestFit="1" customWidth="1"/>
    <col min="7936" max="7936" width="16" style="43" bestFit="1" customWidth="1"/>
    <col min="7937" max="7937" width="9.5703125" style="43" customWidth="1"/>
    <col min="7938" max="7938" width="16.28515625" style="43" customWidth="1"/>
    <col min="7939" max="7939" width="4.7109375" style="43" customWidth="1"/>
    <col min="7940" max="8189" width="9.140625" style="43"/>
    <col min="8190" max="8190" width="50.28515625" style="43" customWidth="1"/>
    <col min="8191" max="8191" width="8.7109375" style="43" bestFit="1" customWidth="1"/>
    <col min="8192" max="8192" width="16" style="43" bestFit="1" customWidth="1"/>
    <col min="8193" max="8193" width="9.5703125" style="43" customWidth="1"/>
    <col min="8194" max="8194" width="16.28515625" style="43" customWidth="1"/>
    <col min="8195" max="8195" width="4.7109375" style="43" customWidth="1"/>
    <col min="8196" max="8445" width="9.140625" style="43"/>
    <col min="8446" max="8446" width="50.28515625" style="43" customWidth="1"/>
    <col min="8447" max="8447" width="8.7109375" style="43" bestFit="1" customWidth="1"/>
    <col min="8448" max="8448" width="16" style="43" bestFit="1" customWidth="1"/>
    <col min="8449" max="8449" width="9.5703125" style="43" customWidth="1"/>
    <col min="8450" max="8450" width="16.28515625" style="43" customWidth="1"/>
    <col min="8451" max="8451" width="4.7109375" style="43" customWidth="1"/>
    <col min="8452" max="8701" width="9.140625" style="43"/>
    <col min="8702" max="8702" width="50.28515625" style="43" customWidth="1"/>
    <col min="8703" max="8703" width="8.7109375" style="43" bestFit="1" customWidth="1"/>
    <col min="8704" max="8704" width="16" style="43" bestFit="1" customWidth="1"/>
    <col min="8705" max="8705" width="9.5703125" style="43" customWidth="1"/>
    <col min="8706" max="8706" width="16.28515625" style="43" customWidth="1"/>
    <col min="8707" max="8707" width="4.7109375" style="43" customWidth="1"/>
    <col min="8708" max="8957" width="9.140625" style="43"/>
    <col min="8958" max="8958" width="50.28515625" style="43" customWidth="1"/>
    <col min="8959" max="8959" width="8.7109375" style="43" bestFit="1" customWidth="1"/>
    <col min="8960" max="8960" width="16" style="43" bestFit="1" customWidth="1"/>
    <col min="8961" max="8961" width="9.5703125" style="43" customWidth="1"/>
    <col min="8962" max="8962" width="16.28515625" style="43" customWidth="1"/>
    <col min="8963" max="8963" width="4.7109375" style="43" customWidth="1"/>
    <col min="8964" max="9213" width="9.140625" style="43"/>
    <col min="9214" max="9214" width="50.28515625" style="43" customWidth="1"/>
    <col min="9215" max="9215" width="8.7109375" style="43" bestFit="1" customWidth="1"/>
    <col min="9216" max="9216" width="16" style="43" bestFit="1" customWidth="1"/>
    <col min="9217" max="9217" width="9.5703125" style="43" customWidth="1"/>
    <col min="9218" max="9218" width="16.28515625" style="43" customWidth="1"/>
    <col min="9219" max="9219" width="4.7109375" style="43" customWidth="1"/>
    <col min="9220" max="9469" width="9.140625" style="43"/>
    <col min="9470" max="9470" width="50.28515625" style="43" customWidth="1"/>
    <col min="9471" max="9471" width="8.7109375" style="43" bestFit="1" customWidth="1"/>
    <col min="9472" max="9472" width="16" style="43" bestFit="1" customWidth="1"/>
    <col min="9473" max="9473" width="9.5703125" style="43" customWidth="1"/>
    <col min="9474" max="9474" width="16.28515625" style="43" customWidth="1"/>
    <col min="9475" max="9475" width="4.7109375" style="43" customWidth="1"/>
    <col min="9476" max="9725" width="9.140625" style="43"/>
    <col min="9726" max="9726" width="50.28515625" style="43" customWidth="1"/>
    <col min="9727" max="9727" width="8.7109375" style="43" bestFit="1" customWidth="1"/>
    <col min="9728" max="9728" width="16" style="43" bestFit="1" customWidth="1"/>
    <col min="9729" max="9729" width="9.5703125" style="43" customWidth="1"/>
    <col min="9730" max="9730" width="16.28515625" style="43" customWidth="1"/>
    <col min="9731" max="9731" width="4.7109375" style="43" customWidth="1"/>
    <col min="9732" max="9981" width="9.140625" style="43"/>
    <col min="9982" max="9982" width="50.28515625" style="43" customWidth="1"/>
    <col min="9983" max="9983" width="8.7109375" style="43" bestFit="1" customWidth="1"/>
    <col min="9984" max="9984" width="16" style="43" bestFit="1" customWidth="1"/>
    <col min="9985" max="9985" width="9.5703125" style="43" customWidth="1"/>
    <col min="9986" max="9986" width="16.28515625" style="43" customWidth="1"/>
    <col min="9987" max="9987" width="4.7109375" style="43" customWidth="1"/>
    <col min="9988" max="10237" width="9.140625" style="43"/>
    <col min="10238" max="10238" width="50.28515625" style="43" customWidth="1"/>
    <col min="10239" max="10239" width="8.7109375" style="43" bestFit="1" customWidth="1"/>
    <col min="10240" max="10240" width="16" style="43" bestFit="1" customWidth="1"/>
    <col min="10241" max="10241" width="9.5703125" style="43" customWidth="1"/>
    <col min="10242" max="10242" width="16.28515625" style="43" customWidth="1"/>
    <col min="10243" max="10243" width="4.7109375" style="43" customWidth="1"/>
    <col min="10244" max="10493" width="9.140625" style="43"/>
    <col min="10494" max="10494" width="50.28515625" style="43" customWidth="1"/>
    <col min="10495" max="10495" width="8.7109375" style="43" bestFit="1" customWidth="1"/>
    <col min="10496" max="10496" width="16" style="43" bestFit="1" customWidth="1"/>
    <col min="10497" max="10497" width="9.5703125" style="43" customWidth="1"/>
    <col min="10498" max="10498" width="16.28515625" style="43" customWidth="1"/>
    <col min="10499" max="10499" width="4.7109375" style="43" customWidth="1"/>
    <col min="10500" max="10749" width="9.140625" style="43"/>
    <col min="10750" max="10750" width="50.28515625" style="43" customWidth="1"/>
    <col min="10751" max="10751" width="8.7109375" style="43" bestFit="1" customWidth="1"/>
    <col min="10752" max="10752" width="16" style="43" bestFit="1" customWidth="1"/>
    <col min="10753" max="10753" width="9.5703125" style="43" customWidth="1"/>
    <col min="10754" max="10754" width="16.28515625" style="43" customWidth="1"/>
    <col min="10755" max="10755" width="4.7109375" style="43" customWidth="1"/>
    <col min="10756" max="11005" width="9.140625" style="43"/>
    <col min="11006" max="11006" width="50.28515625" style="43" customWidth="1"/>
    <col min="11007" max="11007" width="8.7109375" style="43" bestFit="1" customWidth="1"/>
    <col min="11008" max="11008" width="16" style="43" bestFit="1" customWidth="1"/>
    <col min="11009" max="11009" width="9.5703125" style="43" customWidth="1"/>
    <col min="11010" max="11010" width="16.28515625" style="43" customWidth="1"/>
    <col min="11011" max="11011" width="4.7109375" style="43" customWidth="1"/>
    <col min="11012" max="11261" width="9.140625" style="43"/>
    <col min="11262" max="11262" width="50.28515625" style="43" customWidth="1"/>
    <col min="11263" max="11263" width="8.7109375" style="43" bestFit="1" customWidth="1"/>
    <col min="11264" max="11264" width="16" style="43" bestFit="1" customWidth="1"/>
    <col min="11265" max="11265" width="9.5703125" style="43" customWidth="1"/>
    <col min="11266" max="11266" width="16.28515625" style="43" customWidth="1"/>
    <col min="11267" max="11267" width="4.7109375" style="43" customWidth="1"/>
    <col min="11268" max="11517" width="9.140625" style="43"/>
    <col min="11518" max="11518" width="50.28515625" style="43" customWidth="1"/>
    <col min="11519" max="11519" width="8.7109375" style="43" bestFit="1" customWidth="1"/>
    <col min="11520" max="11520" width="16" style="43" bestFit="1" customWidth="1"/>
    <col min="11521" max="11521" width="9.5703125" style="43" customWidth="1"/>
    <col min="11522" max="11522" width="16.28515625" style="43" customWidth="1"/>
    <col min="11523" max="11523" width="4.7109375" style="43" customWidth="1"/>
    <col min="11524" max="11773" width="9.140625" style="43"/>
    <col min="11774" max="11774" width="50.28515625" style="43" customWidth="1"/>
    <col min="11775" max="11775" width="8.7109375" style="43" bestFit="1" customWidth="1"/>
    <col min="11776" max="11776" width="16" style="43" bestFit="1" customWidth="1"/>
    <col min="11777" max="11777" width="9.5703125" style="43" customWidth="1"/>
    <col min="11778" max="11778" width="16.28515625" style="43" customWidth="1"/>
    <col min="11779" max="11779" width="4.7109375" style="43" customWidth="1"/>
    <col min="11780" max="12029" width="9.140625" style="43"/>
    <col min="12030" max="12030" width="50.28515625" style="43" customWidth="1"/>
    <col min="12031" max="12031" width="8.7109375" style="43" bestFit="1" customWidth="1"/>
    <col min="12032" max="12032" width="16" style="43" bestFit="1" customWidth="1"/>
    <col min="12033" max="12033" width="9.5703125" style="43" customWidth="1"/>
    <col min="12034" max="12034" width="16.28515625" style="43" customWidth="1"/>
    <col min="12035" max="12035" width="4.7109375" style="43" customWidth="1"/>
    <col min="12036" max="12285" width="9.140625" style="43"/>
    <col min="12286" max="12286" width="50.28515625" style="43" customWidth="1"/>
    <col min="12287" max="12287" width="8.7109375" style="43" bestFit="1" customWidth="1"/>
    <col min="12288" max="12288" width="16" style="43" bestFit="1" customWidth="1"/>
    <col min="12289" max="12289" width="9.5703125" style="43" customWidth="1"/>
    <col min="12290" max="12290" width="16.28515625" style="43" customWidth="1"/>
    <col min="12291" max="12291" width="4.7109375" style="43" customWidth="1"/>
    <col min="12292" max="12541" width="9.140625" style="43"/>
    <col min="12542" max="12542" width="50.28515625" style="43" customWidth="1"/>
    <col min="12543" max="12543" width="8.7109375" style="43" bestFit="1" customWidth="1"/>
    <col min="12544" max="12544" width="16" style="43" bestFit="1" customWidth="1"/>
    <col min="12545" max="12545" width="9.5703125" style="43" customWidth="1"/>
    <col min="12546" max="12546" width="16.28515625" style="43" customWidth="1"/>
    <col min="12547" max="12547" width="4.7109375" style="43" customWidth="1"/>
    <col min="12548" max="12797" width="9.140625" style="43"/>
    <col min="12798" max="12798" width="50.28515625" style="43" customWidth="1"/>
    <col min="12799" max="12799" width="8.7109375" style="43" bestFit="1" customWidth="1"/>
    <col min="12800" max="12800" width="16" style="43" bestFit="1" customWidth="1"/>
    <col min="12801" max="12801" width="9.5703125" style="43" customWidth="1"/>
    <col min="12802" max="12802" width="16.28515625" style="43" customWidth="1"/>
    <col min="12803" max="12803" width="4.7109375" style="43" customWidth="1"/>
    <col min="12804" max="13053" width="9.140625" style="43"/>
    <col min="13054" max="13054" width="50.28515625" style="43" customWidth="1"/>
    <col min="13055" max="13055" width="8.7109375" style="43" bestFit="1" customWidth="1"/>
    <col min="13056" max="13056" width="16" style="43" bestFit="1" customWidth="1"/>
    <col min="13057" max="13057" width="9.5703125" style="43" customWidth="1"/>
    <col min="13058" max="13058" width="16.28515625" style="43" customWidth="1"/>
    <col min="13059" max="13059" width="4.7109375" style="43" customWidth="1"/>
    <col min="13060" max="13309" width="9.140625" style="43"/>
    <col min="13310" max="13310" width="50.28515625" style="43" customWidth="1"/>
    <col min="13311" max="13311" width="8.7109375" style="43" bestFit="1" customWidth="1"/>
    <col min="13312" max="13312" width="16" style="43" bestFit="1" customWidth="1"/>
    <col min="13313" max="13313" width="9.5703125" style="43" customWidth="1"/>
    <col min="13314" max="13314" width="16.28515625" style="43" customWidth="1"/>
    <col min="13315" max="13315" width="4.7109375" style="43" customWidth="1"/>
    <col min="13316" max="13565" width="9.140625" style="43"/>
    <col min="13566" max="13566" width="50.28515625" style="43" customWidth="1"/>
    <col min="13567" max="13567" width="8.7109375" style="43" bestFit="1" customWidth="1"/>
    <col min="13568" max="13568" width="16" style="43" bestFit="1" customWidth="1"/>
    <col min="13569" max="13569" width="9.5703125" style="43" customWidth="1"/>
    <col min="13570" max="13570" width="16.28515625" style="43" customWidth="1"/>
    <col min="13571" max="13571" width="4.7109375" style="43" customWidth="1"/>
    <col min="13572" max="13821" width="9.140625" style="43"/>
    <col min="13822" max="13822" width="50.28515625" style="43" customWidth="1"/>
    <col min="13823" max="13823" width="8.7109375" style="43" bestFit="1" customWidth="1"/>
    <col min="13824" max="13824" width="16" style="43" bestFit="1" customWidth="1"/>
    <col min="13825" max="13825" width="9.5703125" style="43" customWidth="1"/>
    <col min="13826" max="13826" width="16.28515625" style="43" customWidth="1"/>
    <col min="13827" max="13827" width="4.7109375" style="43" customWidth="1"/>
    <col min="13828" max="14077" width="9.140625" style="43"/>
    <col min="14078" max="14078" width="50.28515625" style="43" customWidth="1"/>
    <col min="14079" max="14079" width="8.7109375" style="43" bestFit="1" customWidth="1"/>
    <col min="14080" max="14080" width="16" style="43" bestFit="1" customWidth="1"/>
    <col min="14081" max="14081" width="9.5703125" style="43" customWidth="1"/>
    <col min="14082" max="14082" width="16.28515625" style="43" customWidth="1"/>
    <col min="14083" max="14083" width="4.7109375" style="43" customWidth="1"/>
    <col min="14084" max="14333" width="9.140625" style="43"/>
    <col min="14334" max="14334" width="50.28515625" style="43" customWidth="1"/>
    <col min="14335" max="14335" width="8.7109375" style="43" bestFit="1" customWidth="1"/>
    <col min="14336" max="14336" width="16" style="43" bestFit="1" customWidth="1"/>
    <col min="14337" max="14337" width="9.5703125" style="43" customWidth="1"/>
    <col min="14338" max="14338" width="16.28515625" style="43" customWidth="1"/>
    <col min="14339" max="14339" width="4.7109375" style="43" customWidth="1"/>
    <col min="14340" max="14589" width="9.140625" style="43"/>
    <col min="14590" max="14590" width="50.28515625" style="43" customWidth="1"/>
    <col min="14591" max="14591" width="8.7109375" style="43" bestFit="1" customWidth="1"/>
    <col min="14592" max="14592" width="16" style="43" bestFit="1" customWidth="1"/>
    <col min="14593" max="14593" width="9.5703125" style="43" customWidth="1"/>
    <col min="14594" max="14594" width="16.28515625" style="43" customWidth="1"/>
    <col min="14595" max="14595" width="4.7109375" style="43" customWidth="1"/>
    <col min="14596" max="14845" width="9.140625" style="43"/>
    <col min="14846" max="14846" width="50.28515625" style="43" customWidth="1"/>
    <col min="14847" max="14847" width="8.7109375" style="43" bestFit="1" customWidth="1"/>
    <col min="14848" max="14848" width="16" style="43" bestFit="1" customWidth="1"/>
    <col min="14849" max="14849" width="9.5703125" style="43" customWidth="1"/>
    <col min="14850" max="14850" width="16.28515625" style="43" customWidth="1"/>
    <col min="14851" max="14851" width="4.7109375" style="43" customWidth="1"/>
    <col min="14852" max="15101" width="9.140625" style="43"/>
    <col min="15102" max="15102" width="50.28515625" style="43" customWidth="1"/>
    <col min="15103" max="15103" width="8.7109375" style="43" bestFit="1" customWidth="1"/>
    <col min="15104" max="15104" width="16" style="43" bestFit="1" customWidth="1"/>
    <col min="15105" max="15105" width="9.5703125" style="43" customWidth="1"/>
    <col min="15106" max="15106" width="16.28515625" style="43" customWidth="1"/>
    <col min="15107" max="15107" width="4.7109375" style="43" customWidth="1"/>
    <col min="15108" max="15357" width="9.140625" style="43"/>
    <col min="15358" max="15358" width="50.28515625" style="43" customWidth="1"/>
    <col min="15359" max="15359" width="8.7109375" style="43" bestFit="1" customWidth="1"/>
    <col min="15360" max="15360" width="16" style="43" bestFit="1" customWidth="1"/>
    <col min="15361" max="15361" width="9.5703125" style="43" customWidth="1"/>
    <col min="15362" max="15362" width="16.28515625" style="43" customWidth="1"/>
    <col min="15363" max="15363" width="4.7109375" style="43" customWidth="1"/>
    <col min="15364" max="15613" width="9.140625" style="43"/>
    <col min="15614" max="15614" width="50.28515625" style="43" customWidth="1"/>
    <col min="15615" max="15615" width="8.7109375" style="43" bestFit="1" customWidth="1"/>
    <col min="15616" max="15616" width="16" style="43" bestFit="1" customWidth="1"/>
    <col min="15617" max="15617" width="9.5703125" style="43" customWidth="1"/>
    <col min="15618" max="15618" width="16.28515625" style="43" customWidth="1"/>
    <col min="15619" max="15619" width="4.7109375" style="43" customWidth="1"/>
    <col min="15620" max="15869" width="9.140625" style="43"/>
    <col min="15870" max="15870" width="50.28515625" style="43" customWidth="1"/>
    <col min="15871" max="15871" width="8.7109375" style="43" bestFit="1" customWidth="1"/>
    <col min="15872" max="15872" width="16" style="43" bestFit="1" customWidth="1"/>
    <col min="15873" max="15873" width="9.5703125" style="43" customWidth="1"/>
    <col min="15874" max="15874" width="16.28515625" style="43" customWidth="1"/>
    <col min="15875" max="15875" width="4.7109375" style="43" customWidth="1"/>
    <col min="15876" max="16125" width="9.140625" style="43"/>
    <col min="16126" max="16126" width="50.28515625" style="43" customWidth="1"/>
    <col min="16127" max="16127" width="8.7109375" style="43" bestFit="1" customWidth="1"/>
    <col min="16128" max="16128" width="16" style="43" bestFit="1" customWidth="1"/>
    <col min="16129" max="16129" width="9.5703125" style="43" customWidth="1"/>
    <col min="16130" max="16130" width="16.28515625" style="43" customWidth="1"/>
    <col min="16131" max="16131" width="4.7109375" style="43" customWidth="1"/>
    <col min="16132" max="16384" width="9.140625" style="43"/>
  </cols>
  <sheetData>
    <row r="1" spans="1:9" ht="18.75" customHeight="1" x14ac:dyDescent="0.2">
      <c r="A1" s="136" t="s">
        <v>139</v>
      </c>
      <c r="B1" s="136" t="s">
        <v>140</v>
      </c>
      <c r="C1" s="136"/>
      <c r="D1" s="136"/>
      <c r="E1" s="136"/>
      <c r="F1" s="136" t="s">
        <v>196</v>
      </c>
    </row>
    <row r="2" spans="1:9" s="47" customFormat="1" ht="25.5" x14ac:dyDescent="0.25">
      <c r="A2" s="205" t="s">
        <v>141</v>
      </c>
      <c r="B2" s="205" t="s">
        <v>315</v>
      </c>
      <c r="C2" s="205" t="s">
        <v>143</v>
      </c>
      <c r="D2" s="206" t="s">
        <v>144</v>
      </c>
      <c r="E2" s="206" t="s">
        <v>145</v>
      </c>
      <c r="F2" s="206" t="s">
        <v>197</v>
      </c>
    </row>
    <row r="3" spans="1:9" s="46" customFormat="1" ht="58.5" customHeight="1" x14ac:dyDescent="0.2">
      <c r="A3" s="60" t="s">
        <v>146</v>
      </c>
      <c r="B3" s="44">
        <f>8*12</f>
        <v>96</v>
      </c>
      <c r="C3" s="44" t="s">
        <v>147</v>
      </c>
      <c r="D3" s="45">
        <f>2.49*2</f>
        <v>4.9800000000000004</v>
      </c>
      <c r="E3" s="45">
        <f>SUM(B3*D3)</f>
        <v>478.08000000000004</v>
      </c>
      <c r="F3" s="203" t="s">
        <v>273</v>
      </c>
      <c r="I3" s="43"/>
    </row>
    <row r="4" spans="1:9" s="47" customFormat="1" ht="56.25" customHeight="1" x14ac:dyDescent="0.25">
      <c r="A4" s="44" t="s">
        <v>148</v>
      </c>
      <c r="B4" s="44">
        <f>2*12</f>
        <v>24</v>
      </c>
      <c r="C4" s="44" t="s">
        <v>149</v>
      </c>
      <c r="D4" s="45">
        <v>6.69</v>
      </c>
      <c r="E4" s="45">
        <f t="shared" ref="E4:E37" si="0">SUM(B4*D4)</f>
        <v>160.56</v>
      </c>
      <c r="F4" s="203" t="s">
        <v>150</v>
      </c>
    </row>
    <row r="5" spans="1:9" s="47" customFormat="1" ht="45" x14ac:dyDescent="0.25">
      <c r="A5" s="44" t="s">
        <v>151</v>
      </c>
      <c r="B5" s="44">
        <f>2*12</f>
        <v>24</v>
      </c>
      <c r="C5" s="44" t="s">
        <v>152</v>
      </c>
      <c r="D5" s="45">
        <v>3.39</v>
      </c>
      <c r="E5" s="45">
        <f t="shared" si="0"/>
        <v>81.36</v>
      </c>
      <c r="F5" s="203" t="s">
        <v>153</v>
      </c>
    </row>
    <row r="6" spans="1:9" s="47" customFormat="1" ht="45" x14ac:dyDescent="0.25">
      <c r="A6" s="44" t="s">
        <v>154</v>
      </c>
      <c r="B6" s="44">
        <f>2*12</f>
        <v>24</v>
      </c>
      <c r="C6" s="44" t="s">
        <v>155</v>
      </c>
      <c r="D6" s="45">
        <v>29.8</v>
      </c>
      <c r="E6" s="45">
        <f t="shared" si="0"/>
        <v>715.2</v>
      </c>
      <c r="F6" s="203" t="s">
        <v>156</v>
      </c>
    </row>
    <row r="7" spans="1:9" s="47" customFormat="1" ht="90" x14ac:dyDescent="0.25">
      <c r="A7" s="44" t="s">
        <v>288</v>
      </c>
      <c r="B7" s="44">
        <f>2*12</f>
        <v>24</v>
      </c>
      <c r="C7" s="44" t="s">
        <v>287</v>
      </c>
      <c r="D7" s="45">
        <v>16.899999999999999</v>
      </c>
      <c r="E7" s="45">
        <f t="shared" si="0"/>
        <v>405.59999999999997</v>
      </c>
      <c r="F7" s="203" t="s">
        <v>296</v>
      </c>
    </row>
    <row r="8" spans="1:9" s="47" customFormat="1" ht="30" x14ac:dyDescent="0.25">
      <c r="A8" s="44" t="s">
        <v>157</v>
      </c>
      <c r="B8" s="44">
        <f>2*12</f>
        <v>24</v>
      </c>
      <c r="C8" s="44" t="s">
        <v>158</v>
      </c>
      <c r="D8" s="45">
        <v>15.78</v>
      </c>
      <c r="E8" s="45">
        <f t="shared" si="0"/>
        <v>378.71999999999997</v>
      </c>
      <c r="F8" s="203" t="s">
        <v>274</v>
      </c>
    </row>
    <row r="9" spans="1:9" s="47" customFormat="1" ht="30" x14ac:dyDescent="0.25">
      <c r="A9" s="44" t="s">
        <v>159</v>
      </c>
      <c r="B9" s="44">
        <v>12</v>
      </c>
      <c r="C9" s="44" t="s">
        <v>160</v>
      </c>
      <c r="D9" s="45">
        <v>20.45</v>
      </c>
      <c r="E9" s="45">
        <f t="shared" si="0"/>
        <v>245.39999999999998</v>
      </c>
      <c r="F9" s="203" t="s">
        <v>275</v>
      </c>
    </row>
    <row r="10" spans="1:9" s="47" customFormat="1" ht="45" x14ac:dyDescent="0.25">
      <c r="A10" s="44" t="s">
        <v>161</v>
      </c>
      <c r="B10" s="44">
        <v>24</v>
      </c>
      <c r="C10" s="44" t="s">
        <v>162</v>
      </c>
      <c r="D10" s="45">
        <v>21.5</v>
      </c>
      <c r="E10" s="45">
        <f t="shared" si="0"/>
        <v>516</v>
      </c>
      <c r="F10" s="203" t="s">
        <v>163</v>
      </c>
    </row>
    <row r="11" spans="1:9" s="47" customFormat="1" ht="30" x14ac:dyDescent="0.25">
      <c r="A11" s="44" t="s">
        <v>164</v>
      </c>
      <c r="B11" s="44">
        <v>12</v>
      </c>
      <c r="C11" s="44" t="s">
        <v>165</v>
      </c>
      <c r="D11" s="45">
        <v>18</v>
      </c>
      <c r="E11" s="45">
        <f t="shared" si="0"/>
        <v>216</v>
      </c>
      <c r="F11" s="203" t="s">
        <v>276</v>
      </c>
    </row>
    <row r="12" spans="1:9" s="47" customFormat="1" ht="30" x14ac:dyDescent="0.25">
      <c r="A12" s="44" t="s">
        <v>166</v>
      </c>
      <c r="B12" s="44">
        <v>24</v>
      </c>
      <c r="C12" s="44" t="s">
        <v>147</v>
      </c>
      <c r="D12" s="45">
        <v>18.5</v>
      </c>
      <c r="E12" s="45">
        <f t="shared" si="0"/>
        <v>444</v>
      </c>
      <c r="F12" s="203" t="s">
        <v>277</v>
      </c>
    </row>
    <row r="13" spans="1:9" s="47" customFormat="1" ht="45" x14ac:dyDescent="0.25">
      <c r="A13" s="44" t="s">
        <v>285</v>
      </c>
      <c r="B13" s="44">
        <f>6*12</f>
        <v>72</v>
      </c>
      <c r="C13" s="44" t="s">
        <v>167</v>
      </c>
      <c r="D13" s="45">
        <v>3.74</v>
      </c>
      <c r="E13" s="45">
        <f t="shared" si="0"/>
        <v>269.28000000000003</v>
      </c>
      <c r="F13" s="203" t="s">
        <v>286</v>
      </c>
    </row>
    <row r="14" spans="1:9" s="47" customFormat="1" ht="45" x14ac:dyDescent="0.25">
      <c r="A14" s="44" t="s">
        <v>168</v>
      </c>
      <c r="B14" s="44">
        <v>12</v>
      </c>
      <c r="C14" s="44" t="s">
        <v>167</v>
      </c>
      <c r="D14" s="45">
        <v>31.09</v>
      </c>
      <c r="E14" s="45">
        <f t="shared" si="0"/>
        <v>373.08</v>
      </c>
      <c r="F14" s="203" t="s">
        <v>278</v>
      </c>
    </row>
    <row r="15" spans="1:9" s="47" customFormat="1" ht="30" x14ac:dyDescent="0.25">
      <c r="A15" s="44" t="s">
        <v>169</v>
      </c>
      <c r="B15" s="44">
        <v>24</v>
      </c>
      <c r="C15" s="44" t="s">
        <v>167</v>
      </c>
      <c r="D15" s="45">
        <v>14.99</v>
      </c>
      <c r="E15" s="45">
        <f>SUM(B15*D15)</f>
        <v>359.76</v>
      </c>
      <c r="F15" s="203" t="s">
        <v>170</v>
      </c>
    </row>
    <row r="16" spans="1:9" s="47" customFormat="1" ht="60" x14ac:dyDescent="0.25">
      <c r="A16" s="44" t="s">
        <v>290</v>
      </c>
      <c r="B16" s="44">
        <f>2*12</f>
        <v>24</v>
      </c>
      <c r="C16" s="44" t="s">
        <v>289</v>
      </c>
      <c r="D16" s="45">
        <v>52.9</v>
      </c>
      <c r="E16" s="45">
        <f>SUM(D16*B16)</f>
        <v>1269.5999999999999</v>
      </c>
      <c r="F16" s="203" t="s">
        <v>291</v>
      </c>
    </row>
    <row r="17" spans="1:6" s="47" customFormat="1" ht="45" x14ac:dyDescent="0.25">
      <c r="A17" s="44" t="s">
        <v>171</v>
      </c>
      <c r="B17" s="44">
        <v>12</v>
      </c>
      <c r="C17" s="44" t="s">
        <v>167</v>
      </c>
      <c r="D17" s="45">
        <v>17.899999999999999</v>
      </c>
      <c r="E17" s="45">
        <f t="shared" si="0"/>
        <v>214.79999999999998</v>
      </c>
      <c r="F17" s="203" t="s">
        <v>172</v>
      </c>
    </row>
    <row r="18" spans="1:6" s="47" customFormat="1" ht="30" x14ac:dyDescent="0.25">
      <c r="A18" s="44" t="s">
        <v>173</v>
      </c>
      <c r="B18" s="44">
        <f>4*12</f>
        <v>48</v>
      </c>
      <c r="C18" s="44" t="s">
        <v>174</v>
      </c>
      <c r="D18" s="45">
        <v>27.9</v>
      </c>
      <c r="E18" s="45">
        <f t="shared" si="0"/>
        <v>1339.1999999999998</v>
      </c>
      <c r="F18" s="203" t="s">
        <v>175</v>
      </c>
    </row>
    <row r="19" spans="1:6" s="47" customFormat="1" ht="60" x14ac:dyDescent="0.25">
      <c r="A19" s="44" t="s">
        <v>176</v>
      </c>
      <c r="B19" s="44">
        <f>2*12</f>
        <v>24</v>
      </c>
      <c r="C19" s="44" t="s">
        <v>177</v>
      </c>
      <c r="D19" s="45">
        <v>17.34</v>
      </c>
      <c r="E19" s="45">
        <f t="shared" si="0"/>
        <v>416.15999999999997</v>
      </c>
      <c r="F19" s="203" t="s">
        <v>279</v>
      </c>
    </row>
    <row r="20" spans="1:6" s="47" customFormat="1" ht="30" x14ac:dyDescent="0.25">
      <c r="A20" s="48" t="s">
        <v>178</v>
      </c>
      <c r="B20" s="44">
        <f>2*12</f>
        <v>24</v>
      </c>
      <c r="C20" s="48" t="s">
        <v>158</v>
      </c>
      <c r="D20" s="45">
        <v>123</v>
      </c>
      <c r="E20" s="45">
        <f t="shared" si="0"/>
        <v>2952</v>
      </c>
      <c r="F20" s="203" t="s">
        <v>179</v>
      </c>
    </row>
    <row r="21" spans="1:6" s="47" customFormat="1" ht="75" x14ac:dyDescent="0.25">
      <c r="A21" s="48" t="s">
        <v>292</v>
      </c>
      <c r="B21" s="44">
        <f>4*2</f>
        <v>8</v>
      </c>
      <c r="C21" s="48" t="s">
        <v>293</v>
      </c>
      <c r="D21" s="45">
        <v>14.98</v>
      </c>
      <c r="E21" s="45">
        <f t="shared" si="0"/>
        <v>119.84</v>
      </c>
      <c r="F21" s="203" t="s">
        <v>294</v>
      </c>
    </row>
    <row r="22" spans="1:6" s="47" customFormat="1" ht="33" customHeight="1" x14ac:dyDescent="0.25">
      <c r="A22" s="48" t="s">
        <v>180</v>
      </c>
      <c r="B22" s="44">
        <f>2*2</f>
        <v>4</v>
      </c>
      <c r="C22" s="48" t="s">
        <v>181</v>
      </c>
      <c r="D22" s="45">
        <v>193.74</v>
      </c>
      <c r="E22" s="45">
        <f t="shared" si="0"/>
        <v>774.96</v>
      </c>
      <c r="F22" s="203" t="s">
        <v>280</v>
      </c>
    </row>
    <row r="23" spans="1:6" s="47" customFormat="1" ht="30" x14ac:dyDescent="0.25">
      <c r="A23" s="48" t="s">
        <v>182</v>
      </c>
      <c r="B23" s="44">
        <f>1*2</f>
        <v>2</v>
      </c>
      <c r="C23" s="48" t="s">
        <v>167</v>
      </c>
      <c r="D23" s="45">
        <v>7.42</v>
      </c>
      <c r="E23" s="45">
        <f t="shared" si="0"/>
        <v>14.84</v>
      </c>
      <c r="F23" s="203" t="s">
        <v>183</v>
      </c>
    </row>
    <row r="24" spans="1:6" ht="30" x14ac:dyDescent="0.2">
      <c r="A24" s="48" t="s">
        <v>184</v>
      </c>
      <c r="B24" s="44">
        <f>8*2</f>
        <v>16</v>
      </c>
      <c r="C24" s="48" t="s">
        <v>167</v>
      </c>
      <c r="D24" s="45">
        <v>1.5</v>
      </c>
      <c r="E24" s="45">
        <f t="shared" si="0"/>
        <v>24</v>
      </c>
      <c r="F24" s="203" t="s">
        <v>185</v>
      </c>
    </row>
    <row r="25" spans="1:6" ht="90" x14ac:dyDescent="0.2">
      <c r="A25" s="48" t="s">
        <v>295</v>
      </c>
      <c r="B25" s="44">
        <f>6*2</f>
        <v>12</v>
      </c>
      <c r="C25" s="48" t="s">
        <v>289</v>
      </c>
      <c r="D25" s="45">
        <v>19</v>
      </c>
      <c r="E25" s="45">
        <f t="shared" si="0"/>
        <v>228</v>
      </c>
      <c r="F25" s="203" t="s">
        <v>297</v>
      </c>
    </row>
    <row r="26" spans="1:6" s="47" customFormat="1" ht="60" x14ac:dyDescent="0.25">
      <c r="A26" s="48" t="s">
        <v>186</v>
      </c>
      <c r="B26" s="44">
        <f>4*2</f>
        <v>8</v>
      </c>
      <c r="C26" s="48" t="s">
        <v>167</v>
      </c>
      <c r="D26" s="45">
        <v>8</v>
      </c>
      <c r="E26" s="45">
        <f t="shared" si="0"/>
        <v>64</v>
      </c>
      <c r="F26" s="203" t="s">
        <v>281</v>
      </c>
    </row>
    <row r="27" spans="1:6" ht="75" x14ac:dyDescent="0.2">
      <c r="A27" s="48" t="s">
        <v>187</v>
      </c>
      <c r="B27" s="44">
        <f>4*2</f>
        <v>8</v>
      </c>
      <c r="C27" s="48" t="s">
        <v>167</v>
      </c>
      <c r="D27" s="45">
        <v>19.899999999999999</v>
      </c>
      <c r="E27" s="45">
        <f t="shared" si="0"/>
        <v>159.19999999999999</v>
      </c>
      <c r="F27" s="203" t="s">
        <v>282</v>
      </c>
    </row>
    <row r="28" spans="1:6" s="47" customFormat="1" ht="90" x14ac:dyDescent="0.25">
      <c r="A28" s="48" t="s">
        <v>188</v>
      </c>
      <c r="B28" s="44">
        <f>4*2</f>
        <v>8</v>
      </c>
      <c r="C28" s="48" t="s">
        <v>167</v>
      </c>
      <c r="D28" s="45">
        <v>28.62</v>
      </c>
      <c r="E28" s="45">
        <f t="shared" si="0"/>
        <v>228.96</v>
      </c>
      <c r="F28" s="203" t="s">
        <v>284</v>
      </c>
    </row>
    <row r="29" spans="1:6" s="47" customFormat="1" ht="90" x14ac:dyDescent="0.25">
      <c r="A29" s="48" t="s">
        <v>189</v>
      </c>
      <c r="B29" s="44">
        <f>4*2</f>
        <v>8</v>
      </c>
      <c r="C29" s="48" t="s">
        <v>167</v>
      </c>
      <c r="D29" s="45">
        <v>17.64</v>
      </c>
      <c r="E29" s="45">
        <f t="shared" si="0"/>
        <v>141.12</v>
      </c>
      <c r="F29" s="203" t="s">
        <v>283</v>
      </c>
    </row>
    <row r="30" spans="1:6" s="47" customFormat="1" ht="60" x14ac:dyDescent="0.25">
      <c r="A30" s="48" t="s">
        <v>298</v>
      </c>
      <c r="B30" s="44">
        <f>2*2</f>
        <v>4</v>
      </c>
      <c r="C30" s="49" t="s">
        <v>300</v>
      </c>
      <c r="D30" s="50">
        <v>258.33</v>
      </c>
      <c r="E30" s="45">
        <f t="shared" si="0"/>
        <v>1033.32</v>
      </c>
      <c r="F30" s="203" t="s">
        <v>306</v>
      </c>
    </row>
    <row r="31" spans="1:6" s="47" customFormat="1" ht="60" x14ac:dyDescent="0.25">
      <c r="A31" s="48" t="s">
        <v>299</v>
      </c>
      <c r="B31" s="44">
        <f>2*2</f>
        <v>4</v>
      </c>
      <c r="C31" s="49" t="s">
        <v>300</v>
      </c>
      <c r="D31" s="50">
        <v>258.33</v>
      </c>
      <c r="E31" s="45">
        <f t="shared" si="0"/>
        <v>1033.32</v>
      </c>
      <c r="F31" s="203" t="s">
        <v>307</v>
      </c>
    </row>
    <row r="32" spans="1:6" s="47" customFormat="1" ht="75" x14ac:dyDescent="0.25">
      <c r="A32" s="48" t="s">
        <v>308</v>
      </c>
      <c r="B32" s="44">
        <f>18*2</f>
        <v>36</v>
      </c>
      <c r="C32" s="49" t="s">
        <v>300</v>
      </c>
      <c r="D32" s="50">
        <v>299.89999999999998</v>
      </c>
      <c r="E32" s="45">
        <f t="shared" si="0"/>
        <v>10796.4</v>
      </c>
      <c r="F32" s="203" t="s">
        <v>309</v>
      </c>
    </row>
    <row r="33" spans="1:6" s="47" customFormat="1" ht="75" x14ac:dyDescent="0.25">
      <c r="A33" s="48" t="s">
        <v>301</v>
      </c>
      <c r="B33" s="44">
        <f>2*2</f>
        <v>4</v>
      </c>
      <c r="C33" s="49" t="s">
        <v>300</v>
      </c>
      <c r="D33" s="50">
        <v>324.99</v>
      </c>
      <c r="E33" s="45">
        <f t="shared" si="0"/>
        <v>1299.96</v>
      </c>
      <c r="F33" s="203" t="s">
        <v>310</v>
      </c>
    </row>
    <row r="34" spans="1:6" s="47" customFormat="1" ht="60" x14ac:dyDescent="0.25">
      <c r="A34" s="48" t="s">
        <v>302</v>
      </c>
      <c r="B34" s="44">
        <f>1*2</f>
        <v>2</v>
      </c>
      <c r="C34" s="49" t="s">
        <v>303</v>
      </c>
      <c r="D34" s="50">
        <v>400</v>
      </c>
      <c r="E34" s="45">
        <f t="shared" si="0"/>
        <v>800</v>
      </c>
      <c r="F34" s="203" t="s">
        <v>311</v>
      </c>
    </row>
    <row r="35" spans="1:6" s="47" customFormat="1" ht="45" x14ac:dyDescent="0.25">
      <c r="A35" s="48" t="s">
        <v>304</v>
      </c>
      <c r="B35" s="44">
        <f>1*2</f>
        <v>2</v>
      </c>
      <c r="C35" s="49" t="s">
        <v>313</v>
      </c>
      <c r="D35" s="50">
        <v>45.05</v>
      </c>
      <c r="E35" s="45">
        <f t="shared" si="0"/>
        <v>90.1</v>
      </c>
      <c r="F35" s="203" t="s">
        <v>312</v>
      </c>
    </row>
    <row r="36" spans="1:6" s="47" customFormat="1" ht="75" x14ac:dyDescent="0.25">
      <c r="A36" s="48" t="s">
        <v>305</v>
      </c>
      <c r="B36" s="44">
        <f>2*2</f>
        <v>4</v>
      </c>
      <c r="C36" s="49" t="s">
        <v>316</v>
      </c>
      <c r="D36" s="50">
        <v>26.51</v>
      </c>
      <c r="E36" s="45">
        <f t="shared" si="0"/>
        <v>106.04</v>
      </c>
      <c r="F36" s="203" t="s">
        <v>314</v>
      </c>
    </row>
    <row r="37" spans="1:6" ht="30" x14ac:dyDescent="0.2">
      <c r="A37" s="48" t="s">
        <v>190</v>
      </c>
      <c r="B37" s="44">
        <f>2*2</f>
        <v>4</v>
      </c>
      <c r="C37" s="48" t="s">
        <v>167</v>
      </c>
      <c r="D37" s="50">
        <v>32.03</v>
      </c>
      <c r="E37" s="50">
        <f t="shared" si="0"/>
        <v>128.12</v>
      </c>
      <c r="F37" s="203" t="s">
        <v>191</v>
      </c>
    </row>
    <row r="38" spans="1:6" ht="28.5" customHeight="1" x14ac:dyDescent="0.2">
      <c r="A38" s="51"/>
      <c r="B38" s="43"/>
      <c r="C38" s="52"/>
      <c r="D38" s="58" t="s">
        <v>192</v>
      </c>
      <c r="E38" s="59">
        <f>SUM(E3:E37)</f>
        <v>27876.98</v>
      </c>
    </row>
    <row r="39" spans="1:6" ht="25.5" x14ac:dyDescent="0.2">
      <c r="A39" s="51"/>
      <c r="B39" s="52"/>
      <c r="D39" s="58" t="s">
        <v>193</v>
      </c>
      <c r="E39" s="58">
        <v>12</v>
      </c>
    </row>
    <row r="40" spans="1:6" ht="41.25" customHeight="1" x14ac:dyDescent="0.2">
      <c r="A40" s="53"/>
      <c r="B40" s="53"/>
      <c r="D40" s="58" t="s">
        <v>194</v>
      </c>
      <c r="E40" s="58">
        <v>6</v>
      </c>
    </row>
    <row r="41" spans="1:6" ht="30" customHeight="1" x14ac:dyDescent="0.2">
      <c r="A41" s="42"/>
      <c r="D41" s="58" t="s">
        <v>195</v>
      </c>
      <c r="E41" s="59">
        <f>(E38/E39)/E40</f>
        <v>387.18027777777775</v>
      </c>
    </row>
    <row r="42" spans="1:6" x14ac:dyDescent="0.2">
      <c r="A42" s="54"/>
      <c r="B42" s="55"/>
      <c r="C42" s="56"/>
      <c r="D42" s="56"/>
      <c r="E42" s="57"/>
    </row>
    <row r="43" spans="1:6" x14ac:dyDescent="0.2">
      <c r="A43" s="54"/>
      <c r="B43" s="55"/>
      <c r="C43" s="56"/>
      <c r="D43" s="56"/>
      <c r="E43" s="57"/>
    </row>
    <row r="44" spans="1:6" x14ac:dyDescent="0.2">
      <c r="A44" s="54"/>
      <c r="B44" s="55"/>
      <c r="C44" s="56"/>
      <c r="D44" s="56"/>
      <c r="E44" s="57"/>
    </row>
    <row r="45" spans="1:6" x14ac:dyDescent="0.2">
      <c r="B45" s="55"/>
      <c r="C45" s="56"/>
      <c r="D45" s="56"/>
      <c r="E45" s="57"/>
    </row>
    <row r="46" spans="1:6" x14ac:dyDescent="0.2">
      <c r="A46" s="54"/>
      <c r="B46" s="55"/>
      <c r="C46" s="56"/>
      <c r="D46" s="56"/>
      <c r="E46" s="57"/>
    </row>
  </sheetData>
  <mergeCells count="1">
    <mergeCell ref="A1:F1"/>
  </mergeCells>
  <hyperlinks>
    <hyperlink ref="F3" r:id="rId1" xr:uid="{82C1C15D-2FBC-46BE-B2D5-11EDDEB333CA}"/>
    <hyperlink ref="F4" r:id="rId2" xr:uid="{89111814-4EBA-4605-8A82-C83FAECA3233}"/>
    <hyperlink ref="F5" r:id="rId3" xr:uid="{5C8E66CE-36FE-41DA-A8CC-B4241C21CCA2}"/>
    <hyperlink ref="F6" r:id="rId4" xr:uid="{F4AFC77F-3BE2-4997-AA98-14FA46DC4F24}"/>
    <hyperlink ref="F8" r:id="rId5" xr:uid="{7913BAB4-7AEF-4ED6-8D60-7A9817615AF2}"/>
    <hyperlink ref="F9" r:id="rId6" xr:uid="{F3C74C81-F3B7-4BBA-97CB-5EBE14962451}"/>
    <hyperlink ref="F10" r:id="rId7" xr:uid="{E3A9973A-A027-4D61-A8C7-513AF02FB467}"/>
    <hyperlink ref="F11" r:id="rId8" xr:uid="{23A4F44D-C64C-4DC2-94B5-6DDFBCEA0849}"/>
    <hyperlink ref="F12" r:id="rId9" xr:uid="{19E5C442-430A-417E-BE22-FC1033CB39F1}"/>
    <hyperlink ref="F14" r:id="rId10" xr:uid="{1D21B565-8AC0-468E-BEA5-B7434C028323}"/>
    <hyperlink ref="F15" r:id="rId11" xr:uid="{8FE74F06-66D3-49EE-9506-AEFD1C1C6354}"/>
    <hyperlink ref="F17" r:id="rId12" xr:uid="{E46967CF-0521-4598-89BE-93DDC8C6C328}"/>
    <hyperlink ref="F18" r:id="rId13" xr:uid="{53167E27-908F-4315-83DD-91F734FF21B7}"/>
    <hyperlink ref="F19" r:id="rId14" xr:uid="{3589D623-201C-4AC0-A476-64CF9DC9969E}"/>
    <hyperlink ref="F20" r:id="rId15" xr:uid="{6DDD02C3-68E6-4E69-A005-A84EA3ACB54F}"/>
    <hyperlink ref="F22" r:id="rId16" xr:uid="{60FA9317-F2EF-4938-ABF7-CFD065A18EE6}"/>
    <hyperlink ref="F23" r:id="rId17" xr:uid="{816364B3-AC0C-437B-88F0-7B0E54A092C0}"/>
    <hyperlink ref="F24" r:id="rId18" xr:uid="{0E1E9DFC-E52D-4177-B1F3-BBDAAF7B6A09}"/>
    <hyperlink ref="F26" r:id="rId19" xr:uid="{5FB9BBCE-974A-4646-9AB4-C9179BDE4083}"/>
    <hyperlink ref="F27" r:id="rId20" display="https://www.amazon.com.br/Trincha-Pintura-Pinc%C3%A9is-Atlas-319/dp/B076PQKXVD/ref=asc_df_B076PQKXVD/?tag=googleshopp00-20&amp;linkCode=df0&amp;hvadid=379693119081&amp;hvpos=&amp;hvnetw=g&amp;hvrand=15445360276408966102&amp;hvpone=&amp;hvptwo=&amp;hvqmt=&amp;hvdev=c&amp;hvdvcmdl=&amp;hvlocint=&amp;hvlocphy=1001658&amp;hvtargid=pla-1635333547087&amp;psc=1" xr:uid="{DA4BF5D9-A56E-4DA8-BDEB-9637A048A48B}"/>
    <hyperlink ref="F29" r:id="rId21" display="https://www.amazon.com.br/Rolo-Pintura-Suporte-Vonder-VDO3065/dp/B079DRMNLM/ref=asc_df_B079DRMNLM/?tag=googleshopp00-20&amp;linkCode=df0&amp;hvadid=379815098360&amp;hvpos=&amp;hvnetw=g&amp;hvrand=3018141279350410227&amp;hvpone=&amp;hvptwo=&amp;hvqmt=&amp;hvdev=c&amp;hvdvcmdl=&amp;hvlocint=&amp;hvlocphy=1001658&amp;hvtargid=pla-1934223767910&amp;psc=1" xr:uid="{A8431212-29CE-480B-8DDA-10500B6B1510}"/>
    <hyperlink ref="F28" r:id="rId22" display="https://www.lojadomecanico.com.br/produto/145176/31/350/Rolo-de-La-de-Carneiro-Premium-25mm-x-23cm-com-Cabo/153/?utm_source=googleshopping&amp;utm_campaign=xmlshopping&amp;utm_medium=cpc&amp;utm_content=145176&amp;gclid=Cj0KCQjwrMKmBhCJARIsAHuEAPQEP0arxjPmYOPxcQwuBb8FKDxAr5Zy0-YBxZQMsi30jbJ3j8zlbncaAp9nEALw_wcB" xr:uid="{A78636CE-A717-492C-8A68-2E360BEFC132}"/>
    <hyperlink ref="F37" r:id="rId23" xr:uid="{FFBF1E8E-CFA9-4F35-9D6A-0212FF261E10}"/>
    <hyperlink ref="F13" r:id="rId24" xr:uid="{A7D7DB9A-A086-46FE-BD1F-EBAC76A6AAF3}"/>
    <hyperlink ref="F16" r:id="rId25" xr:uid="{15FA21E4-D0ED-4E00-B8B8-05D1FAB75979}"/>
    <hyperlink ref="F21" r:id="rId26" display="https://www.amazon.com.br/WURTH-Oleo-Desengripante-300ML/dp/B07LCH5XTM/ref=asc_df_B07LCH5XTM/?tag=googleshopp00-20&amp;linkCode=df0&amp;hvadid=379698900124&amp;hvpos=&amp;hvnetw=g&amp;hvrand=15319218587838000096&amp;hvpone=&amp;hvptwo=&amp;hvqmt=&amp;hvdev=c&amp;hvdvcmdl=&amp;hvlocint=&amp;hvlocphy=1001658&amp;hvtargid=pla-939884582296&amp;psc=1" xr:uid="{DBC4C796-ABEB-49FF-A46F-002B1027D0D7}"/>
    <hyperlink ref="F7" r:id="rId27" display="https://www.amazon.com.br/Sab%C3%A3o-Desengraxante-Para-M%C3%A3os-Pasta/dp/B09CTFGT3S/ref=asc_df_B09CTFGT3S/?tag=googleshopp00-20&amp;linkCode=df0&amp;hvadid=379773092570&amp;hvpos=&amp;hvnetw=g&amp;hvrand=12107790922464673529&amp;hvpone=&amp;hvptwo=&amp;hvqmt=&amp;hvdev=c&amp;hvdvcmdl=&amp;hvlocint=&amp;hvlocphy=1001658&amp;hvtargid=pla-1458098834330&amp;psc=1" xr:uid="{5FE2D3A4-7BDC-4128-A2C9-E13F46233323}"/>
    <hyperlink ref="F25" r:id="rId28" display="https://www.amazon.com.br/Serrinha-Dentes-Safe-Flex-Bi-Metal-12-STARRETT-BS1224/dp/B00AC1JPDK/ref=asc_df_B00AC1JPDK/?tag=googleshopp00-20&amp;linkCode=df0&amp;hvadid=379817630822&amp;hvpos=&amp;hvnetw=g&amp;hvrand=158680116246622590&amp;hvpone=&amp;hvptwo=&amp;hvqmt=&amp;hvdev=c&amp;hvdvcmdl=&amp;hvlocint=&amp;hvlocphy=1001658&amp;hvtargid=pla-657539737632&amp;psc=1" xr:uid="{ACF27F53-5ECF-4F67-8C40-5A5F8510CC99}"/>
    <hyperlink ref="F30" r:id="rId29" xr:uid="{0B8C2351-4D36-40EA-A3D1-FC80EF5FD3DF}"/>
    <hyperlink ref="F31" r:id="rId30" location="position=11&amp;search_layout=stack&amp;type=item&amp;tracking_id=df498d88-542b-4c72-b3a0-fedb35a90bf5" xr:uid="{3806D9AE-49D2-4EE8-B43F-2C84B54D1D7C}"/>
    <hyperlink ref="F32" r:id="rId31" display="https://www.maximacor.com.br/MLB-1643802373-tinta-epoxi-alta-resistncia-36litros-p-pisos-e-paredes-_JM?variation=63045675650&amp;utm_source=google&amp;utm_medium=cpc&amp;utm_campaign=darwin_ss&amp;gclid=Cj0KCQjwrMKmBhCJARIsAHuEAPQdODRBh3VAaRA7h3nU5upkktHyAUVp1mz2jz1VnEek741rjGrKh-kaAnF0EALw_wcB" xr:uid="{2EB5111D-403D-4C00-BD4D-7A9E1FD682F0}"/>
    <hyperlink ref="F33" r:id="rId32" display="https://www.maximacor.com.br/MLB-1417067667-primer-epoxi-fundo-para-tintas-epoxi-36l-com-catalisador-_JM?utm_source=google&amp;utm_medium=cpc&amp;utm_campaign=darwin_ss&amp;gclid=Cj0KCQjwrMKmBhCJARIsAHuEAPQAFCHlmDGRRK4J5uDZtv6gizAbzZehi-XtEgoyH58vPAwDpdAU1zgaAoSPEALw_wcB" xr:uid="{8EED28BA-D3C1-4194-B6CE-109A2982FD5E}"/>
    <hyperlink ref="F34" r:id="rId33" location="position=5&amp;search_layout=stack&amp;type=item&amp;tracking_id=b5a883a3-b53a-4cf7-ab80-5e299337866e" xr:uid="{E5BBF488-CBDD-44E7-8103-CD849910407F}"/>
    <hyperlink ref="F35" r:id="rId34" xr:uid="{6DBB6112-E682-4943-8669-C2EE4D18B69D}"/>
    <hyperlink ref="F36" r:id="rId35" display="https://www.amazon.com.br/Cola-Massa-Durepoxi-457800-Branco/dp/B07CCMXRKP/ref=asc_df_B07CCMXRKP/?tag=googleshopp00-20&amp;linkCode=df0&amp;hvadid=379685595774&amp;hvpos=&amp;hvnetw=g&amp;hvrand=13874919748740153417&amp;hvpone=&amp;hvptwo=&amp;hvqmt=&amp;hvdev=c&amp;hvdvcmdl=&amp;hvlocint=&amp;hvlocphy=1001658&amp;hvtargid=pla-812005305556&amp;psc=1" xr:uid="{7F59A066-E054-4112-8291-8F23C45FC8A3}"/>
  </hyperlinks>
  <pageMargins left="0.78740157499999996" right="0.78740157499999996" top="0.984251969" bottom="0.984251969" header="0.49212598499999999" footer="0.49212598499999999"/>
  <pageSetup paperSize="9" orientation="portrait" r:id="rId3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9989-B500-4A5A-8B05-96B7C9393CEB}">
  <dimension ref="A1:I18"/>
  <sheetViews>
    <sheetView topLeftCell="A6" workbookViewId="0">
      <selection activeCell="D14" activeCellId="1" sqref="D4:D12 D14:D17"/>
    </sheetView>
  </sheetViews>
  <sheetFormatPr defaultRowHeight="15" x14ac:dyDescent="0.25"/>
  <cols>
    <col min="1" max="1" width="31" customWidth="1"/>
    <col min="2" max="2" width="14.5703125" style="63" customWidth="1"/>
    <col min="3" max="3" width="13.140625" bestFit="1" customWidth="1"/>
    <col min="4" max="4" width="15.140625" style="61" bestFit="1" customWidth="1"/>
    <col min="5" max="5" width="13.42578125" style="61" bestFit="1" customWidth="1"/>
    <col min="6" max="6" width="13.42578125" style="61" customWidth="1"/>
    <col min="7" max="7" width="67.42578125" customWidth="1"/>
    <col min="8" max="8" width="31.7109375" customWidth="1"/>
    <col min="9" max="9" width="57.28515625" customWidth="1"/>
  </cols>
  <sheetData>
    <row r="1" spans="1:9" x14ac:dyDescent="0.25">
      <c r="A1" s="198" t="s">
        <v>198</v>
      </c>
      <c r="B1" s="199"/>
      <c r="C1" s="199"/>
      <c r="D1" s="199"/>
      <c r="E1" s="200"/>
      <c r="F1" s="78"/>
      <c r="G1" s="201" t="s">
        <v>197</v>
      </c>
      <c r="H1" s="201"/>
      <c r="I1" s="201"/>
    </row>
    <row r="2" spans="1:9" x14ac:dyDescent="0.25">
      <c r="A2" s="85" t="s">
        <v>141</v>
      </c>
      <c r="B2" s="86" t="s">
        <v>142</v>
      </c>
      <c r="C2" s="87" t="s">
        <v>230</v>
      </c>
      <c r="D2" s="88" t="s">
        <v>231</v>
      </c>
      <c r="E2" s="74" t="s">
        <v>232</v>
      </c>
      <c r="F2" s="79"/>
      <c r="G2" s="202"/>
      <c r="H2" s="202"/>
      <c r="I2" s="202"/>
    </row>
    <row r="3" spans="1:9" x14ac:dyDescent="0.25">
      <c r="A3" s="196" t="s">
        <v>199</v>
      </c>
      <c r="B3" s="196"/>
      <c r="C3" s="196"/>
      <c r="D3" s="196"/>
      <c r="E3" s="196"/>
      <c r="F3" s="80"/>
      <c r="G3" s="77" t="s">
        <v>200</v>
      </c>
      <c r="H3" s="77" t="s">
        <v>201</v>
      </c>
      <c r="I3" s="77" t="s">
        <v>202</v>
      </c>
    </row>
    <row r="4" spans="1:9" s="62" customFormat="1" ht="75" x14ac:dyDescent="0.25">
      <c r="A4" s="68" t="s">
        <v>203</v>
      </c>
      <c r="B4" s="64">
        <v>12</v>
      </c>
      <c r="C4" s="69">
        <f>149.99+25.9+68.5</f>
        <v>244.39000000000001</v>
      </c>
      <c r="D4" s="69">
        <f t="shared" ref="D4:D12" si="0">C4*B4</f>
        <v>2932.6800000000003</v>
      </c>
      <c r="E4" s="69">
        <f t="shared" ref="E4:E12" si="1">D4/12</f>
        <v>244.39000000000001</v>
      </c>
      <c r="F4" s="81"/>
      <c r="G4" s="203" t="s">
        <v>204</v>
      </c>
      <c r="H4" s="203" t="s">
        <v>205</v>
      </c>
      <c r="I4" s="203" t="s">
        <v>206</v>
      </c>
    </row>
    <row r="5" spans="1:9" s="62" customFormat="1" ht="30" x14ac:dyDescent="0.25">
      <c r="A5" s="65" t="s">
        <v>207</v>
      </c>
      <c r="B5" s="64">
        <v>12</v>
      </c>
      <c r="C5" s="69">
        <v>242.5</v>
      </c>
      <c r="D5" s="69">
        <f t="shared" si="0"/>
        <v>2910</v>
      </c>
      <c r="E5" s="69">
        <f t="shared" si="1"/>
        <v>242.5</v>
      </c>
      <c r="F5" s="81"/>
      <c r="G5" s="203" t="s">
        <v>208</v>
      </c>
      <c r="H5" s="70"/>
      <c r="I5" s="70"/>
    </row>
    <row r="6" spans="1:9" s="63" customFormat="1" ht="105" x14ac:dyDescent="0.25">
      <c r="A6" s="66" t="s">
        <v>209</v>
      </c>
      <c r="B6" s="64">
        <v>12</v>
      </c>
      <c r="C6" s="71">
        <v>56.95</v>
      </c>
      <c r="D6" s="71">
        <f t="shared" si="0"/>
        <v>683.40000000000009</v>
      </c>
      <c r="E6" s="71">
        <f t="shared" si="1"/>
        <v>56.95000000000001</v>
      </c>
      <c r="F6" s="82"/>
      <c r="G6" s="204" t="s">
        <v>210</v>
      </c>
      <c r="H6" s="72"/>
      <c r="I6" s="72"/>
    </row>
    <row r="7" spans="1:9" s="63" customFormat="1" ht="30" x14ac:dyDescent="0.25">
      <c r="A7" s="66" t="s">
        <v>211</v>
      </c>
      <c r="B7" s="64">
        <v>12</v>
      </c>
      <c r="C7" s="71">
        <v>0.97</v>
      </c>
      <c r="D7" s="71">
        <f t="shared" si="0"/>
        <v>11.64</v>
      </c>
      <c r="E7" s="71">
        <f t="shared" si="1"/>
        <v>0.97000000000000008</v>
      </c>
      <c r="F7" s="82"/>
      <c r="G7" s="204" t="s">
        <v>212</v>
      </c>
      <c r="H7" s="72"/>
      <c r="I7" s="72"/>
    </row>
    <row r="8" spans="1:9" ht="30" x14ac:dyDescent="0.25">
      <c r="A8" s="67" t="s">
        <v>213</v>
      </c>
      <c r="B8" s="64">
        <v>12</v>
      </c>
      <c r="C8" s="73">
        <v>120.89</v>
      </c>
      <c r="D8" s="73">
        <f t="shared" si="0"/>
        <v>1450.68</v>
      </c>
      <c r="E8" s="73">
        <f t="shared" si="1"/>
        <v>120.89</v>
      </c>
      <c r="F8" s="83"/>
      <c r="G8" s="204" t="s">
        <v>214</v>
      </c>
      <c r="H8" s="72"/>
      <c r="I8" s="72"/>
    </row>
    <row r="9" spans="1:9" ht="30" x14ac:dyDescent="0.25">
      <c r="A9" s="67" t="s">
        <v>215</v>
      </c>
      <c r="B9" s="64">
        <v>12</v>
      </c>
      <c r="C9" s="73">
        <v>102.54</v>
      </c>
      <c r="D9" s="73">
        <f t="shared" si="0"/>
        <v>1230.48</v>
      </c>
      <c r="E9" s="73">
        <f t="shared" si="1"/>
        <v>102.54</v>
      </c>
      <c r="F9" s="83"/>
      <c r="G9" s="204" t="s">
        <v>216</v>
      </c>
      <c r="H9" s="72"/>
      <c r="I9" s="72"/>
    </row>
    <row r="10" spans="1:9" s="63" customFormat="1" ht="75" x14ac:dyDescent="0.25">
      <c r="A10" s="66" t="s">
        <v>217</v>
      </c>
      <c r="B10" s="64">
        <v>12</v>
      </c>
      <c r="C10" s="71">
        <v>138.9</v>
      </c>
      <c r="D10" s="71">
        <f t="shared" si="0"/>
        <v>1666.8000000000002</v>
      </c>
      <c r="E10" s="71">
        <f t="shared" si="1"/>
        <v>138.9</v>
      </c>
      <c r="F10" s="82"/>
      <c r="G10" s="204" t="s">
        <v>218</v>
      </c>
      <c r="H10" s="72"/>
      <c r="I10" s="72"/>
    </row>
    <row r="11" spans="1:9" s="63" customFormat="1" ht="30" x14ac:dyDescent="0.25">
      <c r="A11" s="66" t="s">
        <v>219</v>
      </c>
      <c r="B11" s="64">
        <v>12</v>
      </c>
      <c r="C11" s="71">
        <v>23.99</v>
      </c>
      <c r="D11" s="71">
        <f t="shared" si="0"/>
        <v>287.88</v>
      </c>
      <c r="E11" s="71">
        <f t="shared" si="1"/>
        <v>23.99</v>
      </c>
      <c r="F11" s="82"/>
      <c r="G11" s="204" t="s">
        <v>220</v>
      </c>
      <c r="H11" s="72"/>
      <c r="I11" s="72"/>
    </row>
    <row r="12" spans="1:9" s="63" customFormat="1" ht="30" x14ac:dyDescent="0.25">
      <c r="A12" s="66" t="s">
        <v>221</v>
      </c>
      <c r="B12" s="64">
        <v>12</v>
      </c>
      <c r="C12" s="71">
        <v>26.9</v>
      </c>
      <c r="D12" s="71">
        <f t="shared" si="0"/>
        <v>322.79999999999995</v>
      </c>
      <c r="E12" s="71">
        <f t="shared" si="1"/>
        <v>26.899999999999995</v>
      </c>
      <c r="F12" s="82"/>
      <c r="G12" s="204" t="s">
        <v>222</v>
      </c>
      <c r="H12" s="72"/>
      <c r="I12" s="72"/>
    </row>
    <row r="13" spans="1:9" x14ac:dyDescent="0.25">
      <c r="A13" s="196" t="s">
        <v>223</v>
      </c>
      <c r="B13" s="196"/>
      <c r="C13" s="196"/>
      <c r="D13" s="196"/>
      <c r="E13" s="89"/>
      <c r="F13" s="84"/>
      <c r="G13" s="76"/>
      <c r="H13" s="72"/>
      <c r="I13" s="72"/>
    </row>
    <row r="14" spans="1:9" s="63" customFormat="1" ht="30" x14ac:dyDescent="0.25">
      <c r="A14" s="66" t="s">
        <v>224</v>
      </c>
      <c r="B14" s="64">
        <v>2</v>
      </c>
      <c r="C14" s="71">
        <v>10.85</v>
      </c>
      <c r="D14" s="71">
        <f>C14*B14</f>
        <v>21.7</v>
      </c>
      <c r="E14" s="71">
        <f>D14/3</f>
        <v>7.2333333333333334</v>
      </c>
      <c r="F14" s="82"/>
      <c r="G14" s="204" t="s">
        <v>225</v>
      </c>
      <c r="H14" s="72"/>
      <c r="I14" s="72"/>
    </row>
    <row r="15" spans="1:9" s="63" customFormat="1" ht="60" x14ac:dyDescent="0.25">
      <c r="A15" s="66" t="s">
        <v>226</v>
      </c>
      <c r="B15" s="64">
        <v>2</v>
      </c>
      <c r="C15" s="71">
        <v>21.98</v>
      </c>
      <c r="D15" s="71">
        <f>C15*B15</f>
        <v>43.96</v>
      </c>
      <c r="E15" s="71">
        <f>D15/3</f>
        <v>14.653333333333334</v>
      </c>
      <c r="F15" s="82"/>
      <c r="G15" s="204" t="s">
        <v>271</v>
      </c>
      <c r="H15" s="72"/>
      <c r="I15" s="72"/>
    </row>
    <row r="16" spans="1:9" s="63" customFormat="1" ht="30" x14ac:dyDescent="0.25">
      <c r="A16" s="66" t="s">
        <v>227</v>
      </c>
      <c r="B16" s="64">
        <v>1</v>
      </c>
      <c r="C16" s="71">
        <v>179.99</v>
      </c>
      <c r="D16" s="71">
        <f>C16*B16</f>
        <v>179.99</v>
      </c>
      <c r="E16" s="71">
        <f>D16/3</f>
        <v>59.99666666666667</v>
      </c>
      <c r="F16" s="82"/>
      <c r="G16" s="204" t="s">
        <v>228</v>
      </c>
      <c r="H16" s="72"/>
      <c r="I16" s="72"/>
    </row>
    <row r="17" spans="1:9" s="63" customFormat="1" ht="60" x14ac:dyDescent="0.25">
      <c r="A17" s="66" t="s">
        <v>229</v>
      </c>
      <c r="B17" s="64">
        <v>12</v>
      </c>
      <c r="C17" s="71">
        <v>11.48</v>
      </c>
      <c r="D17" s="71">
        <f>C17*B17</f>
        <v>137.76</v>
      </c>
      <c r="E17" s="71">
        <f>D17/3</f>
        <v>45.919999999999995</v>
      </c>
      <c r="F17" s="82"/>
      <c r="G17" s="204" t="s">
        <v>272</v>
      </c>
      <c r="H17" s="72"/>
      <c r="I17" s="72"/>
    </row>
    <row r="18" spans="1:9" x14ac:dyDescent="0.25">
      <c r="A18" s="197" t="s">
        <v>233</v>
      </c>
      <c r="B18" s="197"/>
      <c r="C18" s="197"/>
      <c r="D18" s="75" t="s">
        <v>192</v>
      </c>
      <c r="E18" s="75">
        <f>SUM(E4:E17)/6</f>
        <v>180.97222222222226</v>
      </c>
      <c r="F18" s="79"/>
      <c r="G18" s="72"/>
      <c r="H18" s="72"/>
      <c r="I18" s="72"/>
    </row>
  </sheetData>
  <mergeCells count="5">
    <mergeCell ref="A3:E3"/>
    <mergeCell ref="A13:D13"/>
    <mergeCell ref="A18:C18"/>
    <mergeCell ref="A1:E1"/>
    <mergeCell ref="G1:I2"/>
  </mergeCells>
  <hyperlinks>
    <hyperlink ref="G4" r:id="rId1" xr:uid="{36FC1D06-3163-4919-B0A8-B2E3F5B3EDCA}"/>
    <hyperlink ref="G5" r:id="rId2" xr:uid="{6FC92098-186E-4C90-9661-230013950AD0}"/>
    <hyperlink ref="G6" r:id="rId3" location="searchVariation=21381653816&amp;position=8&amp;search_layout=stack&amp;type=pad&amp;tracking_id=786c1e00-74b9-4cca-9fdd-12137432b278&amp;is_advertising=true&amp;ad_domain=VQCATCORE_LST&amp;ad_position=8&amp;ad_click_id=M2M3YTcyMTMtNzJjMC00MTkxLTlkODUtYTA5ODA4ZWU4M2Q1" display="https://produto.mercadolivre.com.br/MLB-846847710-bota-botina-seguranca-trabalho-ca-e-bico-pvc-masculina-epi-_JM#searchVariation=21381653816&amp;position=8&amp;search_layout=stack&amp;type=pad&amp;tracking_id=786c1e00-74b9-4cca-9fdd-12137432b278&amp;is_advertising=true&amp;ad_domain=VQCATCORE_LST&amp;ad_position=8&amp;ad_click_id=M2M3YTcyMTMtNzJjMC00MTkxLTlkODUtYTA5ODA4ZWU4M2Q1" xr:uid="{3AF0DDAF-79E7-4409-A41A-3CE9DCA6512E}"/>
    <hyperlink ref="G7" r:id="rId4" xr:uid="{09898CA9-5E36-453B-82EA-7CCD4D9B85AE}"/>
    <hyperlink ref="H4" r:id="rId5" xr:uid="{D49EA13A-AE8C-4AE1-828D-47E9F86634DA}"/>
    <hyperlink ref="I4" r:id="rId6" xr:uid="{0B5312C4-1BB1-4383-AD8E-920E09FFD75E}"/>
    <hyperlink ref="G8" r:id="rId7" xr:uid="{72BFF98B-9539-4535-BC44-DD3F8A4C0A6C}"/>
    <hyperlink ref="G9" r:id="rId8" xr:uid="{51B19C05-28BF-475F-B561-68ECB29C0A04}"/>
    <hyperlink ref="G10" r:id="rId9" location="searchVariation=80360243439&amp;position=20&amp;search_layout=grid&amp;type=item&amp;tracking_id=45c3e474-b8a6-419d-92be-a77105316839" display="https://produto.mercadolivre.com.br/MLB-1529391022-bota-termica-baixa-temperatura-forrada-c-l-carneiro-bracol-_JM?searchVariation=80360243439#searchVariation=80360243439&amp;position=20&amp;search_layout=grid&amp;type=item&amp;tracking_id=45c3e474-b8a6-419d-92be-a77105316839" xr:uid="{3D766443-88AE-4F33-B308-7566F3A4E3C7}"/>
    <hyperlink ref="G11" r:id="rId10" xr:uid="{08B18C46-9EBE-4E5C-9DA1-74D50127EC64}"/>
    <hyperlink ref="G12" r:id="rId11" xr:uid="{D684AEF0-1A70-4A5E-BB42-5FC8ACACB371}"/>
    <hyperlink ref="G14" r:id="rId12" xr:uid="{76934C51-797B-4C98-B421-D5CAA8204D04}"/>
    <hyperlink ref="G15" r:id="rId13" xr:uid="{555DD79C-CBFB-4B6D-8347-0099D0B4E1E9}"/>
    <hyperlink ref="G16" r:id="rId14" xr:uid="{32633AC9-699F-4B2D-89C3-C0DCBCC6FFEA}"/>
    <hyperlink ref="G17" r:id="rId15" xr:uid="{67724CA6-286B-467E-A593-BC07620FFE3E}"/>
  </hyperlinks>
  <pageMargins left="0.511811024" right="0.511811024" top="0.78740157499999996" bottom="0.78740157499999996" header="0.31496062000000002" footer="0.31496062000000002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Moço de Máquinas</vt:lpstr>
      <vt:lpstr>Moço de Convés</vt:lpstr>
      <vt:lpstr>Marinheiro de Convés</vt:lpstr>
      <vt:lpstr>Cozinheiro</vt:lpstr>
      <vt:lpstr>Condutor</vt:lpstr>
      <vt:lpstr>Contramestre</vt:lpstr>
      <vt:lpstr>Resumo Custo</vt:lpstr>
      <vt:lpstr>Material</vt:lpstr>
      <vt:lpstr>UNIFORMES e EPI's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Maryana</dc:creator>
  <cp:lastModifiedBy>Felipe</cp:lastModifiedBy>
  <dcterms:created xsi:type="dcterms:W3CDTF">2023-05-22T11:45:14Z</dcterms:created>
  <dcterms:modified xsi:type="dcterms:W3CDTF">2023-08-07T19:46:25Z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38d5ca-cd4e-433d-8f2a-eee77df5cad2_Enabled">
    <vt:lpwstr>true</vt:lpwstr>
  </property>
  <property fmtid="{D5CDD505-2E9C-101B-9397-08002B2CF9AE}" pid="3" name="MSIP_Label_3738d5ca-cd4e-433d-8f2a-eee77df5cad2_SetDate">
    <vt:lpwstr>2023-08-07T14:04:16Z</vt:lpwstr>
  </property>
  <property fmtid="{D5CDD505-2E9C-101B-9397-08002B2CF9AE}" pid="4" name="MSIP_Label_3738d5ca-cd4e-433d-8f2a-eee77df5cad2_Method">
    <vt:lpwstr>Standard</vt:lpwstr>
  </property>
  <property fmtid="{D5CDD505-2E9C-101B-9397-08002B2CF9AE}" pid="5" name="MSIP_Label_3738d5ca-cd4e-433d-8f2a-eee77df5cad2_Name">
    <vt:lpwstr>defa4170-0d19-0005-0004-bc88714345d2</vt:lpwstr>
  </property>
  <property fmtid="{D5CDD505-2E9C-101B-9397-08002B2CF9AE}" pid="6" name="MSIP_Label_3738d5ca-cd4e-433d-8f2a-eee77df5cad2_SiteId">
    <vt:lpwstr>c14e2b56-c5bc-43bd-ad9c-408cf6cc3560</vt:lpwstr>
  </property>
  <property fmtid="{D5CDD505-2E9C-101B-9397-08002B2CF9AE}" pid="7" name="MSIP_Label_3738d5ca-cd4e-433d-8f2a-eee77df5cad2_ActionId">
    <vt:lpwstr>e5a71708-98d1-4922-abf4-2d4c7ab38584</vt:lpwstr>
  </property>
  <property fmtid="{D5CDD505-2E9C-101B-9397-08002B2CF9AE}" pid="8" name="MSIP_Label_3738d5ca-cd4e-433d-8f2a-eee77df5cad2_ContentBits">
    <vt:lpwstr>0</vt:lpwstr>
  </property>
</Properties>
</file>