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EstaPastaDeTrabalho"/>
  <mc:AlternateContent xmlns:mc="http://schemas.openxmlformats.org/markup-compatibility/2006">
    <mc:Choice Requires="x15">
      <x15ac:absPath xmlns:x15ac="http://schemas.microsoft.com/office/spreadsheetml/2010/11/ac" url="Z:\LICITAÇÃO\2023\PREGÕES\Pregão 05-2023 Aux Adm, Mot, Eng, Arq\0 - ETP\"/>
    </mc:Choice>
  </mc:AlternateContent>
  <xr:revisionPtr revIDLastSave="0" documentId="8_{489A226A-D65F-4266-BBB4-B2B300337251}" xr6:coauthVersionLast="47" xr6:coauthVersionMax="47" xr10:uidLastSave="{00000000-0000-0000-0000-000000000000}"/>
  <bookViews>
    <workbookView xWindow="-120" yWindow="-120" windowWidth="29040" windowHeight="15990" tabRatio="932" xr2:uid="{00000000-000D-0000-FFFF-FFFF00000000}"/>
  </bookViews>
  <sheets>
    <sheet name="Resumo" sheetId="5" r:id="rId1"/>
    <sheet name="Ass Adm II" sheetId="6" r:id="rId2"/>
    <sheet name="Ass Adm III" sheetId="7" r:id="rId3"/>
    <sheet name="Ass Adm IV" sheetId="8" r:id="rId4"/>
    <sheet name="Motorista" sheetId="16" r:id="rId5"/>
    <sheet name="Engenheiro Civil" sheetId="20" r:id="rId6"/>
    <sheet name="Engenheiro Elétrico" sheetId="19" r:id="rId7"/>
    <sheet name="Arquiteto" sheetId="24" r:id="rId8"/>
    <sheet name="Ass Juridico" sheetId="9" r:id="rId9"/>
    <sheet name="Engenheiro Civil (DF)" sheetId="25" r:id="rId10"/>
    <sheet name="Arquiteto (DF)" sheetId="26" r:id="rId11"/>
    <sheet name="Engenheiro Elétrico (DF)" sheetId="28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5" l="1"/>
  <c r="H30" i="5"/>
  <c r="H22" i="5"/>
  <c r="H17" i="5"/>
  <c r="H9" i="5"/>
  <c r="I29" i="5"/>
  <c r="I28" i="5"/>
  <c r="I27" i="5"/>
  <c r="I26" i="5"/>
  <c r="K24" i="5"/>
  <c r="J24" i="5"/>
  <c r="I24" i="5"/>
  <c r="I25" i="5"/>
  <c r="J25" i="5"/>
  <c r="K25" i="5"/>
  <c r="K23" i="5"/>
  <c r="J23" i="5"/>
  <c r="I23" i="5"/>
  <c r="I21" i="5"/>
  <c r="I20" i="5"/>
  <c r="I19" i="5"/>
  <c r="I18" i="5"/>
  <c r="I16" i="5"/>
  <c r="I15" i="5"/>
  <c r="I14" i="5"/>
  <c r="I13" i="5"/>
  <c r="I8" i="5"/>
  <c r="I7" i="5"/>
  <c r="I6" i="5"/>
  <c r="K12" i="5"/>
  <c r="J12" i="5"/>
  <c r="I12" i="5"/>
  <c r="K11" i="5"/>
  <c r="J11" i="5"/>
  <c r="I11" i="5"/>
  <c r="J10" i="5"/>
  <c r="K10" i="5"/>
  <c r="I10" i="5"/>
  <c r="K5" i="5"/>
  <c r="J5" i="5"/>
  <c r="I5" i="5"/>
  <c r="J4" i="5"/>
  <c r="J3" i="5"/>
  <c r="K4" i="5"/>
  <c r="I4" i="5"/>
  <c r="K3" i="5"/>
  <c r="I3" i="5"/>
  <c r="F24" i="5"/>
  <c r="C108" i="28"/>
  <c r="D97" i="28"/>
  <c r="D116" i="28" s="1"/>
  <c r="D88" i="28"/>
  <c r="D84" i="28"/>
  <c r="C84" i="28"/>
  <c r="C80" i="28"/>
  <c r="D78" i="28"/>
  <c r="D77" i="28"/>
  <c r="D74" i="28"/>
  <c r="D64" i="28"/>
  <c r="D63" i="28"/>
  <c r="D49" i="28"/>
  <c r="D53" i="28" s="1"/>
  <c r="D58" i="28" s="1"/>
  <c r="C45" i="28"/>
  <c r="C67" i="28" s="1"/>
  <c r="C69" i="28" s="1"/>
  <c r="C34" i="28"/>
  <c r="D33" i="28"/>
  <c r="D32" i="28"/>
  <c r="D34" i="28" s="1"/>
  <c r="D27" i="28"/>
  <c r="D112" i="28" s="1"/>
  <c r="F25" i="5"/>
  <c r="F23" i="5"/>
  <c r="E25" i="5"/>
  <c r="E23" i="5"/>
  <c r="D118" i="25"/>
  <c r="D117" i="25"/>
  <c r="D107" i="26"/>
  <c r="D106" i="26"/>
  <c r="D105" i="26"/>
  <c r="D104" i="26"/>
  <c r="D101" i="25"/>
  <c r="D112" i="25"/>
  <c r="D49" i="25"/>
  <c r="C108" i="26"/>
  <c r="D97" i="26"/>
  <c r="D116" i="26" s="1"/>
  <c r="D88" i="26"/>
  <c r="D84" i="26"/>
  <c r="C84" i="26"/>
  <c r="C80" i="26"/>
  <c r="D78" i="26"/>
  <c r="D77" i="26"/>
  <c r="D74" i="26"/>
  <c r="D64" i="26"/>
  <c r="D63" i="26"/>
  <c r="D49" i="26"/>
  <c r="D53" i="26" s="1"/>
  <c r="D58" i="26" s="1"/>
  <c r="C45" i="26"/>
  <c r="C67" i="26" s="1"/>
  <c r="C69" i="26" s="1"/>
  <c r="C34" i="26"/>
  <c r="D33" i="26"/>
  <c r="D32" i="26"/>
  <c r="D34" i="26" s="1"/>
  <c r="D27" i="26"/>
  <c r="D112" i="26" s="1"/>
  <c r="D39" i="28" l="1"/>
  <c r="D38" i="28"/>
  <c r="D43" i="28"/>
  <c r="D42" i="28"/>
  <c r="D56" i="28"/>
  <c r="D41" i="28"/>
  <c r="D37" i="28"/>
  <c r="D65" i="28"/>
  <c r="D68" i="28"/>
  <c r="D75" i="28"/>
  <c r="D80" i="28" s="1"/>
  <c r="D87" i="28" s="1"/>
  <c r="D89" i="28" s="1"/>
  <c r="D115" i="28" s="1"/>
  <c r="D79" i="28"/>
  <c r="D40" i="28"/>
  <c r="D44" i="28"/>
  <c r="D66" i="28"/>
  <c r="D67" i="28" s="1"/>
  <c r="D76" i="28"/>
  <c r="D102" i="25"/>
  <c r="D43" i="26"/>
  <c r="D39" i="26"/>
  <c r="D38" i="26"/>
  <c r="D56" i="26"/>
  <c r="D42" i="26"/>
  <c r="D41" i="26"/>
  <c r="D37" i="26"/>
  <c r="D65" i="26"/>
  <c r="D68" i="26"/>
  <c r="D75" i="26"/>
  <c r="D80" i="26" s="1"/>
  <c r="D87" i="26" s="1"/>
  <c r="D89" i="26" s="1"/>
  <c r="D115" i="26" s="1"/>
  <c r="D79" i="26"/>
  <c r="D40" i="26"/>
  <c r="D44" i="26"/>
  <c r="D66" i="26"/>
  <c r="D67" i="26" s="1"/>
  <c r="D76" i="26"/>
  <c r="D116" i="25"/>
  <c r="C108" i="25"/>
  <c r="D97" i="25"/>
  <c r="D88" i="25"/>
  <c r="D84" i="25"/>
  <c r="C84" i="25"/>
  <c r="C80" i="25"/>
  <c r="D53" i="25"/>
  <c r="D58" i="25" s="1"/>
  <c r="C45" i="25"/>
  <c r="C67" i="25" s="1"/>
  <c r="C69" i="25" s="1"/>
  <c r="C34" i="25"/>
  <c r="D27" i="25"/>
  <c r="H29" i="5"/>
  <c r="H28" i="5"/>
  <c r="H27" i="5"/>
  <c r="H26" i="5"/>
  <c r="E12" i="5"/>
  <c r="H16" i="5"/>
  <c r="C108" i="24"/>
  <c r="D97" i="24"/>
  <c r="D116" i="24" s="1"/>
  <c r="D88" i="24"/>
  <c r="D84" i="24"/>
  <c r="C84" i="24"/>
  <c r="C80" i="24"/>
  <c r="D49" i="24"/>
  <c r="D53" i="24" s="1"/>
  <c r="D58" i="24" s="1"/>
  <c r="C45" i="24"/>
  <c r="C67" i="24" s="1"/>
  <c r="C69" i="24" s="1"/>
  <c r="C34" i="24"/>
  <c r="D27" i="24"/>
  <c r="D112" i="24" s="1"/>
  <c r="D49" i="9"/>
  <c r="D49" i="8"/>
  <c r="D49" i="7"/>
  <c r="D69" i="28" l="1"/>
  <c r="D114" i="28" s="1"/>
  <c r="D45" i="28"/>
  <c r="D57" i="28" s="1"/>
  <c r="D59" i="28" s="1"/>
  <c r="D113" i="28" s="1"/>
  <c r="D107" i="25"/>
  <c r="D105" i="25"/>
  <c r="D104" i="25"/>
  <c r="D69" i="26"/>
  <c r="D114" i="26" s="1"/>
  <c r="D45" i="26"/>
  <c r="D57" i="26" s="1"/>
  <c r="D59" i="26"/>
  <c r="D113" i="26" s="1"/>
  <c r="D117" i="26" s="1"/>
  <c r="D63" i="25"/>
  <c r="D32" i="25"/>
  <c r="D34" i="25" s="1"/>
  <c r="D39" i="25" s="1"/>
  <c r="D33" i="25"/>
  <c r="D78" i="25"/>
  <c r="D77" i="25"/>
  <c r="D64" i="25"/>
  <c r="D74" i="25"/>
  <c r="D65" i="25"/>
  <c r="D68" i="25"/>
  <c r="D75" i="25"/>
  <c r="D79" i="25"/>
  <c r="D66" i="25"/>
  <c r="D67" i="25" s="1"/>
  <c r="D76" i="25"/>
  <c r="D64" i="24"/>
  <c r="D32" i="24"/>
  <c r="D34" i="24" s="1"/>
  <c r="D38" i="24" s="1"/>
  <c r="D77" i="24"/>
  <c r="D33" i="24"/>
  <c r="D63" i="24"/>
  <c r="D78" i="24"/>
  <c r="D74" i="24"/>
  <c r="D65" i="24"/>
  <c r="D68" i="24"/>
  <c r="D75" i="24"/>
  <c r="D79" i="24"/>
  <c r="D66" i="24"/>
  <c r="D67" i="24" s="1"/>
  <c r="D76" i="24"/>
  <c r="H20" i="5"/>
  <c r="H21" i="5"/>
  <c r="H19" i="5"/>
  <c r="H7" i="5"/>
  <c r="H8" i="5"/>
  <c r="H13" i="5"/>
  <c r="H14" i="5"/>
  <c r="H15" i="5"/>
  <c r="H6" i="5"/>
  <c r="E18" i="5"/>
  <c r="E11" i="5"/>
  <c r="E10" i="5"/>
  <c r="E5" i="5"/>
  <c r="E4" i="5"/>
  <c r="E3" i="5"/>
  <c r="D117" i="28" l="1"/>
  <c r="D101" i="26"/>
  <c r="D69" i="25"/>
  <c r="D114" i="25" s="1"/>
  <c r="D80" i="25"/>
  <c r="D87" i="25" s="1"/>
  <c r="D89" i="25" s="1"/>
  <c r="D115" i="25" s="1"/>
  <c r="D44" i="25"/>
  <c r="D40" i="25"/>
  <c r="D42" i="25"/>
  <c r="D43" i="25"/>
  <c r="D38" i="25"/>
  <c r="D41" i="25"/>
  <c r="D56" i="25"/>
  <c r="D37" i="25"/>
  <c r="D44" i="24"/>
  <c r="D37" i="24"/>
  <c r="D45" i="24" s="1"/>
  <c r="D57" i="24" s="1"/>
  <c r="D59" i="24" s="1"/>
  <c r="D113" i="24" s="1"/>
  <c r="D117" i="24" s="1"/>
  <c r="D42" i="24"/>
  <c r="D40" i="24"/>
  <c r="D41" i="24"/>
  <c r="D43" i="24"/>
  <c r="D56" i="24"/>
  <c r="D80" i="24"/>
  <c r="D87" i="24" s="1"/>
  <c r="D89" i="24" s="1"/>
  <c r="D115" i="24" s="1"/>
  <c r="D39" i="24"/>
  <c r="D69" i="24"/>
  <c r="D114" i="24" s="1"/>
  <c r="C108" i="19"/>
  <c r="D97" i="19"/>
  <c r="D116" i="19" s="1"/>
  <c r="D88" i="19"/>
  <c r="D84" i="19"/>
  <c r="C84" i="19"/>
  <c r="C80" i="19"/>
  <c r="D49" i="19"/>
  <c r="D53" i="19" s="1"/>
  <c r="D58" i="19" s="1"/>
  <c r="C45" i="19"/>
  <c r="C67" i="19" s="1"/>
  <c r="C69" i="19" s="1"/>
  <c r="C34" i="19"/>
  <c r="D27" i="19"/>
  <c r="D74" i="19" s="1"/>
  <c r="C108" i="20"/>
  <c r="D97" i="20"/>
  <c r="D116" i="20" s="1"/>
  <c r="D84" i="20"/>
  <c r="D88" i="20" s="1"/>
  <c r="C84" i="20"/>
  <c r="C80" i="20"/>
  <c r="D49" i="20"/>
  <c r="D53" i="20" s="1"/>
  <c r="D58" i="20" s="1"/>
  <c r="C45" i="20"/>
  <c r="C67" i="20" s="1"/>
  <c r="C69" i="20" s="1"/>
  <c r="C34" i="20"/>
  <c r="D27" i="20"/>
  <c r="D75" i="20" s="1"/>
  <c r="H62" i="9"/>
  <c r="J39" i="9"/>
  <c r="G39" i="9"/>
  <c r="D101" i="28" l="1"/>
  <c r="D102" i="26"/>
  <c r="D45" i="25"/>
  <c r="D57" i="25" s="1"/>
  <c r="D59" i="25"/>
  <c r="D113" i="25" s="1"/>
  <c r="D101" i="24"/>
  <c r="D76" i="19"/>
  <c r="D65" i="19"/>
  <c r="D33" i="19"/>
  <c r="D75" i="19"/>
  <c r="D32" i="19"/>
  <c r="D68" i="19"/>
  <c r="D77" i="19"/>
  <c r="D63" i="19"/>
  <c r="D79" i="19"/>
  <c r="D79" i="20"/>
  <c r="D65" i="20"/>
  <c r="D68" i="20"/>
  <c r="D76" i="20"/>
  <c r="D64" i="20"/>
  <c r="D77" i="20"/>
  <c r="D112" i="20"/>
  <c r="D33" i="20"/>
  <c r="D63" i="20"/>
  <c r="D78" i="20"/>
  <c r="D64" i="19"/>
  <c r="D78" i="19"/>
  <c r="D112" i="19"/>
  <c r="D66" i="19"/>
  <c r="D67" i="19" s="1"/>
  <c r="D66" i="20"/>
  <c r="D67" i="20" s="1"/>
  <c r="D74" i="20"/>
  <c r="D32" i="20"/>
  <c r="D102" i="28" l="1"/>
  <c r="D106" i="28"/>
  <c r="D107" i="28"/>
  <c r="D105" i="28"/>
  <c r="D104" i="28"/>
  <c r="D108" i="28" s="1"/>
  <c r="D118" i="28" s="1"/>
  <c r="D119" i="28" s="1"/>
  <c r="D120" i="28" s="1"/>
  <c r="D102" i="24"/>
  <c r="D34" i="19"/>
  <c r="D39" i="19" s="1"/>
  <c r="D80" i="19"/>
  <c r="D87" i="19" s="1"/>
  <c r="D89" i="19" s="1"/>
  <c r="D115" i="19" s="1"/>
  <c r="D34" i="20"/>
  <c r="D40" i="20" s="1"/>
  <c r="D80" i="20"/>
  <c r="D87" i="20" s="1"/>
  <c r="D89" i="20" s="1"/>
  <c r="D115" i="20" s="1"/>
  <c r="D69" i="19"/>
  <c r="D114" i="19" s="1"/>
  <c r="D69" i="20"/>
  <c r="D114" i="20" s="1"/>
  <c r="C108" i="16"/>
  <c r="D97" i="16"/>
  <c r="D116" i="16" s="1"/>
  <c r="D84" i="16"/>
  <c r="D88" i="16" s="1"/>
  <c r="C84" i="16"/>
  <c r="C80" i="16"/>
  <c r="D49" i="16"/>
  <c r="C45" i="16"/>
  <c r="C67" i="16" s="1"/>
  <c r="C69" i="16" s="1"/>
  <c r="C34" i="16"/>
  <c r="D27" i="16"/>
  <c r="C108" i="9"/>
  <c r="D97" i="9"/>
  <c r="D116" i="9" s="1"/>
  <c r="D88" i="9"/>
  <c r="D84" i="9"/>
  <c r="C84" i="9"/>
  <c r="C80" i="9"/>
  <c r="C67" i="9"/>
  <c r="C69" i="9" s="1"/>
  <c r="C45" i="9"/>
  <c r="C34" i="9"/>
  <c r="D27" i="9"/>
  <c r="C108" i="8"/>
  <c r="D97" i="8"/>
  <c r="D116" i="8" s="1"/>
  <c r="D88" i="8"/>
  <c r="D84" i="8"/>
  <c r="C84" i="8"/>
  <c r="C80" i="8"/>
  <c r="C45" i="8"/>
  <c r="C67" i="8" s="1"/>
  <c r="C69" i="8" s="1"/>
  <c r="C34" i="8"/>
  <c r="D27" i="8"/>
  <c r="D112" i="8" s="1"/>
  <c r="C108" i="7"/>
  <c r="D97" i="7"/>
  <c r="D116" i="7" s="1"/>
  <c r="D84" i="7"/>
  <c r="D88" i="7" s="1"/>
  <c r="C84" i="7"/>
  <c r="C80" i="7"/>
  <c r="C45" i="7"/>
  <c r="C67" i="7" s="1"/>
  <c r="C69" i="7" s="1"/>
  <c r="C34" i="7"/>
  <c r="D27" i="7"/>
  <c r="C108" i="6"/>
  <c r="D97" i="6"/>
  <c r="D116" i="6" s="1"/>
  <c r="D84" i="6"/>
  <c r="D88" i="6" s="1"/>
  <c r="C84" i="6"/>
  <c r="C80" i="6"/>
  <c r="D49" i="6"/>
  <c r="C45" i="6"/>
  <c r="C67" i="6" s="1"/>
  <c r="C69" i="6" s="1"/>
  <c r="C34" i="6"/>
  <c r="D27" i="6"/>
  <c r="D44" i="19" l="1"/>
  <c r="D42" i="19"/>
  <c r="D56" i="19"/>
  <c r="D68" i="16"/>
  <c r="D64" i="16"/>
  <c r="D40" i="19"/>
  <c r="D37" i="19"/>
  <c r="D41" i="19"/>
  <c r="D43" i="19"/>
  <c r="D38" i="19"/>
  <c r="D56" i="20"/>
  <c r="D39" i="20"/>
  <c r="D38" i="20"/>
  <c r="D44" i="20"/>
  <c r="D41" i="20"/>
  <c r="D37" i="20"/>
  <c r="D42" i="20"/>
  <c r="D43" i="20"/>
  <c r="D78" i="8"/>
  <c r="D77" i="8"/>
  <c r="D68" i="8"/>
  <c r="D64" i="8"/>
  <c r="D77" i="7"/>
  <c r="D68" i="7"/>
  <c r="D64" i="7"/>
  <c r="D76" i="6"/>
  <c r="D68" i="6"/>
  <c r="D64" i="6"/>
  <c r="D74" i="9"/>
  <c r="D68" i="9"/>
  <c r="D64" i="9"/>
  <c r="D79" i="16"/>
  <c r="D48" i="16"/>
  <c r="D77" i="16"/>
  <c r="D78" i="7"/>
  <c r="D112" i="7"/>
  <c r="D78" i="6"/>
  <c r="D112" i="6"/>
  <c r="D63" i="6"/>
  <c r="D77" i="6"/>
  <c r="D63" i="16"/>
  <c r="D112" i="16"/>
  <c r="D32" i="16"/>
  <c r="D66" i="16"/>
  <c r="D33" i="16"/>
  <c r="D78" i="16"/>
  <c r="D75" i="16"/>
  <c r="D76" i="16"/>
  <c r="D53" i="16"/>
  <c r="D58" i="16" s="1"/>
  <c r="D74" i="16"/>
  <c r="D65" i="16"/>
  <c r="D79" i="9"/>
  <c r="D33" i="9"/>
  <c r="D75" i="9"/>
  <c r="D53" i="9"/>
  <c r="D58" i="9" s="1"/>
  <c r="D76" i="9"/>
  <c r="D63" i="9"/>
  <c r="D77" i="9"/>
  <c r="D65" i="9"/>
  <c r="D78" i="9"/>
  <c r="D112" i="9"/>
  <c r="D32" i="9"/>
  <c r="D66" i="9"/>
  <c r="D65" i="8"/>
  <c r="D79" i="8"/>
  <c r="D66" i="8"/>
  <c r="D74" i="8"/>
  <c r="D76" i="8"/>
  <c r="D32" i="8"/>
  <c r="D33" i="8"/>
  <c r="D75" i="8"/>
  <c r="D53" i="8"/>
  <c r="D58" i="8" s="1"/>
  <c r="D63" i="8"/>
  <c r="D65" i="7"/>
  <c r="D79" i="7"/>
  <c r="D32" i="7"/>
  <c r="D66" i="7"/>
  <c r="D74" i="7"/>
  <c r="D33" i="7"/>
  <c r="D75" i="7"/>
  <c r="D53" i="7"/>
  <c r="D58" i="7" s="1"/>
  <c r="D76" i="7"/>
  <c r="D63" i="7"/>
  <c r="D65" i="6"/>
  <c r="D79" i="6"/>
  <c r="D32" i="6"/>
  <c r="D66" i="6"/>
  <c r="D74" i="6"/>
  <c r="D33" i="6"/>
  <c r="D75" i="6"/>
  <c r="D53" i="6"/>
  <c r="D58" i="6" s="1"/>
  <c r="D106" i="25" l="1"/>
  <c r="D108" i="25" s="1"/>
  <c r="D119" i="25" s="1"/>
  <c r="D34" i="16"/>
  <c r="D39" i="16" s="1"/>
  <c r="D80" i="16"/>
  <c r="D87" i="16" s="1"/>
  <c r="D89" i="16" s="1"/>
  <c r="D115" i="16" s="1"/>
  <c r="D44" i="16"/>
  <c r="D45" i="19"/>
  <c r="D57" i="19" s="1"/>
  <c r="D59" i="19" s="1"/>
  <c r="D113" i="19" s="1"/>
  <c r="D117" i="19" s="1"/>
  <c r="D101" i="19" s="1"/>
  <c r="D102" i="19" s="1"/>
  <c r="D45" i="20"/>
  <c r="D57" i="20" s="1"/>
  <c r="D59" i="20" s="1"/>
  <c r="D113" i="20" s="1"/>
  <c r="D117" i="20" s="1"/>
  <c r="D101" i="20" s="1"/>
  <c r="D38" i="16"/>
  <c r="D43" i="16"/>
  <c r="D42" i="16"/>
  <c r="D37" i="16"/>
  <c r="D40" i="16"/>
  <c r="D34" i="6"/>
  <c r="D37" i="6" s="1"/>
  <c r="D80" i="9"/>
  <c r="D87" i="9" s="1"/>
  <c r="D89" i="9" s="1"/>
  <c r="D115" i="9" s="1"/>
  <c r="D34" i="9"/>
  <c r="D39" i="9" s="1"/>
  <c r="D67" i="16"/>
  <c r="D69" i="16" s="1"/>
  <c r="D114" i="16" s="1"/>
  <c r="D56" i="16"/>
  <c r="D41" i="16"/>
  <c r="D67" i="9"/>
  <c r="D69" i="9" s="1"/>
  <c r="D114" i="9" s="1"/>
  <c r="D43" i="9"/>
  <c r="D80" i="8"/>
  <c r="D87" i="8" s="1"/>
  <c r="D89" i="8" s="1"/>
  <c r="D115" i="8" s="1"/>
  <c r="D67" i="8"/>
  <c r="D34" i="8"/>
  <c r="D80" i="7"/>
  <c r="D87" i="7" s="1"/>
  <c r="D89" i="7" s="1"/>
  <c r="D115" i="7" s="1"/>
  <c r="D67" i="7"/>
  <c r="D34" i="7"/>
  <c r="D67" i="6"/>
  <c r="D80" i="6"/>
  <c r="D87" i="6" s="1"/>
  <c r="D89" i="6" s="1"/>
  <c r="D115" i="6" s="1"/>
  <c r="D45" i="16" l="1"/>
  <c r="D57" i="16" s="1"/>
  <c r="D102" i="20"/>
  <c r="D38" i="9"/>
  <c r="D38" i="6"/>
  <c r="D40" i="9"/>
  <c r="D69" i="8"/>
  <c r="D114" i="8" s="1"/>
  <c r="D59" i="16"/>
  <c r="D113" i="16" s="1"/>
  <c r="D117" i="16" s="1"/>
  <c r="D101" i="16" s="1"/>
  <c r="D69" i="6"/>
  <c r="D114" i="6" s="1"/>
  <c r="D40" i="6"/>
  <c r="D44" i="6"/>
  <c r="D41" i="6"/>
  <c r="D39" i="6"/>
  <c r="D42" i="6"/>
  <c r="D43" i="6"/>
  <c r="D56" i="6"/>
  <c r="D56" i="9"/>
  <c r="D44" i="9"/>
  <c r="F47" i="9" s="1"/>
  <c r="F46" i="9" s="1"/>
  <c r="D42" i="9"/>
  <c r="D37" i="9"/>
  <c r="D41" i="9"/>
  <c r="D69" i="7"/>
  <c r="D114" i="7" s="1"/>
  <c r="D43" i="8"/>
  <c r="D56" i="8"/>
  <c r="D37" i="8"/>
  <c r="D44" i="8"/>
  <c r="D42" i="8"/>
  <c r="D41" i="8"/>
  <c r="D40" i="8"/>
  <c r="D39" i="8"/>
  <c r="D38" i="8"/>
  <c r="D43" i="7"/>
  <c r="D37" i="7"/>
  <c r="D56" i="7"/>
  <c r="D40" i="7"/>
  <c r="D39" i="7"/>
  <c r="D41" i="7"/>
  <c r="D38" i="7"/>
  <c r="D44" i="7"/>
  <c r="D42" i="7"/>
  <c r="D45" i="9" l="1"/>
  <c r="D57" i="9" s="1"/>
  <c r="D59" i="9" s="1"/>
  <c r="D113" i="9" s="1"/>
  <c r="D117" i="9" s="1"/>
  <c r="D101" i="9" s="1"/>
  <c r="D45" i="6"/>
  <c r="D57" i="6" s="1"/>
  <c r="D59" i="6" s="1"/>
  <c r="D113" i="6" s="1"/>
  <c r="D117" i="6" s="1"/>
  <c r="D101" i="6" s="1"/>
  <c r="D102" i="16"/>
  <c r="D45" i="8"/>
  <c r="D57" i="8" s="1"/>
  <c r="D59" i="8"/>
  <c r="D113" i="8" s="1"/>
  <c r="D117" i="8" s="1"/>
  <c r="D45" i="7"/>
  <c r="D57" i="7" s="1"/>
  <c r="D59" i="7" s="1"/>
  <c r="D113" i="7" s="1"/>
  <c r="D117" i="7" s="1"/>
  <c r="D102" i="9" l="1"/>
  <c r="D101" i="8"/>
  <c r="D101" i="7"/>
  <c r="D102" i="6"/>
  <c r="D102" i="8" l="1"/>
  <c r="D102" i="7"/>
  <c r="D120" i="25" l="1"/>
  <c r="D108" i="26"/>
  <c r="D118" i="26"/>
  <c r="D119" i="26" s="1"/>
  <c r="D120" i="26" s="1"/>
  <c r="H3" i="5" l="1"/>
  <c r="H4" i="5"/>
  <c r="H10" i="5"/>
  <c r="G11" i="5"/>
  <c r="F11" i="5"/>
  <c r="D105" i="9"/>
  <c r="F18" i="5"/>
  <c r="D120" i="9"/>
  <c r="D107" i="9"/>
  <c r="D104" i="9"/>
  <c r="D108" i="9"/>
  <c r="D118" i="9"/>
  <c r="D119" i="9"/>
  <c r="D106" i="9"/>
  <c r="D107" i="19"/>
  <c r="D120" i="19"/>
  <c r="D105" i="19"/>
  <c r="D104" i="19"/>
  <c r="D108" i="19"/>
  <c r="D118" i="19"/>
  <c r="D119" i="19"/>
  <c r="D106" i="19"/>
  <c r="D105" i="24"/>
  <c r="F12" i="5"/>
  <c r="D107" i="24"/>
  <c r="D106" i="24"/>
  <c r="D104" i="24"/>
  <c r="D108" i="24"/>
  <c r="D118" i="24"/>
  <c r="D119" i="24"/>
  <c r="D120" i="24"/>
  <c r="D120" i="7"/>
  <c r="D107" i="7"/>
  <c r="D106" i="7"/>
  <c r="D105" i="7"/>
  <c r="D104" i="7"/>
  <c r="D108" i="7"/>
  <c r="D118" i="7"/>
  <c r="D119" i="7"/>
  <c r="F4" i="5"/>
  <c r="D105" i="20"/>
  <c r="D107" i="20"/>
  <c r="F10" i="5"/>
  <c r="D106" i="20"/>
  <c r="D104" i="20"/>
  <c r="D108" i="20"/>
  <c r="D118" i="20"/>
  <c r="D119" i="20"/>
  <c r="D120" i="20"/>
  <c r="D120" i="6"/>
  <c r="F3" i="5"/>
  <c r="D106" i="6"/>
  <c r="D105" i="6"/>
  <c r="D104" i="6"/>
  <c r="D108" i="6"/>
  <c r="D118" i="6"/>
  <c r="D119" i="6"/>
  <c r="D107" i="6"/>
  <c r="D107" i="16"/>
  <c r="D106" i="16"/>
  <c r="D120" i="16"/>
  <c r="D104" i="16"/>
  <c r="D108" i="16"/>
  <c r="D118" i="16"/>
  <c r="D119" i="16"/>
  <c r="D105" i="16"/>
  <c r="D107" i="8"/>
  <c r="D106" i="8"/>
  <c r="D120" i="8"/>
  <c r="D105" i="8"/>
  <c r="D104" i="8"/>
  <c r="D108" i="8"/>
  <c r="D118" i="8"/>
  <c r="D119" i="8"/>
  <c r="F5" i="5"/>
</calcChain>
</file>

<file path=xl/sharedStrings.xml><?xml version="1.0" encoding="utf-8"?>
<sst xmlns="http://schemas.openxmlformats.org/spreadsheetml/2006/main" count="2251" uniqueCount="154">
  <si>
    <t>Instituto Chico Mendes de Conservação da Biodiversidade</t>
  </si>
  <si>
    <t>Planilha de Custos e Formação de Preços</t>
  </si>
  <si>
    <t>A</t>
  </si>
  <si>
    <t>B</t>
  </si>
  <si>
    <t>Município/UF</t>
  </si>
  <si>
    <t>Brasília/DF</t>
  </si>
  <si>
    <t>C</t>
  </si>
  <si>
    <t>D</t>
  </si>
  <si>
    <t>Registro na Secretaria Especial da Previdência e do Trabalho</t>
  </si>
  <si>
    <t>Horas Trabalho por Semana</t>
  </si>
  <si>
    <t>40h</t>
  </si>
  <si>
    <t>Mão de obra</t>
  </si>
  <si>
    <t>Mão de obra vinculada à execução contratual</t>
  </si>
  <si>
    <t>Dados para composição dos custos referentes a mão de obra</t>
  </si>
  <si>
    <t>Tipo de Serviço (mesmo serviço com características distintas)</t>
  </si>
  <si>
    <t>Classificação Brasileira de Ocupações (CBO)</t>
  </si>
  <si>
    <t>4110-10</t>
  </si>
  <si>
    <t>Categoria Profissional (vinculada à execução contratual)</t>
  </si>
  <si>
    <t>Data-Base da Categoria (dia/mês/ano)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</si>
  <si>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</si>
  <si>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</si>
  <si>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</si>
  <si>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</si>
  <si>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</si>
  <si>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Adicional de Insalubridade</t>
  </si>
  <si>
    <t>Adicional Noturno</t>
  </si>
  <si>
    <t>E</t>
  </si>
  <si>
    <t>Adicional de Hora Noturna Reduzida</t>
  </si>
  <si>
    <t>G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</si>
  <si>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</si>
  <si>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</si>
  <si>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</si>
  <si>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</si>
  <si>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</si>
  <si>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</si>
  <si>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Percentual (%)</t>
  </si>
  <si>
    <t>13º (décimo terceiro) Salário</t>
  </si>
  <si>
    <t>Férias e Adicional de Férias</t>
  </si>
  <si>
    <t xml:space="preserve">Total </t>
  </si>
  <si>
    <t>Submódulo 2.2 - Encargos Previdenciários (GPS), Fundo de Garantia por Tempo de Serviço (FGTS) e outras contribuições.</t>
  </si>
  <si>
    <t>2.2</t>
  </si>
  <si>
    <t>GPS, FGTS e outras contribuições</t>
  </si>
  <si>
    <t>INSS</t>
  </si>
  <si>
    <t>Salário Educação</t>
  </si>
  <si>
    <t>SAT</t>
  </si>
  <si>
    <t>SESC ou SESI</t>
  </si>
  <si>
    <t>SENAI ou SENAC</t>
  </si>
  <si>
    <t>F</t>
  </si>
  <si>
    <t>SEBRAE</t>
  </si>
  <si>
    <t>INCRA</t>
  </si>
  <si>
    <t>H</t>
  </si>
  <si>
    <t>FGTS</t>
  </si>
  <si>
    <t>Submódulo 2.3 - Benefícios Mensais e Diários</t>
  </si>
  <si>
    <t>2.3</t>
  </si>
  <si>
    <t>Benefícios Mensais e Diários</t>
  </si>
  <si>
    <t>Valor Unitário</t>
  </si>
  <si>
    <t>Transporte</t>
  </si>
  <si>
    <t>Assistência funeral ou seguro de vida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</si>
  <si>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</si>
  <si>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</si>
  <si>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</si>
  <si>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</si>
  <si>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</si>
  <si>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</si>
  <si>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sobre o Aviso Prévio Indenizado</t>
  </si>
  <si>
    <t>Aviso Prévio Trabalhado</t>
  </si>
  <si>
    <t>Incidência dos encargos do submódulo 2.2 sobre o Aviso Prévio Trabalhado</t>
  </si>
  <si>
    <t>Multa do FGTS sobre o Aviso Prévio Trabalhado</t>
  </si>
  <si>
    <t>Módulo 4 - Custo de Reposição do Profissional Ausente</t>
  </si>
  <si>
    <t>4.1</t>
  </si>
  <si>
    <t>Ausências Legais</t>
  </si>
  <si>
    <t>4.2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</si>
  <si>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</si>
  <si>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</si>
  <si>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</si>
  <si>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</si>
  <si>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</si>
  <si>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</si>
  <si>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</si>
  <si>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</si>
  <si>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</si>
  <si>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</si>
  <si>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</si>
  <si>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</si>
  <si>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(PIS)</t>
  </si>
  <si>
    <t>C.2. Tributos Federais (COFINS)</t>
  </si>
  <si>
    <t>C.3. Tributos Estaduais (especificar)</t>
  </si>
  <si>
    <t>C.4. Tributos Municipais (ISS)</t>
  </si>
  <si>
    <t>Quadro-Resumo do Custo por Empregado</t>
  </si>
  <si>
    <t>Mão de obra vinculada à execução contratual (valor por empregado)</t>
  </si>
  <si>
    <t>Subtotal (A+B+C+D+E)</t>
  </si>
  <si>
    <t>Data de apresentação da proposta: __/__/____</t>
  </si>
  <si>
    <t>Auxílio-Alimentação (21 dias úteis fixos, conforme Estudo Técnico Preliminar)</t>
  </si>
  <si>
    <t>Plano Ambulatorial</t>
  </si>
  <si>
    <t>Assistência Odontológica</t>
  </si>
  <si>
    <t>Férias</t>
  </si>
  <si>
    <t>Licença-Paternidade</t>
  </si>
  <si>
    <t>Ausência por Acidente de Trabalho</t>
  </si>
  <si>
    <t>Licença-Maternidade</t>
  </si>
  <si>
    <t>Intrajornada</t>
  </si>
  <si>
    <t>Intervalo para repouso ou alimentação</t>
  </si>
  <si>
    <t>Submódulo 4.1 - Ausências Legais</t>
  </si>
  <si>
    <t>Submódulo 4.2 - Intrajornada</t>
  </si>
  <si>
    <t>Valor Mensal do Posto de Trabalho</t>
  </si>
  <si>
    <t>Valor Anual do Posto de Trabalho</t>
  </si>
  <si>
    <t>Pregão Eletrônico: __/____</t>
  </si>
  <si>
    <t>Grupo</t>
  </si>
  <si>
    <t>Item</t>
  </si>
  <si>
    <t>Assistente Administrativo II</t>
  </si>
  <si>
    <t>Assistente Administrativo III</t>
  </si>
  <si>
    <t>Assistente Administrativo IV</t>
  </si>
  <si>
    <t>Assistente Jurídico</t>
  </si>
  <si>
    <t>Motorista</t>
  </si>
  <si>
    <t>Diárias</t>
  </si>
  <si>
    <t>Passagens</t>
  </si>
  <si>
    <t>Adicional de Deslocamento</t>
  </si>
  <si>
    <t>Assistente Juridico</t>
  </si>
  <si>
    <t>7825-10</t>
  </si>
  <si>
    <t>Categoria</t>
  </si>
  <si>
    <t>Salário-Base Valor Fixo</t>
  </si>
  <si>
    <t>Posto de Trabalho Máximo Aceitável</t>
  </si>
  <si>
    <t>Valor Mensal Máximo Aceitável</t>
  </si>
  <si>
    <t>Valor Anual Máximo Aceitável</t>
  </si>
  <si>
    <t>ESTIMATIVA DO VALOR DA CONTRATAÇÃO</t>
  </si>
  <si>
    <t>Subtotal</t>
  </si>
  <si>
    <t>Adicional de Deslocamento</t>
  </si>
  <si>
    <t>Crachá</t>
  </si>
  <si>
    <t>Processo: 02070.011796/2023-22</t>
  </si>
  <si>
    <t>UASG: 443036</t>
  </si>
  <si>
    <t>RJ</t>
  </si>
  <si>
    <t>SEAC/RJ</t>
  </si>
  <si>
    <t>MR016702/2023</t>
  </si>
  <si>
    <t>SINTRUCAD-RIO</t>
  </si>
  <si>
    <t>RJ001634/2023</t>
  </si>
  <si>
    <t>Plano Assistência Médica</t>
  </si>
  <si>
    <t>RJ002482/2022</t>
  </si>
  <si>
    <t>Engenheiro Civil</t>
  </si>
  <si>
    <t>2142-05</t>
  </si>
  <si>
    <t>Engenheiro Elétrico</t>
  </si>
  <si>
    <t>2143-05</t>
  </si>
  <si>
    <t>Arquiteto</t>
  </si>
  <si>
    <t xml:space="preserve">SENGE/RJ/CREA/RJ </t>
  </si>
  <si>
    <t xml:space="preserve">SAERJ/RJ/CREA/RJ </t>
  </si>
  <si>
    <t>Resp. Técnica (ART/RRT)</t>
  </si>
  <si>
    <t xml:space="preserve">DF000372/2023 </t>
  </si>
  <si>
    <t xml:space="preserve">SENGE/DF/CREA/DF </t>
  </si>
  <si>
    <t>DF</t>
  </si>
  <si>
    <t>Engenheiro Civil (DF)</t>
  </si>
  <si>
    <t>Arquiteto (DF)</t>
  </si>
  <si>
    <t>Qtd</t>
  </si>
  <si>
    <t>Engenheiro Elétrico (DF)</t>
  </si>
  <si>
    <t>Posto x 12</t>
  </si>
  <si>
    <t>Valor Anual</t>
  </si>
  <si>
    <t>Postos/Mês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</si>
</sst>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&quot;R$&quot;\ 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64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164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6" applyNumberFormat="0" applyAlignment="0" applyProtection="0"/>
    <xf numFmtId="0" fontId="11" fillId="6" borderId="7" applyNumberFormat="0" applyAlignment="0" applyProtection="0"/>
    <xf numFmtId="0" fontId="12" fillId="6" borderId="6" applyNumberFormat="0" applyAlignment="0" applyProtection="0"/>
    <xf numFmtId="0" fontId="13" fillId="0" borderId="8" applyNumberFormat="0" applyFill="0" applyAlignment="0" applyProtection="0"/>
    <xf numFmtId="0" fontId="14" fillId="7" borderId="9" applyNumberFormat="0" applyAlignment="0" applyProtection="0"/>
    <xf numFmtId="0" fontId="15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1" xfId="0" applyFont="1" applyBorder="1" applyAlignment="1">
      <alignment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2" fillId="0" borderId="1" xfId="1" applyNumberFormat="1" applyFont="1" applyFill="1" applyBorder="1" applyAlignment="1">
      <alignment horizontal="center" vertical="center" wrapText="1"/>
    </xf>
    <xf numFmtId="165" fontId="2" fillId="0" borderId="1" xfId="5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65" fontId="2" fillId="33" borderId="1" xfId="52" applyNumberFormat="1" applyFont="1" applyFill="1" applyBorder="1" applyAlignment="1">
      <alignment horizontal="center" vertical="center" wrapText="1"/>
    </xf>
    <xf numFmtId="10" fontId="2" fillId="33" borderId="1" xfId="0" applyNumberFormat="1" applyFont="1" applyFill="1" applyBorder="1" applyAlignment="1">
      <alignment horizontal="center" vertical="center" wrapText="1"/>
    </xf>
    <xf numFmtId="165" fontId="2" fillId="34" borderId="1" xfId="52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" fillId="33" borderId="1" xfId="0" applyFont="1" applyFill="1" applyBorder="1" applyAlignment="1">
      <alignment horizontal="center" vertical="center"/>
    </xf>
    <xf numFmtId="14" fontId="2" fillId="33" borderId="1" xfId="0" applyNumberFormat="1" applyFont="1" applyFill="1" applyBorder="1" applyAlignment="1">
      <alignment horizontal="center" vertical="center"/>
    </xf>
    <xf numFmtId="165" fontId="2" fillId="33" borderId="1" xfId="53" applyNumberFormat="1" applyFont="1" applyFill="1" applyBorder="1" applyAlignment="1">
      <alignment horizontal="center" vertical="center" wrapText="1"/>
    </xf>
    <xf numFmtId="0" fontId="2" fillId="33" borderId="1" xfId="0" applyFont="1" applyFill="1" applyBorder="1" applyAlignment="1">
      <alignment horizontal="center" vertical="center" wrapText="1"/>
    </xf>
    <xf numFmtId="165" fontId="2" fillId="0" borderId="1" xfId="53" applyNumberFormat="1" applyFont="1" applyFill="1" applyBorder="1" applyAlignment="1">
      <alignment horizontal="center" vertical="center" wrapText="1"/>
    </xf>
    <xf numFmtId="0" fontId="20" fillId="0" borderId="0" xfId="0" applyFont="1"/>
    <xf numFmtId="165" fontId="20" fillId="0" borderId="0" xfId="0" applyNumberFormat="1" applyFont="1"/>
    <xf numFmtId="165" fontId="2" fillId="33" borderId="17" xfId="53" applyNumberFormat="1" applyFont="1" applyFill="1" applyBorder="1" applyAlignment="1">
      <alignment horizontal="center" vertical="center" wrapText="1"/>
    </xf>
    <xf numFmtId="165" fontId="2" fillId="33" borderId="1" xfId="61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22" fillId="0" borderId="18" xfId="0" applyFont="1" applyBorder="1" applyAlignment="1">
      <alignment horizontal="center" vertical="center" wrapText="1"/>
    </xf>
    <xf numFmtId="8" fontId="22" fillId="0" borderId="18" xfId="0" applyNumberFormat="1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8" fontId="23" fillId="35" borderId="18" xfId="0" applyNumberFormat="1" applyFont="1" applyFill="1" applyBorder="1" applyAlignment="1">
      <alignment horizontal="center" vertical="center" wrapText="1"/>
    </xf>
    <xf numFmtId="8" fontId="23" fillId="36" borderId="18" xfId="0" applyNumberFormat="1" applyFont="1" applyFill="1" applyBorder="1" applyAlignment="1">
      <alignment horizontal="center" vertical="center" wrapText="1"/>
    </xf>
    <xf numFmtId="165" fontId="20" fillId="0" borderId="0" xfId="0" applyNumberFormat="1" applyFont="1" applyAlignment="1">
      <alignment horizontal="center" vertical="center"/>
    </xf>
    <xf numFmtId="0" fontId="22" fillId="35" borderId="22" xfId="0" applyFont="1" applyFill="1" applyBorder="1" applyAlignment="1">
      <alignment horizontal="center" vertical="center" wrapText="1"/>
    </xf>
    <xf numFmtId="0" fontId="22" fillId="35" borderId="23" xfId="0" applyFont="1" applyFill="1" applyBorder="1" applyAlignment="1">
      <alignment horizontal="center" vertical="center" wrapText="1"/>
    </xf>
    <xf numFmtId="0" fontId="22" fillId="35" borderId="24" xfId="0" applyFont="1" applyFill="1" applyBorder="1" applyAlignment="1">
      <alignment horizontal="center" vertical="center" wrapText="1"/>
    </xf>
    <xf numFmtId="8" fontId="22" fillId="0" borderId="22" xfId="0" applyNumberFormat="1" applyFont="1" applyBorder="1" applyAlignment="1">
      <alignment horizontal="center" vertical="center" wrapText="1"/>
    </xf>
    <xf numFmtId="8" fontId="22" fillId="0" borderId="23" xfId="0" applyNumberFormat="1" applyFont="1" applyBorder="1" applyAlignment="1">
      <alignment horizontal="center" vertical="center" wrapText="1"/>
    </xf>
    <xf numFmtId="8" fontId="22" fillId="0" borderId="24" xfId="0" applyNumberFormat="1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1" fillId="36" borderId="2" xfId="0" applyFont="1" applyFill="1" applyBorder="1" applyAlignment="1">
      <alignment horizontal="center" vertical="center"/>
    </xf>
    <xf numFmtId="0" fontId="21" fillId="36" borderId="12" xfId="0" applyFont="1" applyFill="1" applyBorder="1" applyAlignment="1">
      <alignment horizontal="center" vertical="center"/>
    </xf>
    <xf numFmtId="0" fontId="21" fillId="36" borderId="13" xfId="0" applyFont="1" applyFill="1" applyBorder="1" applyAlignment="1">
      <alignment horizontal="center" vertical="center"/>
    </xf>
    <xf numFmtId="0" fontId="22" fillId="0" borderId="21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36" borderId="22" xfId="0" applyFont="1" applyFill="1" applyBorder="1" applyAlignment="1">
      <alignment horizontal="center" vertical="center" wrapText="1"/>
    </xf>
    <xf numFmtId="0" fontId="22" fillId="36" borderId="23" xfId="0" applyFont="1" applyFill="1" applyBorder="1" applyAlignment="1">
      <alignment horizontal="center" vertical="center" wrapText="1"/>
    </xf>
    <xf numFmtId="0" fontId="22" fillId="36" borderId="24" xfId="0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34" borderId="1" xfId="0" applyFont="1" applyFill="1" applyBorder="1" applyAlignment="1">
      <alignment horizontal="center" vertical="center"/>
    </xf>
    <xf numFmtId="0" fontId="2" fillId="3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34" borderId="2" xfId="0" applyFont="1" applyFill="1" applyBorder="1" applyAlignment="1">
      <alignment horizontal="center" vertical="center"/>
    </xf>
    <xf numFmtId="0" fontId="2" fillId="34" borderId="12" xfId="0" applyFont="1" applyFill="1" applyBorder="1" applyAlignment="1">
      <alignment horizontal="center" vertical="center"/>
    </xf>
    <xf numFmtId="0" fontId="2" fillId="34" borderId="13" xfId="0" applyFont="1" applyFill="1" applyBorder="1" applyAlignment="1">
      <alignment horizontal="center" vertical="center"/>
    </xf>
    <xf numFmtId="0" fontId="2" fillId="34" borderId="14" xfId="0" applyFont="1" applyFill="1" applyBorder="1" applyAlignment="1">
      <alignment horizontal="center" vertical="center"/>
    </xf>
    <xf numFmtId="0" fontId="2" fillId="34" borderId="15" xfId="0" applyFont="1" applyFill="1" applyBorder="1" applyAlignment="1">
      <alignment horizontal="center" vertical="center"/>
    </xf>
    <xf numFmtId="0" fontId="20" fillId="34" borderId="2" xfId="0" applyFont="1" applyFill="1" applyBorder="1" applyAlignment="1">
      <alignment horizontal="center" vertical="center"/>
    </xf>
    <xf numFmtId="0" fontId="20" fillId="34" borderId="12" xfId="0" applyFont="1" applyFill="1" applyBorder="1" applyAlignment="1">
      <alignment horizontal="center" vertical="center"/>
    </xf>
    <xf numFmtId="0" fontId="20" fillId="34" borderId="1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44" fontId="20" fillId="0" borderId="0" xfId="52" applyFont="1" applyAlignment="1">
      <alignment horizontal="center" vertical="center"/>
    </xf>
  </cellXfs>
  <cellStyles count="63">
    <cellStyle name="20% - Ênfase1" xfId="23" builtinId="30" customBuiltin="1"/>
    <cellStyle name="20% - Ênfase2" xfId="27" builtinId="34" customBuiltin="1"/>
    <cellStyle name="20% - Ênfase3" xfId="31" builtinId="38" customBuiltin="1"/>
    <cellStyle name="20% - Ênfase4" xfId="35" builtinId="42" customBuiltin="1"/>
    <cellStyle name="20% - Ênfase5" xfId="39" builtinId="46" customBuiltin="1"/>
    <cellStyle name="20% - Ênfase6" xfId="43" builtinId="50" customBuiltin="1"/>
    <cellStyle name="40% - Ênfase1" xfId="24" builtinId="31" customBuiltin="1"/>
    <cellStyle name="40% - Ênfase2" xfId="28" builtinId="35" customBuiltin="1"/>
    <cellStyle name="40% - Ênfase3" xfId="32" builtinId="39" customBuiltin="1"/>
    <cellStyle name="40% - Ênfase4" xfId="36" builtinId="43" customBuiltin="1"/>
    <cellStyle name="40% - Ênfase5" xfId="40" builtinId="47" customBuiltin="1"/>
    <cellStyle name="40% - Ênfase6" xfId="44" builtinId="51" customBuiltin="1"/>
    <cellStyle name="60% - Ênfase1" xfId="25" builtinId="32" customBuiltin="1"/>
    <cellStyle name="60% - Ênfase2" xfId="29" builtinId="36" customBuiltin="1"/>
    <cellStyle name="60% - Ênfase3" xfId="33" builtinId="40" customBuiltin="1"/>
    <cellStyle name="60% - Ênfase4" xfId="37" builtinId="44" customBuiltin="1"/>
    <cellStyle name="60% - Ênfase5" xfId="41" builtinId="48" customBuiltin="1"/>
    <cellStyle name="60% - Ênfase6" xfId="45" builtinId="52" customBuiltin="1"/>
    <cellStyle name="Bom" xfId="10" builtinId="26" customBuiltin="1"/>
    <cellStyle name="Cálculo" xfId="15" builtinId="22" customBuiltin="1"/>
    <cellStyle name="Célula de Verificação" xfId="17" builtinId="23" customBuiltin="1"/>
    <cellStyle name="Célula Vinculada" xfId="16" builtinId="24" customBuiltin="1"/>
    <cellStyle name="Ênfase1" xfId="22" builtinId="29" customBuiltin="1"/>
    <cellStyle name="Ênfase2" xfId="26" builtinId="33" customBuiltin="1"/>
    <cellStyle name="Ênfase3" xfId="30" builtinId="37" customBuiltin="1"/>
    <cellStyle name="Ênfase4" xfId="34" builtinId="41" customBuiltin="1"/>
    <cellStyle name="Ênfase5" xfId="38" builtinId="45" customBuiltin="1"/>
    <cellStyle name="Ênfase6" xfId="42" builtinId="49" customBuiltin="1"/>
    <cellStyle name="Entrada" xfId="13" builtinId="20" customBuiltin="1"/>
    <cellStyle name="Moeda" xfId="52" builtinId="4"/>
    <cellStyle name="Moeda 2" xfId="61" xr:uid="{336F0F3D-CBDA-4B1D-9E2D-D1332C33743B}"/>
    <cellStyle name="Neutro" xfId="12" builtinId="28" customBuiltin="1"/>
    <cellStyle name="Normal" xfId="0" builtinId="0"/>
    <cellStyle name="Normal 2" xfId="47" xr:uid="{00000000-0005-0000-0000-000020000000}"/>
    <cellStyle name="Nota" xfId="19" builtinId="10" customBuiltin="1"/>
    <cellStyle name="Porcentagem" xfId="1" builtinId="5"/>
    <cellStyle name="Ruim" xfId="11" builtinId="27" customBuiltin="1"/>
    <cellStyle name="Saída" xfId="14" builtinId="21" customBuiltin="1"/>
    <cellStyle name="Texto de Aviso" xfId="18" builtinId="11" customBuiltin="1"/>
    <cellStyle name="Texto Explicativo" xfId="20" builtinId="53" customBuiltin="1"/>
    <cellStyle name="Título" xfId="5" builtinId="15" customBuiltin="1"/>
    <cellStyle name="Título 1" xfId="6" builtinId="16" customBuiltin="1"/>
    <cellStyle name="Título 2" xfId="7" builtinId="17" customBuiltin="1"/>
    <cellStyle name="Título 3" xfId="8" builtinId="18" customBuiltin="1"/>
    <cellStyle name="Título 4" xfId="9" builtinId="19" customBuiltin="1"/>
    <cellStyle name="Total" xfId="21" builtinId="25" customBuiltin="1"/>
    <cellStyle name="Vírgula" xfId="53" builtinId="3"/>
    <cellStyle name="Vírgula 2" xfId="2" xr:uid="{00000000-0005-0000-0000-00002D000000}"/>
    <cellStyle name="Vírgula 3" xfId="4" xr:uid="{00000000-0005-0000-0000-00002E000000}"/>
    <cellStyle name="Vírgula 3 2" xfId="50" xr:uid="{00000000-0005-0000-0000-00002F000000}"/>
    <cellStyle name="Vírgula 3 2 2" xfId="59" xr:uid="{9117E351-03D2-4B73-B092-962CE95B77C3}"/>
    <cellStyle name="Vírgula 3 3" xfId="55" xr:uid="{1E967A40-3769-4EEA-9C63-5AA03C6B227F}"/>
    <cellStyle name="Vírgula 4" xfId="3" xr:uid="{00000000-0005-0000-0000-000030000000}"/>
    <cellStyle name="Vírgula 4 2" xfId="49" xr:uid="{00000000-0005-0000-0000-000031000000}"/>
    <cellStyle name="Vírgula 4 2 2" xfId="58" xr:uid="{37E545C6-2FD2-46F9-AC57-3F497D72F3D3}"/>
    <cellStyle name="Vírgula 4 3" xfId="54" xr:uid="{074D5496-D8AB-413D-BE3F-A1DFAE43AEF4}"/>
    <cellStyle name="Vírgula 5" xfId="46" xr:uid="{00000000-0005-0000-0000-000032000000}"/>
    <cellStyle name="Vírgula 5 2" xfId="51" xr:uid="{00000000-0005-0000-0000-000033000000}"/>
    <cellStyle name="Vírgula 5 2 2" xfId="60" xr:uid="{94847FB9-2476-4CE4-B62E-CA19FD77496B}"/>
    <cellStyle name="Vírgula 5 3" xfId="56" xr:uid="{518FD557-B28C-4E29-B54D-F1F6CA40EBD1}"/>
    <cellStyle name="Vírgula 6" xfId="48" xr:uid="{00000000-0005-0000-0000-000034000000}"/>
    <cellStyle name="Vírgula 6 2" xfId="57" xr:uid="{1A9F421A-4841-4D37-9FFD-5E2DA579A61C}"/>
    <cellStyle name="Vírgula 7" xfId="62" xr:uid="{7E029FEB-B825-4711-88C2-0B6800A8CA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1820A-C040-4C09-97B6-5ED72146646C}">
  <dimension ref="A1:L31"/>
  <sheetViews>
    <sheetView showGridLines="0" tabSelected="1" zoomScale="110" zoomScaleNormal="110" zoomScaleSheetLayoutView="170" workbookViewId="0">
      <selection activeCell="P12" sqref="P12"/>
    </sheetView>
  </sheetViews>
  <sheetFormatPr defaultRowHeight="12.75" x14ac:dyDescent="0.25"/>
  <cols>
    <col min="1" max="1" width="6.140625" style="12" bestFit="1" customWidth="1"/>
    <col min="2" max="2" width="4.85546875" style="12" bestFit="1" customWidth="1"/>
    <col min="3" max="3" width="25.85546875" style="12" bestFit="1" customWidth="1"/>
    <col min="4" max="4" width="4.140625" style="12" bestFit="1" customWidth="1"/>
    <col min="5" max="5" width="12" style="12" bestFit="1" customWidth="1"/>
    <col min="6" max="7" width="16.5703125" style="12" bestFit="1" customWidth="1"/>
    <col min="8" max="8" width="17.7109375" style="12" bestFit="1" customWidth="1"/>
    <col min="9" max="10" width="14.7109375" style="71" hidden="1" customWidth="1"/>
    <col min="11" max="11" width="16.28515625" style="71" hidden="1" customWidth="1"/>
    <col min="12" max="12" width="13.7109375" style="71" hidden="1" customWidth="1"/>
    <col min="13" max="16384" width="9.140625" style="12"/>
  </cols>
  <sheetData>
    <row r="1" spans="1:11" ht="21" customHeight="1" x14ac:dyDescent="0.25">
      <c r="A1" s="39" t="s">
        <v>123</v>
      </c>
      <c r="B1" s="40"/>
      <c r="C1" s="40"/>
      <c r="D1" s="40"/>
      <c r="E1" s="40"/>
      <c r="F1" s="40"/>
      <c r="G1" s="40"/>
      <c r="H1" s="41"/>
    </row>
    <row r="2" spans="1:11" ht="30" x14ac:dyDescent="0.25">
      <c r="A2" s="26" t="s">
        <v>106</v>
      </c>
      <c r="B2" s="26" t="s">
        <v>107</v>
      </c>
      <c r="C2" s="26" t="s">
        <v>118</v>
      </c>
      <c r="D2" s="26" t="s">
        <v>149</v>
      </c>
      <c r="E2" s="26" t="s">
        <v>119</v>
      </c>
      <c r="F2" s="26" t="s">
        <v>120</v>
      </c>
      <c r="G2" s="26" t="s">
        <v>121</v>
      </c>
      <c r="H2" s="26" t="s">
        <v>122</v>
      </c>
      <c r="I2" s="71" t="s">
        <v>151</v>
      </c>
      <c r="J2" s="71" t="s">
        <v>153</v>
      </c>
      <c r="K2" s="71" t="s">
        <v>152</v>
      </c>
    </row>
    <row r="3" spans="1:11" ht="15" x14ac:dyDescent="0.25">
      <c r="A3" s="42">
        <v>1</v>
      </c>
      <c r="B3" s="24">
        <v>1</v>
      </c>
      <c r="C3" s="24" t="s">
        <v>108</v>
      </c>
      <c r="D3" s="24">
        <v>5</v>
      </c>
      <c r="E3" s="25">
        <f>'Ass Adm II'!D21</f>
        <v>4327.5669230769226</v>
      </c>
      <c r="F3" s="25">
        <f ca="1">'Ass Adm II'!D119</f>
        <v>10543.387715603583</v>
      </c>
      <c r="G3" s="25">
        <v>52716.95</v>
      </c>
      <c r="H3" s="25">
        <f t="shared" ref="H3:H5" si="0">G3*12</f>
        <v>632603.39999999991</v>
      </c>
      <c r="I3" s="71">
        <f>10543.39*12</f>
        <v>126520.68</v>
      </c>
      <c r="J3" s="71">
        <f>10543.39*5</f>
        <v>52716.95</v>
      </c>
      <c r="K3" s="71">
        <f>I3*5</f>
        <v>632603.39999999991</v>
      </c>
    </row>
    <row r="4" spans="1:11" ht="15" x14ac:dyDescent="0.25">
      <c r="A4" s="42"/>
      <c r="B4" s="24">
        <v>2</v>
      </c>
      <c r="C4" s="24" t="s">
        <v>109</v>
      </c>
      <c r="D4" s="24">
        <v>3</v>
      </c>
      <c r="E4" s="25">
        <f>'Ass Adm III'!D21</f>
        <v>4946.694375</v>
      </c>
      <c r="F4" s="25">
        <f ca="1">'Ass Adm III'!D119</f>
        <v>11950.992522060467</v>
      </c>
      <c r="G4" s="25">
        <v>35852.97</v>
      </c>
      <c r="H4" s="25">
        <f t="shared" si="0"/>
        <v>430235.64</v>
      </c>
      <c r="I4" s="71">
        <f>11950.99*12</f>
        <v>143411.88</v>
      </c>
      <c r="J4" s="71">
        <f>11950.99*3</f>
        <v>35852.97</v>
      </c>
      <c r="K4" s="71">
        <f>143411.88*3</f>
        <v>430235.64</v>
      </c>
    </row>
    <row r="5" spans="1:11" ht="15" x14ac:dyDescent="0.25">
      <c r="A5" s="42"/>
      <c r="B5" s="24">
        <v>3</v>
      </c>
      <c r="C5" s="24" t="s">
        <v>110</v>
      </c>
      <c r="D5" s="24">
        <v>3</v>
      </c>
      <c r="E5" s="25">
        <f>'Ass Adm IV'!D21</f>
        <v>6855.2642857142846</v>
      </c>
      <c r="F5" s="25">
        <f ca="1">'Ass Adm IV'!D119</f>
        <v>16290.183380801773</v>
      </c>
      <c r="G5" s="25">
        <v>48870.54</v>
      </c>
      <c r="H5" s="25">
        <v>586446.48</v>
      </c>
      <c r="I5" s="71">
        <f>16290.18*12</f>
        <v>195482.16</v>
      </c>
      <c r="J5" s="71">
        <f>16290.18*3</f>
        <v>48870.54</v>
      </c>
      <c r="K5" s="71">
        <f>195482.16*3</f>
        <v>586446.48</v>
      </c>
    </row>
    <row r="6" spans="1:11" ht="15" x14ac:dyDescent="0.25">
      <c r="A6" s="42"/>
      <c r="B6" s="24">
        <v>4</v>
      </c>
      <c r="C6" s="24" t="s">
        <v>113</v>
      </c>
      <c r="D6" s="24">
        <v>130</v>
      </c>
      <c r="E6" s="33">
        <v>381.14</v>
      </c>
      <c r="F6" s="34"/>
      <c r="G6" s="35"/>
      <c r="H6" s="25">
        <f>E6*D6</f>
        <v>49548.2</v>
      </c>
      <c r="I6" s="71">
        <f>381.14*130</f>
        <v>49548.2</v>
      </c>
    </row>
    <row r="7" spans="1:11" ht="15" x14ac:dyDescent="0.25">
      <c r="A7" s="42"/>
      <c r="B7" s="24">
        <v>5</v>
      </c>
      <c r="C7" s="24" t="s">
        <v>114</v>
      </c>
      <c r="D7" s="24">
        <v>90</v>
      </c>
      <c r="E7" s="33">
        <v>1558.77</v>
      </c>
      <c r="F7" s="34"/>
      <c r="G7" s="35"/>
      <c r="H7" s="25">
        <f t="shared" ref="H7:H8" si="1">E7*D7</f>
        <v>140289.29999999999</v>
      </c>
      <c r="I7" s="71">
        <f>1558.77*90</f>
        <v>140289.29999999999</v>
      </c>
    </row>
    <row r="8" spans="1:11" ht="15" x14ac:dyDescent="0.25">
      <c r="A8" s="43"/>
      <c r="B8" s="24">
        <v>6</v>
      </c>
      <c r="C8" s="24" t="s">
        <v>115</v>
      </c>
      <c r="D8" s="24">
        <v>65</v>
      </c>
      <c r="E8" s="33">
        <v>95</v>
      </c>
      <c r="F8" s="34"/>
      <c r="G8" s="35"/>
      <c r="H8" s="25">
        <f t="shared" si="1"/>
        <v>6175</v>
      </c>
      <c r="I8" s="71">
        <f>95*65</f>
        <v>6175</v>
      </c>
    </row>
    <row r="9" spans="1:11" ht="15" x14ac:dyDescent="0.25">
      <c r="A9" s="30" t="s">
        <v>124</v>
      </c>
      <c r="B9" s="31"/>
      <c r="C9" s="31"/>
      <c r="D9" s="31"/>
      <c r="E9" s="31"/>
      <c r="F9" s="31"/>
      <c r="G9" s="32"/>
      <c r="H9" s="27">
        <f>SUM(H3:H8)</f>
        <v>1845298.02</v>
      </c>
    </row>
    <row r="10" spans="1:11" ht="15" x14ac:dyDescent="0.25">
      <c r="A10" s="36">
        <v>2</v>
      </c>
      <c r="B10" s="24">
        <v>7</v>
      </c>
      <c r="C10" s="24" t="s">
        <v>136</v>
      </c>
      <c r="D10" s="24">
        <v>3</v>
      </c>
      <c r="E10" s="25">
        <f>'Engenheiro Civil'!D21</f>
        <v>10302</v>
      </c>
      <c r="F10" s="25">
        <f ca="1">'Engenheiro Civil'!D119</f>
        <v>24478.872919170608</v>
      </c>
      <c r="G10" s="25">
        <v>73436.61</v>
      </c>
      <c r="H10" s="25">
        <f t="shared" ref="H10:H11" si="2">G10*12</f>
        <v>881239.32000000007</v>
      </c>
      <c r="I10" s="71">
        <f>24478.87*12</f>
        <v>293746.44</v>
      </c>
      <c r="J10" s="71">
        <f>24478.87*3</f>
        <v>73436.61</v>
      </c>
      <c r="K10" s="71">
        <f>293746.44*3</f>
        <v>881239.32000000007</v>
      </c>
    </row>
    <row r="11" spans="1:11" ht="15" x14ac:dyDescent="0.25">
      <c r="A11" s="37"/>
      <c r="B11" s="24">
        <v>8</v>
      </c>
      <c r="C11" s="24" t="s">
        <v>138</v>
      </c>
      <c r="D11" s="24">
        <v>1</v>
      </c>
      <c r="E11" s="25">
        <f>'Engenheiro Elétrico'!D21</f>
        <v>10302</v>
      </c>
      <c r="F11" s="25">
        <f ca="1">'Engenheiro Elétrico'!D119</f>
        <v>24478.872919170608</v>
      </c>
      <c r="G11" s="25">
        <f t="shared" ref="G10:G11" ca="1" si="3">F11*D11</f>
        <v>24478.872919170608</v>
      </c>
      <c r="H11" s="25">
        <v>293746.44</v>
      </c>
      <c r="I11" s="71">
        <f>24478.87*12</f>
        <v>293746.44</v>
      </c>
      <c r="J11" s="71">
        <f>24478.87*1</f>
        <v>24478.87</v>
      </c>
      <c r="K11" s="71">
        <f>293746.44*1</f>
        <v>293746.44</v>
      </c>
    </row>
    <row r="12" spans="1:11" ht="15" x14ac:dyDescent="0.25">
      <c r="A12" s="37"/>
      <c r="B12" s="24">
        <v>9</v>
      </c>
      <c r="C12" s="24" t="s">
        <v>140</v>
      </c>
      <c r="D12" s="24">
        <v>2</v>
      </c>
      <c r="E12" s="25">
        <f>Arquiteto!D21</f>
        <v>10302</v>
      </c>
      <c r="F12" s="25">
        <f ca="1">Arquiteto!D119</f>
        <v>24478.872919170608</v>
      </c>
      <c r="G12" s="25">
        <v>48957.74</v>
      </c>
      <c r="H12" s="25">
        <v>587492.88</v>
      </c>
      <c r="I12" s="71">
        <f>24478.87*12</f>
        <v>293746.44</v>
      </c>
      <c r="J12" s="71">
        <f>24478.87*2</f>
        <v>48957.74</v>
      </c>
      <c r="K12" s="71">
        <f>293746.44*2</f>
        <v>587492.88</v>
      </c>
    </row>
    <row r="13" spans="1:11" ht="15" x14ac:dyDescent="0.25">
      <c r="A13" s="37"/>
      <c r="B13" s="24">
        <v>10</v>
      </c>
      <c r="C13" s="24" t="s">
        <v>113</v>
      </c>
      <c r="D13" s="24">
        <v>250</v>
      </c>
      <c r="E13" s="33">
        <v>381.14</v>
      </c>
      <c r="F13" s="34"/>
      <c r="G13" s="35"/>
      <c r="H13" s="25">
        <f>E13*D13</f>
        <v>95285</v>
      </c>
      <c r="I13" s="71">
        <f>381.14*250</f>
        <v>95285</v>
      </c>
    </row>
    <row r="14" spans="1:11" ht="15" x14ac:dyDescent="0.25">
      <c r="A14" s="37"/>
      <c r="B14" s="24">
        <v>11</v>
      </c>
      <c r="C14" s="24" t="s">
        <v>114</v>
      </c>
      <c r="D14" s="24">
        <v>200</v>
      </c>
      <c r="E14" s="33">
        <v>1558.77</v>
      </c>
      <c r="F14" s="34"/>
      <c r="G14" s="35"/>
      <c r="H14" s="25">
        <f t="shared" ref="H14:H15" si="4">E14*D14</f>
        <v>311754</v>
      </c>
      <c r="I14" s="71">
        <f>1558.77*200</f>
        <v>311754</v>
      </c>
    </row>
    <row r="15" spans="1:11" ht="15" x14ac:dyDescent="0.25">
      <c r="A15" s="37"/>
      <c r="B15" s="24">
        <v>12</v>
      </c>
      <c r="C15" s="24" t="s">
        <v>125</v>
      </c>
      <c r="D15" s="24">
        <v>125</v>
      </c>
      <c r="E15" s="33">
        <v>95</v>
      </c>
      <c r="F15" s="34"/>
      <c r="G15" s="35"/>
      <c r="H15" s="25">
        <f t="shared" si="4"/>
        <v>11875</v>
      </c>
      <c r="I15" s="71">
        <f>95*125</f>
        <v>11875</v>
      </c>
    </row>
    <row r="16" spans="1:11" ht="15" x14ac:dyDescent="0.25">
      <c r="A16" s="38"/>
      <c r="B16" s="24">
        <v>13</v>
      </c>
      <c r="C16" s="24" t="s">
        <v>143</v>
      </c>
      <c r="D16" s="24">
        <v>90</v>
      </c>
      <c r="E16" s="33">
        <v>254.59</v>
      </c>
      <c r="F16" s="34"/>
      <c r="G16" s="35"/>
      <c r="H16" s="25">
        <f t="shared" ref="H16" si="5">E16*D16</f>
        <v>22913.1</v>
      </c>
      <c r="I16" s="71">
        <f>254.59*90</f>
        <v>22913.1</v>
      </c>
    </row>
    <row r="17" spans="1:11" ht="15" x14ac:dyDescent="0.25">
      <c r="A17" s="30" t="s">
        <v>124</v>
      </c>
      <c r="B17" s="31"/>
      <c r="C17" s="31"/>
      <c r="D17" s="31"/>
      <c r="E17" s="31"/>
      <c r="F17" s="31"/>
      <c r="G17" s="32"/>
      <c r="H17" s="27">
        <f>SUM(H10:H16)</f>
        <v>2204305.7400000002</v>
      </c>
    </row>
    <row r="18" spans="1:11" ht="15" x14ac:dyDescent="0.25">
      <c r="A18" s="47">
        <v>3</v>
      </c>
      <c r="B18" s="24">
        <v>14</v>
      </c>
      <c r="C18" s="24" t="s">
        <v>111</v>
      </c>
      <c r="D18" s="24">
        <v>1</v>
      </c>
      <c r="E18" s="25">
        <f>'Ass Juridico'!D21</f>
        <v>7147.852857142856</v>
      </c>
      <c r="F18" s="25">
        <f ca="1">'Ass Juridico'!D119</f>
        <v>16955.392261748599</v>
      </c>
      <c r="G18" s="25">
        <v>16955.39</v>
      </c>
      <c r="H18" s="25">
        <v>203464.68</v>
      </c>
      <c r="I18" s="71">
        <f>16955.39*12</f>
        <v>203464.68</v>
      </c>
    </row>
    <row r="19" spans="1:11" ht="15" x14ac:dyDescent="0.25">
      <c r="A19" s="42"/>
      <c r="B19" s="24">
        <v>15</v>
      </c>
      <c r="C19" s="24" t="s">
        <v>113</v>
      </c>
      <c r="D19" s="24">
        <v>20</v>
      </c>
      <c r="E19" s="33">
        <v>381.14</v>
      </c>
      <c r="F19" s="34"/>
      <c r="G19" s="35"/>
      <c r="H19" s="25">
        <f>E19*D19</f>
        <v>7622.7999999999993</v>
      </c>
      <c r="I19" s="71">
        <f>381.14*20</f>
        <v>7622.7999999999993</v>
      </c>
    </row>
    <row r="20" spans="1:11" ht="15" x14ac:dyDescent="0.25">
      <c r="A20" s="42"/>
      <c r="B20" s="24">
        <v>16</v>
      </c>
      <c r="C20" s="24" t="s">
        <v>114</v>
      </c>
      <c r="D20" s="24">
        <v>10</v>
      </c>
      <c r="E20" s="33">
        <v>1558.77</v>
      </c>
      <c r="F20" s="34"/>
      <c r="G20" s="35"/>
      <c r="H20" s="25">
        <f t="shared" ref="H20:H21" si="6">E20*D20</f>
        <v>15587.7</v>
      </c>
      <c r="I20" s="71">
        <f>1558.77*10</f>
        <v>15587.7</v>
      </c>
    </row>
    <row r="21" spans="1:11" ht="15" x14ac:dyDescent="0.25">
      <c r="A21" s="43"/>
      <c r="B21" s="24">
        <v>17</v>
      </c>
      <c r="C21" s="24" t="s">
        <v>125</v>
      </c>
      <c r="D21" s="24">
        <v>10</v>
      </c>
      <c r="E21" s="33">
        <v>95</v>
      </c>
      <c r="F21" s="34"/>
      <c r="G21" s="35"/>
      <c r="H21" s="25">
        <f t="shared" si="6"/>
        <v>950</v>
      </c>
      <c r="I21" s="71">
        <f>95*10</f>
        <v>950</v>
      </c>
    </row>
    <row r="22" spans="1:11" ht="15" x14ac:dyDescent="0.25">
      <c r="A22" s="30" t="s">
        <v>124</v>
      </c>
      <c r="B22" s="31"/>
      <c r="C22" s="31"/>
      <c r="D22" s="31"/>
      <c r="E22" s="31"/>
      <c r="F22" s="31"/>
      <c r="G22" s="32"/>
      <c r="H22" s="27">
        <f>SUM(H18:H21)</f>
        <v>227625.18</v>
      </c>
    </row>
    <row r="23" spans="1:11" ht="15" x14ac:dyDescent="0.25">
      <c r="A23" s="36">
        <v>4</v>
      </c>
      <c r="B23" s="24">
        <v>18</v>
      </c>
      <c r="C23" s="24" t="s">
        <v>147</v>
      </c>
      <c r="D23" s="24">
        <v>2</v>
      </c>
      <c r="E23" s="25">
        <f>'Engenheiro Civil (DF)'!D21</f>
        <v>10302</v>
      </c>
      <c r="F23" s="25">
        <f>'Engenheiro Civil (DF)'!D119</f>
        <v>24395.558633456323</v>
      </c>
      <c r="G23" s="25">
        <v>48791.12</v>
      </c>
      <c r="H23" s="25">
        <v>585493.43999999994</v>
      </c>
      <c r="I23" s="71">
        <f>24395.56*12</f>
        <v>292746.72000000003</v>
      </c>
      <c r="J23" s="71">
        <f>24395.56*2</f>
        <v>48791.12</v>
      </c>
      <c r="K23" s="71">
        <f>292746.72*2</f>
        <v>585493.43999999994</v>
      </c>
    </row>
    <row r="24" spans="1:11" ht="15" x14ac:dyDescent="0.25">
      <c r="A24" s="37"/>
      <c r="B24" s="24">
        <v>19</v>
      </c>
      <c r="C24" s="24" t="s">
        <v>150</v>
      </c>
      <c r="D24" s="24">
        <v>1</v>
      </c>
      <c r="E24" s="25">
        <v>10302</v>
      </c>
      <c r="F24" s="25">
        <f>'Engenheiro Elétrico (DF)'!D119</f>
        <v>24395.558633456323</v>
      </c>
      <c r="G24" s="25">
        <v>24395.56</v>
      </c>
      <c r="H24" s="25">
        <v>292746.71999999997</v>
      </c>
      <c r="I24" s="71">
        <f t="shared" ref="I24:I25" si="7">24395.56*12</f>
        <v>292746.72000000003</v>
      </c>
      <c r="J24" s="71">
        <f>24395.56*1</f>
        <v>24395.56</v>
      </c>
      <c r="K24" s="71">
        <f>292746.72*1</f>
        <v>292746.71999999997</v>
      </c>
    </row>
    <row r="25" spans="1:11" ht="15" x14ac:dyDescent="0.25">
      <c r="A25" s="37"/>
      <c r="B25" s="24">
        <v>20</v>
      </c>
      <c r="C25" s="24" t="s">
        <v>148</v>
      </c>
      <c r="D25" s="24">
        <v>2</v>
      </c>
      <c r="E25" s="25">
        <f>'Arquiteto (DF)'!D21</f>
        <v>10302</v>
      </c>
      <c r="F25" s="25">
        <f>'Arquiteto (DF)'!D119</f>
        <v>24395.558633456323</v>
      </c>
      <c r="G25" s="25">
        <v>48791.12</v>
      </c>
      <c r="H25" s="25">
        <v>585493.43999999994</v>
      </c>
      <c r="I25" s="71">
        <f t="shared" si="7"/>
        <v>292746.72000000003</v>
      </c>
      <c r="J25" s="71">
        <f t="shared" ref="J24:J25" si="8">24395.56*2</f>
        <v>48791.12</v>
      </c>
      <c r="K25" s="71">
        <f t="shared" ref="K24:K25" si="9">292746.72*2</f>
        <v>585493.43999999994</v>
      </c>
    </row>
    <row r="26" spans="1:11" ht="15" x14ac:dyDescent="0.25">
      <c r="A26" s="37"/>
      <c r="B26" s="24">
        <v>21</v>
      </c>
      <c r="C26" s="24" t="s">
        <v>113</v>
      </c>
      <c r="D26" s="24">
        <v>250</v>
      </c>
      <c r="E26" s="33">
        <v>381.14</v>
      </c>
      <c r="F26" s="34"/>
      <c r="G26" s="35"/>
      <c r="H26" s="25">
        <f>E26*D26</f>
        <v>95285</v>
      </c>
      <c r="I26" s="71">
        <f>381.14*250</f>
        <v>95285</v>
      </c>
    </row>
    <row r="27" spans="1:11" ht="15" x14ac:dyDescent="0.25">
      <c r="A27" s="37"/>
      <c r="B27" s="24">
        <v>22</v>
      </c>
      <c r="C27" s="24" t="s">
        <v>114</v>
      </c>
      <c r="D27" s="24">
        <v>200</v>
      </c>
      <c r="E27" s="33">
        <v>1558.77</v>
      </c>
      <c r="F27" s="34"/>
      <c r="G27" s="35"/>
      <c r="H27" s="25">
        <f t="shared" ref="H27:H29" si="10">E27*D27</f>
        <v>311754</v>
      </c>
      <c r="I27" s="71">
        <f>1558.77*200</f>
        <v>311754</v>
      </c>
    </row>
    <row r="28" spans="1:11" ht="15" x14ac:dyDescent="0.25">
      <c r="A28" s="37"/>
      <c r="B28" s="24">
        <v>23</v>
      </c>
      <c r="C28" s="24" t="s">
        <v>125</v>
      </c>
      <c r="D28" s="24">
        <v>125</v>
      </c>
      <c r="E28" s="33">
        <v>95</v>
      </c>
      <c r="F28" s="34"/>
      <c r="G28" s="35"/>
      <c r="H28" s="25">
        <f t="shared" si="10"/>
        <v>11875</v>
      </c>
      <c r="I28" s="71">
        <f>95*125</f>
        <v>11875</v>
      </c>
    </row>
    <row r="29" spans="1:11" ht="15" x14ac:dyDescent="0.25">
      <c r="A29" s="38"/>
      <c r="B29" s="24">
        <v>24</v>
      </c>
      <c r="C29" s="24" t="s">
        <v>143</v>
      </c>
      <c r="D29" s="24">
        <v>90</v>
      </c>
      <c r="E29" s="33">
        <v>254.59</v>
      </c>
      <c r="F29" s="34"/>
      <c r="G29" s="35"/>
      <c r="H29" s="25">
        <f t="shared" si="10"/>
        <v>22913.1</v>
      </c>
      <c r="I29" s="71">
        <f>254.59*90</f>
        <v>22913.1</v>
      </c>
    </row>
    <row r="30" spans="1:11" ht="15" x14ac:dyDescent="0.25">
      <c r="A30" s="30" t="s">
        <v>124</v>
      </c>
      <c r="B30" s="31"/>
      <c r="C30" s="31"/>
      <c r="D30" s="31"/>
      <c r="E30" s="31"/>
      <c r="F30" s="31"/>
      <c r="G30" s="32"/>
      <c r="H30" s="27">
        <f>SUM(H23:H29)</f>
        <v>1905560.7</v>
      </c>
    </row>
    <row r="31" spans="1:11" ht="15" x14ac:dyDescent="0.25">
      <c r="A31" s="44" t="s">
        <v>30</v>
      </c>
      <c r="B31" s="45"/>
      <c r="C31" s="45"/>
      <c r="D31" s="45"/>
      <c r="E31" s="45"/>
      <c r="F31" s="45"/>
      <c r="G31" s="46"/>
      <c r="H31" s="28">
        <f>H9+H17+H22+H30</f>
        <v>6182789.6400000006</v>
      </c>
    </row>
  </sheetData>
  <mergeCells count="24">
    <mergeCell ref="A31:G31"/>
    <mergeCell ref="A17:G17"/>
    <mergeCell ref="A18:A21"/>
    <mergeCell ref="E20:G20"/>
    <mergeCell ref="E21:G21"/>
    <mergeCell ref="A22:G22"/>
    <mergeCell ref="E19:G19"/>
    <mergeCell ref="A23:A29"/>
    <mergeCell ref="E26:G26"/>
    <mergeCell ref="E27:G27"/>
    <mergeCell ref="E28:G28"/>
    <mergeCell ref="E29:G29"/>
    <mergeCell ref="A30:G30"/>
    <mergeCell ref="A1:H1"/>
    <mergeCell ref="E6:G6"/>
    <mergeCell ref="E7:G7"/>
    <mergeCell ref="A3:A8"/>
    <mergeCell ref="E8:G8"/>
    <mergeCell ref="A9:G9"/>
    <mergeCell ref="E14:G14"/>
    <mergeCell ref="E15:G15"/>
    <mergeCell ref="E13:G13"/>
    <mergeCell ref="A10:A16"/>
    <mergeCell ref="E16:G16"/>
  </mergeCells>
  <pageMargins left="0.511811024" right="0.511811024" top="0.78740157499999996" bottom="0.78740157499999996" header="0.31496062000000002" footer="0.31496062000000002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AC802-B3A5-41A1-810A-CC51823F69B7}">
  <dimension ref="A1:F128"/>
  <sheetViews>
    <sheetView workbookViewId="0">
      <selection sqref="A1:XFD1048576"/>
    </sheetView>
  </sheetViews>
  <sheetFormatPr defaultRowHeight="15" x14ac:dyDescent="0.25"/>
  <cols>
    <col min="1" max="1" width="3.5703125" style="12" customWidth="1"/>
    <col min="2" max="2" width="65" style="13" bestFit="1" customWidth="1"/>
    <col min="3" max="3" width="16.7109375" style="13" customWidth="1"/>
    <col min="4" max="4" width="26.140625" style="12" customWidth="1"/>
    <col min="5" max="6" width="11.7109375" bestFit="1" customWidth="1"/>
  </cols>
  <sheetData>
    <row r="1" spans="1:4" x14ac:dyDescent="0.25">
      <c r="A1" s="49" t="s">
        <v>0</v>
      </c>
      <c r="B1" s="49"/>
      <c r="C1" s="49"/>
      <c r="D1" s="49"/>
    </row>
    <row r="2" spans="1:4" x14ac:dyDescent="0.25">
      <c r="A2" s="49" t="s">
        <v>127</v>
      </c>
      <c r="B2" s="49"/>
      <c r="C2" s="49"/>
      <c r="D2" s="49"/>
    </row>
    <row r="3" spans="1:4" x14ac:dyDescent="0.25">
      <c r="A3" s="49" t="s">
        <v>105</v>
      </c>
      <c r="B3" s="49"/>
      <c r="C3" s="49"/>
      <c r="D3" s="49"/>
    </row>
    <row r="4" spans="1:4" x14ac:dyDescent="0.25">
      <c r="A4" s="49" t="s">
        <v>128</v>
      </c>
      <c r="B4" s="49"/>
      <c r="C4" s="49"/>
      <c r="D4" s="49"/>
    </row>
    <row r="5" spans="1:4" x14ac:dyDescent="0.25">
      <c r="A5" s="49" t="s">
        <v>91</v>
      </c>
      <c r="B5" s="49"/>
      <c r="C5" s="49"/>
      <c r="D5" s="49"/>
    </row>
    <row r="6" spans="1:4" x14ac:dyDescent="0.25">
      <c r="A6" s="13"/>
      <c r="D6" s="13"/>
    </row>
    <row r="7" spans="1:4" x14ac:dyDescent="0.25">
      <c r="A7" s="63" t="s">
        <v>1</v>
      </c>
      <c r="B7" s="64"/>
      <c r="C7" s="64"/>
      <c r="D7" s="65"/>
    </row>
    <row r="8" spans="1:4" x14ac:dyDescent="0.25">
      <c r="A8" s="54" t="s">
        <v>11</v>
      </c>
      <c r="B8" s="54"/>
      <c r="C8" s="54"/>
      <c r="D8" s="54"/>
    </row>
    <row r="9" spans="1:4" x14ac:dyDescent="0.25">
      <c r="A9" s="66" t="s">
        <v>12</v>
      </c>
      <c r="B9" s="66"/>
      <c r="C9" s="66"/>
      <c r="D9" s="66"/>
    </row>
    <row r="10" spans="1:4" x14ac:dyDescent="0.25">
      <c r="A10" s="66" t="s">
        <v>13</v>
      </c>
      <c r="B10" s="66"/>
      <c r="C10" s="66"/>
      <c r="D10" s="66"/>
    </row>
    <row r="11" spans="1:4" x14ac:dyDescent="0.25">
      <c r="A11" s="7" t="s">
        <v>2</v>
      </c>
      <c r="B11" s="48" t="s">
        <v>14</v>
      </c>
      <c r="C11" s="48"/>
      <c r="D11" s="14" t="s">
        <v>136</v>
      </c>
    </row>
    <row r="12" spans="1:4" x14ac:dyDescent="0.25">
      <c r="A12" s="7" t="s">
        <v>3</v>
      </c>
      <c r="B12" s="48" t="s">
        <v>9</v>
      </c>
      <c r="C12" s="48"/>
      <c r="D12" s="14" t="s">
        <v>10</v>
      </c>
    </row>
    <row r="13" spans="1:4" x14ac:dyDescent="0.25">
      <c r="A13" s="7" t="s">
        <v>6</v>
      </c>
      <c r="B13" s="48" t="s">
        <v>4</v>
      </c>
      <c r="C13" s="48"/>
      <c r="D13" s="14" t="s">
        <v>146</v>
      </c>
    </row>
    <row r="14" spans="1:4" x14ac:dyDescent="0.25">
      <c r="A14" s="7" t="s">
        <v>7</v>
      </c>
      <c r="B14" s="48" t="s">
        <v>15</v>
      </c>
      <c r="C14" s="48"/>
      <c r="D14" s="14" t="s">
        <v>137</v>
      </c>
    </row>
    <row r="15" spans="1:4" x14ac:dyDescent="0.25">
      <c r="A15" s="7" t="s">
        <v>26</v>
      </c>
      <c r="B15" s="48" t="s">
        <v>17</v>
      </c>
      <c r="C15" s="48"/>
      <c r="D15" s="17" t="s">
        <v>145</v>
      </c>
    </row>
    <row r="16" spans="1:4" x14ac:dyDescent="0.25">
      <c r="A16" s="7" t="s">
        <v>47</v>
      </c>
      <c r="B16" s="48" t="s">
        <v>8</v>
      </c>
      <c r="C16" s="48"/>
      <c r="D16" s="17" t="s">
        <v>144</v>
      </c>
    </row>
    <row r="17" spans="1:4" x14ac:dyDescent="0.25">
      <c r="A17" s="7" t="s">
        <v>28</v>
      </c>
      <c r="B17" s="48" t="s">
        <v>18</v>
      </c>
      <c r="C17" s="48"/>
      <c r="D17" s="15">
        <v>45047</v>
      </c>
    </row>
    <row r="18" spans="1:4" x14ac:dyDescent="0.25">
      <c r="A18" s="50"/>
      <c r="B18" s="50"/>
      <c r="C18" s="50"/>
      <c r="D18" s="50"/>
    </row>
    <row r="19" spans="1:4" x14ac:dyDescent="0.25">
      <c r="A19" s="54" t="s">
        <v>19</v>
      </c>
      <c r="B19" s="54"/>
      <c r="C19" s="54"/>
      <c r="D19" s="54"/>
    </row>
    <row r="20" spans="1:4" x14ac:dyDescent="0.25">
      <c r="A20" s="5">
        <v>1</v>
      </c>
      <c r="B20" s="53" t="s">
        <v>20</v>
      </c>
      <c r="C20" s="53"/>
      <c r="D20" s="5" t="s">
        <v>21</v>
      </c>
    </row>
    <row r="21" spans="1:4" x14ac:dyDescent="0.25">
      <c r="A21" s="5" t="s">
        <v>2</v>
      </c>
      <c r="B21" s="53" t="s">
        <v>22</v>
      </c>
      <c r="C21" s="53"/>
      <c r="D21" s="22">
        <v>10302</v>
      </c>
    </row>
    <row r="22" spans="1:4" x14ac:dyDescent="0.25">
      <c r="A22" s="5" t="s">
        <v>3</v>
      </c>
      <c r="B22" s="53" t="s">
        <v>23</v>
      </c>
      <c r="C22" s="53"/>
      <c r="D22" s="9">
        <v>0</v>
      </c>
    </row>
    <row r="23" spans="1:4" x14ac:dyDescent="0.25">
      <c r="A23" s="5" t="s">
        <v>6</v>
      </c>
      <c r="B23" s="53" t="s">
        <v>24</v>
      </c>
      <c r="C23" s="53"/>
      <c r="D23" s="9">
        <v>0</v>
      </c>
    </row>
    <row r="24" spans="1:4" x14ac:dyDescent="0.25">
      <c r="A24" s="5" t="s">
        <v>7</v>
      </c>
      <c r="B24" s="53" t="s">
        <v>25</v>
      </c>
      <c r="C24" s="53"/>
      <c r="D24" s="9">
        <v>0</v>
      </c>
    </row>
    <row r="25" spans="1:4" x14ac:dyDescent="0.25">
      <c r="A25" s="5" t="s">
        <v>26</v>
      </c>
      <c r="B25" s="53" t="s">
        <v>27</v>
      </c>
      <c r="C25" s="53"/>
      <c r="D25" s="9">
        <v>0</v>
      </c>
    </row>
    <row r="26" spans="1:4" x14ac:dyDescent="0.25">
      <c r="A26" s="5" t="s">
        <v>47</v>
      </c>
      <c r="B26" s="53" t="s">
        <v>29</v>
      </c>
      <c r="C26" s="53"/>
      <c r="D26" s="9">
        <v>0</v>
      </c>
    </row>
    <row r="27" spans="1:4" x14ac:dyDescent="0.25">
      <c r="A27" s="51" t="s">
        <v>30</v>
      </c>
      <c r="B27" s="67"/>
      <c r="C27" s="52"/>
      <c r="D27" s="4">
        <f>SUM(D21:D26)</f>
        <v>10302</v>
      </c>
    </row>
    <row r="28" spans="1:4" x14ac:dyDescent="0.25">
      <c r="A28" s="50"/>
      <c r="B28" s="50"/>
      <c r="C28" s="50"/>
      <c r="D28" s="50"/>
    </row>
    <row r="29" spans="1:4" x14ac:dyDescent="0.25">
      <c r="A29" s="54" t="s">
        <v>31</v>
      </c>
      <c r="B29" s="54"/>
      <c r="C29" s="54"/>
      <c r="D29" s="54"/>
    </row>
    <row r="30" spans="1:4" x14ac:dyDescent="0.25">
      <c r="A30" s="54" t="s">
        <v>32</v>
      </c>
      <c r="B30" s="54"/>
      <c r="C30" s="54"/>
      <c r="D30" s="54"/>
    </row>
    <row r="31" spans="1:4" x14ac:dyDescent="0.25">
      <c r="A31" s="5" t="s">
        <v>33</v>
      </c>
      <c r="B31" s="8" t="s">
        <v>34</v>
      </c>
      <c r="C31" s="5" t="s">
        <v>35</v>
      </c>
      <c r="D31" s="5" t="s">
        <v>21</v>
      </c>
    </row>
    <row r="32" spans="1:4" x14ac:dyDescent="0.25">
      <c r="A32" s="5" t="s">
        <v>2</v>
      </c>
      <c r="B32" s="1" t="s">
        <v>36</v>
      </c>
      <c r="C32" s="10">
        <v>8.3299999999999999E-2</v>
      </c>
      <c r="D32" s="4">
        <f>$D$27*C32</f>
        <v>858.15660000000003</v>
      </c>
    </row>
    <row r="33" spans="1:4" x14ac:dyDescent="0.25">
      <c r="A33" s="5" t="s">
        <v>3</v>
      </c>
      <c r="B33" s="1" t="s">
        <v>37</v>
      </c>
      <c r="C33" s="10">
        <v>0.121</v>
      </c>
      <c r="D33" s="4">
        <f>$D$27*C33</f>
        <v>1246.5419999999999</v>
      </c>
    </row>
    <row r="34" spans="1:4" x14ac:dyDescent="0.25">
      <c r="A34" s="51" t="s">
        <v>38</v>
      </c>
      <c r="B34" s="52"/>
      <c r="C34" s="2">
        <f>SUM(C32:C33)</f>
        <v>0.20429999999999998</v>
      </c>
      <c r="D34" s="4">
        <f>SUM(D32:D33)</f>
        <v>2104.6985999999997</v>
      </c>
    </row>
    <row r="35" spans="1:4" x14ac:dyDescent="0.25">
      <c r="A35" s="55" t="s">
        <v>39</v>
      </c>
      <c r="B35" s="55"/>
      <c r="C35" s="55"/>
      <c r="D35" s="55"/>
    </row>
    <row r="36" spans="1:4" x14ac:dyDescent="0.25">
      <c r="A36" s="5" t="s">
        <v>40</v>
      </c>
      <c r="B36" s="5" t="s">
        <v>41</v>
      </c>
      <c r="C36" s="5" t="s">
        <v>35</v>
      </c>
      <c r="D36" s="5" t="s">
        <v>21</v>
      </c>
    </row>
    <row r="37" spans="1:4" x14ac:dyDescent="0.25">
      <c r="A37" s="5" t="s">
        <v>2</v>
      </c>
      <c r="B37" s="1" t="s">
        <v>42</v>
      </c>
      <c r="C37" s="10">
        <v>0.2</v>
      </c>
      <c r="D37" s="4">
        <f>($D$27+$D$34)*C37</f>
        <v>2481.3397199999999</v>
      </c>
    </row>
    <row r="38" spans="1:4" x14ac:dyDescent="0.25">
      <c r="A38" s="5" t="s">
        <v>3</v>
      </c>
      <c r="B38" s="1" t="s">
        <v>43</v>
      </c>
      <c r="C38" s="10">
        <v>2.5000000000000001E-2</v>
      </c>
      <c r="D38" s="4">
        <f t="shared" ref="D38:D44" si="0">($D$27+$D$34)*C38</f>
        <v>310.16746499999999</v>
      </c>
    </row>
    <row r="39" spans="1:4" x14ac:dyDescent="0.25">
      <c r="A39" s="5" t="s">
        <v>6</v>
      </c>
      <c r="B39" s="1" t="s">
        <v>44</v>
      </c>
      <c r="C39" s="10">
        <v>0.03</v>
      </c>
      <c r="D39" s="4">
        <f t="shared" si="0"/>
        <v>372.20095799999996</v>
      </c>
    </row>
    <row r="40" spans="1:4" x14ac:dyDescent="0.25">
      <c r="A40" s="5" t="s">
        <v>7</v>
      </c>
      <c r="B40" s="1" t="s">
        <v>45</v>
      </c>
      <c r="C40" s="10">
        <v>1.4999999999999999E-2</v>
      </c>
      <c r="D40" s="4">
        <f t="shared" si="0"/>
        <v>186.10047899999998</v>
      </c>
    </row>
    <row r="41" spans="1:4" x14ac:dyDescent="0.25">
      <c r="A41" s="5" t="s">
        <v>26</v>
      </c>
      <c r="B41" s="1" t="s">
        <v>46</v>
      </c>
      <c r="C41" s="10">
        <v>0.01</v>
      </c>
      <c r="D41" s="4">
        <f t="shared" si="0"/>
        <v>124.066986</v>
      </c>
    </row>
    <row r="42" spans="1:4" x14ac:dyDescent="0.25">
      <c r="A42" s="5" t="s">
        <v>47</v>
      </c>
      <c r="B42" s="1" t="s">
        <v>48</v>
      </c>
      <c r="C42" s="10">
        <v>6.0000000000000001E-3</v>
      </c>
      <c r="D42" s="4">
        <f t="shared" si="0"/>
        <v>74.440191600000006</v>
      </c>
    </row>
    <row r="43" spans="1:4" x14ac:dyDescent="0.25">
      <c r="A43" s="5" t="s">
        <v>28</v>
      </c>
      <c r="B43" s="1" t="s">
        <v>49</v>
      </c>
      <c r="C43" s="10">
        <v>2E-3</v>
      </c>
      <c r="D43" s="4">
        <f t="shared" si="0"/>
        <v>24.813397200000001</v>
      </c>
    </row>
    <row r="44" spans="1:4" x14ac:dyDescent="0.25">
      <c r="A44" s="5" t="s">
        <v>50</v>
      </c>
      <c r="B44" s="1" t="s">
        <v>51</v>
      </c>
      <c r="C44" s="10">
        <v>0.08</v>
      </c>
      <c r="D44" s="4">
        <f t="shared" si="0"/>
        <v>992.535888</v>
      </c>
    </row>
    <row r="45" spans="1:4" x14ac:dyDescent="0.25">
      <c r="A45" s="51" t="s">
        <v>38</v>
      </c>
      <c r="B45" s="52"/>
      <c r="C45" s="2">
        <f>SUM(C37:C44)</f>
        <v>0.36800000000000005</v>
      </c>
      <c r="D45" s="4">
        <f>SUM(D37:D44)</f>
        <v>4565.6650847999999</v>
      </c>
    </row>
    <row r="46" spans="1:4" x14ac:dyDescent="0.25">
      <c r="A46" s="54" t="s">
        <v>52</v>
      </c>
      <c r="B46" s="54"/>
      <c r="C46" s="54"/>
      <c r="D46" s="54"/>
    </row>
    <row r="47" spans="1:4" x14ac:dyDescent="0.25">
      <c r="A47" s="5" t="s">
        <v>53</v>
      </c>
      <c r="B47" s="1" t="s">
        <v>54</v>
      </c>
      <c r="C47" s="5" t="s">
        <v>55</v>
      </c>
      <c r="D47" s="5" t="s">
        <v>21</v>
      </c>
    </row>
    <row r="48" spans="1:4" x14ac:dyDescent="0.25">
      <c r="A48" s="5" t="s">
        <v>2</v>
      </c>
      <c r="B48" s="1" t="s">
        <v>56</v>
      </c>
      <c r="C48" s="16">
        <v>5.5</v>
      </c>
      <c r="D48" s="4">
        <v>0</v>
      </c>
    </row>
    <row r="49" spans="1:4" ht="25.5" x14ac:dyDescent="0.25">
      <c r="A49" s="5" t="s">
        <v>3</v>
      </c>
      <c r="B49" s="6" t="s">
        <v>92</v>
      </c>
      <c r="C49" s="16">
        <v>35</v>
      </c>
      <c r="D49" s="4">
        <f>C49*21</f>
        <v>735</v>
      </c>
    </row>
    <row r="50" spans="1:4" x14ac:dyDescent="0.25">
      <c r="A50" s="5" t="s">
        <v>6</v>
      </c>
      <c r="B50" s="53" t="s">
        <v>94</v>
      </c>
      <c r="C50" s="53"/>
      <c r="D50" s="4"/>
    </row>
    <row r="51" spans="1:4" x14ac:dyDescent="0.25">
      <c r="A51" s="5" t="s">
        <v>7</v>
      </c>
      <c r="B51" s="53" t="s">
        <v>57</v>
      </c>
      <c r="C51" s="53"/>
      <c r="D51" s="4"/>
    </row>
    <row r="52" spans="1:4" x14ac:dyDescent="0.25">
      <c r="A52" s="5" t="s">
        <v>26</v>
      </c>
      <c r="B52" s="53" t="s">
        <v>93</v>
      </c>
      <c r="C52" s="53"/>
      <c r="D52" s="18"/>
    </row>
    <row r="53" spans="1:4" x14ac:dyDescent="0.25">
      <c r="A53" s="56" t="s">
        <v>30</v>
      </c>
      <c r="B53" s="56"/>
      <c r="C53" s="56"/>
      <c r="D53" s="4">
        <f>SUM(D48:D52)</f>
        <v>735</v>
      </c>
    </row>
    <row r="54" spans="1:4" x14ac:dyDescent="0.25">
      <c r="A54" s="54" t="s">
        <v>58</v>
      </c>
      <c r="B54" s="54"/>
      <c r="C54" s="54"/>
      <c r="D54" s="54"/>
    </row>
    <row r="55" spans="1:4" x14ac:dyDescent="0.25">
      <c r="A55" s="5">
        <v>2</v>
      </c>
      <c r="B55" s="53" t="s">
        <v>59</v>
      </c>
      <c r="C55" s="53"/>
      <c r="D55" s="5" t="s">
        <v>21</v>
      </c>
    </row>
    <row r="56" spans="1:4" x14ac:dyDescent="0.25">
      <c r="A56" s="5" t="s">
        <v>33</v>
      </c>
      <c r="B56" s="53" t="s">
        <v>34</v>
      </c>
      <c r="C56" s="53"/>
      <c r="D56" s="4">
        <f>D34</f>
        <v>2104.6985999999997</v>
      </c>
    </row>
    <row r="57" spans="1:4" x14ac:dyDescent="0.25">
      <c r="A57" s="5" t="s">
        <v>40</v>
      </c>
      <c r="B57" s="53" t="s">
        <v>41</v>
      </c>
      <c r="C57" s="53"/>
      <c r="D57" s="4">
        <f>D45</f>
        <v>4565.6650847999999</v>
      </c>
    </row>
    <row r="58" spans="1:4" x14ac:dyDescent="0.25">
      <c r="A58" s="5" t="s">
        <v>53</v>
      </c>
      <c r="B58" s="53" t="s">
        <v>54</v>
      </c>
      <c r="C58" s="53"/>
      <c r="D58" s="4">
        <f>D53</f>
        <v>735</v>
      </c>
    </row>
    <row r="59" spans="1:4" x14ac:dyDescent="0.25">
      <c r="A59" s="56" t="s">
        <v>30</v>
      </c>
      <c r="B59" s="56"/>
      <c r="C59" s="56"/>
      <c r="D59" s="4">
        <f>SUM(D56:D58)</f>
        <v>7405.3636847999996</v>
      </c>
    </row>
    <row r="60" spans="1:4" x14ac:dyDescent="0.25">
      <c r="A60" s="50"/>
      <c r="B60" s="50"/>
      <c r="C60" s="50"/>
      <c r="D60" s="50"/>
    </row>
    <row r="61" spans="1:4" x14ac:dyDescent="0.25">
      <c r="A61" s="54" t="s">
        <v>60</v>
      </c>
      <c r="B61" s="54"/>
      <c r="C61" s="54"/>
      <c r="D61" s="54"/>
    </row>
    <row r="62" spans="1:4" x14ac:dyDescent="0.25">
      <c r="A62" s="5">
        <v>3</v>
      </c>
      <c r="B62" s="8" t="s">
        <v>61</v>
      </c>
      <c r="C62" s="5" t="s">
        <v>35</v>
      </c>
      <c r="D62" s="5" t="s">
        <v>21</v>
      </c>
    </row>
    <row r="63" spans="1:4" x14ac:dyDescent="0.25">
      <c r="A63" s="5" t="s">
        <v>2</v>
      </c>
      <c r="B63" s="8" t="s">
        <v>62</v>
      </c>
      <c r="C63" s="10">
        <v>4.1999999999999997E-3</v>
      </c>
      <c r="D63" s="4">
        <f>D27*C63</f>
        <v>43.2684</v>
      </c>
    </row>
    <row r="64" spans="1:4" x14ac:dyDescent="0.25">
      <c r="A64" s="5" t="s">
        <v>3</v>
      </c>
      <c r="B64" s="8" t="s">
        <v>63</v>
      </c>
      <c r="C64" s="10">
        <v>3.4000000000000002E-4</v>
      </c>
      <c r="D64" s="4">
        <f>D27*C64</f>
        <v>3.5026800000000002</v>
      </c>
    </row>
    <row r="65" spans="1:4" x14ac:dyDescent="0.25">
      <c r="A65" s="5" t="s">
        <v>6</v>
      </c>
      <c r="B65" s="8" t="s">
        <v>64</v>
      </c>
      <c r="C65" s="10">
        <v>0.04</v>
      </c>
      <c r="D65" s="4">
        <f>D27*C65</f>
        <v>412.08</v>
      </c>
    </row>
    <row r="66" spans="1:4" x14ac:dyDescent="0.25">
      <c r="A66" s="5" t="s">
        <v>7</v>
      </c>
      <c r="B66" s="8" t="s">
        <v>65</v>
      </c>
      <c r="C66" s="10">
        <v>1.9400000000000001E-2</v>
      </c>
      <c r="D66" s="4">
        <f>D27*C66</f>
        <v>199.8588</v>
      </c>
    </row>
    <row r="67" spans="1:4" x14ac:dyDescent="0.25">
      <c r="A67" s="5" t="s">
        <v>26</v>
      </c>
      <c r="B67" s="8" t="s">
        <v>66</v>
      </c>
      <c r="C67" s="10">
        <f>C45</f>
        <v>0.36800000000000005</v>
      </c>
      <c r="D67" s="4">
        <f>D66*C67</f>
        <v>73.54803840000001</v>
      </c>
    </row>
    <row r="68" spans="1:4" x14ac:dyDescent="0.25">
      <c r="A68" s="5" t="s">
        <v>47</v>
      </c>
      <c r="B68" s="8" t="s">
        <v>67</v>
      </c>
      <c r="C68" s="10">
        <v>6.2E-4</v>
      </c>
      <c r="D68" s="4">
        <f>D27*C68</f>
        <v>6.3872400000000003</v>
      </c>
    </row>
    <row r="69" spans="1:4" x14ac:dyDescent="0.25">
      <c r="A69" s="51" t="s">
        <v>38</v>
      </c>
      <c r="B69" s="52"/>
      <c r="C69" s="2">
        <f>SUM(C63:C68)</f>
        <v>0.43256000000000006</v>
      </c>
      <c r="D69" s="4">
        <f>SUM(D63:D68)</f>
        <v>738.64515840000001</v>
      </c>
    </row>
    <row r="70" spans="1:4" x14ac:dyDescent="0.25">
      <c r="A70" s="57"/>
      <c r="B70" s="57"/>
      <c r="C70" s="57"/>
      <c r="D70" s="57"/>
    </row>
    <row r="71" spans="1:4" x14ac:dyDescent="0.25">
      <c r="A71" s="54" t="s">
        <v>68</v>
      </c>
      <c r="B71" s="54"/>
      <c r="C71" s="54"/>
      <c r="D71" s="54"/>
    </row>
    <row r="72" spans="1:4" x14ac:dyDescent="0.25">
      <c r="A72" s="58" t="s">
        <v>101</v>
      </c>
      <c r="B72" s="59"/>
      <c r="C72" s="59"/>
      <c r="D72" s="60"/>
    </row>
    <row r="73" spans="1:4" x14ac:dyDescent="0.25">
      <c r="A73" s="5" t="s">
        <v>69</v>
      </c>
      <c r="B73" s="1" t="s">
        <v>70</v>
      </c>
      <c r="C73" s="5" t="s">
        <v>35</v>
      </c>
      <c r="D73" s="5" t="s">
        <v>21</v>
      </c>
    </row>
    <row r="74" spans="1:4" x14ac:dyDescent="0.25">
      <c r="A74" s="5" t="s">
        <v>2</v>
      </c>
      <c r="B74" s="1" t="s">
        <v>95</v>
      </c>
      <c r="C74" s="2">
        <v>0</v>
      </c>
      <c r="D74" s="4">
        <f t="shared" ref="D74:D77" si="1">$D$27*C74</f>
        <v>0</v>
      </c>
    </row>
    <row r="75" spans="1:4" x14ac:dyDescent="0.25">
      <c r="A75" s="5" t="s">
        <v>3</v>
      </c>
      <c r="B75" s="1" t="s">
        <v>70</v>
      </c>
      <c r="C75" s="2">
        <v>0</v>
      </c>
      <c r="D75" s="4">
        <f t="shared" si="1"/>
        <v>0</v>
      </c>
    </row>
    <row r="76" spans="1:4" x14ac:dyDescent="0.25">
      <c r="A76" s="5" t="s">
        <v>6</v>
      </c>
      <c r="B76" s="1" t="s">
        <v>96</v>
      </c>
      <c r="C76" s="2">
        <v>0</v>
      </c>
      <c r="D76" s="4">
        <f t="shared" si="1"/>
        <v>0</v>
      </c>
    </row>
    <row r="77" spans="1:4" x14ac:dyDescent="0.25">
      <c r="A77" s="5" t="s">
        <v>7</v>
      </c>
      <c r="B77" s="1" t="s">
        <v>97</v>
      </c>
      <c r="C77" s="2">
        <v>0</v>
      </c>
      <c r="D77" s="4">
        <f t="shared" si="1"/>
        <v>0</v>
      </c>
    </row>
    <row r="78" spans="1:4" x14ac:dyDescent="0.25">
      <c r="A78" s="5" t="s">
        <v>26</v>
      </c>
      <c r="B78" s="1" t="s">
        <v>98</v>
      </c>
      <c r="C78" s="2">
        <v>0</v>
      </c>
      <c r="D78" s="4">
        <f>$D$27*C78</f>
        <v>0</v>
      </c>
    </row>
    <row r="79" spans="1:4" x14ac:dyDescent="0.25">
      <c r="A79" s="5" t="s">
        <v>47</v>
      </c>
      <c r="B79" s="1" t="s">
        <v>29</v>
      </c>
      <c r="C79" s="2">
        <v>0</v>
      </c>
      <c r="D79" s="4">
        <f>$D$27*C79</f>
        <v>0</v>
      </c>
    </row>
    <row r="80" spans="1:4" x14ac:dyDescent="0.25">
      <c r="A80" s="51" t="s">
        <v>38</v>
      </c>
      <c r="B80" s="52"/>
      <c r="C80" s="2">
        <f>SUM(C74:C79)</f>
        <v>0</v>
      </c>
      <c r="D80" s="4">
        <f>SUM(D74:D79)</f>
        <v>0</v>
      </c>
    </row>
    <row r="81" spans="1:4" x14ac:dyDescent="0.25">
      <c r="A81" s="61" t="s">
        <v>102</v>
      </c>
      <c r="B81" s="62"/>
      <c r="C81" s="62"/>
      <c r="D81" s="62"/>
    </row>
    <row r="82" spans="1:4" x14ac:dyDescent="0.25">
      <c r="A82" s="5" t="s">
        <v>71</v>
      </c>
      <c r="B82" s="1" t="s">
        <v>99</v>
      </c>
      <c r="C82" s="5" t="s">
        <v>35</v>
      </c>
      <c r="D82" s="5" t="s">
        <v>21</v>
      </c>
    </row>
    <row r="83" spans="1:4" x14ac:dyDescent="0.25">
      <c r="A83" s="5" t="s">
        <v>2</v>
      </c>
      <c r="B83" s="8" t="s">
        <v>100</v>
      </c>
      <c r="C83" s="2">
        <v>0</v>
      </c>
      <c r="D83" s="4">
        <v>0</v>
      </c>
    </row>
    <row r="84" spans="1:4" x14ac:dyDescent="0.25">
      <c r="A84" s="51" t="s">
        <v>38</v>
      </c>
      <c r="B84" s="52"/>
      <c r="C84" s="2">
        <f>SUM(C83)</f>
        <v>0</v>
      </c>
      <c r="D84" s="4">
        <f>SUM(D83)</f>
        <v>0</v>
      </c>
    </row>
    <row r="85" spans="1:4" x14ac:dyDescent="0.25">
      <c r="A85" s="54" t="s">
        <v>72</v>
      </c>
      <c r="B85" s="54"/>
      <c r="C85" s="54"/>
      <c r="D85" s="54"/>
    </row>
    <row r="86" spans="1:4" x14ac:dyDescent="0.25">
      <c r="A86" s="5">
        <v>4</v>
      </c>
      <c r="B86" s="53" t="s">
        <v>73</v>
      </c>
      <c r="C86" s="53"/>
      <c r="D86" s="5" t="s">
        <v>21</v>
      </c>
    </row>
    <row r="87" spans="1:4" x14ac:dyDescent="0.25">
      <c r="A87" s="5" t="s">
        <v>69</v>
      </c>
      <c r="B87" s="53" t="s">
        <v>70</v>
      </c>
      <c r="C87" s="53"/>
      <c r="D87" s="4">
        <f>D80</f>
        <v>0</v>
      </c>
    </row>
    <row r="88" spans="1:4" x14ac:dyDescent="0.25">
      <c r="A88" s="5" t="s">
        <v>71</v>
      </c>
      <c r="B88" s="53" t="s">
        <v>99</v>
      </c>
      <c r="C88" s="53"/>
      <c r="D88" s="4">
        <f>D84</f>
        <v>0</v>
      </c>
    </row>
    <row r="89" spans="1:4" x14ac:dyDescent="0.25">
      <c r="A89" s="56" t="s">
        <v>30</v>
      </c>
      <c r="B89" s="56"/>
      <c r="C89" s="56"/>
      <c r="D89" s="4">
        <f>SUM(D87:D88)</f>
        <v>0</v>
      </c>
    </row>
    <row r="90" spans="1:4" x14ac:dyDescent="0.25">
      <c r="A90" s="57"/>
      <c r="B90" s="57"/>
      <c r="C90" s="57"/>
      <c r="D90" s="57"/>
    </row>
    <row r="91" spans="1:4" x14ac:dyDescent="0.25">
      <c r="A91" s="58" t="s">
        <v>74</v>
      </c>
      <c r="B91" s="59"/>
      <c r="C91" s="59"/>
      <c r="D91" s="60"/>
    </row>
    <row r="92" spans="1:4" x14ac:dyDescent="0.25">
      <c r="A92" s="5">
        <v>5</v>
      </c>
      <c r="B92" s="53" t="s">
        <v>75</v>
      </c>
      <c r="C92" s="53"/>
      <c r="D92" s="5" t="s">
        <v>21</v>
      </c>
    </row>
    <row r="93" spans="1:4" x14ac:dyDescent="0.25">
      <c r="A93" s="5" t="s">
        <v>2</v>
      </c>
      <c r="B93" s="53" t="s">
        <v>76</v>
      </c>
      <c r="C93" s="53"/>
      <c r="D93" s="9">
        <v>0</v>
      </c>
    </row>
    <row r="94" spans="1:4" x14ac:dyDescent="0.25">
      <c r="A94" s="5" t="s">
        <v>3</v>
      </c>
      <c r="B94" s="53" t="s">
        <v>77</v>
      </c>
      <c r="C94" s="53"/>
      <c r="D94" s="9">
        <v>0</v>
      </c>
    </row>
    <row r="95" spans="1:4" x14ac:dyDescent="0.25">
      <c r="A95" s="5" t="s">
        <v>6</v>
      </c>
      <c r="B95" s="53" t="s">
        <v>78</v>
      </c>
      <c r="C95" s="53"/>
      <c r="D95" s="9">
        <v>0</v>
      </c>
    </row>
    <row r="96" spans="1:4" x14ac:dyDescent="0.25">
      <c r="A96" s="5" t="s">
        <v>7</v>
      </c>
      <c r="B96" s="53" t="s">
        <v>126</v>
      </c>
      <c r="C96" s="53"/>
      <c r="D96" s="9">
        <v>1.25</v>
      </c>
    </row>
    <row r="97" spans="1:6" x14ac:dyDescent="0.25">
      <c r="A97" s="56" t="s">
        <v>38</v>
      </c>
      <c r="B97" s="56"/>
      <c r="C97" s="56"/>
      <c r="D97" s="4">
        <f>SUM(D93:D96)</f>
        <v>1.25</v>
      </c>
    </row>
    <row r="98" spans="1:6" x14ac:dyDescent="0.25">
      <c r="A98" s="57"/>
      <c r="B98" s="57"/>
      <c r="C98" s="57"/>
      <c r="D98" s="57"/>
    </row>
    <row r="99" spans="1:6" x14ac:dyDescent="0.25">
      <c r="A99" s="54" t="s">
        <v>79</v>
      </c>
      <c r="B99" s="54"/>
      <c r="C99" s="54"/>
      <c r="D99" s="54"/>
    </row>
    <row r="100" spans="1:6" x14ac:dyDescent="0.25">
      <c r="A100" s="5">
        <v>6</v>
      </c>
      <c r="B100" s="6" t="s">
        <v>80</v>
      </c>
      <c r="C100" s="5" t="s">
        <v>35</v>
      </c>
      <c r="D100" s="5" t="s">
        <v>21</v>
      </c>
    </row>
    <row r="101" spans="1:6" x14ac:dyDescent="0.25">
      <c r="A101" s="5" t="s">
        <v>2</v>
      </c>
      <c r="B101" s="6" t="s">
        <v>81</v>
      </c>
      <c r="C101" s="3">
        <v>0.08</v>
      </c>
      <c r="D101" s="4">
        <f>D117*C101</f>
        <v>1475.7807074559998</v>
      </c>
    </row>
    <row r="102" spans="1:6" x14ac:dyDescent="0.25">
      <c r="A102" s="5" t="s">
        <v>3</v>
      </c>
      <c r="B102" s="6" t="s">
        <v>82</v>
      </c>
      <c r="C102" s="3">
        <v>0.05</v>
      </c>
      <c r="D102" s="4">
        <f>(D101+D117)*C102</f>
        <v>996.15197753279995</v>
      </c>
    </row>
    <row r="103" spans="1:6" x14ac:dyDescent="0.25">
      <c r="A103" s="5" t="s">
        <v>6</v>
      </c>
      <c r="B103" s="68" t="s">
        <v>83</v>
      </c>
      <c r="C103" s="69"/>
      <c r="D103" s="70"/>
    </row>
    <row r="104" spans="1:6" x14ac:dyDescent="0.25">
      <c r="A104" s="5"/>
      <c r="B104" s="6" t="s">
        <v>84</v>
      </c>
      <c r="C104" s="3">
        <v>1.6500000000000001E-2</v>
      </c>
      <c r="D104" s="4">
        <f>(((D112+D113+D114+D115+D116+D101+D102)*C104)/(0.8575))</f>
        <v>402.52671745202935</v>
      </c>
      <c r="E104" s="23"/>
      <c r="F104" s="23"/>
    </row>
    <row r="105" spans="1:6" x14ac:dyDescent="0.25">
      <c r="A105" s="5"/>
      <c r="B105" s="6" t="s">
        <v>85</v>
      </c>
      <c r="C105" s="3">
        <v>7.5999999999999998E-2</v>
      </c>
      <c r="D105" s="4">
        <f>((D112+D113+D114+D115+D116+D101+D102)*C105)/0.8575</f>
        <v>1854.0624561426807</v>
      </c>
      <c r="E105" s="23"/>
      <c r="F105" s="23"/>
    </row>
    <row r="106" spans="1:6" x14ac:dyDescent="0.25">
      <c r="A106" s="5"/>
      <c r="B106" s="6" t="s">
        <v>86</v>
      </c>
      <c r="C106" s="3">
        <v>0</v>
      </c>
      <c r="D106" s="4">
        <f>((D112+D113+D114+D115+D116+D101+D102)*C106)/0.8575</f>
        <v>0</v>
      </c>
      <c r="E106" s="23"/>
      <c r="F106" s="23"/>
    </row>
    <row r="107" spans="1:6" x14ac:dyDescent="0.25">
      <c r="A107" s="5"/>
      <c r="B107" s="6" t="s">
        <v>87</v>
      </c>
      <c r="C107" s="3">
        <v>0.05</v>
      </c>
      <c r="D107" s="4">
        <f>((D112+D113+D114+D115+D116+D101+D102)*C107)/0.8575</f>
        <v>1219.7779316728163</v>
      </c>
      <c r="E107" s="23"/>
      <c r="F107" s="23"/>
    </row>
    <row r="108" spans="1:6" x14ac:dyDescent="0.25">
      <c r="A108" s="56" t="s">
        <v>38</v>
      </c>
      <c r="B108" s="56"/>
      <c r="C108" s="3">
        <f>SUM(C101,C102,C104,C105,C106,C107)</f>
        <v>0.27250000000000002</v>
      </c>
      <c r="D108" s="4">
        <f>SUM(D101,D102,D104,D105,D106,D107)</f>
        <v>5948.2997902563266</v>
      </c>
      <c r="E108" s="23"/>
      <c r="F108" s="23"/>
    </row>
    <row r="109" spans="1:6" x14ac:dyDescent="0.25">
      <c r="A109" s="57"/>
      <c r="B109" s="57"/>
      <c r="C109" s="57"/>
      <c r="D109" s="57"/>
      <c r="E109" s="23"/>
    </row>
    <row r="110" spans="1:6" x14ac:dyDescent="0.25">
      <c r="A110" s="54" t="s">
        <v>88</v>
      </c>
      <c r="B110" s="54"/>
      <c r="C110" s="54"/>
      <c r="D110" s="54"/>
      <c r="F110" s="23"/>
    </row>
    <row r="111" spans="1:6" x14ac:dyDescent="0.25">
      <c r="A111" s="5"/>
      <c r="B111" s="53" t="s">
        <v>89</v>
      </c>
      <c r="C111" s="53"/>
      <c r="D111" s="5" t="s">
        <v>21</v>
      </c>
    </row>
    <row r="112" spans="1:6" x14ac:dyDescent="0.25">
      <c r="A112" s="5" t="s">
        <v>2</v>
      </c>
      <c r="B112" s="53" t="s">
        <v>19</v>
      </c>
      <c r="C112" s="53"/>
      <c r="D112" s="4">
        <f>D27</f>
        <v>10302</v>
      </c>
      <c r="E112" s="23"/>
    </row>
    <row r="113" spans="1:5" x14ac:dyDescent="0.25">
      <c r="A113" s="5" t="s">
        <v>3</v>
      </c>
      <c r="B113" s="53" t="s">
        <v>31</v>
      </c>
      <c r="C113" s="53"/>
      <c r="D113" s="4">
        <f>D59</f>
        <v>7405.3636847999996</v>
      </c>
    </row>
    <row r="114" spans="1:5" x14ac:dyDescent="0.25">
      <c r="A114" s="5" t="s">
        <v>6</v>
      </c>
      <c r="B114" s="53" t="s">
        <v>60</v>
      </c>
      <c r="C114" s="53"/>
      <c r="D114" s="4">
        <f>D69</f>
        <v>738.64515840000001</v>
      </c>
    </row>
    <row r="115" spans="1:5" x14ac:dyDescent="0.25">
      <c r="A115" s="5" t="s">
        <v>7</v>
      </c>
      <c r="B115" s="53" t="s">
        <v>68</v>
      </c>
      <c r="C115" s="53"/>
      <c r="D115" s="4">
        <f>D89</f>
        <v>0</v>
      </c>
    </row>
    <row r="116" spans="1:5" x14ac:dyDescent="0.25">
      <c r="A116" s="5" t="s">
        <v>26</v>
      </c>
      <c r="B116" s="53" t="s">
        <v>74</v>
      </c>
      <c r="C116" s="53"/>
      <c r="D116" s="4">
        <f>D97</f>
        <v>1.25</v>
      </c>
    </row>
    <row r="117" spans="1:5" x14ac:dyDescent="0.25">
      <c r="A117" s="56" t="s">
        <v>90</v>
      </c>
      <c r="B117" s="56"/>
      <c r="C117" s="56"/>
      <c r="D117" s="4">
        <f>SUM(D112:D116)</f>
        <v>18447.258843199998</v>
      </c>
      <c r="E117" s="23"/>
    </row>
    <row r="118" spans="1:5" x14ac:dyDescent="0.25">
      <c r="A118" s="5" t="s">
        <v>47</v>
      </c>
      <c r="B118" s="53" t="s">
        <v>79</v>
      </c>
      <c r="C118" s="53"/>
      <c r="D118" s="4">
        <f>D108</f>
        <v>5948.2997902563266</v>
      </c>
    </row>
    <row r="119" spans="1:5" x14ac:dyDescent="0.25">
      <c r="A119" s="55" t="s">
        <v>103</v>
      </c>
      <c r="B119" s="55"/>
      <c r="C119" s="55"/>
      <c r="D119" s="11">
        <f>D117+D118</f>
        <v>24395.558633456323</v>
      </c>
      <c r="E119" s="23"/>
    </row>
    <row r="120" spans="1:5" x14ac:dyDescent="0.25">
      <c r="A120" s="55" t="s">
        <v>104</v>
      </c>
      <c r="B120" s="55"/>
      <c r="C120" s="55"/>
      <c r="D120" s="11">
        <f>D119*12</f>
        <v>292746.70360147586</v>
      </c>
    </row>
    <row r="121" spans="1:5" x14ac:dyDescent="0.25">
      <c r="B121" s="12"/>
      <c r="C121" s="12"/>
    </row>
    <row r="122" spans="1:5" x14ac:dyDescent="0.25">
      <c r="B122" s="12"/>
      <c r="C122" s="12"/>
    </row>
    <row r="123" spans="1:5" x14ac:dyDescent="0.25">
      <c r="B123" s="12"/>
      <c r="C123" s="12"/>
      <c r="D123" s="29"/>
    </row>
    <row r="124" spans="1:5" x14ac:dyDescent="0.25">
      <c r="B124" s="12"/>
      <c r="C124" s="12"/>
    </row>
    <row r="125" spans="1:5" x14ac:dyDescent="0.25">
      <c r="B125" s="12"/>
      <c r="C125" s="12"/>
    </row>
    <row r="126" spans="1:5" x14ac:dyDescent="0.25">
      <c r="B126" s="12"/>
      <c r="C126" s="12"/>
    </row>
    <row r="127" spans="1:5" x14ac:dyDescent="0.25">
      <c r="B127" s="12"/>
      <c r="C127" s="12"/>
    </row>
    <row r="128" spans="1:5" x14ac:dyDescent="0.25">
      <c r="B128" s="12"/>
      <c r="C128" s="12"/>
    </row>
  </sheetData>
  <mergeCells count="81">
    <mergeCell ref="B118:C118"/>
    <mergeCell ref="A119:C119"/>
    <mergeCell ref="A120:C120"/>
    <mergeCell ref="B112:C112"/>
    <mergeCell ref="B113:C113"/>
    <mergeCell ref="B114:C114"/>
    <mergeCell ref="B115:C115"/>
    <mergeCell ref="B116:C116"/>
    <mergeCell ref="A117:C117"/>
    <mergeCell ref="B111:C111"/>
    <mergeCell ref="B93:C93"/>
    <mergeCell ref="B94:C94"/>
    <mergeCell ref="B95:C95"/>
    <mergeCell ref="B96:C96"/>
    <mergeCell ref="A97:C97"/>
    <mergeCell ref="A98:D98"/>
    <mergeCell ref="A99:D99"/>
    <mergeCell ref="B103:D103"/>
    <mergeCell ref="A108:B108"/>
    <mergeCell ref="A109:D109"/>
    <mergeCell ref="A110:D110"/>
    <mergeCell ref="B92:C92"/>
    <mergeCell ref="A72:D72"/>
    <mergeCell ref="A80:B80"/>
    <mergeCell ref="A81:D81"/>
    <mergeCell ref="A84:B84"/>
    <mergeCell ref="A85:D85"/>
    <mergeCell ref="B86:C86"/>
    <mergeCell ref="B87:C87"/>
    <mergeCell ref="B88:C88"/>
    <mergeCell ref="A89:C89"/>
    <mergeCell ref="A90:D90"/>
    <mergeCell ref="A91:D91"/>
    <mergeCell ref="A71:D71"/>
    <mergeCell ref="A53:C53"/>
    <mergeCell ref="A54:D54"/>
    <mergeCell ref="B55:C55"/>
    <mergeCell ref="B56:C56"/>
    <mergeCell ref="B57:C57"/>
    <mergeCell ref="B58:C58"/>
    <mergeCell ref="A59:C59"/>
    <mergeCell ref="A60:D60"/>
    <mergeCell ref="A61:D61"/>
    <mergeCell ref="A69:B69"/>
    <mergeCell ref="A70:D70"/>
    <mergeCell ref="B52:C52"/>
    <mergeCell ref="B26:C26"/>
    <mergeCell ref="A27:C27"/>
    <mergeCell ref="A28:D28"/>
    <mergeCell ref="A29:D29"/>
    <mergeCell ref="A30:D30"/>
    <mergeCell ref="A34:B34"/>
    <mergeCell ref="A35:D35"/>
    <mergeCell ref="A45:B45"/>
    <mergeCell ref="A46:D46"/>
    <mergeCell ref="B50:C50"/>
    <mergeCell ref="B51:C51"/>
    <mergeCell ref="B25:C25"/>
    <mergeCell ref="B14:C14"/>
    <mergeCell ref="B15:C15"/>
    <mergeCell ref="B16:C16"/>
    <mergeCell ref="B17:C17"/>
    <mergeCell ref="A18:D18"/>
    <mergeCell ref="A19:D19"/>
    <mergeCell ref="B20:C20"/>
    <mergeCell ref="B21:C21"/>
    <mergeCell ref="B22:C22"/>
    <mergeCell ref="B23:C23"/>
    <mergeCell ref="B24:C24"/>
    <mergeCell ref="B13:C13"/>
    <mergeCell ref="A1:D1"/>
    <mergeCell ref="A2:D2"/>
    <mergeCell ref="A3:D3"/>
    <mergeCell ref="A4:D4"/>
    <mergeCell ref="A5:D5"/>
    <mergeCell ref="A7:D7"/>
    <mergeCell ref="A8:D8"/>
    <mergeCell ref="A9:D9"/>
    <mergeCell ref="A10:D10"/>
    <mergeCell ref="B11:C11"/>
    <mergeCell ref="B12:C12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4798E-88A2-4C02-9AFE-9A0CE5A206EA}">
  <dimension ref="A1:E128"/>
  <sheetViews>
    <sheetView topLeftCell="A93" workbookViewId="0">
      <selection activeCell="H116" sqref="H116"/>
    </sheetView>
  </sheetViews>
  <sheetFormatPr defaultRowHeight="15" x14ac:dyDescent="0.25"/>
  <cols>
    <col min="1" max="1" width="3.5703125" style="12" customWidth="1"/>
    <col min="2" max="2" width="65" style="13" bestFit="1" customWidth="1"/>
    <col min="3" max="3" width="16.7109375" style="13" customWidth="1"/>
    <col min="4" max="4" width="23.42578125" style="12" bestFit="1" customWidth="1"/>
  </cols>
  <sheetData>
    <row r="1" spans="1:4" x14ac:dyDescent="0.25">
      <c r="A1" s="49" t="s">
        <v>0</v>
      </c>
      <c r="B1" s="49"/>
      <c r="C1" s="49"/>
      <c r="D1" s="49"/>
    </row>
    <row r="2" spans="1:4" x14ac:dyDescent="0.25">
      <c r="A2" s="49" t="s">
        <v>127</v>
      </c>
      <c r="B2" s="49"/>
      <c r="C2" s="49"/>
      <c r="D2" s="49"/>
    </row>
    <row r="3" spans="1:4" x14ac:dyDescent="0.25">
      <c r="A3" s="49" t="s">
        <v>105</v>
      </c>
      <c r="B3" s="49"/>
      <c r="C3" s="49"/>
      <c r="D3" s="49"/>
    </row>
    <row r="4" spans="1:4" x14ac:dyDescent="0.25">
      <c r="A4" s="49" t="s">
        <v>128</v>
      </c>
      <c r="B4" s="49"/>
      <c r="C4" s="49"/>
      <c r="D4" s="49"/>
    </row>
    <row r="5" spans="1:4" x14ac:dyDescent="0.25">
      <c r="A5" s="49" t="s">
        <v>91</v>
      </c>
      <c r="B5" s="49"/>
      <c r="C5" s="49"/>
      <c r="D5" s="49"/>
    </row>
    <row r="6" spans="1:4" x14ac:dyDescent="0.25">
      <c r="A6" s="13"/>
      <c r="D6" s="13"/>
    </row>
    <row r="7" spans="1:4" x14ac:dyDescent="0.25">
      <c r="A7" s="63" t="s">
        <v>1</v>
      </c>
      <c r="B7" s="64"/>
      <c r="C7" s="64"/>
      <c r="D7" s="65"/>
    </row>
    <row r="8" spans="1:4" x14ac:dyDescent="0.25">
      <c r="A8" s="54" t="s">
        <v>11</v>
      </c>
      <c r="B8" s="54"/>
      <c r="C8" s="54"/>
      <c r="D8" s="54"/>
    </row>
    <row r="9" spans="1:4" x14ac:dyDescent="0.25">
      <c r="A9" s="66" t="s">
        <v>12</v>
      </c>
      <c r="B9" s="66"/>
      <c r="C9" s="66"/>
      <c r="D9" s="66"/>
    </row>
    <row r="10" spans="1:4" x14ac:dyDescent="0.25">
      <c r="A10" s="66" t="s">
        <v>13</v>
      </c>
      <c r="B10" s="66"/>
      <c r="C10" s="66"/>
      <c r="D10" s="66"/>
    </row>
    <row r="11" spans="1:4" x14ac:dyDescent="0.25">
      <c r="A11" s="7" t="s">
        <v>2</v>
      </c>
      <c r="B11" s="48" t="s">
        <v>14</v>
      </c>
      <c r="C11" s="48"/>
      <c r="D11" s="14" t="s">
        <v>136</v>
      </c>
    </row>
    <row r="12" spans="1:4" x14ac:dyDescent="0.25">
      <c r="A12" s="7" t="s">
        <v>3</v>
      </c>
      <c r="B12" s="48" t="s">
        <v>9</v>
      </c>
      <c r="C12" s="48"/>
      <c r="D12" s="14" t="s">
        <v>10</v>
      </c>
    </row>
    <row r="13" spans="1:4" x14ac:dyDescent="0.25">
      <c r="A13" s="7" t="s">
        <v>6</v>
      </c>
      <c r="B13" s="48" t="s">
        <v>4</v>
      </c>
      <c r="C13" s="48"/>
      <c r="D13" s="14" t="s">
        <v>146</v>
      </c>
    </row>
    <row r="14" spans="1:4" x14ac:dyDescent="0.25">
      <c r="A14" s="7" t="s">
        <v>7</v>
      </c>
      <c r="B14" s="48" t="s">
        <v>15</v>
      </c>
      <c r="C14" s="48"/>
      <c r="D14" s="14" t="s">
        <v>137</v>
      </c>
    </row>
    <row r="15" spans="1:4" x14ac:dyDescent="0.25">
      <c r="A15" s="7" t="s">
        <v>26</v>
      </c>
      <c r="B15" s="48" t="s">
        <v>17</v>
      </c>
      <c r="C15" s="48"/>
      <c r="D15" s="17" t="s">
        <v>145</v>
      </c>
    </row>
    <row r="16" spans="1:4" x14ac:dyDescent="0.25">
      <c r="A16" s="7" t="s">
        <v>47</v>
      </c>
      <c r="B16" s="48" t="s">
        <v>8</v>
      </c>
      <c r="C16" s="48"/>
      <c r="D16" s="17" t="s">
        <v>144</v>
      </c>
    </row>
    <row r="17" spans="1:4" x14ac:dyDescent="0.25">
      <c r="A17" s="7" t="s">
        <v>28</v>
      </c>
      <c r="B17" s="48" t="s">
        <v>18</v>
      </c>
      <c r="C17" s="48"/>
      <c r="D17" s="15">
        <v>45047</v>
      </c>
    </row>
    <row r="18" spans="1:4" x14ac:dyDescent="0.25">
      <c r="A18" s="50"/>
      <c r="B18" s="50"/>
      <c r="C18" s="50"/>
      <c r="D18" s="50"/>
    </row>
    <row r="19" spans="1:4" x14ac:dyDescent="0.25">
      <c r="A19" s="54" t="s">
        <v>19</v>
      </c>
      <c r="B19" s="54"/>
      <c r="C19" s="54"/>
      <c r="D19" s="54"/>
    </row>
    <row r="20" spans="1:4" x14ac:dyDescent="0.25">
      <c r="A20" s="5">
        <v>1</v>
      </c>
      <c r="B20" s="53" t="s">
        <v>20</v>
      </c>
      <c r="C20" s="53"/>
      <c r="D20" s="5" t="s">
        <v>21</v>
      </c>
    </row>
    <row r="21" spans="1:4" x14ac:dyDescent="0.25">
      <c r="A21" s="5" t="s">
        <v>2</v>
      </c>
      <c r="B21" s="53" t="s">
        <v>22</v>
      </c>
      <c r="C21" s="53"/>
      <c r="D21" s="22">
        <v>10302</v>
      </c>
    </row>
    <row r="22" spans="1:4" x14ac:dyDescent="0.25">
      <c r="A22" s="5" t="s">
        <v>3</v>
      </c>
      <c r="B22" s="53" t="s">
        <v>23</v>
      </c>
      <c r="C22" s="53"/>
      <c r="D22" s="9">
        <v>0</v>
      </c>
    </row>
    <row r="23" spans="1:4" x14ac:dyDescent="0.25">
      <c r="A23" s="5" t="s">
        <v>6</v>
      </c>
      <c r="B23" s="53" t="s">
        <v>24</v>
      </c>
      <c r="C23" s="53"/>
      <c r="D23" s="9">
        <v>0</v>
      </c>
    </row>
    <row r="24" spans="1:4" x14ac:dyDescent="0.25">
      <c r="A24" s="5" t="s">
        <v>7</v>
      </c>
      <c r="B24" s="53" t="s">
        <v>25</v>
      </c>
      <c r="C24" s="53"/>
      <c r="D24" s="9">
        <v>0</v>
      </c>
    </row>
    <row r="25" spans="1:4" x14ac:dyDescent="0.25">
      <c r="A25" s="5" t="s">
        <v>26</v>
      </c>
      <c r="B25" s="53" t="s">
        <v>27</v>
      </c>
      <c r="C25" s="53"/>
      <c r="D25" s="9">
        <v>0</v>
      </c>
    </row>
    <row r="26" spans="1:4" x14ac:dyDescent="0.25">
      <c r="A26" s="5" t="s">
        <v>47</v>
      </c>
      <c r="B26" s="53" t="s">
        <v>29</v>
      </c>
      <c r="C26" s="53"/>
      <c r="D26" s="9">
        <v>0</v>
      </c>
    </row>
    <row r="27" spans="1:4" x14ac:dyDescent="0.25">
      <c r="A27" s="51" t="s">
        <v>30</v>
      </c>
      <c r="B27" s="67"/>
      <c r="C27" s="52"/>
      <c r="D27" s="4">
        <f>SUM(D21:D26)</f>
        <v>10302</v>
      </c>
    </row>
    <row r="28" spans="1:4" x14ac:dyDescent="0.25">
      <c r="A28" s="50"/>
      <c r="B28" s="50"/>
      <c r="C28" s="50"/>
      <c r="D28" s="50"/>
    </row>
    <row r="29" spans="1:4" x14ac:dyDescent="0.25">
      <c r="A29" s="54" t="s">
        <v>31</v>
      </c>
      <c r="B29" s="54"/>
      <c r="C29" s="54"/>
      <c r="D29" s="54"/>
    </row>
    <row r="30" spans="1:4" x14ac:dyDescent="0.25">
      <c r="A30" s="54" t="s">
        <v>32</v>
      </c>
      <c r="B30" s="54"/>
      <c r="C30" s="54"/>
      <c r="D30" s="54"/>
    </row>
    <row r="31" spans="1:4" x14ac:dyDescent="0.25">
      <c r="A31" s="5" t="s">
        <v>33</v>
      </c>
      <c r="B31" s="8" t="s">
        <v>34</v>
      </c>
      <c r="C31" s="5" t="s">
        <v>35</v>
      </c>
      <c r="D31" s="5" t="s">
        <v>21</v>
      </c>
    </row>
    <row r="32" spans="1:4" x14ac:dyDescent="0.25">
      <c r="A32" s="5" t="s">
        <v>2</v>
      </c>
      <c r="B32" s="1" t="s">
        <v>36</v>
      </c>
      <c r="C32" s="10">
        <v>8.3299999999999999E-2</v>
      </c>
      <c r="D32" s="4">
        <f>$D$27*C32</f>
        <v>858.15660000000003</v>
      </c>
    </row>
    <row r="33" spans="1:4" x14ac:dyDescent="0.25">
      <c r="A33" s="5" t="s">
        <v>3</v>
      </c>
      <c r="B33" s="1" t="s">
        <v>37</v>
      </c>
      <c r="C33" s="10">
        <v>0.121</v>
      </c>
      <c r="D33" s="4">
        <f>$D$27*C33</f>
        <v>1246.5419999999999</v>
      </c>
    </row>
    <row r="34" spans="1:4" x14ac:dyDescent="0.25">
      <c r="A34" s="51" t="s">
        <v>38</v>
      </c>
      <c r="B34" s="52"/>
      <c r="C34" s="2">
        <f>SUM(C32:C33)</f>
        <v>0.20429999999999998</v>
      </c>
      <c r="D34" s="4">
        <f>SUM(D32:D33)</f>
        <v>2104.6985999999997</v>
      </c>
    </row>
    <row r="35" spans="1:4" x14ac:dyDescent="0.25">
      <c r="A35" s="55" t="s">
        <v>39</v>
      </c>
      <c r="B35" s="55"/>
      <c r="C35" s="55"/>
      <c r="D35" s="55"/>
    </row>
    <row r="36" spans="1:4" x14ac:dyDescent="0.25">
      <c r="A36" s="5" t="s">
        <v>40</v>
      </c>
      <c r="B36" s="5" t="s">
        <v>41</v>
      </c>
      <c r="C36" s="5" t="s">
        <v>35</v>
      </c>
      <c r="D36" s="5" t="s">
        <v>21</v>
      </c>
    </row>
    <row r="37" spans="1:4" x14ac:dyDescent="0.25">
      <c r="A37" s="5" t="s">
        <v>2</v>
      </c>
      <c r="B37" s="1" t="s">
        <v>42</v>
      </c>
      <c r="C37" s="10">
        <v>0.2</v>
      </c>
      <c r="D37" s="4">
        <f>($D$27+$D$34)*C37</f>
        <v>2481.3397199999999</v>
      </c>
    </row>
    <row r="38" spans="1:4" x14ac:dyDescent="0.25">
      <c r="A38" s="5" t="s">
        <v>3</v>
      </c>
      <c r="B38" s="1" t="s">
        <v>43</v>
      </c>
      <c r="C38" s="10">
        <v>2.5000000000000001E-2</v>
      </c>
      <c r="D38" s="4">
        <f t="shared" ref="D38:D44" si="0">($D$27+$D$34)*C38</f>
        <v>310.16746499999999</v>
      </c>
    </row>
    <row r="39" spans="1:4" x14ac:dyDescent="0.25">
      <c r="A39" s="5" t="s">
        <v>6</v>
      </c>
      <c r="B39" s="1" t="s">
        <v>44</v>
      </c>
      <c r="C39" s="10">
        <v>0.03</v>
      </c>
      <c r="D39" s="4">
        <f t="shared" si="0"/>
        <v>372.20095799999996</v>
      </c>
    </row>
    <row r="40" spans="1:4" x14ac:dyDescent="0.25">
      <c r="A40" s="5" t="s">
        <v>7</v>
      </c>
      <c r="B40" s="1" t="s">
        <v>45</v>
      </c>
      <c r="C40" s="10">
        <v>1.4999999999999999E-2</v>
      </c>
      <c r="D40" s="4">
        <f t="shared" si="0"/>
        <v>186.10047899999998</v>
      </c>
    </row>
    <row r="41" spans="1:4" x14ac:dyDescent="0.25">
      <c r="A41" s="5" t="s">
        <v>26</v>
      </c>
      <c r="B41" s="1" t="s">
        <v>46</v>
      </c>
      <c r="C41" s="10">
        <v>0.01</v>
      </c>
      <c r="D41" s="4">
        <f t="shared" si="0"/>
        <v>124.066986</v>
      </c>
    </row>
    <row r="42" spans="1:4" x14ac:dyDescent="0.25">
      <c r="A42" s="5" t="s">
        <v>47</v>
      </c>
      <c r="B42" s="1" t="s">
        <v>48</v>
      </c>
      <c r="C42" s="10">
        <v>6.0000000000000001E-3</v>
      </c>
      <c r="D42" s="4">
        <f t="shared" si="0"/>
        <v>74.440191600000006</v>
      </c>
    </row>
    <row r="43" spans="1:4" x14ac:dyDescent="0.25">
      <c r="A43" s="5" t="s">
        <v>28</v>
      </c>
      <c r="B43" s="1" t="s">
        <v>49</v>
      </c>
      <c r="C43" s="10">
        <v>2E-3</v>
      </c>
      <c r="D43" s="4">
        <f t="shared" si="0"/>
        <v>24.813397200000001</v>
      </c>
    </row>
    <row r="44" spans="1:4" x14ac:dyDescent="0.25">
      <c r="A44" s="5" t="s">
        <v>50</v>
      </c>
      <c r="B44" s="1" t="s">
        <v>51</v>
      </c>
      <c r="C44" s="10">
        <v>0.08</v>
      </c>
      <c r="D44" s="4">
        <f t="shared" si="0"/>
        <v>992.535888</v>
      </c>
    </row>
    <row r="45" spans="1:4" x14ac:dyDescent="0.25">
      <c r="A45" s="51" t="s">
        <v>38</v>
      </c>
      <c r="B45" s="52"/>
      <c r="C45" s="2">
        <f>SUM(C37:C44)</f>
        <v>0.36800000000000005</v>
      </c>
      <c r="D45" s="4">
        <f>SUM(D37:D44)</f>
        <v>4565.6650847999999</v>
      </c>
    </row>
    <row r="46" spans="1:4" x14ac:dyDescent="0.25">
      <c r="A46" s="54" t="s">
        <v>52</v>
      </c>
      <c r="B46" s="54"/>
      <c r="C46" s="54"/>
      <c r="D46" s="54"/>
    </row>
    <row r="47" spans="1:4" x14ac:dyDescent="0.25">
      <c r="A47" s="5" t="s">
        <v>53</v>
      </c>
      <c r="B47" s="1" t="s">
        <v>54</v>
      </c>
      <c r="C47" s="5" t="s">
        <v>55</v>
      </c>
      <c r="D47" s="5" t="s">
        <v>21</v>
      </c>
    </row>
    <row r="48" spans="1:4" x14ac:dyDescent="0.25">
      <c r="A48" s="5" t="s">
        <v>2</v>
      </c>
      <c r="B48" s="1" t="s">
        <v>56</v>
      </c>
      <c r="C48" s="16">
        <v>5.5</v>
      </c>
      <c r="D48" s="4">
        <v>0</v>
      </c>
    </row>
    <row r="49" spans="1:4" ht="25.5" x14ac:dyDescent="0.25">
      <c r="A49" s="5" t="s">
        <v>3</v>
      </c>
      <c r="B49" s="6" t="s">
        <v>92</v>
      </c>
      <c r="C49" s="16">
        <v>35</v>
      </c>
      <c r="D49" s="4">
        <f>C49*21</f>
        <v>735</v>
      </c>
    </row>
    <row r="50" spans="1:4" x14ac:dyDescent="0.25">
      <c r="A50" s="5" t="s">
        <v>6</v>
      </c>
      <c r="B50" s="53" t="s">
        <v>94</v>
      </c>
      <c r="C50" s="53"/>
      <c r="D50" s="4"/>
    </row>
    <row r="51" spans="1:4" x14ac:dyDescent="0.25">
      <c r="A51" s="5" t="s">
        <v>7</v>
      </c>
      <c r="B51" s="53" t="s">
        <v>57</v>
      </c>
      <c r="C51" s="53"/>
      <c r="D51" s="4"/>
    </row>
    <row r="52" spans="1:4" x14ac:dyDescent="0.25">
      <c r="A52" s="5" t="s">
        <v>26</v>
      </c>
      <c r="B52" s="53" t="s">
        <v>93</v>
      </c>
      <c r="C52" s="53"/>
      <c r="D52" s="18"/>
    </row>
    <row r="53" spans="1:4" x14ac:dyDescent="0.25">
      <c r="A53" s="56" t="s">
        <v>30</v>
      </c>
      <c r="B53" s="56"/>
      <c r="C53" s="56"/>
      <c r="D53" s="4">
        <f>SUM(D48:D52)</f>
        <v>735</v>
      </c>
    </row>
    <row r="54" spans="1:4" x14ac:dyDescent="0.25">
      <c r="A54" s="54" t="s">
        <v>58</v>
      </c>
      <c r="B54" s="54"/>
      <c r="C54" s="54"/>
      <c r="D54" s="54"/>
    </row>
    <row r="55" spans="1:4" x14ac:dyDescent="0.25">
      <c r="A55" s="5">
        <v>2</v>
      </c>
      <c r="B55" s="53" t="s">
        <v>59</v>
      </c>
      <c r="C55" s="53"/>
      <c r="D55" s="5" t="s">
        <v>21</v>
      </c>
    </row>
    <row r="56" spans="1:4" x14ac:dyDescent="0.25">
      <c r="A56" s="5" t="s">
        <v>33</v>
      </c>
      <c r="B56" s="53" t="s">
        <v>34</v>
      </c>
      <c r="C56" s="53"/>
      <c r="D56" s="4">
        <f>D34</f>
        <v>2104.6985999999997</v>
      </c>
    </row>
    <row r="57" spans="1:4" x14ac:dyDescent="0.25">
      <c r="A57" s="5" t="s">
        <v>40</v>
      </c>
      <c r="B57" s="53" t="s">
        <v>41</v>
      </c>
      <c r="C57" s="53"/>
      <c r="D57" s="4">
        <f>D45</f>
        <v>4565.6650847999999</v>
      </c>
    </row>
    <row r="58" spans="1:4" x14ac:dyDescent="0.25">
      <c r="A58" s="5" t="s">
        <v>53</v>
      </c>
      <c r="B58" s="53" t="s">
        <v>54</v>
      </c>
      <c r="C58" s="53"/>
      <c r="D58" s="4">
        <f>D53</f>
        <v>735</v>
      </c>
    </row>
    <row r="59" spans="1:4" x14ac:dyDescent="0.25">
      <c r="A59" s="56" t="s">
        <v>30</v>
      </c>
      <c r="B59" s="56"/>
      <c r="C59" s="56"/>
      <c r="D59" s="4">
        <f>SUM(D56:D58)</f>
        <v>7405.3636847999996</v>
      </c>
    </row>
    <row r="60" spans="1:4" x14ac:dyDescent="0.25">
      <c r="A60" s="50"/>
      <c r="B60" s="50"/>
      <c r="C60" s="50"/>
      <c r="D60" s="50"/>
    </row>
    <row r="61" spans="1:4" x14ac:dyDescent="0.25">
      <c r="A61" s="54" t="s">
        <v>60</v>
      </c>
      <c r="B61" s="54"/>
      <c r="C61" s="54"/>
      <c r="D61" s="54"/>
    </row>
    <row r="62" spans="1:4" x14ac:dyDescent="0.25">
      <c r="A62" s="5">
        <v>3</v>
      </c>
      <c r="B62" s="8" t="s">
        <v>61</v>
      </c>
      <c r="C62" s="5" t="s">
        <v>35</v>
      </c>
      <c r="D62" s="5" t="s">
        <v>21</v>
      </c>
    </row>
    <row r="63" spans="1:4" x14ac:dyDescent="0.25">
      <c r="A63" s="5" t="s">
        <v>2</v>
      </c>
      <c r="B63" s="8" t="s">
        <v>62</v>
      </c>
      <c r="C63" s="10">
        <v>4.1999999999999997E-3</v>
      </c>
      <c r="D63" s="4">
        <f>D27*C63</f>
        <v>43.2684</v>
      </c>
    </row>
    <row r="64" spans="1:4" x14ac:dyDescent="0.25">
      <c r="A64" s="5" t="s">
        <v>3</v>
      </c>
      <c r="B64" s="8" t="s">
        <v>63</v>
      </c>
      <c r="C64" s="10">
        <v>3.4000000000000002E-4</v>
      </c>
      <c r="D64" s="4">
        <f>D27*C64</f>
        <v>3.5026800000000002</v>
      </c>
    </row>
    <row r="65" spans="1:4" x14ac:dyDescent="0.25">
      <c r="A65" s="5" t="s">
        <v>6</v>
      </c>
      <c r="B65" s="8" t="s">
        <v>64</v>
      </c>
      <c r="C65" s="10">
        <v>0.04</v>
      </c>
      <c r="D65" s="4">
        <f>D27*C65</f>
        <v>412.08</v>
      </c>
    </row>
    <row r="66" spans="1:4" x14ac:dyDescent="0.25">
      <c r="A66" s="5" t="s">
        <v>7</v>
      </c>
      <c r="B66" s="8" t="s">
        <v>65</v>
      </c>
      <c r="C66" s="10">
        <v>1.9400000000000001E-2</v>
      </c>
      <c r="D66" s="4">
        <f>D27*C66</f>
        <v>199.8588</v>
      </c>
    </row>
    <row r="67" spans="1:4" x14ac:dyDescent="0.25">
      <c r="A67" s="5" t="s">
        <v>26</v>
      </c>
      <c r="B67" s="8" t="s">
        <v>66</v>
      </c>
      <c r="C67" s="10">
        <f>C45</f>
        <v>0.36800000000000005</v>
      </c>
      <c r="D67" s="4">
        <f>D66*C67</f>
        <v>73.54803840000001</v>
      </c>
    </row>
    <row r="68" spans="1:4" x14ac:dyDescent="0.25">
      <c r="A68" s="5" t="s">
        <v>47</v>
      </c>
      <c r="B68" s="8" t="s">
        <v>67</v>
      </c>
      <c r="C68" s="10">
        <v>6.2E-4</v>
      </c>
      <c r="D68" s="4">
        <f>D27*C68</f>
        <v>6.3872400000000003</v>
      </c>
    </row>
    <row r="69" spans="1:4" x14ac:dyDescent="0.25">
      <c r="A69" s="51" t="s">
        <v>38</v>
      </c>
      <c r="B69" s="52"/>
      <c r="C69" s="2">
        <f>SUM(C63:C68)</f>
        <v>0.43256000000000006</v>
      </c>
      <c r="D69" s="4">
        <f>SUM(D63:D68)</f>
        <v>738.64515840000001</v>
      </c>
    </row>
    <row r="70" spans="1:4" x14ac:dyDescent="0.25">
      <c r="A70" s="57"/>
      <c r="B70" s="57"/>
      <c r="C70" s="57"/>
      <c r="D70" s="57"/>
    </row>
    <row r="71" spans="1:4" x14ac:dyDescent="0.25">
      <c r="A71" s="54" t="s">
        <v>68</v>
      </c>
      <c r="B71" s="54"/>
      <c r="C71" s="54"/>
      <c r="D71" s="54"/>
    </row>
    <row r="72" spans="1:4" x14ac:dyDescent="0.25">
      <c r="A72" s="58" t="s">
        <v>101</v>
      </c>
      <c r="B72" s="59"/>
      <c r="C72" s="59"/>
      <c r="D72" s="60"/>
    </row>
    <row r="73" spans="1:4" x14ac:dyDescent="0.25">
      <c r="A73" s="5" t="s">
        <v>69</v>
      </c>
      <c r="B73" s="1" t="s">
        <v>70</v>
      </c>
      <c r="C73" s="5" t="s">
        <v>35</v>
      </c>
      <c r="D73" s="5" t="s">
        <v>21</v>
      </c>
    </row>
    <row r="74" spans="1:4" x14ac:dyDescent="0.25">
      <c r="A74" s="5" t="s">
        <v>2</v>
      </c>
      <c r="B74" s="1" t="s">
        <v>95</v>
      </c>
      <c r="C74" s="2">
        <v>0</v>
      </c>
      <c r="D74" s="4">
        <f t="shared" ref="D74:D77" si="1">$D$27*C74</f>
        <v>0</v>
      </c>
    </row>
    <row r="75" spans="1:4" x14ac:dyDescent="0.25">
      <c r="A75" s="5" t="s">
        <v>3</v>
      </c>
      <c r="B75" s="1" t="s">
        <v>70</v>
      </c>
      <c r="C75" s="2">
        <v>0</v>
      </c>
      <c r="D75" s="4">
        <f t="shared" si="1"/>
        <v>0</v>
      </c>
    </row>
    <row r="76" spans="1:4" x14ac:dyDescent="0.25">
      <c r="A76" s="5" t="s">
        <v>6</v>
      </c>
      <c r="B76" s="1" t="s">
        <v>96</v>
      </c>
      <c r="C76" s="2">
        <v>0</v>
      </c>
      <c r="D76" s="4">
        <f t="shared" si="1"/>
        <v>0</v>
      </c>
    </row>
    <row r="77" spans="1:4" x14ac:dyDescent="0.25">
      <c r="A77" s="5" t="s">
        <v>7</v>
      </c>
      <c r="B77" s="1" t="s">
        <v>97</v>
      </c>
      <c r="C77" s="2">
        <v>0</v>
      </c>
      <c r="D77" s="4">
        <f t="shared" si="1"/>
        <v>0</v>
      </c>
    </row>
    <row r="78" spans="1:4" x14ac:dyDescent="0.25">
      <c r="A78" s="5" t="s">
        <v>26</v>
      </c>
      <c r="B78" s="1" t="s">
        <v>98</v>
      </c>
      <c r="C78" s="2">
        <v>0</v>
      </c>
      <c r="D78" s="4">
        <f>$D$27*C78</f>
        <v>0</v>
      </c>
    </row>
    <row r="79" spans="1:4" x14ac:dyDescent="0.25">
      <c r="A79" s="5" t="s">
        <v>47</v>
      </c>
      <c r="B79" s="1" t="s">
        <v>29</v>
      </c>
      <c r="C79" s="2">
        <v>0</v>
      </c>
      <c r="D79" s="4">
        <f>$D$27*C79</f>
        <v>0</v>
      </c>
    </row>
    <row r="80" spans="1:4" x14ac:dyDescent="0.25">
      <c r="A80" s="51" t="s">
        <v>38</v>
      </c>
      <c r="B80" s="52"/>
      <c r="C80" s="2">
        <f>SUM(C74:C79)</f>
        <v>0</v>
      </c>
      <c r="D80" s="4">
        <f>SUM(D74:D79)</f>
        <v>0</v>
      </c>
    </row>
    <row r="81" spans="1:4" x14ac:dyDescent="0.25">
      <c r="A81" s="61" t="s">
        <v>102</v>
      </c>
      <c r="B81" s="62"/>
      <c r="C81" s="62"/>
      <c r="D81" s="62"/>
    </row>
    <row r="82" spans="1:4" x14ac:dyDescent="0.25">
      <c r="A82" s="5" t="s">
        <v>71</v>
      </c>
      <c r="B82" s="1" t="s">
        <v>99</v>
      </c>
      <c r="C82" s="5" t="s">
        <v>35</v>
      </c>
      <c r="D82" s="5" t="s">
        <v>21</v>
      </c>
    </row>
    <row r="83" spans="1:4" x14ac:dyDescent="0.25">
      <c r="A83" s="5" t="s">
        <v>2</v>
      </c>
      <c r="B83" s="8" t="s">
        <v>100</v>
      </c>
      <c r="C83" s="2">
        <v>0</v>
      </c>
      <c r="D83" s="4">
        <v>0</v>
      </c>
    </row>
    <row r="84" spans="1:4" x14ac:dyDescent="0.25">
      <c r="A84" s="51" t="s">
        <v>38</v>
      </c>
      <c r="B84" s="52"/>
      <c r="C84" s="2">
        <f>SUM(C83)</f>
        <v>0</v>
      </c>
      <c r="D84" s="4">
        <f>SUM(D83)</f>
        <v>0</v>
      </c>
    </row>
    <row r="85" spans="1:4" x14ac:dyDescent="0.25">
      <c r="A85" s="54" t="s">
        <v>72</v>
      </c>
      <c r="B85" s="54"/>
      <c r="C85" s="54"/>
      <c r="D85" s="54"/>
    </row>
    <row r="86" spans="1:4" x14ac:dyDescent="0.25">
      <c r="A86" s="5">
        <v>4</v>
      </c>
      <c r="B86" s="53" t="s">
        <v>73</v>
      </c>
      <c r="C86" s="53"/>
      <c r="D86" s="5" t="s">
        <v>21</v>
      </c>
    </row>
    <row r="87" spans="1:4" x14ac:dyDescent="0.25">
      <c r="A87" s="5" t="s">
        <v>69</v>
      </c>
      <c r="B87" s="53" t="s">
        <v>70</v>
      </c>
      <c r="C87" s="53"/>
      <c r="D87" s="4">
        <f>D80</f>
        <v>0</v>
      </c>
    </row>
    <row r="88" spans="1:4" x14ac:dyDescent="0.25">
      <c r="A88" s="5" t="s">
        <v>71</v>
      </c>
      <c r="B88" s="53" t="s">
        <v>99</v>
      </c>
      <c r="C88" s="53"/>
      <c r="D88" s="4">
        <f>D84</f>
        <v>0</v>
      </c>
    </row>
    <row r="89" spans="1:4" x14ac:dyDescent="0.25">
      <c r="A89" s="56" t="s">
        <v>30</v>
      </c>
      <c r="B89" s="56"/>
      <c r="C89" s="56"/>
      <c r="D89" s="4">
        <f>SUM(D87:D88)</f>
        <v>0</v>
      </c>
    </row>
    <row r="90" spans="1:4" x14ac:dyDescent="0.25">
      <c r="A90" s="57"/>
      <c r="B90" s="57"/>
      <c r="C90" s="57"/>
      <c r="D90" s="57"/>
    </row>
    <row r="91" spans="1:4" x14ac:dyDescent="0.25">
      <c r="A91" s="58" t="s">
        <v>74</v>
      </c>
      <c r="B91" s="59"/>
      <c r="C91" s="59"/>
      <c r="D91" s="60"/>
    </row>
    <row r="92" spans="1:4" x14ac:dyDescent="0.25">
      <c r="A92" s="5">
        <v>5</v>
      </c>
      <c r="B92" s="53" t="s">
        <v>75</v>
      </c>
      <c r="C92" s="53"/>
      <c r="D92" s="5" t="s">
        <v>21</v>
      </c>
    </row>
    <row r="93" spans="1:4" x14ac:dyDescent="0.25">
      <c r="A93" s="5" t="s">
        <v>2</v>
      </c>
      <c r="B93" s="53" t="s">
        <v>76</v>
      </c>
      <c r="C93" s="53"/>
      <c r="D93" s="9">
        <v>0</v>
      </c>
    </row>
    <row r="94" spans="1:4" x14ac:dyDescent="0.25">
      <c r="A94" s="5" t="s">
        <v>3</v>
      </c>
      <c r="B94" s="53" t="s">
        <v>77</v>
      </c>
      <c r="C94" s="53"/>
      <c r="D94" s="9">
        <v>0</v>
      </c>
    </row>
    <row r="95" spans="1:4" x14ac:dyDescent="0.25">
      <c r="A95" s="5" t="s">
        <v>6</v>
      </c>
      <c r="B95" s="53" t="s">
        <v>78</v>
      </c>
      <c r="C95" s="53"/>
      <c r="D95" s="9">
        <v>0</v>
      </c>
    </row>
    <row r="96" spans="1:4" x14ac:dyDescent="0.25">
      <c r="A96" s="5" t="s">
        <v>7</v>
      </c>
      <c r="B96" s="53" t="s">
        <v>126</v>
      </c>
      <c r="C96" s="53"/>
      <c r="D96" s="9">
        <v>1.25</v>
      </c>
    </row>
    <row r="97" spans="1:4" x14ac:dyDescent="0.25">
      <c r="A97" s="56" t="s">
        <v>38</v>
      </c>
      <c r="B97" s="56"/>
      <c r="C97" s="56"/>
      <c r="D97" s="4">
        <f>SUM(D93:D96)</f>
        <v>1.25</v>
      </c>
    </row>
    <row r="98" spans="1:4" x14ac:dyDescent="0.25">
      <c r="A98" s="57"/>
      <c r="B98" s="57"/>
      <c r="C98" s="57"/>
      <c r="D98" s="57"/>
    </row>
    <row r="99" spans="1:4" x14ac:dyDescent="0.25">
      <c r="A99" s="54" t="s">
        <v>79</v>
      </c>
      <c r="B99" s="54"/>
      <c r="C99" s="54"/>
      <c r="D99" s="54"/>
    </row>
    <row r="100" spans="1:4" x14ac:dyDescent="0.25">
      <c r="A100" s="5">
        <v>6</v>
      </c>
      <c r="B100" s="6" t="s">
        <v>80</v>
      </c>
      <c r="C100" s="5" t="s">
        <v>35</v>
      </c>
      <c r="D100" s="5" t="s">
        <v>21</v>
      </c>
    </row>
    <row r="101" spans="1:4" x14ac:dyDescent="0.25">
      <c r="A101" s="5" t="s">
        <v>2</v>
      </c>
      <c r="B101" s="6" t="s">
        <v>81</v>
      </c>
      <c r="C101" s="3">
        <v>0.08</v>
      </c>
      <c r="D101" s="4">
        <f>D117*C101</f>
        <v>1475.7807074559998</v>
      </c>
    </row>
    <row r="102" spans="1:4" x14ac:dyDescent="0.25">
      <c r="A102" s="5" t="s">
        <v>3</v>
      </c>
      <c r="B102" s="6" t="s">
        <v>82</v>
      </c>
      <c r="C102" s="3">
        <v>0.05</v>
      </c>
      <c r="D102" s="4">
        <f>(D101+D117)*C102</f>
        <v>996.15197753279995</v>
      </c>
    </row>
    <row r="103" spans="1:4" x14ac:dyDescent="0.25">
      <c r="A103" s="5" t="s">
        <v>6</v>
      </c>
      <c r="B103" s="68" t="s">
        <v>83</v>
      </c>
      <c r="C103" s="69"/>
      <c r="D103" s="70"/>
    </row>
    <row r="104" spans="1:4" x14ac:dyDescent="0.25">
      <c r="A104" s="5"/>
      <c r="B104" s="6" t="s">
        <v>84</v>
      </c>
      <c r="C104" s="3">
        <v>1.6500000000000001E-2</v>
      </c>
      <c r="D104" s="4">
        <f>((D112+D113+D114+D115+D116++D101+D102)*C104)/0.8575</f>
        <v>402.52671745202935</v>
      </c>
    </row>
    <row r="105" spans="1:4" x14ac:dyDescent="0.25">
      <c r="A105" s="5"/>
      <c r="B105" s="6" t="s">
        <v>85</v>
      </c>
      <c r="C105" s="3">
        <v>7.5999999999999998E-2</v>
      </c>
      <c r="D105" s="4">
        <f>((D112+D113+D114+D115+D116++D101+D102)*C105)/0.8575</f>
        <v>1854.0624561426807</v>
      </c>
    </row>
    <row r="106" spans="1:4" x14ac:dyDescent="0.25">
      <c r="A106" s="5"/>
      <c r="B106" s="6" t="s">
        <v>86</v>
      </c>
      <c r="C106" s="3">
        <v>0</v>
      </c>
      <c r="D106" s="4">
        <f>((D112+D113+D114+D115+D116++D101+D102)*C106)/0.8575</f>
        <v>0</v>
      </c>
    </row>
    <row r="107" spans="1:4" x14ac:dyDescent="0.25">
      <c r="A107" s="5"/>
      <c r="B107" s="6" t="s">
        <v>87</v>
      </c>
      <c r="C107" s="3">
        <v>0.05</v>
      </c>
      <c r="D107" s="4">
        <f>((D112+D113+D114+D115+D116++D101+D102)*C107)/0.8575</f>
        <v>1219.7779316728163</v>
      </c>
    </row>
    <row r="108" spans="1:4" x14ac:dyDescent="0.25">
      <c r="A108" s="56" t="s">
        <v>38</v>
      </c>
      <c r="B108" s="56"/>
      <c r="C108" s="3">
        <f>SUM(C101,C102,C104,C105,C106,C107)</f>
        <v>0.27250000000000002</v>
      </c>
      <c r="D108" s="4">
        <f>SUM(D101,D102,D104,D105,D106,D107)</f>
        <v>5948.2997902563266</v>
      </c>
    </row>
    <row r="109" spans="1:4" x14ac:dyDescent="0.25">
      <c r="A109" s="57"/>
      <c r="B109" s="57"/>
      <c r="C109" s="57"/>
      <c r="D109" s="57"/>
    </row>
    <row r="110" spans="1:4" x14ac:dyDescent="0.25">
      <c r="A110" s="54" t="s">
        <v>88</v>
      </c>
      <c r="B110" s="54"/>
      <c r="C110" s="54"/>
      <c r="D110" s="54"/>
    </row>
    <row r="111" spans="1:4" x14ac:dyDescent="0.25">
      <c r="A111" s="5"/>
      <c r="B111" s="53" t="s">
        <v>89</v>
      </c>
      <c r="C111" s="53"/>
      <c r="D111" s="5" t="s">
        <v>21</v>
      </c>
    </row>
    <row r="112" spans="1:4" x14ac:dyDescent="0.25">
      <c r="A112" s="5" t="s">
        <v>2</v>
      </c>
      <c r="B112" s="53" t="s">
        <v>19</v>
      </c>
      <c r="C112" s="53"/>
      <c r="D112" s="4">
        <f>D27</f>
        <v>10302</v>
      </c>
    </row>
    <row r="113" spans="1:5" x14ac:dyDescent="0.25">
      <c r="A113" s="5" t="s">
        <v>3</v>
      </c>
      <c r="B113" s="53" t="s">
        <v>31</v>
      </c>
      <c r="C113" s="53"/>
      <c r="D113" s="4">
        <f>D59</f>
        <v>7405.3636847999996</v>
      </c>
    </row>
    <row r="114" spans="1:5" x14ac:dyDescent="0.25">
      <c r="A114" s="5" t="s">
        <v>6</v>
      </c>
      <c r="B114" s="53" t="s">
        <v>60</v>
      </c>
      <c r="C114" s="53"/>
      <c r="D114" s="4">
        <f>D69</f>
        <v>738.64515840000001</v>
      </c>
    </row>
    <row r="115" spans="1:5" x14ac:dyDescent="0.25">
      <c r="A115" s="5" t="s">
        <v>7</v>
      </c>
      <c r="B115" s="53" t="s">
        <v>68</v>
      </c>
      <c r="C115" s="53"/>
      <c r="D115" s="4">
        <f>D89</f>
        <v>0</v>
      </c>
    </row>
    <row r="116" spans="1:5" x14ac:dyDescent="0.25">
      <c r="A116" s="5" t="s">
        <v>26</v>
      </c>
      <c r="B116" s="53" t="s">
        <v>74</v>
      </c>
      <c r="C116" s="53"/>
      <c r="D116" s="4">
        <f>D97</f>
        <v>1.25</v>
      </c>
    </row>
    <row r="117" spans="1:5" x14ac:dyDescent="0.25">
      <c r="A117" s="56" t="s">
        <v>90</v>
      </c>
      <c r="B117" s="56"/>
      <c r="C117" s="56"/>
      <c r="D117" s="4">
        <f>SUM(D112:D116)</f>
        <v>18447.258843199998</v>
      </c>
    </row>
    <row r="118" spans="1:5" x14ac:dyDescent="0.25">
      <c r="A118" s="5" t="s">
        <v>47</v>
      </c>
      <c r="B118" s="53" t="s">
        <v>79</v>
      </c>
      <c r="C118" s="53"/>
      <c r="D118" s="4">
        <f>D108</f>
        <v>5948.2997902563266</v>
      </c>
    </row>
    <row r="119" spans="1:5" x14ac:dyDescent="0.25">
      <c r="A119" s="55" t="s">
        <v>103</v>
      </c>
      <c r="B119" s="55"/>
      <c r="C119" s="55"/>
      <c r="D119" s="11">
        <f>D117+D118</f>
        <v>24395.558633456323</v>
      </c>
      <c r="E119" s="23"/>
    </row>
    <row r="120" spans="1:5" x14ac:dyDescent="0.25">
      <c r="A120" s="55" t="s">
        <v>104</v>
      </c>
      <c r="B120" s="55"/>
      <c r="C120" s="55"/>
      <c r="D120" s="11">
        <f>D119*12</f>
        <v>292746.70360147586</v>
      </c>
    </row>
    <row r="121" spans="1:5" x14ac:dyDescent="0.25">
      <c r="B121" s="12"/>
      <c r="C121" s="12"/>
    </row>
    <row r="122" spans="1:5" x14ac:dyDescent="0.25">
      <c r="B122" s="12"/>
      <c r="C122" s="12"/>
    </row>
    <row r="123" spans="1:5" x14ac:dyDescent="0.25">
      <c r="B123" s="12"/>
      <c r="C123" s="12"/>
    </row>
    <row r="124" spans="1:5" x14ac:dyDescent="0.25">
      <c r="B124" s="12"/>
      <c r="C124" s="12"/>
    </row>
    <row r="125" spans="1:5" x14ac:dyDescent="0.25">
      <c r="B125" s="12"/>
      <c r="C125" s="12"/>
    </row>
    <row r="126" spans="1:5" x14ac:dyDescent="0.25">
      <c r="B126" s="12"/>
      <c r="C126" s="12"/>
    </row>
    <row r="127" spans="1:5" x14ac:dyDescent="0.25">
      <c r="B127" s="12"/>
      <c r="C127" s="12"/>
    </row>
    <row r="128" spans="1:5" x14ac:dyDescent="0.25">
      <c r="B128" s="12"/>
      <c r="C128" s="12"/>
    </row>
  </sheetData>
  <mergeCells count="81">
    <mergeCell ref="B118:C118"/>
    <mergeCell ref="A119:C119"/>
    <mergeCell ref="A120:C120"/>
    <mergeCell ref="B112:C112"/>
    <mergeCell ref="B113:C113"/>
    <mergeCell ref="B114:C114"/>
    <mergeCell ref="B115:C115"/>
    <mergeCell ref="B116:C116"/>
    <mergeCell ref="A117:C117"/>
    <mergeCell ref="B111:C111"/>
    <mergeCell ref="B93:C93"/>
    <mergeCell ref="B94:C94"/>
    <mergeCell ref="B95:C95"/>
    <mergeCell ref="B96:C96"/>
    <mergeCell ref="A97:C97"/>
    <mergeCell ref="A98:D98"/>
    <mergeCell ref="A99:D99"/>
    <mergeCell ref="B103:D103"/>
    <mergeCell ref="A108:B108"/>
    <mergeCell ref="A109:D109"/>
    <mergeCell ref="A110:D110"/>
    <mergeCell ref="B92:C92"/>
    <mergeCell ref="A72:D72"/>
    <mergeCell ref="A80:B80"/>
    <mergeCell ref="A81:D81"/>
    <mergeCell ref="A84:B84"/>
    <mergeCell ref="A85:D85"/>
    <mergeCell ref="B86:C86"/>
    <mergeCell ref="B87:C87"/>
    <mergeCell ref="B88:C88"/>
    <mergeCell ref="A89:C89"/>
    <mergeCell ref="A90:D90"/>
    <mergeCell ref="A91:D91"/>
    <mergeCell ref="A71:D71"/>
    <mergeCell ref="A53:C53"/>
    <mergeCell ref="A54:D54"/>
    <mergeCell ref="B55:C55"/>
    <mergeCell ref="B56:C56"/>
    <mergeCell ref="B57:C57"/>
    <mergeCell ref="B58:C58"/>
    <mergeCell ref="A59:C59"/>
    <mergeCell ref="A60:D60"/>
    <mergeCell ref="A61:D61"/>
    <mergeCell ref="A69:B69"/>
    <mergeCell ref="A70:D70"/>
    <mergeCell ref="B52:C52"/>
    <mergeCell ref="B26:C26"/>
    <mergeCell ref="A27:C27"/>
    <mergeCell ref="A28:D28"/>
    <mergeCell ref="A29:D29"/>
    <mergeCell ref="A30:D30"/>
    <mergeCell ref="A34:B34"/>
    <mergeCell ref="A35:D35"/>
    <mergeCell ref="A45:B45"/>
    <mergeCell ref="A46:D46"/>
    <mergeCell ref="B50:C50"/>
    <mergeCell ref="B51:C51"/>
    <mergeCell ref="B25:C25"/>
    <mergeCell ref="B14:C14"/>
    <mergeCell ref="B15:C15"/>
    <mergeCell ref="B16:C16"/>
    <mergeCell ref="B17:C17"/>
    <mergeCell ref="A18:D18"/>
    <mergeCell ref="A19:D19"/>
    <mergeCell ref="B20:C20"/>
    <mergeCell ref="B21:C21"/>
    <mergeCell ref="B22:C22"/>
    <mergeCell ref="B23:C23"/>
    <mergeCell ref="B24:C24"/>
    <mergeCell ref="B13:C13"/>
    <mergeCell ref="A1:D1"/>
    <mergeCell ref="A2:D2"/>
    <mergeCell ref="A3:D3"/>
    <mergeCell ref="A4:D4"/>
    <mergeCell ref="A5:D5"/>
    <mergeCell ref="A7:D7"/>
    <mergeCell ref="A8:D8"/>
    <mergeCell ref="A9:D9"/>
    <mergeCell ref="A10:D10"/>
    <mergeCell ref="B11:C11"/>
    <mergeCell ref="B12:C12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045B8-3EAC-4C8E-B36C-663247CB61F2}">
  <dimension ref="A1:F128"/>
  <sheetViews>
    <sheetView topLeftCell="A92" workbookViewId="0">
      <selection activeCell="D126" sqref="D126"/>
    </sheetView>
  </sheetViews>
  <sheetFormatPr defaultRowHeight="15" x14ac:dyDescent="0.25"/>
  <cols>
    <col min="1" max="1" width="3.5703125" style="12" customWidth="1"/>
    <col min="2" max="2" width="65" style="13" bestFit="1" customWidth="1"/>
    <col min="3" max="3" width="16.7109375" style="13" customWidth="1"/>
    <col min="4" max="4" width="26.140625" style="12" customWidth="1"/>
    <col min="5" max="6" width="11.7109375" bestFit="1" customWidth="1"/>
  </cols>
  <sheetData>
    <row r="1" spans="1:4" x14ac:dyDescent="0.25">
      <c r="A1" s="49" t="s">
        <v>0</v>
      </c>
      <c r="B1" s="49"/>
      <c r="C1" s="49"/>
      <c r="D1" s="49"/>
    </row>
    <row r="2" spans="1:4" x14ac:dyDescent="0.25">
      <c r="A2" s="49" t="s">
        <v>127</v>
      </c>
      <c r="B2" s="49"/>
      <c r="C2" s="49"/>
      <c r="D2" s="49"/>
    </row>
    <row r="3" spans="1:4" x14ac:dyDescent="0.25">
      <c r="A3" s="49" t="s">
        <v>105</v>
      </c>
      <c r="B3" s="49"/>
      <c r="C3" s="49"/>
      <c r="D3" s="49"/>
    </row>
    <row r="4" spans="1:4" x14ac:dyDescent="0.25">
      <c r="A4" s="49" t="s">
        <v>128</v>
      </c>
      <c r="B4" s="49"/>
      <c r="C4" s="49"/>
      <c r="D4" s="49"/>
    </row>
    <row r="5" spans="1:4" x14ac:dyDescent="0.25">
      <c r="A5" s="49" t="s">
        <v>91</v>
      </c>
      <c r="B5" s="49"/>
      <c r="C5" s="49"/>
      <c r="D5" s="49"/>
    </row>
    <row r="6" spans="1:4" x14ac:dyDescent="0.25">
      <c r="A6" s="13"/>
      <c r="D6" s="13"/>
    </row>
    <row r="7" spans="1:4" x14ac:dyDescent="0.25">
      <c r="A7" s="63" t="s">
        <v>1</v>
      </c>
      <c r="B7" s="64"/>
      <c r="C7" s="64"/>
      <c r="D7" s="65"/>
    </row>
    <row r="8" spans="1:4" x14ac:dyDescent="0.25">
      <c r="A8" s="54" t="s">
        <v>11</v>
      </c>
      <c r="B8" s="54"/>
      <c r="C8" s="54"/>
      <c r="D8" s="54"/>
    </row>
    <row r="9" spans="1:4" x14ac:dyDescent="0.25">
      <c r="A9" s="66" t="s">
        <v>12</v>
      </c>
      <c r="B9" s="66"/>
      <c r="C9" s="66"/>
      <c r="D9" s="66"/>
    </row>
    <row r="10" spans="1:4" x14ac:dyDescent="0.25">
      <c r="A10" s="66" t="s">
        <v>13</v>
      </c>
      <c r="B10" s="66"/>
      <c r="C10" s="66"/>
      <c r="D10" s="66"/>
    </row>
    <row r="11" spans="1:4" x14ac:dyDescent="0.25">
      <c r="A11" s="7" t="s">
        <v>2</v>
      </c>
      <c r="B11" s="48" t="s">
        <v>14</v>
      </c>
      <c r="C11" s="48"/>
      <c r="D11" s="14" t="s">
        <v>136</v>
      </c>
    </row>
    <row r="12" spans="1:4" x14ac:dyDescent="0.25">
      <c r="A12" s="7" t="s">
        <v>3</v>
      </c>
      <c r="B12" s="48" t="s">
        <v>9</v>
      </c>
      <c r="C12" s="48"/>
      <c r="D12" s="14" t="s">
        <v>10</v>
      </c>
    </row>
    <row r="13" spans="1:4" x14ac:dyDescent="0.25">
      <c r="A13" s="7" t="s">
        <v>6</v>
      </c>
      <c r="B13" s="48" t="s">
        <v>4</v>
      </c>
      <c r="C13" s="48"/>
      <c r="D13" s="14" t="s">
        <v>146</v>
      </c>
    </row>
    <row r="14" spans="1:4" x14ac:dyDescent="0.25">
      <c r="A14" s="7" t="s">
        <v>7</v>
      </c>
      <c r="B14" s="48" t="s">
        <v>15</v>
      </c>
      <c r="C14" s="48"/>
      <c r="D14" s="14" t="s">
        <v>137</v>
      </c>
    </row>
    <row r="15" spans="1:4" x14ac:dyDescent="0.25">
      <c r="A15" s="7" t="s">
        <v>26</v>
      </c>
      <c r="B15" s="48" t="s">
        <v>17</v>
      </c>
      <c r="C15" s="48"/>
      <c r="D15" s="17" t="s">
        <v>145</v>
      </c>
    </row>
    <row r="16" spans="1:4" x14ac:dyDescent="0.25">
      <c r="A16" s="7" t="s">
        <v>47</v>
      </c>
      <c r="B16" s="48" t="s">
        <v>8</v>
      </c>
      <c r="C16" s="48"/>
      <c r="D16" s="17" t="s">
        <v>144</v>
      </c>
    </row>
    <row r="17" spans="1:4" x14ac:dyDescent="0.25">
      <c r="A17" s="7" t="s">
        <v>28</v>
      </c>
      <c r="B17" s="48" t="s">
        <v>18</v>
      </c>
      <c r="C17" s="48"/>
      <c r="D17" s="15">
        <v>45047</v>
      </c>
    </row>
    <row r="18" spans="1:4" x14ac:dyDescent="0.25">
      <c r="A18" s="50"/>
      <c r="B18" s="50"/>
      <c r="C18" s="50"/>
      <c r="D18" s="50"/>
    </row>
    <row r="19" spans="1:4" x14ac:dyDescent="0.25">
      <c r="A19" s="54" t="s">
        <v>19</v>
      </c>
      <c r="B19" s="54"/>
      <c r="C19" s="54"/>
      <c r="D19" s="54"/>
    </row>
    <row r="20" spans="1:4" x14ac:dyDescent="0.25">
      <c r="A20" s="5">
        <v>1</v>
      </c>
      <c r="B20" s="53" t="s">
        <v>20</v>
      </c>
      <c r="C20" s="53"/>
      <c r="D20" s="5" t="s">
        <v>21</v>
      </c>
    </row>
    <row r="21" spans="1:4" x14ac:dyDescent="0.25">
      <c r="A21" s="5" t="s">
        <v>2</v>
      </c>
      <c r="B21" s="53" t="s">
        <v>22</v>
      </c>
      <c r="C21" s="53"/>
      <c r="D21" s="22">
        <v>10302</v>
      </c>
    </row>
    <row r="22" spans="1:4" x14ac:dyDescent="0.25">
      <c r="A22" s="5" t="s">
        <v>3</v>
      </c>
      <c r="B22" s="53" t="s">
        <v>23</v>
      </c>
      <c r="C22" s="53"/>
      <c r="D22" s="9">
        <v>0</v>
      </c>
    </row>
    <row r="23" spans="1:4" x14ac:dyDescent="0.25">
      <c r="A23" s="5" t="s">
        <v>6</v>
      </c>
      <c r="B23" s="53" t="s">
        <v>24</v>
      </c>
      <c r="C23" s="53"/>
      <c r="D23" s="9">
        <v>0</v>
      </c>
    </row>
    <row r="24" spans="1:4" x14ac:dyDescent="0.25">
      <c r="A24" s="5" t="s">
        <v>7</v>
      </c>
      <c r="B24" s="53" t="s">
        <v>25</v>
      </c>
      <c r="C24" s="53"/>
      <c r="D24" s="9">
        <v>0</v>
      </c>
    </row>
    <row r="25" spans="1:4" x14ac:dyDescent="0.25">
      <c r="A25" s="5" t="s">
        <v>26</v>
      </c>
      <c r="B25" s="53" t="s">
        <v>27</v>
      </c>
      <c r="C25" s="53"/>
      <c r="D25" s="9">
        <v>0</v>
      </c>
    </row>
    <row r="26" spans="1:4" x14ac:dyDescent="0.25">
      <c r="A26" s="5" t="s">
        <v>47</v>
      </c>
      <c r="B26" s="53" t="s">
        <v>29</v>
      </c>
      <c r="C26" s="53"/>
      <c r="D26" s="9">
        <v>0</v>
      </c>
    </row>
    <row r="27" spans="1:4" x14ac:dyDescent="0.25">
      <c r="A27" s="51" t="s">
        <v>30</v>
      </c>
      <c r="B27" s="67"/>
      <c r="C27" s="52"/>
      <c r="D27" s="4">
        <f>SUM(D21:D26)</f>
        <v>10302</v>
      </c>
    </row>
    <row r="28" spans="1:4" x14ac:dyDescent="0.25">
      <c r="A28" s="50"/>
      <c r="B28" s="50"/>
      <c r="C28" s="50"/>
      <c r="D28" s="50"/>
    </row>
    <row r="29" spans="1:4" x14ac:dyDescent="0.25">
      <c r="A29" s="54" t="s">
        <v>31</v>
      </c>
      <c r="B29" s="54"/>
      <c r="C29" s="54"/>
      <c r="D29" s="54"/>
    </row>
    <row r="30" spans="1:4" x14ac:dyDescent="0.25">
      <c r="A30" s="54" t="s">
        <v>32</v>
      </c>
      <c r="B30" s="54"/>
      <c r="C30" s="54"/>
      <c r="D30" s="54"/>
    </row>
    <row r="31" spans="1:4" x14ac:dyDescent="0.25">
      <c r="A31" s="5" t="s">
        <v>33</v>
      </c>
      <c r="B31" s="8" t="s">
        <v>34</v>
      </c>
      <c r="C31" s="5" t="s">
        <v>35</v>
      </c>
      <c r="D31" s="5" t="s">
        <v>21</v>
      </c>
    </row>
    <row r="32" spans="1:4" x14ac:dyDescent="0.25">
      <c r="A32" s="5" t="s">
        <v>2</v>
      </c>
      <c r="B32" s="1" t="s">
        <v>36</v>
      </c>
      <c r="C32" s="10">
        <v>8.3299999999999999E-2</v>
      </c>
      <c r="D32" s="4">
        <f>$D$27*C32</f>
        <v>858.15660000000003</v>
      </c>
    </row>
    <row r="33" spans="1:4" x14ac:dyDescent="0.25">
      <c r="A33" s="5" t="s">
        <v>3</v>
      </c>
      <c r="B33" s="1" t="s">
        <v>37</v>
      </c>
      <c r="C33" s="10">
        <v>0.121</v>
      </c>
      <c r="D33" s="4">
        <f>$D$27*C33</f>
        <v>1246.5419999999999</v>
      </c>
    </row>
    <row r="34" spans="1:4" x14ac:dyDescent="0.25">
      <c r="A34" s="51" t="s">
        <v>38</v>
      </c>
      <c r="B34" s="52"/>
      <c r="C34" s="2">
        <f>SUM(C32:C33)</f>
        <v>0.20429999999999998</v>
      </c>
      <c r="D34" s="4">
        <f>SUM(D32:D33)</f>
        <v>2104.6985999999997</v>
      </c>
    </row>
    <row r="35" spans="1:4" x14ac:dyDescent="0.25">
      <c r="A35" s="55" t="s">
        <v>39</v>
      </c>
      <c r="B35" s="55"/>
      <c r="C35" s="55"/>
      <c r="D35" s="55"/>
    </row>
    <row r="36" spans="1:4" x14ac:dyDescent="0.25">
      <c r="A36" s="5" t="s">
        <v>40</v>
      </c>
      <c r="B36" s="5" t="s">
        <v>41</v>
      </c>
      <c r="C36" s="5" t="s">
        <v>35</v>
      </c>
      <c r="D36" s="5" t="s">
        <v>21</v>
      </c>
    </row>
    <row r="37" spans="1:4" x14ac:dyDescent="0.25">
      <c r="A37" s="5" t="s">
        <v>2</v>
      </c>
      <c r="B37" s="1" t="s">
        <v>42</v>
      </c>
      <c r="C37" s="10">
        <v>0.2</v>
      </c>
      <c r="D37" s="4">
        <f>($D$27+$D$34)*C37</f>
        <v>2481.3397199999999</v>
      </c>
    </row>
    <row r="38" spans="1:4" x14ac:dyDescent="0.25">
      <c r="A38" s="5" t="s">
        <v>3</v>
      </c>
      <c r="B38" s="1" t="s">
        <v>43</v>
      </c>
      <c r="C38" s="10">
        <v>2.5000000000000001E-2</v>
      </c>
      <c r="D38" s="4">
        <f t="shared" ref="D38:D44" si="0">($D$27+$D$34)*C38</f>
        <v>310.16746499999999</v>
      </c>
    </row>
    <row r="39" spans="1:4" x14ac:dyDescent="0.25">
      <c r="A39" s="5" t="s">
        <v>6</v>
      </c>
      <c r="B39" s="1" t="s">
        <v>44</v>
      </c>
      <c r="C39" s="10">
        <v>0.03</v>
      </c>
      <c r="D39" s="4">
        <f t="shared" si="0"/>
        <v>372.20095799999996</v>
      </c>
    </row>
    <row r="40" spans="1:4" x14ac:dyDescent="0.25">
      <c r="A40" s="5" t="s">
        <v>7</v>
      </c>
      <c r="B40" s="1" t="s">
        <v>45</v>
      </c>
      <c r="C40" s="10">
        <v>1.4999999999999999E-2</v>
      </c>
      <c r="D40" s="4">
        <f t="shared" si="0"/>
        <v>186.10047899999998</v>
      </c>
    </row>
    <row r="41" spans="1:4" x14ac:dyDescent="0.25">
      <c r="A41" s="5" t="s">
        <v>26</v>
      </c>
      <c r="B41" s="1" t="s">
        <v>46</v>
      </c>
      <c r="C41" s="10">
        <v>0.01</v>
      </c>
      <c r="D41" s="4">
        <f t="shared" si="0"/>
        <v>124.066986</v>
      </c>
    </row>
    <row r="42" spans="1:4" x14ac:dyDescent="0.25">
      <c r="A42" s="5" t="s">
        <v>47</v>
      </c>
      <c r="B42" s="1" t="s">
        <v>48</v>
      </c>
      <c r="C42" s="10">
        <v>6.0000000000000001E-3</v>
      </c>
      <c r="D42" s="4">
        <f t="shared" si="0"/>
        <v>74.440191600000006</v>
      </c>
    </row>
    <row r="43" spans="1:4" x14ac:dyDescent="0.25">
      <c r="A43" s="5" t="s">
        <v>28</v>
      </c>
      <c r="B43" s="1" t="s">
        <v>49</v>
      </c>
      <c r="C43" s="10">
        <v>2E-3</v>
      </c>
      <c r="D43" s="4">
        <f t="shared" si="0"/>
        <v>24.813397200000001</v>
      </c>
    </row>
    <row r="44" spans="1:4" x14ac:dyDescent="0.25">
      <c r="A44" s="5" t="s">
        <v>50</v>
      </c>
      <c r="B44" s="1" t="s">
        <v>51</v>
      </c>
      <c r="C44" s="10">
        <v>0.08</v>
      </c>
      <c r="D44" s="4">
        <f t="shared" si="0"/>
        <v>992.535888</v>
      </c>
    </row>
    <row r="45" spans="1:4" x14ac:dyDescent="0.25">
      <c r="A45" s="51" t="s">
        <v>38</v>
      </c>
      <c r="B45" s="52"/>
      <c r="C45" s="2">
        <f>SUM(C37:C44)</f>
        <v>0.36800000000000005</v>
      </c>
      <c r="D45" s="4">
        <f>SUM(D37:D44)</f>
        <v>4565.6650847999999</v>
      </c>
    </row>
    <row r="46" spans="1:4" x14ac:dyDescent="0.25">
      <c r="A46" s="54" t="s">
        <v>52</v>
      </c>
      <c r="B46" s="54"/>
      <c r="C46" s="54"/>
      <c r="D46" s="54"/>
    </row>
    <row r="47" spans="1:4" x14ac:dyDescent="0.25">
      <c r="A47" s="5" t="s">
        <v>53</v>
      </c>
      <c r="B47" s="1" t="s">
        <v>54</v>
      </c>
      <c r="C47" s="5" t="s">
        <v>55</v>
      </c>
      <c r="D47" s="5" t="s">
        <v>21</v>
      </c>
    </row>
    <row r="48" spans="1:4" x14ac:dyDescent="0.25">
      <c r="A48" s="5" t="s">
        <v>2</v>
      </c>
      <c r="B48" s="1" t="s">
        <v>56</v>
      </c>
      <c r="C48" s="16">
        <v>5.5</v>
      </c>
      <c r="D48" s="4">
        <v>0</v>
      </c>
    </row>
    <row r="49" spans="1:4" ht="25.5" x14ac:dyDescent="0.25">
      <c r="A49" s="5" t="s">
        <v>3</v>
      </c>
      <c r="B49" s="6" t="s">
        <v>92</v>
      </c>
      <c r="C49" s="16">
        <v>35</v>
      </c>
      <c r="D49" s="4">
        <f>C49*21</f>
        <v>735</v>
      </c>
    </row>
    <row r="50" spans="1:4" x14ac:dyDescent="0.25">
      <c r="A50" s="5" t="s">
        <v>6</v>
      </c>
      <c r="B50" s="53" t="s">
        <v>94</v>
      </c>
      <c r="C50" s="53"/>
      <c r="D50" s="4"/>
    </row>
    <row r="51" spans="1:4" x14ac:dyDescent="0.25">
      <c r="A51" s="5" t="s">
        <v>7</v>
      </c>
      <c r="B51" s="53" t="s">
        <v>57</v>
      </c>
      <c r="C51" s="53"/>
      <c r="D51" s="4"/>
    </row>
    <row r="52" spans="1:4" x14ac:dyDescent="0.25">
      <c r="A52" s="5" t="s">
        <v>26</v>
      </c>
      <c r="B52" s="53" t="s">
        <v>93</v>
      </c>
      <c r="C52" s="53"/>
      <c r="D52" s="18"/>
    </row>
    <row r="53" spans="1:4" x14ac:dyDescent="0.25">
      <c r="A53" s="56" t="s">
        <v>30</v>
      </c>
      <c r="B53" s="56"/>
      <c r="C53" s="56"/>
      <c r="D53" s="4">
        <f>SUM(D48:D52)</f>
        <v>735</v>
      </c>
    </row>
    <row r="54" spans="1:4" x14ac:dyDescent="0.25">
      <c r="A54" s="54" t="s">
        <v>58</v>
      </c>
      <c r="B54" s="54"/>
      <c r="C54" s="54"/>
      <c r="D54" s="54"/>
    </row>
    <row r="55" spans="1:4" x14ac:dyDescent="0.25">
      <c r="A55" s="5">
        <v>2</v>
      </c>
      <c r="B55" s="53" t="s">
        <v>59</v>
      </c>
      <c r="C55" s="53"/>
      <c r="D55" s="5" t="s">
        <v>21</v>
      </c>
    </row>
    <row r="56" spans="1:4" x14ac:dyDescent="0.25">
      <c r="A56" s="5" t="s">
        <v>33</v>
      </c>
      <c r="B56" s="53" t="s">
        <v>34</v>
      </c>
      <c r="C56" s="53"/>
      <c r="D56" s="4">
        <f>D34</f>
        <v>2104.6985999999997</v>
      </c>
    </row>
    <row r="57" spans="1:4" x14ac:dyDescent="0.25">
      <c r="A57" s="5" t="s">
        <v>40</v>
      </c>
      <c r="B57" s="53" t="s">
        <v>41</v>
      </c>
      <c r="C57" s="53"/>
      <c r="D57" s="4">
        <f>D45</f>
        <v>4565.6650847999999</v>
      </c>
    </row>
    <row r="58" spans="1:4" x14ac:dyDescent="0.25">
      <c r="A58" s="5" t="s">
        <v>53</v>
      </c>
      <c r="B58" s="53" t="s">
        <v>54</v>
      </c>
      <c r="C58" s="53"/>
      <c r="D58" s="4">
        <f>D53</f>
        <v>735</v>
      </c>
    </row>
    <row r="59" spans="1:4" x14ac:dyDescent="0.25">
      <c r="A59" s="56" t="s">
        <v>30</v>
      </c>
      <c r="B59" s="56"/>
      <c r="C59" s="56"/>
      <c r="D59" s="4">
        <f>SUM(D56:D58)</f>
        <v>7405.3636847999996</v>
      </c>
    </row>
    <row r="60" spans="1:4" x14ac:dyDescent="0.25">
      <c r="A60" s="50"/>
      <c r="B60" s="50"/>
      <c r="C60" s="50"/>
      <c r="D60" s="50"/>
    </row>
    <row r="61" spans="1:4" x14ac:dyDescent="0.25">
      <c r="A61" s="54" t="s">
        <v>60</v>
      </c>
      <c r="B61" s="54"/>
      <c r="C61" s="54"/>
      <c r="D61" s="54"/>
    </row>
    <row r="62" spans="1:4" x14ac:dyDescent="0.25">
      <c r="A62" s="5">
        <v>3</v>
      </c>
      <c r="B62" s="8" t="s">
        <v>61</v>
      </c>
      <c r="C62" s="5" t="s">
        <v>35</v>
      </c>
      <c r="D62" s="5" t="s">
        <v>21</v>
      </c>
    </row>
    <row r="63" spans="1:4" x14ac:dyDescent="0.25">
      <c r="A63" s="5" t="s">
        <v>2</v>
      </c>
      <c r="B63" s="8" t="s">
        <v>62</v>
      </c>
      <c r="C63" s="10">
        <v>4.1999999999999997E-3</v>
      </c>
      <c r="D63" s="4">
        <f>D27*C63</f>
        <v>43.2684</v>
      </c>
    </row>
    <row r="64" spans="1:4" x14ac:dyDescent="0.25">
      <c r="A64" s="5" t="s">
        <v>3</v>
      </c>
      <c r="B64" s="8" t="s">
        <v>63</v>
      </c>
      <c r="C64" s="10">
        <v>3.4000000000000002E-4</v>
      </c>
      <c r="D64" s="4">
        <f>D27*C64</f>
        <v>3.5026800000000002</v>
      </c>
    </row>
    <row r="65" spans="1:4" x14ac:dyDescent="0.25">
      <c r="A65" s="5" t="s">
        <v>6</v>
      </c>
      <c r="B65" s="8" t="s">
        <v>64</v>
      </c>
      <c r="C65" s="10">
        <v>0.04</v>
      </c>
      <c r="D65" s="4">
        <f>D27*C65</f>
        <v>412.08</v>
      </c>
    </row>
    <row r="66" spans="1:4" x14ac:dyDescent="0.25">
      <c r="A66" s="5" t="s">
        <v>7</v>
      </c>
      <c r="B66" s="8" t="s">
        <v>65</v>
      </c>
      <c r="C66" s="10">
        <v>1.9400000000000001E-2</v>
      </c>
      <c r="D66" s="4">
        <f>D27*C66</f>
        <v>199.8588</v>
      </c>
    </row>
    <row r="67" spans="1:4" x14ac:dyDescent="0.25">
      <c r="A67" s="5" t="s">
        <v>26</v>
      </c>
      <c r="B67" s="8" t="s">
        <v>66</v>
      </c>
      <c r="C67" s="10">
        <f>C45</f>
        <v>0.36800000000000005</v>
      </c>
      <c r="D67" s="4">
        <f>D66*C67</f>
        <v>73.54803840000001</v>
      </c>
    </row>
    <row r="68" spans="1:4" x14ac:dyDescent="0.25">
      <c r="A68" s="5" t="s">
        <v>47</v>
      </c>
      <c r="B68" s="8" t="s">
        <v>67</v>
      </c>
      <c r="C68" s="10">
        <v>6.2E-4</v>
      </c>
      <c r="D68" s="4">
        <f>D27*C68</f>
        <v>6.3872400000000003</v>
      </c>
    </row>
    <row r="69" spans="1:4" x14ac:dyDescent="0.25">
      <c r="A69" s="51" t="s">
        <v>38</v>
      </c>
      <c r="B69" s="52"/>
      <c r="C69" s="2">
        <f>SUM(C63:C68)</f>
        <v>0.43256000000000006</v>
      </c>
      <c r="D69" s="4">
        <f>SUM(D63:D68)</f>
        <v>738.64515840000001</v>
      </c>
    </row>
    <row r="70" spans="1:4" x14ac:dyDescent="0.25">
      <c r="A70" s="57"/>
      <c r="B70" s="57"/>
      <c r="C70" s="57"/>
      <c r="D70" s="57"/>
    </row>
    <row r="71" spans="1:4" x14ac:dyDescent="0.25">
      <c r="A71" s="54" t="s">
        <v>68</v>
      </c>
      <c r="B71" s="54"/>
      <c r="C71" s="54"/>
      <c r="D71" s="54"/>
    </row>
    <row r="72" spans="1:4" x14ac:dyDescent="0.25">
      <c r="A72" s="58" t="s">
        <v>101</v>
      </c>
      <c r="B72" s="59"/>
      <c r="C72" s="59"/>
      <c r="D72" s="60"/>
    </row>
    <row r="73" spans="1:4" x14ac:dyDescent="0.25">
      <c r="A73" s="5" t="s">
        <v>69</v>
      </c>
      <c r="B73" s="1" t="s">
        <v>70</v>
      </c>
      <c r="C73" s="5" t="s">
        <v>35</v>
      </c>
      <c r="D73" s="5" t="s">
        <v>21</v>
      </c>
    </row>
    <row r="74" spans="1:4" x14ac:dyDescent="0.25">
      <c r="A74" s="5" t="s">
        <v>2</v>
      </c>
      <c r="B74" s="1" t="s">
        <v>95</v>
      </c>
      <c r="C74" s="2">
        <v>0</v>
      </c>
      <c r="D74" s="4">
        <f t="shared" ref="D74:D77" si="1">$D$27*C74</f>
        <v>0</v>
      </c>
    </row>
    <row r="75" spans="1:4" x14ac:dyDescent="0.25">
      <c r="A75" s="5" t="s">
        <v>3</v>
      </c>
      <c r="B75" s="1" t="s">
        <v>70</v>
      </c>
      <c r="C75" s="2">
        <v>0</v>
      </c>
      <c r="D75" s="4">
        <f t="shared" si="1"/>
        <v>0</v>
      </c>
    </row>
    <row r="76" spans="1:4" x14ac:dyDescent="0.25">
      <c r="A76" s="5" t="s">
        <v>6</v>
      </c>
      <c r="B76" s="1" t="s">
        <v>96</v>
      </c>
      <c r="C76" s="2">
        <v>0</v>
      </c>
      <c r="D76" s="4">
        <f t="shared" si="1"/>
        <v>0</v>
      </c>
    </row>
    <row r="77" spans="1:4" x14ac:dyDescent="0.25">
      <c r="A77" s="5" t="s">
        <v>7</v>
      </c>
      <c r="B77" s="1" t="s">
        <v>97</v>
      </c>
      <c r="C77" s="2">
        <v>0</v>
      </c>
      <c r="D77" s="4">
        <f t="shared" si="1"/>
        <v>0</v>
      </c>
    </row>
    <row r="78" spans="1:4" x14ac:dyDescent="0.25">
      <c r="A78" s="5" t="s">
        <v>26</v>
      </c>
      <c r="B78" s="1" t="s">
        <v>98</v>
      </c>
      <c r="C78" s="2">
        <v>0</v>
      </c>
      <c r="D78" s="4">
        <f>$D$27*C78</f>
        <v>0</v>
      </c>
    </row>
    <row r="79" spans="1:4" x14ac:dyDescent="0.25">
      <c r="A79" s="5" t="s">
        <v>47</v>
      </c>
      <c r="B79" s="1" t="s">
        <v>29</v>
      </c>
      <c r="C79" s="2">
        <v>0</v>
      </c>
      <c r="D79" s="4">
        <f>$D$27*C79</f>
        <v>0</v>
      </c>
    </row>
    <row r="80" spans="1:4" x14ac:dyDescent="0.25">
      <c r="A80" s="51" t="s">
        <v>38</v>
      </c>
      <c r="B80" s="52"/>
      <c r="C80" s="2">
        <f>SUM(C74:C79)</f>
        <v>0</v>
      </c>
      <c r="D80" s="4">
        <f>SUM(D74:D79)</f>
        <v>0</v>
      </c>
    </row>
    <row r="81" spans="1:4" x14ac:dyDescent="0.25">
      <c r="A81" s="61" t="s">
        <v>102</v>
      </c>
      <c r="B81" s="62"/>
      <c r="C81" s="62"/>
      <c r="D81" s="62"/>
    </row>
    <row r="82" spans="1:4" x14ac:dyDescent="0.25">
      <c r="A82" s="5" t="s">
        <v>71</v>
      </c>
      <c r="B82" s="1" t="s">
        <v>99</v>
      </c>
      <c r="C82" s="5" t="s">
        <v>35</v>
      </c>
      <c r="D82" s="5" t="s">
        <v>21</v>
      </c>
    </row>
    <row r="83" spans="1:4" x14ac:dyDescent="0.25">
      <c r="A83" s="5" t="s">
        <v>2</v>
      </c>
      <c r="B83" s="8" t="s">
        <v>100</v>
      </c>
      <c r="C83" s="2">
        <v>0</v>
      </c>
      <c r="D83" s="4">
        <v>0</v>
      </c>
    </row>
    <row r="84" spans="1:4" x14ac:dyDescent="0.25">
      <c r="A84" s="51" t="s">
        <v>38</v>
      </c>
      <c r="B84" s="52"/>
      <c r="C84" s="2">
        <f>SUM(C83)</f>
        <v>0</v>
      </c>
      <c r="D84" s="4">
        <f>SUM(D83)</f>
        <v>0</v>
      </c>
    </row>
    <row r="85" spans="1:4" x14ac:dyDescent="0.25">
      <c r="A85" s="54" t="s">
        <v>72</v>
      </c>
      <c r="B85" s="54"/>
      <c r="C85" s="54"/>
      <c r="D85" s="54"/>
    </row>
    <row r="86" spans="1:4" x14ac:dyDescent="0.25">
      <c r="A86" s="5">
        <v>4</v>
      </c>
      <c r="B86" s="53" t="s">
        <v>73</v>
      </c>
      <c r="C86" s="53"/>
      <c r="D86" s="5" t="s">
        <v>21</v>
      </c>
    </row>
    <row r="87" spans="1:4" x14ac:dyDescent="0.25">
      <c r="A87" s="5" t="s">
        <v>69</v>
      </c>
      <c r="B87" s="53" t="s">
        <v>70</v>
      </c>
      <c r="C87" s="53"/>
      <c r="D87" s="4">
        <f>D80</f>
        <v>0</v>
      </c>
    </row>
    <row r="88" spans="1:4" x14ac:dyDescent="0.25">
      <c r="A88" s="5" t="s">
        <v>71</v>
      </c>
      <c r="B88" s="53" t="s">
        <v>99</v>
      </c>
      <c r="C88" s="53"/>
      <c r="D88" s="4">
        <f>D84</f>
        <v>0</v>
      </c>
    </row>
    <row r="89" spans="1:4" x14ac:dyDescent="0.25">
      <c r="A89" s="56" t="s">
        <v>30</v>
      </c>
      <c r="B89" s="56"/>
      <c r="C89" s="56"/>
      <c r="D89" s="4">
        <f>SUM(D87:D88)</f>
        <v>0</v>
      </c>
    </row>
    <row r="90" spans="1:4" x14ac:dyDescent="0.25">
      <c r="A90" s="57"/>
      <c r="B90" s="57"/>
      <c r="C90" s="57"/>
      <c r="D90" s="57"/>
    </row>
    <row r="91" spans="1:4" x14ac:dyDescent="0.25">
      <c r="A91" s="58" t="s">
        <v>74</v>
      </c>
      <c r="B91" s="59"/>
      <c r="C91" s="59"/>
      <c r="D91" s="60"/>
    </row>
    <row r="92" spans="1:4" x14ac:dyDescent="0.25">
      <c r="A92" s="5">
        <v>5</v>
      </c>
      <c r="B92" s="53" t="s">
        <v>75</v>
      </c>
      <c r="C92" s="53"/>
      <c r="D92" s="5" t="s">
        <v>21</v>
      </c>
    </row>
    <row r="93" spans="1:4" x14ac:dyDescent="0.25">
      <c r="A93" s="5" t="s">
        <v>2</v>
      </c>
      <c r="B93" s="53" t="s">
        <v>76</v>
      </c>
      <c r="C93" s="53"/>
      <c r="D93" s="9">
        <v>0</v>
      </c>
    </row>
    <row r="94" spans="1:4" x14ac:dyDescent="0.25">
      <c r="A94" s="5" t="s">
        <v>3</v>
      </c>
      <c r="B94" s="53" t="s">
        <v>77</v>
      </c>
      <c r="C94" s="53"/>
      <c r="D94" s="9">
        <v>0</v>
      </c>
    </row>
    <row r="95" spans="1:4" x14ac:dyDescent="0.25">
      <c r="A95" s="5" t="s">
        <v>6</v>
      </c>
      <c r="B95" s="53" t="s">
        <v>78</v>
      </c>
      <c r="C95" s="53"/>
      <c r="D95" s="9">
        <v>0</v>
      </c>
    </row>
    <row r="96" spans="1:4" x14ac:dyDescent="0.25">
      <c r="A96" s="5" t="s">
        <v>7</v>
      </c>
      <c r="B96" s="53" t="s">
        <v>126</v>
      </c>
      <c r="C96" s="53"/>
      <c r="D96" s="9">
        <v>1.25</v>
      </c>
    </row>
    <row r="97" spans="1:6" x14ac:dyDescent="0.25">
      <c r="A97" s="56" t="s">
        <v>38</v>
      </c>
      <c r="B97" s="56"/>
      <c r="C97" s="56"/>
      <c r="D97" s="4">
        <f>SUM(D93:D96)</f>
        <v>1.25</v>
      </c>
    </row>
    <row r="98" spans="1:6" x14ac:dyDescent="0.25">
      <c r="A98" s="57"/>
      <c r="B98" s="57"/>
      <c r="C98" s="57"/>
      <c r="D98" s="57"/>
    </row>
    <row r="99" spans="1:6" x14ac:dyDescent="0.25">
      <c r="A99" s="54" t="s">
        <v>79</v>
      </c>
      <c r="B99" s="54"/>
      <c r="C99" s="54"/>
      <c r="D99" s="54"/>
    </row>
    <row r="100" spans="1:6" x14ac:dyDescent="0.25">
      <c r="A100" s="5">
        <v>6</v>
      </c>
      <c r="B100" s="6" t="s">
        <v>80</v>
      </c>
      <c r="C100" s="5" t="s">
        <v>35</v>
      </c>
      <c r="D100" s="5" t="s">
        <v>21</v>
      </c>
    </row>
    <row r="101" spans="1:6" x14ac:dyDescent="0.25">
      <c r="A101" s="5" t="s">
        <v>2</v>
      </c>
      <c r="B101" s="6" t="s">
        <v>81</v>
      </c>
      <c r="C101" s="3">
        <v>0.08</v>
      </c>
      <c r="D101" s="4">
        <f>D117*C101</f>
        <v>1475.7807074559998</v>
      </c>
    </row>
    <row r="102" spans="1:6" x14ac:dyDescent="0.25">
      <c r="A102" s="5" t="s">
        <v>3</v>
      </c>
      <c r="B102" s="6" t="s">
        <v>82</v>
      </c>
      <c r="C102" s="3">
        <v>0.05</v>
      </c>
      <c r="D102" s="4">
        <f>(D101+D117)*C102</f>
        <v>996.15197753279995</v>
      </c>
    </row>
    <row r="103" spans="1:6" x14ac:dyDescent="0.25">
      <c r="A103" s="5" t="s">
        <v>6</v>
      </c>
      <c r="B103" s="68" t="s">
        <v>83</v>
      </c>
      <c r="C103" s="69"/>
      <c r="D103" s="70"/>
    </row>
    <row r="104" spans="1:6" x14ac:dyDescent="0.25">
      <c r="A104" s="5"/>
      <c r="B104" s="6" t="s">
        <v>84</v>
      </c>
      <c r="C104" s="3">
        <v>1.6500000000000001E-2</v>
      </c>
      <c r="D104" s="4">
        <f>(((D112+D113+D114+D115+D116+D101+D102)*C104)/(0.8575))</f>
        <v>402.52671745202935</v>
      </c>
      <c r="E104" s="23"/>
      <c r="F104" s="23"/>
    </row>
    <row r="105" spans="1:6" x14ac:dyDescent="0.25">
      <c r="A105" s="5"/>
      <c r="B105" s="6" t="s">
        <v>85</v>
      </c>
      <c r="C105" s="3">
        <v>7.5999999999999998E-2</v>
      </c>
      <c r="D105" s="4">
        <f>((D112+D113+D114+D115+D116+D101+D102)*C105)/0.8575</f>
        <v>1854.0624561426807</v>
      </c>
      <c r="E105" s="23"/>
      <c r="F105" s="23"/>
    </row>
    <row r="106" spans="1:6" x14ac:dyDescent="0.25">
      <c r="A106" s="5"/>
      <c r="B106" s="6" t="s">
        <v>86</v>
      </c>
      <c r="C106" s="3">
        <v>0</v>
      </c>
      <c r="D106" s="4">
        <f>((D112+D113+D114+D115+D116+D101+D102)*C106)/0.8575</f>
        <v>0</v>
      </c>
      <c r="E106" s="23"/>
      <c r="F106" s="23"/>
    </row>
    <row r="107" spans="1:6" x14ac:dyDescent="0.25">
      <c r="A107" s="5"/>
      <c r="B107" s="6" t="s">
        <v>87</v>
      </c>
      <c r="C107" s="3">
        <v>0.05</v>
      </c>
      <c r="D107" s="4">
        <f>((D112+D113+D114+D115+D116+D101+D102)*C107)/0.8575</f>
        <v>1219.7779316728163</v>
      </c>
      <c r="E107" s="23"/>
      <c r="F107" s="23"/>
    </row>
    <row r="108" spans="1:6" x14ac:dyDescent="0.25">
      <c r="A108" s="56" t="s">
        <v>38</v>
      </c>
      <c r="B108" s="56"/>
      <c r="C108" s="3">
        <f>SUM(C101,C102,C104,C105,C106,C107)</f>
        <v>0.27250000000000002</v>
      </c>
      <c r="D108" s="4">
        <f>SUM(D101,D102,D104,D105,D106,D107)</f>
        <v>5948.2997902563266</v>
      </c>
      <c r="E108" s="23"/>
      <c r="F108" s="23"/>
    </row>
    <row r="109" spans="1:6" x14ac:dyDescent="0.25">
      <c r="A109" s="57"/>
      <c r="B109" s="57"/>
      <c r="C109" s="57"/>
      <c r="D109" s="57"/>
      <c r="E109" s="23"/>
    </row>
    <row r="110" spans="1:6" x14ac:dyDescent="0.25">
      <c r="A110" s="54" t="s">
        <v>88</v>
      </c>
      <c r="B110" s="54"/>
      <c r="C110" s="54"/>
      <c r="D110" s="54"/>
      <c r="F110" s="23"/>
    </row>
    <row r="111" spans="1:6" x14ac:dyDescent="0.25">
      <c r="A111" s="5"/>
      <c r="B111" s="53" t="s">
        <v>89</v>
      </c>
      <c r="C111" s="53"/>
      <c r="D111" s="5" t="s">
        <v>21</v>
      </c>
    </row>
    <row r="112" spans="1:6" x14ac:dyDescent="0.25">
      <c r="A112" s="5" t="s">
        <v>2</v>
      </c>
      <c r="B112" s="53" t="s">
        <v>19</v>
      </c>
      <c r="C112" s="53"/>
      <c r="D112" s="4">
        <f>D27</f>
        <v>10302</v>
      </c>
      <c r="E112" s="23"/>
    </row>
    <row r="113" spans="1:5" x14ac:dyDescent="0.25">
      <c r="A113" s="5" t="s">
        <v>3</v>
      </c>
      <c r="B113" s="53" t="s">
        <v>31</v>
      </c>
      <c r="C113" s="53"/>
      <c r="D113" s="4">
        <f>D59</f>
        <v>7405.3636847999996</v>
      </c>
    </row>
    <row r="114" spans="1:5" x14ac:dyDescent="0.25">
      <c r="A114" s="5" t="s">
        <v>6</v>
      </c>
      <c r="B114" s="53" t="s">
        <v>60</v>
      </c>
      <c r="C114" s="53"/>
      <c r="D114" s="4">
        <f>D69</f>
        <v>738.64515840000001</v>
      </c>
    </row>
    <row r="115" spans="1:5" x14ac:dyDescent="0.25">
      <c r="A115" s="5" t="s">
        <v>7</v>
      </c>
      <c r="B115" s="53" t="s">
        <v>68</v>
      </c>
      <c r="C115" s="53"/>
      <c r="D115" s="4">
        <f>D89</f>
        <v>0</v>
      </c>
    </row>
    <row r="116" spans="1:5" x14ac:dyDescent="0.25">
      <c r="A116" s="5" t="s">
        <v>26</v>
      </c>
      <c r="B116" s="53" t="s">
        <v>74</v>
      </c>
      <c r="C116" s="53"/>
      <c r="D116" s="4">
        <f>D97</f>
        <v>1.25</v>
      </c>
    </row>
    <row r="117" spans="1:5" x14ac:dyDescent="0.25">
      <c r="A117" s="56" t="s">
        <v>90</v>
      </c>
      <c r="B117" s="56"/>
      <c r="C117" s="56"/>
      <c r="D117" s="4">
        <f>SUM(D112:D116)</f>
        <v>18447.258843199998</v>
      </c>
      <c r="E117" s="23"/>
    </row>
    <row r="118" spans="1:5" x14ac:dyDescent="0.25">
      <c r="A118" s="5" t="s">
        <v>47</v>
      </c>
      <c r="B118" s="53" t="s">
        <v>79</v>
      </c>
      <c r="C118" s="53"/>
      <c r="D118" s="4">
        <f>D108</f>
        <v>5948.2997902563266</v>
      </c>
    </row>
    <row r="119" spans="1:5" x14ac:dyDescent="0.25">
      <c r="A119" s="55" t="s">
        <v>103</v>
      </c>
      <c r="B119" s="55"/>
      <c r="C119" s="55"/>
      <c r="D119" s="11">
        <f>D117+D118</f>
        <v>24395.558633456323</v>
      </c>
      <c r="E119" s="23"/>
    </row>
    <row r="120" spans="1:5" x14ac:dyDescent="0.25">
      <c r="A120" s="55" t="s">
        <v>104</v>
      </c>
      <c r="B120" s="55"/>
      <c r="C120" s="55"/>
      <c r="D120" s="11">
        <f>D119*12</f>
        <v>292746.70360147586</v>
      </c>
    </row>
    <row r="121" spans="1:5" x14ac:dyDescent="0.25">
      <c r="B121" s="12"/>
      <c r="C121" s="12"/>
    </row>
    <row r="122" spans="1:5" x14ac:dyDescent="0.25">
      <c r="B122" s="12"/>
      <c r="C122" s="12"/>
    </row>
    <row r="123" spans="1:5" x14ac:dyDescent="0.25">
      <c r="B123" s="12"/>
      <c r="C123" s="12"/>
      <c r="D123" s="29"/>
    </row>
    <row r="124" spans="1:5" x14ac:dyDescent="0.25">
      <c r="B124" s="12"/>
      <c r="C124" s="12"/>
    </row>
    <row r="125" spans="1:5" x14ac:dyDescent="0.25">
      <c r="B125" s="12"/>
      <c r="C125" s="12"/>
    </row>
    <row r="126" spans="1:5" x14ac:dyDescent="0.25">
      <c r="B126" s="12"/>
      <c r="C126" s="12"/>
    </row>
    <row r="127" spans="1:5" x14ac:dyDescent="0.25">
      <c r="B127" s="12"/>
      <c r="C127" s="12"/>
    </row>
    <row r="128" spans="1:5" x14ac:dyDescent="0.25">
      <c r="B128" s="12"/>
      <c r="C128" s="12"/>
    </row>
  </sheetData>
  <mergeCells count="81">
    <mergeCell ref="B118:C118"/>
    <mergeCell ref="A119:C119"/>
    <mergeCell ref="A120:C120"/>
    <mergeCell ref="B112:C112"/>
    <mergeCell ref="B113:C113"/>
    <mergeCell ref="B114:C114"/>
    <mergeCell ref="B115:C115"/>
    <mergeCell ref="B116:C116"/>
    <mergeCell ref="A117:C117"/>
    <mergeCell ref="B111:C111"/>
    <mergeCell ref="B93:C93"/>
    <mergeCell ref="B94:C94"/>
    <mergeCell ref="B95:C95"/>
    <mergeCell ref="B96:C96"/>
    <mergeCell ref="A97:C97"/>
    <mergeCell ref="A98:D98"/>
    <mergeCell ref="A99:D99"/>
    <mergeCell ref="B103:D103"/>
    <mergeCell ref="A108:B108"/>
    <mergeCell ref="A109:D109"/>
    <mergeCell ref="A110:D110"/>
    <mergeCell ref="B92:C92"/>
    <mergeCell ref="A72:D72"/>
    <mergeCell ref="A80:B80"/>
    <mergeCell ref="A81:D81"/>
    <mergeCell ref="A84:B84"/>
    <mergeCell ref="A85:D85"/>
    <mergeCell ref="B86:C86"/>
    <mergeCell ref="B87:C87"/>
    <mergeCell ref="B88:C88"/>
    <mergeCell ref="A89:C89"/>
    <mergeCell ref="A90:D90"/>
    <mergeCell ref="A91:D91"/>
    <mergeCell ref="A71:D71"/>
    <mergeCell ref="A53:C53"/>
    <mergeCell ref="A54:D54"/>
    <mergeCell ref="B55:C55"/>
    <mergeCell ref="B56:C56"/>
    <mergeCell ref="B57:C57"/>
    <mergeCell ref="B58:C58"/>
    <mergeCell ref="A59:C59"/>
    <mergeCell ref="A60:D60"/>
    <mergeCell ref="A61:D61"/>
    <mergeCell ref="A69:B69"/>
    <mergeCell ref="A70:D70"/>
    <mergeCell ref="B52:C52"/>
    <mergeCell ref="B26:C26"/>
    <mergeCell ref="A27:C27"/>
    <mergeCell ref="A28:D28"/>
    <mergeCell ref="A29:D29"/>
    <mergeCell ref="A30:D30"/>
    <mergeCell ref="A34:B34"/>
    <mergeCell ref="A35:D35"/>
    <mergeCell ref="A45:B45"/>
    <mergeCell ref="A46:D46"/>
    <mergeCell ref="B50:C50"/>
    <mergeCell ref="B51:C51"/>
    <mergeCell ref="B25:C25"/>
    <mergeCell ref="B14:C14"/>
    <mergeCell ref="B15:C15"/>
    <mergeCell ref="B16:C16"/>
    <mergeCell ref="B17:C17"/>
    <mergeCell ref="A18:D18"/>
    <mergeCell ref="A19:D19"/>
    <mergeCell ref="B20:C20"/>
    <mergeCell ref="B21:C21"/>
    <mergeCell ref="B22:C22"/>
    <mergeCell ref="B23:C23"/>
    <mergeCell ref="B24:C24"/>
    <mergeCell ref="B13:C13"/>
    <mergeCell ref="A1:D1"/>
    <mergeCell ref="A2:D2"/>
    <mergeCell ref="A3:D3"/>
    <mergeCell ref="A4:D4"/>
    <mergeCell ref="A5:D5"/>
    <mergeCell ref="A7:D7"/>
    <mergeCell ref="A8:D8"/>
    <mergeCell ref="A9:D9"/>
    <mergeCell ref="A10:D10"/>
    <mergeCell ref="B11:C11"/>
    <mergeCell ref="B12:C1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6FB6F-D065-4F31-961F-49FCB52D0FCA}">
  <dimension ref="A1:D121"/>
  <sheetViews>
    <sheetView showGridLines="0" topLeftCell="A36" workbookViewId="0">
      <selection activeCell="H103" sqref="H103"/>
    </sheetView>
  </sheetViews>
  <sheetFormatPr defaultRowHeight="15" x14ac:dyDescent="0.25"/>
  <cols>
    <col min="1" max="1" width="3.5703125" style="12" bestFit="1" customWidth="1"/>
    <col min="2" max="2" width="65" style="13" bestFit="1" customWidth="1"/>
    <col min="3" max="3" width="16.7109375" style="13" customWidth="1"/>
    <col min="4" max="4" width="23.85546875" style="12" bestFit="1" customWidth="1"/>
  </cols>
  <sheetData>
    <row r="1" spans="1:4" x14ac:dyDescent="0.25">
      <c r="A1" s="49" t="s">
        <v>0</v>
      </c>
      <c r="B1" s="49"/>
      <c r="C1" s="49"/>
      <c r="D1" s="49"/>
    </row>
    <row r="2" spans="1:4" x14ac:dyDescent="0.25">
      <c r="A2" s="49" t="s">
        <v>127</v>
      </c>
      <c r="B2" s="49"/>
      <c r="C2" s="49"/>
      <c r="D2" s="49"/>
    </row>
    <row r="3" spans="1:4" x14ac:dyDescent="0.25">
      <c r="A3" s="49" t="s">
        <v>105</v>
      </c>
      <c r="B3" s="49"/>
      <c r="C3" s="49"/>
      <c r="D3" s="49"/>
    </row>
    <row r="4" spans="1:4" x14ac:dyDescent="0.25">
      <c r="A4" s="49" t="s">
        <v>128</v>
      </c>
      <c r="B4" s="49"/>
      <c r="C4" s="49"/>
      <c r="D4" s="49"/>
    </row>
    <row r="5" spans="1:4" x14ac:dyDescent="0.25">
      <c r="A5" s="49" t="s">
        <v>91</v>
      </c>
      <c r="B5" s="49"/>
      <c r="C5" s="49"/>
      <c r="D5" s="49"/>
    </row>
    <row r="6" spans="1:4" x14ac:dyDescent="0.25">
      <c r="A6" s="13"/>
      <c r="D6" s="13"/>
    </row>
    <row r="7" spans="1:4" x14ac:dyDescent="0.25">
      <c r="A7" s="63" t="s">
        <v>1</v>
      </c>
      <c r="B7" s="64"/>
      <c r="C7" s="64"/>
      <c r="D7" s="65"/>
    </row>
    <row r="8" spans="1:4" x14ac:dyDescent="0.25">
      <c r="A8" s="54" t="s">
        <v>11</v>
      </c>
      <c r="B8" s="54"/>
      <c r="C8" s="54"/>
      <c r="D8" s="54"/>
    </row>
    <row r="9" spans="1:4" x14ac:dyDescent="0.25">
      <c r="A9" s="66" t="s">
        <v>12</v>
      </c>
      <c r="B9" s="66"/>
      <c r="C9" s="66"/>
      <c r="D9" s="66"/>
    </row>
    <row r="10" spans="1:4" x14ac:dyDescent="0.25">
      <c r="A10" s="66" t="s">
        <v>13</v>
      </c>
      <c r="B10" s="66"/>
      <c r="C10" s="66"/>
      <c r="D10" s="66"/>
    </row>
    <row r="11" spans="1:4" x14ac:dyDescent="0.25">
      <c r="A11" s="7" t="s">
        <v>2</v>
      </c>
      <c r="B11" s="48" t="s">
        <v>14</v>
      </c>
      <c r="C11" s="48"/>
      <c r="D11" s="14" t="s">
        <v>108</v>
      </c>
    </row>
    <row r="12" spans="1:4" x14ac:dyDescent="0.25">
      <c r="A12" s="7" t="s">
        <v>3</v>
      </c>
      <c r="B12" s="48" t="s">
        <v>9</v>
      </c>
      <c r="C12" s="48"/>
      <c r="D12" s="14" t="s">
        <v>10</v>
      </c>
    </row>
    <row r="13" spans="1:4" x14ac:dyDescent="0.25">
      <c r="A13" s="7" t="s">
        <v>6</v>
      </c>
      <c r="B13" s="48" t="s">
        <v>4</v>
      </c>
      <c r="C13" s="48"/>
      <c r="D13" s="14" t="s">
        <v>129</v>
      </c>
    </row>
    <row r="14" spans="1:4" x14ac:dyDescent="0.25">
      <c r="A14" s="7" t="s">
        <v>7</v>
      </c>
      <c r="B14" s="48" t="s">
        <v>15</v>
      </c>
      <c r="C14" s="48"/>
      <c r="D14" s="14" t="s">
        <v>16</v>
      </c>
    </row>
    <row r="15" spans="1:4" x14ac:dyDescent="0.25">
      <c r="A15" s="7" t="s">
        <v>26</v>
      </c>
      <c r="B15" s="48" t="s">
        <v>17</v>
      </c>
      <c r="C15" s="48"/>
      <c r="D15" s="14" t="s">
        <v>130</v>
      </c>
    </row>
    <row r="16" spans="1:4" x14ac:dyDescent="0.25">
      <c r="A16" s="7" t="s">
        <v>47</v>
      </c>
      <c r="B16" s="48" t="s">
        <v>8</v>
      </c>
      <c r="C16" s="48"/>
      <c r="D16" s="15" t="s">
        <v>131</v>
      </c>
    </row>
    <row r="17" spans="1:4" x14ac:dyDescent="0.25">
      <c r="A17" s="7" t="s">
        <v>28</v>
      </c>
      <c r="B17" s="48" t="s">
        <v>18</v>
      </c>
      <c r="C17" s="48"/>
      <c r="D17" s="15">
        <v>44986</v>
      </c>
    </row>
    <row r="18" spans="1:4" x14ac:dyDescent="0.25">
      <c r="A18" s="50"/>
      <c r="B18" s="50"/>
      <c r="C18" s="50"/>
      <c r="D18" s="50"/>
    </row>
    <row r="19" spans="1:4" x14ac:dyDescent="0.25">
      <c r="A19" s="54" t="s">
        <v>19</v>
      </c>
      <c r="B19" s="54"/>
      <c r="C19" s="54"/>
      <c r="D19" s="54"/>
    </row>
    <row r="20" spans="1:4" x14ac:dyDescent="0.25">
      <c r="A20" s="5">
        <v>1</v>
      </c>
      <c r="B20" s="53" t="s">
        <v>20</v>
      </c>
      <c r="C20" s="53"/>
      <c r="D20" s="5" t="s">
        <v>21</v>
      </c>
    </row>
    <row r="21" spans="1:4" x14ac:dyDescent="0.25">
      <c r="A21" s="5" t="s">
        <v>2</v>
      </c>
      <c r="B21" s="53" t="s">
        <v>22</v>
      </c>
      <c r="C21" s="53"/>
      <c r="D21" s="22">
        <v>4327.5669230769226</v>
      </c>
    </row>
    <row r="22" spans="1:4" x14ac:dyDescent="0.25">
      <c r="A22" s="5" t="s">
        <v>3</v>
      </c>
      <c r="B22" s="53" t="s">
        <v>23</v>
      </c>
      <c r="C22" s="53"/>
      <c r="D22" s="9">
        <v>0</v>
      </c>
    </row>
    <row r="23" spans="1:4" x14ac:dyDescent="0.25">
      <c r="A23" s="5" t="s">
        <v>6</v>
      </c>
      <c r="B23" s="53" t="s">
        <v>24</v>
      </c>
      <c r="C23" s="53"/>
      <c r="D23" s="9">
        <v>0</v>
      </c>
    </row>
    <row r="24" spans="1:4" x14ac:dyDescent="0.25">
      <c r="A24" s="5" t="s">
        <v>7</v>
      </c>
      <c r="B24" s="53" t="s">
        <v>25</v>
      </c>
      <c r="C24" s="53"/>
      <c r="D24" s="9">
        <v>0</v>
      </c>
    </row>
    <row r="25" spans="1:4" x14ac:dyDescent="0.25">
      <c r="A25" s="5" t="s">
        <v>26</v>
      </c>
      <c r="B25" s="53" t="s">
        <v>27</v>
      </c>
      <c r="C25" s="53"/>
      <c r="D25" s="9">
        <v>0</v>
      </c>
    </row>
    <row r="26" spans="1:4" x14ac:dyDescent="0.25">
      <c r="A26" s="5" t="s">
        <v>47</v>
      </c>
      <c r="B26" s="53" t="s">
        <v>29</v>
      </c>
      <c r="C26" s="53"/>
      <c r="D26" s="9">
        <v>0</v>
      </c>
    </row>
    <row r="27" spans="1:4" ht="15" customHeight="1" x14ac:dyDescent="0.25">
      <c r="A27" s="51" t="s">
        <v>30</v>
      </c>
      <c r="B27" s="67"/>
      <c r="C27" s="52"/>
      <c r="D27" s="4">
        <f>SUM(D21:D26)</f>
        <v>4327.5669230769226</v>
      </c>
    </row>
    <row r="28" spans="1:4" x14ac:dyDescent="0.25">
      <c r="A28" s="50"/>
      <c r="B28" s="50"/>
      <c r="C28" s="50"/>
      <c r="D28" s="50"/>
    </row>
    <row r="29" spans="1:4" x14ac:dyDescent="0.25">
      <c r="A29" s="54" t="s">
        <v>31</v>
      </c>
      <c r="B29" s="54"/>
      <c r="C29" s="54"/>
      <c r="D29" s="54"/>
    </row>
    <row r="30" spans="1:4" x14ac:dyDescent="0.25">
      <c r="A30" s="54" t="s">
        <v>32</v>
      </c>
      <c r="B30" s="54"/>
      <c r="C30" s="54"/>
      <c r="D30" s="54"/>
    </row>
    <row r="31" spans="1:4" x14ac:dyDescent="0.25">
      <c r="A31" s="5" t="s">
        <v>33</v>
      </c>
      <c r="B31" s="8" t="s">
        <v>34</v>
      </c>
      <c r="C31" s="5" t="s">
        <v>35</v>
      </c>
      <c r="D31" s="5" t="s">
        <v>21</v>
      </c>
    </row>
    <row r="32" spans="1:4" x14ac:dyDescent="0.25">
      <c r="A32" s="5" t="s">
        <v>2</v>
      </c>
      <c r="B32" s="1" t="s">
        <v>36</v>
      </c>
      <c r="C32" s="10">
        <v>8.3299999999999999E-2</v>
      </c>
      <c r="D32" s="4">
        <f>$D$27*C32</f>
        <v>360.48632469230768</v>
      </c>
    </row>
    <row r="33" spans="1:4" x14ac:dyDescent="0.25">
      <c r="A33" s="5" t="s">
        <v>3</v>
      </c>
      <c r="B33" s="1" t="s">
        <v>37</v>
      </c>
      <c r="C33" s="10">
        <v>0.121</v>
      </c>
      <c r="D33" s="4">
        <f>$D$27*C33</f>
        <v>523.63559769230767</v>
      </c>
    </row>
    <row r="34" spans="1:4" ht="15" customHeight="1" x14ac:dyDescent="0.25">
      <c r="A34" s="51" t="s">
        <v>38</v>
      </c>
      <c r="B34" s="52"/>
      <c r="C34" s="2">
        <f>SUM(C32:C33)</f>
        <v>0.20429999999999998</v>
      </c>
      <c r="D34" s="4">
        <f>SUM(D32:D33)</f>
        <v>884.12192238461535</v>
      </c>
    </row>
    <row r="35" spans="1:4" ht="15" customHeight="1" x14ac:dyDescent="0.25">
      <c r="A35" s="55" t="s">
        <v>39</v>
      </c>
      <c r="B35" s="55"/>
      <c r="C35" s="55"/>
      <c r="D35" s="55"/>
    </row>
    <row r="36" spans="1:4" x14ac:dyDescent="0.25">
      <c r="A36" s="5" t="s">
        <v>40</v>
      </c>
      <c r="B36" s="5" t="s">
        <v>41</v>
      </c>
      <c r="C36" s="5" t="s">
        <v>35</v>
      </c>
      <c r="D36" s="5" t="s">
        <v>21</v>
      </c>
    </row>
    <row r="37" spans="1:4" x14ac:dyDescent="0.25">
      <c r="A37" s="5" t="s">
        <v>2</v>
      </c>
      <c r="B37" s="1" t="s">
        <v>42</v>
      </c>
      <c r="C37" s="10">
        <v>0.2</v>
      </c>
      <c r="D37" s="4">
        <f>($D$27+$D$34)*C37</f>
        <v>1042.3377690923078</v>
      </c>
    </row>
    <row r="38" spans="1:4" x14ac:dyDescent="0.25">
      <c r="A38" s="5" t="s">
        <v>3</v>
      </c>
      <c r="B38" s="1" t="s">
        <v>43</v>
      </c>
      <c r="C38" s="10">
        <v>2.5000000000000001E-2</v>
      </c>
      <c r="D38" s="4">
        <f t="shared" ref="D38:D44" si="0">($D$27+$D$34)*C38</f>
        <v>130.29222113653847</v>
      </c>
    </row>
    <row r="39" spans="1:4" x14ac:dyDescent="0.25">
      <c r="A39" s="5" t="s">
        <v>6</v>
      </c>
      <c r="B39" s="1" t="s">
        <v>44</v>
      </c>
      <c r="C39" s="10">
        <v>0.03</v>
      </c>
      <c r="D39" s="4">
        <f t="shared" si="0"/>
        <v>156.35066536384613</v>
      </c>
    </row>
    <row r="40" spans="1:4" x14ac:dyDescent="0.25">
      <c r="A40" s="5" t="s">
        <v>7</v>
      </c>
      <c r="B40" s="1" t="s">
        <v>45</v>
      </c>
      <c r="C40" s="10">
        <v>1.4999999999999999E-2</v>
      </c>
      <c r="D40" s="4">
        <f t="shared" si="0"/>
        <v>78.175332681923067</v>
      </c>
    </row>
    <row r="41" spans="1:4" x14ac:dyDescent="0.25">
      <c r="A41" s="5" t="s">
        <v>26</v>
      </c>
      <c r="B41" s="1" t="s">
        <v>46</v>
      </c>
      <c r="C41" s="10">
        <v>0.01</v>
      </c>
      <c r="D41" s="4">
        <f t="shared" si="0"/>
        <v>52.116888454615385</v>
      </c>
    </row>
    <row r="42" spans="1:4" x14ac:dyDescent="0.25">
      <c r="A42" s="5" t="s">
        <v>47</v>
      </c>
      <c r="B42" s="1" t="s">
        <v>48</v>
      </c>
      <c r="C42" s="10">
        <v>6.0000000000000001E-3</v>
      </c>
      <c r="D42" s="4">
        <f t="shared" si="0"/>
        <v>31.27013307276923</v>
      </c>
    </row>
    <row r="43" spans="1:4" x14ac:dyDescent="0.25">
      <c r="A43" s="5" t="s">
        <v>28</v>
      </c>
      <c r="B43" s="1" t="s">
        <v>49</v>
      </c>
      <c r="C43" s="10">
        <v>2E-3</v>
      </c>
      <c r="D43" s="4">
        <f t="shared" si="0"/>
        <v>10.423377690923077</v>
      </c>
    </row>
    <row r="44" spans="1:4" x14ac:dyDescent="0.25">
      <c r="A44" s="5" t="s">
        <v>50</v>
      </c>
      <c r="B44" s="1" t="s">
        <v>51</v>
      </c>
      <c r="C44" s="10">
        <v>0.08</v>
      </c>
      <c r="D44" s="4">
        <f t="shared" si="0"/>
        <v>416.93510763692308</v>
      </c>
    </row>
    <row r="45" spans="1:4" ht="15" customHeight="1" x14ac:dyDescent="0.25">
      <c r="A45" s="51" t="s">
        <v>38</v>
      </c>
      <c r="B45" s="52"/>
      <c r="C45" s="2">
        <f>SUM(C37:C44)</f>
        <v>0.36800000000000005</v>
      </c>
      <c r="D45" s="4">
        <f>SUM(D37:D44)</f>
        <v>1917.9014951298466</v>
      </c>
    </row>
    <row r="46" spans="1:4" x14ac:dyDescent="0.25">
      <c r="A46" s="54" t="s">
        <v>52</v>
      </c>
      <c r="B46" s="54"/>
      <c r="C46" s="54"/>
      <c r="D46" s="54"/>
    </row>
    <row r="47" spans="1:4" x14ac:dyDescent="0.25">
      <c r="A47" s="5" t="s">
        <v>53</v>
      </c>
      <c r="B47" s="1" t="s">
        <v>54</v>
      </c>
      <c r="C47" s="5" t="s">
        <v>55</v>
      </c>
      <c r="D47" s="5" t="s">
        <v>21</v>
      </c>
    </row>
    <row r="48" spans="1:4" x14ac:dyDescent="0.25">
      <c r="A48" s="5" t="s">
        <v>2</v>
      </c>
      <c r="B48" s="1" t="s">
        <v>56</v>
      </c>
      <c r="C48" s="16">
        <v>5</v>
      </c>
      <c r="D48" s="4">
        <v>0</v>
      </c>
    </row>
    <row r="49" spans="1:4" ht="25.5" x14ac:dyDescent="0.25">
      <c r="A49" s="5" t="s">
        <v>3</v>
      </c>
      <c r="B49" s="6" t="s">
        <v>92</v>
      </c>
      <c r="C49" s="16">
        <v>22.5</v>
      </c>
      <c r="D49" s="4">
        <f>C49*21</f>
        <v>472.5</v>
      </c>
    </row>
    <row r="50" spans="1:4" x14ac:dyDescent="0.25">
      <c r="A50" s="5" t="s">
        <v>6</v>
      </c>
      <c r="B50" s="53" t="s">
        <v>94</v>
      </c>
      <c r="C50" s="53"/>
      <c r="D50" s="9">
        <v>14.8</v>
      </c>
    </row>
    <row r="51" spans="1:4" x14ac:dyDescent="0.25">
      <c r="A51" s="5" t="s">
        <v>7</v>
      </c>
      <c r="B51" s="53" t="s">
        <v>57</v>
      </c>
      <c r="C51" s="53"/>
      <c r="D51" s="9">
        <v>0</v>
      </c>
    </row>
    <row r="52" spans="1:4" x14ac:dyDescent="0.25">
      <c r="A52" s="5" t="s">
        <v>26</v>
      </c>
      <c r="B52" s="53" t="s">
        <v>134</v>
      </c>
      <c r="C52" s="53"/>
      <c r="D52" s="16">
        <v>44.2</v>
      </c>
    </row>
    <row r="53" spans="1:4" ht="15" customHeight="1" x14ac:dyDescent="0.25">
      <c r="A53" s="56" t="s">
        <v>30</v>
      </c>
      <c r="B53" s="56"/>
      <c r="C53" s="56"/>
      <c r="D53" s="4">
        <f>SUM(D48:D52)</f>
        <v>531.5</v>
      </c>
    </row>
    <row r="54" spans="1:4" x14ac:dyDescent="0.25">
      <c r="A54" s="54" t="s">
        <v>58</v>
      </c>
      <c r="B54" s="54"/>
      <c r="C54" s="54"/>
      <c r="D54" s="54"/>
    </row>
    <row r="55" spans="1:4" x14ac:dyDescent="0.25">
      <c r="A55" s="5">
        <v>2</v>
      </c>
      <c r="B55" s="53" t="s">
        <v>59</v>
      </c>
      <c r="C55" s="53"/>
      <c r="D55" s="5" t="s">
        <v>21</v>
      </c>
    </row>
    <row r="56" spans="1:4" x14ac:dyDescent="0.25">
      <c r="A56" s="5" t="s">
        <v>33</v>
      </c>
      <c r="B56" s="53" t="s">
        <v>34</v>
      </c>
      <c r="C56" s="53"/>
      <c r="D56" s="4">
        <f>D34</f>
        <v>884.12192238461535</v>
      </c>
    </row>
    <row r="57" spans="1:4" x14ac:dyDescent="0.25">
      <c r="A57" s="5" t="s">
        <v>40</v>
      </c>
      <c r="B57" s="53" t="s">
        <v>41</v>
      </c>
      <c r="C57" s="53"/>
      <c r="D57" s="4">
        <f>D45</f>
        <v>1917.9014951298466</v>
      </c>
    </row>
    <row r="58" spans="1:4" x14ac:dyDescent="0.25">
      <c r="A58" s="5" t="s">
        <v>53</v>
      </c>
      <c r="B58" s="53" t="s">
        <v>54</v>
      </c>
      <c r="C58" s="53"/>
      <c r="D58" s="4">
        <f>D53</f>
        <v>531.5</v>
      </c>
    </row>
    <row r="59" spans="1:4" ht="15" customHeight="1" x14ac:dyDescent="0.25">
      <c r="A59" s="56" t="s">
        <v>30</v>
      </c>
      <c r="B59" s="56"/>
      <c r="C59" s="56"/>
      <c r="D59" s="4">
        <f>SUM(D56:D58)</f>
        <v>3333.5234175144619</v>
      </c>
    </row>
    <row r="60" spans="1:4" x14ac:dyDescent="0.25">
      <c r="A60" s="50"/>
      <c r="B60" s="50"/>
      <c r="C60" s="50"/>
      <c r="D60" s="50"/>
    </row>
    <row r="61" spans="1:4" x14ac:dyDescent="0.25">
      <c r="A61" s="54" t="s">
        <v>60</v>
      </c>
      <c r="B61" s="54"/>
      <c r="C61" s="54"/>
      <c r="D61" s="54"/>
    </row>
    <row r="62" spans="1:4" x14ac:dyDescent="0.25">
      <c r="A62" s="5">
        <v>3</v>
      </c>
      <c r="B62" s="8" t="s">
        <v>61</v>
      </c>
      <c r="C62" s="5" t="s">
        <v>35</v>
      </c>
      <c r="D62" s="5" t="s">
        <v>21</v>
      </c>
    </row>
    <row r="63" spans="1:4" x14ac:dyDescent="0.25">
      <c r="A63" s="5" t="s">
        <v>2</v>
      </c>
      <c r="B63" s="8" t="s">
        <v>62</v>
      </c>
      <c r="C63" s="10">
        <v>4.1999999999999997E-3</v>
      </c>
      <c r="D63" s="4">
        <f>D27*C63</f>
        <v>18.175781076923073</v>
      </c>
    </row>
    <row r="64" spans="1:4" x14ac:dyDescent="0.25">
      <c r="A64" s="5" t="s">
        <v>3</v>
      </c>
      <c r="B64" s="8" t="s">
        <v>63</v>
      </c>
      <c r="C64" s="10">
        <v>3.4000000000000002E-4</v>
      </c>
      <c r="D64" s="4">
        <f>D27*C64</f>
        <v>1.4713727538461538</v>
      </c>
    </row>
    <row r="65" spans="1:4" x14ac:dyDescent="0.25">
      <c r="A65" s="5" t="s">
        <v>6</v>
      </c>
      <c r="B65" s="8" t="s">
        <v>64</v>
      </c>
      <c r="C65" s="10">
        <v>0.04</v>
      </c>
      <c r="D65" s="4">
        <f>D27*C65</f>
        <v>173.1026769230769</v>
      </c>
    </row>
    <row r="66" spans="1:4" x14ac:dyDescent="0.25">
      <c r="A66" s="5" t="s">
        <v>7</v>
      </c>
      <c r="B66" s="8" t="s">
        <v>65</v>
      </c>
      <c r="C66" s="10">
        <v>1.9400000000000001E-2</v>
      </c>
      <c r="D66" s="4">
        <f>D27*C66</f>
        <v>83.9547983076923</v>
      </c>
    </row>
    <row r="67" spans="1:4" x14ac:dyDescent="0.25">
      <c r="A67" s="5" t="s">
        <v>26</v>
      </c>
      <c r="B67" s="8" t="s">
        <v>66</v>
      </c>
      <c r="C67" s="10">
        <f>C45</f>
        <v>0.36800000000000005</v>
      </c>
      <c r="D67" s="4">
        <f>D66*C67</f>
        <v>30.895365777230772</v>
      </c>
    </row>
    <row r="68" spans="1:4" x14ac:dyDescent="0.25">
      <c r="A68" s="5" t="s">
        <v>47</v>
      </c>
      <c r="B68" s="8" t="s">
        <v>67</v>
      </c>
      <c r="C68" s="10">
        <v>6.2E-4</v>
      </c>
      <c r="D68" s="4">
        <f>D27*C68</f>
        <v>2.6830914923076921</v>
      </c>
    </row>
    <row r="69" spans="1:4" ht="15" customHeight="1" x14ac:dyDescent="0.25">
      <c r="A69" s="51" t="s">
        <v>38</v>
      </c>
      <c r="B69" s="52"/>
      <c r="C69" s="2">
        <f>SUM(C63:C68)</f>
        <v>0.43256000000000006</v>
      </c>
      <c r="D69" s="4">
        <f>SUM(D63:D68)</f>
        <v>310.2830863310769</v>
      </c>
    </row>
    <row r="70" spans="1:4" x14ac:dyDescent="0.25">
      <c r="A70" s="57"/>
      <c r="B70" s="57"/>
      <c r="C70" s="57"/>
      <c r="D70" s="57"/>
    </row>
    <row r="71" spans="1:4" x14ac:dyDescent="0.25">
      <c r="A71" s="54" t="s">
        <v>68</v>
      </c>
      <c r="B71" s="54"/>
      <c r="C71" s="54"/>
      <c r="D71" s="54"/>
    </row>
    <row r="72" spans="1:4" x14ac:dyDescent="0.25">
      <c r="A72" s="58" t="s">
        <v>101</v>
      </c>
      <c r="B72" s="59"/>
      <c r="C72" s="59"/>
      <c r="D72" s="60"/>
    </row>
    <row r="73" spans="1:4" x14ac:dyDescent="0.25">
      <c r="A73" s="5" t="s">
        <v>69</v>
      </c>
      <c r="B73" s="1" t="s">
        <v>70</v>
      </c>
      <c r="C73" s="5" t="s">
        <v>35</v>
      </c>
      <c r="D73" s="5" t="s">
        <v>21</v>
      </c>
    </row>
    <row r="74" spans="1:4" x14ac:dyDescent="0.25">
      <c r="A74" s="5" t="s">
        <v>2</v>
      </c>
      <c r="B74" s="1" t="s">
        <v>95</v>
      </c>
      <c r="C74" s="2">
        <v>0</v>
      </c>
      <c r="D74" s="4">
        <f t="shared" ref="D74:D77" si="1">$D$27*C74</f>
        <v>0</v>
      </c>
    </row>
    <row r="75" spans="1:4" x14ac:dyDescent="0.25">
      <c r="A75" s="5" t="s">
        <v>3</v>
      </c>
      <c r="B75" s="1" t="s">
        <v>70</v>
      </c>
      <c r="C75" s="2">
        <v>0</v>
      </c>
      <c r="D75" s="4">
        <f t="shared" si="1"/>
        <v>0</v>
      </c>
    </row>
    <row r="76" spans="1:4" x14ac:dyDescent="0.25">
      <c r="A76" s="5" t="s">
        <v>6</v>
      </c>
      <c r="B76" s="1" t="s">
        <v>96</v>
      </c>
      <c r="C76" s="2">
        <v>0</v>
      </c>
      <c r="D76" s="4">
        <f t="shared" si="1"/>
        <v>0</v>
      </c>
    </row>
    <row r="77" spans="1:4" x14ac:dyDescent="0.25">
      <c r="A77" s="5" t="s">
        <v>7</v>
      </c>
      <c r="B77" s="1" t="s">
        <v>97</v>
      </c>
      <c r="C77" s="2">
        <v>0</v>
      </c>
      <c r="D77" s="4">
        <f t="shared" si="1"/>
        <v>0</v>
      </c>
    </row>
    <row r="78" spans="1:4" x14ac:dyDescent="0.25">
      <c r="A78" s="5" t="s">
        <v>26</v>
      </c>
      <c r="B78" s="1" t="s">
        <v>98</v>
      </c>
      <c r="C78" s="2">
        <v>0</v>
      </c>
      <c r="D78" s="4">
        <f>$D$27*C78</f>
        <v>0</v>
      </c>
    </row>
    <row r="79" spans="1:4" x14ac:dyDescent="0.25">
      <c r="A79" s="5" t="s">
        <v>47</v>
      </c>
      <c r="B79" s="1" t="s">
        <v>29</v>
      </c>
      <c r="C79" s="2">
        <v>0</v>
      </c>
      <c r="D79" s="4">
        <f>$D$27*C79</f>
        <v>0</v>
      </c>
    </row>
    <row r="80" spans="1:4" ht="15" customHeight="1" x14ac:dyDescent="0.25">
      <c r="A80" s="51" t="s">
        <v>38</v>
      </c>
      <c r="B80" s="52"/>
      <c r="C80" s="2">
        <f>SUM(C74:C79)</f>
        <v>0</v>
      </c>
      <c r="D80" s="4">
        <f>SUM(D74:D79)</f>
        <v>0</v>
      </c>
    </row>
    <row r="81" spans="1:4" x14ac:dyDescent="0.25">
      <c r="A81" s="61" t="s">
        <v>102</v>
      </c>
      <c r="B81" s="62"/>
      <c r="C81" s="62"/>
      <c r="D81" s="62"/>
    </row>
    <row r="82" spans="1:4" x14ac:dyDescent="0.25">
      <c r="A82" s="5" t="s">
        <v>71</v>
      </c>
      <c r="B82" s="1" t="s">
        <v>99</v>
      </c>
      <c r="C82" s="5" t="s">
        <v>35</v>
      </c>
      <c r="D82" s="5" t="s">
        <v>21</v>
      </c>
    </row>
    <row r="83" spans="1:4" x14ac:dyDescent="0.25">
      <c r="A83" s="5" t="s">
        <v>2</v>
      </c>
      <c r="B83" s="8" t="s">
        <v>100</v>
      </c>
      <c r="C83" s="2">
        <v>0</v>
      </c>
      <c r="D83" s="4">
        <v>0</v>
      </c>
    </row>
    <row r="84" spans="1:4" ht="15" customHeight="1" x14ac:dyDescent="0.25">
      <c r="A84" s="51" t="s">
        <v>38</v>
      </c>
      <c r="B84" s="52"/>
      <c r="C84" s="2">
        <f>SUM(C83)</f>
        <v>0</v>
      </c>
      <c r="D84" s="4">
        <f>SUM(D83)</f>
        <v>0</v>
      </c>
    </row>
    <row r="85" spans="1:4" x14ac:dyDescent="0.25">
      <c r="A85" s="54" t="s">
        <v>72</v>
      </c>
      <c r="B85" s="54"/>
      <c r="C85" s="54"/>
      <c r="D85" s="54"/>
    </row>
    <row r="86" spans="1:4" x14ac:dyDescent="0.25">
      <c r="A86" s="5">
        <v>4</v>
      </c>
      <c r="B86" s="53" t="s">
        <v>73</v>
      </c>
      <c r="C86" s="53"/>
      <c r="D86" s="5" t="s">
        <v>21</v>
      </c>
    </row>
    <row r="87" spans="1:4" x14ac:dyDescent="0.25">
      <c r="A87" s="5" t="s">
        <v>69</v>
      </c>
      <c r="B87" s="53" t="s">
        <v>70</v>
      </c>
      <c r="C87" s="53"/>
      <c r="D87" s="4">
        <f>D80</f>
        <v>0</v>
      </c>
    </row>
    <row r="88" spans="1:4" x14ac:dyDescent="0.25">
      <c r="A88" s="5" t="s">
        <v>71</v>
      </c>
      <c r="B88" s="53" t="s">
        <v>99</v>
      </c>
      <c r="C88" s="53"/>
      <c r="D88" s="4">
        <f>D84</f>
        <v>0</v>
      </c>
    </row>
    <row r="89" spans="1:4" ht="15" customHeight="1" x14ac:dyDescent="0.25">
      <c r="A89" s="56" t="s">
        <v>30</v>
      </c>
      <c r="B89" s="56"/>
      <c r="C89" s="56"/>
      <c r="D89" s="4">
        <f>SUM(D87:D88)</f>
        <v>0</v>
      </c>
    </row>
    <row r="90" spans="1:4" x14ac:dyDescent="0.25">
      <c r="A90" s="57"/>
      <c r="B90" s="57"/>
      <c r="C90" s="57"/>
      <c r="D90" s="57"/>
    </row>
    <row r="91" spans="1:4" x14ac:dyDescent="0.25">
      <c r="A91" s="58" t="s">
        <v>74</v>
      </c>
      <c r="B91" s="59"/>
      <c r="C91" s="59"/>
      <c r="D91" s="60"/>
    </row>
    <row r="92" spans="1:4" x14ac:dyDescent="0.25">
      <c r="A92" s="5">
        <v>5</v>
      </c>
      <c r="B92" s="53" t="s">
        <v>75</v>
      </c>
      <c r="C92" s="53"/>
      <c r="D92" s="5" t="s">
        <v>21</v>
      </c>
    </row>
    <row r="93" spans="1:4" x14ac:dyDescent="0.25">
      <c r="A93" s="5" t="s">
        <v>2</v>
      </c>
      <c r="B93" s="53" t="s">
        <v>76</v>
      </c>
      <c r="C93" s="53"/>
      <c r="D93" s="9">
        <v>0</v>
      </c>
    </row>
    <row r="94" spans="1:4" x14ac:dyDescent="0.25">
      <c r="A94" s="5" t="s">
        <v>3</v>
      </c>
      <c r="B94" s="53" t="s">
        <v>77</v>
      </c>
      <c r="C94" s="53"/>
      <c r="D94" s="9">
        <v>0</v>
      </c>
    </row>
    <row r="95" spans="1:4" x14ac:dyDescent="0.25">
      <c r="A95" s="5" t="s">
        <v>6</v>
      </c>
      <c r="B95" s="53" t="s">
        <v>78</v>
      </c>
      <c r="C95" s="53"/>
      <c r="D95" s="9">
        <v>0</v>
      </c>
    </row>
    <row r="96" spans="1:4" x14ac:dyDescent="0.25">
      <c r="A96" s="5" t="s">
        <v>7</v>
      </c>
      <c r="B96" s="53" t="s">
        <v>126</v>
      </c>
      <c r="C96" s="53"/>
      <c r="D96" s="9">
        <v>1.25</v>
      </c>
    </row>
    <row r="97" spans="1:4" ht="15" customHeight="1" x14ac:dyDescent="0.25">
      <c r="A97" s="56" t="s">
        <v>38</v>
      </c>
      <c r="B97" s="56"/>
      <c r="C97" s="56"/>
      <c r="D97" s="4">
        <f>SUM(D93:D96)</f>
        <v>1.25</v>
      </c>
    </row>
    <row r="98" spans="1:4" x14ac:dyDescent="0.25">
      <c r="A98" s="57"/>
      <c r="B98" s="57"/>
      <c r="C98" s="57"/>
      <c r="D98" s="57"/>
    </row>
    <row r="99" spans="1:4" x14ac:dyDescent="0.25">
      <c r="A99" s="54" t="s">
        <v>79</v>
      </c>
      <c r="B99" s="54"/>
      <c r="C99" s="54"/>
      <c r="D99" s="54"/>
    </row>
    <row r="100" spans="1:4" x14ac:dyDescent="0.25">
      <c r="A100" s="5">
        <v>6</v>
      </c>
      <c r="B100" s="6" t="s">
        <v>80</v>
      </c>
      <c r="C100" s="5" t="s">
        <v>35</v>
      </c>
      <c r="D100" s="5" t="s">
        <v>21</v>
      </c>
    </row>
    <row r="101" spans="1:4" x14ac:dyDescent="0.25">
      <c r="A101" s="5" t="s">
        <v>2</v>
      </c>
      <c r="B101" s="6" t="s">
        <v>81</v>
      </c>
      <c r="C101" s="3">
        <v>0.08</v>
      </c>
      <c r="D101" s="4">
        <f>D117*C101</f>
        <v>637.80987415379695</v>
      </c>
    </row>
    <row r="102" spans="1:4" x14ac:dyDescent="0.25">
      <c r="A102" s="5" t="s">
        <v>3</v>
      </c>
      <c r="B102" s="6" t="s">
        <v>82</v>
      </c>
      <c r="C102" s="3">
        <v>0.05</v>
      </c>
      <c r="D102" s="4">
        <f>(D101+D117)*C102</f>
        <v>430.52166505381302</v>
      </c>
    </row>
    <row r="103" spans="1:4" x14ac:dyDescent="0.25">
      <c r="A103" s="5" t="s">
        <v>6</v>
      </c>
      <c r="B103" s="68" t="s">
        <v>83</v>
      </c>
      <c r="C103" s="69"/>
      <c r="D103" s="70"/>
    </row>
    <row r="104" spans="1:4" x14ac:dyDescent="0.25">
      <c r="A104" s="5"/>
      <c r="B104" s="6" t="s">
        <v>84</v>
      </c>
      <c r="C104" s="3">
        <v>1.6500000000000001E-2</v>
      </c>
      <c r="D104" s="4">
        <f ca="1">D119*C104</f>
        <v>173.96589730745913</v>
      </c>
    </row>
    <row r="105" spans="1:4" x14ac:dyDescent="0.25">
      <c r="A105" s="5"/>
      <c r="B105" s="6" t="s">
        <v>85</v>
      </c>
      <c r="C105" s="3">
        <v>7.5999999999999998E-2</v>
      </c>
      <c r="D105" s="4">
        <f ca="1">D119*C105</f>
        <v>801.29746638587233</v>
      </c>
    </row>
    <row r="106" spans="1:4" x14ac:dyDescent="0.25">
      <c r="A106" s="5"/>
      <c r="B106" s="6" t="s">
        <v>86</v>
      </c>
      <c r="C106" s="3">
        <v>0</v>
      </c>
      <c r="D106" s="4">
        <f ca="1">D119*C106</f>
        <v>0</v>
      </c>
    </row>
    <row r="107" spans="1:4" x14ac:dyDescent="0.25">
      <c r="A107" s="5"/>
      <c r="B107" s="6" t="s">
        <v>87</v>
      </c>
      <c r="C107" s="3">
        <v>0.05</v>
      </c>
      <c r="D107" s="4">
        <f ca="1">D119*C107</f>
        <v>527.16938578017914</v>
      </c>
    </row>
    <row r="108" spans="1:4" ht="15" customHeight="1" x14ac:dyDescent="0.25">
      <c r="A108" s="56" t="s">
        <v>38</v>
      </c>
      <c r="B108" s="56"/>
      <c r="C108" s="3">
        <f>SUM(C101,C102,C104,C105,C106,C107)</f>
        <v>0.27250000000000002</v>
      </c>
      <c r="D108" s="4">
        <f ca="1">SUM(D101,D102,D104,D105,D106,D107)</f>
        <v>2570.7642886811204</v>
      </c>
    </row>
    <row r="109" spans="1:4" x14ac:dyDescent="0.25">
      <c r="A109" s="57"/>
      <c r="B109" s="57"/>
      <c r="C109" s="57"/>
      <c r="D109" s="57"/>
    </row>
    <row r="110" spans="1:4" x14ac:dyDescent="0.25">
      <c r="A110" s="54" t="s">
        <v>88</v>
      </c>
      <c r="B110" s="54"/>
      <c r="C110" s="54"/>
      <c r="D110" s="54"/>
    </row>
    <row r="111" spans="1:4" x14ac:dyDescent="0.25">
      <c r="A111" s="5"/>
      <c r="B111" s="53" t="s">
        <v>89</v>
      </c>
      <c r="C111" s="53"/>
      <c r="D111" s="5" t="s">
        <v>21</v>
      </c>
    </row>
    <row r="112" spans="1:4" x14ac:dyDescent="0.25">
      <c r="A112" s="5" t="s">
        <v>2</v>
      </c>
      <c r="B112" s="53" t="s">
        <v>19</v>
      </c>
      <c r="C112" s="53"/>
      <c r="D112" s="4">
        <f>D27</f>
        <v>4327.5669230769226</v>
      </c>
    </row>
    <row r="113" spans="1:4" x14ac:dyDescent="0.25">
      <c r="A113" s="5" t="s">
        <v>3</v>
      </c>
      <c r="B113" s="53" t="s">
        <v>31</v>
      </c>
      <c r="C113" s="53"/>
      <c r="D113" s="4">
        <f>D59</f>
        <v>3333.5234175144619</v>
      </c>
    </row>
    <row r="114" spans="1:4" x14ac:dyDescent="0.25">
      <c r="A114" s="5" t="s">
        <v>6</v>
      </c>
      <c r="B114" s="53" t="s">
        <v>60</v>
      </c>
      <c r="C114" s="53"/>
      <c r="D114" s="4">
        <f>D69</f>
        <v>310.2830863310769</v>
      </c>
    </row>
    <row r="115" spans="1:4" x14ac:dyDescent="0.25">
      <c r="A115" s="5" t="s">
        <v>7</v>
      </c>
      <c r="B115" s="53" t="s">
        <v>68</v>
      </c>
      <c r="C115" s="53"/>
      <c r="D115" s="4">
        <f>D89</f>
        <v>0</v>
      </c>
    </row>
    <row r="116" spans="1:4" x14ac:dyDescent="0.25">
      <c r="A116" s="5" t="s">
        <v>26</v>
      </c>
      <c r="B116" s="53" t="s">
        <v>74</v>
      </c>
      <c r="C116" s="53"/>
      <c r="D116" s="4">
        <f>D97</f>
        <v>1.25</v>
      </c>
    </row>
    <row r="117" spans="1:4" ht="15" customHeight="1" x14ac:dyDescent="0.25">
      <c r="A117" s="56" t="s">
        <v>90</v>
      </c>
      <c r="B117" s="56"/>
      <c r="C117" s="56"/>
      <c r="D117" s="4">
        <f>SUM(D112:D116)</f>
        <v>7972.6234269224624</v>
      </c>
    </row>
    <row r="118" spans="1:4" x14ac:dyDescent="0.25">
      <c r="A118" s="5" t="s">
        <v>47</v>
      </c>
      <c r="B118" s="53" t="s">
        <v>79</v>
      </c>
      <c r="C118" s="53"/>
      <c r="D118" s="4">
        <f ca="1">D108</f>
        <v>2570.7642886811204</v>
      </c>
    </row>
    <row r="119" spans="1:4" ht="15" customHeight="1" x14ac:dyDescent="0.25">
      <c r="A119" s="55" t="s">
        <v>103</v>
      </c>
      <c r="B119" s="55"/>
      <c r="C119" s="55"/>
      <c r="D119" s="11">
        <f ca="1">D117+D118</f>
        <v>10543.387715603583</v>
      </c>
    </row>
    <row r="120" spans="1:4" ht="15" customHeight="1" x14ac:dyDescent="0.25">
      <c r="A120" s="55" t="s">
        <v>104</v>
      </c>
      <c r="B120" s="55"/>
      <c r="C120" s="55"/>
      <c r="D120" s="11">
        <f ca="1">D119*12</f>
        <v>126520.65258724301</v>
      </c>
    </row>
    <row r="121" spans="1:4" x14ac:dyDescent="0.25">
      <c r="A121" s="57"/>
      <c r="B121" s="57"/>
      <c r="C121" s="57"/>
      <c r="D121" s="57"/>
    </row>
  </sheetData>
  <mergeCells count="82">
    <mergeCell ref="A19:D19"/>
    <mergeCell ref="B22:C22"/>
    <mergeCell ref="B23:C23"/>
    <mergeCell ref="A27:C27"/>
    <mergeCell ref="A120:C120"/>
    <mergeCell ref="A110:D110"/>
    <mergeCell ref="B111:C111"/>
    <mergeCell ref="B112:C112"/>
    <mergeCell ref="B113:C113"/>
    <mergeCell ref="B95:C95"/>
    <mergeCell ref="B96:C96"/>
    <mergeCell ref="A97:C97"/>
    <mergeCell ref="A98:D98"/>
    <mergeCell ref="A99:D99"/>
    <mergeCell ref="B103:D103"/>
    <mergeCell ref="A89:C89"/>
    <mergeCell ref="A121:D121"/>
    <mergeCell ref="A5:D5"/>
    <mergeCell ref="A7:D7"/>
    <mergeCell ref="A8:D8"/>
    <mergeCell ref="A9:D9"/>
    <mergeCell ref="A10:D10"/>
    <mergeCell ref="B11:C11"/>
    <mergeCell ref="B12:C12"/>
    <mergeCell ref="B114:C114"/>
    <mergeCell ref="B115:C115"/>
    <mergeCell ref="B116:C116"/>
    <mergeCell ref="A117:C117"/>
    <mergeCell ref="B118:C118"/>
    <mergeCell ref="A119:C119"/>
    <mergeCell ref="A108:B108"/>
    <mergeCell ref="A109:D109"/>
    <mergeCell ref="A90:D90"/>
    <mergeCell ref="A91:D91"/>
    <mergeCell ref="B92:C92"/>
    <mergeCell ref="B93:C93"/>
    <mergeCell ref="B94:C94"/>
    <mergeCell ref="B88:C88"/>
    <mergeCell ref="A61:D61"/>
    <mergeCell ref="A69:B69"/>
    <mergeCell ref="A70:D70"/>
    <mergeCell ref="A71:D71"/>
    <mergeCell ref="A72:D72"/>
    <mergeCell ref="A80:B80"/>
    <mergeCell ref="A81:D81"/>
    <mergeCell ref="A84:B84"/>
    <mergeCell ref="A85:D85"/>
    <mergeCell ref="B86:C86"/>
    <mergeCell ref="B87:C87"/>
    <mergeCell ref="A60:D60"/>
    <mergeCell ref="A46:D46"/>
    <mergeCell ref="B50:C50"/>
    <mergeCell ref="B51:C51"/>
    <mergeCell ref="B52:C52"/>
    <mergeCell ref="A53:C53"/>
    <mergeCell ref="A54:D54"/>
    <mergeCell ref="B55:C55"/>
    <mergeCell ref="B56:C56"/>
    <mergeCell ref="B57:C57"/>
    <mergeCell ref="B58:C58"/>
    <mergeCell ref="A59:C59"/>
    <mergeCell ref="A45:B45"/>
    <mergeCell ref="B26:C26"/>
    <mergeCell ref="B20:C20"/>
    <mergeCell ref="B21:C21"/>
    <mergeCell ref="B24:C24"/>
    <mergeCell ref="B25:C25"/>
    <mergeCell ref="A28:D28"/>
    <mergeCell ref="A29:D29"/>
    <mergeCell ref="A30:D30"/>
    <mergeCell ref="A34:B34"/>
    <mergeCell ref="A35:D35"/>
    <mergeCell ref="B17:C17"/>
    <mergeCell ref="B14:C14"/>
    <mergeCell ref="B15:C15"/>
    <mergeCell ref="B16:C16"/>
    <mergeCell ref="A18:D18"/>
    <mergeCell ref="B13:C13"/>
    <mergeCell ref="A1:D1"/>
    <mergeCell ref="A2:D2"/>
    <mergeCell ref="A3:D3"/>
    <mergeCell ref="A4:D4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3C531-283E-43A1-81D4-AD5949DE1D1D}">
  <dimension ref="A1:D130"/>
  <sheetViews>
    <sheetView showGridLines="0" topLeftCell="A103" workbookViewId="0">
      <selection activeCell="I40" sqref="I40"/>
    </sheetView>
  </sheetViews>
  <sheetFormatPr defaultRowHeight="15" x14ac:dyDescent="0.25"/>
  <cols>
    <col min="1" max="1" width="3.5703125" style="12" bestFit="1" customWidth="1"/>
    <col min="2" max="2" width="65" style="13" bestFit="1" customWidth="1"/>
    <col min="3" max="3" width="16.7109375" style="13" customWidth="1"/>
    <col min="4" max="4" width="24.28515625" style="12" bestFit="1" customWidth="1"/>
    <col min="7" max="7" width="13" customWidth="1"/>
  </cols>
  <sheetData>
    <row r="1" spans="1:4" x14ac:dyDescent="0.25">
      <c r="A1" s="49" t="s">
        <v>0</v>
      </c>
      <c r="B1" s="49"/>
      <c r="C1" s="49"/>
      <c r="D1" s="49"/>
    </row>
    <row r="2" spans="1:4" x14ac:dyDescent="0.25">
      <c r="A2" s="49" t="s">
        <v>127</v>
      </c>
      <c r="B2" s="49"/>
      <c r="C2" s="49"/>
      <c r="D2" s="49"/>
    </row>
    <row r="3" spans="1:4" x14ac:dyDescent="0.25">
      <c r="A3" s="49" t="s">
        <v>105</v>
      </c>
      <c r="B3" s="49"/>
      <c r="C3" s="49"/>
      <c r="D3" s="49"/>
    </row>
    <row r="4" spans="1:4" x14ac:dyDescent="0.25">
      <c r="A4" s="49" t="s">
        <v>128</v>
      </c>
      <c r="B4" s="49"/>
      <c r="C4" s="49"/>
      <c r="D4" s="49"/>
    </row>
    <row r="5" spans="1:4" x14ac:dyDescent="0.25">
      <c r="A5" s="49" t="s">
        <v>91</v>
      </c>
      <c r="B5" s="49"/>
      <c r="C5" s="49"/>
      <c r="D5" s="49"/>
    </row>
    <row r="6" spans="1:4" x14ac:dyDescent="0.25">
      <c r="A6" s="13"/>
      <c r="D6" s="13"/>
    </row>
    <row r="7" spans="1:4" x14ac:dyDescent="0.25">
      <c r="A7" s="63" t="s">
        <v>1</v>
      </c>
      <c r="B7" s="64"/>
      <c r="C7" s="64"/>
      <c r="D7" s="65"/>
    </row>
    <row r="8" spans="1:4" x14ac:dyDescent="0.25">
      <c r="A8" s="54" t="s">
        <v>11</v>
      </c>
      <c r="B8" s="54"/>
      <c r="C8" s="54"/>
      <c r="D8" s="54"/>
    </row>
    <row r="9" spans="1:4" x14ac:dyDescent="0.25">
      <c r="A9" s="66" t="s">
        <v>12</v>
      </c>
      <c r="B9" s="66"/>
      <c r="C9" s="66"/>
      <c r="D9" s="66"/>
    </row>
    <row r="10" spans="1:4" x14ac:dyDescent="0.25">
      <c r="A10" s="66" t="s">
        <v>13</v>
      </c>
      <c r="B10" s="66"/>
      <c r="C10" s="66"/>
      <c r="D10" s="66"/>
    </row>
    <row r="11" spans="1:4" x14ac:dyDescent="0.25">
      <c r="A11" s="7" t="s">
        <v>2</v>
      </c>
      <c r="B11" s="48" t="s">
        <v>14</v>
      </c>
      <c r="C11" s="48"/>
      <c r="D11" s="14" t="s">
        <v>109</v>
      </c>
    </row>
    <row r="12" spans="1:4" x14ac:dyDescent="0.25">
      <c r="A12" s="7" t="s">
        <v>3</v>
      </c>
      <c r="B12" s="48" t="s">
        <v>9</v>
      </c>
      <c r="C12" s="48"/>
      <c r="D12" s="14" t="s">
        <v>10</v>
      </c>
    </row>
    <row r="13" spans="1:4" x14ac:dyDescent="0.25">
      <c r="A13" s="7" t="s">
        <v>6</v>
      </c>
      <c r="B13" s="48" t="s">
        <v>4</v>
      </c>
      <c r="C13" s="48"/>
      <c r="D13" s="14" t="s">
        <v>129</v>
      </c>
    </row>
    <row r="14" spans="1:4" x14ac:dyDescent="0.25">
      <c r="A14" s="7" t="s">
        <v>7</v>
      </c>
      <c r="B14" s="48" t="s">
        <v>15</v>
      </c>
      <c r="C14" s="48"/>
      <c r="D14" s="14" t="s">
        <v>16</v>
      </c>
    </row>
    <row r="15" spans="1:4" x14ac:dyDescent="0.25">
      <c r="A15" s="7" t="s">
        <v>26</v>
      </c>
      <c r="B15" s="48" t="s">
        <v>17</v>
      </c>
      <c r="C15" s="48"/>
      <c r="D15" s="14" t="s">
        <v>130</v>
      </c>
    </row>
    <row r="16" spans="1:4" x14ac:dyDescent="0.25">
      <c r="A16" s="7" t="s">
        <v>47</v>
      </c>
      <c r="B16" s="48" t="s">
        <v>8</v>
      </c>
      <c r="C16" s="48"/>
      <c r="D16" s="15" t="s">
        <v>131</v>
      </c>
    </row>
    <row r="17" spans="1:4" x14ac:dyDescent="0.25">
      <c r="A17" s="7" t="s">
        <v>28</v>
      </c>
      <c r="B17" s="48" t="s">
        <v>18</v>
      </c>
      <c r="C17" s="48"/>
      <c r="D17" s="15">
        <v>44986</v>
      </c>
    </row>
    <row r="18" spans="1:4" x14ac:dyDescent="0.25">
      <c r="A18" s="50"/>
      <c r="B18" s="50"/>
      <c r="C18" s="50"/>
      <c r="D18" s="50"/>
    </row>
    <row r="19" spans="1:4" x14ac:dyDescent="0.25">
      <c r="A19" s="54" t="s">
        <v>19</v>
      </c>
      <c r="B19" s="54"/>
      <c r="C19" s="54"/>
      <c r="D19" s="54"/>
    </row>
    <row r="20" spans="1:4" x14ac:dyDescent="0.25">
      <c r="A20" s="5">
        <v>1</v>
      </c>
      <c r="B20" s="53" t="s">
        <v>20</v>
      </c>
      <c r="C20" s="53"/>
      <c r="D20" s="5" t="s">
        <v>21</v>
      </c>
    </row>
    <row r="21" spans="1:4" x14ac:dyDescent="0.25">
      <c r="A21" s="5" t="s">
        <v>2</v>
      </c>
      <c r="B21" s="53" t="s">
        <v>22</v>
      </c>
      <c r="C21" s="53"/>
      <c r="D21" s="22">
        <v>4946.694375</v>
      </c>
    </row>
    <row r="22" spans="1:4" x14ac:dyDescent="0.25">
      <c r="A22" s="5" t="s">
        <v>3</v>
      </c>
      <c r="B22" s="53" t="s">
        <v>23</v>
      </c>
      <c r="C22" s="53"/>
      <c r="D22" s="9">
        <v>0</v>
      </c>
    </row>
    <row r="23" spans="1:4" x14ac:dyDescent="0.25">
      <c r="A23" s="5" t="s">
        <v>6</v>
      </c>
      <c r="B23" s="53" t="s">
        <v>24</v>
      </c>
      <c r="C23" s="53"/>
      <c r="D23" s="9">
        <v>0</v>
      </c>
    </row>
    <row r="24" spans="1:4" x14ac:dyDescent="0.25">
      <c r="A24" s="5" t="s">
        <v>7</v>
      </c>
      <c r="B24" s="53" t="s">
        <v>25</v>
      </c>
      <c r="C24" s="53"/>
      <c r="D24" s="9">
        <v>0</v>
      </c>
    </row>
    <row r="25" spans="1:4" x14ac:dyDescent="0.25">
      <c r="A25" s="5" t="s">
        <v>26</v>
      </c>
      <c r="B25" s="53" t="s">
        <v>27</v>
      </c>
      <c r="C25" s="53"/>
      <c r="D25" s="9">
        <v>0</v>
      </c>
    </row>
    <row r="26" spans="1:4" ht="15" customHeight="1" x14ac:dyDescent="0.25">
      <c r="A26" s="5" t="s">
        <v>47</v>
      </c>
      <c r="B26" s="53" t="s">
        <v>29</v>
      </c>
      <c r="C26" s="53"/>
      <c r="D26" s="9">
        <v>0</v>
      </c>
    </row>
    <row r="27" spans="1:4" ht="15" customHeight="1" x14ac:dyDescent="0.25">
      <c r="A27" s="51" t="s">
        <v>30</v>
      </c>
      <c r="B27" s="67"/>
      <c r="C27" s="52"/>
      <c r="D27" s="4">
        <f>SUM(D21:D26)</f>
        <v>4946.694375</v>
      </c>
    </row>
    <row r="28" spans="1:4" x14ac:dyDescent="0.25">
      <c r="A28" s="50"/>
      <c r="B28" s="50"/>
      <c r="C28" s="50"/>
      <c r="D28" s="50"/>
    </row>
    <row r="29" spans="1:4" x14ac:dyDescent="0.25">
      <c r="A29" s="54" t="s">
        <v>31</v>
      </c>
      <c r="B29" s="54"/>
      <c r="C29" s="54"/>
      <c r="D29" s="54"/>
    </row>
    <row r="30" spans="1:4" x14ac:dyDescent="0.25">
      <c r="A30" s="54" t="s">
        <v>32</v>
      </c>
      <c r="B30" s="54"/>
      <c r="C30" s="54"/>
      <c r="D30" s="54"/>
    </row>
    <row r="31" spans="1:4" ht="15" customHeight="1" x14ac:dyDescent="0.25">
      <c r="A31" s="5" t="s">
        <v>33</v>
      </c>
      <c r="B31" s="8" t="s">
        <v>34</v>
      </c>
      <c r="C31" s="5" t="s">
        <v>35</v>
      </c>
      <c r="D31" s="5" t="s">
        <v>21</v>
      </c>
    </row>
    <row r="32" spans="1:4" x14ac:dyDescent="0.25">
      <c r="A32" s="5" t="s">
        <v>2</v>
      </c>
      <c r="B32" s="1" t="s">
        <v>36</v>
      </c>
      <c r="C32" s="10">
        <v>8.3299999999999999E-2</v>
      </c>
      <c r="D32" s="4">
        <f>$D$27*C32</f>
        <v>412.05964143749998</v>
      </c>
    </row>
    <row r="33" spans="1:4" ht="15" customHeight="1" x14ac:dyDescent="0.25">
      <c r="A33" s="5" t="s">
        <v>3</v>
      </c>
      <c r="B33" s="1" t="s">
        <v>37</v>
      </c>
      <c r="C33" s="10">
        <v>0.121</v>
      </c>
      <c r="D33" s="4">
        <f>$D$27*C33</f>
        <v>598.55001937500003</v>
      </c>
    </row>
    <row r="34" spans="1:4" ht="15" customHeight="1" x14ac:dyDescent="0.25">
      <c r="A34" s="51" t="s">
        <v>38</v>
      </c>
      <c r="B34" s="52"/>
      <c r="C34" s="2">
        <f>SUM(C32:C33)</f>
        <v>0.20429999999999998</v>
      </c>
      <c r="D34" s="4">
        <f>SUM(D32:D33)</f>
        <v>1010.6096608125</v>
      </c>
    </row>
    <row r="35" spans="1:4" ht="15" customHeight="1" x14ac:dyDescent="0.25">
      <c r="A35" s="55" t="s">
        <v>39</v>
      </c>
      <c r="B35" s="55"/>
      <c r="C35" s="55"/>
      <c r="D35" s="55"/>
    </row>
    <row r="36" spans="1:4" x14ac:dyDescent="0.25">
      <c r="A36" s="5" t="s">
        <v>40</v>
      </c>
      <c r="B36" s="5" t="s">
        <v>41</v>
      </c>
      <c r="C36" s="5" t="s">
        <v>35</v>
      </c>
      <c r="D36" s="5" t="s">
        <v>21</v>
      </c>
    </row>
    <row r="37" spans="1:4" x14ac:dyDescent="0.25">
      <c r="A37" s="5" t="s">
        <v>2</v>
      </c>
      <c r="B37" s="1" t="s">
        <v>42</v>
      </c>
      <c r="C37" s="10">
        <v>0.2</v>
      </c>
      <c r="D37" s="4">
        <f>($D$27+$D$34)*C37</f>
        <v>1191.4608071625</v>
      </c>
    </row>
    <row r="38" spans="1:4" ht="15" customHeight="1" x14ac:dyDescent="0.25">
      <c r="A38" s="5" t="s">
        <v>3</v>
      </c>
      <c r="B38" s="1" t="s">
        <v>43</v>
      </c>
      <c r="C38" s="10">
        <v>2.5000000000000001E-2</v>
      </c>
      <c r="D38" s="4">
        <f t="shared" ref="D38:D44" si="0">($D$27+$D$34)*C38</f>
        <v>148.9326008953125</v>
      </c>
    </row>
    <row r="39" spans="1:4" ht="15" customHeight="1" x14ac:dyDescent="0.25">
      <c r="A39" s="5" t="s">
        <v>6</v>
      </c>
      <c r="B39" s="1" t="s">
        <v>44</v>
      </c>
      <c r="C39" s="10">
        <v>0.03</v>
      </c>
      <c r="D39" s="4">
        <f t="shared" si="0"/>
        <v>178.71912107437498</v>
      </c>
    </row>
    <row r="40" spans="1:4" x14ac:dyDescent="0.25">
      <c r="A40" s="5" t="s">
        <v>7</v>
      </c>
      <c r="B40" s="1" t="s">
        <v>45</v>
      </c>
      <c r="C40" s="10">
        <v>1.4999999999999999E-2</v>
      </c>
      <c r="D40" s="4">
        <f t="shared" si="0"/>
        <v>89.359560537187491</v>
      </c>
    </row>
    <row r="41" spans="1:4" x14ac:dyDescent="0.25">
      <c r="A41" s="5" t="s">
        <v>26</v>
      </c>
      <c r="B41" s="1" t="s">
        <v>46</v>
      </c>
      <c r="C41" s="10">
        <v>0.01</v>
      </c>
      <c r="D41" s="4">
        <f t="shared" si="0"/>
        <v>59.573040358124999</v>
      </c>
    </row>
    <row r="42" spans="1:4" x14ac:dyDescent="0.25">
      <c r="A42" s="5" t="s">
        <v>47</v>
      </c>
      <c r="B42" s="1" t="s">
        <v>48</v>
      </c>
      <c r="C42" s="10">
        <v>6.0000000000000001E-3</v>
      </c>
      <c r="D42" s="4">
        <f t="shared" si="0"/>
        <v>35.743824214874998</v>
      </c>
    </row>
    <row r="43" spans="1:4" x14ac:dyDescent="0.25">
      <c r="A43" s="5" t="s">
        <v>28</v>
      </c>
      <c r="B43" s="1" t="s">
        <v>49</v>
      </c>
      <c r="C43" s="10">
        <v>2E-3</v>
      </c>
      <c r="D43" s="4">
        <f t="shared" si="0"/>
        <v>11.914608071625</v>
      </c>
    </row>
    <row r="44" spans="1:4" ht="15" customHeight="1" x14ac:dyDescent="0.25">
      <c r="A44" s="5" t="s">
        <v>50</v>
      </c>
      <c r="B44" s="1" t="s">
        <v>51</v>
      </c>
      <c r="C44" s="10">
        <v>0.08</v>
      </c>
      <c r="D44" s="4">
        <f t="shared" si="0"/>
        <v>476.58432286499999</v>
      </c>
    </row>
    <row r="45" spans="1:4" ht="15" customHeight="1" x14ac:dyDescent="0.25">
      <c r="A45" s="51" t="s">
        <v>38</v>
      </c>
      <c r="B45" s="52"/>
      <c r="C45" s="2">
        <f>SUM(C37:C44)</f>
        <v>0.36800000000000005</v>
      </c>
      <c r="D45" s="4">
        <f>SUM(D37:D44)</f>
        <v>2192.2878851790001</v>
      </c>
    </row>
    <row r="46" spans="1:4" x14ac:dyDescent="0.25">
      <c r="A46" s="54" t="s">
        <v>52</v>
      </c>
      <c r="B46" s="54"/>
      <c r="C46" s="54"/>
      <c r="D46" s="54"/>
    </row>
    <row r="47" spans="1:4" x14ac:dyDescent="0.25">
      <c r="A47" s="5" t="s">
        <v>53</v>
      </c>
      <c r="B47" s="1" t="s">
        <v>54</v>
      </c>
      <c r="C47" s="5" t="s">
        <v>55</v>
      </c>
      <c r="D47" s="5" t="s">
        <v>21</v>
      </c>
    </row>
    <row r="48" spans="1:4" x14ac:dyDescent="0.25">
      <c r="A48" s="5" t="s">
        <v>2</v>
      </c>
      <c r="B48" s="1" t="s">
        <v>56</v>
      </c>
      <c r="C48" s="16">
        <v>5</v>
      </c>
      <c r="D48" s="4">
        <v>0</v>
      </c>
    </row>
    <row r="49" spans="1:4" ht="15" customHeight="1" x14ac:dyDescent="0.25">
      <c r="A49" s="5" t="s">
        <v>3</v>
      </c>
      <c r="B49" s="6" t="s">
        <v>92</v>
      </c>
      <c r="C49" s="16">
        <v>22.5</v>
      </c>
      <c r="D49" s="4">
        <f>C49*21</f>
        <v>472.5</v>
      </c>
    </row>
    <row r="50" spans="1:4" x14ac:dyDescent="0.25">
      <c r="A50" s="5" t="s">
        <v>6</v>
      </c>
      <c r="B50" s="53" t="s">
        <v>94</v>
      </c>
      <c r="C50" s="53"/>
      <c r="D50" s="9">
        <v>14.8</v>
      </c>
    </row>
    <row r="51" spans="1:4" x14ac:dyDescent="0.25">
      <c r="A51" s="5" t="s">
        <v>7</v>
      </c>
      <c r="B51" s="53" t="s">
        <v>57</v>
      </c>
      <c r="C51" s="53"/>
      <c r="D51" s="9">
        <v>0</v>
      </c>
    </row>
    <row r="52" spans="1:4" ht="15" customHeight="1" x14ac:dyDescent="0.25">
      <c r="A52" s="5" t="s">
        <v>26</v>
      </c>
      <c r="B52" s="53" t="s">
        <v>134</v>
      </c>
      <c r="C52" s="53"/>
      <c r="D52" s="16">
        <v>44.2</v>
      </c>
    </row>
    <row r="53" spans="1:4" ht="15" customHeight="1" x14ac:dyDescent="0.25">
      <c r="A53" s="56" t="s">
        <v>30</v>
      </c>
      <c r="B53" s="56"/>
      <c r="C53" s="56"/>
      <c r="D53" s="4">
        <f>SUM(D48:D52)</f>
        <v>531.5</v>
      </c>
    </row>
    <row r="54" spans="1:4" x14ac:dyDescent="0.25">
      <c r="A54" s="54" t="s">
        <v>58</v>
      </c>
      <c r="B54" s="54"/>
      <c r="C54" s="54"/>
      <c r="D54" s="54"/>
    </row>
    <row r="55" spans="1:4" x14ac:dyDescent="0.25">
      <c r="A55" s="5">
        <v>2</v>
      </c>
      <c r="B55" s="53" t="s">
        <v>59</v>
      </c>
      <c r="C55" s="53"/>
      <c r="D55" s="5" t="s">
        <v>21</v>
      </c>
    </row>
    <row r="56" spans="1:4" x14ac:dyDescent="0.25">
      <c r="A56" s="5" t="s">
        <v>33</v>
      </c>
      <c r="B56" s="53" t="s">
        <v>34</v>
      </c>
      <c r="C56" s="53"/>
      <c r="D56" s="4">
        <f>D34</f>
        <v>1010.6096608125</v>
      </c>
    </row>
    <row r="57" spans="1:4" ht="15" customHeight="1" x14ac:dyDescent="0.25">
      <c r="A57" s="5" t="s">
        <v>40</v>
      </c>
      <c r="B57" s="53" t="s">
        <v>41</v>
      </c>
      <c r="C57" s="53"/>
      <c r="D57" s="4">
        <f>D45</f>
        <v>2192.2878851790001</v>
      </c>
    </row>
    <row r="58" spans="1:4" ht="15" customHeight="1" x14ac:dyDescent="0.25">
      <c r="A58" s="5" t="s">
        <v>53</v>
      </c>
      <c r="B58" s="53" t="s">
        <v>54</v>
      </c>
      <c r="C58" s="53"/>
      <c r="D58" s="4">
        <f>D53</f>
        <v>531.5</v>
      </c>
    </row>
    <row r="59" spans="1:4" ht="15" customHeight="1" x14ac:dyDescent="0.25">
      <c r="A59" s="56" t="s">
        <v>30</v>
      </c>
      <c r="B59" s="56"/>
      <c r="C59" s="56"/>
      <c r="D59" s="4">
        <f>SUM(D56:D58)</f>
        <v>3734.3975459915</v>
      </c>
    </row>
    <row r="60" spans="1:4" x14ac:dyDescent="0.25">
      <c r="A60" s="50"/>
      <c r="B60" s="50"/>
      <c r="C60" s="50"/>
      <c r="D60" s="50"/>
    </row>
    <row r="61" spans="1:4" x14ac:dyDescent="0.25">
      <c r="A61" s="54" t="s">
        <v>60</v>
      </c>
      <c r="B61" s="54"/>
      <c r="C61" s="54"/>
      <c r="D61" s="54"/>
    </row>
    <row r="62" spans="1:4" x14ac:dyDescent="0.25">
      <c r="A62" s="5">
        <v>3</v>
      </c>
      <c r="B62" s="8" t="s">
        <v>61</v>
      </c>
      <c r="C62" s="5" t="s">
        <v>35</v>
      </c>
      <c r="D62" s="5" t="s">
        <v>21</v>
      </c>
    </row>
    <row r="63" spans="1:4" ht="15" customHeight="1" x14ac:dyDescent="0.25">
      <c r="A63" s="5" t="s">
        <v>2</v>
      </c>
      <c r="B63" s="8" t="s">
        <v>62</v>
      </c>
      <c r="C63" s="10">
        <v>4.1999999999999997E-3</v>
      </c>
      <c r="D63" s="4">
        <f>D27*C63</f>
        <v>20.776116374999997</v>
      </c>
    </row>
    <row r="64" spans="1:4" x14ac:dyDescent="0.25">
      <c r="A64" s="5" t="s">
        <v>3</v>
      </c>
      <c r="B64" s="8" t="s">
        <v>63</v>
      </c>
      <c r="C64" s="10">
        <v>3.4000000000000002E-4</v>
      </c>
      <c r="D64" s="4">
        <f>D27*C64</f>
        <v>1.6818760875000001</v>
      </c>
    </row>
    <row r="65" spans="1:4" x14ac:dyDescent="0.25">
      <c r="A65" s="5" t="s">
        <v>6</v>
      </c>
      <c r="B65" s="8" t="s">
        <v>64</v>
      </c>
      <c r="C65" s="10">
        <v>0.04</v>
      </c>
      <c r="D65" s="4">
        <f>D27*C65</f>
        <v>197.86777499999999</v>
      </c>
    </row>
    <row r="66" spans="1:4" x14ac:dyDescent="0.25">
      <c r="A66" s="5" t="s">
        <v>7</v>
      </c>
      <c r="B66" s="8" t="s">
        <v>65</v>
      </c>
      <c r="C66" s="10">
        <v>1.9400000000000001E-2</v>
      </c>
      <c r="D66" s="4">
        <f>D27*C66</f>
        <v>95.965870875000007</v>
      </c>
    </row>
    <row r="67" spans="1:4" x14ac:dyDescent="0.25">
      <c r="A67" s="5" t="s">
        <v>26</v>
      </c>
      <c r="B67" s="8" t="s">
        <v>66</v>
      </c>
      <c r="C67" s="10">
        <f>C45</f>
        <v>0.36800000000000005</v>
      </c>
      <c r="D67" s="4">
        <f>D66*C67</f>
        <v>35.315440482000007</v>
      </c>
    </row>
    <row r="68" spans="1:4" ht="15" customHeight="1" x14ac:dyDescent="0.25">
      <c r="A68" s="5" t="s">
        <v>47</v>
      </c>
      <c r="B68" s="8" t="s">
        <v>67</v>
      </c>
      <c r="C68" s="10">
        <v>6.2E-4</v>
      </c>
      <c r="D68" s="4">
        <f>D27*C68</f>
        <v>3.0669505125000001</v>
      </c>
    </row>
    <row r="69" spans="1:4" ht="15" customHeight="1" x14ac:dyDescent="0.25">
      <c r="A69" s="51" t="s">
        <v>38</v>
      </c>
      <c r="B69" s="52"/>
      <c r="C69" s="2">
        <f>SUM(C63:C68)</f>
        <v>0.43256000000000006</v>
      </c>
      <c r="D69" s="4">
        <f>SUM(D63:D68)</f>
        <v>354.67402933199998</v>
      </c>
    </row>
    <row r="70" spans="1:4" x14ac:dyDescent="0.25">
      <c r="A70" s="57"/>
      <c r="B70" s="57"/>
      <c r="C70" s="57"/>
      <c r="D70" s="57"/>
    </row>
    <row r="71" spans="1:4" x14ac:dyDescent="0.25">
      <c r="A71" s="54" t="s">
        <v>68</v>
      </c>
      <c r="B71" s="54"/>
      <c r="C71" s="54"/>
      <c r="D71" s="54"/>
    </row>
    <row r="72" spans="1:4" x14ac:dyDescent="0.25">
      <c r="A72" s="58" t="s">
        <v>101</v>
      </c>
      <c r="B72" s="59"/>
      <c r="C72" s="59"/>
      <c r="D72" s="60"/>
    </row>
    <row r="73" spans="1:4" ht="15" customHeight="1" x14ac:dyDescent="0.25">
      <c r="A73" s="5" t="s">
        <v>69</v>
      </c>
      <c r="B73" s="1" t="s">
        <v>70</v>
      </c>
      <c r="C73" s="5" t="s">
        <v>35</v>
      </c>
      <c r="D73" s="5" t="s">
        <v>21</v>
      </c>
    </row>
    <row r="74" spans="1:4" x14ac:dyDescent="0.25">
      <c r="A74" s="5" t="s">
        <v>2</v>
      </c>
      <c r="B74" s="1" t="s">
        <v>95</v>
      </c>
      <c r="C74" s="2">
        <v>0</v>
      </c>
      <c r="D74" s="4">
        <f t="shared" ref="D74:D77" si="1">$D$27*C74</f>
        <v>0</v>
      </c>
    </row>
    <row r="75" spans="1:4" x14ac:dyDescent="0.25">
      <c r="A75" s="5" t="s">
        <v>3</v>
      </c>
      <c r="B75" s="1" t="s">
        <v>70</v>
      </c>
      <c r="C75" s="2">
        <v>0</v>
      </c>
      <c r="D75" s="4">
        <f t="shared" si="1"/>
        <v>0</v>
      </c>
    </row>
    <row r="76" spans="1:4" x14ac:dyDescent="0.25">
      <c r="A76" s="5" t="s">
        <v>6</v>
      </c>
      <c r="B76" s="1" t="s">
        <v>96</v>
      </c>
      <c r="C76" s="2">
        <v>0</v>
      </c>
      <c r="D76" s="4">
        <f t="shared" si="1"/>
        <v>0</v>
      </c>
    </row>
    <row r="77" spans="1:4" x14ac:dyDescent="0.25">
      <c r="A77" s="5" t="s">
        <v>7</v>
      </c>
      <c r="B77" s="1" t="s">
        <v>97</v>
      </c>
      <c r="C77" s="2">
        <v>0</v>
      </c>
      <c r="D77" s="4">
        <f t="shared" si="1"/>
        <v>0</v>
      </c>
    </row>
    <row r="78" spans="1:4" x14ac:dyDescent="0.25">
      <c r="A78" s="5" t="s">
        <v>26</v>
      </c>
      <c r="B78" s="1" t="s">
        <v>98</v>
      </c>
      <c r="C78" s="2">
        <v>0</v>
      </c>
      <c r="D78" s="4">
        <f>$D$27*C78</f>
        <v>0</v>
      </c>
    </row>
    <row r="79" spans="1:4" ht="15" customHeight="1" x14ac:dyDescent="0.25">
      <c r="A79" s="5" t="s">
        <v>47</v>
      </c>
      <c r="B79" s="1" t="s">
        <v>29</v>
      </c>
      <c r="C79" s="2">
        <v>0</v>
      </c>
      <c r="D79" s="4">
        <f>$D$27*C79</f>
        <v>0</v>
      </c>
    </row>
    <row r="80" spans="1:4" ht="15" customHeight="1" x14ac:dyDescent="0.25">
      <c r="A80" s="51" t="s">
        <v>38</v>
      </c>
      <c r="B80" s="52"/>
      <c r="C80" s="2">
        <f>SUM(C74:C79)</f>
        <v>0</v>
      </c>
      <c r="D80" s="4">
        <f>SUM(D74:D79)</f>
        <v>0</v>
      </c>
    </row>
    <row r="81" spans="1:4" x14ac:dyDescent="0.25">
      <c r="A81" s="61" t="s">
        <v>102</v>
      </c>
      <c r="B81" s="62"/>
      <c r="C81" s="62"/>
      <c r="D81" s="62"/>
    </row>
    <row r="82" spans="1:4" x14ac:dyDescent="0.25">
      <c r="A82" s="5" t="s">
        <v>71</v>
      </c>
      <c r="B82" s="1" t="s">
        <v>99</v>
      </c>
      <c r="C82" s="5" t="s">
        <v>35</v>
      </c>
      <c r="D82" s="5" t="s">
        <v>21</v>
      </c>
    </row>
    <row r="83" spans="1:4" ht="15" customHeight="1" x14ac:dyDescent="0.25">
      <c r="A83" s="5" t="s">
        <v>2</v>
      </c>
      <c r="B83" s="8" t="s">
        <v>100</v>
      </c>
      <c r="C83" s="2">
        <v>0</v>
      </c>
      <c r="D83" s="4">
        <v>0</v>
      </c>
    </row>
    <row r="84" spans="1:4" ht="15" customHeight="1" x14ac:dyDescent="0.25">
      <c r="A84" s="51" t="s">
        <v>38</v>
      </c>
      <c r="B84" s="52"/>
      <c r="C84" s="2">
        <f>SUM(C83)</f>
        <v>0</v>
      </c>
      <c r="D84" s="4">
        <f>SUM(D83)</f>
        <v>0</v>
      </c>
    </row>
    <row r="85" spans="1:4" x14ac:dyDescent="0.25">
      <c r="A85" s="54" t="s">
        <v>72</v>
      </c>
      <c r="B85" s="54"/>
      <c r="C85" s="54"/>
      <c r="D85" s="54"/>
    </row>
    <row r="86" spans="1:4" x14ac:dyDescent="0.25">
      <c r="A86" s="5">
        <v>4</v>
      </c>
      <c r="B86" s="53" t="s">
        <v>73</v>
      </c>
      <c r="C86" s="53"/>
      <c r="D86" s="5" t="s">
        <v>21</v>
      </c>
    </row>
    <row r="87" spans="1:4" x14ac:dyDescent="0.25">
      <c r="A87" s="5" t="s">
        <v>69</v>
      </c>
      <c r="B87" s="53" t="s">
        <v>70</v>
      </c>
      <c r="C87" s="53"/>
      <c r="D87" s="4">
        <f>D80</f>
        <v>0</v>
      </c>
    </row>
    <row r="88" spans="1:4" ht="15" customHeight="1" x14ac:dyDescent="0.25">
      <c r="A88" s="5" t="s">
        <v>71</v>
      </c>
      <c r="B88" s="53" t="s">
        <v>99</v>
      </c>
      <c r="C88" s="53"/>
      <c r="D88" s="4">
        <f>D84</f>
        <v>0</v>
      </c>
    </row>
    <row r="89" spans="1:4" ht="15" customHeight="1" x14ac:dyDescent="0.25">
      <c r="A89" s="56" t="s">
        <v>30</v>
      </c>
      <c r="B89" s="56"/>
      <c r="C89" s="56"/>
      <c r="D89" s="4">
        <f>SUM(D87:D88)</f>
        <v>0</v>
      </c>
    </row>
    <row r="90" spans="1:4" x14ac:dyDescent="0.25">
      <c r="A90" s="57"/>
      <c r="B90" s="57"/>
      <c r="C90" s="57"/>
      <c r="D90" s="57"/>
    </row>
    <row r="91" spans="1:4" x14ac:dyDescent="0.25">
      <c r="A91" s="58" t="s">
        <v>74</v>
      </c>
      <c r="B91" s="59"/>
      <c r="C91" s="59"/>
      <c r="D91" s="60"/>
    </row>
    <row r="92" spans="1:4" x14ac:dyDescent="0.25">
      <c r="A92" s="5">
        <v>5</v>
      </c>
      <c r="B92" s="53" t="s">
        <v>75</v>
      </c>
      <c r="C92" s="53"/>
      <c r="D92" s="5" t="s">
        <v>21</v>
      </c>
    </row>
    <row r="93" spans="1:4" ht="15" customHeight="1" x14ac:dyDescent="0.25">
      <c r="A93" s="5" t="s">
        <v>2</v>
      </c>
      <c r="B93" s="53" t="s">
        <v>76</v>
      </c>
      <c r="C93" s="53"/>
      <c r="D93" s="9">
        <v>0</v>
      </c>
    </row>
    <row r="94" spans="1:4" x14ac:dyDescent="0.25">
      <c r="A94" s="5" t="s">
        <v>3</v>
      </c>
      <c r="B94" s="53" t="s">
        <v>77</v>
      </c>
      <c r="C94" s="53"/>
      <c r="D94" s="9">
        <v>0</v>
      </c>
    </row>
    <row r="95" spans="1:4" x14ac:dyDescent="0.25">
      <c r="A95" s="5" t="s">
        <v>6</v>
      </c>
      <c r="B95" s="53" t="s">
        <v>78</v>
      </c>
      <c r="C95" s="53"/>
      <c r="D95" s="9">
        <v>0</v>
      </c>
    </row>
    <row r="96" spans="1:4" ht="15" customHeight="1" x14ac:dyDescent="0.25">
      <c r="A96" s="5" t="s">
        <v>7</v>
      </c>
      <c r="B96" s="53" t="s">
        <v>126</v>
      </c>
      <c r="C96" s="53"/>
      <c r="D96" s="9">
        <v>1.25</v>
      </c>
    </row>
    <row r="97" spans="1:4" ht="15" customHeight="1" x14ac:dyDescent="0.25">
      <c r="A97" s="56" t="s">
        <v>38</v>
      </c>
      <c r="B97" s="56"/>
      <c r="C97" s="56"/>
      <c r="D97" s="4">
        <f>SUM(D93:D96)</f>
        <v>1.25</v>
      </c>
    </row>
    <row r="98" spans="1:4" x14ac:dyDescent="0.25">
      <c r="A98" s="57"/>
      <c r="B98" s="57"/>
      <c r="C98" s="57"/>
      <c r="D98" s="57"/>
    </row>
    <row r="99" spans="1:4" x14ac:dyDescent="0.25">
      <c r="A99" s="54" t="s">
        <v>79</v>
      </c>
      <c r="B99" s="54"/>
      <c r="C99" s="54"/>
      <c r="D99" s="54"/>
    </row>
    <row r="100" spans="1:4" x14ac:dyDescent="0.25">
      <c r="A100" s="5">
        <v>6</v>
      </c>
      <c r="B100" s="6" t="s">
        <v>80</v>
      </c>
      <c r="C100" s="5" t="s">
        <v>35</v>
      </c>
      <c r="D100" s="5" t="s">
        <v>21</v>
      </c>
    </row>
    <row r="101" spans="1:4" ht="15" customHeight="1" x14ac:dyDescent="0.25">
      <c r="A101" s="5" t="s">
        <v>2</v>
      </c>
      <c r="B101" s="6" t="s">
        <v>81</v>
      </c>
      <c r="C101" s="3">
        <v>0.08</v>
      </c>
      <c r="D101" s="4">
        <f>D117*C101</f>
        <v>722.96127602588012</v>
      </c>
    </row>
    <row r="102" spans="1:4" x14ac:dyDescent="0.25">
      <c r="A102" s="5" t="s">
        <v>3</v>
      </c>
      <c r="B102" s="6" t="s">
        <v>82</v>
      </c>
      <c r="C102" s="3">
        <v>0.05</v>
      </c>
      <c r="D102" s="4">
        <f>(D101+D117)*C102</f>
        <v>487.99886131746911</v>
      </c>
    </row>
    <row r="103" spans="1:4" x14ac:dyDescent="0.25">
      <c r="A103" s="5" t="s">
        <v>6</v>
      </c>
      <c r="B103" s="68" t="s">
        <v>83</v>
      </c>
      <c r="C103" s="69"/>
      <c r="D103" s="70"/>
    </row>
    <row r="104" spans="1:4" x14ac:dyDescent="0.25">
      <c r="A104" s="5"/>
      <c r="B104" s="6" t="s">
        <v>84</v>
      </c>
      <c r="C104" s="3">
        <v>1.6500000000000001E-2</v>
      </c>
      <c r="D104" s="4">
        <f ca="1">D119*C104</f>
        <v>197.19137661399773</v>
      </c>
    </row>
    <row r="105" spans="1:4" x14ac:dyDescent="0.25">
      <c r="A105" s="5"/>
      <c r="B105" s="6" t="s">
        <v>85</v>
      </c>
      <c r="C105" s="3">
        <v>7.5999999999999998E-2</v>
      </c>
      <c r="D105" s="4">
        <f ca="1">D119*C105</f>
        <v>908.27543167659553</v>
      </c>
    </row>
    <row r="106" spans="1:4" x14ac:dyDescent="0.25">
      <c r="A106" s="5"/>
      <c r="B106" s="6" t="s">
        <v>86</v>
      </c>
      <c r="C106" s="3">
        <v>0</v>
      </c>
      <c r="D106" s="4">
        <f ca="1">D119*C106</f>
        <v>0</v>
      </c>
    </row>
    <row r="107" spans="1:4" ht="15" customHeight="1" x14ac:dyDescent="0.25">
      <c r="A107" s="5"/>
      <c r="B107" s="6" t="s">
        <v>87</v>
      </c>
      <c r="C107" s="3">
        <v>0.05</v>
      </c>
      <c r="D107" s="4">
        <f ca="1">D119*C107</f>
        <v>597.54962610302334</v>
      </c>
    </row>
    <row r="108" spans="1:4" ht="15" customHeight="1" x14ac:dyDescent="0.25">
      <c r="A108" s="56" t="s">
        <v>38</v>
      </c>
      <c r="B108" s="56"/>
      <c r="C108" s="3">
        <f>SUM(C101,C102,C104,C105,C106,C107)</f>
        <v>0.27250000000000002</v>
      </c>
      <c r="D108" s="4">
        <f ca="1">SUM(D101,D102,D104,D105,D106,D107)</f>
        <v>2913.976571736966</v>
      </c>
    </row>
    <row r="109" spans="1:4" x14ac:dyDescent="0.25">
      <c r="A109" s="57"/>
      <c r="B109" s="57"/>
      <c r="C109" s="57"/>
      <c r="D109" s="57"/>
    </row>
    <row r="110" spans="1:4" x14ac:dyDescent="0.25">
      <c r="A110" s="54" t="s">
        <v>88</v>
      </c>
      <c r="B110" s="54"/>
      <c r="C110" s="54"/>
      <c r="D110" s="54"/>
    </row>
    <row r="111" spans="1:4" x14ac:dyDescent="0.25">
      <c r="A111" s="5"/>
      <c r="B111" s="53" t="s">
        <v>89</v>
      </c>
      <c r="C111" s="53"/>
      <c r="D111" s="5" t="s">
        <v>21</v>
      </c>
    </row>
    <row r="112" spans="1:4" ht="15" customHeight="1" x14ac:dyDescent="0.25">
      <c r="A112" s="5" t="s">
        <v>2</v>
      </c>
      <c r="B112" s="53" t="s">
        <v>19</v>
      </c>
      <c r="C112" s="53"/>
      <c r="D112" s="4">
        <f>D27</f>
        <v>4946.694375</v>
      </c>
    </row>
    <row r="113" spans="1:4" x14ac:dyDescent="0.25">
      <c r="A113" s="5" t="s">
        <v>3</v>
      </c>
      <c r="B113" s="53" t="s">
        <v>31</v>
      </c>
      <c r="C113" s="53"/>
      <c r="D113" s="4">
        <f>D59</f>
        <v>3734.3975459915</v>
      </c>
    </row>
    <row r="114" spans="1:4" x14ac:dyDescent="0.25">
      <c r="A114" s="5" t="s">
        <v>6</v>
      </c>
      <c r="B114" s="53" t="s">
        <v>60</v>
      </c>
      <c r="C114" s="53"/>
      <c r="D114" s="4">
        <f>D69</f>
        <v>354.67402933199998</v>
      </c>
    </row>
    <row r="115" spans="1:4" x14ac:dyDescent="0.25">
      <c r="A115" s="5" t="s">
        <v>7</v>
      </c>
      <c r="B115" s="53" t="s">
        <v>68</v>
      </c>
      <c r="C115" s="53"/>
      <c r="D115" s="4">
        <f>D89</f>
        <v>0</v>
      </c>
    </row>
    <row r="116" spans="1:4" ht="15" customHeight="1" x14ac:dyDescent="0.25">
      <c r="A116" s="5" t="s">
        <v>26</v>
      </c>
      <c r="B116" s="53" t="s">
        <v>74</v>
      </c>
      <c r="C116" s="53"/>
      <c r="D116" s="4">
        <f>D97</f>
        <v>1.25</v>
      </c>
    </row>
    <row r="117" spans="1:4" ht="15" customHeight="1" x14ac:dyDescent="0.25">
      <c r="A117" s="56" t="s">
        <v>90</v>
      </c>
      <c r="B117" s="56"/>
      <c r="C117" s="56"/>
      <c r="D117" s="4">
        <f>SUM(D112:D116)</f>
        <v>9037.0159503235009</v>
      </c>
    </row>
    <row r="118" spans="1:4" ht="15" customHeight="1" x14ac:dyDescent="0.25">
      <c r="A118" s="5" t="s">
        <v>47</v>
      </c>
      <c r="B118" s="53" t="s">
        <v>79</v>
      </c>
      <c r="C118" s="53"/>
      <c r="D118" s="4">
        <f ca="1">D108</f>
        <v>2913.976571736966</v>
      </c>
    </row>
    <row r="119" spans="1:4" ht="15" customHeight="1" x14ac:dyDescent="0.25">
      <c r="A119" s="55" t="s">
        <v>103</v>
      </c>
      <c r="B119" s="55"/>
      <c r="C119" s="55"/>
      <c r="D119" s="11">
        <f ca="1">D117+D118</f>
        <v>11950.992522060467</v>
      </c>
    </row>
    <row r="120" spans="1:4" ht="15" customHeight="1" x14ac:dyDescent="0.25">
      <c r="A120" s="55" t="s">
        <v>104</v>
      </c>
      <c r="B120" s="55"/>
      <c r="C120" s="55"/>
      <c r="D120" s="11">
        <f ca="1">D119*12</f>
        <v>143411.91026472562</v>
      </c>
    </row>
    <row r="121" spans="1:4" x14ac:dyDescent="0.25">
      <c r="A121" s="13"/>
      <c r="D121" s="13"/>
    </row>
    <row r="122" spans="1:4" x14ac:dyDescent="0.25">
      <c r="A122" s="13"/>
      <c r="D122" s="13"/>
    </row>
    <row r="123" spans="1:4" x14ac:dyDescent="0.25">
      <c r="A123" s="13"/>
      <c r="D123" s="13"/>
    </row>
    <row r="124" spans="1:4" x14ac:dyDescent="0.25">
      <c r="A124" s="13"/>
      <c r="D124" s="13"/>
    </row>
    <row r="125" spans="1:4" x14ac:dyDescent="0.25">
      <c r="A125" s="13"/>
      <c r="D125" s="13"/>
    </row>
    <row r="126" spans="1:4" x14ac:dyDescent="0.25">
      <c r="A126" s="13"/>
      <c r="D126" s="13"/>
    </row>
    <row r="127" spans="1:4" x14ac:dyDescent="0.25">
      <c r="A127" s="13"/>
      <c r="D127" s="13"/>
    </row>
    <row r="128" spans="1:4" x14ac:dyDescent="0.25">
      <c r="A128" s="13"/>
      <c r="D128" s="13"/>
    </row>
    <row r="129" spans="1:4" x14ac:dyDescent="0.25">
      <c r="A129" s="13"/>
      <c r="D129" s="13"/>
    </row>
    <row r="130" spans="1:4" x14ac:dyDescent="0.25">
      <c r="A130" s="13"/>
      <c r="D130" s="13"/>
    </row>
  </sheetData>
  <mergeCells count="81">
    <mergeCell ref="A72:D72"/>
    <mergeCell ref="A80:B80"/>
    <mergeCell ref="A81:D81"/>
    <mergeCell ref="B88:C88"/>
    <mergeCell ref="A89:C89"/>
    <mergeCell ref="A84:B84"/>
    <mergeCell ref="A59:C59"/>
    <mergeCell ref="A61:D61"/>
    <mergeCell ref="A69:B69"/>
    <mergeCell ref="A70:D70"/>
    <mergeCell ref="A71:D71"/>
    <mergeCell ref="A60:D60"/>
    <mergeCell ref="B58:C58"/>
    <mergeCell ref="B55:C55"/>
    <mergeCell ref="B56:C56"/>
    <mergeCell ref="B50:C50"/>
    <mergeCell ref="B51:C51"/>
    <mergeCell ref="B57:C57"/>
    <mergeCell ref="A46:D46"/>
    <mergeCell ref="B52:C52"/>
    <mergeCell ref="A53:C53"/>
    <mergeCell ref="A54:D54"/>
    <mergeCell ref="A45:B45"/>
    <mergeCell ref="A98:D98"/>
    <mergeCell ref="A109:D109"/>
    <mergeCell ref="A97:C97"/>
    <mergeCell ref="A99:D99"/>
    <mergeCell ref="B103:D103"/>
    <mergeCell ref="A108:B108"/>
    <mergeCell ref="B111:C111"/>
    <mergeCell ref="B112:C112"/>
    <mergeCell ref="B113:C113"/>
    <mergeCell ref="B114:C114"/>
    <mergeCell ref="A110:D110"/>
    <mergeCell ref="A7:D7"/>
    <mergeCell ref="A8:D8"/>
    <mergeCell ref="A9:D9"/>
    <mergeCell ref="B11:C11"/>
    <mergeCell ref="B12:C12"/>
    <mergeCell ref="A19:D19"/>
    <mergeCell ref="A27:C27"/>
    <mergeCell ref="A30:D30"/>
    <mergeCell ref="A34:B34"/>
    <mergeCell ref="A35:D35"/>
    <mergeCell ref="B26:C26"/>
    <mergeCell ref="A28:D28"/>
    <mergeCell ref="A29:D29"/>
    <mergeCell ref="B20:C20"/>
    <mergeCell ref="B21:C21"/>
    <mergeCell ref="B24:C24"/>
    <mergeCell ref="B25:C25"/>
    <mergeCell ref="B22:C22"/>
    <mergeCell ref="B23:C23"/>
    <mergeCell ref="B96:C96"/>
    <mergeCell ref="B93:C93"/>
    <mergeCell ref="B94:C94"/>
    <mergeCell ref="B95:C95"/>
    <mergeCell ref="A85:D85"/>
    <mergeCell ref="B92:C92"/>
    <mergeCell ref="A90:D90"/>
    <mergeCell ref="B86:C86"/>
    <mergeCell ref="B87:C87"/>
    <mergeCell ref="A91:D91"/>
    <mergeCell ref="B118:C118"/>
    <mergeCell ref="A119:C119"/>
    <mergeCell ref="A120:C120"/>
    <mergeCell ref="B115:C115"/>
    <mergeCell ref="B116:C116"/>
    <mergeCell ref="A117:C117"/>
    <mergeCell ref="B17:C17"/>
    <mergeCell ref="B15:C15"/>
    <mergeCell ref="B16:C16"/>
    <mergeCell ref="A18:D18"/>
    <mergeCell ref="A10:D10"/>
    <mergeCell ref="B13:C13"/>
    <mergeCell ref="B14:C14"/>
    <mergeCell ref="A1:D1"/>
    <mergeCell ref="A2:D2"/>
    <mergeCell ref="A3:D3"/>
    <mergeCell ref="A4:D4"/>
    <mergeCell ref="A5:D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1D40D-2479-4F1B-9853-EEFFE3CAA844}">
  <dimension ref="A1:D129"/>
  <sheetViews>
    <sheetView showGridLines="0" topLeftCell="A43" workbookViewId="0">
      <selection activeCell="B52" sqref="B52:C52"/>
    </sheetView>
  </sheetViews>
  <sheetFormatPr defaultRowHeight="15" x14ac:dyDescent="0.25"/>
  <cols>
    <col min="1" max="1" width="3.5703125" style="12" bestFit="1" customWidth="1"/>
    <col min="2" max="2" width="65" style="13" bestFit="1" customWidth="1"/>
    <col min="3" max="3" width="16.7109375" style="13" customWidth="1"/>
    <col min="4" max="4" width="24.7109375" style="12" bestFit="1" customWidth="1"/>
  </cols>
  <sheetData>
    <row r="1" spans="1:4" x14ac:dyDescent="0.25">
      <c r="A1" s="49" t="s">
        <v>0</v>
      </c>
      <c r="B1" s="49"/>
      <c r="C1" s="49"/>
      <c r="D1" s="49"/>
    </row>
    <row r="2" spans="1:4" x14ac:dyDescent="0.25">
      <c r="A2" s="49" t="s">
        <v>127</v>
      </c>
      <c r="B2" s="49"/>
      <c r="C2" s="49"/>
      <c r="D2" s="49"/>
    </row>
    <row r="3" spans="1:4" x14ac:dyDescent="0.25">
      <c r="A3" s="49" t="s">
        <v>105</v>
      </c>
      <c r="B3" s="49"/>
      <c r="C3" s="49"/>
      <c r="D3" s="49"/>
    </row>
    <row r="4" spans="1:4" x14ac:dyDescent="0.25">
      <c r="A4" s="49" t="s">
        <v>128</v>
      </c>
      <c r="B4" s="49"/>
      <c r="C4" s="49"/>
      <c r="D4" s="49"/>
    </row>
    <row r="5" spans="1:4" x14ac:dyDescent="0.25">
      <c r="A5" s="49" t="s">
        <v>91</v>
      </c>
      <c r="B5" s="49"/>
      <c r="C5" s="49"/>
      <c r="D5" s="49"/>
    </row>
    <row r="6" spans="1:4" x14ac:dyDescent="0.25">
      <c r="A6" s="13"/>
      <c r="D6" s="13"/>
    </row>
    <row r="7" spans="1:4" x14ac:dyDescent="0.25">
      <c r="A7" s="63" t="s">
        <v>1</v>
      </c>
      <c r="B7" s="64"/>
      <c r="C7" s="64"/>
      <c r="D7" s="65"/>
    </row>
    <row r="8" spans="1:4" x14ac:dyDescent="0.25">
      <c r="A8" s="54" t="s">
        <v>11</v>
      </c>
      <c r="B8" s="54"/>
      <c r="C8" s="54"/>
      <c r="D8" s="54"/>
    </row>
    <row r="9" spans="1:4" x14ac:dyDescent="0.25">
      <c r="A9" s="66" t="s">
        <v>12</v>
      </c>
      <c r="B9" s="66"/>
      <c r="C9" s="66"/>
      <c r="D9" s="66"/>
    </row>
    <row r="10" spans="1:4" x14ac:dyDescent="0.25">
      <c r="A10" s="66" t="s">
        <v>13</v>
      </c>
      <c r="B10" s="66"/>
      <c r="C10" s="66"/>
      <c r="D10" s="66"/>
    </row>
    <row r="11" spans="1:4" x14ac:dyDescent="0.25">
      <c r="A11" s="7" t="s">
        <v>2</v>
      </c>
      <c r="B11" s="48" t="s">
        <v>14</v>
      </c>
      <c r="C11" s="48"/>
      <c r="D11" s="14" t="s">
        <v>110</v>
      </c>
    </row>
    <row r="12" spans="1:4" x14ac:dyDescent="0.25">
      <c r="A12" s="7" t="s">
        <v>3</v>
      </c>
      <c r="B12" s="48" t="s">
        <v>9</v>
      </c>
      <c r="C12" s="48"/>
      <c r="D12" s="14" t="s">
        <v>10</v>
      </c>
    </row>
    <row r="13" spans="1:4" x14ac:dyDescent="0.25">
      <c r="A13" s="7" t="s">
        <v>6</v>
      </c>
      <c r="B13" s="48" t="s">
        <v>4</v>
      </c>
      <c r="C13" s="48"/>
      <c r="D13" s="14" t="s">
        <v>129</v>
      </c>
    </row>
    <row r="14" spans="1:4" x14ac:dyDescent="0.25">
      <c r="A14" s="7" t="s">
        <v>7</v>
      </c>
      <c r="B14" s="48" t="s">
        <v>15</v>
      </c>
      <c r="C14" s="48"/>
      <c r="D14" s="14" t="s">
        <v>16</v>
      </c>
    </row>
    <row r="15" spans="1:4" x14ac:dyDescent="0.25">
      <c r="A15" s="7" t="s">
        <v>26</v>
      </c>
      <c r="B15" s="48" t="s">
        <v>17</v>
      </c>
      <c r="C15" s="48"/>
      <c r="D15" s="14" t="s">
        <v>130</v>
      </c>
    </row>
    <row r="16" spans="1:4" x14ac:dyDescent="0.25">
      <c r="A16" s="7" t="s">
        <v>47</v>
      </c>
      <c r="B16" s="48" t="s">
        <v>8</v>
      </c>
      <c r="C16" s="48"/>
      <c r="D16" s="15" t="s">
        <v>131</v>
      </c>
    </row>
    <row r="17" spans="1:4" x14ac:dyDescent="0.25">
      <c r="A17" s="7" t="s">
        <v>28</v>
      </c>
      <c r="B17" s="48" t="s">
        <v>18</v>
      </c>
      <c r="C17" s="48"/>
      <c r="D17" s="15">
        <v>44986</v>
      </c>
    </row>
    <row r="18" spans="1:4" x14ac:dyDescent="0.25">
      <c r="A18" s="50"/>
      <c r="B18" s="50"/>
      <c r="C18" s="50"/>
      <c r="D18" s="50"/>
    </row>
    <row r="19" spans="1:4" x14ac:dyDescent="0.25">
      <c r="A19" s="54" t="s">
        <v>19</v>
      </c>
      <c r="B19" s="54"/>
      <c r="C19" s="54"/>
      <c r="D19" s="54"/>
    </row>
    <row r="20" spans="1:4" x14ac:dyDescent="0.25">
      <c r="A20" s="5">
        <v>1</v>
      </c>
      <c r="B20" s="53" t="s">
        <v>20</v>
      </c>
      <c r="C20" s="53"/>
      <c r="D20" s="5" t="s">
        <v>21</v>
      </c>
    </row>
    <row r="21" spans="1:4" x14ac:dyDescent="0.25">
      <c r="A21" s="5" t="s">
        <v>2</v>
      </c>
      <c r="B21" s="53" t="s">
        <v>22</v>
      </c>
      <c r="C21" s="53"/>
      <c r="D21" s="22">
        <v>6855.2642857142846</v>
      </c>
    </row>
    <row r="22" spans="1:4" x14ac:dyDescent="0.25">
      <c r="A22" s="5" t="s">
        <v>3</v>
      </c>
      <c r="B22" s="53" t="s">
        <v>23</v>
      </c>
      <c r="C22" s="53"/>
      <c r="D22" s="9">
        <v>0</v>
      </c>
    </row>
    <row r="23" spans="1:4" x14ac:dyDescent="0.25">
      <c r="A23" s="5" t="s">
        <v>6</v>
      </c>
      <c r="B23" s="53" t="s">
        <v>24</v>
      </c>
      <c r="C23" s="53"/>
      <c r="D23" s="9">
        <v>0</v>
      </c>
    </row>
    <row r="24" spans="1:4" x14ac:dyDescent="0.25">
      <c r="A24" s="5" t="s">
        <v>7</v>
      </c>
      <c r="B24" s="53" t="s">
        <v>25</v>
      </c>
      <c r="C24" s="53"/>
      <c r="D24" s="9">
        <v>0</v>
      </c>
    </row>
    <row r="25" spans="1:4" x14ac:dyDescent="0.25">
      <c r="A25" s="5" t="s">
        <v>26</v>
      </c>
      <c r="B25" s="53" t="s">
        <v>27</v>
      </c>
      <c r="C25" s="53"/>
      <c r="D25" s="9">
        <v>0</v>
      </c>
    </row>
    <row r="26" spans="1:4" x14ac:dyDescent="0.25">
      <c r="A26" s="5" t="s">
        <v>47</v>
      </c>
      <c r="B26" s="53" t="s">
        <v>29</v>
      </c>
      <c r="C26" s="53"/>
      <c r="D26" s="9">
        <v>0</v>
      </c>
    </row>
    <row r="27" spans="1:4" ht="15" customHeight="1" x14ac:dyDescent="0.25">
      <c r="A27" s="51" t="s">
        <v>30</v>
      </c>
      <c r="B27" s="67"/>
      <c r="C27" s="52"/>
      <c r="D27" s="4">
        <f>SUM(D21:D26)</f>
        <v>6855.2642857142846</v>
      </c>
    </row>
    <row r="28" spans="1:4" x14ac:dyDescent="0.25">
      <c r="A28" s="50"/>
      <c r="B28" s="50"/>
      <c r="C28" s="50"/>
      <c r="D28" s="50"/>
    </row>
    <row r="29" spans="1:4" x14ac:dyDescent="0.25">
      <c r="A29" s="54" t="s">
        <v>31</v>
      </c>
      <c r="B29" s="54"/>
      <c r="C29" s="54"/>
      <c r="D29" s="54"/>
    </row>
    <row r="30" spans="1:4" x14ac:dyDescent="0.25">
      <c r="A30" s="54" t="s">
        <v>32</v>
      </c>
      <c r="B30" s="54"/>
      <c r="C30" s="54"/>
      <c r="D30" s="54"/>
    </row>
    <row r="31" spans="1:4" ht="15" customHeight="1" x14ac:dyDescent="0.25">
      <c r="A31" s="5" t="s">
        <v>33</v>
      </c>
      <c r="B31" s="8" t="s">
        <v>34</v>
      </c>
      <c r="C31" s="5" t="s">
        <v>35</v>
      </c>
      <c r="D31" s="5" t="s">
        <v>21</v>
      </c>
    </row>
    <row r="32" spans="1:4" x14ac:dyDescent="0.25">
      <c r="A32" s="5" t="s">
        <v>2</v>
      </c>
      <c r="B32" s="1" t="s">
        <v>36</v>
      </c>
      <c r="C32" s="10">
        <v>8.3299999999999999E-2</v>
      </c>
      <c r="D32" s="4">
        <f>$D$27*C32</f>
        <v>571.04351499999996</v>
      </c>
    </row>
    <row r="33" spans="1:4" x14ac:dyDescent="0.25">
      <c r="A33" s="5" t="s">
        <v>3</v>
      </c>
      <c r="B33" s="1" t="s">
        <v>37</v>
      </c>
      <c r="C33" s="10">
        <v>0.121</v>
      </c>
      <c r="D33" s="4">
        <f>$D$27*C33</f>
        <v>829.48697857142838</v>
      </c>
    </row>
    <row r="34" spans="1:4" ht="15" customHeight="1" x14ac:dyDescent="0.25">
      <c r="A34" s="51" t="s">
        <v>38</v>
      </c>
      <c r="B34" s="52"/>
      <c r="C34" s="2">
        <f>SUM(C32:C33)</f>
        <v>0.20429999999999998</v>
      </c>
      <c r="D34" s="4">
        <f>SUM(D32:D33)</f>
        <v>1400.5304935714285</v>
      </c>
    </row>
    <row r="35" spans="1:4" ht="15" customHeight="1" x14ac:dyDescent="0.25">
      <c r="A35" s="55" t="s">
        <v>39</v>
      </c>
      <c r="B35" s="55"/>
      <c r="C35" s="55"/>
      <c r="D35" s="55"/>
    </row>
    <row r="36" spans="1:4" x14ac:dyDescent="0.25">
      <c r="A36" s="5" t="s">
        <v>40</v>
      </c>
      <c r="B36" s="5" t="s">
        <v>41</v>
      </c>
      <c r="C36" s="5" t="s">
        <v>35</v>
      </c>
      <c r="D36" s="5" t="s">
        <v>21</v>
      </c>
    </row>
    <row r="37" spans="1:4" x14ac:dyDescent="0.25">
      <c r="A37" s="5" t="s">
        <v>2</v>
      </c>
      <c r="B37" s="1" t="s">
        <v>42</v>
      </c>
      <c r="C37" s="10">
        <v>0.2</v>
      </c>
      <c r="D37" s="4">
        <f>($D$27+$D$34)*C37</f>
        <v>1651.1589558571425</v>
      </c>
    </row>
    <row r="38" spans="1:4" ht="15" customHeight="1" x14ac:dyDescent="0.25">
      <c r="A38" s="5" t="s">
        <v>3</v>
      </c>
      <c r="B38" s="1" t="s">
        <v>43</v>
      </c>
      <c r="C38" s="10">
        <v>2.5000000000000001E-2</v>
      </c>
      <c r="D38" s="4">
        <f t="shared" ref="D38:D44" si="0">($D$27+$D$34)*C38</f>
        <v>206.39486948214281</v>
      </c>
    </row>
    <row r="39" spans="1:4" ht="15" customHeight="1" x14ac:dyDescent="0.25">
      <c r="A39" s="5" t="s">
        <v>6</v>
      </c>
      <c r="B39" s="1" t="s">
        <v>44</v>
      </c>
      <c r="C39" s="10">
        <v>0.03</v>
      </c>
      <c r="D39" s="4">
        <f t="shared" si="0"/>
        <v>247.67384337857135</v>
      </c>
    </row>
    <row r="40" spans="1:4" x14ac:dyDescent="0.25">
      <c r="A40" s="5" t="s">
        <v>7</v>
      </c>
      <c r="B40" s="1" t="s">
        <v>45</v>
      </c>
      <c r="C40" s="10">
        <v>1.4999999999999999E-2</v>
      </c>
      <c r="D40" s="4">
        <f t="shared" si="0"/>
        <v>123.83692168928567</v>
      </c>
    </row>
    <row r="41" spans="1:4" x14ac:dyDescent="0.25">
      <c r="A41" s="5" t="s">
        <v>26</v>
      </c>
      <c r="B41" s="1" t="s">
        <v>46</v>
      </c>
      <c r="C41" s="10">
        <v>0.01</v>
      </c>
      <c r="D41" s="4">
        <f t="shared" si="0"/>
        <v>82.557947792857121</v>
      </c>
    </row>
    <row r="42" spans="1:4" x14ac:dyDescent="0.25">
      <c r="A42" s="5" t="s">
        <v>47</v>
      </c>
      <c r="B42" s="1" t="s">
        <v>48</v>
      </c>
      <c r="C42" s="10">
        <v>6.0000000000000001E-3</v>
      </c>
      <c r="D42" s="4">
        <f t="shared" si="0"/>
        <v>49.534768675714275</v>
      </c>
    </row>
    <row r="43" spans="1:4" x14ac:dyDescent="0.25">
      <c r="A43" s="5" t="s">
        <v>28</v>
      </c>
      <c r="B43" s="1" t="s">
        <v>49</v>
      </c>
      <c r="C43" s="10">
        <v>2E-3</v>
      </c>
      <c r="D43" s="4">
        <f t="shared" si="0"/>
        <v>16.511589558571426</v>
      </c>
    </row>
    <row r="44" spans="1:4" x14ac:dyDescent="0.25">
      <c r="A44" s="5" t="s">
        <v>50</v>
      </c>
      <c r="B44" s="1" t="s">
        <v>51</v>
      </c>
      <c r="C44" s="10">
        <v>0.08</v>
      </c>
      <c r="D44" s="4">
        <f t="shared" si="0"/>
        <v>660.46358234285697</v>
      </c>
    </row>
    <row r="45" spans="1:4" ht="15" customHeight="1" x14ac:dyDescent="0.25">
      <c r="A45" s="51" t="s">
        <v>38</v>
      </c>
      <c r="B45" s="52"/>
      <c r="C45" s="2">
        <f>SUM(C37:C44)</f>
        <v>0.36800000000000005</v>
      </c>
      <c r="D45" s="4">
        <f>SUM(D37:D44)</f>
        <v>3038.1324787771423</v>
      </c>
    </row>
    <row r="46" spans="1:4" x14ac:dyDescent="0.25">
      <c r="A46" s="54" t="s">
        <v>52</v>
      </c>
      <c r="B46" s="54"/>
      <c r="C46" s="54"/>
      <c r="D46" s="54"/>
    </row>
    <row r="47" spans="1:4" x14ac:dyDescent="0.25">
      <c r="A47" s="5" t="s">
        <v>53</v>
      </c>
      <c r="B47" s="1" t="s">
        <v>54</v>
      </c>
      <c r="C47" s="5" t="s">
        <v>55</v>
      </c>
      <c r="D47" s="5" t="s">
        <v>21</v>
      </c>
    </row>
    <row r="48" spans="1:4" x14ac:dyDescent="0.25">
      <c r="A48" s="5" t="s">
        <v>2</v>
      </c>
      <c r="B48" s="1" t="s">
        <v>56</v>
      </c>
      <c r="C48" s="16">
        <v>5</v>
      </c>
      <c r="D48" s="4">
        <v>0</v>
      </c>
    </row>
    <row r="49" spans="1:4" ht="15" customHeight="1" x14ac:dyDescent="0.25">
      <c r="A49" s="5" t="s">
        <v>3</v>
      </c>
      <c r="B49" s="6" t="s">
        <v>92</v>
      </c>
      <c r="C49" s="16">
        <v>22.5</v>
      </c>
      <c r="D49" s="4">
        <f>C49*21</f>
        <v>472.5</v>
      </c>
    </row>
    <row r="50" spans="1:4" x14ac:dyDescent="0.25">
      <c r="A50" s="5" t="s">
        <v>6</v>
      </c>
      <c r="B50" s="53" t="s">
        <v>94</v>
      </c>
      <c r="C50" s="53"/>
      <c r="D50" s="9">
        <v>14.8</v>
      </c>
    </row>
    <row r="51" spans="1:4" x14ac:dyDescent="0.25">
      <c r="A51" s="5" t="s">
        <v>7</v>
      </c>
      <c r="B51" s="53" t="s">
        <v>57</v>
      </c>
      <c r="C51" s="53"/>
      <c r="D51" s="9">
        <v>0</v>
      </c>
    </row>
    <row r="52" spans="1:4" x14ac:dyDescent="0.25">
      <c r="A52" s="5" t="s">
        <v>26</v>
      </c>
      <c r="B52" s="53" t="s">
        <v>134</v>
      </c>
      <c r="C52" s="53"/>
      <c r="D52" s="16">
        <v>44.2</v>
      </c>
    </row>
    <row r="53" spans="1:4" ht="15" customHeight="1" x14ac:dyDescent="0.25">
      <c r="A53" s="56" t="s">
        <v>30</v>
      </c>
      <c r="B53" s="56"/>
      <c r="C53" s="56"/>
      <c r="D53" s="4">
        <f>SUM(D48:D52)</f>
        <v>531.5</v>
      </c>
    </row>
    <row r="54" spans="1:4" x14ac:dyDescent="0.25">
      <c r="A54" s="54" t="s">
        <v>58</v>
      </c>
      <c r="B54" s="54"/>
      <c r="C54" s="54"/>
      <c r="D54" s="54"/>
    </row>
    <row r="55" spans="1:4" x14ac:dyDescent="0.25">
      <c r="A55" s="5">
        <v>2</v>
      </c>
      <c r="B55" s="53" t="s">
        <v>59</v>
      </c>
      <c r="C55" s="53"/>
      <c r="D55" s="5" t="s">
        <v>21</v>
      </c>
    </row>
    <row r="56" spans="1:4" ht="15" customHeight="1" x14ac:dyDescent="0.25">
      <c r="A56" s="5" t="s">
        <v>33</v>
      </c>
      <c r="B56" s="53" t="s">
        <v>34</v>
      </c>
      <c r="C56" s="53"/>
      <c r="D56" s="4">
        <f>D34</f>
        <v>1400.5304935714285</v>
      </c>
    </row>
    <row r="57" spans="1:4" ht="15" customHeight="1" x14ac:dyDescent="0.25">
      <c r="A57" s="5" t="s">
        <v>40</v>
      </c>
      <c r="B57" s="53" t="s">
        <v>41</v>
      </c>
      <c r="C57" s="53"/>
      <c r="D57" s="4">
        <f>D45</f>
        <v>3038.1324787771423</v>
      </c>
    </row>
    <row r="58" spans="1:4" x14ac:dyDescent="0.25">
      <c r="A58" s="5" t="s">
        <v>53</v>
      </c>
      <c r="B58" s="53" t="s">
        <v>54</v>
      </c>
      <c r="C58" s="53"/>
      <c r="D58" s="4">
        <f>D53</f>
        <v>531.5</v>
      </c>
    </row>
    <row r="59" spans="1:4" ht="15" customHeight="1" x14ac:dyDescent="0.25">
      <c r="A59" s="56" t="s">
        <v>30</v>
      </c>
      <c r="B59" s="56"/>
      <c r="C59" s="56"/>
      <c r="D59" s="4">
        <f>SUM(D56:D58)</f>
        <v>4970.1629723485712</v>
      </c>
    </row>
    <row r="60" spans="1:4" x14ac:dyDescent="0.25">
      <c r="A60" s="50"/>
      <c r="B60" s="50"/>
      <c r="C60" s="50"/>
      <c r="D60" s="50"/>
    </row>
    <row r="61" spans="1:4" x14ac:dyDescent="0.25">
      <c r="A61" s="54" t="s">
        <v>60</v>
      </c>
      <c r="B61" s="54"/>
      <c r="C61" s="54"/>
      <c r="D61" s="54"/>
    </row>
    <row r="62" spans="1:4" x14ac:dyDescent="0.25">
      <c r="A62" s="5">
        <v>3</v>
      </c>
      <c r="B62" s="8" t="s">
        <v>61</v>
      </c>
      <c r="C62" s="5" t="s">
        <v>35</v>
      </c>
      <c r="D62" s="5" t="s">
        <v>21</v>
      </c>
    </row>
    <row r="63" spans="1:4" ht="15" customHeight="1" x14ac:dyDescent="0.25">
      <c r="A63" s="5" t="s">
        <v>2</v>
      </c>
      <c r="B63" s="8" t="s">
        <v>62</v>
      </c>
      <c r="C63" s="10">
        <v>4.1999999999999997E-3</v>
      </c>
      <c r="D63" s="4">
        <f>D27*C63</f>
        <v>28.792109999999994</v>
      </c>
    </row>
    <row r="64" spans="1:4" x14ac:dyDescent="0.25">
      <c r="A64" s="5" t="s">
        <v>3</v>
      </c>
      <c r="B64" s="8" t="s">
        <v>63</v>
      </c>
      <c r="C64" s="10">
        <v>3.4000000000000002E-4</v>
      </c>
      <c r="D64" s="4">
        <f>D27*C64</f>
        <v>2.3307898571428569</v>
      </c>
    </row>
    <row r="65" spans="1:4" x14ac:dyDescent="0.25">
      <c r="A65" s="5" t="s">
        <v>6</v>
      </c>
      <c r="B65" s="8" t="s">
        <v>64</v>
      </c>
      <c r="C65" s="10">
        <v>0.04</v>
      </c>
      <c r="D65" s="4">
        <f>D27*C65</f>
        <v>274.21057142857137</v>
      </c>
    </row>
    <row r="66" spans="1:4" x14ac:dyDescent="0.25">
      <c r="A66" s="5" t="s">
        <v>7</v>
      </c>
      <c r="B66" s="8" t="s">
        <v>65</v>
      </c>
      <c r="C66" s="10">
        <v>1.9400000000000001E-2</v>
      </c>
      <c r="D66" s="4">
        <f>D27*C66</f>
        <v>132.99212714285713</v>
      </c>
    </row>
    <row r="67" spans="1:4" x14ac:dyDescent="0.25">
      <c r="A67" s="5" t="s">
        <v>26</v>
      </c>
      <c r="B67" s="8" t="s">
        <v>66</v>
      </c>
      <c r="C67" s="10">
        <f>C45</f>
        <v>0.36800000000000005</v>
      </c>
      <c r="D67" s="4">
        <f>D66*C67</f>
        <v>48.941102788571428</v>
      </c>
    </row>
    <row r="68" spans="1:4" x14ac:dyDescent="0.25">
      <c r="A68" s="5" t="s">
        <v>47</v>
      </c>
      <c r="B68" s="8" t="s">
        <v>67</v>
      </c>
      <c r="C68" s="10">
        <v>6.2E-4</v>
      </c>
      <c r="D68" s="4">
        <f>D27*C68</f>
        <v>4.2502638571428566</v>
      </c>
    </row>
    <row r="69" spans="1:4" ht="15" customHeight="1" x14ac:dyDescent="0.25">
      <c r="A69" s="51" t="s">
        <v>38</v>
      </c>
      <c r="B69" s="52"/>
      <c r="C69" s="2">
        <f>SUM(C63:C68)</f>
        <v>0.43256000000000006</v>
      </c>
      <c r="D69" s="4">
        <f>SUM(D63:D68)</f>
        <v>491.51696507428557</v>
      </c>
    </row>
    <row r="70" spans="1:4" x14ac:dyDescent="0.25">
      <c r="A70" s="57"/>
      <c r="B70" s="57"/>
      <c r="C70" s="57"/>
      <c r="D70" s="57"/>
    </row>
    <row r="71" spans="1:4" x14ac:dyDescent="0.25">
      <c r="A71" s="54" t="s">
        <v>68</v>
      </c>
      <c r="B71" s="54"/>
      <c r="C71" s="54"/>
      <c r="D71" s="54"/>
    </row>
    <row r="72" spans="1:4" x14ac:dyDescent="0.25">
      <c r="A72" s="58" t="s">
        <v>101</v>
      </c>
      <c r="B72" s="59"/>
      <c r="C72" s="59"/>
      <c r="D72" s="60"/>
    </row>
    <row r="73" spans="1:4" ht="15" customHeight="1" x14ac:dyDescent="0.25">
      <c r="A73" s="5" t="s">
        <v>69</v>
      </c>
      <c r="B73" s="1" t="s">
        <v>70</v>
      </c>
      <c r="C73" s="5" t="s">
        <v>35</v>
      </c>
      <c r="D73" s="5" t="s">
        <v>21</v>
      </c>
    </row>
    <row r="74" spans="1:4" x14ac:dyDescent="0.25">
      <c r="A74" s="5" t="s">
        <v>2</v>
      </c>
      <c r="B74" s="1" t="s">
        <v>95</v>
      </c>
      <c r="C74" s="2">
        <v>0</v>
      </c>
      <c r="D74" s="4">
        <f t="shared" ref="D74:D77" si="1">$D$27*C74</f>
        <v>0</v>
      </c>
    </row>
    <row r="75" spans="1:4" x14ac:dyDescent="0.25">
      <c r="A75" s="5" t="s">
        <v>3</v>
      </c>
      <c r="B75" s="1" t="s">
        <v>70</v>
      </c>
      <c r="C75" s="2">
        <v>0</v>
      </c>
      <c r="D75" s="4">
        <f t="shared" si="1"/>
        <v>0</v>
      </c>
    </row>
    <row r="76" spans="1:4" x14ac:dyDescent="0.25">
      <c r="A76" s="5" t="s">
        <v>6</v>
      </c>
      <c r="B76" s="1" t="s">
        <v>96</v>
      </c>
      <c r="C76" s="2">
        <v>0</v>
      </c>
      <c r="D76" s="4">
        <f t="shared" si="1"/>
        <v>0</v>
      </c>
    </row>
    <row r="77" spans="1:4" x14ac:dyDescent="0.25">
      <c r="A77" s="5" t="s">
        <v>7</v>
      </c>
      <c r="B77" s="1" t="s">
        <v>97</v>
      </c>
      <c r="C77" s="2">
        <v>0</v>
      </c>
      <c r="D77" s="4">
        <f t="shared" si="1"/>
        <v>0</v>
      </c>
    </row>
    <row r="78" spans="1:4" x14ac:dyDescent="0.25">
      <c r="A78" s="5" t="s">
        <v>26</v>
      </c>
      <c r="B78" s="1" t="s">
        <v>98</v>
      </c>
      <c r="C78" s="2">
        <v>0</v>
      </c>
      <c r="D78" s="4">
        <f>$D$27*C78</f>
        <v>0</v>
      </c>
    </row>
    <row r="79" spans="1:4" x14ac:dyDescent="0.25">
      <c r="A79" s="5" t="s">
        <v>47</v>
      </c>
      <c r="B79" s="1" t="s">
        <v>29</v>
      </c>
      <c r="C79" s="2">
        <v>0</v>
      </c>
      <c r="D79" s="4">
        <f>$D$27*C79</f>
        <v>0</v>
      </c>
    </row>
    <row r="80" spans="1:4" ht="15" customHeight="1" x14ac:dyDescent="0.25">
      <c r="A80" s="51" t="s">
        <v>38</v>
      </c>
      <c r="B80" s="52"/>
      <c r="C80" s="2">
        <f>SUM(C74:C79)</f>
        <v>0</v>
      </c>
      <c r="D80" s="4">
        <f>SUM(D74:D79)</f>
        <v>0</v>
      </c>
    </row>
    <row r="81" spans="1:4" x14ac:dyDescent="0.25">
      <c r="A81" s="61" t="s">
        <v>102</v>
      </c>
      <c r="B81" s="62"/>
      <c r="C81" s="62"/>
      <c r="D81" s="62"/>
    </row>
    <row r="82" spans="1:4" x14ac:dyDescent="0.25">
      <c r="A82" s="5" t="s">
        <v>71</v>
      </c>
      <c r="B82" s="1" t="s">
        <v>99</v>
      </c>
      <c r="C82" s="5" t="s">
        <v>35</v>
      </c>
      <c r="D82" s="5" t="s">
        <v>21</v>
      </c>
    </row>
    <row r="83" spans="1:4" x14ac:dyDescent="0.25">
      <c r="A83" s="5" t="s">
        <v>2</v>
      </c>
      <c r="B83" s="8" t="s">
        <v>100</v>
      </c>
      <c r="C83" s="2">
        <v>0</v>
      </c>
      <c r="D83" s="4">
        <v>0</v>
      </c>
    </row>
    <row r="84" spans="1:4" ht="15" customHeight="1" x14ac:dyDescent="0.25">
      <c r="A84" s="51" t="s">
        <v>38</v>
      </c>
      <c r="B84" s="52"/>
      <c r="C84" s="2">
        <f>SUM(C83)</f>
        <v>0</v>
      </c>
      <c r="D84" s="4">
        <f>SUM(D83)</f>
        <v>0</v>
      </c>
    </row>
    <row r="85" spans="1:4" x14ac:dyDescent="0.25">
      <c r="A85" s="54" t="s">
        <v>72</v>
      </c>
      <c r="B85" s="54"/>
      <c r="C85" s="54"/>
      <c r="D85" s="54"/>
    </row>
    <row r="86" spans="1:4" x14ac:dyDescent="0.25">
      <c r="A86" s="5">
        <v>4</v>
      </c>
      <c r="B86" s="53" t="s">
        <v>73</v>
      </c>
      <c r="C86" s="53"/>
      <c r="D86" s="5" t="s">
        <v>21</v>
      </c>
    </row>
    <row r="87" spans="1:4" x14ac:dyDescent="0.25">
      <c r="A87" s="5" t="s">
        <v>69</v>
      </c>
      <c r="B87" s="53" t="s">
        <v>70</v>
      </c>
      <c r="C87" s="53"/>
      <c r="D87" s="4">
        <f>D80</f>
        <v>0</v>
      </c>
    </row>
    <row r="88" spans="1:4" ht="15" customHeight="1" x14ac:dyDescent="0.25">
      <c r="A88" s="5" t="s">
        <v>71</v>
      </c>
      <c r="B88" s="53" t="s">
        <v>99</v>
      </c>
      <c r="C88" s="53"/>
      <c r="D88" s="4">
        <f>D84</f>
        <v>0</v>
      </c>
    </row>
    <row r="89" spans="1:4" ht="15" customHeight="1" x14ac:dyDescent="0.25">
      <c r="A89" s="56" t="s">
        <v>30</v>
      </c>
      <c r="B89" s="56"/>
      <c r="C89" s="56"/>
      <c r="D89" s="4">
        <f>SUM(D87:D88)</f>
        <v>0</v>
      </c>
    </row>
    <row r="90" spans="1:4" x14ac:dyDescent="0.25">
      <c r="A90" s="57"/>
      <c r="B90" s="57"/>
      <c r="C90" s="57"/>
      <c r="D90" s="57"/>
    </row>
    <row r="91" spans="1:4" x14ac:dyDescent="0.25">
      <c r="A91" s="58" t="s">
        <v>74</v>
      </c>
      <c r="B91" s="59"/>
      <c r="C91" s="59"/>
      <c r="D91" s="60"/>
    </row>
    <row r="92" spans="1:4" x14ac:dyDescent="0.25">
      <c r="A92" s="5">
        <v>5</v>
      </c>
      <c r="B92" s="53" t="s">
        <v>75</v>
      </c>
      <c r="C92" s="53"/>
      <c r="D92" s="5" t="s">
        <v>21</v>
      </c>
    </row>
    <row r="93" spans="1:4" ht="15" customHeight="1" x14ac:dyDescent="0.25">
      <c r="A93" s="5" t="s">
        <v>2</v>
      </c>
      <c r="B93" s="53" t="s">
        <v>76</v>
      </c>
      <c r="C93" s="53"/>
      <c r="D93" s="9">
        <v>0</v>
      </c>
    </row>
    <row r="94" spans="1:4" x14ac:dyDescent="0.25">
      <c r="A94" s="5" t="s">
        <v>3</v>
      </c>
      <c r="B94" s="53" t="s">
        <v>77</v>
      </c>
      <c r="C94" s="53"/>
      <c r="D94" s="9">
        <v>0</v>
      </c>
    </row>
    <row r="95" spans="1:4" x14ac:dyDescent="0.25">
      <c r="A95" s="5" t="s">
        <v>6</v>
      </c>
      <c r="B95" s="53" t="s">
        <v>78</v>
      </c>
      <c r="C95" s="53"/>
      <c r="D95" s="9">
        <v>0</v>
      </c>
    </row>
    <row r="96" spans="1:4" x14ac:dyDescent="0.25">
      <c r="A96" s="5" t="s">
        <v>7</v>
      </c>
      <c r="B96" s="53" t="s">
        <v>126</v>
      </c>
      <c r="C96" s="53"/>
      <c r="D96" s="9">
        <v>1.25</v>
      </c>
    </row>
    <row r="97" spans="1:4" ht="15" customHeight="1" x14ac:dyDescent="0.25">
      <c r="A97" s="56" t="s">
        <v>38</v>
      </c>
      <c r="B97" s="56"/>
      <c r="C97" s="56"/>
      <c r="D97" s="4">
        <f>SUM(D93:D96)</f>
        <v>1.25</v>
      </c>
    </row>
    <row r="98" spans="1:4" x14ac:dyDescent="0.25">
      <c r="A98" s="57"/>
      <c r="B98" s="57"/>
      <c r="C98" s="57"/>
      <c r="D98" s="57"/>
    </row>
    <row r="99" spans="1:4" x14ac:dyDescent="0.25">
      <c r="A99" s="54" t="s">
        <v>79</v>
      </c>
      <c r="B99" s="54"/>
      <c r="C99" s="54"/>
      <c r="D99" s="54"/>
    </row>
    <row r="100" spans="1:4" x14ac:dyDescent="0.25">
      <c r="A100" s="5">
        <v>6</v>
      </c>
      <c r="B100" s="6" t="s">
        <v>80</v>
      </c>
      <c r="C100" s="5" t="s">
        <v>35</v>
      </c>
      <c r="D100" s="5" t="s">
        <v>21</v>
      </c>
    </row>
    <row r="101" spans="1:4" ht="15" customHeight="1" x14ac:dyDescent="0.25">
      <c r="A101" s="5" t="s">
        <v>2</v>
      </c>
      <c r="B101" s="6" t="s">
        <v>81</v>
      </c>
      <c r="C101" s="3">
        <v>0.08</v>
      </c>
      <c r="D101" s="4">
        <f>D117*C101</f>
        <v>985.4555378509715</v>
      </c>
    </row>
    <row r="102" spans="1:4" x14ac:dyDescent="0.25">
      <c r="A102" s="5" t="s">
        <v>3</v>
      </c>
      <c r="B102" s="6" t="s">
        <v>82</v>
      </c>
      <c r="C102" s="3">
        <v>0.05</v>
      </c>
      <c r="D102" s="4">
        <f>(D101+D117)*C102</f>
        <v>665.18248804940583</v>
      </c>
    </row>
    <row r="103" spans="1:4" x14ac:dyDescent="0.25">
      <c r="A103" s="5" t="s">
        <v>6</v>
      </c>
      <c r="B103" s="68" t="s">
        <v>83</v>
      </c>
      <c r="C103" s="69"/>
      <c r="D103" s="70"/>
    </row>
    <row r="104" spans="1:4" x14ac:dyDescent="0.25">
      <c r="A104" s="5"/>
      <c r="B104" s="6" t="s">
        <v>84</v>
      </c>
      <c r="C104" s="3">
        <v>1.6500000000000001E-2</v>
      </c>
      <c r="D104" s="4">
        <f ca="1">D119*C104</f>
        <v>268.78802578322927</v>
      </c>
    </row>
    <row r="105" spans="1:4" x14ac:dyDescent="0.25">
      <c r="A105" s="5"/>
      <c r="B105" s="6" t="s">
        <v>85</v>
      </c>
      <c r="C105" s="3">
        <v>7.5999999999999998E-2</v>
      </c>
      <c r="D105" s="4">
        <f ca="1">D119*C105</f>
        <v>1238.0539369409346</v>
      </c>
    </row>
    <row r="106" spans="1:4" x14ac:dyDescent="0.25">
      <c r="A106" s="5"/>
      <c r="B106" s="6" t="s">
        <v>86</v>
      </c>
      <c r="C106" s="3">
        <v>0</v>
      </c>
      <c r="D106" s="4">
        <f ca="1">D119*C106</f>
        <v>0</v>
      </c>
    </row>
    <row r="107" spans="1:4" x14ac:dyDescent="0.25">
      <c r="A107" s="5"/>
      <c r="B107" s="6" t="s">
        <v>87</v>
      </c>
      <c r="C107" s="3">
        <v>0.05</v>
      </c>
      <c r="D107" s="4">
        <f ca="1">D119*C107</f>
        <v>814.50916904008864</v>
      </c>
    </row>
    <row r="108" spans="1:4" ht="15" customHeight="1" x14ac:dyDescent="0.25">
      <c r="A108" s="56" t="s">
        <v>38</v>
      </c>
      <c r="B108" s="56"/>
      <c r="C108" s="3">
        <f>SUM(C101,C102,C104,C105,C106,C107)</f>
        <v>0.27250000000000002</v>
      </c>
      <c r="D108" s="4">
        <f ca="1">SUM(D101,D102,D104,D105,D106,D107)</f>
        <v>3971.9891576646296</v>
      </c>
    </row>
    <row r="109" spans="1:4" x14ac:dyDescent="0.25">
      <c r="A109" s="57"/>
      <c r="B109" s="57"/>
      <c r="C109" s="57"/>
      <c r="D109" s="57"/>
    </row>
    <row r="110" spans="1:4" x14ac:dyDescent="0.25">
      <c r="A110" s="54" t="s">
        <v>88</v>
      </c>
      <c r="B110" s="54"/>
      <c r="C110" s="54"/>
      <c r="D110" s="54"/>
    </row>
    <row r="111" spans="1:4" x14ac:dyDescent="0.25">
      <c r="A111" s="5"/>
      <c r="B111" s="53" t="s">
        <v>89</v>
      </c>
      <c r="C111" s="53"/>
      <c r="D111" s="5" t="s">
        <v>21</v>
      </c>
    </row>
    <row r="112" spans="1:4" ht="15" customHeight="1" x14ac:dyDescent="0.25">
      <c r="A112" s="5" t="s">
        <v>2</v>
      </c>
      <c r="B112" s="53" t="s">
        <v>19</v>
      </c>
      <c r="C112" s="53"/>
      <c r="D112" s="4">
        <f>D27</f>
        <v>6855.2642857142846</v>
      </c>
    </row>
    <row r="113" spans="1:4" x14ac:dyDescent="0.25">
      <c r="A113" s="5" t="s">
        <v>3</v>
      </c>
      <c r="B113" s="53" t="s">
        <v>31</v>
      </c>
      <c r="C113" s="53"/>
      <c r="D113" s="4">
        <f>D59</f>
        <v>4970.1629723485712</v>
      </c>
    </row>
    <row r="114" spans="1:4" x14ac:dyDescent="0.25">
      <c r="A114" s="5" t="s">
        <v>6</v>
      </c>
      <c r="B114" s="53" t="s">
        <v>60</v>
      </c>
      <c r="C114" s="53"/>
      <c r="D114" s="4">
        <f>D69</f>
        <v>491.51696507428557</v>
      </c>
    </row>
    <row r="115" spans="1:4" x14ac:dyDescent="0.25">
      <c r="A115" s="5" t="s">
        <v>7</v>
      </c>
      <c r="B115" s="53" t="s">
        <v>68</v>
      </c>
      <c r="C115" s="53"/>
      <c r="D115" s="4">
        <f>D89</f>
        <v>0</v>
      </c>
    </row>
    <row r="116" spans="1:4" x14ac:dyDescent="0.25">
      <c r="A116" s="5" t="s">
        <v>26</v>
      </c>
      <c r="B116" s="53" t="s">
        <v>74</v>
      </c>
      <c r="C116" s="53"/>
      <c r="D116" s="4">
        <f>D97</f>
        <v>1.25</v>
      </c>
    </row>
    <row r="117" spans="1:4" ht="15" customHeight="1" x14ac:dyDescent="0.25">
      <c r="A117" s="56" t="s">
        <v>90</v>
      </c>
      <c r="B117" s="56"/>
      <c r="C117" s="56"/>
      <c r="D117" s="4">
        <f>SUM(D112:D116)</f>
        <v>12318.194223137143</v>
      </c>
    </row>
    <row r="118" spans="1:4" x14ac:dyDescent="0.25">
      <c r="A118" s="5" t="s">
        <v>47</v>
      </c>
      <c r="B118" s="53" t="s">
        <v>79</v>
      </c>
      <c r="C118" s="53"/>
      <c r="D118" s="4">
        <f ca="1">D108</f>
        <v>3971.9891576646296</v>
      </c>
    </row>
    <row r="119" spans="1:4" ht="15" customHeight="1" x14ac:dyDescent="0.25">
      <c r="A119" s="55" t="s">
        <v>103</v>
      </c>
      <c r="B119" s="55"/>
      <c r="C119" s="55"/>
      <c r="D119" s="11">
        <f ca="1">D117+D118</f>
        <v>16290.183380801773</v>
      </c>
    </row>
    <row r="120" spans="1:4" ht="15" customHeight="1" x14ac:dyDescent="0.25">
      <c r="A120" s="55" t="s">
        <v>104</v>
      </c>
      <c r="B120" s="55"/>
      <c r="C120" s="55"/>
      <c r="D120" s="11">
        <f ca="1">D119*12</f>
        <v>195482.20056962129</v>
      </c>
    </row>
    <row r="121" spans="1:4" x14ac:dyDescent="0.25">
      <c r="A121" s="13"/>
      <c r="D121" s="13"/>
    </row>
    <row r="122" spans="1:4" x14ac:dyDescent="0.25">
      <c r="A122" s="13"/>
      <c r="D122" s="13"/>
    </row>
    <row r="123" spans="1:4" x14ac:dyDescent="0.25">
      <c r="A123" s="13"/>
      <c r="D123" s="13"/>
    </row>
    <row r="124" spans="1:4" x14ac:dyDescent="0.25">
      <c r="A124" s="13"/>
      <c r="D124" s="13"/>
    </row>
    <row r="125" spans="1:4" x14ac:dyDescent="0.25">
      <c r="A125" s="13"/>
      <c r="D125" s="13"/>
    </row>
    <row r="126" spans="1:4" x14ac:dyDescent="0.25">
      <c r="A126" s="13"/>
      <c r="D126" s="13"/>
    </row>
    <row r="127" spans="1:4" x14ac:dyDescent="0.25">
      <c r="A127" s="13"/>
      <c r="D127" s="13"/>
    </row>
    <row r="128" spans="1:4" x14ac:dyDescent="0.25">
      <c r="A128" s="13"/>
      <c r="D128" s="13"/>
    </row>
    <row r="129" spans="1:4" x14ac:dyDescent="0.25">
      <c r="A129" s="13"/>
      <c r="D129" s="13"/>
    </row>
  </sheetData>
  <mergeCells count="81">
    <mergeCell ref="B111:C111"/>
    <mergeCell ref="B112:C112"/>
    <mergeCell ref="B113:C113"/>
    <mergeCell ref="B114:C114"/>
    <mergeCell ref="A117:C117"/>
    <mergeCell ref="A27:C27"/>
    <mergeCell ref="A28:D28"/>
    <mergeCell ref="A89:C89"/>
    <mergeCell ref="A54:D54"/>
    <mergeCell ref="B57:C57"/>
    <mergeCell ref="B58:C58"/>
    <mergeCell ref="A59:C59"/>
    <mergeCell ref="A60:D60"/>
    <mergeCell ref="A61:D61"/>
    <mergeCell ref="A85:D85"/>
    <mergeCell ref="B55:C55"/>
    <mergeCell ref="B56:C56"/>
    <mergeCell ref="A80:B80"/>
    <mergeCell ref="A81:D81"/>
    <mergeCell ref="B86:C86"/>
    <mergeCell ref="B87:C87"/>
    <mergeCell ref="B12:C12"/>
    <mergeCell ref="B26:C26"/>
    <mergeCell ref="B17:C17"/>
    <mergeCell ref="B14:C14"/>
    <mergeCell ref="B15:C15"/>
    <mergeCell ref="B16:C16"/>
    <mergeCell ref="A18:D18"/>
    <mergeCell ref="B13:C13"/>
    <mergeCell ref="A19:D19"/>
    <mergeCell ref="B22:C22"/>
    <mergeCell ref="B23:C23"/>
    <mergeCell ref="A120:C120"/>
    <mergeCell ref="B115:C115"/>
    <mergeCell ref="B116:C116"/>
    <mergeCell ref="B96:C96"/>
    <mergeCell ref="B93:C93"/>
    <mergeCell ref="B94:C94"/>
    <mergeCell ref="B95:C95"/>
    <mergeCell ref="A97:C97"/>
    <mergeCell ref="A119:C119"/>
    <mergeCell ref="A98:D98"/>
    <mergeCell ref="A99:D99"/>
    <mergeCell ref="B103:D103"/>
    <mergeCell ref="A108:B108"/>
    <mergeCell ref="A109:D109"/>
    <mergeCell ref="A110:D110"/>
    <mergeCell ref="B118:C118"/>
    <mergeCell ref="B92:C92"/>
    <mergeCell ref="A90:D90"/>
    <mergeCell ref="A91:D91"/>
    <mergeCell ref="A84:B84"/>
    <mergeCell ref="A69:B69"/>
    <mergeCell ref="A70:D70"/>
    <mergeCell ref="A71:D71"/>
    <mergeCell ref="A72:D72"/>
    <mergeCell ref="B88:C88"/>
    <mergeCell ref="B50:C50"/>
    <mergeCell ref="B51:C51"/>
    <mergeCell ref="B52:C52"/>
    <mergeCell ref="A53:C53"/>
    <mergeCell ref="A34:B34"/>
    <mergeCell ref="A35:D35"/>
    <mergeCell ref="A45:B45"/>
    <mergeCell ref="A46:D46"/>
    <mergeCell ref="A1:D1"/>
    <mergeCell ref="A2:D2"/>
    <mergeCell ref="A3:D3"/>
    <mergeCell ref="A4:D4"/>
    <mergeCell ref="A30:D30"/>
    <mergeCell ref="B20:C20"/>
    <mergeCell ref="B21:C21"/>
    <mergeCell ref="B24:C24"/>
    <mergeCell ref="B25:C25"/>
    <mergeCell ref="A29:D29"/>
    <mergeCell ref="A5:D5"/>
    <mergeCell ref="A7:D7"/>
    <mergeCell ref="A8:D8"/>
    <mergeCell ref="A9:D9"/>
    <mergeCell ref="A10:D10"/>
    <mergeCell ref="B11:C1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8D75C-64B6-4764-8F56-E5387AC5F283}">
  <dimension ref="A1:G129"/>
  <sheetViews>
    <sheetView showGridLines="0" topLeftCell="A41" zoomScaleNormal="100" workbookViewId="0">
      <selection activeCell="D52" sqref="D52"/>
    </sheetView>
  </sheetViews>
  <sheetFormatPr defaultRowHeight="12.75" x14ac:dyDescent="0.2"/>
  <cols>
    <col min="1" max="1" width="3.5703125" style="12" bestFit="1" customWidth="1"/>
    <col min="2" max="2" width="65" style="13" bestFit="1" customWidth="1"/>
    <col min="3" max="3" width="16.7109375" style="13" customWidth="1"/>
    <col min="4" max="4" width="23.42578125" style="12" bestFit="1" customWidth="1"/>
    <col min="5" max="5" width="12.7109375" style="19" customWidth="1"/>
    <col min="6" max="6" width="12" style="19" customWidth="1"/>
    <col min="7" max="7" width="15.140625" style="19" customWidth="1"/>
    <col min="8" max="16384" width="9.140625" style="19"/>
  </cols>
  <sheetData>
    <row r="1" spans="1:4" ht="15" customHeight="1" x14ac:dyDescent="0.2">
      <c r="A1" s="49" t="s">
        <v>0</v>
      </c>
      <c r="B1" s="49"/>
      <c r="C1" s="49"/>
      <c r="D1" s="49"/>
    </row>
    <row r="2" spans="1:4" ht="15" customHeight="1" x14ac:dyDescent="0.2">
      <c r="A2" s="49" t="s">
        <v>127</v>
      </c>
      <c r="B2" s="49"/>
      <c r="C2" s="49"/>
      <c r="D2" s="49"/>
    </row>
    <row r="3" spans="1:4" ht="15" customHeight="1" x14ac:dyDescent="0.2">
      <c r="A3" s="49" t="s">
        <v>105</v>
      </c>
      <c r="B3" s="49"/>
      <c r="C3" s="49"/>
      <c r="D3" s="49"/>
    </row>
    <row r="4" spans="1:4" ht="15" customHeight="1" x14ac:dyDescent="0.2">
      <c r="A4" s="49" t="s">
        <v>128</v>
      </c>
      <c r="B4" s="49"/>
      <c r="C4" s="49"/>
      <c r="D4" s="49"/>
    </row>
    <row r="5" spans="1:4" ht="15" customHeight="1" x14ac:dyDescent="0.2">
      <c r="A5" s="49" t="s">
        <v>91</v>
      </c>
      <c r="B5" s="49"/>
      <c r="C5" s="49"/>
      <c r="D5" s="49"/>
    </row>
    <row r="6" spans="1:4" ht="15" customHeight="1" x14ac:dyDescent="0.2">
      <c r="A6" s="13"/>
      <c r="D6" s="13"/>
    </row>
    <row r="7" spans="1:4" ht="15" customHeight="1" x14ac:dyDescent="0.2">
      <c r="A7" s="63" t="s">
        <v>1</v>
      </c>
      <c r="B7" s="64"/>
      <c r="C7" s="64"/>
      <c r="D7" s="65"/>
    </row>
    <row r="8" spans="1:4" ht="15" customHeight="1" x14ac:dyDescent="0.2">
      <c r="A8" s="54" t="s">
        <v>11</v>
      </c>
      <c r="B8" s="54"/>
      <c r="C8" s="54"/>
      <c r="D8" s="54"/>
    </row>
    <row r="9" spans="1:4" ht="15" customHeight="1" x14ac:dyDescent="0.2">
      <c r="A9" s="66" t="s">
        <v>12</v>
      </c>
      <c r="B9" s="66"/>
      <c r="C9" s="66"/>
      <c r="D9" s="66"/>
    </row>
    <row r="10" spans="1:4" ht="15" customHeight="1" x14ac:dyDescent="0.2">
      <c r="A10" s="66" t="s">
        <v>13</v>
      </c>
      <c r="B10" s="66"/>
      <c r="C10" s="66"/>
      <c r="D10" s="66"/>
    </row>
    <row r="11" spans="1:4" ht="15" customHeight="1" x14ac:dyDescent="0.2">
      <c r="A11" s="7" t="s">
        <v>2</v>
      </c>
      <c r="B11" s="48" t="s">
        <v>14</v>
      </c>
      <c r="C11" s="48"/>
      <c r="D11" s="14" t="s">
        <v>112</v>
      </c>
    </row>
    <row r="12" spans="1:4" x14ac:dyDescent="0.2">
      <c r="A12" s="7" t="s">
        <v>3</v>
      </c>
      <c r="B12" s="48" t="s">
        <v>9</v>
      </c>
      <c r="C12" s="48"/>
      <c r="D12" s="14" t="s">
        <v>10</v>
      </c>
    </row>
    <row r="13" spans="1:4" ht="15" customHeight="1" x14ac:dyDescent="0.2">
      <c r="A13" s="7" t="s">
        <v>6</v>
      </c>
      <c r="B13" s="48" t="s">
        <v>4</v>
      </c>
      <c r="C13" s="48"/>
      <c r="D13" s="14" t="s">
        <v>5</v>
      </c>
    </row>
    <row r="14" spans="1:4" ht="15" customHeight="1" x14ac:dyDescent="0.2">
      <c r="A14" s="7" t="s">
        <v>7</v>
      </c>
      <c r="B14" s="48" t="s">
        <v>15</v>
      </c>
      <c r="C14" s="48"/>
      <c r="D14" s="14" t="s">
        <v>117</v>
      </c>
    </row>
    <row r="15" spans="1:4" ht="15" customHeight="1" x14ac:dyDescent="0.2">
      <c r="A15" s="7" t="s">
        <v>26</v>
      </c>
      <c r="B15" s="48" t="s">
        <v>17</v>
      </c>
      <c r="C15" s="48"/>
      <c r="D15" s="14" t="s">
        <v>132</v>
      </c>
    </row>
    <row r="16" spans="1:4" ht="15" customHeight="1" x14ac:dyDescent="0.2">
      <c r="A16" s="7" t="s">
        <v>47</v>
      </c>
      <c r="B16" s="48" t="s">
        <v>8</v>
      </c>
      <c r="C16" s="48"/>
      <c r="D16" s="15" t="s">
        <v>133</v>
      </c>
    </row>
    <row r="17" spans="1:4" ht="15" customHeight="1" x14ac:dyDescent="0.2">
      <c r="A17" s="7" t="s">
        <v>28</v>
      </c>
      <c r="B17" s="48" t="s">
        <v>18</v>
      </c>
      <c r="C17" s="48"/>
      <c r="D17" s="15">
        <v>45078</v>
      </c>
    </row>
    <row r="18" spans="1:4" ht="15" customHeight="1" x14ac:dyDescent="0.2">
      <c r="A18" s="50"/>
      <c r="B18" s="50"/>
      <c r="C18" s="50"/>
      <c r="D18" s="50"/>
    </row>
    <row r="19" spans="1:4" ht="15" customHeight="1" x14ac:dyDescent="0.2">
      <c r="A19" s="54" t="s">
        <v>19</v>
      </c>
      <c r="B19" s="54"/>
      <c r="C19" s="54"/>
      <c r="D19" s="54"/>
    </row>
    <row r="20" spans="1:4" ht="15" customHeight="1" x14ac:dyDescent="0.2">
      <c r="A20" s="5">
        <v>1</v>
      </c>
      <c r="B20" s="53" t="s">
        <v>20</v>
      </c>
      <c r="C20" s="53"/>
      <c r="D20" s="5" t="s">
        <v>21</v>
      </c>
    </row>
    <row r="21" spans="1:4" ht="15" customHeight="1" x14ac:dyDescent="0.2">
      <c r="A21" s="5" t="s">
        <v>2</v>
      </c>
      <c r="B21" s="53" t="s">
        <v>22</v>
      </c>
      <c r="C21" s="53"/>
      <c r="D21" s="9">
        <v>3043.93</v>
      </c>
    </row>
    <row r="22" spans="1:4" ht="15" customHeight="1" x14ac:dyDescent="0.2">
      <c r="A22" s="5" t="s">
        <v>3</v>
      </c>
      <c r="B22" s="53" t="s">
        <v>23</v>
      </c>
      <c r="C22" s="53"/>
      <c r="D22" s="9">
        <v>0</v>
      </c>
    </row>
    <row r="23" spans="1:4" ht="15" customHeight="1" x14ac:dyDescent="0.2">
      <c r="A23" s="5" t="s">
        <v>6</v>
      </c>
      <c r="B23" s="53" t="s">
        <v>24</v>
      </c>
      <c r="C23" s="53"/>
      <c r="D23" s="9">
        <v>0</v>
      </c>
    </row>
    <row r="24" spans="1:4" ht="15" customHeight="1" x14ac:dyDescent="0.2">
      <c r="A24" s="5" t="s">
        <v>7</v>
      </c>
      <c r="B24" s="53" t="s">
        <v>25</v>
      </c>
      <c r="C24" s="53"/>
      <c r="D24" s="9">
        <v>0</v>
      </c>
    </row>
    <row r="25" spans="1:4" ht="15" customHeight="1" x14ac:dyDescent="0.2">
      <c r="A25" s="5" t="s">
        <v>26</v>
      </c>
      <c r="B25" s="53" t="s">
        <v>27</v>
      </c>
      <c r="C25" s="53"/>
      <c r="D25" s="9">
        <v>0</v>
      </c>
    </row>
    <row r="26" spans="1:4" ht="15" customHeight="1" x14ac:dyDescent="0.2">
      <c r="A26" s="5" t="s">
        <v>47</v>
      </c>
      <c r="B26" s="53" t="s">
        <v>29</v>
      </c>
      <c r="C26" s="53"/>
      <c r="D26" s="9">
        <v>0</v>
      </c>
    </row>
    <row r="27" spans="1:4" ht="15" customHeight="1" x14ac:dyDescent="0.2">
      <c r="A27" s="51" t="s">
        <v>30</v>
      </c>
      <c r="B27" s="67"/>
      <c r="C27" s="52"/>
      <c r="D27" s="4">
        <f>SUM(D21:D26)</f>
        <v>3043.93</v>
      </c>
    </row>
    <row r="28" spans="1:4" ht="15" customHeight="1" x14ac:dyDescent="0.2">
      <c r="A28" s="50"/>
      <c r="B28" s="50"/>
      <c r="C28" s="50"/>
      <c r="D28" s="50"/>
    </row>
    <row r="29" spans="1:4" ht="15" customHeight="1" x14ac:dyDescent="0.2">
      <c r="A29" s="54" t="s">
        <v>31</v>
      </c>
      <c r="B29" s="54"/>
      <c r="C29" s="54"/>
      <c r="D29" s="54"/>
    </row>
    <row r="30" spans="1:4" ht="15" customHeight="1" x14ac:dyDescent="0.2">
      <c r="A30" s="54" t="s">
        <v>32</v>
      </c>
      <c r="B30" s="54"/>
      <c r="C30" s="54"/>
      <c r="D30" s="54"/>
    </row>
    <row r="31" spans="1:4" ht="15" customHeight="1" x14ac:dyDescent="0.2">
      <c r="A31" s="5" t="s">
        <v>33</v>
      </c>
      <c r="B31" s="8" t="s">
        <v>34</v>
      </c>
      <c r="C31" s="5" t="s">
        <v>35</v>
      </c>
      <c r="D31" s="5" t="s">
        <v>21</v>
      </c>
    </row>
    <row r="32" spans="1:4" ht="15" customHeight="1" x14ac:dyDescent="0.2">
      <c r="A32" s="5" t="s">
        <v>2</v>
      </c>
      <c r="B32" s="1" t="s">
        <v>36</v>
      </c>
      <c r="C32" s="10">
        <v>8.3299999999999999E-2</v>
      </c>
      <c r="D32" s="4">
        <f>$D$27*C32</f>
        <v>253.55936899999998</v>
      </c>
    </row>
    <row r="33" spans="1:4" ht="15" customHeight="1" x14ac:dyDescent="0.2">
      <c r="A33" s="5" t="s">
        <v>3</v>
      </c>
      <c r="B33" s="1" t="s">
        <v>37</v>
      </c>
      <c r="C33" s="10">
        <v>0.121</v>
      </c>
      <c r="D33" s="4">
        <f>$D$27*C33</f>
        <v>368.31552999999997</v>
      </c>
    </row>
    <row r="34" spans="1:4" ht="15" customHeight="1" x14ac:dyDescent="0.2">
      <c r="A34" s="51" t="s">
        <v>38</v>
      </c>
      <c r="B34" s="52"/>
      <c r="C34" s="2">
        <f>SUM(C32:C33)</f>
        <v>0.20429999999999998</v>
      </c>
      <c r="D34" s="4">
        <f>SUM(D32:D33)</f>
        <v>621.87489899999991</v>
      </c>
    </row>
    <row r="35" spans="1:4" ht="15" customHeight="1" x14ac:dyDescent="0.2">
      <c r="A35" s="55" t="s">
        <v>39</v>
      </c>
      <c r="B35" s="55"/>
      <c r="C35" s="55"/>
      <c r="D35" s="55"/>
    </row>
    <row r="36" spans="1:4" ht="15" customHeight="1" x14ac:dyDescent="0.2">
      <c r="A36" s="5" t="s">
        <v>40</v>
      </c>
      <c r="B36" s="5" t="s">
        <v>41</v>
      </c>
      <c r="C36" s="5" t="s">
        <v>35</v>
      </c>
      <c r="D36" s="5" t="s">
        <v>21</v>
      </c>
    </row>
    <row r="37" spans="1:4" ht="15" customHeight="1" x14ac:dyDescent="0.2">
      <c r="A37" s="5" t="s">
        <v>2</v>
      </c>
      <c r="B37" s="1" t="s">
        <v>42</v>
      </c>
      <c r="C37" s="10">
        <v>0.2</v>
      </c>
      <c r="D37" s="4">
        <f>($D$27+$D$34)*C37</f>
        <v>733.16097979999995</v>
      </c>
    </row>
    <row r="38" spans="1:4" ht="15" customHeight="1" x14ac:dyDescent="0.2">
      <c r="A38" s="5" t="s">
        <v>3</v>
      </c>
      <c r="B38" s="1" t="s">
        <v>43</v>
      </c>
      <c r="C38" s="10">
        <v>2.5000000000000001E-2</v>
      </c>
      <c r="D38" s="4">
        <f t="shared" ref="D38:D44" si="0">($D$27+$D$34)*C38</f>
        <v>91.645122474999994</v>
      </c>
    </row>
    <row r="39" spans="1:4" ht="15" customHeight="1" x14ac:dyDescent="0.2">
      <c r="A39" s="5" t="s">
        <v>6</v>
      </c>
      <c r="B39" s="1" t="s">
        <v>44</v>
      </c>
      <c r="C39" s="10">
        <v>0.03</v>
      </c>
      <c r="D39" s="4">
        <f t="shared" si="0"/>
        <v>109.97414696999999</v>
      </c>
    </row>
    <row r="40" spans="1:4" ht="15" customHeight="1" x14ac:dyDescent="0.2">
      <c r="A40" s="5" t="s">
        <v>7</v>
      </c>
      <c r="B40" s="1" t="s">
        <v>45</v>
      </c>
      <c r="C40" s="10">
        <v>1.4999999999999999E-2</v>
      </c>
      <c r="D40" s="4">
        <f t="shared" si="0"/>
        <v>54.987073484999996</v>
      </c>
    </row>
    <row r="41" spans="1:4" ht="15" customHeight="1" x14ac:dyDescent="0.2">
      <c r="A41" s="5" t="s">
        <v>26</v>
      </c>
      <c r="B41" s="1" t="s">
        <v>46</v>
      </c>
      <c r="C41" s="10">
        <v>0.01</v>
      </c>
      <c r="D41" s="4">
        <f t="shared" si="0"/>
        <v>36.658048989999998</v>
      </c>
    </row>
    <row r="42" spans="1:4" ht="15" customHeight="1" x14ac:dyDescent="0.2">
      <c r="A42" s="5" t="s">
        <v>47</v>
      </c>
      <c r="B42" s="1" t="s">
        <v>48</v>
      </c>
      <c r="C42" s="10">
        <v>6.0000000000000001E-3</v>
      </c>
      <c r="D42" s="4">
        <f t="shared" si="0"/>
        <v>21.994829394</v>
      </c>
    </row>
    <row r="43" spans="1:4" ht="15" customHeight="1" x14ac:dyDescent="0.2">
      <c r="A43" s="5" t="s">
        <v>28</v>
      </c>
      <c r="B43" s="1" t="s">
        <v>49</v>
      </c>
      <c r="C43" s="10">
        <v>2E-3</v>
      </c>
      <c r="D43" s="4">
        <f t="shared" si="0"/>
        <v>7.3316097979999997</v>
      </c>
    </row>
    <row r="44" spans="1:4" ht="15" customHeight="1" x14ac:dyDescent="0.2">
      <c r="A44" s="5" t="s">
        <v>50</v>
      </c>
      <c r="B44" s="1" t="s">
        <v>51</v>
      </c>
      <c r="C44" s="10">
        <v>0.08</v>
      </c>
      <c r="D44" s="4">
        <f t="shared" si="0"/>
        <v>293.26439191999998</v>
      </c>
    </row>
    <row r="45" spans="1:4" ht="15" customHeight="1" x14ac:dyDescent="0.2">
      <c r="A45" s="51" t="s">
        <v>38</v>
      </c>
      <c r="B45" s="52"/>
      <c r="C45" s="2">
        <f>SUM(C37:C44)</f>
        <v>0.36800000000000005</v>
      </c>
      <c r="D45" s="4">
        <f>SUM(D37:D44)</f>
        <v>1349.0162028319999</v>
      </c>
    </row>
    <row r="46" spans="1:4" ht="15" customHeight="1" x14ac:dyDescent="0.2">
      <c r="A46" s="54" t="s">
        <v>52</v>
      </c>
      <c r="B46" s="54"/>
      <c r="C46" s="54"/>
      <c r="D46" s="54"/>
    </row>
    <row r="47" spans="1:4" ht="15" customHeight="1" x14ac:dyDescent="0.2">
      <c r="A47" s="5" t="s">
        <v>53</v>
      </c>
      <c r="B47" s="1" t="s">
        <v>54</v>
      </c>
      <c r="C47" s="5" t="s">
        <v>55</v>
      </c>
      <c r="D47" s="5" t="s">
        <v>21</v>
      </c>
    </row>
    <row r="48" spans="1:4" ht="15" customHeight="1" x14ac:dyDescent="0.2">
      <c r="A48" s="5" t="s">
        <v>2</v>
      </c>
      <c r="B48" s="1" t="s">
        <v>56</v>
      </c>
      <c r="C48" s="16">
        <v>5.5</v>
      </c>
      <c r="D48" s="4">
        <f>(C48*2*21)-D27*6%</f>
        <v>48.364200000000011</v>
      </c>
    </row>
    <row r="49" spans="1:4" ht="15" customHeight="1" x14ac:dyDescent="0.2">
      <c r="A49" s="5" t="s">
        <v>3</v>
      </c>
      <c r="B49" s="6" t="s">
        <v>92</v>
      </c>
      <c r="C49" s="21">
        <v>26.19</v>
      </c>
      <c r="D49" s="4">
        <f>C49*21</f>
        <v>549.99</v>
      </c>
    </row>
    <row r="50" spans="1:4" ht="15" customHeight="1" x14ac:dyDescent="0.2">
      <c r="A50" s="5" t="s">
        <v>6</v>
      </c>
      <c r="B50" s="53" t="s">
        <v>94</v>
      </c>
      <c r="C50" s="53"/>
      <c r="D50" s="9">
        <v>21</v>
      </c>
    </row>
    <row r="51" spans="1:4" ht="15" customHeight="1" x14ac:dyDescent="0.2">
      <c r="A51" s="5" t="s">
        <v>7</v>
      </c>
      <c r="B51" s="53" t="s">
        <v>57</v>
      </c>
      <c r="C51" s="53"/>
      <c r="D51" s="9"/>
    </row>
    <row r="52" spans="1:4" ht="15" customHeight="1" x14ac:dyDescent="0.2">
      <c r="A52" s="5" t="s">
        <v>26</v>
      </c>
      <c r="B52" s="53" t="s">
        <v>93</v>
      </c>
      <c r="C52" s="53"/>
      <c r="D52" s="16"/>
    </row>
    <row r="53" spans="1:4" ht="15" customHeight="1" x14ac:dyDescent="0.2">
      <c r="A53" s="56" t="s">
        <v>30</v>
      </c>
      <c r="B53" s="56"/>
      <c r="C53" s="56"/>
      <c r="D53" s="4">
        <f>SUM(D48:D52)</f>
        <v>619.35419999999999</v>
      </c>
    </row>
    <row r="54" spans="1:4" ht="15" customHeight="1" x14ac:dyDescent="0.2">
      <c r="A54" s="54" t="s">
        <v>58</v>
      </c>
      <c r="B54" s="54"/>
      <c r="C54" s="54"/>
      <c r="D54" s="54"/>
    </row>
    <row r="55" spans="1:4" ht="15" customHeight="1" x14ac:dyDescent="0.2">
      <c r="A55" s="5">
        <v>2</v>
      </c>
      <c r="B55" s="53" t="s">
        <v>59</v>
      </c>
      <c r="C55" s="53"/>
      <c r="D55" s="5" t="s">
        <v>21</v>
      </c>
    </row>
    <row r="56" spans="1:4" ht="15" customHeight="1" x14ac:dyDescent="0.2">
      <c r="A56" s="5" t="s">
        <v>33</v>
      </c>
      <c r="B56" s="53" t="s">
        <v>34</v>
      </c>
      <c r="C56" s="53"/>
      <c r="D56" s="4">
        <f>D34</f>
        <v>621.87489899999991</v>
      </c>
    </row>
    <row r="57" spans="1:4" ht="15" customHeight="1" x14ac:dyDescent="0.2">
      <c r="A57" s="5" t="s">
        <v>40</v>
      </c>
      <c r="B57" s="53" t="s">
        <v>41</v>
      </c>
      <c r="C57" s="53"/>
      <c r="D57" s="4">
        <f>D45</f>
        <v>1349.0162028319999</v>
      </c>
    </row>
    <row r="58" spans="1:4" ht="15" customHeight="1" x14ac:dyDescent="0.2">
      <c r="A58" s="5" t="s">
        <v>53</v>
      </c>
      <c r="B58" s="53" t="s">
        <v>54</v>
      </c>
      <c r="C58" s="53"/>
      <c r="D58" s="4">
        <f>D53</f>
        <v>619.35419999999999</v>
      </c>
    </row>
    <row r="59" spans="1:4" ht="15" customHeight="1" x14ac:dyDescent="0.2">
      <c r="A59" s="56" t="s">
        <v>30</v>
      </c>
      <c r="B59" s="56"/>
      <c r="C59" s="56"/>
      <c r="D59" s="4">
        <f>SUM(D56:D58)</f>
        <v>2590.2453018319998</v>
      </c>
    </row>
    <row r="60" spans="1:4" ht="15" customHeight="1" x14ac:dyDescent="0.2">
      <c r="A60" s="50"/>
      <c r="B60" s="50"/>
      <c r="C60" s="50"/>
      <c r="D60" s="50"/>
    </row>
    <row r="61" spans="1:4" ht="15" customHeight="1" x14ac:dyDescent="0.2">
      <c r="A61" s="54" t="s">
        <v>60</v>
      </c>
      <c r="B61" s="54"/>
      <c r="C61" s="54"/>
      <c r="D61" s="54"/>
    </row>
    <row r="62" spans="1:4" ht="15" customHeight="1" x14ac:dyDescent="0.2">
      <c r="A62" s="5">
        <v>3</v>
      </c>
      <c r="B62" s="8" t="s">
        <v>61</v>
      </c>
      <c r="C62" s="5" t="s">
        <v>35</v>
      </c>
      <c r="D62" s="5" t="s">
        <v>21</v>
      </c>
    </row>
    <row r="63" spans="1:4" ht="15" customHeight="1" x14ac:dyDescent="0.2">
      <c r="A63" s="5" t="s">
        <v>2</v>
      </c>
      <c r="B63" s="8" t="s">
        <v>62</v>
      </c>
      <c r="C63" s="10">
        <v>4.1999999999999997E-3</v>
      </c>
      <c r="D63" s="4">
        <f>D27*C63</f>
        <v>12.784505999999999</v>
      </c>
    </row>
    <row r="64" spans="1:4" ht="15" customHeight="1" x14ac:dyDescent="0.2">
      <c r="A64" s="5" t="s">
        <v>3</v>
      </c>
      <c r="B64" s="8" t="s">
        <v>63</v>
      </c>
      <c r="C64" s="10">
        <v>3.4000000000000002E-4</v>
      </c>
      <c r="D64" s="4">
        <f>D27*C64</f>
        <v>1.0349362</v>
      </c>
    </row>
    <row r="65" spans="1:7" ht="15" customHeight="1" x14ac:dyDescent="0.2">
      <c r="A65" s="5" t="s">
        <v>6</v>
      </c>
      <c r="B65" s="8" t="s">
        <v>64</v>
      </c>
      <c r="C65" s="10">
        <v>0.04</v>
      </c>
      <c r="D65" s="4">
        <f>D27*C65</f>
        <v>121.7572</v>
      </c>
    </row>
    <row r="66" spans="1:7" ht="15" customHeight="1" x14ac:dyDescent="0.2">
      <c r="A66" s="5" t="s">
        <v>7</v>
      </c>
      <c r="B66" s="8" t="s">
        <v>65</v>
      </c>
      <c r="C66" s="10">
        <v>1.9400000000000001E-2</v>
      </c>
      <c r="D66" s="4">
        <f>D27*C66</f>
        <v>59.052242</v>
      </c>
    </row>
    <row r="67" spans="1:7" ht="15" customHeight="1" x14ac:dyDescent="0.2">
      <c r="A67" s="5" t="s">
        <v>26</v>
      </c>
      <c r="B67" s="8" t="s">
        <v>66</v>
      </c>
      <c r="C67" s="10">
        <f>C45</f>
        <v>0.36800000000000005</v>
      </c>
      <c r="D67" s="4">
        <f>D66*C67</f>
        <v>21.731225056000003</v>
      </c>
    </row>
    <row r="68" spans="1:7" ht="15" customHeight="1" x14ac:dyDescent="0.2">
      <c r="A68" s="5" t="s">
        <v>47</v>
      </c>
      <c r="B68" s="8" t="s">
        <v>67</v>
      </c>
      <c r="C68" s="10">
        <v>6.2E-4</v>
      </c>
      <c r="D68" s="4">
        <f>D27*C68</f>
        <v>1.8872365999999998</v>
      </c>
    </row>
    <row r="69" spans="1:7" ht="15" customHeight="1" x14ac:dyDescent="0.2">
      <c r="A69" s="51" t="s">
        <v>38</v>
      </c>
      <c r="B69" s="52"/>
      <c r="C69" s="2">
        <f>SUM(C63:C68)</f>
        <v>0.43256000000000006</v>
      </c>
      <c r="D69" s="4">
        <f>SUM(D63:D68)</f>
        <v>218.24734585600001</v>
      </c>
    </row>
    <row r="70" spans="1:7" ht="15" customHeight="1" x14ac:dyDescent="0.2">
      <c r="A70" s="57"/>
      <c r="B70" s="57"/>
      <c r="C70" s="57"/>
      <c r="D70" s="57"/>
      <c r="G70" s="20"/>
    </row>
    <row r="71" spans="1:7" ht="15" customHeight="1" x14ac:dyDescent="0.2">
      <c r="A71" s="54" t="s">
        <v>68</v>
      </c>
      <c r="B71" s="54"/>
      <c r="C71" s="54"/>
      <c r="D71" s="54"/>
    </row>
    <row r="72" spans="1:7" ht="15" customHeight="1" x14ac:dyDescent="0.2">
      <c r="A72" s="58" t="s">
        <v>101</v>
      </c>
      <c r="B72" s="59"/>
      <c r="C72" s="59"/>
      <c r="D72" s="60"/>
      <c r="E72" s="20"/>
    </row>
    <row r="73" spans="1:7" ht="15" customHeight="1" x14ac:dyDescent="0.2">
      <c r="A73" s="5" t="s">
        <v>69</v>
      </c>
      <c r="B73" s="1" t="s">
        <v>70</v>
      </c>
      <c r="C73" s="5" t="s">
        <v>35</v>
      </c>
      <c r="D73" s="5" t="s">
        <v>21</v>
      </c>
    </row>
    <row r="74" spans="1:7" ht="15" customHeight="1" x14ac:dyDescent="0.2">
      <c r="A74" s="5" t="s">
        <v>2</v>
      </c>
      <c r="B74" s="1" t="s">
        <v>95</v>
      </c>
      <c r="C74" s="2">
        <v>0</v>
      </c>
      <c r="D74" s="4">
        <f t="shared" ref="D74:D77" si="1">$D$27*C74</f>
        <v>0</v>
      </c>
    </row>
    <row r="75" spans="1:7" ht="15" customHeight="1" x14ac:dyDescent="0.2">
      <c r="A75" s="5" t="s">
        <v>3</v>
      </c>
      <c r="B75" s="1" t="s">
        <v>70</v>
      </c>
      <c r="C75" s="2">
        <v>0</v>
      </c>
      <c r="D75" s="4">
        <f t="shared" si="1"/>
        <v>0</v>
      </c>
    </row>
    <row r="76" spans="1:7" ht="15" customHeight="1" x14ac:dyDescent="0.2">
      <c r="A76" s="5" t="s">
        <v>6</v>
      </c>
      <c r="B76" s="1" t="s">
        <v>96</v>
      </c>
      <c r="C76" s="2">
        <v>0</v>
      </c>
      <c r="D76" s="4">
        <f t="shared" si="1"/>
        <v>0</v>
      </c>
    </row>
    <row r="77" spans="1:7" ht="15" customHeight="1" x14ac:dyDescent="0.2">
      <c r="A77" s="5" t="s">
        <v>7</v>
      </c>
      <c r="B77" s="1" t="s">
        <v>97</v>
      </c>
      <c r="C77" s="2">
        <v>0</v>
      </c>
      <c r="D77" s="4">
        <f t="shared" si="1"/>
        <v>0</v>
      </c>
    </row>
    <row r="78" spans="1:7" ht="15" customHeight="1" x14ac:dyDescent="0.2">
      <c r="A78" s="5" t="s">
        <v>26</v>
      </c>
      <c r="B78" s="1" t="s">
        <v>98</v>
      </c>
      <c r="C78" s="2">
        <v>0</v>
      </c>
      <c r="D78" s="4">
        <f>$D$27*C78</f>
        <v>0</v>
      </c>
    </row>
    <row r="79" spans="1:7" ht="15" customHeight="1" x14ac:dyDescent="0.2">
      <c r="A79" s="5" t="s">
        <v>47</v>
      </c>
      <c r="B79" s="1" t="s">
        <v>29</v>
      </c>
      <c r="C79" s="2">
        <v>0</v>
      </c>
      <c r="D79" s="4">
        <f>$D$27*C79</f>
        <v>0</v>
      </c>
    </row>
    <row r="80" spans="1:7" ht="15" customHeight="1" x14ac:dyDescent="0.2">
      <c r="A80" s="51" t="s">
        <v>38</v>
      </c>
      <c r="B80" s="52"/>
      <c r="C80" s="2">
        <f>SUM(C74:C79)</f>
        <v>0</v>
      </c>
      <c r="D80" s="4">
        <f>SUM(D74:D79)</f>
        <v>0</v>
      </c>
    </row>
    <row r="81" spans="1:4" ht="15" customHeight="1" x14ac:dyDescent="0.2">
      <c r="A81" s="61" t="s">
        <v>102</v>
      </c>
      <c r="B81" s="62"/>
      <c r="C81" s="62"/>
      <c r="D81" s="62"/>
    </row>
    <row r="82" spans="1:4" ht="15" customHeight="1" x14ac:dyDescent="0.2">
      <c r="A82" s="5" t="s">
        <v>71</v>
      </c>
      <c r="B82" s="1" t="s">
        <v>99</v>
      </c>
      <c r="C82" s="5" t="s">
        <v>35</v>
      </c>
      <c r="D82" s="5" t="s">
        <v>21</v>
      </c>
    </row>
    <row r="83" spans="1:4" ht="15" customHeight="1" x14ac:dyDescent="0.2">
      <c r="A83" s="5" t="s">
        <v>2</v>
      </c>
      <c r="B83" s="8" t="s">
        <v>100</v>
      </c>
      <c r="C83" s="2">
        <v>0</v>
      </c>
      <c r="D83" s="4">
        <v>0</v>
      </c>
    </row>
    <row r="84" spans="1:4" ht="15" customHeight="1" x14ac:dyDescent="0.2">
      <c r="A84" s="51" t="s">
        <v>38</v>
      </c>
      <c r="B84" s="52"/>
      <c r="C84" s="2">
        <f>SUM(C83)</f>
        <v>0</v>
      </c>
      <c r="D84" s="4">
        <f>SUM(D83)</f>
        <v>0</v>
      </c>
    </row>
    <row r="85" spans="1:4" ht="15" customHeight="1" x14ac:dyDescent="0.2">
      <c r="A85" s="54" t="s">
        <v>72</v>
      </c>
      <c r="B85" s="54"/>
      <c r="C85" s="54"/>
      <c r="D85" s="54"/>
    </row>
    <row r="86" spans="1:4" ht="15" customHeight="1" x14ac:dyDescent="0.2">
      <c r="A86" s="5">
        <v>4</v>
      </c>
      <c r="B86" s="53" t="s">
        <v>73</v>
      </c>
      <c r="C86" s="53"/>
      <c r="D86" s="5" t="s">
        <v>21</v>
      </c>
    </row>
    <row r="87" spans="1:4" ht="15" customHeight="1" x14ac:dyDescent="0.2">
      <c r="A87" s="5" t="s">
        <v>69</v>
      </c>
      <c r="B87" s="53" t="s">
        <v>70</v>
      </c>
      <c r="C87" s="53"/>
      <c r="D87" s="4">
        <f>D80</f>
        <v>0</v>
      </c>
    </row>
    <row r="88" spans="1:4" ht="15" customHeight="1" x14ac:dyDescent="0.2">
      <c r="A88" s="5" t="s">
        <v>71</v>
      </c>
      <c r="B88" s="53" t="s">
        <v>99</v>
      </c>
      <c r="C88" s="53"/>
      <c r="D88" s="4">
        <f>D84</f>
        <v>0</v>
      </c>
    </row>
    <row r="89" spans="1:4" ht="15" customHeight="1" x14ac:dyDescent="0.2">
      <c r="A89" s="56" t="s">
        <v>30</v>
      </c>
      <c r="B89" s="56"/>
      <c r="C89" s="56"/>
      <c r="D89" s="4">
        <f>SUM(D87:D88)</f>
        <v>0</v>
      </c>
    </row>
    <row r="90" spans="1:4" ht="15" customHeight="1" x14ac:dyDescent="0.2">
      <c r="A90" s="57"/>
      <c r="B90" s="57"/>
      <c r="C90" s="57"/>
      <c r="D90" s="57"/>
    </row>
    <row r="91" spans="1:4" ht="15" customHeight="1" x14ac:dyDescent="0.2">
      <c r="A91" s="58" t="s">
        <v>74</v>
      </c>
      <c r="B91" s="59"/>
      <c r="C91" s="59"/>
      <c r="D91" s="60"/>
    </row>
    <row r="92" spans="1:4" ht="15" customHeight="1" x14ac:dyDescent="0.2">
      <c r="A92" s="5">
        <v>5</v>
      </c>
      <c r="B92" s="53" t="s">
        <v>75</v>
      </c>
      <c r="C92" s="53"/>
      <c r="D92" s="5" t="s">
        <v>21</v>
      </c>
    </row>
    <row r="93" spans="1:4" ht="15" customHeight="1" x14ac:dyDescent="0.2">
      <c r="A93" s="5" t="s">
        <v>2</v>
      </c>
      <c r="B93" s="53" t="s">
        <v>76</v>
      </c>
      <c r="C93" s="53"/>
      <c r="D93" s="9">
        <v>172.67</v>
      </c>
    </row>
    <row r="94" spans="1:4" ht="15" customHeight="1" x14ac:dyDescent="0.2">
      <c r="A94" s="5" t="s">
        <v>3</v>
      </c>
      <c r="B94" s="53" t="s">
        <v>77</v>
      </c>
      <c r="C94" s="53"/>
      <c r="D94" s="9">
        <v>0</v>
      </c>
    </row>
    <row r="95" spans="1:4" ht="15" customHeight="1" x14ac:dyDescent="0.2">
      <c r="A95" s="5" t="s">
        <v>6</v>
      </c>
      <c r="B95" s="53" t="s">
        <v>78</v>
      </c>
      <c r="C95" s="53"/>
      <c r="D95" s="9">
        <v>0</v>
      </c>
    </row>
    <row r="96" spans="1:4" ht="15" customHeight="1" x14ac:dyDescent="0.2">
      <c r="A96" s="5" t="s">
        <v>7</v>
      </c>
      <c r="B96" s="53" t="s">
        <v>126</v>
      </c>
      <c r="C96" s="53"/>
      <c r="D96" s="9">
        <v>1.25</v>
      </c>
    </row>
    <row r="97" spans="1:4" ht="15" customHeight="1" x14ac:dyDescent="0.2">
      <c r="A97" s="56" t="s">
        <v>38</v>
      </c>
      <c r="B97" s="56"/>
      <c r="C97" s="56"/>
      <c r="D97" s="4">
        <f>SUM(D93:D96)</f>
        <v>173.92</v>
      </c>
    </row>
    <row r="98" spans="1:4" ht="15" customHeight="1" x14ac:dyDescent="0.2">
      <c r="A98" s="57"/>
      <c r="B98" s="57"/>
      <c r="C98" s="57"/>
      <c r="D98" s="57"/>
    </row>
    <row r="99" spans="1:4" ht="15" customHeight="1" x14ac:dyDescent="0.2">
      <c r="A99" s="54" t="s">
        <v>79</v>
      </c>
      <c r="B99" s="54"/>
      <c r="C99" s="54"/>
      <c r="D99" s="54"/>
    </row>
    <row r="100" spans="1:4" ht="15" customHeight="1" x14ac:dyDescent="0.2">
      <c r="A100" s="5">
        <v>6</v>
      </c>
      <c r="B100" s="6" t="s">
        <v>80</v>
      </c>
      <c r="C100" s="5" t="s">
        <v>35</v>
      </c>
      <c r="D100" s="5" t="s">
        <v>21</v>
      </c>
    </row>
    <row r="101" spans="1:4" ht="15" customHeight="1" x14ac:dyDescent="0.2">
      <c r="A101" s="5" t="s">
        <v>2</v>
      </c>
      <c r="B101" s="6" t="s">
        <v>81</v>
      </c>
      <c r="C101" s="3">
        <v>0.08</v>
      </c>
      <c r="D101" s="4">
        <f>D117*C101</f>
        <v>482.10741181504</v>
      </c>
    </row>
    <row r="102" spans="1:4" ht="15" customHeight="1" x14ac:dyDescent="0.2">
      <c r="A102" s="5" t="s">
        <v>3</v>
      </c>
      <c r="B102" s="6" t="s">
        <v>82</v>
      </c>
      <c r="C102" s="3">
        <v>0.05</v>
      </c>
      <c r="D102" s="4">
        <f>(D101+D117)*C102</f>
        <v>325.42250297515199</v>
      </c>
    </row>
    <row r="103" spans="1:4" ht="15" customHeight="1" x14ac:dyDescent="0.2">
      <c r="A103" s="5" t="s">
        <v>6</v>
      </c>
      <c r="B103" s="68" t="s">
        <v>83</v>
      </c>
      <c r="C103" s="69"/>
      <c r="D103" s="70"/>
    </row>
    <row r="104" spans="1:4" ht="15" customHeight="1" x14ac:dyDescent="0.2">
      <c r="A104" s="5"/>
      <c r="B104" s="6" t="s">
        <v>84</v>
      </c>
      <c r="C104" s="3">
        <v>1.6500000000000001E-2</v>
      </c>
      <c r="D104" s="4">
        <f ca="1">D119*C104</f>
        <v>131.4972563042451</v>
      </c>
    </row>
    <row r="105" spans="1:4" ht="15" customHeight="1" x14ac:dyDescent="0.2">
      <c r="A105" s="5"/>
      <c r="B105" s="6" t="s">
        <v>85</v>
      </c>
      <c r="C105" s="3">
        <v>7.5999999999999998E-2</v>
      </c>
      <c r="D105" s="4">
        <f ca="1">D119*C105</f>
        <v>605.68433206803797</v>
      </c>
    </row>
    <row r="106" spans="1:4" ht="15" customHeight="1" x14ac:dyDescent="0.2">
      <c r="A106" s="5"/>
      <c r="B106" s="6" t="s">
        <v>86</v>
      </c>
      <c r="C106" s="3">
        <v>0</v>
      </c>
      <c r="D106" s="4">
        <f ca="1">D119*C106</f>
        <v>0</v>
      </c>
    </row>
    <row r="107" spans="1:4" ht="15" customHeight="1" x14ac:dyDescent="0.2">
      <c r="A107" s="5"/>
      <c r="B107" s="6" t="s">
        <v>87</v>
      </c>
      <c r="C107" s="3">
        <v>0.05</v>
      </c>
      <c r="D107" s="4">
        <f ca="1">D119*C107</f>
        <v>398.47653425528819</v>
      </c>
    </row>
    <row r="108" spans="1:4" ht="15" customHeight="1" x14ac:dyDescent="0.2">
      <c r="A108" s="56" t="s">
        <v>38</v>
      </c>
      <c r="B108" s="56"/>
      <c r="C108" s="3">
        <f>SUM(C101,C102,C104,C105,C106,C107)</f>
        <v>0.27250000000000002</v>
      </c>
      <c r="D108" s="4">
        <f ca="1">SUM(D101,D102,D104,D105,D106,D107)</f>
        <v>1943.1880374177631</v>
      </c>
    </row>
    <row r="109" spans="1:4" ht="15" customHeight="1" x14ac:dyDescent="0.2">
      <c r="A109" s="57"/>
      <c r="B109" s="57"/>
      <c r="C109" s="57"/>
      <c r="D109" s="57"/>
    </row>
    <row r="110" spans="1:4" ht="15" customHeight="1" x14ac:dyDescent="0.2">
      <c r="A110" s="54" t="s">
        <v>88</v>
      </c>
      <c r="B110" s="54"/>
      <c r="C110" s="54"/>
      <c r="D110" s="54"/>
    </row>
    <row r="111" spans="1:4" ht="15" customHeight="1" x14ac:dyDescent="0.2">
      <c r="A111" s="5"/>
      <c r="B111" s="53" t="s">
        <v>89</v>
      </c>
      <c r="C111" s="53"/>
      <c r="D111" s="5" t="s">
        <v>21</v>
      </c>
    </row>
    <row r="112" spans="1:4" ht="15" customHeight="1" x14ac:dyDescent="0.2">
      <c r="A112" s="5" t="s">
        <v>2</v>
      </c>
      <c r="B112" s="53" t="s">
        <v>19</v>
      </c>
      <c r="C112" s="53"/>
      <c r="D112" s="4">
        <f>D27</f>
        <v>3043.93</v>
      </c>
    </row>
    <row r="113" spans="1:4" ht="15" customHeight="1" x14ac:dyDescent="0.2">
      <c r="A113" s="5" t="s">
        <v>3</v>
      </c>
      <c r="B113" s="53" t="s">
        <v>31</v>
      </c>
      <c r="C113" s="53"/>
      <c r="D113" s="4">
        <f>D59</f>
        <v>2590.2453018319998</v>
      </c>
    </row>
    <row r="114" spans="1:4" ht="15" customHeight="1" x14ac:dyDescent="0.2">
      <c r="A114" s="5" t="s">
        <v>6</v>
      </c>
      <c r="B114" s="53" t="s">
        <v>60</v>
      </c>
      <c r="C114" s="53"/>
      <c r="D114" s="4">
        <f>D69</f>
        <v>218.24734585600001</v>
      </c>
    </row>
    <row r="115" spans="1:4" ht="15" customHeight="1" x14ac:dyDescent="0.2">
      <c r="A115" s="5" t="s">
        <v>7</v>
      </c>
      <c r="B115" s="53" t="s">
        <v>68</v>
      </c>
      <c r="C115" s="53"/>
      <c r="D115" s="4">
        <f>D89</f>
        <v>0</v>
      </c>
    </row>
    <row r="116" spans="1:4" ht="15" customHeight="1" x14ac:dyDescent="0.2">
      <c r="A116" s="5" t="s">
        <v>26</v>
      </c>
      <c r="B116" s="53" t="s">
        <v>74</v>
      </c>
      <c r="C116" s="53"/>
      <c r="D116" s="4">
        <f>D97</f>
        <v>173.92</v>
      </c>
    </row>
    <row r="117" spans="1:4" ht="15" customHeight="1" x14ac:dyDescent="0.2">
      <c r="A117" s="56" t="s">
        <v>90</v>
      </c>
      <c r="B117" s="56"/>
      <c r="C117" s="56"/>
      <c r="D117" s="4">
        <f>SUM(D112:D116)</f>
        <v>6026.3426476879995</v>
      </c>
    </row>
    <row r="118" spans="1:4" ht="15" customHeight="1" x14ac:dyDescent="0.2">
      <c r="A118" s="5" t="s">
        <v>47</v>
      </c>
      <c r="B118" s="53" t="s">
        <v>79</v>
      </c>
      <c r="C118" s="53"/>
      <c r="D118" s="4">
        <f ca="1">D108</f>
        <v>1943.1880374177631</v>
      </c>
    </row>
    <row r="119" spans="1:4" ht="15" customHeight="1" x14ac:dyDescent="0.2">
      <c r="A119" s="55" t="s">
        <v>103</v>
      </c>
      <c r="B119" s="55"/>
      <c r="C119" s="55"/>
      <c r="D119" s="11">
        <f ca="1">D117+D118</f>
        <v>7969.530685105763</v>
      </c>
    </row>
    <row r="120" spans="1:4" ht="15" customHeight="1" x14ac:dyDescent="0.2">
      <c r="A120" s="55" t="s">
        <v>104</v>
      </c>
      <c r="B120" s="55"/>
      <c r="C120" s="55"/>
      <c r="D120" s="11">
        <f ca="1">D119*12</f>
        <v>95634.368221269164</v>
      </c>
    </row>
    <row r="121" spans="1:4" ht="15" customHeight="1" x14ac:dyDescent="0.2">
      <c r="B121" s="12"/>
      <c r="C121" s="12"/>
    </row>
    <row r="122" spans="1:4" ht="15" customHeight="1" x14ac:dyDescent="0.2">
      <c r="B122" s="12"/>
      <c r="C122" s="12"/>
    </row>
    <row r="123" spans="1:4" ht="15" customHeight="1" x14ac:dyDescent="0.2">
      <c r="B123" s="12"/>
      <c r="C123" s="12"/>
    </row>
    <row r="124" spans="1:4" ht="15" hidden="1" customHeight="1" x14ac:dyDescent="0.2">
      <c r="B124" s="12"/>
      <c r="C124" s="12"/>
    </row>
    <row r="125" spans="1:4" ht="15" hidden="1" customHeight="1" x14ac:dyDescent="0.2">
      <c r="B125" s="12"/>
      <c r="C125" s="12"/>
    </row>
    <row r="126" spans="1:4" ht="15" hidden="1" customHeight="1" x14ac:dyDescent="0.2">
      <c r="B126" s="12"/>
      <c r="C126" s="12"/>
    </row>
    <row r="127" spans="1:4" x14ac:dyDescent="0.2">
      <c r="B127" s="12"/>
      <c r="C127" s="12"/>
    </row>
    <row r="128" spans="1:4" x14ac:dyDescent="0.2">
      <c r="B128" s="12"/>
      <c r="C128" s="12"/>
    </row>
    <row r="129" spans="2:3" x14ac:dyDescent="0.2">
      <c r="B129" s="12"/>
      <c r="C129" s="12"/>
    </row>
  </sheetData>
  <mergeCells count="81">
    <mergeCell ref="A70:D70"/>
    <mergeCell ref="A71:D71"/>
    <mergeCell ref="A72:D72"/>
    <mergeCell ref="A80:B80"/>
    <mergeCell ref="B111:C111"/>
    <mergeCell ref="B86:C86"/>
    <mergeCell ref="B87:C87"/>
    <mergeCell ref="B88:C88"/>
    <mergeCell ref="A89:C89"/>
    <mergeCell ref="A90:D90"/>
    <mergeCell ref="A91:D91"/>
    <mergeCell ref="B94:C94"/>
    <mergeCell ref="B95:C95"/>
    <mergeCell ref="B92:C92"/>
    <mergeCell ref="B93:C93"/>
    <mergeCell ref="A99:D99"/>
    <mergeCell ref="B20:C20"/>
    <mergeCell ref="B21:C21"/>
    <mergeCell ref="B24:C24"/>
    <mergeCell ref="B25:C25"/>
    <mergeCell ref="B17:C17"/>
    <mergeCell ref="A19:D19"/>
    <mergeCell ref="B22:C22"/>
    <mergeCell ref="B23:C23"/>
    <mergeCell ref="A119:C119"/>
    <mergeCell ref="A120:C120"/>
    <mergeCell ref="B115:C115"/>
    <mergeCell ref="B116:C116"/>
    <mergeCell ref="B118:C118"/>
    <mergeCell ref="B113:C113"/>
    <mergeCell ref="B114:C114"/>
    <mergeCell ref="A117:C117"/>
    <mergeCell ref="B112:C112"/>
    <mergeCell ref="B96:C96"/>
    <mergeCell ref="A97:C97"/>
    <mergeCell ref="A98:D98"/>
    <mergeCell ref="B103:D103"/>
    <mergeCell ref="A108:B108"/>
    <mergeCell ref="A109:D109"/>
    <mergeCell ref="A110:D110"/>
    <mergeCell ref="A84:B84"/>
    <mergeCell ref="A85:D85"/>
    <mergeCell ref="B55:C55"/>
    <mergeCell ref="B56:C56"/>
    <mergeCell ref="B50:C50"/>
    <mergeCell ref="B51:C51"/>
    <mergeCell ref="B52:C52"/>
    <mergeCell ref="A53:C53"/>
    <mergeCell ref="A81:D81"/>
    <mergeCell ref="A54:D54"/>
    <mergeCell ref="B57:C57"/>
    <mergeCell ref="B58:C58"/>
    <mergeCell ref="A59:C59"/>
    <mergeCell ref="A60:D60"/>
    <mergeCell ref="A61:D61"/>
    <mergeCell ref="A69:B69"/>
    <mergeCell ref="A34:B34"/>
    <mergeCell ref="A35:D35"/>
    <mergeCell ref="A45:B45"/>
    <mergeCell ref="A46:D46"/>
    <mergeCell ref="B26:C26"/>
    <mergeCell ref="A30:D30"/>
    <mergeCell ref="A29:D29"/>
    <mergeCell ref="A27:C27"/>
    <mergeCell ref="A28:D28"/>
    <mergeCell ref="B16:C16"/>
    <mergeCell ref="A18:D18"/>
    <mergeCell ref="A1:D1"/>
    <mergeCell ref="A2:D2"/>
    <mergeCell ref="A3:D3"/>
    <mergeCell ref="A4:D4"/>
    <mergeCell ref="A5:D5"/>
    <mergeCell ref="A7:D7"/>
    <mergeCell ref="A8:D8"/>
    <mergeCell ref="A9:D9"/>
    <mergeCell ref="A10:D10"/>
    <mergeCell ref="B11:C11"/>
    <mergeCell ref="B12:C12"/>
    <mergeCell ref="B13:C13"/>
    <mergeCell ref="B14:C14"/>
    <mergeCell ref="B15:C15"/>
  </mergeCells>
  <pageMargins left="0.511811024" right="0.511811024" top="0.78740157499999996" bottom="0.78740157499999996" header="0.31496062000000002" footer="0.31496062000000002"/>
  <pageSetup paperSize="9" orientation="portrait" horizontalDpi="4294967292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D0D3A-1424-4E82-92BB-ECFCB6C09C17}">
  <dimension ref="A1:D128"/>
  <sheetViews>
    <sheetView topLeftCell="A95" workbookViewId="0">
      <selection activeCell="G107" sqref="G107"/>
    </sheetView>
  </sheetViews>
  <sheetFormatPr defaultRowHeight="15" x14ac:dyDescent="0.25"/>
  <cols>
    <col min="1" max="1" width="3.5703125" style="12" customWidth="1"/>
    <col min="2" max="2" width="65" style="13" bestFit="1" customWidth="1"/>
    <col min="3" max="3" width="16.7109375" style="13" customWidth="1"/>
    <col min="4" max="4" width="26.140625" style="12" customWidth="1"/>
  </cols>
  <sheetData>
    <row r="1" spans="1:4" x14ac:dyDescent="0.25">
      <c r="A1" s="49" t="s">
        <v>0</v>
      </c>
      <c r="B1" s="49"/>
      <c r="C1" s="49"/>
      <c r="D1" s="49"/>
    </row>
    <row r="2" spans="1:4" x14ac:dyDescent="0.25">
      <c r="A2" s="49" t="s">
        <v>127</v>
      </c>
      <c r="B2" s="49"/>
      <c r="C2" s="49"/>
      <c r="D2" s="49"/>
    </row>
    <row r="3" spans="1:4" x14ac:dyDescent="0.25">
      <c r="A3" s="49" t="s">
        <v>105</v>
      </c>
      <c r="B3" s="49"/>
      <c r="C3" s="49"/>
      <c r="D3" s="49"/>
    </row>
    <row r="4" spans="1:4" x14ac:dyDescent="0.25">
      <c r="A4" s="49" t="s">
        <v>128</v>
      </c>
      <c r="B4" s="49"/>
      <c r="C4" s="49"/>
      <c r="D4" s="49"/>
    </row>
    <row r="5" spans="1:4" x14ac:dyDescent="0.25">
      <c r="A5" s="49" t="s">
        <v>91</v>
      </c>
      <c r="B5" s="49"/>
      <c r="C5" s="49"/>
      <c r="D5" s="49"/>
    </row>
    <row r="6" spans="1:4" x14ac:dyDescent="0.25">
      <c r="A6" s="13"/>
      <c r="D6" s="13"/>
    </row>
    <row r="7" spans="1:4" x14ac:dyDescent="0.25">
      <c r="A7" s="63" t="s">
        <v>1</v>
      </c>
      <c r="B7" s="64"/>
      <c r="C7" s="64"/>
      <c r="D7" s="65"/>
    </row>
    <row r="8" spans="1:4" x14ac:dyDescent="0.25">
      <c r="A8" s="54" t="s">
        <v>11</v>
      </c>
      <c r="B8" s="54"/>
      <c r="C8" s="54"/>
      <c r="D8" s="54"/>
    </row>
    <row r="9" spans="1:4" x14ac:dyDescent="0.25">
      <c r="A9" s="66" t="s">
        <v>12</v>
      </c>
      <c r="B9" s="66"/>
      <c r="C9" s="66"/>
      <c r="D9" s="66"/>
    </row>
    <row r="10" spans="1:4" x14ac:dyDescent="0.25">
      <c r="A10" s="66" t="s">
        <v>13</v>
      </c>
      <c r="B10" s="66"/>
      <c r="C10" s="66"/>
      <c r="D10" s="66"/>
    </row>
    <row r="11" spans="1:4" x14ac:dyDescent="0.25">
      <c r="A11" s="7" t="s">
        <v>2</v>
      </c>
      <c r="B11" s="48" t="s">
        <v>14</v>
      </c>
      <c r="C11" s="48"/>
      <c r="D11" s="14" t="s">
        <v>136</v>
      </c>
    </row>
    <row r="12" spans="1:4" x14ac:dyDescent="0.25">
      <c r="A12" s="7" t="s">
        <v>3</v>
      </c>
      <c r="B12" s="48" t="s">
        <v>9</v>
      </c>
      <c r="C12" s="48"/>
      <c r="D12" s="14" t="s">
        <v>10</v>
      </c>
    </row>
    <row r="13" spans="1:4" x14ac:dyDescent="0.25">
      <c r="A13" s="7" t="s">
        <v>6</v>
      </c>
      <c r="B13" s="48" t="s">
        <v>4</v>
      </c>
      <c r="C13" s="48"/>
      <c r="D13" s="14" t="s">
        <v>129</v>
      </c>
    </row>
    <row r="14" spans="1:4" x14ac:dyDescent="0.25">
      <c r="A14" s="7" t="s">
        <v>7</v>
      </c>
      <c r="B14" s="48" t="s">
        <v>15</v>
      </c>
      <c r="C14" s="48"/>
      <c r="D14" s="14" t="s">
        <v>137</v>
      </c>
    </row>
    <row r="15" spans="1:4" x14ac:dyDescent="0.25">
      <c r="A15" s="7" t="s">
        <v>26</v>
      </c>
      <c r="B15" s="48" t="s">
        <v>17</v>
      </c>
      <c r="C15" s="48"/>
      <c r="D15" s="17" t="s">
        <v>141</v>
      </c>
    </row>
    <row r="16" spans="1:4" x14ac:dyDescent="0.25">
      <c r="A16" s="7" t="s">
        <v>47</v>
      </c>
      <c r="B16" s="48" t="s">
        <v>8</v>
      </c>
      <c r="C16" s="48"/>
      <c r="D16" s="17" t="s">
        <v>135</v>
      </c>
    </row>
    <row r="17" spans="1:4" x14ac:dyDescent="0.25">
      <c r="A17" s="7" t="s">
        <v>28</v>
      </c>
      <c r="B17" s="48" t="s">
        <v>18</v>
      </c>
      <c r="C17" s="48"/>
      <c r="D17" s="15">
        <v>44682</v>
      </c>
    </row>
    <row r="18" spans="1:4" x14ac:dyDescent="0.25">
      <c r="A18" s="50"/>
      <c r="B18" s="50"/>
      <c r="C18" s="50"/>
      <c r="D18" s="50"/>
    </row>
    <row r="19" spans="1:4" x14ac:dyDescent="0.25">
      <c r="A19" s="54" t="s">
        <v>19</v>
      </c>
      <c r="B19" s="54"/>
      <c r="C19" s="54"/>
      <c r="D19" s="54"/>
    </row>
    <row r="20" spans="1:4" x14ac:dyDescent="0.25">
      <c r="A20" s="5">
        <v>1</v>
      </c>
      <c r="B20" s="53" t="s">
        <v>20</v>
      </c>
      <c r="C20" s="53"/>
      <c r="D20" s="5" t="s">
        <v>21</v>
      </c>
    </row>
    <row r="21" spans="1:4" x14ac:dyDescent="0.25">
      <c r="A21" s="5" t="s">
        <v>2</v>
      </c>
      <c r="B21" s="53" t="s">
        <v>22</v>
      </c>
      <c r="C21" s="53"/>
      <c r="D21" s="22">
        <v>10302</v>
      </c>
    </row>
    <row r="22" spans="1:4" x14ac:dyDescent="0.25">
      <c r="A22" s="5" t="s">
        <v>3</v>
      </c>
      <c r="B22" s="53" t="s">
        <v>23</v>
      </c>
      <c r="C22" s="53"/>
      <c r="D22" s="9">
        <v>0</v>
      </c>
    </row>
    <row r="23" spans="1:4" x14ac:dyDescent="0.25">
      <c r="A23" s="5" t="s">
        <v>6</v>
      </c>
      <c r="B23" s="53" t="s">
        <v>24</v>
      </c>
      <c r="C23" s="53"/>
      <c r="D23" s="9">
        <v>0</v>
      </c>
    </row>
    <row r="24" spans="1:4" x14ac:dyDescent="0.25">
      <c r="A24" s="5" t="s">
        <v>7</v>
      </c>
      <c r="B24" s="53" t="s">
        <v>25</v>
      </c>
      <c r="C24" s="53"/>
      <c r="D24" s="9">
        <v>0</v>
      </c>
    </row>
    <row r="25" spans="1:4" x14ac:dyDescent="0.25">
      <c r="A25" s="5" t="s">
        <v>26</v>
      </c>
      <c r="B25" s="53" t="s">
        <v>27</v>
      </c>
      <c r="C25" s="53"/>
      <c r="D25" s="9">
        <v>0</v>
      </c>
    </row>
    <row r="26" spans="1:4" x14ac:dyDescent="0.25">
      <c r="A26" s="5" t="s">
        <v>47</v>
      </c>
      <c r="B26" s="53" t="s">
        <v>29</v>
      </c>
      <c r="C26" s="53"/>
      <c r="D26" s="9">
        <v>0</v>
      </c>
    </row>
    <row r="27" spans="1:4" x14ac:dyDescent="0.25">
      <c r="A27" s="51" t="s">
        <v>30</v>
      </c>
      <c r="B27" s="67"/>
      <c r="C27" s="52"/>
      <c r="D27" s="4">
        <f>SUM(D21:D26)</f>
        <v>10302</v>
      </c>
    </row>
    <row r="28" spans="1:4" x14ac:dyDescent="0.25">
      <c r="A28" s="50"/>
      <c r="B28" s="50"/>
      <c r="C28" s="50"/>
      <c r="D28" s="50"/>
    </row>
    <row r="29" spans="1:4" x14ac:dyDescent="0.25">
      <c r="A29" s="54" t="s">
        <v>31</v>
      </c>
      <c r="B29" s="54"/>
      <c r="C29" s="54"/>
      <c r="D29" s="54"/>
    </row>
    <row r="30" spans="1:4" x14ac:dyDescent="0.25">
      <c r="A30" s="54" t="s">
        <v>32</v>
      </c>
      <c r="B30" s="54"/>
      <c r="C30" s="54"/>
      <c r="D30" s="54"/>
    </row>
    <row r="31" spans="1:4" x14ac:dyDescent="0.25">
      <c r="A31" s="5" t="s">
        <v>33</v>
      </c>
      <c r="B31" s="8" t="s">
        <v>34</v>
      </c>
      <c r="C31" s="5" t="s">
        <v>35</v>
      </c>
      <c r="D31" s="5" t="s">
        <v>21</v>
      </c>
    </row>
    <row r="32" spans="1:4" x14ac:dyDescent="0.25">
      <c r="A32" s="5" t="s">
        <v>2</v>
      </c>
      <c r="B32" s="1" t="s">
        <v>36</v>
      </c>
      <c r="C32" s="10">
        <v>8.3299999999999999E-2</v>
      </c>
      <c r="D32" s="4">
        <f>$D$27*C32</f>
        <v>858.15660000000003</v>
      </c>
    </row>
    <row r="33" spans="1:4" x14ac:dyDescent="0.25">
      <c r="A33" s="5" t="s">
        <v>3</v>
      </c>
      <c r="B33" s="1" t="s">
        <v>37</v>
      </c>
      <c r="C33" s="10">
        <v>0.121</v>
      </c>
      <c r="D33" s="4">
        <f>$D$27*C33</f>
        <v>1246.5419999999999</v>
      </c>
    </row>
    <row r="34" spans="1:4" x14ac:dyDescent="0.25">
      <c r="A34" s="51" t="s">
        <v>38</v>
      </c>
      <c r="B34" s="52"/>
      <c r="C34" s="2">
        <f>SUM(C32:C33)</f>
        <v>0.20429999999999998</v>
      </c>
      <c r="D34" s="4">
        <f>SUM(D32:D33)</f>
        <v>2104.6985999999997</v>
      </c>
    </row>
    <row r="35" spans="1:4" x14ac:dyDescent="0.25">
      <c r="A35" s="55" t="s">
        <v>39</v>
      </c>
      <c r="B35" s="55"/>
      <c r="C35" s="55"/>
      <c r="D35" s="55"/>
    </row>
    <row r="36" spans="1:4" x14ac:dyDescent="0.25">
      <c r="A36" s="5" t="s">
        <v>40</v>
      </c>
      <c r="B36" s="5" t="s">
        <v>41</v>
      </c>
      <c r="C36" s="5" t="s">
        <v>35</v>
      </c>
      <c r="D36" s="5" t="s">
        <v>21</v>
      </c>
    </row>
    <row r="37" spans="1:4" x14ac:dyDescent="0.25">
      <c r="A37" s="5" t="s">
        <v>2</v>
      </c>
      <c r="B37" s="1" t="s">
        <v>42</v>
      </c>
      <c r="C37" s="10">
        <v>0.2</v>
      </c>
      <c r="D37" s="4">
        <f>($D$27+$D$34)*C37</f>
        <v>2481.3397199999999</v>
      </c>
    </row>
    <row r="38" spans="1:4" x14ac:dyDescent="0.25">
      <c r="A38" s="5" t="s">
        <v>3</v>
      </c>
      <c r="B38" s="1" t="s">
        <v>43</v>
      </c>
      <c r="C38" s="10">
        <v>2.5000000000000001E-2</v>
      </c>
      <c r="D38" s="4">
        <f t="shared" ref="D38:D44" si="0">($D$27+$D$34)*C38</f>
        <v>310.16746499999999</v>
      </c>
    </row>
    <row r="39" spans="1:4" x14ac:dyDescent="0.25">
      <c r="A39" s="5" t="s">
        <v>6</v>
      </c>
      <c r="B39" s="1" t="s">
        <v>44</v>
      </c>
      <c r="C39" s="10">
        <v>0.03</v>
      </c>
      <c r="D39" s="4">
        <f t="shared" si="0"/>
        <v>372.20095799999996</v>
      </c>
    </row>
    <row r="40" spans="1:4" x14ac:dyDescent="0.25">
      <c r="A40" s="5" t="s">
        <v>7</v>
      </c>
      <c r="B40" s="1" t="s">
        <v>45</v>
      </c>
      <c r="C40" s="10">
        <v>1.4999999999999999E-2</v>
      </c>
      <c r="D40" s="4">
        <f t="shared" si="0"/>
        <v>186.10047899999998</v>
      </c>
    </row>
    <row r="41" spans="1:4" x14ac:dyDescent="0.25">
      <c r="A41" s="5" t="s">
        <v>26</v>
      </c>
      <c r="B41" s="1" t="s">
        <v>46</v>
      </c>
      <c r="C41" s="10">
        <v>0.01</v>
      </c>
      <c r="D41" s="4">
        <f t="shared" si="0"/>
        <v>124.066986</v>
      </c>
    </row>
    <row r="42" spans="1:4" x14ac:dyDescent="0.25">
      <c r="A42" s="5" t="s">
        <v>47</v>
      </c>
      <c r="B42" s="1" t="s">
        <v>48</v>
      </c>
      <c r="C42" s="10">
        <v>6.0000000000000001E-3</v>
      </c>
      <c r="D42" s="4">
        <f t="shared" si="0"/>
        <v>74.440191600000006</v>
      </c>
    </row>
    <row r="43" spans="1:4" x14ac:dyDescent="0.25">
      <c r="A43" s="5" t="s">
        <v>28</v>
      </c>
      <c r="B43" s="1" t="s">
        <v>49</v>
      </c>
      <c r="C43" s="10">
        <v>2E-3</v>
      </c>
      <c r="D43" s="4">
        <f t="shared" si="0"/>
        <v>24.813397200000001</v>
      </c>
    </row>
    <row r="44" spans="1:4" x14ac:dyDescent="0.25">
      <c r="A44" s="5" t="s">
        <v>50</v>
      </c>
      <c r="B44" s="1" t="s">
        <v>51</v>
      </c>
      <c r="C44" s="10">
        <v>0.08</v>
      </c>
      <c r="D44" s="4">
        <f t="shared" si="0"/>
        <v>992.535888</v>
      </c>
    </row>
    <row r="45" spans="1:4" x14ac:dyDescent="0.25">
      <c r="A45" s="51" t="s">
        <v>38</v>
      </c>
      <c r="B45" s="52"/>
      <c r="C45" s="2">
        <f>SUM(C37:C44)</f>
        <v>0.36800000000000005</v>
      </c>
      <c r="D45" s="4">
        <f>SUM(D37:D44)</f>
        <v>4565.6650847999999</v>
      </c>
    </row>
    <row r="46" spans="1:4" x14ac:dyDescent="0.25">
      <c r="A46" s="54" t="s">
        <v>52</v>
      </c>
      <c r="B46" s="54"/>
      <c r="C46" s="54"/>
      <c r="D46" s="54"/>
    </row>
    <row r="47" spans="1:4" x14ac:dyDescent="0.25">
      <c r="A47" s="5" t="s">
        <v>53</v>
      </c>
      <c r="B47" s="1" t="s">
        <v>54</v>
      </c>
      <c r="C47" s="5" t="s">
        <v>55</v>
      </c>
      <c r="D47" s="5" t="s">
        <v>21</v>
      </c>
    </row>
    <row r="48" spans="1:4" x14ac:dyDescent="0.25">
      <c r="A48" s="5" t="s">
        <v>2</v>
      </c>
      <c r="B48" s="1" t="s">
        <v>56</v>
      </c>
      <c r="C48" s="16">
        <v>5.5</v>
      </c>
      <c r="D48" s="4">
        <v>0</v>
      </c>
    </row>
    <row r="49" spans="1:4" ht="25.5" x14ac:dyDescent="0.25">
      <c r="A49" s="5" t="s">
        <v>3</v>
      </c>
      <c r="B49" s="6" t="s">
        <v>92</v>
      </c>
      <c r="C49" s="16">
        <v>38</v>
      </c>
      <c r="D49" s="4">
        <f>C49*21</f>
        <v>798</v>
      </c>
    </row>
    <row r="50" spans="1:4" x14ac:dyDescent="0.25">
      <c r="A50" s="5" t="s">
        <v>6</v>
      </c>
      <c r="B50" s="53" t="s">
        <v>94</v>
      </c>
      <c r="C50" s="53"/>
      <c r="D50" s="4"/>
    </row>
    <row r="51" spans="1:4" x14ac:dyDescent="0.25">
      <c r="A51" s="5" t="s">
        <v>7</v>
      </c>
      <c r="B51" s="53" t="s">
        <v>57</v>
      </c>
      <c r="C51" s="53"/>
      <c r="D51" s="4"/>
    </row>
    <row r="52" spans="1:4" x14ac:dyDescent="0.25">
      <c r="A52" s="5" t="s">
        <v>26</v>
      </c>
      <c r="B52" s="53" t="s">
        <v>93</v>
      </c>
      <c r="C52" s="53"/>
      <c r="D52" s="18"/>
    </row>
    <row r="53" spans="1:4" x14ac:dyDescent="0.25">
      <c r="A53" s="56" t="s">
        <v>30</v>
      </c>
      <c r="B53" s="56"/>
      <c r="C53" s="56"/>
      <c r="D53" s="4">
        <f>SUM(D48:D52)</f>
        <v>798</v>
      </c>
    </row>
    <row r="54" spans="1:4" x14ac:dyDescent="0.25">
      <c r="A54" s="54" t="s">
        <v>58</v>
      </c>
      <c r="B54" s="54"/>
      <c r="C54" s="54"/>
      <c r="D54" s="54"/>
    </row>
    <row r="55" spans="1:4" x14ac:dyDescent="0.25">
      <c r="A55" s="5">
        <v>2</v>
      </c>
      <c r="B55" s="53" t="s">
        <v>59</v>
      </c>
      <c r="C55" s="53"/>
      <c r="D55" s="5" t="s">
        <v>21</v>
      </c>
    </row>
    <row r="56" spans="1:4" x14ac:dyDescent="0.25">
      <c r="A56" s="5" t="s">
        <v>33</v>
      </c>
      <c r="B56" s="53" t="s">
        <v>34</v>
      </c>
      <c r="C56" s="53"/>
      <c r="D56" s="4">
        <f>D34</f>
        <v>2104.6985999999997</v>
      </c>
    </row>
    <row r="57" spans="1:4" x14ac:dyDescent="0.25">
      <c r="A57" s="5" t="s">
        <v>40</v>
      </c>
      <c r="B57" s="53" t="s">
        <v>41</v>
      </c>
      <c r="C57" s="53"/>
      <c r="D57" s="4">
        <f>D45</f>
        <v>4565.6650847999999</v>
      </c>
    </row>
    <row r="58" spans="1:4" x14ac:dyDescent="0.25">
      <c r="A58" s="5" t="s">
        <v>53</v>
      </c>
      <c r="B58" s="53" t="s">
        <v>54</v>
      </c>
      <c r="C58" s="53"/>
      <c r="D58" s="4">
        <f>D53</f>
        <v>798</v>
      </c>
    </row>
    <row r="59" spans="1:4" x14ac:dyDescent="0.25">
      <c r="A59" s="56" t="s">
        <v>30</v>
      </c>
      <c r="B59" s="56"/>
      <c r="C59" s="56"/>
      <c r="D59" s="4">
        <f>SUM(D56:D58)</f>
        <v>7468.3636847999996</v>
      </c>
    </row>
    <row r="60" spans="1:4" x14ac:dyDescent="0.25">
      <c r="A60" s="50"/>
      <c r="B60" s="50"/>
      <c r="C60" s="50"/>
      <c r="D60" s="50"/>
    </row>
    <row r="61" spans="1:4" x14ac:dyDescent="0.25">
      <c r="A61" s="54" t="s">
        <v>60</v>
      </c>
      <c r="B61" s="54"/>
      <c r="C61" s="54"/>
      <c r="D61" s="54"/>
    </row>
    <row r="62" spans="1:4" x14ac:dyDescent="0.25">
      <c r="A62" s="5">
        <v>3</v>
      </c>
      <c r="B62" s="8" t="s">
        <v>61</v>
      </c>
      <c r="C62" s="5" t="s">
        <v>35</v>
      </c>
      <c r="D62" s="5" t="s">
        <v>21</v>
      </c>
    </row>
    <row r="63" spans="1:4" x14ac:dyDescent="0.25">
      <c r="A63" s="5" t="s">
        <v>2</v>
      </c>
      <c r="B63" s="8" t="s">
        <v>62</v>
      </c>
      <c r="C63" s="10">
        <v>4.1999999999999997E-3</v>
      </c>
      <c r="D63" s="4">
        <f>D27*C63</f>
        <v>43.2684</v>
      </c>
    </row>
    <row r="64" spans="1:4" x14ac:dyDescent="0.25">
      <c r="A64" s="5" t="s">
        <v>3</v>
      </c>
      <c r="B64" s="8" t="s">
        <v>63</v>
      </c>
      <c r="C64" s="10">
        <v>3.4000000000000002E-4</v>
      </c>
      <c r="D64" s="4">
        <f>D27*C64</f>
        <v>3.5026800000000002</v>
      </c>
    </row>
    <row r="65" spans="1:4" x14ac:dyDescent="0.25">
      <c r="A65" s="5" t="s">
        <v>6</v>
      </c>
      <c r="B65" s="8" t="s">
        <v>64</v>
      </c>
      <c r="C65" s="10">
        <v>0.04</v>
      </c>
      <c r="D65" s="4">
        <f>D27*C65</f>
        <v>412.08</v>
      </c>
    </row>
    <row r="66" spans="1:4" x14ac:dyDescent="0.25">
      <c r="A66" s="5" t="s">
        <v>7</v>
      </c>
      <c r="B66" s="8" t="s">
        <v>65</v>
      </c>
      <c r="C66" s="10">
        <v>1.9400000000000001E-2</v>
      </c>
      <c r="D66" s="4">
        <f>D27*C66</f>
        <v>199.8588</v>
      </c>
    </row>
    <row r="67" spans="1:4" x14ac:dyDescent="0.25">
      <c r="A67" s="5" t="s">
        <v>26</v>
      </c>
      <c r="B67" s="8" t="s">
        <v>66</v>
      </c>
      <c r="C67" s="10">
        <f>C45</f>
        <v>0.36800000000000005</v>
      </c>
      <c r="D67" s="4">
        <f>D66*C67</f>
        <v>73.54803840000001</v>
      </c>
    </row>
    <row r="68" spans="1:4" x14ac:dyDescent="0.25">
      <c r="A68" s="5" t="s">
        <v>47</v>
      </c>
      <c r="B68" s="8" t="s">
        <v>67</v>
      </c>
      <c r="C68" s="10">
        <v>6.2E-4</v>
      </c>
      <c r="D68" s="4">
        <f>D27*C68</f>
        <v>6.3872400000000003</v>
      </c>
    </row>
    <row r="69" spans="1:4" x14ac:dyDescent="0.25">
      <c r="A69" s="51" t="s">
        <v>38</v>
      </c>
      <c r="B69" s="52"/>
      <c r="C69" s="2">
        <f>SUM(C63:C68)</f>
        <v>0.43256000000000006</v>
      </c>
      <c r="D69" s="4">
        <f>SUM(D63:D68)</f>
        <v>738.64515840000001</v>
      </c>
    </row>
    <row r="70" spans="1:4" x14ac:dyDescent="0.25">
      <c r="A70" s="57"/>
      <c r="B70" s="57"/>
      <c r="C70" s="57"/>
      <c r="D70" s="57"/>
    </row>
    <row r="71" spans="1:4" x14ac:dyDescent="0.25">
      <c r="A71" s="54" t="s">
        <v>68</v>
      </c>
      <c r="B71" s="54"/>
      <c r="C71" s="54"/>
      <c r="D71" s="54"/>
    </row>
    <row r="72" spans="1:4" x14ac:dyDescent="0.25">
      <c r="A72" s="58" t="s">
        <v>101</v>
      </c>
      <c r="B72" s="59"/>
      <c r="C72" s="59"/>
      <c r="D72" s="60"/>
    </row>
    <row r="73" spans="1:4" x14ac:dyDescent="0.25">
      <c r="A73" s="5" t="s">
        <v>69</v>
      </c>
      <c r="B73" s="1" t="s">
        <v>70</v>
      </c>
      <c r="C73" s="5" t="s">
        <v>35</v>
      </c>
      <c r="D73" s="5" t="s">
        <v>21</v>
      </c>
    </row>
    <row r="74" spans="1:4" x14ac:dyDescent="0.25">
      <c r="A74" s="5" t="s">
        <v>2</v>
      </c>
      <c r="B74" s="1" t="s">
        <v>95</v>
      </c>
      <c r="C74" s="2">
        <v>0</v>
      </c>
      <c r="D74" s="4">
        <f t="shared" ref="D74:D77" si="1">$D$27*C74</f>
        <v>0</v>
      </c>
    </row>
    <row r="75" spans="1:4" x14ac:dyDescent="0.25">
      <c r="A75" s="5" t="s">
        <v>3</v>
      </c>
      <c r="B75" s="1" t="s">
        <v>70</v>
      </c>
      <c r="C75" s="2">
        <v>0</v>
      </c>
      <c r="D75" s="4">
        <f t="shared" si="1"/>
        <v>0</v>
      </c>
    </row>
    <row r="76" spans="1:4" x14ac:dyDescent="0.25">
      <c r="A76" s="5" t="s">
        <v>6</v>
      </c>
      <c r="B76" s="1" t="s">
        <v>96</v>
      </c>
      <c r="C76" s="2">
        <v>0</v>
      </c>
      <c r="D76" s="4">
        <f t="shared" si="1"/>
        <v>0</v>
      </c>
    </row>
    <row r="77" spans="1:4" x14ac:dyDescent="0.25">
      <c r="A77" s="5" t="s">
        <v>7</v>
      </c>
      <c r="B77" s="1" t="s">
        <v>97</v>
      </c>
      <c r="C77" s="2">
        <v>0</v>
      </c>
      <c r="D77" s="4">
        <f t="shared" si="1"/>
        <v>0</v>
      </c>
    </row>
    <row r="78" spans="1:4" x14ac:dyDescent="0.25">
      <c r="A78" s="5" t="s">
        <v>26</v>
      </c>
      <c r="B78" s="1" t="s">
        <v>98</v>
      </c>
      <c r="C78" s="2">
        <v>0</v>
      </c>
      <c r="D78" s="4">
        <f>$D$27*C78</f>
        <v>0</v>
      </c>
    </row>
    <row r="79" spans="1:4" x14ac:dyDescent="0.25">
      <c r="A79" s="5" t="s">
        <v>47</v>
      </c>
      <c r="B79" s="1" t="s">
        <v>29</v>
      </c>
      <c r="C79" s="2">
        <v>0</v>
      </c>
      <c r="D79" s="4">
        <f>$D$27*C79</f>
        <v>0</v>
      </c>
    </row>
    <row r="80" spans="1:4" x14ac:dyDescent="0.25">
      <c r="A80" s="51" t="s">
        <v>38</v>
      </c>
      <c r="B80" s="52"/>
      <c r="C80" s="2">
        <f>SUM(C74:C79)</f>
        <v>0</v>
      </c>
      <c r="D80" s="4">
        <f>SUM(D74:D79)</f>
        <v>0</v>
      </c>
    </row>
    <row r="81" spans="1:4" x14ac:dyDescent="0.25">
      <c r="A81" s="61" t="s">
        <v>102</v>
      </c>
      <c r="B81" s="62"/>
      <c r="C81" s="62"/>
      <c r="D81" s="62"/>
    </row>
    <row r="82" spans="1:4" x14ac:dyDescent="0.25">
      <c r="A82" s="5" t="s">
        <v>71</v>
      </c>
      <c r="B82" s="1" t="s">
        <v>99</v>
      </c>
      <c r="C82" s="5" t="s">
        <v>35</v>
      </c>
      <c r="D82" s="5" t="s">
        <v>21</v>
      </c>
    </row>
    <row r="83" spans="1:4" x14ac:dyDescent="0.25">
      <c r="A83" s="5" t="s">
        <v>2</v>
      </c>
      <c r="B83" s="8" t="s">
        <v>100</v>
      </c>
      <c r="C83" s="2">
        <v>0</v>
      </c>
      <c r="D83" s="4">
        <v>0</v>
      </c>
    </row>
    <row r="84" spans="1:4" x14ac:dyDescent="0.25">
      <c r="A84" s="51" t="s">
        <v>38</v>
      </c>
      <c r="B84" s="52"/>
      <c r="C84" s="2">
        <f>SUM(C83)</f>
        <v>0</v>
      </c>
      <c r="D84" s="4">
        <f>SUM(D83)</f>
        <v>0</v>
      </c>
    </row>
    <row r="85" spans="1:4" x14ac:dyDescent="0.25">
      <c r="A85" s="54" t="s">
        <v>72</v>
      </c>
      <c r="B85" s="54"/>
      <c r="C85" s="54"/>
      <c r="D85" s="54"/>
    </row>
    <row r="86" spans="1:4" x14ac:dyDescent="0.25">
      <c r="A86" s="5">
        <v>4</v>
      </c>
      <c r="B86" s="53" t="s">
        <v>73</v>
      </c>
      <c r="C86" s="53"/>
      <c r="D86" s="5" t="s">
        <v>21</v>
      </c>
    </row>
    <row r="87" spans="1:4" x14ac:dyDescent="0.25">
      <c r="A87" s="5" t="s">
        <v>69</v>
      </c>
      <c r="B87" s="53" t="s">
        <v>70</v>
      </c>
      <c r="C87" s="53"/>
      <c r="D87" s="4">
        <f>D80</f>
        <v>0</v>
      </c>
    </row>
    <row r="88" spans="1:4" x14ac:dyDescent="0.25">
      <c r="A88" s="5" t="s">
        <v>71</v>
      </c>
      <c r="B88" s="53" t="s">
        <v>99</v>
      </c>
      <c r="C88" s="53"/>
      <c r="D88" s="4">
        <f>D84</f>
        <v>0</v>
      </c>
    </row>
    <row r="89" spans="1:4" x14ac:dyDescent="0.25">
      <c r="A89" s="56" t="s">
        <v>30</v>
      </c>
      <c r="B89" s="56"/>
      <c r="C89" s="56"/>
      <c r="D89" s="4">
        <f>SUM(D87:D88)</f>
        <v>0</v>
      </c>
    </row>
    <row r="90" spans="1:4" x14ac:dyDescent="0.25">
      <c r="A90" s="57"/>
      <c r="B90" s="57"/>
      <c r="C90" s="57"/>
      <c r="D90" s="57"/>
    </row>
    <row r="91" spans="1:4" x14ac:dyDescent="0.25">
      <c r="A91" s="58" t="s">
        <v>74</v>
      </c>
      <c r="B91" s="59"/>
      <c r="C91" s="59"/>
      <c r="D91" s="60"/>
    </row>
    <row r="92" spans="1:4" x14ac:dyDescent="0.25">
      <c r="A92" s="5">
        <v>5</v>
      </c>
      <c r="B92" s="53" t="s">
        <v>75</v>
      </c>
      <c r="C92" s="53"/>
      <c r="D92" s="5" t="s">
        <v>21</v>
      </c>
    </row>
    <row r="93" spans="1:4" x14ac:dyDescent="0.25">
      <c r="A93" s="5" t="s">
        <v>2</v>
      </c>
      <c r="B93" s="53" t="s">
        <v>76</v>
      </c>
      <c r="C93" s="53"/>
      <c r="D93" s="9">
        <v>0</v>
      </c>
    </row>
    <row r="94" spans="1:4" x14ac:dyDescent="0.25">
      <c r="A94" s="5" t="s">
        <v>3</v>
      </c>
      <c r="B94" s="53" t="s">
        <v>77</v>
      </c>
      <c r="C94" s="53"/>
      <c r="D94" s="9">
        <v>0</v>
      </c>
    </row>
    <row r="95" spans="1:4" x14ac:dyDescent="0.25">
      <c r="A95" s="5" t="s">
        <v>6</v>
      </c>
      <c r="B95" s="53" t="s">
        <v>78</v>
      </c>
      <c r="C95" s="53"/>
      <c r="D95" s="9">
        <v>0</v>
      </c>
    </row>
    <row r="96" spans="1:4" x14ac:dyDescent="0.25">
      <c r="A96" s="5" t="s">
        <v>7</v>
      </c>
      <c r="B96" s="53" t="s">
        <v>126</v>
      </c>
      <c r="C96" s="53"/>
      <c r="D96" s="9">
        <v>1.25</v>
      </c>
    </row>
    <row r="97" spans="1:4" x14ac:dyDescent="0.25">
      <c r="A97" s="56" t="s">
        <v>38</v>
      </c>
      <c r="B97" s="56"/>
      <c r="C97" s="56"/>
      <c r="D97" s="4">
        <f>SUM(D93:D96)</f>
        <v>1.25</v>
      </c>
    </row>
    <row r="98" spans="1:4" x14ac:dyDescent="0.25">
      <c r="A98" s="57"/>
      <c r="B98" s="57"/>
      <c r="C98" s="57"/>
      <c r="D98" s="57"/>
    </row>
    <row r="99" spans="1:4" x14ac:dyDescent="0.25">
      <c r="A99" s="54" t="s">
        <v>79</v>
      </c>
      <c r="B99" s="54"/>
      <c r="C99" s="54"/>
      <c r="D99" s="54"/>
    </row>
    <row r="100" spans="1:4" x14ac:dyDescent="0.25">
      <c r="A100" s="5">
        <v>6</v>
      </c>
      <c r="B100" s="6" t="s">
        <v>80</v>
      </c>
      <c r="C100" s="5" t="s">
        <v>35</v>
      </c>
      <c r="D100" s="5" t="s">
        <v>21</v>
      </c>
    </row>
    <row r="101" spans="1:4" x14ac:dyDescent="0.25">
      <c r="A101" s="5" t="s">
        <v>2</v>
      </c>
      <c r="B101" s="6" t="s">
        <v>81</v>
      </c>
      <c r="C101" s="3">
        <v>0.08</v>
      </c>
      <c r="D101" s="4">
        <f>D117*C101</f>
        <v>1480.8207074559998</v>
      </c>
    </row>
    <row r="102" spans="1:4" x14ac:dyDescent="0.25">
      <c r="A102" s="5" t="s">
        <v>3</v>
      </c>
      <c r="B102" s="6" t="s">
        <v>82</v>
      </c>
      <c r="C102" s="3">
        <v>0.05</v>
      </c>
      <c r="D102" s="4">
        <f>(D101+D117)*C102</f>
        <v>999.55397753279999</v>
      </c>
    </row>
    <row r="103" spans="1:4" x14ac:dyDescent="0.25">
      <c r="A103" s="5" t="s">
        <v>6</v>
      </c>
      <c r="B103" s="68" t="s">
        <v>83</v>
      </c>
      <c r="C103" s="69"/>
      <c r="D103" s="70"/>
    </row>
    <row r="104" spans="1:4" x14ac:dyDescent="0.25">
      <c r="A104" s="5"/>
      <c r="B104" s="6" t="s">
        <v>84</v>
      </c>
      <c r="C104" s="3">
        <v>1.6500000000000001E-2</v>
      </c>
      <c r="D104" s="4">
        <f ca="1">D119*C104</f>
        <v>403.90140316631505</v>
      </c>
    </row>
    <row r="105" spans="1:4" x14ac:dyDescent="0.25">
      <c r="A105" s="5"/>
      <c r="B105" s="6" t="s">
        <v>85</v>
      </c>
      <c r="C105" s="3">
        <v>7.5999999999999998E-2</v>
      </c>
      <c r="D105" s="4">
        <f ca="1">D119*C105</f>
        <v>1860.3943418569661</v>
      </c>
    </row>
    <row r="106" spans="1:4" x14ac:dyDescent="0.25">
      <c r="A106" s="5"/>
      <c r="B106" s="6" t="s">
        <v>86</v>
      </c>
      <c r="C106" s="3">
        <v>0</v>
      </c>
      <c r="D106" s="4">
        <f ca="1">D119*C106</f>
        <v>0</v>
      </c>
    </row>
    <row r="107" spans="1:4" x14ac:dyDescent="0.25">
      <c r="A107" s="5"/>
      <c r="B107" s="6" t="s">
        <v>87</v>
      </c>
      <c r="C107" s="3">
        <v>0.05</v>
      </c>
      <c r="D107" s="4">
        <f ca="1">D119*C107</f>
        <v>1223.9436459585304</v>
      </c>
    </row>
    <row r="108" spans="1:4" x14ac:dyDescent="0.25">
      <c r="A108" s="56" t="s">
        <v>38</v>
      </c>
      <c r="B108" s="56"/>
      <c r="C108" s="3">
        <f>SUM(C101,C102,C104,C105,C106,C107)</f>
        <v>0.27250000000000002</v>
      </c>
      <c r="D108" s="4">
        <f ca="1">SUM(D101,D102,D104,D105,D106,D107)</f>
        <v>5968.6140759706113</v>
      </c>
    </row>
    <row r="109" spans="1:4" x14ac:dyDescent="0.25">
      <c r="A109" s="57"/>
      <c r="B109" s="57"/>
      <c r="C109" s="57"/>
      <c r="D109" s="57"/>
    </row>
    <row r="110" spans="1:4" x14ac:dyDescent="0.25">
      <c r="A110" s="54" t="s">
        <v>88</v>
      </c>
      <c r="B110" s="54"/>
      <c r="C110" s="54"/>
      <c r="D110" s="54"/>
    </row>
    <row r="111" spans="1:4" x14ac:dyDescent="0.25">
      <c r="A111" s="5"/>
      <c r="B111" s="53" t="s">
        <v>89</v>
      </c>
      <c r="C111" s="53"/>
      <c r="D111" s="5" t="s">
        <v>21</v>
      </c>
    </row>
    <row r="112" spans="1:4" x14ac:dyDescent="0.25">
      <c r="A112" s="5" t="s">
        <v>2</v>
      </c>
      <c r="B112" s="53" t="s">
        <v>19</v>
      </c>
      <c r="C112" s="53"/>
      <c r="D112" s="4">
        <f>D27</f>
        <v>10302</v>
      </c>
    </row>
    <row r="113" spans="1:4" x14ac:dyDescent="0.25">
      <c r="A113" s="5" t="s">
        <v>3</v>
      </c>
      <c r="B113" s="53" t="s">
        <v>31</v>
      </c>
      <c r="C113" s="53"/>
      <c r="D113" s="4">
        <f>D59</f>
        <v>7468.3636847999996</v>
      </c>
    </row>
    <row r="114" spans="1:4" x14ac:dyDescent="0.25">
      <c r="A114" s="5" t="s">
        <v>6</v>
      </c>
      <c r="B114" s="53" t="s">
        <v>60</v>
      </c>
      <c r="C114" s="53"/>
      <c r="D114" s="4">
        <f>D69</f>
        <v>738.64515840000001</v>
      </c>
    </row>
    <row r="115" spans="1:4" x14ac:dyDescent="0.25">
      <c r="A115" s="5" t="s">
        <v>7</v>
      </c>
      <c r="B115" s="53" t="s">
        <v>68</v>
      </c>
      <c r="C115" s="53"/>
      <c r="D115" s="4">
        <f>D89</f>
        <v>0</v>
      </c>
    </row>
    <row r="116" spans="1:4" x14ac:dyDescent="0.25">
      <c r="A116" s="5" t="s">
        <v>26</v>
      </c>
      <c r="B116" s="53" t="s">
        <v>74</v>
      </c>
      <c r="C116" s="53"/>
      <c r="D116" s="4">
        <f>D97</f>
        <v>1.25</v>
      </c>
    </row>
    <row r="117" spans="1:4" x14ac:dyDescent="0.25">
      <c r="A117" s="56" t="s">
        <v>90</v>
      </c>
      <c r="B117" s="56"/>
      <c r="C117" s="56"/>
      <c r="D117" s="4">
        <f>SUM(D112:D116)</f>
        <v>18510.258843199998</v>
      </c>
    </row>
    <row r="118" spans="1:4" x14ac:dyDescent="0.25">
      <c r="A118" s="5" t="s">
        <v>47</v>
      </c>
      <c r="B118" s="53" t="s">
        <v>79</v>
      </c>
      <c r="C118" s="53"/>
      <c r="D118" s="4">
        <f ca="1">D108</f>
        <v>5968.6140759706113</v>
      </c>
    </row>
    <row r="119" spans="1:4" x14ac:dyDescent="0.25">
      <c r="A119" s="55" t="s">
        <v>103</v>
      </c>
      <c r="B119" s="55"/>
      <c r="C119" s="55"/>
      <c r="D119" s="11">
        <f ca="1">D117+D118</f>
        <v>24478.872919170608</v>
      </c>
    </row>
    <row r="120" spans="1:4" x14ac:dyDescent="0.25">
      <c r="A120" s="55" t="s">
        <v>104</v>
      </c>
      <c r="B120" s="55"/>
      <c r="C120" s="55"/>
      <c r="D120" s="11">
        <f ca="1">D119*12</f>
        <v>293746.4750300473</v>
      </c>
    </row>
    <row r="121" spans="1:4" x14ac:dyDescent="0.25">
      <c r="B121" s="12"/>
      <c r="C121" s="12"/>
    </row>
    <row r="122" spans="1:4" x14ac:dyDescent="0.25">
      <c r="B122" s="12"/>
      <c r="C122" s="12"/>
    </row>
    <row r="123" spans="1:4" x14ac:dyDescent="0.25">
      <c r="B123" s="12"/>
      <c r="C123" s="12"/>
      <c r="D123" s="29"/>
    </row>
    <row r="124" spans="1:4" x14ac:dyDescent="0.25">
      <c r="B124" s="12"/>
      <c r="C124" s="12"/>
    </row>
    <row r="125" spans="1:4" x14ac:dyDescent="0.25">
      <c r="B125" s="12"/>
      <c r="C125" s="12"/>
    </row>
    <row r="126" spans="1:4" x14ac:dyDescent="0.25">
      <c r="B126" s="12"/>
      <c r="C126" s="12"/>
    </row>
    <row r="127" spans="1:4" x14ac:dyDescent="0.25">
      <c r="B127" s="12"/>
      <c r="C127" s="12"/>
    </row>
    <row r="128" spans="1:4" x14ac:dyDescent="0.25">
      <c r="B128" s="12"/>
      <c r="C128" s="12"/>
    </row>
  </sheetData>
  <mergeCells count="81">
    <mergeCell ref="B13:C13"/>
    <mergeCell ref="A1:D1"/>
    <mergeCell ref="A2:D2"/>
    <mergeCell ref="A3:D3"/>
    <mergeCell ref="A4:D4"/>
    <mergeCell ref="A5:D5"/>
    <mergeCell ref="A7:D7"/>
    <mergeCell ref="A8:D8"/>
    <mergeCell ref="A9:D9"/>
    <mergeCell ref="A10:D10"/>
    <mergeCell ref="B11:C11"/>
    <mergeCell ref="B12:C12"/>
    <mergeCell ref="B25:C25"/>
    <mergeCell ref="B14:C14"/>
    <mergeCell ref="B15:C15"/>
    <mergeCell ref="B16:C16"/>
    <mergeCell ref="B17:C17"/>
    <mergeCell ref="A18:D18"/>
    <mergeCell ref="A19:D19"/>
    <mergeCell ref="B20:C20"/>
    <mergeCell ref="B21:C21"/>
    <mergeCell ref="B22:C22"/>
    <mergeCell ref="B23:C23"/>
    <mergeCell ref="B24:C24"/>
    <mergeCell ref="B52:C52"/>
    <mergeCell ref="B26:C26"/>
    <mergeCell ref="A27:C27"/>
    <mergeCell ref="A28:D28"/>
    <mergeCell ref="A29:D29"/>
    <mergeCell ref="A30:D30"/>
    <mergeCell ref="A34:B34"/>
    <mergeCell ref="A35:D35"/>
    <mergeCell ref="A45:B45"/>
    <mergeCell ref="A46:D46"/>
    <mergeCell ref="B50:C50"/>
    <mergeCell ref="B51:C51"/>
    <mergeCell ref="A71:D71"/>
    <mergeCell ref="A53:C53"/>
    <mergeCell ref="A54:D54"/>
    <mergeCell ref="B55:C55"/>
    <mergeCell ref="B56:C56"/>
    <mergeCell ref="B57:C57"/>
    <mergeCell ref="B58:C58"/>
    <mergeCell ref="A59:C59"/>
    <mergeCell ref="A60:D60"/>
    <mergeCell ref="A61:D61"/>
    <mergeCell ref="A69:B69"/>
    <mergeCell ref="A70:D70"/>
    <mergeCell ref="B92:C92"/>
    <mergeCell ref="A72:D72"/>
    <mergeCell ref="A80:B80"/>
    <mergeCell ref="A81:D81"/>
    <mergeCell ref="A84:B84"/>
    <mergeCell ref="A85:D85"/>
    <mergeCell ref="B86:C86"/>
    <mergeCell ref="B87:C87"/>
    <mergeCell ref="B88:C88"/>
    <mergeCell ref="A89:C89"/>
    <mergeCell ref="A90:D90"/>
    <mergeCell ref="A91:D91"/>
    <mergeCell ref="B111:C111"/>
    <mergeCell ref="B93:C93"/>
    <mergeCell ref="B94:C94"/>
    <mergeCell ref="B95:C95"/>
    <mergeCell ref="B96:C96"/>
    <mergeCell ref="A97:C97"/>
    <mergeCell ref="A98:D98"/>
    <mergeCell ref="A99:D99"/>
    <mergeCell ref="B103:D103"/>
    <mergeCell ref="A108:B108"/>
    <mergeCell ref="A109:D109"/>
    <mergeCell ref="A110:D110"/>
    <mergeCell ref="B118:C118"/>
    <mergeCell ref="A119:C119"/>
    <mergeCell ref="A120:C120"/>
    <mergeCell ref="B112:C112"/>
    <mergeCell ref="B113:C113"/>
    <mergeCell ref="B114:C114"/>
    <mergeCell ref="B115:C115"/>
    <mergeCell ref="B116:C116"/>
    <mergeCell ref="A117:C117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50FF6-0435-4529-9050-EEA50A5F04F0}">
  <dimension ref="A1:D128"/>
  <sheetViews>
    <sheetView topLeftCell="A108" workbookViewId="0">
      <selection activeCell="D51" sqref="D51"/>
    </sheetView>
  </sheetViews>
  <sheetFormatPr defaultRowHeight="15" x14ac:dyDescent="0.25"/>
  <cols>
    <col min="1" max="1" width="3.5703125" style="12" customWidth="1"/>
    <col min="2" max="2" width="65" style="13" bestFit="1" customWidth="1"/>
    <col min="3" max="3" width="16.7109375" style="13" customWidth="1"/>
    <col min="4" max="4" width="23.42578125" style="12" bestFit="1" customWidth="1"/>
  </cols>
  <sheetData>
    <row r="1" spans="1:4" x14ac:dyDescent="0.25">
      <c r="A1" s="49" t="s">
        <v>0</v>
      </c>
      <c r="B1" s="49"/>
      <c r="C1" s="49"/>
      <c r="D1" s="49"/>
    </row>
    <row r="2" spans="1:4" x14ac:dyDescent="0.25">
      <c r="A2" s="49" t="s">
        <v>127</v>
      </c>
      <c r="B2" s="49"/>
      <c r="C2" s="49"/>
      <c r="D2" s="49"/>
    </row>
    <row r="3" spans="1:4" x14ac:dyDescent="0.25">
      <c r="A3" s="49" t="s">
        <v>105</v>
      </c>
      <c r="B3" s="49"/>
      <c r="C3" s="49"/>
      <c r="D3" s="49"/>
    </row>
    <row r="4" spans="1:4" x14ac:dyDescent="0.25">
      <c r="A4" s="49" t="s">
        <v>128</v>
      </c>
      <c r="B4" s="49"/>
      <c r="C4" s="49"/>
      <c r="D4" s="49"/>
    </row>
    <row r="5" spans="1:4" x14ac:dyDescent="0.25">
      <c r="A5" s="49" t="s">
        <v>91</v>
      </c>
      <c r="B5" s="49"/>
      <c r="C5" s="49"/>
      <c r="D5" s="49"/>
    </row>
    <row r="6" spans="1:4" x14ac:dyDescent="0.25">
      <c r="A6" s="13"/>
      <c r="D6" s="13"/>
    </row>
    <row r="7" spans="1:4" x14ac:dyDescent="0.25">
      <c r="A7" s="63" t="s">
        <v>1</v>
      </c>
      <c r="B7" s="64"/>
      <c r="C7" s="64"/>
      <c r="D7" s="65"/>
    </row>
    <row r="8" spans="1:4" x14ac:dyDescent="0.25">
      <c r="A8" s="54" t="s">
        <v>11</v>
      </c>
      <c r="B8" s="54"/>
      <c r="C8" s="54"/>
      <c r="D8" s="54"/>
    </row>
    <row r="9" spans="1:4" x14ac:dyDescent="0.25">
      <c r="A9" s="66" t="s">
        <v>12</v>
      </c>
      <c r="B9" s="66"/>
      <c r="C9" s="66"/>
      <c r="D9" s="66"/>
    </row>
    <row r="10" spans="1:4" x14ac:dyDescent="0.25">
      <c r="A10" s="66" t="s">
        <v>13</v>
      </c>
      <c r="B10" s="66"/>
      <c r="C10" s="66"/>
      <c r="D10" s="66"/>
    </row>
    <row r="11" spans="1:4" x14ac:dyDescent="0.25">
      <c r="A11" s="7" t="s">
        <v>2</v>
      </c>
      <c r="B11" s="48" t="s">
        <v>14</v>
      </c>
      <c r="C11" s="48"/>
      <c r="D11" s="14" t="s">
        <v>138</v>
      </c>
    </row>
    <row r="12" spans="1:4" x14ac:dyDescent="0.25">
      <c r="A12" s="7" t="s">
        <v>3</v>
      </c>
      <c r="B12" s="48" t="s">
        <v>9</v>
      </c>
      <c r="C12" s="48"/>
      <c r="D12" s="14" t="s">
        <v>10</v>
      </c>
    </row>
    <row r="13" spans="1:4" x14ac:dyDescent="0.25">
      <c r="A13" s="7" t="s">
        <v>6</v>
      </c>
      <c r="B13" s="48" t="s">
        <v>4</v>
      </c>
      <c r="C13" s="48"/>
      <c r="D13" s="14" t="s">
        <v>129</v>
      </c>
    </row>
    <row r="14" spans="1:4" x14ac:dyDescent="0.25">
      <c r="A14" s="7" t="s">
        <v>7</v>
      </c>
      <c r="B14" s="48" t="s">
        <v>15</v>
      </c>
      <c r="C14" s="48"/>
      <c r="D14" s="14" t="s">
        <v>139</v>
      </c>
    </row>
    <row r="15" spans="1:4" x14ac:dyDescent="0.25">
      <c r="A15" s="7" t="s">
        <v>26</v>
      </c>
      <c r="B15" s="48" t="s">
        <v>17</v>
      </c>
      <c r="C15" s="48"/>
      <c r="D15" s="17" t="s">
        <v>141</v>
      </c>
    </row>
    <row r="16" spans="1:4" x14ac:dyDescent="0.25">
      <c r="A16" s="7" t="s">
        <v>47</v>
      </c>
      <c r="B16" s="48" t="s">
        <v>8</v>
      </c>
      <c r="C16" s="48"/>
      <c r="D16" s="17" t="s">
        <v>135</v>
      </c>
    </row>
    <row r="17" spans="1:4" x14ac:dyDescent="0.25">
      <c r="A17" s="7" t="s">
        <v>28</v>
      </c>
      <c r="B17" s="48" t="s">
        <v>18</v>
      </c>
      <c r="C17" s="48"/>
      <c r="D17" s="15">
        <v>44682</v>
      </c>
    </row>
    <row r="18" spans="1:4" x14ac:dyDescent="0.25">
      <c r="A18" s="50"/>
      <c r="B18" s="50"/>
      <c r="C18" s="50"/>
      <c r="D18" s="50"/>
    </row>
    <row r="19" spans="1:4" x14ac:dyDescent="0.25">
      <c r="A19" s="54" t="s">
        <v>19</v>
      </c>
      <c r="B19" s="54"/>
      <c r="C19" s="54"/>
      <c r="D19" s="54"/>
    </row>
    <row r="20" spans="1:4" x14ac:dyDescent="0.25">
      <c r="A20" s="5">
        <v>1</v>
      </c>
      <c r="B20" s="53" t="s">
        <v>20</v>
      </c>
      <c r="C20" s="53"/>
      <c r="D20" s="5" t="s">
        <v>21</v>
      </c>
    </row>
    <row r="21" spans="1:4" x14ac:dyDescent="0.25">
      <c r="A21" s="5" t="s">
        <v>2</v>
      </c>
      <c r="B21" s="53" t="s">
        <v>22</v>
      </c>
      <c r="C21" s="53"/>
      <c r="D21" s="22">
        <v>10302</v>
      </c>
    </row>
    <row r="22" spans="1:4" x14ac:dyDescent="0.25">
      <c r="A22" s="5" t="s">
        <v>3</v>
      </c>
      <c r="B22" s="53" t="s">
        <v>23</v>
      </c>
      <c r="C22" s="53"/>
      <c r="D22" s="9">
        <v>0</v>
      </c>
    </row>
    <row r="23" spans="1:4" x14ac:dyDescent="0.25">
      <c r="A23" s="5" t="s">
        <v>6</v>
      </c>
      <c r="B23" s="53" t="s">
        <v>24</v>
      </c>
      <c r="C23" s="53"/>
      <c r="D23" s="9">
        <v>0</v>
      </c>
    </row>
    <row r="24" spans="1:4" x14ac:dyDescent="0.25">
      <c r="A24" s="5" t="s">
        <v>7</v>
      </c>
      <c r="B24" s="53" t="s">
        <v>25</v>
      </c>
      <c r="C24" s="53"/>
      <c r="D24" s="9">
        <v>0</v>
      </c>
    </row>
    <row r="25" spans="1:4" x14ac:dyDescent="0.25">
      <c r="A25" s="5" t="s">
        <v>26</v>
      </c>
      <c r="B25" s="53" t="s">
        <v>27</v>
      </c>
      <c r="C25" s="53"/>
      <c r="D25" s="9">
        <v>0</v>
      </c>
    </row>
    <row r="26" spans="1:4" x14ac:dyDescent="0.25">
      <c r="A26" s="5" t="s">
        <v>47</v>
      </c>
      <c r="B26" s="53" t="s">
        <v>29</v>
      </c>
      <c r="C26" s="53"/>
      <c r="D26" s="9">
        <v>0</v>
      </c>
    </row>
    <row r="27" spans="1:4" x14ac:dyDescent="0.25">
      <c r="A27" s="51" t="s">
        <v>30</v>
      </c>
      <c r="B27" s="67"/>
      <c r="C27" s="52"/>
      <c r="D27" s="4">
        <f>SUM(D21:D26)</f>
        <v>10302</v>
      </c>
    </row>
    <row r="28" spans="1:4" x14ac:dyDescent="0.25">
      <c r="A28" s="50"/>
      <c r="B28" s="50"/>
      <c r="C28" s="50"/>
      <c r="D28" s="50"/>
    </row>
    <row r="29" spans="1:4" x14ac:dyDescent="0.25">
      <c r="A29" s="54" t="s">
        <v>31</v>
      </c>
      <c r="B29" s="54"/>
      <c r="C29" s="54"/>
      <c r="D29" s="54"/>
    </row>
    <row r="30" spans="1:4" x14ac:dyDescent="0.25">
      <c r="A30" s="54" t="s">
        <v>32</v>
      </c>
      <c r="B30" s="54"/>
      <c r="C30" s="54"/>
      <c r="D30" s="54"/>
    </row>
    <row r="31" spans="1:4" x14ac:dyDescent="0.25">
      <c r="A31" s="5" t="s">
        <v>33</v>
      </c>
      <c r="B31" s="8" t="s">
        <v>34</v>
      </c>
      <c r="C31" s="5" t="s">
        <v>35</v>
      </c>
      <c r="D31" s="5" t="s">
        <v>21</v>
      </c>
    </row>
    <row r="32" spans="1:4" x14ac:dyDescent="0.25">
      <c r="A32" s="5" t="s">
        <v>2</v>
      </c>
      <c r="B32" s="1" t="s">
        <v>36</v>
      </c>
      <c r="C32" s="10">
        <v>8.3299999999999999E-2</v>
      </c>
      <c r="D32" s="4">
        <f>$D$27*C32</f>
        <v>858.15660000000003</v>
      </c>
    </row>
    <row r="33" spans="1:4" x14ac:dyDescent="0.25">
      <c r="A33" s="5" t="s">
        <v>3</v>
      </c>
      <c r="B33" s="1" t="s">
        <v>37</v>
      </c>
      <c r="C33" s="10">
        <v>0.121</v>
      </c>
      <c r="D33" s="4">
        <f>$D$27*C33</f>
        <v>1246.5419999999999</v>
      </c>
    </row>
    <row r="34" spans="1:4" x14ac:dyDescent="0.25">
      <c r="A34" s="51" t="s">
        <v>38</v>
      </c>
      <c r="B34" s="52"/>
      <c r="C34" s="2">
        <f>SUM(C32:C33)</f>
        <v>0.20429999999999998</v>
      </c>
      <c r="D34" s="4">
        <f>SUM(D32:D33)</f>
        <v>2104.6985999999997</v>
      </c>
    </row>
    <row r="35" spans="1:4" x14ac:dyDescent="0.25">
      <c r="A35" s="55" t="s">
        <v>39</v>
      </c>
      <c r="B35" s="55"/>
      <c r="C35" s="55"/>
      <c r="D35" s="55"/>
    </row>
    <row r="36" spans="1:4" x14ac:dyDescent="0.25">
      <c r="A36" s="5" t="s">
        <v>40</v>
      </c>
      <c r="B36" s="5" t="s">
        <v>41</v>
      </c>
      <c r="C36" s="5" t="s">
        <v>35</v>
      </c>
      <c r="D36" s="5" t="s">
        <v>21</v>
      </c>
    </row>
    <row r="37" spans="1:4" x14ac:dyDescent="0.25">
      <c r="A37" s="5" t="s">
        <v>2</v>
      </c>
      <c r="B37" s="1" t="s">
        <v>42</v>
      </c>
      <c r="C37" s="10">
        <v>0.2</v>
      </c>
      <c r="D37" s="4">
        <f>($D$27+$D$34)*C37</f>
        <v>2481.3397199999999</v>
      </c>
    </row>
    <row r="38" spans="1:4" x14ac:dyDescent="0.25">
      <c r="A38" s="5" t="s">
        <v>3</v>
      </c>
      <c r="B38" s="1" t="s">
        <v>43</v>
      </c>
      <c r="C38" s="10">
        <v>2.5000000000000001E-2</v>
      </c>
      <c r="D38" s="4">
        <f t="shared" ref="D38:D44" si="0">($D$27+$D$34)*C38</f>
        <v>310.16746499999999</v>
      </c>
    </row>
    <row r="39" spans="1:4" x14ac:dyDescent="0.25">
      <c r="A39" s="5" t="s">
        <v>6</v>
      </c>
      <c r="B39" s="1" t="s">
        <v>44</v>
      </c>
      <c r="C39" s="10">
        <v>0.03</v>
      </c>
      <c r="D39" s="4">
        <f t="shared" si="0"/>
        <v>372.20095799999996</v>
      </c>
    </row>
    <row r="40" spans="1:4" x14ac:dyDescent="0.25">
      <c r="A40" s="5" t="s">
        <v>7</v>
      </c>
      <c r="B40" s="1" t="s">
        <v>45</v>
      </c>
      <c r="C40" s="10">
        <v>1.4999999999999999E-2</v>
      </c>
      <c r="D40" s="4">
        <f t="shared" si="0"/>
        <v>186.10047899999998</v>
      </c>
    </row>
    <row r="41" spans="1:4" x14ac:dyDescent="0.25">
      <c r="A41" s="5" t="s">
        <v>26</v>
      </c>
      <c r="B41" s="1" t="s">
        <v>46</v>
      </c>
      <c r="C41" s="10">
        <v>0.01</v>
      </c>
      <c r="D41" s="4">
        <f t="shared" si="0"/>
        <v>124.066986</v>
      </c>
    </row>
    <row r="42" spans="1:4" x14ac:dyDescent="0.25">
      <c r="A42" s="5" t="s">
        <v>47</v>
      </c>
      <c r="B42" s="1" t="s">
        <v>48</v>
      </c>
      <c r="C42" s="10">
        <v>6.0000000000000001E-3</v>
      </c>
      <c r="D42" s="4">
        <f t="shared" si="0"/>
        <v>74.440191600000006</v>
      </c>
    </row>
    <row r="43" spans="1:4" x14ac:dyDescent="0.25">
      <c r="A43" s="5" t="s">
        <v>28</v>
      </c>
      <c r="B43" s="1" t="s">
        <v>49</v>
      </c>
      <c r="C43" s="10">
        <v>2E-3</v>
      </c>
      <c r="D43" s="4">
        <f t="shared" si="0"/>
        <v>24.813397200000001</v>
      </c>
    </row>
    <row r="44" spans="1:4" x14ac:dyDescent="0.25">
      <c r="A44" s="5" t="s">
        <v>50</v>
      </c>
      <c r="B44" s="1" t="s">
        <v>51</v>
      </c>
      <c r="C44" s="10">
        <v>0.08</v>
      </c>
      <c r="D44" s="4">
        <f t="shared" si="0"/>
        <v>992.535888</v>
      </c>
    </row>
    <row r="45" spans="1:4" x14ac:dyDescent="0.25">
      <c r="A45" s="51" t="s">
        <v>38</v>
      </c>
      <c r="B45" s="52"/>
      <c r="C45" s="2">
        <f>SUM(C37:C44)</f>
        <v>0.36800000000000005</v>
      </c>
      <c r="D45" s="4">
        <f>SUM(D37:D44)</f>
        <v>4565.6650847999999</v>
      </c>
    </row>
    <row r="46" spans="1:4" x14ac:dyDescent="0.25">
      <c r="A46" s="54" t="s">
        <v>52</v>
      </c>
      <c r="B46" s="54"/>
      <c r="C46" s="54"/>
      <c r="D46" s="54"/>
    </row>
    <row r="47" spans="1:4" x14ac:dyDescent="0.25">
      <c r="A47" s="5" t="s">
        <v>53</v>
      </c>
      <c r="B47" s="1" t="s">
        <v>54</v>
      </c>
      <c r="C47" s="5" t="s">
        <v>55</v>
      </c>
      <c r="D47" s="5" t="s">
        <v>21</v>
      </c>
    </row>
    <row r="48" spans="1:4" x14ac:dyDescent="0.25">
      <c r="A48" s="5" t="s">
        <v>2</v>
      </c>
      <c r="B48" s="1" t="s">
        <v>56</v>
      </c>
      <c r="C48" s="16">
        <v>5.5</v>
      </c>
      <c r="D48" s="4">
        <v>0</v>
      </c>
    </row>
    <row r="49" spans="1:4" ht="25.5" x14ac:dyDescent="0.25">
      <c r="A49" s="5" t="s">
        <v>3</v>
      </c>
      <c r="B49" s="6" t="s">
        <v>92</v>
      </c>
      <c r="C49" s="16">
        <v>38</v>
      </c>
      <c r="D49" s="4">
        <f>C49*21</f>
        <v>798</v>
      </c>
    </row>
    <row r="50" spans="1:4" x14ac:dyDescent="0.25">
      <c r="A50" s="5" t="s">
        <v>6</v>
      </c>
      <c r="B50" s="53" t="s">
        <v>94</v>
      </c>
      <c r="C50" s="53"/>
      <c r="D50" s="4"/>
    </row>
    <row r="51" spans="1:4" x14ac:dyDescent="0.25">
      <c r="A51" s="5" t="s">
        <v>7</v>
      </c>
      <c r="B51" s="53" t="s">
        <v>57</v>
      </c>
      <c r="C51" s="53"/>
      <c r="D51" s="4"/>
    </row>
    <row r="52" spans="1:4" x14ac:dyDescent="0.25">
      <c r="A52" s="5" t="s">
        <v>26</v>
      </c>
      <c r="B52" s="53" t="s">
        <v>93</v>
      </c>
      <c r="C52" s="53"/>
      <c r="D52" s="18"/>
    </row>
    <row r="53" spans="1:4" x14ac:dyDescent="0.25">
      <c r="A53" s="56" t="s">
        <v>30</v>
      </c>
      <c r="B53" s="56"/>
      <c r="C53" s="56"/>
      <c r="D53" s="4">
        <f>SUM(D48:D52)</f>
        <v>798</v>
      </c>
    </row>
    <row r="54" spans="1:4" x14ac:dyDescent="0.25">
      <c r="A54" s="54" t="s">
        <v>58</v>
      </c>
      <c r="B54" s="54"/>
      <c r="C54" s="54"/>
      <c r="D54" s="54"/>
    </row>
    <row r="55" spans="1:4" x14ac:dyDescent="0.25">
      <c r="A55" s="5">
        <v>2</v>
      </c>
      <c r="B55" s="53" t="s">
        <v>59</v>
      </c>
      <c r="C55" s="53"/>
      <c r="D55" s="5" t="s">
        <v>21</v>
      </c>
    </row>
    <row r="56" spans="1:4" x14ac:dyDescent="0.25">
      <c r="A56" s="5" t="s">
        <v>33</v>
      </c>
      <c r="B56" s="53" t="s">
        <v>34</v>
      </c>
      <c r="C56" s="53"/>
      <c r="D56" s="4">
        <f>D34</f>
        <v>2104.6985999999997</v>
      </c>
    </row>
    <row r="57" spans="1:4" x14ac:dyDescent="0.25">
      <c r="A57" s="5" t="s">
        <v>40</v>
      </c>
      <c r="B57" s="53" t="s">
        <v>41</v>
      </c>
      <c r="C57" s="53"/>
      <c r="D57" s="4">
        <f>D45</f>
        <v>4565.6650847999999</v>
      </c>
    </row>
    <row r="58" spans="1:4" x14ac:dyDescent="0.25">
      <c r="A58" s="5" t="s">
        <v>53</v>
      </c>
      <c r="B58" s="53" t="s">
        <v>54</v>
      </c>
      <c r="C58" s="53"/>
      <c r="D58" s="4">
        <f>D53</f>
        <v>798</v>
      </c>
    </row>
    <row r="59" spans="1:4" x14ac:dyDescent="0.25">
      <c r="A59" s="56" t="s">
        <v>30</v>
      </c>
      <c r="B59" s="56"/>
      <c r="C59" s="56"/>
      <c r="D59" s="4">
        <f>SUM(D56:D58)</f>
        <v>7468.3636847999996</v>
      </c>
    </row>
    <row r="60" spans="1:4" x14ac:dyDescent="0.25">
      <c r="A60" s="50"/>
      <c r="B60" s="50"/>
      <c r="C60" s="50"/>
      <c r="D60" s="50"/>
    </row>
    <row r="61" spans="1:4" x14ac:dyDescent="0.25">
      <c r="A61" s="54" t="s">
        <v>60</v>
      </c>
      <c r="B61" s="54"/>
      <c r="C61" s="54"/>
      <c r="D61" s="54"/>
    </row>
    <row r="62" spans="1:4" x14ac:dyDescent="0.25">
      <c r="A62" s="5">
        <v>3</v>
      </c>
      <c r="B62" s="8" t="s">
        <v>61</v>
      </c>
      <c r="C62" s="5" t="s">
        <v>35</v>
      </c>
      <c r="D62" s="5" t="s">
        <v>21</v>
      </c>
    </row>
    <row r="63" spans="1:4" x14ac:dyDescent="0.25">
      <c r="A63" s="5" t="s">
        <v>2</v>
      </c>
      <c r="B63" s="8" t="s">
        <v>62</v>
      </c>
      <c r="C63" s="10">
        <v>4.1999999999999997E-3</v>
      </c>
      <c r="D63" s="4">
        <f>D27*C63</f>
        <v>43.2684</v>
      </c>
    </row>
    <row r="64" spans="1:4" x14ac:dyDescent="0.25">
      <c r="A64" s="5" t="s">
        <v>3</v>
      </c>
      <c r="B64" s="8" t="s">
        <v>63</v>
      </c>
      <c r="C64" s="10">
        <v>3.4000000000000002E-4</v>
      </c>
      <c r="D64" s="4">
        <f>D27*C64</f>
        <v>3.5026800000000002</v>
      </c>
    </row>
    <row r="65" spans="1:4" x14ac:dyDescent="0.25">
      <c r="A65" s="5" t="s">
        <v>6</v>
      </c>
      <c r="B65" s="8" t="s">
        <v>64</v>
      </c>
      <c r="C65" s="10">
        <v>0.04</v>
      </c>
      <c r="D65" s="4">
        <f>D27*C65</f>
        <v>412.08</v>
      </c>
    </row>
    <row r="66" spans="1:4" x14ac:dyDescent="0.25">
      <c r="A66" s="5" t="s">
        <v>7</v>
      </c>
      <c r="B66" s="8" t="s">
        <v>65</v>
      </c>
      <c r="C66" s="10">
        <v>1.9400000000000001E-2</v>
      </c>
      <c r="D66" s="4">
        <f>D27*C66</f>
        <v>199.8588</v>
      </c>
    </row>
    <row r="67" spans="1:4" x14ac:dyDescent="0.25">
      <c r="A67" s="5" t="s">
        <v>26</v>
      </c>
      <c r="B67" s="8" t="s">
        <v>66</v>
      </c>
      <c r="C67" s="10">
        <f>C45</f>
        <v>0.36800000000000005</v>
      </c>
      <c r="D67" s="4">
        <f>D66*C67</f>
        <v>73.54803840000001</v>
      </c>
    </row>
    <row r="68" spans="1:4" x14ac:dyDescent="0.25">
      <c r="A68" s="5" t="s">
        <v>47</v>
      </c>
      <c r="B68" s="8" t="s">
        <v>67</v>
      </c>
      <c r="C68" s="10">
        <v>6.2E-4</v>
      </c>
      <c r="D68" s="4">
        <f>D27*C68</f>
        <v>6.3872400000000003</v>
      </c>
    </row>
    <row r="69" spans="1:4" x14ac:dyDescent="0.25">
      <c r="A69" s="51" t="s">
        <v>38</v>
      </c>
      <c r="B69" s="52"/>
      <c r="C69" s="2">
        <f>SUM(C63:C68)</f>
        <v>0.43256000000000006</v>
      </c>
      <c r="D69" s="4">
        <f>SUM(D63:D68)</f>
        <v>738.64515840000001</v>
      </c>
    </row>
    <row r="70" spans="1:4" x14ac:dyDescent="0.25">
      <c r="A70" s="57"/>
      <c r="B70" s="57"/>
      <c r="C70" s="57"/>
      <c r="D70" s="57"/>
    </row>
    <row r="71" spans="1:4" x14ac:dyDescent="0.25">
      <c r="A71" s="54" t="s">
        <v>68</v>
      </c>
      <c r="B71" s="54"/>
      <c r="C71" s="54"/>
      <c r="D71" s="54"/>
    </row>
    <row r="72" spans="1:4" x14ac:dyDescent="0.25">
      <c r="A72" s="58" t="s">
        <v>101</v>
      </c>
      <c r="B72" s="59"/>
      <c r="C72" s="59"/>
      <c r="D72" s="60"/>
    </row>
    <row r="73" spans="1:4" x14ac:dyDescent="0.25">
      <c r="A73" s="5" t="s">
        <v>69</v>
      </c>
      <c r="B73" s="1" t="s">
        <v>70</v>
      </c>
      <c r="C73" s="5" t="s">
        <v>35</v>
      </c>
      <c r="D73" s="5" t="s">
        <v>21</v>
      </c>
    </row>
    <row r="74" spans="1:4" x14ac:dyDescent="0.25">
      <c r="A74" s="5" t="s">
        <v>2</v>
      </c>
      <c r="B74" s="1" t="s">
        <v>95</v>
      </c>
      <c r="C74" s="2">
        <v>0</v>
      </c>
      <c r="D74" s="4">
        <f t="shared" ref="D74:D77" si="1">$D$27*C74</f>
        <v>0</v>
      </c>
    </row>
    <row r="75" spans="1:4" x14ac:dyDescent="0.25">
      <c r="A75" s="5" t="s">
        <v>3</v>
      </c>
      <c r="B75" s="1" t="s">
        <v>70</v>
      </c>
      <c r="C75" s="2">
        <v>0</v>
      </c>
      <c r="D75" s="4">
        <f t="shared" si="1"/>
        <v>0</v>
      </c>
    </row>
    <row r="76" spans="1:4" x14ac:dyDescent="0.25">
      <c r="A76" s="5" t="s">
        <v>6</v>
      </c>
      <c r="B76" s="1" t="s">
        <v>96</v>
      </c>
      <c r="C76" s="2">
        <v>0</v>
      </c>
      <c r="D76" s="4">
        <f t="shared" si="1"/>
        <v>0</v>
      </c>
    </row>
    <row r="77" spans="1:4" x14ac:dyDescent="0.25">
      <c r="A77" s="5" t="s">
        <v>7</v>
      </c>
      <c r="B77" s="1" t="s">
        <v>97</v>
      </c>
      <c r="C77" s="2">
        <v>0</v>
      </c>
      <c r="D77" s="4">
        <f t="shared" si="1"/>
        <v>0</v>
      </c>
    </row>
    <row r="78" spans="1:4" x14ac:dyDescent="0.25">
      <c r="A78" s="5" t="s">
        <v>26</v>
      </c>
      <c r="B78" s="1" t="s">
        <v>98</v>
      </c>
      <c r="C78" s="2">
        <v>0</v>
      </c>
      <c r="D78" s="4">
        <f>$D$27*C78</f>
        <v>0</v>
      </c>
    </row>
    <row r="79" spans="1:4" x14ac:dyDescent="0.25">
      <c r="A79" s="5" t="s">
        <v>47</v>
      </c>
      <c r="B79" s="1" t="s">
        <v>29</v>
      </c>
      <c r="C79" s="2">
        <v>0</v>
      </c>
      <c r="D79" s="4">
        <f>$D$27*C79</f>
        <v>0</v>
      </c>
    </row>
    <row r="80" spans="1:4" x14ac:dyDescent="0.25">
      <c r="A80" s="51" t="s">
        <v>38</v>
      </c>
      <c r="B80" s="52"/>
      <c r="C80" s="2">
        <f>SUM(C74:C79)</f>
        <v>0</v>
      </c>
      <c r="D80" s="4">
        <f>SUM(D74:D79)</f>
        <v>0</v>
      </c>
    </row>
    <row r="81" spans="1:4" x14ac:dyDescent="0.25">
      <c r="A81" s="61" t="s">
        <v>102</v>
      </c>
      <c r="B81" s="62"/>
      <c r="C81" s="62"/>
      <c r="D81" s="62"/>
    </row>
    <row r="82" spans="1:4" x14ac:dyDescent="0.25">
      <c r="A82" s="5" t="s">
        <v>71</v>
      </c>
      <c r="B82" s="1" t="s">
        <v>99</v>
      </c>
      <c r="C82" s="5" t="s">
        <v>35</v>
      </c>
      <c r="D82" s="5" t="s">
        <v>21</v>
      </c>
    </row>
    <row r="83" spans="1:4" x14ac:dyDescent="0.25">
      <c r="A83" s="5" t="s">
        <v>2</v>
      </c>
      <c r="B83" s="8" t="s">
        <v>100</v>
      </c>
      <c r="C83" s="2">
        <v>0</v>
      </c>
      <c r="D83" s="4">
        <v>0</v>
      </c>
    </row>
    <row r="84" spans="1:4" x14ac:dyDescent="0.25">
      <c r="A84" s="51" t="s">
        <v>38</v>
      </c>
      <c r="B84" s="52"/>
      <c r="C84" s="2">
        <f>SUM(C83)</f>
        <v>0</v>
      </c>
      <c r="D84" s="4">
        <f>SUM(D83)</f>
        <v>0</v>
      </c>
    </row>
    <row r="85" spans="1:4" x14ac:dyDescent="0.25">
      <c r="A85" s="54" t="s">
        <v>72</v>
      </c>
      <c r="B85" s="54"/>
      <c r="C85" s="54"/>
      <c r="D85" s="54"/>
    </row>
    <row r="86" spans="1:4" x14ac:dyDescent="0.25">
      <c r="A86" s="5">
        <v>4</v>
      </c>
      <c r="B86" s="53" t="s">
        <v>73</v>
      </c>
      <c r="C86" s="53"/>
      <c r="D86" s="5" t="s">
        <v>21</v>
      </c>
    </row>
    <row r="87" spans="1:4" x14ac:dyDescent="0.25">
      <c r="A87" s="5" t="s">
        <v>69</v>
      </c>
      <c r="B87" s="53" t="s">
        <v>70</v>
      </c>
      <c r="C87" s="53"/>
      <c r="D87" s="4">
        <f>D80</f>
        <v>0</v>
      </c>
    </row>
    <row r="88" spans="1:4" x14ac:dyDescent="0.25">
      <c r="A88" s="5" t="s">
        <v>71</v>
      </c>
      <c r="B88" s="53" t="s">
        <v>99</v>
      </c>
      <c r="C88" s="53"/>
      <c r="D88" s="4">
        <f>D84</f>
        <v>0</v>
      </c>
    </row>
    <row r="89" spans="1:4" x14ac:dyDescent="0.25">
      <c r="A89" s="56" t="s">
        <v>30</v>
      </c>
      <c r="B89" s="56"/>
      <c r="C89" s="56"/>
      <c r="D89" s="4">
        <f>SUM(D87:D88)</f>
        <v>0</v>
      </c>
    </row>
    <row r="90" spans="1:4" x14ac:dyDescent="0.25">
      <c r="A90" s="57"/>
      <c r="B90" s="57"/>
      <c r="C90" s="57"/>
      <c r="D90" s="57"/>
    </row>
    <row r="91" spans="1:4" x14ac:dyDescent="0.25">
      <c r="A91" s="58" t="s">
        <v>74</v>
      </c>
      <c r="B91" s="59"/>
      <c r="C91" s="59"/>
      <c r="D91" s="60"/>
    </row>
    <row r="92" spans="1:4" x14ac:dyDescent="0.25">
      <c r="A92" s="5">
        <v>5</v>
      </c>
      <c r="B92" s="53" t="s">
        <v>75</v>
      </c>
      <c r="C92" s="53"/>
      <c r="D92" s="5" t="s">
        <v>21</v>
      </c>
    </row>
    <row r="93" spans="1:4" x14ac:dyDescent="0.25">
      <c r="A93" s="5" t="s">
        <v>2</v>
      </c>
      <c r="B93" s="53" t="s">
        <v>76</v>
      </c>
      <c r="C93" s="53"/>
      <c r="D93" s="9">
        <v>0</v>
      </c>
    </row>
    <row r="94" spans="1:4" x14ac:dyDescent="0.25">
      <c r="A94" s="5" t="s">
        <v>3</v>
      </c>
      <c r="B94" s="53" t="s">
        <v>77</v>
      </c>
      <c r="C94" s="53"/>
      <c r="D94" s="9">
        <v>0</v>
      </c>
    </row>
    <row r="95" spans="1:4" x14ac:dyDescent="0.25">
      <c r="A95" s="5" t="s">
        <v>6</v>
      </c>
      <c r="B95" s="53" t="s">
        <v>78</v>
      </c>
      <c r="C95" s="53"/>
      <c r="D95" s="9">
        <v>0</v>
      </c>
    </row>
    <row r="96" spans="1:4" x14ac:dyDescent="0.25">
      <c r="A96" s="5" t="s">
        <v>7</v>
      </c>
      <c r="B96" s="53" t="s">
        <v>126</v>
      </c>
      <c r="C96" s="53"/>
      <c r="D96" s="9">
        <v>1.25</v>
      </c>
    </row>
    <row r="97" spans="1:4" x14ac:dyDescent="0.25">
      <c r="A97" s="56" t="s">
        <v>38</v>
      </c>
      <c r="B97" s="56"/>
      <c r="C97" s="56"/>
      <c r="D97" s="4">
        <f>SUM(D93:D96)</f>
        <v>1.25</v>
      </c>
    </row>
    <row r="98" spans="1:4" x14ac:dyDescent="0.25">
      <c r="A98" s="57"/>
      <c r="B98" s="57"/>
      <c r="C98" s="57"/>
      <c r="D98" s="57"/>
    </row>
    <row r="99" spans="1:4" x14ac:dyDescent="0.25">
      <c r="A99" s="54" t="s">
        <v>79</v>
      </c>
      <c r="B99" s="54"/>
      <c r="C99" s="54"/>
      <c r="D99" s="54"/>
    </row>
    <row r="100" spans="1:4" x14ac:dyDescent="0.25">
      <c r="A100" s="5">
        <v>6</v>
      </c>
      <c r="B100" s="6" t="s">
        <v>80</v>
      </c>
      <c r="C100" s="5" t="s">
        <v>35</v>
      </c>
      <c r="D100" s="5" t="s">
        <v>21</v>
      </c>
    </row>
    <row r="101" spans="1:4" x14ac:dyDescent="0.25">
      <c r="A101" s="5" t="s">
        <v>2</v>
      </c>
      <c r="B101" s="6" t="s">
        <v>81</v>
      </c>
      <c r="C101" s="3">
        <v>0.08</v>
      </c>
      <c r="D101" s="4">
        <f>D117*C101</f>
        <v>1480.8207074559998</v>
      </c>
    </row>
    <row r="102" spans="1:4" x14ac:dyDescent="0.25">
      <c r="A102" s="5" t="s">
        <v>3</v>
      </c>
      <c r="B102" s="6" t="s">
        <v>82</v>
      </c>
      <c r="C102" s="3">
        <v>0.05</v>
      </c>
      <c r="D102" s="4">
        <f>(D101+D117)*C102</f>
        <v>999.55397753279999</v>
      </c>
    </row>
    <row r="103" spans="1:4" x14ac:dyDescent="0.25">
      <c r="A103" s="5" t="s">
        <v>6</v>
      </c>
      <c r="B103" s="68" t="s">
        <v>83</v>
      </c>
      <c r="C103" s="69"/>
      <c r="D103" s="70"/>
    </row>
    <row r="104" spans="1:4" x14ac:dyDescent="0.25">
      <c r="A104" s="5"/>
      <c r="B104" s="6" t="s">
        <v>84</v>
      </c>
      <c r="C104" s="3">
        <v>1.6500000000000001E-2</v>
      </c>
      <c r="D104" s="4">
        <f ca="1">D119*C104</f>
        <v>403.90140316631505</v>
      </c>
    </row>
    <row r="105" spans="1:4" x14ac:dyDescent="0.25">
      <c r="A105" s="5"/>
      <c r="B105" s="6" t="s">
        <v>85</v>
      </c>
      <c r="C105" s="3">
        <v>7.5999999999999998E-2</v>
      </c>
      <c r="D105" s="4">
        <f ca="1">D119*C105</f>
        <v>1860.3943418569661</v>
      </c>
    </row>
    <row r="106" spans="1:4" x14ac:dyDescent="0.25">
      <c r="A106" s="5"/>
      <c r="B106" s="6" t="s">
        <v>86</v>
      </c>
      <c r="C106" s="3">
        <v>0</v>
      </c>
      <c r="D106" s="4">
        <f ca="1">D119*C106</f>
        <v>0</v>
      </c>
    </row>
    <row r="107" spans="1:4" x14ac:dyDescent="0.25">
      <c r="A107" s="5"/>
      <c r="B107" s="6" t="s">
        <v>87</v>
      </c>
      <c r="C107" s="3">
        <v>0.05</v>
      </c>
      <c r="D107" s="4">
        <f ca="1">D119*C107</f>
        <v>1223.9436459585304</v>
      </c>
    </row>
    <row r="108" spans="1:4" x14ac:dyDescent="0.25">
      <c r="A108" s="56" t="s">
        <v>38</v>
      </c>
      <c r="B108" s="56"/>
      <c r="C108" s="3">
        <f>SUM(C101,C102,C104,C105,C106,C107)</f>
        <v>0.27250000000000002</v>
      </c>
      <c r="D108" s="4">
        <f ca="1">SUM(D101,D102,D104,D105,D106,D107)</f>
        <v>5968.6140759706113</v>
      </c>
    </row>
    <row r="109" spans="1:4" x14ac:dyDescent="0.25">
      <c r="A109" s="57"/>
      <c r="B109" s="57"/>
      <c r="C109" s="57"/>
      <c r="D109" s="57"/>
    </row>
    <row r="110" spans="1:4" x14ac:dyDescent="0.25">
      <c r="A110" s="54" t="s">
        <v>88</v>
      </c>
      <c r="B110" s="54"/>
      <c r="C110" s="54"/>
      <c r="D110" s="54"/>
    </row>
    <row r="111" spans="1:4" x14ac:dyDescent="0.25">
      <c r="A111" s="5"/>
      <c r="B111" s="53" t="s">
        <v>89</v>
      </c>
      <c r="C111" s="53"/>
      <c r="D111" s="5" t="s">
        <v>21</v>
      </c>
    </row>
    <row r="112" spans="1:4" x14ac:dyDescent="0.25">
      <c r="A112" s="5" t="s">
        <v>2</v>
      </c>
      <c r="B112" s="53" t="s">
        <v>19</v>
      </c>
      <c r="C112" s="53"/>
      <c r="D112" s="4">
        <f>D27</f>
        <v>10302</v>
      </c>
    </row>
    <row r="113" spans="1:4" x14ac:dyDescent="0.25">
      <c r="A113" s="5" t="s">
        <v>3</v>
      </c>
      <c r="B113" s="53" t="s">
        <v>31</v>
      </c>
      <c r="C113" s="53"/>
      <c r="D113" s="4">
        <f>D59</f>
        <v>7468.3636847999996</v>
      </c>
    </row>
    <row r="114" spans="1:4" x14ac:dyDescent="0.25">
      <c r="A114" s="5" t="s">
        <v>6</v>
      </c>
      <c r="B114" s="53" t="s">
        <v>60</v>
      </c>
      <c r="C114" s="53"/>
      <c r="D114" s="4">
        <f>D69</f>
        <v>738.64515840000001</v>
      </c>
    </row>
    <row r="115" spans="1:4" x14ac:dyDescent="0.25">
      <c r="A115" s="5" t="s">
        <v>7</v>
      </c>
      <c r="B115" s="53" t="s">
        <v>68</v>
      </c>
      <c r="C115" s="53"/>
      <c r="D115" s="4">
        <f>D89</f>
        <v>0</v>
      </c>
    </row>
    <row r="116" spans="1:4" x14ac:dyDescent="0.25">
      <c r="A116" s="5" t="s">
        <v>26</v>
      </c>
      <c r="B116" s="53" t="s">
        <v>74</v>
      </c>
      <c r="C116" s="53"/>
      <c r="D116" s="4">
        <f>D97</f>
        <v>1.25</v>
      </c>
    </row>
    <row r="117" spans="1:4" x14ac:dyDescent="0.25">
      <c r="A117" s="56" t="s">
        <v>90</v>
      </c>
      <c r="B117" s="56"/>
      <c r="C117" s="56"/>
      <c r="D117" s="4">
        <f>SUM(D112:D116)</f>
        <v>18510.258843199998</v>
      </c>
    </row>
    <row r="118" spans="1:4" x14ac:dyDescent="0.25">
      <c r="A118" s="5" t="s">
        <v>47</v>
      </c>
      <c r="B118" s="53" t="s">
        <v>79</v>
      </c>
      <c r="C118" s="53"/>
      <c r="D118" s="4">
        <f ca="1">D108</f>
        <v>5968.6140759706113</v>
      </c>
    </row>
    <row r="119" spans="1:4" x14ac:dyDescent="0.25">
      <c r="A119" s="55" t="s">
        <v>103</v>
      </c>
      <c r="B119" s="55"/>
      <c r="C119" s="55"/>
      <c r="D119" s="11">
        <f ca="1">D117+D118</f>
        <v>24478.872919170608</v>
      </c>
    </row>
    <row r="120" spans="1:4" x14ac:dyDescent="0.25">
      <c r="A120" s="55" t="s">
        <v>104</v>
      </c>
      <c r="B120" s="55"/>
      <c r="C120" s="55"/>
      <c r="D120" s="11">
        <f ca="1">D119*12</f>
        <v>293746.4750300473</v>
      </c>
    </row>
    <row r="121" spans="1:4" x14ac:dyDescent="0.25">
      <c r="B121" s="12"/>
      <c r="C121" s="12"/>
    </row>
    <row r="122" spans="1:4" x14ac:dyDescent="0.25">
      <c r="B122" s="12"/>
      <c r="C122" s="12"/>
    </row>
    <row r="123" spans="1:4" x14ac:dyDescent="0.25">
      <c r="B123" s="12"/>
      <c r="C123" s="12"/>
    </row>
    <row r="124" spans="1:4" x14ac:dyDescent="0.25">
      <c r="B124" s="12"/>
      <c r="C124" s="12"/>
    </row>
    <row r="125" spans="1:4" x14ac:dyDescent="0.25">
      <c r="B125" s="12"/>
      <c r="C125" s="12"/>
    </row>
    <row r="126" spans="1:4" x14ac:dyDescent="0.25">
      <c r="B126" s="12"/>
      <c r="C126" s="12"/>
    </row>
    <row r="127" spans="1:4" x14ac:dyDescent="0.25">
      <c r="B127" s="12"/>
      <c r="C127" s="12"/>
    </row>
    <row r="128" spans="1:4" x14ac:dyDescent="0.25">
      <c r="B128" s="12"/>
      <c r="C128" s="12"/>
    </row>
  </sheetData>
  <mergeCells count="81">
    <mergeCell ref="B13:C13"/>
    <mergeCell ref="A1:D1"/>
    <mergeCell ref="A2:D2"/>
    <mergeCell ref="A3:D3"/>
    <mergeCell ref="A4:D4"/>
    <mergeCell ref="A5:D5"/>
    <mergeCell ref="A7:D7"/>
    <mergeCell ref="A8:D8"/>
    <mergeCell ref="A9:D9"/>
    <mergeCell ref="A10:D10"/>
    <mergeCell ref="B11:C11"/>
    <mergeCell ref="B12:C12"/>
    <mergeCell ref="B25:C25"/>
    <mergeCell ref="B14:C14"/>
    <mergeCell ref="B15:C15"/>
    <mergeCell ref="B16:C16"/>
    <mergeCell ref="B17:C17"/>
    <mergeCell ref="A18:D18"/>
    <mergeCell ref="A19:D19"/>
    <mergeCell ref="B20:C20"/>
    <mergeCell ref="B21:C21"/>
    <mergeCell ref="B22:C22"/>
    <mergeCell ref="B23:C23"/>
    <mergeCell ref="B24:C24"/>
    <mergeCell ref="B52:C52"/>
    <mergeCell ref="B26:C26"/>
    <mergeCell ref="A27:C27"/>
    <mergeCell ref="A28:D28"/>
    <mergeCell ref="A29:D29"/>
    <mergeCell ref="A30:D30"/>
    <mergeCell ref="A34:B34"/>
    <mergeCell ref="A35:D35"/>
    <mergeCell ref="A45:B45"/>
    <mergeCell ref="A46:D46"/>
    <mergeCell ref="B50:C50"/>
    <mergeCell ref="B51:C51"/>
    <mergeCell ref="A71:D71"/>
    <mergeCell ref="A53:C53"/>
    <mergeCell ref="A54:D54"/>
    <mergeCell ref="B55:C55"/>
    <mergeCell ref="B56:C56"/>
    <mergeCell ref="B57:C57"/>
    <mergeCell ref="B58:C58"/>
    <mergeCell ref="A59:C59"/>
    <mergeCell ref="A60:D60"/>
    <mergeCell ref="A61:D61"/>
    <mergeCell ref="A69:B69"/>
    <mergeCell ref="A70:D70"/>
    <mergeCell ref="B92:C92"/>
    <mergeCell ref="A72:D72"/>
    <mergeCell ref="A80:B80"/>
    <mergeCell ref="A81:D81"/>
    <mergeCell ref="A84:B84"/>
    <mergeCell ref="A85:D85"/>
    <mergeCell ref="B86:C86"/>
    <mergeCell ref="B87:C87"/>
    <mergeCell ref="B88:C88"/>
    <mergeCell ref="A89:C89"/>
    <mergeCell ref="A90:D90"/>
    <mergeCell ref="A91:D91"/>
    <mergeCell ref="B111:C111"/>
    <mergeCell ref="B93:C93"/>
    <mergeCell ref="B94:C94"/>
    <mergeCell ref="B95:C95"/>
    <mergeCell ref="B96:C96"/>
    <mergeCell ref="A97:C97"/>
    <mergeCell ref="A98:D98"/>
    <mergeCell ref="A99:D99"/>
    <mergeCell ref="B103:D103"/>
    <mergeCell ref="A108:B108"/>
    <mergeCell ref="A109:D109"/>
    <mergeCell ref="A110:D110"/>
    <mergeCell ref="B118:C118"/>
    <mergeCell ref="A119:C119"/>
    <mergeCell ref="A120:C120"/>
    <mergeCell ref="B112:C112"/>
    <mergeCell ref="B113:C113"/>
    <mergeCell ref="B114:C114"/>
    <mergeCell ref="B115:C115"/>
    <mergeCell ref="B116:C116"/>
    <mergeCell ref="A117:C117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AF5C2-1550-44FF-9EBB-BB76C28D5849}">
  <dimension ref="A1:D128"/>
  <sheetViews>
    <sheetView topLeftCell="A28" workbookViewId="0">
      <selection activeCell="G28" sqref="G28"/>
    </sheetView>
  </sheetViews>
  <sheetFormatPr defaultRowHeight="15" x14ac:dyDescent="0.25"/>
  <cols>
    <col min="1" max="1" width="3.5703125" style="12" customWidth="1"/>
    <col min="2" max="2" width="65" style="13" bestFit="1" customWidth="1"/>
    <col min="3" max="3" width="16.7109375" style="13" customWidth="1"/>
    <col min="4" max="4" width="23.42578125" style="12" bestFit="1" customWidth="1"/>
  </cols>
  <sheetData>
    <row r="1" spans="1:4" x14ac:dyDescent="0.25">
      <c r="A1" s="49" t="s">
        <v>0</v>
      </c>
      <c r="B1" s="49"/>
      <c r="C1" s="49"/>
      <c r="D1" s="49"/>
    </row>
    <row r="2" spans="1:4" x14ac:dyDescent="0.25">
      <c r="A2" s="49" t="s">
        <v>127</v>
      </c>
      <c r="B2" s="49"/>
      <c r="C2" s="49"/>
      <c r="D2" s="49"/>
    </row>
    <row r="3" spans="1:4" x14ac:dyDescent="0.25">
      <c r="A3" s="49" t="s">
        <v>105</v>
      </c>
      <c r="B3" s="49"/>
      <c r="C3" s="49"/>
      <c r="D3" s="49"/>
    </row>
    <row r="4" spans="1:4" x14ac:dyDescent="0.25">
      <c r="A4" s="49" t="s">
        <v>128</v>
      </c>
      <c r="B4" s="49"/>
      <c r="C4" s="49"/>
      <c r="D4" s="49"/>
    </row>
    <row r="5" spans="1:4" x14ac:dyDescent="0.25">
      <c r="A5" s="49" t="s">
        <v>91</v>
      </c>
      <c r="B5" s="49"/>
      <c r="C5" s="49"/>
      <c r="D5" s="49"/>
    </row>
    <row r="6" spans="1:4" x14ac:dyDescent="0.25">
      <c r="A6" s="13"/>
      <c r="D6" s="13"/>
    </row>
    <row r="7" spans="1:4" x14ac:dyDescent="0.25">
      <c r="A7" s="63" t="s">
        <v>1</v>
      </c>
      <c r="B7" s="64"/>
      <c r="C7" s="64"/>
      <c r="D7" s="65"/>
    </row>
    <row r="8" spans="1:4" x14ac:dyDescent="0.25">
      <c r="A8" s="54" t="s">
        <v>11</v>
      </c>
      <c r="B8" s="54"/>
      <c r="C8" s="54"/>
      <c r="D8" s="54"/>
    </row>
    <row r="9" spans="1:4" x14ac:dyDescent="0.25">
      <c r="A9" s="66" t="s">
        <v>12</v>
      </c>
      <c r="B9" s="66"/>
      <c r="C9" s="66"/>
      <c r="D9" s="66"/>
    </row>
    <row r="10" spans="1:4" x14ac:dyDescent="0.25">
      <c r="A10" s="66" t="s">
        <v>13</v>
      </c>
      <c r="B10" s="66"/>
      <c r="C10" s="66"/>
      <c r="D10" s="66"/>
    </row>
    <row r="11" spans="1:4" x14ac:dyDescent="0.25">
      <c r="A11" s="7" t="s">
        <v>2</v>
      </c>
      <c r="B11" s="48" t="s">
        <v>14</v>
      </c>
      <c r="C11" s="48"/>
      <c r="D11" s="14" t="s">
        <v>140</v>
      </c>
    </row>
    <row r="12" spans="1:4" x14ac:dyDescent="0.25">
      <c r="A12" s="7" t="s">
        <v>3</v>
      </c>
      <c r="B12" s="48" t="s">
        <v>9</v>
      </c>
      <c r="C12" s="48"/>
      <c r="D12" s="14" t="s">
        <v>10</v>
      </c>
    </row>
    <row r="13" spans="1:4" x14ac:dyDescent="0.25">
      <c r="A13" s="7" t="s">
        <v>6</v>
      </c>
      <c r="B13" s="48" t="s">
        <v>4</v>
      </c>
      <c r="C13" s="48"/>
      <c r="D13" s="14" t="s">
        <v>129</v>
      </c>
    </row>
    <row r="14" spans="1:4" x14ac:dyDescent="0.25">
      <c r="A14" s="7" t="s">
        <v>7</v>
      </c>
      <c r="B14" s="48" t="s">
        <v>15</v>
      </c>
      <c r="C14" s="48"/>
      <c r="D14" s="14">
        <v>2141</v>
      </c>
    </row>
    <row r="15" spans="1:4" x14ac:dyDescent="0.25">
      <c r="A15" s="7" t="s">
        <v>26</v>
      </c>
      <c r="B15" s="48" t="s">
        <v>17</v>
      </c>
      <c r="C15" s="48"/>
      <c r="D15" s="17" t="s">
        <v>142</v>
      </c>
    </row>
    <row r="16" spans="1:4" x14ac:dyDescent="0.25">
      <c r="A16" s="7" t="s">
        <v>47</v>
      </c>
      <c r="B16" s="48" t="s">
        <v>8</v>
      </c>
      <c r="C16" s="48"/>
      <c r="D16" s="17" t="s">
        <v>135</v>
      </c>
    </row>
    <row r="17" spans="1:4" x14ac:dyDescent="0.25">
      <c r="A17" s="7" t="s">
        <v>28</v>
      </c>
      <c r="B17" s="48" t="s">
        <v>18</v>
      </c>
      <c r="C17" s="48"/>
      <c r="D17" s="15">
        <v>44682</v>
      </c>
    </row>
    <row r="18" spans="1:4" x14ac:dyDescent="0.25">
      <c r="A18" s="50"/>
      <c r="B18" s="50"/>
      <c r="C18" s="50"/>
      <c r="D18" s="50"/>
    </row>
    <row r="19" spans="1:4" x14ac:dyDescent="0.25">
      <c r="A19" s="54" t="s">
        <v>19</v>
      </c>
      <c r="B19" s="54"/>
      <c r="C19" s="54"/>
      <c r="D19" s="54"/>
    </row>
    <row r="20" spans="1:4" x14ac:dyDescent="0.25">
      <c r="A20" s="5">
        <v>1</v>
      </c>
      <c r="B20" s="53" t="s">
        <v>20</v>
      </c>
      <c r="C20" s="53"/>
      <c r="D20" s="5" t="s">
        <v>21</v>
      </c>
    </row>
    <row r="21" spans="1:4" x14ac:dyDescent="0.25">
      <c r="A21" s="5" t="s">
        <v>2</v>
      </c>
      <c r="B21" s="53" t="s">
        <v>22</v>
      </c>
      <c r="C21" s="53"/>
      <c r="D21" s="22">
        <v>10302</v>
      </c>
    </row>
    <row r="22" spans="1:4" x14ac:dyDescent="0.25">
      <c r="A22" s="5" t="s">
        <v>3</v>
      </c>
      <c r="B22" s="53" t="s">
        <v>23</v>
      </c>
      <c r="C22" s="53"/>
      <c r="D22" s="9">
        <v>0</v>
      </c>
    </row>
    <row r="23" spans="1:4" x14ac:dyDescent="0.25">
      <c r="A23" s="5" t="s">
        <v>6</v>
      </c>
      <c r="B23" s="53" t="s">
        <v>24</v>
      </c>
      <c r="C23" s="53"/>
      <c r="D23" s="9">
        <v>0</v>
      </c>
    </row>
    <row r="24" spans="1:4" x14ac:dyDescent="0.25">
      <c r="A24" s="5" t="s">
        <v>7</v>
      </c>
      <c r="B24" s="53" t="s">
        <v>25</v>
      </c>
      <c r="C24" s="53"/>
      <c r="D24" s="9">
        <v>0</v>
      </c>
    </row>
    <row r="25" spans="1:4" x14ac:dyDescent="0.25">
      <c r="A25" s="5" t="s">
        <v>26</v>
      </c>
      <c r="B25" s="53" t="s">
        <v>27</v>
      </c>
      <c r="C25" s="53"/>
      <c r="D25" s="9">
        <v>0</v>
      </c>
    </row>
    <row r="26" spans="1:4" x14ac:dyDescent="0.25">
      <c r="A26" s="5" t="s">
        <v>47</v>
      </c>
      <c r="B26" s="53" t="s">
        <v>29</v>
      </c>
      <c r="C26" s="53"/>
      <c r="D26" s="9">
        <v>0</v>
      </c>
    </row>
    <row r="27" spans="1:4" x14ac:dyDescent="0.25">
      <c r="A27" s="51" t="s">
        <v>30</v>
      </c>
      <c r="B27" s="67"/>
      <c r="C27" s="52"/>
      <c r="D27" s="4">
        <f>SUM(D21:D26)</f>
        <v>10302</v>
      </c>
    </row>
    <row r="28" spans="1:4" x14ac:dyDescent="0.25">
      <c r="A28" s="50"/>
      <c r="B28" s="50"/>
      <c r="C28" s="50"/>
      <c r="D28" s="50"/>
    </row>
    <row r="29" spans="1:4" x14ac:dyDescent="0.25">
      <c r="A29" s="54" t="s">
        <v>31</v>
      </c>
      <c r="B29" s="54"/>
      <c r="C29" s="54"/>
      <c r="D29" s="54"/>
    </row>
    <row r="30" spans="1:4" x14ac:dyDescent="0.25">
      <c r="A30" s="54" t="s">
        <v>32</v>
      </c>
      <c r="B30" s="54"/>
      <c r="C30" s="54"/>
      <c r="D30" s="54"/>
    </row>
    <row r="31" spans="1:4" x14ac:dyDescent="0.25">
      <c r="A31" s="5" t="s">
        <v>33</v>
      </c>
      <c r="B31" s="8" t="s">
        <v>34</v>
      </c>
      <c r="C31" s="5" t="s">
        <v>35</v>
      </c>
      <c r="D31" s="5" t="s">
        <v>21</v>
      </c>
    </row>
    <row r="32" spans="1:4" x14ac:dyDescent="0.25">
      <c r="A32" s="5" t="s">
        <v>2</v>
      </c>
      <c r="B32" s="1" t="s">
        <v>36</v>
      </c>
      <c r="C32" s="10">
        <v>8.3299999999999999E-2</v>
      </c>
      <c r="D32" s="4">
        <f>$D$27*C32</f>
        <v>858.15660000000003</v>
      </c>
    </row>
    <row r="33" spans="1:4" x14ac:dyDescent="0.25">
      <c r="A33" s="5" t="s">
        <v>3</v>
      </c>
      <c r="B33" s="1" t="s">
        <v>37</v>
      </c>
      <c r="C33" s="10">
        <v>0.121</v>
      </c>
      <c r="D33" s="4">
        <f>$D$27*C33</f>
        <v>1246.5419999999999</v>
      </c>
    </row>
    <row r="34" spans="1:4" x14ac:dyDescent="0.25">
      <c r="A34" s="51" t="s">
        <v>38</v>
      </c>
      <c r="B34" s="52"/>
      <c r="C34" s="2">
        <f>SUM(C32:C33)</f>
        <v>0.20429999999999998</v>
      </c>
      <c r="D34" s="4">
        <f>SUM(D32:D33)</f>
        <v>2104.6985999999997</v>
      </c>
    </row>
    <row r="35" spans="1:4" x14ac:dyDescent="0.25">
      <c r="A35" s="55" t="s">
        <v>39</v>
      </c>
      <c r="B35" s="55"/>
      <c r="C35" s="55"/>
      <c r="D35" s="55"/>
    </row>
    <row r="36" spans="1:4" x14ac:dyDescent="0.25">
      <c r="A36" s="5" t="s">
        <v>40</v>
      </c>
      <c r="B36" s="5" t="s">
        <v>41</v>
      </c>
      <c r="C36" s="5" t="s">
        <v>35</v>
      </c>
      <c r="D36" s="5" t="s">
        <v>21</v>
      </c>
    </row>
    <row r="37" spans="1:4" x14ac:dyDescent="0.25">
      <c r="A37" s="5" t="s">
        <v>2</v>
      </c>
      <c r="B37" s="1" t="s">
        <v>42</v>
      </c>
      <c r="C37" s="10">
        <v>0.2</v>
      </c>
      <c r="D37" s="4">
        <f>($D$27+$D$34)*C37</f>
        <v>2481.3397199999999</v>
      </c>
    </row>
    <row r="38" spans="1:4" x14ac:dyDescent="0.25">
      <c r="A38" s="5" t="s">
        <v>3</v>
      </c>
      <c r="B38" s="1" t="s">
        <v>43</v>
      </c>
      <c r="C38" s="10">
        <v>2.5000000000000001E-2</v>
      </c>
      <c r="D38" s="4">
        <f t="shared" ref="D38:D44" si="0">($D$27+$D$34)*C38</f>
        <v>310.16746499999999</v>
      </c>
    </row>
    <row r="39" spans="1:4" x14ac:dyDescent="0.25">
      <c r="A39" s="5" t="s">
        <v>6</v>
      </c>
      <c r="B39" s="1" t="s">
        <v>44</v>
      </c>
      <c r="C39" s="10">
        <v>0.03</v>
      </c>
      <c r="D39" s="4">
        <f t="shared" si="0"/>
        <v>372.20095799999996</v>
      </c>
    </row>
    <row r="40" spans="1:4" x14ac:dyDescent="0.25">
      <c r="A40" s="5" t="s">
        <v>7</v>
      </c>
      <c r="B40" s="1" t="s">
        <v>45</v>
      </c>
      <c r="C40" s="10">
        <v>1.4999999999999999E-2</v>
      </c>
      <c r="D40" s="4">
        <f t="shared" si="0"/>
        <v>186.10047899999998</v>
      </c>
    </row>
    <row r="41" spans="1:4" x14ac:dyDescent="0.25">
      <c r="A41" s="5" t="s">
        <v>26</v>
      </c>
      <c r="B41" s="1" t="s">
        <v>46</v>
      </c>
      <c r="C41" s="10">
        <v>0.01</v>
      </c>
      <c r="D41" s="4">
        <f t="shared" si="0"/>
        <v>124.066986</v>
      </c>
    </row>
    <row r="42" spans="1:4" x14ac:dyDescent="0.25">
      <c r="A42" s="5" t="s">
        <v>47</v>
      </c>
      <c r="B42" s="1" t="s">
        <v>48</v>
      </c>
      <c r="C42" s="10">
        <v>6.0000000000000001E-3</v>
      </c>
      <c r="D42" s="4">
        <f t="shared" si="0"/>
        <v>74.440191600000006</v>
      </c>
    </row>
    <row r="43" spans="1:4" x14ac:dyDescent="0.25">
      <c r="A43" s="5" t="s">
        <v>28</v>
      </c>
      <c r="B43" s="1" t="s">
        <v>49</v>
      </c>
      <c r="C43" s="10">
        <v>2E-3</v>
      </c>
      <c r="D43" s="4">
        <f t="shared" si="0"/>
        <v>24.813397200000001</v>
      </c>
    </row>
    <row r="44" spans="1:4" x14ac:dyDescent="0.25">
      <c r="A44" s="5" t="s">
        <v>50</v>
      </c>
      <c r="B44" s="1" t="s">
        <v>51</v>
      </c>
      <c r="C44" s="10">
        <v>0.08</v>
      </c>
      <c r="D44" s="4">
        <f t="shared" si="0"/>
        <v>992.535888</v>
      </c>
    </row>
    <row r="45" spans="1:4" x14ac:dyDescent="0.25">
      <c r="A45" s="51" t="s">
        <v>38</v>
      </c>
      <c r="B45" s="52"/>
      <c r="C45" s="2">
        <f>SUM(C37:C44)</f>
        <v>0.36800000000000005</v>
      </c>
      <c r="D45" s="4">
        <f>SUM(D37:D44)</f>
        <v>4565.6650847999999</v>
      </c>
    </row>
    <row r="46" spans="1:4" x14ac:dyDescent="0.25">
      <c r="A46" s="54" t="s">
        <v>52</v>
      </c>
      <c r="B46" s="54"/>
      <c r="C46" s="54"/>
      <c r="D46" s="54"/>
    </row>
    <row r="47" spans="1:4" x14ac:dyDescent="0.25">
      <c r="A47" s="5" t="s">
        <v>53</v>
      </c>
      <c r="B47" s="1" t="s">
        <v>54</v>
      </c>
      <c r="C47" s="5" t="s">
        <v>55</v>
      </c>
      <c r="D47" s="5" t="s">
        <v>21</v>
      </c>
    </row>
    <row r="48" spans="1:4" x14ac:dyDescent="0.25">
      <c r="A48" s="5" t="s">
        <v>2</v>
      </c>
      <c r="B48" s="1" t="s">
        <v>56</v>
      </c>
      <c r="C48" s="16">
        <v>5.5</v>
      </c>
      <c r="D48" s="4">
        <v>0</v>
      </c>
    </row>
    <row r="49" spans="1:4" ht="25.5" x14ac:dyDescent="0.25">
      <c r="A49" s="5" t="s">
        <v>3</v>
      </c>
      <c r="B49" s="6" t="s">
        <v>92</v>
      </c>
      <c r="C49" s="16">
        <v>38</v>
      </c>
      <c r="D49" s="4">
        <f>C49*21</f>
        <v>798</v>
      </c>
    </row>
    <row r="50" spans="1:4" x14ac:dyDescent="0.25">
      <c r="A50" s="5" t="s">
        <v>6</v>
      </c>
      <c r="B50" s="53" t="s">
        <v>94</v>
      </c>
      <c r="C50" s="53"/>
      <c r="D50" s="4"/>
    </row>
    <row r="51" spans="1:4" x14ac:dyDescent="0.25">
      <c r="A51" s="5" t="s">
        <v>7</v>
      </c>
      <c r="B51" s="53" t="s">
        <v>57</v>
      </c>
      <c r="C51" s="53"/>
      <c r="D51" s="4"/>
    </row>
    <row r="52" spans="1:4" x14ac:dyDescent="0.25">
      <c r="A52" s="5" t="s">
        <v>26</v>
      </c>
      <c r="B52" s="53" t="s">
        <v>93</v>
      </c>
      <c r="C52" s="53"/>
      <c r="D52" s="18"/>
    </row>
    <row r="53" spans="1:4" x14ac:dyDescent="0.25">
      <c r="A53" s="56" t="s">
        <v>30</v>
      </c>
      <c r="B53" s="56"/>
      <c r="C53" s="56"/>
      <c r="D53" s="4">
        <f>SUM(D48:D52)</f>
        <v>798</v>
      </c>
    </row>
    <row r="54" spans="1:4" x14ac:dyDescent="0.25">
      <c r="A54" s="54" t="s">
        <v>58</v>
      </c>
      <c r="B54" s="54"/>
      <c r="C54" s="54"/>
      <c r="D54" s="54"/>
    </row>
    <row r="55" spans="1:4" x14ac:dyDescent="0.25">
      <c r="A55" s="5">
        <v>2</v>
      </c>
      <c r="B55" s="53" t="s">
        <v>59</v>
      </c>
      <c r="C55" s="53"/>
      <c r="D55" s="5" t="s">
        <v>21</v>
      </c>
    </row>
    <row r="56" spans="1:4" x14ac:dyDescent="0.25">
      <c r="A56" s="5" t="s">
        <v>33</v>
      </c>
      <c r="B56" s="53" t="s">
        <v>34</v>
      </c>
      <c r="C56" s="53"/>
      <c r="D56" s="4">
        <f>D34</f>
        <v>2104.6985999999997</v>
      </c>
    </row>
    <row r="57" spans="1:4" x14ac:dyDescent="0.25">
      <c r="A57" s="5" t="s">
        <v>40</v>
      </c>
      <c r="B57" s="53" t="s">
        <v>41</v>
      </c>
      <c r="C57" s="53"/>
      <c r="D57" s="4">
        <f>D45</f>
        <v>4565.6650847999999</v>
      </c>
    </row>
    <row r="58" spans="1:4" x14ac:dyDescent="0.25">
      <c r="A58" s="5" t="s">
        <v>53</v>
      </c>
      <c r="B58" s="53" t="s">
        <v>54</v>
      </c>
      <c r="C58" s="53"/>
      <c r="D58" s="4">
        <f>D53</f>
        <v>798</v>
      </c>
    </row>
    <row r="59" spans="1:4" x14ac:dyDescent="0.25">
      <c r="A59" s="56" t="s">
        <v>30</v>
      </c>
      <c r="B59" s="56"/>
      <c r="C59" s="56"/>
      <c r="D59" s="4">
        <f>SUM(D56:D58)</f>
        <v>7468.3636847999996</v>
      </c>
    </row>
    <row r="60" spans="1:4" x14ac:dyDescent="0.25">
      <c r="A60" s="50"/>
      <c r="B60" s="50"/>
      <c r="C60" s="50"/>
      <c r="D60" s="50"/>
    </row>
    <row r="61" spans="1:4" x14ac:dyDescent="0.25">
      <c r="A61" s="54" t="s">
        <v>60</v>
      </c>
      <c r="B61" s="54"/>
      <c r="C61" s="54"/>
      <c r="D61" s="54"/>
    </row>
    <row r="62" spans="1:4" x14ac:dyDescent="0.25">
      <c r="A62" s="5">
        <v>3</v>
      </c>
      <c r="B62" s="8" t="s">
        <v>61</v>
      </c>
      <c r="C62" s="5" t="s">
        <v>35</v>
      </c>
      <c r="D62" s="5" t="s">
        <v>21</v>
      </c>
    </row>
    <row r="63" spans="1:4" x14ac:dyDescent="0.25">
      <c r="A63" s="5" t="s">
        <v>2</v>
      </c>
      <c r="B63" s="8" t="s">
        <v>62</v>
      </c>
      <c r="C63" s="10">
        <v>4.1999999999999997E-3</v>
      </c>
      <c r="D63" s="4">
        <f>D27*C63</f>
        <v>43.2684</v>
      </c>
    </row>
    <row r="64" spans="1:4" x14ac:dyDescent="0.25">
      <c r="A64" s="5" t="s">
        <v>3</v>
      </c>
      <c r="B64" s="8" t="s">
        <v>63</v>
      </c>
      <c r="C64" s="10">
        <v>3.4000000000000002E-4</v>
      </c>
      <c r="D64" s="4">
        <f>D27*C64</f>
        <v>3.5026800000000002</v>
      </c>
    </row>
    <row r="65" spans="1:4" x14ac:dyDescent="0.25">
      <c r="A65" s="5" t="s">
        <v>6</v>
      </c>
      <c r="B65" s="8" t="s">
        <v>64</v>
      </c>
      <c r="C65" s="10">
        <v>0.04</v>
      </c>
      <c r="D65" s="4">
        <f>D27*C65</f>
        <v>412.08</v>
      </c>
    </row>
    <row r="66" spans="1:4" x14ac:dyDescent="0.25">
      <c r="A66" s="5" t="s">
        <v>7</v>
      </c>
      <c r="B66" s="8" t="s">
        <v>65</v>
      </c>
      <c r="C66" s="10">
        <v>1.9400000000000001E-2</v>
      </c>
      <c r="D66" s="4">
        <f>D27*C66</f>
        <v>199.8588</v>
      </c>
    </row>
    <row r="67" spans="1:4" x14ac:dyDescent="0.25">
      <c r="A67" s="5" t="s">
        <v>26</v>
      </c>
      <c r="B67" s="8" t="s">
        <v>66</v>
      </c>
      <c r="C67" s="10">
        <f>C45</f>
        <v>0.36800000000000005</v>
      </c>
      <c r="D67" s="4">
        <f>D66*C67</f>
        <v>73.54803840000001</v>
      </c>
    </row>
    <row r="68" spans="1:4" x14ac:dyDescent="0.25">
      <c r="A68" s="5" t="s">
        <v>47</v>
      </c>
      <c r="B68" s="8" t="s">
        <v>67</v>
      </c>
      <c r="C68" s="10">
        <v>6.2E-4</v>
      </c>
      <c r="D68" s="4">
        <f>D27*C68</f>
        <v>6.3872400000000003</v>
      </c>
    </row>
    <row r="69" spans="1:4" x14ac:dyDescent="0.25">
      <c r="A69" s="51" t="s">
        <v>38</v>
      </c>
      <c r="B69" s="52"/>
      <c r="C69" s="2">
        <f>SUM(C63:C68)</f>
        <v>0.43256000000000006</v>
      </c>
      <c r="D69" s="4">
        <f>SUM(D63:D68)</f>
        <v>738.64515840000001</v>
      </c>
    </row>
    <row r="70" spans="1:4" x14ac:dyDescent="0.25">
      <c r="A70" s="57"/>
      <c r="B70" s="57"/>
      <c r="C70" s="57"/>
      <c r="D70" s="57"/>
    </row>
    <row r="71" spans="1:4" x14ac:dyDescent="0.25">
      <c r="A71" s="54" t="s">
        <v>68</v>
      </c>
      <c r="B71" s="54"/>
      <c r="C71" s="54"/>
      <c r="D71" s="54"/>
    </row>
    <row r="72" spans="1:4" x14ac:dyDescent="0.25">
      <c r="A72" s="58" t="s">
        <v>101</v>
      </c>
      <c r="B72" s="59"/>
      <c r="C72" s="59"/>
      <c r="D72" s="60"/>
    </row>
    <row r="73" spans="1:4" x14ac:dyDescent="0.25">
      <c r="A73" s="5" t="s">
        <v>69</v>
      </c>
      <c r="B73" s="1" t="s">
        <v>70</v>
      </c>
      <c r="C73" s="5" t="s">
        <v>35</v>
      </c>
      <c r="D73" s="5" t="s">
        <v>21</v>
      </c>
    </row>
    <row r="74" spans="1:4" x14ac:dyDescent="0.25">
      <c r="A74" s="5" t="s">
        <v>2</v>
      </c>
      <c r="B74" s="1" t="s">
        <v>95</v>
      </c>
      <c r="C74" s="2">
        <v>0</v>
      </c>
      <c r="D74" s="4">
        <f t="shared" ref="D74:D77" si="1">$D$27*C74</f>
        <v>0</v>
      </c>
    </row>
    <row r="75" spans="1:4" x14ac:dyDescent="0.25">
      <c r="A75" s="5" t="s">
        <v>3</v>
      </c>
      <c r="B75" s="1" t="s">
        <v>70</v>
      </c>
      <c r="C75" s="2">
        <v>0</v>
      </c>
      <c r="D75" s="4">
        <f t="shared" si="1"/>
        <v>0</v>
      </c>
    </row>
    <row r="76" spans="1:4" x14ac:dyDescent="0.25">
      <c r="A76" s="5" t="s">
        <v>6</v>
      </c>
      <c r="B76" s="1" t="s">
        <v>96</v>
      </c>
      <c r="C76" s="2">
        <v>0</v>
      </c>
      <c r="D76" s="4">
        <f t="shared" si="1"/>
        <v>0</v>
      </c>
    </row>
    <row r="77" spans="1:4" x14ac:dyDescent="0.25">
      <c r="A77" s="5" t="s">
        <v>7</v>
      </c>
      <c r="B77" s="1" t="s">
        <v>97</v>
      </c>
      <c r="C77" s="2">
        <v>0</v>
      </c>
      <c r="D77" s="4">
        <f t="shared" si="1"/>
        <v>0</v>
      </c>
    </row>
    <row r="78" spans="1:4" x14ac:dyDescent="0.25">
      <c r="A78" s="5" t="s">
        <v>26</v>
      </c>
      <c r="B78" s="1" t="s">
        <v>98</v>
      </c>
      <c r="C78" s="2">
        <v>0</v>
      </c>
      <c r="D78" s="4">
        <f>$D$27*C78</f>
        <v>0</v>
      </c>
    </row>
    <row r="79" spans="1:4" x14ac:dyDescent="0.25">
      <c r="A79" s="5" t="s">
        <v>47</v>
      </c>
      <c r="B79" s="1" t="s">
        <v>29</v>
      </c>
      <c r="C79" s="2">
        <v>0</v>
      </c>
      <c r="D79" s="4">
        <f>$D$27*C79</f>
        <v>0</v>
      </c>
    </row>
    <row r="80" spans="1:4" x14ac:dyDescent="0.25">
      <c r="A80" s="51" t="s">
        <v>38</v>
      </c>
      <c r="B80" s="52"/>
      <c r="C80" s="2">
        <f>SUM(C74:C79)</f>
        <v>0</v>
      </c>
      <c r="D80" s="4">
        <f>SUM(D74:D79)</f>
        <v>0</v>
      </c>
    </row>
    <row r="81" spans="1:4" x14ac:dyDescent="0.25">
      <c r="A81" s="61" t="s">
        <v>102</v>
      </c>
      <c r="B81" s="62"/>
      <c r="C81" s="62"/>
      <c r="D81" s="62"/>
    </row>
    <row r="82" spans="1:4" x14ac:dyDescent="0.25">
      <c r="A82" s="5" t="s">
        <v>71</v>
      </c>
      <c r="B82" s="1" t="s">
        <v>99</v>
      </c>
      <c r="C82" s="5" t="s">
        <v>35</v>
      </c>
      <c r="D82" s="5" t="s">
        <v>21</v>
      </c>
    </row>
    <row r="83" spans="1:4" x14ac:dyDescent="0.25">
      <c r="A83" s="5" t="s">
        <v>2</v>
      </c>
      <c r="B83" s="8" t="s">
        <v>100</v>
      </c>
      <c r="C83" s="2">
        <v>0</v>
      </c>
      <c r="D83" s="4">
        <v>0</v>
      </c>
    </row>
    <row r="84" spans="1:4" x14ac:dyDescent="0.25">
      <c r="A84" s="51" t="s">
        <v>38</v>
      </c>
      <c r="B84" s="52"/>
      <c r="C84" s="2">
        <f>SUM(C83)</f>
        <v>0</v>
      </c>
      <c r="D84" s="4">
        <f>SUM(D83)</f>
        <v>0</v>
      </c>
    </row>
    <row r="85" spans="1:4" x14ac:dyDescent="0.25">
      <c r="A85" s="54" t="s">
        <v>72</v>
      </c>
      <c r="B85" s="54"/>
      <c r="C85" s="54"/>
      <c r="D85" s="54"/>
    </row>
    <row r="86" spans="1:4" x14ac:dyDescent="0.25">
      <c r="A86" s="5">
        <v>4</v>
      </c>
      <c r="B86" s="53" t="s">
        <v>73</v>
      </c>
      <c r="C86" s="53"/>
      <c r="D86" s="5" t="s">
        <v>21</v>
      </c>
    </row>
    <row r="87" spans="1:4" x14ac:dyDescent="0.25">
      <c r="A87" s="5" t="s">
        <v>69</v>
      </c>
      <c r="B87" s="53" t="s">
        <v>70</v>
      </c>
      <c r="C87" s="53"/>
      <c r="D87" s="4">
        <f>D80</f>
        <v>0</v>
      </c>
    </row>
    <row r="88" spans="1:4" x14ac:dyDescent="0.25">
      <c r="A88" s="5" t="s">
        <v>71</v>
      </c>
      <c r="B88" s="53" t="s">
        <v>99</v>
      </c>
      <c r="C88" s="53"/>
      <c r="D88" s="4">
        <f>D84</f>
        <v>0</v>
      </c>
    </row>
    <row r="89" spans="1:4" x14ac:dyDescent="0.25">
      <c r="A89" s="56" t="s">
        <v>30</v>
      </c>
      <c r="B89" s="56"/>
      <c r="C89" s="56"/>
      <c r="D89" s="4">
        <f>SUM(D87:D88)</f>
        <v>0</v>
      </c>
    </row>
    <row r="90" spans="1:4" x14ac:dyDescent="0.25">
      <c r="A90" s="57"/>
      <c r="B90" s="57"/>
      <c r="C90" s="57"/>
      <c r="D90" s="57"/>
    </row>
    <row r="91" spans="1:4" x14ac:dyDescent="0.25">
      <c r="A91" s="58" t="s">
        <v>74</v>
      </c>
      <c r="B91" s="59"/>
      <c r="C91" s="59"/>
      <c r="D91" s="60"/>
    </row>
    <row r="92" spans="1:4" x14ac:dyDescent="0.25">
      <c r="A92" s="5">
        <v>5</v>
      </c>
      <c r="B92" s="53" t="s">
        <v>75</v>
      </c>
      <c r="C92" s="53"/>
      <c r="D92" s="5" t="s">
        <v>21</v>
      </c>
    </row>
    <row r="93" spans="1:4" x14ac:dyDescent="0.25">
      <c r="A93" s="5" t="s">
        <v>2</v>
      </c>
      <c r="B93" s="53" t="s">
        <v>76</v>
      </c>
      <c r="C93" s="53"/>
      <c r="D93" s="9">
        <v>0</v>
      </c>
    </row>
    <row r="94" spans="1:4" x14ac:dyDescent="0.25">
      <c r="A94" s="5" t="s">
        <v>3</v>
      </c>
      <c r="B94" s="53" t="s">
        <v>77</v>
      </c>
      <c r="C94" s="53"/>
      <c r="D94" s="9">
        <v>0</v>
      </c>
    </row>
    <row r="95" spans="1:4" x14ac:dyDescent="0.25">
      <c r="A95" s="5" t="s">
        <v>6</v>
      </c>
      <c r="B95" s="53" t="s">
        <v>78</v>
      </c>
      <c r="C95" s="53"/>
      <c r="D95" s="9">
        <v>0</v>
      </c>
    </row>
    <row r="96" spans="1:4" x14ac:dyDescent="0.25">
      <c r="A96" s="5" t="s">
        <v>7</v>
      </c>
      <c r="B96" s="53" t="s">
        <v>126</v>
      </c>
      <c r="C96" s="53"/>
      <c r="D96" s="9">
        <v>1.25</v>
      </c>
    </row>
    <row r="97" spans="1:4" x14ac:dyDescent="0.25">
      <c r="A97" s="56" t="s">
        <v>38</v>
      </c>
      <c r="B97" s="56"/>
      <c r="C97" s="56"/>
      <c r="D97" s="4">
        <f>SUM(D93:D96)</f>
        <v>1.25</v>
      </c>
    </row>
    <row r="98" spans="1:4" x14ac:dyDescent="0.25">
      <c r="A98" s="57"/>
      <c r="B98" s="57"/>
      <c r="C98" s="57"/>
      <c r="D98" s="57"/>
    </row>
    <row r="99" spans="1:4" x14ac:dyDescent="0.25">
      <c r="A99" s="54" t="s">
        <v>79</v>
      </c>
      <c r="B99" s="54"/>
      <c r="C99" s="54"/>
      <c r="D99" s="54"/>
    </row>
    <row r="100" spans="1:4" x14ac:dyDescent="0.25">
      <c r="A100" s="5">
        <v>6</v>
      </c>
      <c r="B100" s="6" t="s">
        <v>80</v>
      </c>
      <c r="C100" s="5" t="s">
        <v>35</v>
      </c>
      <c r="D100" s="5" t="s">
        <v>21</v>
      </c>
    </row>
    <row r="101" spans="1:4" x14ac:dyDescent="0.25">
      <c r="A101" s="5" t="s">
        <v>2</v>
      </c>
      <c r="B101" s="6" t="s">
        <v>81</v>
      </c>
      <c r="C101" s="3">
        <v>0.08</v>
      </c>
      <c r="D101" s="4">
        <f>D117*C101</f>
        <v>1480.8207074559998</v>
      </c>
    </row>
    <row r="102" spans="1:4" x14ac:dyDescent="0.25">
      <c r="A102" s="5" t="s">
        <v>3</v>
      </c>
      <c r="B102" s="6" t="s">
        <v>82</v>
      </c>
      <c r="C102" s="3">
        <v>0.05</v>
      </c>
      <c r="D102" s="4">
        <f>(D101+D117)*C102</f>
        <v>999.55397753279999</v>
      </c>
    </row>
    <row r="103" spans="1:4" x14ac:dyDescent="0.25">
      <c r="A103" s="5" t="s">
        <v>6</v>
      </c>
      <c r="B103" s="68" t="s">
        <v>83</v>
      </c>
      <c r="C103" s="69"/>
      <c r="D103" s="70"/>
    </row>
    <row r="104" spans="1:4" x14ac:dyDescent="0.25">
      <c r="A104" s="5"/>
      <c r="B104" s="6" t="s">
        <v>84</v>
      </c>
      <c r="C104" s="3">
        <v>1.6500000000000001E-2</v>
      </c>
      <c r="D104" s="4">
        <f ca="1">D119*C104</f>
        <v>403.90140316631505</v>
      </c>
    </row>
    <row r="105" spans="1:4" x14ac:dyDescent="0.25">
      <c r="A105" s="5"/>
      <c r="B105" s="6" t="s">
        <v>85</v>
      </c>
      <c r="C105" s="3">
        <v>7.5999999999999998E-2</v>
      </c>
      <c r="D105" s="4">
        <f ca="1">D119*C105</f>
        <v>1860.3943418569661</v>
      </c>
    </row>
    <row r="106" spans="1:4" x14ac:dyDescent="0.25">
      <c r="A106" s="5"/>
      <c r="B106" s="6" t="s">
        <v>86</v>
      </c>
      <c r="C106" s="3">
        <v>0</v>
      </c>
      <c r="D106" s="4">
        <f ca="1">D119*C106</f>
        <v>0</v>
      </c>
    </row>
    <row r="107" spans="1:4" x14ac:dyDescent="0.25">
      <c r="A107" s="5"/>
      <c r="B107" s="6" t="s">
        <v>87</v>
      </c>
      <c r="C107" s="3">
        <v>0.05</v>
      </c>
      <c r="D107" s="4">
        <f ca="1">D119*C107</f>
        <v>1223.9436459585304</v>
      </c>
    </row>
    <row r="108" spans="1:4" x14ac:dyDescent="0.25">
      <c r="A108" s="56" t="s">
        <v>38</v>
      </c>
      <c r="B108" s="56"/>
      <c r="C108" s="3">
        <f>SUM(C101,C102,C104,C105,C106,C107)</f>
        <v>0.27250000000000002</v>
      </c>
      <c r="D108" s="4">
        <f ca="1">SUM(D101,D102,D104,D105,D106,D107)</f>
        <v>5968.6140759706113</v>
      </c>
    </row>
    <row r="109" spans="1:4" x14ac:dyDescent="0.25">
      <c r="A109" s="57"/>
      <c r="B109" s="57"/>
      <c r="C109" s="57"/>
      <c r="D109" s="57"/>
    </row>
    <row r="110" spans="1:4" x14ac:dyDescent="0.25">
      <c r="A110" s="54" t="s">
        <v>88</v>
      </c>
      <c r="B110" s="54"/>
      <c r="C110" s="54"/>
      <c r="D110" s="54"/>
    </row>
    <row r="111" spans="1:4" x14ac:dyDescent="0.25">
      <c r="A111" s="5"/>
      <c r="B111" s="53" t="s">
        <v>89</v>
      </c>
      <c r="C111" s="53"/>
      <c r="D111" s="5" t="s">
        <v>21</v>
      </c>
    </row>
    <row r="112" spans="1:4" x14ac:dyDescent="0.25">
      <c r="A112" s="5" t="s">
        <v>2</v>
      </c>
      <c r="B112" s="53" t="s">
        <v>19</v>
      </c>
      <c r="C112" s="53"/>
      <c r="D112" s="4">
        <f>D27</f>
        <v>10302</v>
      </c>
    </row>
    <row r="113" spans="1:4" x14ac:dyDescent="0.25">
      <c r="A113" s="5" t="s">
        <v>3</v>
      </c>
      <c r="B113" s="53" t="s">
        <v>31</v>
      </c>
      <c r="C113" s="53"/>
      <c r="D113" s="4">
        <f>D59</f>
        <v>7468.3636847999996</v>
      </c>
    </row>
    <row r="114" spans="1:4" x14ac:dyDescent="0.25">
      <c r="A114" s="5" t="s">
        <v>6</v>
      </c>
      <c r="B114" s="53" t="s">
        <v>60</v>
      </c>
      <c r="C114" s="53"/>
      <c r="D114" s="4">
        <f>D69</f>
        <v>738.64515840000001</v>
      </c>
    </row>
    <row r="115" spans="1:4" x14ac:dyDescent="0.25">
      <c r="A115" s="5" t="s">
        <v>7</v>
      </c>
      <c r="B115" s="53" t="s">
        <v>68</v>
      </c>
      <c r="C115" s="53"/>
      <c r="D115" s="4">
        <f>D89</f>
        <v>0</v>
      </c>
    </row>
    <row r="116" spans="1:4" x14ac:dyDescent="0.25">
      <c r="A116" s="5" t="s">
        <v>26</v>
      </c>
      <c r="B116" s="53" t="s">
        <v>74</v>
      </c>
      <c r="C116" s="53"/>
      <c r="D116" s="4">
        <f>D97</f>
        <v>1.25</v>
      </c>
    </row>
    <row r="117" spans="1:4" x14ac:dyDescent="0.25">
      <c r="A117" s="56" t="s">
        <v>90</v>
      </c>
      <c r="B117" s="56"/>
      <c r="C117" s="56"/>
      <c r="D117" s="4">
        <f>SUM(D112:D116)</f>
        <v>18510.258843199998</v>
      </c>
    </row>
    <row r="118" spans="1:4" x14ac:dyDescent="0.25">
      <c r="A118" s="5" t="s">
        <v>47</v>
      </c>
      <c r="B118" s="53" t="s">
        <v>79</v>
      </c>
      <c r="C118" s="53"/>
      <c r="D118" s="4">
        <f ca="1">D108</f>
        <v>5968.6140759706113</v>
      </c>
    </row>
    <row r="119" spans="1:4" x14ac:dyDescent="0.25">
      <c r="A119" s="55" t="s">
        <v>103</v>
      </c>
      <c r="B119" s="55"/>
      <c r="C119" s="55"/>
      <c r="D119" s="11">
        <f ca="1">D117+D118</f>
        <v>24478.872919170608</v>
      </c>
    </row>
    <row r="120" spans="1:4" x14ac:dyDescent="0.25">
      <c r="A120" s="55" t="s">
        <v>104</v>
      </c>
      <c r="B120" s="55"/>
      <c r="C120" s="55"/>
      <c r="D120" s="11">
        <f ca="1">D119*12</f>
        <v>293746.4750300473</v>
      </c>
    </row>
    <row r="121" spans="1:4" x14ac:dyDescent="0.25">
      <c r="B121" s="12"/>
      <c r="C121" s="12"/>
    </row>
    <row r="122" spans="1:4" x14ac:dyDescent="0.25">
      <c r="B122" s="12"/>
      <c r="C122" s="12"/>
    </row>
    <row r="123" spans="1:4" x14ac:dyDescent="0.25">
      <c r="B123" s="12"/>
      <c r="C123" s="12"/>
    </row>
    <row r="124" spans="1:4" x14ac:dyDescent="0.25">
      <c r="B124" s="12"/>
      <c r="C124" s="12"/>
    </row>
    <row r="125" spans="1:4" x14ac:dyDescent="0.25">
      <c r="B125" s="12"/>
      <c r="C125" s="12"/>
    </row>
    <row r="126" spans="1:4" x14ac:dyDescent="0.25">
      <c r="B126" s="12"/>
      <c r="C126" s="12"/>
    </row>
    <row r="127" spans="1:4" x14ac:dyDescent="0.25">
      <c r="B127" s="12"/>
      <c r="C127" s="12"/>
    </row>
    <row r="128" spans="1:4" x14ac:dyDescent="0.25">
      <c r="B128" s="12"/>
      <c r="C128" s="12"/>
    </row>
  </sheetData>
  <mergeCells count="81">
    <mergeCell ref="B13:C13"/>
    <mergeCell ref="A1:D1"/>
    <mergeCell ref="A2:D2"/>
    <mergeCell ref="A3:D3"/>
    <mergeCell ref="A4:D4"/>
    <mergeCell ref="A5:D5"/>
    <mergeCell ref="A7:D7"/>
    <mergeCell ref="A8:D8"/>
    <mergeCell ref="A9:D9"/>
    <mergeCell ref="A10:D10"/>
    <mergeCell ref="B11:C11"/>
    <mergeCell ref="B12:C12"/>
    <mergeCell ref="B25:C25"/>
    <mergeCell ref="B14:C14"/>
    <mergeCell ref="B15:C15"/>
    <mergeCell ref="B16:C16"/>
    <mergeCell ref="B17:C17"/>
    <mergeCell ref="A18:D18"/>
    <mergeCell ref="A19:D19"/>
    <mergeCell ref="B20:C20"/>
    <mergeCell ref="B21:C21"/>
    <mergeCell ref="B22:C22"/>
    <mergeCell ref="B23:C23"/>
    <mergeCell ref="B24:C24"/>
    <mergeCell ref="B52:C52"/>
    <mergeCell ref="B26:C26"/>
    <mergeCell ref="A27:C27"/>
    <mergeCell ref="A28:D28"/>
    <mergeCell ref="A29:D29"/>
    <mergeCell ref="A30:D30"/>
    <mergeCell ref="A34:B34"/>
    <mergeCell ref="A35:D35"/>
    <mergeCell ref="A45:B45"/>
    <mergeCell ref="A46:D46"/>
    <mergeCell ref="B50:C50"/>
    <mergeCell ref="B51:C51"/>
    <mergeCell ref="A71:D71"/>
    <mergeCell ref="A53:C53"/>
    <mergeCell ref="A54:D54"/>
    <mergeCell ref="B55:C55"/>
    <mergeCell ref="B56:C56"/>
    <mergeCell ref="B57:C57"/>
    <mergeCell ref="B58:C58"/>
    <mergeCell ref="A59:C59"/>
    <mergeCell ref="A60:D60"/>
    <mergeCell ref="A61:D61"/>
    <mergeCell ref="A69:B69"/>
    <mergeCell ref="A70:D70"/>
    <mergeCell ref="B92:C92"/>
    <mergeCell ref="A72:D72"/>
    <mergeCell ref="A80:B80"/>
    <mergeCell ref="A81:D81"/>
    <mergeCell ref="A84:B84"/>
    <mergeCell ref="A85:D85"/>
    <mergeCell ref="B86:C86"/>
    <mergeCell ref="B87:C87"/>
    <mergeCell ref="B88:C88"/>
    <mergeCell ref="A89:C89"/>
    <mergeCell ref="A90:D90"/>
    <mergeCell ref="A91:D91"/>
    <mergeCell ref="B111:C111"/>
    <mergeCell ref="B93:C93"/>
    <mergeCell ref="B94:C94"/>
    <mergeCell ref="B95:C95"/>
    <mergeCell ref="B96:C96"/>
    <mergeCell ref="A97:C97"/>
    <mergeCell ref="A98:D98"/>
    <mergeCell ref="A99:D99"/>
    <mergeCell ref="B103:D103"/>
    <mergeCell ref="A108:B108"/>
    <mergeCell ref="A109:D109"/>
    <mergeCell ref="A110:D110"/>
    <mergeCell ref="B118:C118"/>
    <mergeCell ref="A119:C119"/>
    <mergeCell ref="A120:C120"/>
    <mergeCell ref="B112:C112"/>
    <mergeCell ref="B113:C113"/>
    <mergeCell ref="B114:C114"/>
    <mergeCell ref="B115:C115"/>
    <mergeCell ref="B116:C116"/>
    <mergeCell ref="A117:C117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31A6-FAF9-4E83-B8FC-A54F8D13A55B}">
  <dimension ref="A1:J128"/>
  <sheetViews>
    <sheetView showGridLines="0" topLeftCell="A32" workbookViewId="0">
      <selection activeCell="D106" sqref="D106"/>
    </sheetView>
  </sheetViews>
  <sheetFormatPr defaultRowHeight="15" x14ac:dyDescent="0.25"/>
  <cols>
    <col min="1" max="1" width="3.5703125" style="12" bestFit="1" customWidth="1"/>
    <col min="2" max="2" width="65" style="13" bestFit="1" customWidth="1"/>
    <col min="3" max="3" width="16.7109375" style="13" customWidth="1"/>
    <col min="4" max="4" width="23.42578125" style="12" bestFit="1" customWidth="1"/>
  </cols>
  <sheetData>
    <row r="1" spans="1:4" x14ac:dyDescent="0.25">
      <c r="A1" s="49" t="s">
        <v>0</v>
      </c>
      <c r="B1" s="49"/>
      <c r="C1" s="49"/>
      <c r="D1" s="49"/>
    </row>
    <row r="2" spans="1:4" x14ac:dyDescent="0.25">
      <c r="A2" s="49" t="s">
        <v>127</v>
      </c>
      <c r="B2" s="49"/>
      <c r="C2" s="49"/>
      <c r="D2" s="49"/>
    </row>
    <row r="3" spans="1:4" x14ac:dyDescent="0.25">
      <c r="A3" s="49" t="s">
        <v>105</v>
      </c>
      <c r="B3" s="49"/>
      <c r="C3" s="49"/>
      <c r="D3" s="49"/>
    </row>
    <row r="4" spans="1:4" x14ac:dyDescent="0.25">
      <c r="A4" s="49" t="s">
        <v>128</v>
      </c>
      <c r="B4" s="49"/>
      <c r="C4" s="49"/>
      <c r="D4" s="49"/>
    </row>
    <row r="5" spans="1:4" x14ac:dyDescent="0.25">
      <c r="A5" s="49" t="s">
        <v>91</v>
      </c>
      <c r="B5" s="49"/>
      <c r="C5" s="49"/>
      <c r="D5" s="49"/>
    </row>
    <row r="6" spans="1:4" x14ac:dyDescent="0.25">
      <c r="A6" s="13"/>
      <c r="D6" s="13"/>
    </row>
    <row r="7" spans="1:4" x14ac:dyDescent="0.25">
      <c r="A7" s="63" t="s">
        <v>1</v>
      </c>
      <c r="B7" s="64"/>
      <c r="C7" s="64"/>
      <c r="D7" s="65"/>
    </row>
    <row r="8" spans="1:4" x14ac:dyDescent="0.25">
      <c r="A8" s="54" t="s">
        <v>11</v>
      </c>
      <c r="B8" s="54"/>
      <c r="C8" s="54"/>
      <c r="D8" s="54"/>
    </row>
    <row r="9" spans="1:4" x14ac:dyDescent="0.25">
      <c r="A9" s="66" t="s">
        <v>12</v>
      </c>
      <c r="B9" s="66"/>
      <c r="C9" s="66"/>
      <c r="D9" s="66"/>
    </row>
    <row r="10" spans="1:4" x14ac:dyDescent="0.25">
      <c r="A10" s="66" t="s">
        <v>13</v>
      </c>
      <c r="B10" s="66"/>
      <c r="C10" s="66"/>
      <c r="D10" s="66"/>
    </row>
    <row r="11" spans="1:4" x14ac:dyDescent="0.25">
      <c r="A11" s="7" t="s">
        <v>2</v>
      </c>
      <c r="B11" s="48" t="s">
        <v>14</v>
      </c>
      <c r="C11" s="48"/>
      <c r="D11" s="14" t="s">
        <v>116</v>
      </c>
    </row>
    <row r="12" spans="1:4" x14ac:dyDescent="0.25">
      <c r="A12" s="7" t="s">
        <v>3</v>
      </c>
      <c r="B12" s="48" t="s">
        <v>9</v>
      </c>
      <c r="C12" s="48"/>
      <c r="D12" s="14" t="s">
        <v>10</v>
      </c>
    </row>
    <row r="13" spans="1:4" x14ac:dyDescent="0.25">
      <c r="A13" s="7" t="s">
        <v>6</v>
      </c>
      <c r="B13" s="48" t="s">
        <v>4</v>
      </c>
      <c r="C13" s="48"/>
      <c r="D13" s="14" t="s">
        <v>129</v>
      </c>
    </row>
    <row r="14" spans="1:4" x14ac:dyDescent="0.25">
      <c r="A14" s="7" t="s">
        <v>7</v>
      </c>
      <c r="B14" s="48" t="s">
        <v>15</v>
      </c>
      <c r="C14" s="48"/>
      <c r="D14" s="14" t="s">
        <v>16</v>
      </c>
    </row>
    <row r="15" spans="1:4" x14ac:dyDescent="0.25">
      <c r="A15" s="7" t="s">
        <v>26</v>
      </c>
      <c r="B15" s="48" t="s">
        <v>17</v>
      </c>
      <c r="C15" s="48"/>
      <c r="D15" s="14" t="s">
        <v>130</v>
      </c>
    </row>
    <row r="16" spans="1:4" x14ac:dyDescent="0.25">
      <c r="A16" s="7" t="s">
        <v>47</v>
      </c>
      <c r="B16" s="48" t="s">
        <v>8</v>
      </c>
      <c r="C16" s="48"/>
      <c r="D16" s="15" t="s">
        <v>131</v>
      </c>
    </row>
    <row r="17" spans="1:4" x14ac:dyDescent="0.25">
      <c r="A17" s="7" t="s">
        <v>28</v>
      </c>
      <c r="B17" s="48" t="s">
        <v>18</v>
      </c>
      <c r="C17" s="48"/>
      <c r="D17" s="15">
        <v>44986</v>
      </c>
    </row>
    <row r="18" spans="1:4" x14ac:dyDescent="0.25">
      <c r="A18" s="50"/>
      <c r="B18" s="50"/>
      <c r="C18" s="50"/>
      <c r="D18" s="50"/>
    </row>
    <row r="19" spans="1:4" x14ac:dyDescent="0.25">
      <c r="A19" s="54" t="s">
        <v>19</v>
      </c>
      <c r="B19" s="54"/>
      <c r="C19" s="54"/>
      <c r="D19" s="54"/>
    </row>
    <row r="20" spans="1:4" x14ac:dyDescent="0.25">
      <c r="A20" s="5">
        <v>1</v>
      </c>
      <c r="B20" s="53" t="s">
        <v>20</v>
      </c>
      <c r="C20" s="53"/>
      <c r="D20" s="5" t="s">
        <v>21</v>
      </c>
    </row>
    <row r="21" spans="1:4" x14ac:dyDescent="0.25">
      <c r="A21" s="5" t="s">
        <v>2</v>
      </c>
      <c r="B21" s="53" t="s">
        <v>22</v>
      </c>
      <c r="C21" s="53"/>
      <c r="D21" s="22">
        <v>7147.852857142856</v>
      </c>
    </row>
    <row r="22" spans="1:4" x14ac:dyDescent="0.25">
      <c r="A22" s="5" t="s">
        <v>3</v>
      </c>
      <c r="B22" s="53" t="s">
        <v>23</v>
      </c>
      <c r="C22" s="53"/>
      <c r="D22" s="9">
        <v>0</v>
      </c>
    </row>
    <row r="23" spans="1:4" x14ac:dyDescent="0.25">
      <c r="A23" s="5" t="s">
        <v>6</v>
      </c>
      <c r="B23" s="53" t="s">
        <v>24</v>
      </c>
      <c r="C23" s="53"/>
      <c r="D23" s="9">
        <v>0</v>
      </c>
    </row>
    <row r="24" spans="1:4" x14ac:dyDescent="0.25">
      <c r="A24" s="5" t="s">
        <v>7</v>
      </c>
      <c r="B24" s="53" t="s">
        <v>25</v>
      </c>
      <c r="C24" s="53"/>
      <c r="D24" s="9">
        <v>0</v>
      </c>
    </row>
    <row r="25" spans="1:4" x14ac:dyDescent="0.25">
      <c r="A25" s="5" t="s">
        <v>26</v>
      </c>
      <c r="B25" s="53" t="s">
        <v>27</v>
      </c>
      <c r="C25" s="53"/>
      <c r="D25" s="9">
        <v>0</v>
      </c>
    </row>
    <row r="26" spans="1:4" x14ac:dyDescent="0.25">
      <c r="A26" s="5" t="s">
        <v>47</v>
      </c>
      <c r="B26" s="53" t="s">
        <v>29</v>
      </c>
      <c r="C26" s="53"/>
      <c r="D26" s="9">
        <v>0</v>
      </c>
    </row>
    <row r="27" spans="1:4" x14ac:dyDescent="0.25">
      <c r="A27" s="51" t="s">
        <v>30</v>
      </c>
      <c r="B27" s="67"/>
      <c r="C27" s="52"/>
      <c r="D27" s="4">
        <f>SUM(D21:D26)</f>
        <v>7147.852857142856</v>
      </c>
    </row>
    <row r="28" spans="1:4" x14ac:dyDescent="0.25">
      <c r="A28" s="50"/>
      <c r="B28" s="50"/>
      <c r="C28" s="50"/>
      <c r="D28" s="50"/>
    </row>
    <row r="29" spans="1:4" x14ac:dyDescent="0.25">
      <c r="A29" s="54" t="s">
        <v>31</v>
      </c>
      <c r="B29" s="54"/>
      <c r="C29" s="54"/>
      <c r="D29" s="54"/>
    </row>
    <row r="30" spans="1:4" x14ac:dyDescent="0.25">
      <c r="A30" s="54" t="s">
        <v>32</v>
      </c>
      <c r="B30" s="54"/>
      <c r="C30" s="54"/>
      <c r="D30" s="54"/>
    </row>
    <row r="31" spans="1:4" ht="15" customHeight="1" x14ac:dyDescent="0.25">
      <c r="A31" s="5" t="s">
        <v>33</v>
      </c>
      <c r="B31" s="8" t="s">
        <v>34</v>
      </c>
      <c r="C31" s="5" t="s">
        <v>35</v>
      </c>
      <c r="D31" s="5" t="s">
        <v>21</v>
      </c>
    </row>
    <row r="32" spans="1:4" x14ac:dyDescent="0.25">
      <c r="A32" s="5" t="s">
        <v>2</v>
      </c>
      <c r="B32" s="1" t="s">
        <v>36</v>
      </c>
      <c r="C32" s="10">
        <v>8.3299999999999999E-2</v>
      </c>
      <c r="D32" s="4">
        <f>$D$27*C32</f>
        <v>595.41614299999992</v>
      </c>
    </row>
    <row r="33" spans="1:10" x14ac:dyDescent="0.25">
      <c r="A33" s="5" t="s">
        <v>3</v>
      </c>
      <c r="B33" s="1" t="s">
        <v>37</v>
      </c>
      <c r="C33" s="10">
        <v>0.121</v>
      </c>
      <c r="D33" s="4">
        <f>$D$27*C33</f>
        <v>864.8901957142856</v>
      </c>
    </row>
    <row r="34" spans="1:10" x14ac:dyDescent="0.25">
      <c r="A34" s="51" t="s">
        <v>38</v>
      </c>
      <c r="B34" s="52"/>
      <c r="C34" s="2">
        <f>SUM(C32:C33)</f>
        <v>0.20429999999999998</v>
      </c>
      <c r="D34" s="4">
        <f>SUM(D32:D33)</f>
        <v>1460.3063387142856</v>
      </c>
    </row>
    <row r="35" spans="1:10" x14ac:dyDescent="0.25">
      <c r="A35" s="55" t="s">
        <v>39</v>
      </c>
      <c r="B35" s="55"/>
      <c r="C35" s="55"/>
      <c r="D35" s="55"/>
    </row>
    <row r="36" spans="1:10" x14ac:dyDescent="0.25">
      <c r="A36" s="5" t="s">
        <v>40</v>
      </c>
      <c r="B36" s="5" t="s">
        <v>41</v>
      </c>
      <c r="C36" s="5" t="s">
        <v>35</v>
      </c>
      <c r="D36" s="5" t="s">
        <v>21</v>
      </c>
    </row>
    <row r="37" spans="1:10" x14ac:dyDescent="0.25">
      <c r="A37" s="5" t="s">
        <v>2</v>
      </c>
      <c r="B37" s="1" t="s">
        <v>42</v>
      </c>
      <c r="C37" s="10">
        <v>0.2</v>
      </c>
      <c r="D37" s="4">
        <f>($D$27+$D$34)*C37</f>
        <v>1721.6318391714283</v>
      </c>
    </row>
    <row r="38" spans="1:10" ht="15" customHeight="1" x14ac:dyDescent="0.25">
      <c r="A38" s="5" t="s">
        <v>3</v>
      </c>
      <c r="B38" s="1" t="s">
        <v>43</v>
      </c>
      <c r="C38" s="10">
        <v>2.5000000000000001E-2</v>
      </c>
      <c r="D38" s="4">
        <f t="shared" ref="D38:D44" si="0">($D$27+$D$34)*C38</f>
        <v>215.20397989642854</v>
      </c>
      <c r="G38">
        <v>5</v>
      </c>
      <c r="J38">
        <v>3</v>
      </c>
    </row>
    <row r="39" spans="1:10" ht="15" customHeight="1" x14ac:dyDescent="0.25">
      <c r="A39" s="5" t="s">
        <v>6</v>
      </c>
      <c r="B39" s="1" t="s">
        <v>44</v>
      </c>
      <c r="C39" s="10">
        <v>0.03</v>
      </c>
      <c r="D39" s="4">
        <f t="shared" si="0"/>
        <v>258.2447758757142</v>
      </c>
      <c r="G39">
        <f>G38/5*4</f>
        <v>4</v>
      </c>
      <c r="J39">
        <f>J38/5*4</f>
        <v>2.4</v>
      </c>
    </row>
    <row r="40" spans="1:10" x14ac:dyDescent="0.25">
      <c r="A40" s="5" t="s">
        <v>7</v>
      </c>
      <c r="B40" s="1" t="s">
        <v>45</v>
      </c>
      <c r="C40" s="10">
        <v>1.4999999999999999E-2</v>
      </c>
      <c r="D40" s="4">
        <f t="shared" si="0"/>
        <v>129.1223879378571</v>
      </c>
    </row>
    <row r="41" spans="1:10" x14ac:dyDescent="0.25">
      <c r="A41" s="5" t="s">
        <v>26</v>
      </c>
      <c r="B41" s="1" t="s">
        <v>46</v>
      </c>
      <c r="C41" s="10">
        <v>0.01</v>
      </c>
      <c r="D41" s="4">
        <f t="shared" si="0"/>
        <v>86.081591958571408</v>
      </c>
    </row>
    <row r="42" spans="1:10" x14ac:dyDescent="0.25">
      <c r="A42" s="5" t="s">
        <v>47</v>
      </c>
      <c r="B42" s="1" t="s">
        <v>48</v>
      </c>
      <c r="C42" s="10">
        <v>6.0000000000000001E-3</v>
      </c>
      <c r="D42" s="4">
        <f t="shared" si="0"/>
        <v>51.648955175142845</v>
      </c>
    </row>
    <row r="43" spans="1:10" x14ac:dyDescent="0.25">
      <c r="A43" s="5" t="s">
        <v>28</v>
      </c>
      <c r="B43" s="1" t="s">
        <v>49</v>
      </c>
      <c r="C43" s="10">
        <v>2E-3</v>
      </c>
      <c r="D43" s="4">
        <f t="shared" si="0"/>
        <v>17.216318391714282</v>
      </c>
    </row>
    <row r="44" spans="1:10" x14ac:dyDescent="0.25">
      <c r="A44" s="5" t="s">
        <v>50</v>
      </c>
      <c r="B44" s="1" t="s">
        <v>51</v>
      </c>
      <c r="C44" s="10">
        <v>0.08</v>
      </c>
      <c r="D44" s="4">
        <f t="shared" si="0"/>
        <v>688.65273566857127</v>
      </c>
    </row>
    <row r="45" spans="1:10" x14ac:dyDescent="0.25">
      <c r="A45" s="51" t="s">
        <v>38</v>
      </c>
      <c r="B45" s="52"/>
      <c r="C45" s="2">
        <f>SUM(C37:C44)</f>
        <v>0.36800000000000005</v>
      </c>
      <c r="D45" s="4">
        <f>SUM(D37:D44)</f>
        <v>3167.8025840754281</v>
      </c>
    </row>
    <row r="46" spans="1:10" x14ac:dyDescent="0.25">
      <c r="A46" s="54" t="s">
        <v>52</v>
      </c>
      <c r="B46" s="54"/>
      <c r="C46" s="54"/>
      <c r="D46" s="54"/>
      <c r="F46">
        <f>F47/D27*100</f>
        <v>4.8171999999999997</v>
      </c>
    </row>
    <row r="47" spans="1:10" x14ac:dyDescent="0.25">
      <c r="A47" s="5" t="s">
        <v>53</v>
      </c>
      <c r="B47" s="1" t="s">
        <v>54</v>
      </c>
      <c r="C47" s="5" t="s">
        <v>55</v>
      </c>
      <c r="D47" s="5" t="s">
        <v>21</v>
      </c>
      <c r="F47" s="23">
        <f>D44*50%</f>
        <v>344.32636783428563</v>
      </c>
    </row>
    <row r="48" spans="1:10" x14ac:dyDescent="0.25">
      <c r="A48" s="5" t="s">
        <v>2</v>
      </c>
      <c r="B48" s="1" t="s">
        <v>56</v>
      </c>
      <c r="C48" s="16">
        <v>5</v>
      </c>
      <c r="D48" s="4">
        <v>0</v>
      </c>
    </row>
    <row r="49" spans="1:8" ht="15" customHeight="1" x14ac:dyDescent="0.25">
      <c r="A49" s="5" t="s">
        <v>3</v>
      </c>
      <c r="B49" s="6" t="s">
        <v>92</v>
      </c>
      <c r="C49" s="16">
        <v>22.5</v>
      </c>
      <c r="D49" s="4">
        <f>C49*21</f>
        <v>472.5</v>
      </c>
    </row>
    <row r="50" spans="1:8" x14ac:dyDescent="0.25">
      <c r="A50" s="5" t="s">
        <v>6</v>
      </c>
      <c r="B50" s="53" t="s">
        <v>94</v>
      </c>
      <c r="C50" s="53"/>
      <c r="D50" s="9">
        <v>14.8</v>
      </c>
    </row>
    <row r="51" spans="1:8" x14ac:dyDescent="0.25">
      <c r="A51" s="5" t="s">
        <v>7</v>
      </c>
      <c r="B51" s="53" t="s">
        <v>57</v>
      </c>
      <c r="C51" s="53"/>
      <c r="D51" s="9">
        <v>0</v>
      </c>
    </row>
    <row r="52" spans="1:8" x14ac:dyDescent="0.25">
      <c r="A52" s="5" t="s">
        <v>26</v>
      </c>
      <c r="B52" s="53" t="s">
        <v>134</v>
      </c>
      <c r="C52" s="53"/>
      <c r="D52" s="16">
        <v>44.2</v>
      </c>
    </row>
    <row r="53" spans="1:8" x14ac:dyDescent="0.25">
      <c r="A53" s="56" t="s">
        <v>30</v>
      </c>
      <c r="B53" s="56"/>
      <c r="C53" s="56"/>
      <c r="D53" s="4">
        <f>SUM(D48:D52)</f>
        <v>531.5</v>
      </c>
    </row>
    <row r="54" spans="1:8" x14ac:dyDescent="0.25">
      <c r="A54" s="54" t="s">
        <v>58</v>
      </c>
      <c r="B54" s="54"/>
      <c r="C54" s="54"/>
      <c r="D54" s="54"/>
    </row>
    <row r="55" spans="1:8" x14ac:dyDescent="0.25">
      <c r="A55" s="5">
        <v>2</v>
      </c>
      <c r="B55" s="53" t="s">
        <v>59</v>
      </c>
      <c r="C55" s="53"/>
      <c r="D55" s="5" t="s">
        <v>21</v>
      </c>
    </row>
    <row r="56" spans="1:8" x14ac:dyDescent="0.25">
      <c r="A56" s="5" t="s">
        <v>33</v>
      </c>
      <c r="B56" s="53" t="s">
        <v>34</v>
      </c>
      <c r="C56" s="53"/>
      <c r="D56" s="4">
        <f>D34</f>
        <v>1460.3063387142856</v>
      </c>
    </row>
    <row r="57" spans="1:8" ht="15" customHeight="1" x14ac:dyDescent="0.25">
      <c r="A57" s="5" t="s">
        <v>40</v>
      </c>
      <c r="B57" s="53" t="s">
        <v>41</v>
      </c>
      <c r="C57" s="53"/>
      <c r="D57" s="4">
        <f>D45</f>
        <v>3167.8025840754281</v>
      </c>
    </row>
    <row r="58" spans="1:8" x14ac:dyDescent="0.25">
      <c r="A58" s="5" t="s">
        <v>53</v>
      </c>
      <c r="B58" s="53" t="s">
        <v>54</v>
      </c>
      <c r="C58" s="53"/>
      <c r="D58" s="4">
        <f>D53</f>
        <v>531.5</v>
      </c>
    </row>
    <row r="59" spans="1:8" x14ac:dyDescent="0.25">
      <c r="A59" s="56" t="s">
        <v>30</v>
      </c>
      <c r="B59" s="56"/>
      <c r="C59" s="56"/>
      <c r="D59" s="4">
        <f>SUM(D56:D58)</f>
        <v>5159.6089227897137</v>
      </c>
    </row>
    <row r="60" spans="1:8" x14ac:dyDescent="0.25">
      <c r="A60" s="50"/>
      <c r="B60" s="50"/>
      <c r="C60" s="50"/>
      <c r="D60" s="50"/>
    </row>
    <row r="61" spans="1:8" x14ac:dyDescent="0.25">
      <c r="A61" s="54" t="s">
        <v>60</v>
      </c>
      <c r="B61" s="54"/>
      <c r="C61" s="54"/>
      <c r="D61" s="54"/>
      <c r="H61">
        <v>4</v>
      </c>
    </row>
    <row r="62" spans="1:8" x14ac:dyDescent="0.25">
      <c r="A62" s="5">
        <v>3</v>
      </c>
      <c r="B62" s="8" t="s">
        <v>61</v>
      </c>
      <c r="C62" s="5" t="s">
        <v>35</v>
      </c>
      <c r="D62" s="5" t="s">
        <v>21</v>
      </c>
      <c r="H62">
        <f>H61/5*4</f>
        <v>3.2</v>
      </c>
    </row>
    <row r="63" spans="1:8" ht="15" customHeight="1" x14ac:dyDescent="0.25">
      <c r="A63" s="5" t="s">
        <v>2</v>
      </c>
      <c r="B63" s="8" t="s">
        <v>62</v>
      </c>
      <c r="C63" s="10">
        <v>4.1999999999999997E-3</v>
      </c>
      <c r="D63" s="4">
        <f>D27*C63</f>
        <v>30.020981999999993</v>
      </c>
    </row>
    <row r="64" spans="1:8" x14ac:dyDescent="0.25">
      <c r="A64" s="5" t="s">
        <v>3</v>
      </c>
      <c r="B64" s="8" t="s">
        <v>63</v>
      </c>
      <c r="C64" s="10">
        <v>3.4000000000000002E-4</v>
      </c>
      <c r="D64" s="4">
        <f>D27*C64</f>
        <v>2.4302699714285714</v>
      </c>
    </row>
    <row r="65" spans="1:4" x14ac:dyDescent="0.25">
      <c r="A65" s="5" t="s">
        <v>6</v>
      </c>
      <c r="B65" s="8" t="s">
        <v>64</v>
      </c>
      <c r="C65" s="10">
        <v>0.04</v>
      </c>
      <c r="D65" s="4">
        <f>D27*C65</f>
        <v>285.91411428571422</v>
      </c>
    </row>
    <row r="66" spans="1:4" x14ac:dyDescent="0.25">
      <c r="A66" s="5" t="s">
        <v>7</v>
      </c>
      <c r="B66" s="8" t="s">
        <v>65</v>
      </c>
      <c r="C66" s="10">
        <v>1.9400000000000001E-2</v>
      </c>
      <c r="D66" s="4">
        <f>D27*C66</f>
        <v>138.6683454285714</v>
      </c>
    </row>
    <row r="67" spans="1:4" x14ac:dyDescent="0.25">
      <c r="A67" s="5" t="s">
        <v>26</v>
      </c>
      <c r="B67" s="8" t="s">
        <v>66</v>
      </c>
      <c r="C67" s="10">
        <f>C45</f>
        <v>0.36800000000000005</v>
      </c>
      <c r="D67" s="4">
        <f>D66*C67</f>
        <v>51.029951117714283</v>
      </c>
    </row>
    <row r="68" spans="1:4" x14ac:dyDescent="0.25">
      <c r="A68" s="5" t="s">
        <v>47</v>
      </c>
      <c r="B68" s="8" t="s">
        <v>67</v>
      </c>
      <c r="C68" s="10">
        <v>6.2E-4</v>
      </c>
      <c r="D68" s="4">
        <f>D27*C68</f>
        <v>4.431668771428571</v>
      </c>
    </row>
    <row r="69" spans="1:4" x14ac:dyDescent="0.25">
      <c r="A69" s="51" t="s">
        <v>38</v>
      </c>
      <c r="B69" s="52"/>
      <c r="C69" s="2">
        <f>SUM(C63:C68)</f>
        <v>0.43256000000000006</v>
      </c>
      <c r="D69" s="4">
        <f>SUM(D63:D68)</f>
        <v>512.495331574857</v>
      </c>
    </row>
    <row r="70" spans="1:4" x14ac:dyDescent="0.25">
      <c r="A70" s="57"/>
      <c r="B70" s="57"/>
      <c r="C70" s="57"/>
      <c r="D70" s="57"/>
    </row>
    <row r="71" spans="1:4" x14ac:dyDescent="0.25">
      <c r="A71" s="54" t="s">
        <v>68</v>
      </c>
      <c r="B71" s="54"/>
      <c r="C71" s="54"/>
      <c r="D71" s="54"/>
    </row>
    <row r="72" spans="1:4" x14ac:dyDescent="0.25">
      <c r="A72" s="58" t="s">
        <v>101</v>
      </c>
      <c r="B72" s="59"/>
      <c r="C72" s="59"/>
      <c r="D72" s="60"/>
    </row>
    <row r="73" spans="1:4" ht="15" customHeight="1" x14ac:dyDescent="0.25">
      <c r="A73" s="5" t="s">
        <v>69</v>
      </c>
      <c r="B73" s="1" t="s">
        <v>70</v>
      </c>
      <c r="C73" s="5" t="s">
        <v>35</v>
      </c>
      <c r="D73" s="5" t="s">
        <v>21</v>
      </c>
    </row>
    <row r="74" spans="1:4" x14ac:dyDescent="0.25">
      <c r="A74" s="5" t="s">
        <v>2</v>
      </c>
      <c r="B74" s="1" t="s">
        <v>95</v>
      </c>
      <c r="C74" s="2">
        <v>0</v>
      </c>
      <c r="D74" s="4">
        <f t="shared" ref="D74:D77" si="1">$D$27*C74</f>
        <v>0</v>
      </c>
    </row>
    <row r="75" spans="1:4" x14ac:dyDescent="0.25">
      <c r="A75" s="5" t="s">
        <v>3</v>
      </c>
      <c r="B75" s="1" t="s">
        <v>70</v>
      </c>
      <c r="C75" s="2">
        <v>0</v>
      </c>
      <c r="D75" s="4">
        <f t="shared" si="1"/>
        <v>0</v>
      </c>
    </row>
    <row r="76" spans="1:4" x14ac:dyDescent="0.25">
      <c r="A76" s="5" t="s">
        <v>6</v>
      </c>
      <c r="B76" s="1" t="s">
        <v>96</v>
      </c>
      <c r="C76" s="2">
        <v>0</v>
      </c>
      <c r="D76" s="4">
        <f t="shared" si="1"/>
        <v>0</v>
      </c>
    </row>
    <row r="77" spans="1:4" x14ac:dyDescent="0.25">
      <c r="A77" s="5" t="s">
        <v>7</v>
      </c>
      <c r="B77" s="1" t="s">
        <v>97</v>
      </c>
      <c r="C77" s="2">
        <v>0</v>
      </c>
      <c r="D77" s="4">
        <f t="shared" si="1"/>
        <v>0</v>
      </c>
    </row>
    <row r="78" spans="1:4" x14ac:dyDescent="0.25">
      <c r="A78" s="5" t="s">
        <v>26</v>
      </c>
      <c r="B78" s="1" t="s">
        <v>98</v>
      </c>
      <c r="C78" s="2">
        <v>0</v>
      </c>
      <c r="D78" s="4">
        <f>$D$27*C78</f>
        <v>0</v>
      </c>
    </row>
    <row r="79" spans="1:4" x14ac:dyDescent="0.25">
      <c r="A79" s="5" t="s">
        <v>47</v>
      </c>
      <c r="B79" s="1" t="s">
        <v>29</v>
      </c>
      <c r="C79" s="2">
        <v>0</v>
      </c>
      <c r="D79" s="4">
        <f>$D$27*C79</f>
        <v>0</v>
      </c>
    </row>
    <row r="80" spans="1:4" x14ac:dyDescent="0.25">
      <c r="A80" s="51" t="s">
        <v>38</v>
      </c>
      <c r="B80" s="52"/>
      <c r="C80" s="2">
        <f>SUM(C74:C79)</f>
        <v>0</v>
      </c>
      <c r="D80" s="4">
        <f>SUM(D74:D79)</f>
        <v>0</v>
      </c>
    </row>
    <row r="81" spans="1:4" x14ac:dyDescent="0.25">
      <c r="A81" s="61" t="s">
        <v>102</v>
      </c>
      <c r="B81" s="62"/>
      <c r="C81" s="62"/>
      <c r="D81" s="62"/>
    </row>
    <row r="82" spans="1:4" x14ac:dyDescent="0.25">
      <c r="A82" s="5" t="s">
        <v>71</v>
      </c>
      <c r="B82" s="1" t="s">
        <v>99</v>
      </c>
      <c r="C82" s="5" t="s">
        <v>35</v>
      </c>
      <c r="D82" s="5" t="s">
        <v>21</v>
      </c>
    </row>
    <row r="83" spans="1:4" x14ac:dyDescent="0.25">
      <c r="A83" s="5" t="s">
        <v>2</v>
      </c>
      <c r="B83" s="8" t="s">
        <v>100</v>
      </c>
      <c r="C83" s="2">
        <v>0</v>
      </c>
      <c r="D83" s="4">
        <v>0</v>
      </c>
    </row>
    <row r="84" spans="1:4" ht="15" customHeight="1" x14ac:dyDescent="0.25">
      <c r="A84" s="51" t="s">
        <v>38</v>
      </c>
      <c r="B84" s="52"/>
      <c r="C84" s="2">
        <f>SUM(C83)</f>
        <v>0</v>
      </c>
      <c r="D84" s="4">
        <f>SUM(D83)</f>
        <v>0</v>
      </c>
    </row>
    <row r="85" spans="1:4" x14ac:dyDescent="0.25">
      <c r="A85" s="54" t="s">
        <v>72</v>
      </c>
      <c r="B85" s="54"/>
      <c r="C85" s="54"/>
      <c r="D85" s="54"/>
    </row>
    <row r="86" spans="1:4" x14ac:dyDescent="0.25">
      <c r="A86" s="5">
        <v>4</v>
      </c>
      <c r="B86" s="53" t="s">
        <v>73</v>
      </c>
      <c r="C86" s="53"/>
      <c r="D86" s="5" t="s">
        <v>21</v>
      </c>
    </row>
    <row r="87" spans="1:4" x14ac:dyDescent="0.25">
      <c r="A87" s="5" t="s">
        <v>69</v>
      </c>
      <c r="B87" s="53" t="s">
        <v>70</v>
      </c>
      <c r="C87" s="53"/>
      <c r="D87" s="4">
        <f>D80</f>
        <v>0</v>
      </c>
    </row>
    <row r="88" spans="1:4" ht="15" customHeight="1" x14ac:dyDescent="0.25">
      <c r="A88" s="5" t="s">
        <v>71</v>
      </c>
      <c r="B88" s="53" t="s">
        <v>99</v>
      </c>
      <c r="C88" s="53"/>
      <c r="D88" s="4">
        <f>D84</f>
        <v>0</v>
      </c>
    </row>
    <row r="89" spans="1:4" x14ac:dyDescent="0.25">
      <c r="A89" s="56" t="s">
        <v>30</v>
      </c>
      <c r="B89" s="56"/>
      <c r="C89" s="56"/>
      <c r="D89" s="4">
        <f>SUM(D87:D88)</f>
        <v>0</v>
      </c>
    </row>
    <row r="90" spans="1:4" x14ac:dyDescent="0.25">
      <c r="A90" s="57"/>
      <c r="B90" s="57"/>
      <c r="C90" s="57"/>
      <c r="D90" s="57"/>
    </row>
    <row r="91" spans="1:4" x14ac:dyDescent="0.25">
      <c r="A91" s="58" t="s">
        <v>74</v>
      </c>
      <c r="B91" s="59"/>
      <c r="C91" s="59"/>
      <c r="D91" s="60"/>
    </row>
    <row r="92" spans="1:4" x14ac:dyDescent="0.25">
      <c r="A92" s="5">
        <v>5</v>
      </c>
      <c r="B92" s="53" t="s">
        <v>75</v>
      </c>
      <c r="C92" s="53"/>
      <c r="D92" s="5" t="s">
        <v>21</v>
      </c>
    </row>
    <row r="93" spans="1:4" ht="15" customHeight="1" x14ac:dyDescent="0.25">
      <c r="A93" s="5" t="s">
        <v>2</v>
      </c>
      <c r="B93" s="53" t="s">
        <v>76</v>
      </c>
      <c r="C93" s="53"/>
      <c r="D93" s="9">
        <v>0</v>
      </c>
    </row>
    <row r="94" spans="1:4" x14ac:dyDescent="0.25">
      <c r="A94" s="5" t="s">
        <v>3</v>
      </c>
      <c r="B94" s="53" t="s">
        <v>77</v>
      </c>
      <c r="C94" s="53"/>
      <c r="D94" s="9">
        <v>0</v>
      </c>
    </row>
    <row r="95" spans="1:4" x14ac:dyDescent="0.25">
      <c r="A95" s="5" t="s">
        <v>6</v>
      </c>
      <c r="B95" s="53" t="s">
        <v>78</v>
      </c>
      <c r="C95" s="53"/>
      <c r="D95" s="9">
        <v>0</v>
      </c>
    </row>
    <row r="96" spans="1:4" x14ac:dyDescent="0.25">
      <c r="A96" s="5" t="s">
        <v>7</v>
      </c>
      <c r="B96" s="53" t="s">
        <v>126</v>
      </c>
      <c r="C96" s="53"/>
      <c r="D96" s="9">
        <v>1.25</v>
      </c>
    </row>
    <row r="97" spans="1:4" x14ac:dyDescent="0.25">
      <c r="A97" s="56" t="s">
        <v>38</v>
      </c>
      <c r="B97" s="56"/>
      <c r="C97" s="56"/>
      <c r="D97" s="4">
        <f>SUM(D93:D96)</f>
        <v>1.25</v>
      </c>
    </row>
    <row r="98" spans="1:4" x14ac:dyDescent="0.25">
      <c r="A98" s="57"/>
      <c r="B98" s="57"/>
      <c r="C98" s="57"/>
      <c r="D98" s="57"/>
    </row>
    <row r="99" spans="1:4" x14ac:dyDescent="0.25">
      <c r="A99" s="54" t="s">
        <v>79</v>
      </c>
      <c r="B99" s="54"/>
      <c r="C99" s="54"/>
      <c r="D99" s="54"/>
    </row>
    <row r="100" spans="1:4" x14ac:dyDescent="0.25">
      <c r="A100" s="5">
        <v>6</v>
      </c>
      <c r="B100" s="6" t="s">
        <v>80</v>
      </c>
      <c r="C100" s="5" t="s">
        <v>35</v>
      </c>
      <c r="D100" s="5" t="s">
        <v>21</v>
      </c>
    </row>
    <row r="101" spans="1:4" ht="15" customHeight="1" x14ac:dyDescent="0.25">
      <c r="A101" s="5" t="s">
        <v>2</v>
      </c>
      <c r="B101" s="6" t="s">
        <v>81</v>
      </c>
      <c r="C101" s="3">
        <v>0.08</v>
      </c>
      <c r="D101" s="4">
        <f>D117*C101</f>
        <v>1025.6965689205942</v>
      </c>
    </row>
    <row r="102" spans="1:4" x14ac:dyDescent="0.25">
      <c r="A102" s="5" t="s">
        <v>3</v>
      </c>
      <c r="B102" s="6" t="s">
        <v>82</v>
      </c>
      <c r="C102" s="3">
        <v>0.05</v>
      </c>
      <c r="D102" s="4">
        <f>(D101+D117)*C102</f>
        <v>692.34518402140111</v>
      </c>
    </row>
    <row r="103" spans="1:4" x14ac:dyDescent="0.25">
      <c r="A103" s="5" t="s">
        <v>6</v>
      </c>
      <c r="B103" s="68" t="s">
        <v>83</v>
      </c>
      <c r="C103" s="69"/>
      <c r="D103" s="70"/>
    </row>
    <row r="104" spans="1:4" x14ac:dyDescent="0.25">
      <c r="A104" s="5"/>
      <c r="B104" s="6" t="s">
        <v>84</v>
      </c>
      <c r="C104" s="3">
        <v>1.6500000000000001E-2</v>
      </c>
      <c r="D104" s="4">
        <f ca="1">D119*C104</f>
        <v>279.76397231885187</v>
      </c>
    </row>
    <row r="105" spans="1:4" x14ac:dyDescent="0.25">
      <c r="A105" s="5"/>
      <c r="B105" s="6" t="s">
        <v>85</v>
      </c>
      <c r="C105" s="3">
        <v>7.5999999999999998E-2</v>
      </c>
      <c r="D105" s="4">
        <f ca="1">D119*C105</f>
        <v>1288.6098118928935</v>
      </c>
    </row>
    <row r="106" spans="1:4" x14ac:dyDescent="0.25">
      <c r="A106" s="5"/>
      <c r="B106" s="6" t="s">
        <v>86</v>
      </c>
      <c r="C106" s="3">
        <v>0</v>
      </c>
      <c r="D106" s="4">
        <f ca="1">D119*C106</f>
        <v>0</v>
      </c>
    </row>
    <row r="107" spans="1:4" x14ac:dyDescent="0.25">
      <c r="A107" s="5"/>
      <c r="B107" s="6" t="s">
        <v>87</v>
      </c>
      <c r="C107" s="3">
        <v>0.05</v>
      </c>
      <c r="D107" s="4">
        <f ca="1">D119*C107</f>
        <v>847.76961308743</v>
      </c>
    </row>
    <row r="108" spans="1:4" x14ac:dyDescent="0.25">
      <c r="A108" s="56" t="s">
        <v>38</v>
      </c>
      <c r="B108" s="56"/>
      <c r="C108" s="3">
        <f>SUM(C101,C102,C104,C105,C106,C107)</f>
        <v>0.27250000000000002</v>
      </c>
      <c r="D108" s="4">
        <f ca="1">SUM(D101,D102,D104,D105,D106,D107)</f>
        <v>4134.185150241171</v>
      </c>
    </row>
    <row r="109" spans="1:4" x14ac:dyDescent="0.25">
      <c r="A109" s="57"/>
      <c r="B109" s="57"/>
      <c r="C109" s="57"/>
      <c r="D109" s="57"/>
    </row>
    <row r="110" spans="1:4" x14ac:dyDescent="0.25">
      <c r="A110" s="54" t="s">
        <v>88</v>
      </c>
      <c r="B110" s="54"/>
      <c r="C110" s="54"/>
      <c r="D110" s="54"/>
    </row>
    <row r="111" spans="1:4" x14ac:dyDescent="0.25">
      <c r="A111" s="5"/>
      <c r="B111" s="53" t="s">
        <v>89</v>
      </c>
      <c r="C111" s="53"/>
      <c r="D111" s="5" t="s">
        <v>21</v>
      </c>
    </row>
    <row r="112" spans="1:4" ht="15" customHeight="1" x14ac:dyDescent="0.25">
      <c r="A112" s="5" t="s">
        <v>2</v>
      </c>
      <c r="B112" s="53" t="s">
        <v>19</v>
      </c>
      <c r="C112" s="53"/>
      <c r="D112" s="4">
        <f>D27</f>
        <v>7147.852857142856</v>
      </c>
    </row>
    <row r="113" spans="1:4" x14ac:dyDescent="0.25">
      <c r="A113" s="5" t="s">
        <v>3</v>
      </c>
      <c r="B113" s="53" t="s">
        <v>31</v>
      </c>
      <c r="C113" s="53"/>
      <c r="D113" s="4">
        <f>D59</f>
        <v>5159.6089227897137</v>
      </c>
    </row>
    <row r="114" spans="1:4" x14ac:dyDescent="0.25">
      <c r="A114" s="5" t="s">
        <v>6</v>
      </c>
      <c r="B114" s="53" t="s">
        <v>60</v>
      </c>
      <c r="C114" s="53"/>
      <c r="D114" s="4">
        <f>D69</f>
        <v>512.495331574857</v>
      </c>
    </row>
    <row r="115" spans="1:4" x14ac:dyDescent="0.25">
      <c r="A115" s="5" t="s">
        <v>7</v>
      </c>
      <c r="B115" s="53" t="s">
        <v>68</v>
      </c>
      <c r="C115" s="53"/>
      <c r="D115" s="4">
        <f>D89</f>
        <v>0</v>
      </c>
    </row>
    <row r="116" spans="1:4" x14ac:dyDescent="0.25">
      <c r="A116" s="5" t="s">
        <v>26</v>
      </c>
      <c r="B116" s="53" t="s">
        <v>74</v>
      </c>
      <c r="C116" s="53"/>
      <c r="D116" s="4">
        <f>D97</f>
        <v>1.25</v>
      </c>
    </row>
    <row r="117" spans="1:4" x14ac:dyDescent="0.25">
      <c r="A117" s="56" t="s">
        <v>90</v>
      </c>
      <c r="B117" s="56"/>
      <c r="C117" s="56"/>
      <c r="D117" s="4">
        <f>SUM(D112:D116)</f>
        <v>12821.207111507427</v>
      </c>
    </row>
    <row r="118" spans="1:4" x14ac:dyDescent="0.25">
      <c r="A118" s="5" t="s">
        <v>47</v>
      </c>
      <c r="B118" s="53" t="s">
        <v>79</v>
      </c>
      <c r="C118" s="53"/>
      <c r="D118" s="4">
        <f ca="1">D108</f>
        <v>4134.185150241171</v>
      </c>
    </row>
    <row r="119" spans="1:4" x14ac:dyDescent="0.25">
      <c r="A119" s="55" t="s">
        <v>103</v>
      </c>
      <c r="B119" s="55"/>
      <c r="C119" s="55"/>
      <c r="D119" s="11">
        <f ca="1">D117+D118</f>
        <v>16955.392261748599</v>
      </c>
    </row>
    <row r="120" spans="1:4" x14ac:dyDescent="0.25">
      <c r="A120" s="55" t="s">
        <v>104</v>
      </c>
      <c r="B120" s="55"/>
      <c r="C120" s="55"/>
      <c r="D120" s="11">
        <f ca="1">D119*12</f>
        <v>203464.7071409832</v>
      </c>
    </row>
    <row r="121" spans="1:4" x14ac:dyDescent="0.25">
      <c r="A121" s="13"/>
      <c r="D121" s="13"/>
    </row>
    <row r="122" spans="1:4" x14ac:dyDescent="0.25">
      <c r="A122" s="13"/>
      <c r="D122" s="13"/>
    </row>
    <row r="123" spans="1:4" x14ac:dyDescent="0.25">
      <c r="A123" s="13"/>
      <c r="D123" s="13"/>
    </row>
    <row r="124" spans="1:4" x14ac:dyDescent="0.25">
      <c r="A124" s="13"/>
      <c r="D124" s="13"/>
    </row>
    <row r="125" spans="1:4" x14ac:dyDescent="0.25">
      <c r="A125" s="13"/>
      <c r="D125" s="13"/>
    </row>
    <row r="126" spans="1:4" x14ac:dyDescent="0.25">
      <c r="A126" s="13"/>
      <c r="D126" s="13"/>
    </row>
    <row r="127" spans="1:4" x14ac:dyDescent="0.25">
      <c r="A127" s="13"/>
      <c r="D127" s="13"/>
    </row>
    <row r="128" spans="1:4" x14ac:dyDescent="0.25">
      <c r="A128" s="13"/>
      <c r="D128" s="13"/>
    </row>
  </sheetData>
  <mergeCells count="81">
    <mergeCell ref="B111:C111"/>
    <mergeCell ref="B112:C112"/>
    <mergeCell ref="B113:C113"/>
    <mergeCell ref="B114:C114"/>
    <mergeCell ref="A117:C117"/>
    <mergeCell ref="A27:C27"/>
    <mergeCell ref="A28:D28"/>
    <mergeCell ref="A89:C89"/>
    <mergeCell ref="A54:D54"/>
    <mergeCell ref="B57:C57"/>
    <mergeCell ref="B58:C58"/>
    <mergeCell ref="A59:C59"/>
    <mergeCell ref="A60:D60"/>
    <mergeCell ref="A61:D61"/>
    <mergeCell ref="A85:D85"/>
    <mergeCell ref="B55:C55"/>
    <mergeCell ref="B56:C56"/>
    <mergeCell ref="A80:B80"/>
    <mergeCell ref="A81:D81"/>
    <mergeCell ref="B86:C86"/>
    <mergeCell ref="B87:C87"/>
    <mergeCell ref="B12:C12"/>
    <mergeCell ref="B26:C26"/>
    <mergeCell ref="B17:C17"/>
    <mergeCell ref="B14:C14"/>
    <mergeCell ref="B15:C15"/>
    <mergeCell ref="B16:C16"/>
    <mergeCell ref="A18:D18"/>
    <mergeCell ref="B13:C13"/>
    <mergeCell ref="A19:D19"/>
    <mergeCell ref="B22:C22"/>
    <mergeCell ref="B23:C23"/>
    <mergeCell ref="A120:C120"/>
    <mergeCell ref="B115:C115"/>
    <mergeCell ref="B116:C116"/>
    <mergeCell ref="B96:C96"/>
    <mergeCell ref="B93:C93"/>
    <mergeCell ref="B94:C94"/>
    <mergeCell ref="B95:C95"/>
    <mergeCell ref="A97:C97"/>
    <mergeCell ref="A119:C119"/>
    <mergeCell ref="A98:D98"/>
    <mergeCell ref="A99:D99"/>
    <mergeCell ref="B103:D103"/>
    <mergeCell ref="A108:B108"/>
    <mergeCell ref="A109:D109"/>
    <mergeCell ref="A110:D110"/>
    <mergeCell ref="B118:C118"/>
    <mergeCell ref="B92:C92"/>
    <mergeCell ref="A90:D90"/>
    <mergeCell ref="A91:D91"/>
    <mergeCell ref="A84:B84"/>
    <mergeCell ref="A69:B69"/>
    <mergeCell ref="A70:D70"/>
    <mergeCell ref="A71:D71"/>
    <mergeCell ref="A72:D72"/>
    <mergeCell ref="B88:C88"/>
    <mergeCell ref="B50:C50"/>
    <mergeCell ref="B51:C51"/>
    <mergeCell ref="B52:C52"/>
    <mergeCell ref="A53:C53"/>
    <mergeCell ref="A34:B34"/>
    <mergeCell ref="A35:D35"/>
    <mergeCell ref="A45:B45"/>
    <mergeCell ref="A46:D46"/>
    <mergeCell ref="A1:D1"/>
    <mergeCell ref="A2:D2"/>
    <mergeCell ref="A3:D3"/>
    <mergeCell ref="A4:D4"/>
    <mergeCell ref="A30:D30"/>
    <mergeCell ref="B20:C20"/>
    <mergeCell ref="B21:C21"/>
    <mergeCell ref="B24:C24"/>
    <mergeCell ref="B25:C25"/>
    <mergeCell ref="A29:D29"/>
    <mergeCell ref="A5:D5"/>
    <mergeCell ref="A7:D7"/>
    <mergeCell ref="A8:D8"/>
    <mergeCell ref="A9:D9"/>
    <mergeCell ref="A10:D10"/>
    <mergeCell ref="B11:C1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Resumo</vt:lpstr>
      <vt:lpstr>Ass Adm II</vt:lpstr>
      <vt:lpstr>Ass Adm III</vt:lpstr>
      <vt:lpstr>Ass Adm IV</vt:lpstr>
      <vt:lpstr>Motorista</vt:lpstr>
      <vt:lpstr>Engenheiro Civil</vt:lpstr>
      <vt:lpstr>Engenheiro Elétrico</vt:lpstr>
      <vt:lpstr>Arquiteto</vt:lpstr>
      <vt:lpstr>Ass Juridico</vt:lpstr>
      <vt:lpstr>Engenheiro Civil (DF)</vt:lpstr>
      <vt:lpstr>Arquiteto (DF)</vt:lpstr>
      <vt:lpstr>Engenheiro Elétrico (DF)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Arcangela Silva Casagrande</dc:creator>
  <cp:keywords/>
  <dc:description/>
  <cp:lastModifiedBy>Felipe de Barros Campos</cp:lastModifiedBy>
  <cp:revision/>
  <cp:lastPrinted>2023-07-24T16:28:19Z</cp:lastPrinted>
  <dcterms:created xsi:type="dcterms:W3CDTF">2018-01-23T19:35:16Z</dcterms:created>
  <dcterms:modified xsi:type="dcterms:W3CDTF">2023-10-30T18:47:26Z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738d5ca-cd4e-433d-8f2a-eee77df5cad2_Enabled">
    <vt:lpwstr>true</vt:lpwstr>
  </property>
  <property fmtid="{D5CDD505-2E9C-101B-9397-08002B2CF9AE}" pid="3" name="MSIP_Label_3738d5ca-cd4e-433d-8f2a-eee77df5cad2_SetDate">
    <vt:lpwstr>2023-07-03T14:28:31Z</vt:lpwstr>
  </property>
  <property fmtid="{D5CDD505-2E9C-101B-9397-08002B2CF9AE}" pid="4" name="MSIP_Label_3738d5ca-cd4e-433d-8f2a-eee77df5cad2_Method">
    <vt:lpwstr>Standard</vt:lpwstr>
  </property>
  <property fmtid="{D5CDD505-2E9C-101B-9397-08002B2CF9AE}" pid="5" name="MSIP_Label_3738d5ca-cd4e-433d-8f2a-eee77df5cad2_Name">
    <vt:lpwstr>defa4170-0d19-0005-0004-bc88714345d2</vt:lpwstr>
  </property>
  <property fmtid="{D5CDD505-2E9C-101B-9397-08002B2CF9AE}" pid="6" name="MSIP_Label_3738d5ca-cd4e-433d-8f2a-eee77df5cad2_SiteId">
    <vt:lpwstr>c14e2b56-c5bc-43bd-ad9c-408cf6cc3560</vt:lpwstr>
  </property>
  <property fmtid="{D5CDD505-2E9C-101B-9397-08002B2CF9AE}" pid="7" name="MSIP_Label_3738d5ca-cd4e-433d-8f2a-eee77df5cad2_ActionId">
    <vt:lpwstr>b0d6711e-3435-4871-a332-d196cb4f5841</vt:lpwstr>
  </property>
  <property fmtid="{D5CDD505-2E9C-101B-9397-08002B2CF9AE}" pid="8" name="MSIP_Label_3738d5ca-cd4e-433d-8f2a-eee77df5cad2_ContentBits">
    <vt:lpwstr>0</vt:lpwstr>
  </property>
</Properties>
</file>