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6"/>
  <workbookPr/>
  <mc:AlternateContent xmlns:mc="http://schemas.openxmlformats.org/markup-compatibility/2006">
    <mc:Choice Requires="x15">
      <x15ac:absPath xmlns:x15ac="http://schemas.microsoft.com/office/spreadsheetml/2010/11/ac" url="C:\Users\luis_\Downloads\"/>
    </mc:Choice>
  </mc:AlternateContent>
  <xr:revisionPtr revIDLastSave="0" documentId="8_{CCF4144B-8E23-4EC7-847F-39DA2ADAF7CF}" xr6:coauthVersionLast="47" xr6:coauthVersionMax="47" xr10:uidLastSave="{00000000-0000-0000-0000-000000000000}"/>
  <bookViews>
    <workbookView xWindow="-24120" yWindow="915" windowWidth="24240" windowHeight="13140" firstSheet="2" activeTab="2" xr2:uid="{00000000-000D-0000-FFFF-FFFF00000000}"/>
  </bookViews>
  <sheets>
    <sheet name="Instrução" sheetId="3" r:id="rId1"/>
    <sheet name="Corridas" sheetId="1" r:id="rId2"/>
    <sheet name="Faturamento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A17" i="2" l="1"/>
  <c r="U7" i="1"/>
  <c r="W7" i="1" l="1"/>
  <c r="S7" i="1" l="1"/>
  <c r="Y7" i="1" s="1"/>
  <c r="Q7" i="1"/>
  <c r="R7" i="1" s="1"/>
  <c r="B27" i="2" l="1"/>
  <c r="B25" i="2" s="1"/>
  <c r="C17" i="2" s="1"/>
  <c r="X7" i="1"/>
  <c r="Z7" i="1"/>
  <c r="AA7" i="1" s="1"/>
  <c r="V7" i="1"/>
  <c r="A21" i="2" s="1"/>
  <c r="B17" i="2"/>
  <c r="T7" i="1"/>
  <c r="B24" i="2" l="1"/>
  <c r="B26" i="2"/>
  <c r="B21" i="2"/>
  <c r="C21" i="2" s="1"/>
  <c r="O7" i="1"/>
  <c r="B28" i="2" l="1"/>
</calcChain>
</file>

<file path=xl/sharedStrings.xml><?xml version="1.0" encoding="utf-8"?>
<sst xmlns="http://schemas.openxmlformats.org/spreadsheetml/2006/main" count="59" uniqueCount="55">
  <si>
    <t>INSTRUÇÃO DE USO - RELATÓRIO DE FATURAMENTO TÁXIGOV PA</t>
  </si>
  <si>
    <t>1) Esta planilha de faturamento é aplicavel estritamente ao TáxiGov PA</t>
  </si>
  <si>
    <t>2) Entre no sistema TáxiGov PA e configure o Relatório de Corridas para constar as somente as seguintes informações:</t>
  </si>
  <si>
    <t>Agendamento</t>
  </si>
  <si>
    <t>Boleto</t>
  </si>
  <si>
    <t>CPF</t>
  </si>
  <si>
    <t>Data e Hora da Chegada do VEÍCULO ao Endereço de Origem</t>
  </si>
  <si>
    <t>Data e Hora da Solicitação</t>
  </si>
  <si>
    <t>Data e Hora de Início do Atendimento</t>
  </si>
  <si>
    <t>Data e Hora do Cancelamento da Corrida</t>
  </si>
  <si>
    <t>Destino Efetivo</t>
  </si>
  <si>
    <t>KM</t>
  </si>
  <si>
    <t>Origem</t>
  </si>
  <si>
    <t>Un. Administrativa</t>
  </si>
  <si>
    <t>Usuário</t>
  </si>
  <si>
    <t>Valor</t>
  </si>
  <si>
    <t>3) Faça download da planilha Relatório de Corridas (não esqueça de fazer o download das corridas realizadas e das canceladas)</t>
  </si>
  <si>
    <t>4) Copie apenas o conteúdo das colunas A a M e cole neste arquino na célula A1 da aba "Corridas"</t>
  </si>
  <si>
    <t>5) Selecione e copie o conteúdo entre as células O7 e AA7 e cole nas linhas abaixo de modo a abranger todas as linhas contidas entre as colunas A e M</t>
  </si>
  <si>
    <t>6) Entre na aba "Faturamento" e use as informações apresentadas para realizar a fiscalização contratual e o faturamento do mês</t>
  </si>
  <si>
    <t>7) Não altere o conteúdo de nenhuma célula</t>
  </si>
  <si>
    <t>8) Acesse www.gov.br/centraldecompras e entre no banner do TáxiGov para acessar baixar a versão original deste documento</t>
  </si>
  <si>
    <t>7) Em caso de dúvidas, entre em contato com central.servicos@economia.gov.br</t>
  </si>
  <si>
    <t>ANÁLISE PARA FATURAMENTO DE CORRIDAS - TÁXIGOV PA</t>
  </si>
  <si>
    <t>Km percorrido</t>
  </si>
  <si>
    <t>Valor a faturar - corridas realizadas (sem glosas)</t>
  </si>
  <si>
    <t>Tempo de cancelamento</t>
  </si>
  <si>
    <t>Valor a faturar - corridas canceladas a pagar</t>
  </si>
  <si>
    <t>Atendimento</t>
  </si>
  <si>
    <t>tempo de atendimento - ok</t>
  </si>
  <si>
    <t>IMR 1 (15min)</t>
  </si>
  <si>
    <t>IMR 2 (cancelamento)</t>
  </si>
  <si>
    <t>Dados incorretos</t>
  </si>
  <si>
    <t>Falta de dados</t>
  </si>
  <si>
    <t>Dados inconsistentes</t>
  </si>
  <si>
    <t>Corridas com erro nos dados</t>
  </si>
  <si>
    <t>Valor a faturar (sem IMR)</t>
  </si>
  <si>
    <t>RELATÓRIO DE FATURAMENTO DE CORRIDAS - TÁXIGOV PA</t>
  </si>
  <si>
    <t>Regras do serviço</t>
  </si>
  <si>
    <t>Valor licitado</t>
  </si>
  <si>
    <t>Vi</t>
  </si>
  <si>
    <t>Vc</t>
  </si>
  <si>
    <t>Fórmula de calculo do faturamento das corridas</t>
  </si>
  <si>
    <t>Valor do atendimento = Vi + Vc * distância percorrida</t>
  </si>
  <si>
    <t>IMR 1 - atraso no atendimento</t>
  </si>
  <si>
    <t>% de corridas</t>
  </si>
  <si>
    <t>% desconto IMR</t>
  </si>
  <si>
    <t>Valor descontado</t>
  </si>
  <si>
    <t>IMR 2 - atraso com cancelamento</t>
  </si>
  <si>
    <t>Valor total da fatura</t>
  </si>
  <si>
    <t>Total de atendimentos a faturar</t>
  </si>
  <si>
    <t>Valor dos atendimentos a faturar</t>
  </si>
  <si>
    <t>Total de corridas canceladas a faturar</t>
  </si>
  <si>
    <t>Valor dos corridas canceladas a faturar</t>
  </si>
  <si>
    <t>Valor total a faturar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</si>
</sst>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[$-F400]h:mm:ss\ AM/PM"/>
    <numFmt numFmtId="166" formatCode="_-* #,##0.0_-;\-* #,##0.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14" fontId="0" fillId="0" borderId="0" xfId="0" applyNumberFormat="1"/>
    <xf numFmtId="22" fontId="0" fillId="0" borderId="0" xfId="0" applyNumberFormat="1"/>
    <xf numFmtId="0" fontId="0" fillId="33" borderId="0" xfId="0" applyFill="1"/>
    <xf numFmtId="0" fontId="0" fillId="0" borderId="0" xfId="0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42" applyFont="1"/>
    <xf numFmtId="164" fontId="0" fillId="0" borderId="0" xfId="0" applyNumberForma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16" fillId="34" borderId="10" xfId="0" applyFont="1" applyFill="1" applyBorder="1" applyAlignment="1">
      <alignment horizontal="center" vertical="center" wrapText="1"/>
    </xf>
    <xf numFmtId="165" fontId="16" fillId="34" borderId="10" xfId="0" applyNumberFormat="1" applyFont="1" applyFill="1" applyBorder="1" applyAlignment="1">
      <alignment horizontal="center" vertical="center" wrapText="1"/>
    </xf>
    <xf numFmtId="0" fontId="0" fillId="38" borderId="0" xfId="0" applyFill="1" applyProtection="1">
      <protection locked="0"/>
    </xf>
    <xf numFmtId="0" fontId="18" fillId="38" borderId="0" xfId="0" applyFont="1" applyFill="1" applyAlignment="1" applyProtection="1">
      <alignment vertical="center"/>
      <protection locked="0"/>
    </xf>
    <xf numFmtId="166" fontId="0" fillId="38" borderId="0" xfId="44" applyNumberFormat="1" applyFont="1" applyFill="1" applyProtection="1">
      <protection locked="0"/>
    </xf>
    <xf numFmtId="0" fontId="0" fillId="38" borderId="0" xfId="0" applyFill="1"/>
    <xf numFmtId="0" fontId="0" fillId="0" borderId="0" xfId="0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0" fillId="0" borderId="16" xfId="0" applyBorder="1"/>
    <xf numFmtId="164" fontId="0" fillId="0" borderId="17" xfId="42" applyFont="1" applyBorder="1"/>
    <xf numFmtId="0" fontId="0" fillId="0" borderId="18" xfId="0" applyBorder="1"/>
    <xf numFmtId="165" fontId="0" fillId="0" borderId="19" xfId="0" applyNumberFormat="1" applyBorder="1"/>
    <xf numFmtId="0" fontId="0" fillId="0" borderId="17" xfId="0" applyBorder="1"/>
    <xf numFmtId="9" fontId="0" fillId="0" borderId="18" xfId="43" applyFont="1" applyBorder="1"/>
    <xf numFmtId="9" fontId="0" fillId="0" borderId="21" xfId="43" applyFont="1" applyBorder="1"/>
    <xf numFmtId="164" fontId="0" fillId="0" borderId="19" xfId="0" applyNumberFormat="1" applyBorder="1" applyAlignment="1">
      <alignment horizontal="center" vertical="center" wrapText="1"/>
    </xf>
    <xf numFmtId="0" fontId="0" fillId="0" borderId="19" xfId="42" applyNumberFormat="1" applyFont="1" applyBorder="1"/>
    <xf numFmtId="0" fontId="19" fillId="38" borderId="0" xfId="0" applyFont="1" applyFill="1" applyAlignment="1" applyProtection="1">
      <alignment horizontal="center" vertical="center"/>
      <protection locked="0"/>
    </xf>
    <xf numFmtId="0" fontId="18" fillId="38" borderId="0" xfId="0" applyFont="1" applyFill="1" applyAlignment="1" applyProtection="1">
      <alignment horizontal="center" vertical="center"/>
      <protection locked="0"/>
    </xf>
    <xf numFmtId="0" fontId="18" fillId="38" borderId="11" xfId="0" applyFont="1" applyFill="1" applyBorder="1" applyAlignment="1" applyProtection="1">
      <alignment horizontal="center" vertical="center"/>
      <protection locked="0"/>
    </xf>
    <xf numFmtId="0" fontId="16" fillId="37" borderId="12" xfId="0" applyFont="1" applyFill="1" applyBorder="1" applyAlignment="1">
      <alignment horizontal="center"/>
    </xf>
    <xf numFmtId="0" fontId="16" fillId="37" borderId="20" xfId="0" applyFont="1" applyFill="1" applyBorder="1" applyAlignment="1">
      <alignment horizontal="center"/>
    </xf>
    <xf numFmtId="0" fontId="16" fillId="37" borderId="13" xfId="0" applyFont="1" applyFill="1" applyBorder="1" applyAlignment="1">
      <alignment horizontal="center"/>
    </xf>
    <xf numFmtId="0" fontId="16" fillId="36" borderId="22" xfId="0" applyFont="1" applyFill="1" applyBorder="1" applyAlignment="1">
      <alignment horizontal="center"/>
    </xf>
    <xf numFmtId="0" fontId="16" fillId="36" borderId="23" xfId="0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  <xf numFmtId="0" fontId="18" fillId="38" borderId="0" xfId="0" applyFont="1" applyFill="1" applyAlignment="1" applyProtection="1">
      <alignment horizontal="right" vertical="center"/>
      <protection locked="0"/>
    </xf>
    <xf numFmtId="0" fontId="16" fillId="39" borderId="12" xfId="0" applyFont="1" applyFill="1" applyBorder="1" applyAlignment="1">
      <alignment horizontal="center"/>
    </xf>
    <xf numFmtId="0" fontId="16" fillId="39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" xfId="42" builtinId="4"/>
    <cellStyle name="Neutro" xfId="8" builtinId="28" customBuiltin="1"/>
    <cellStyle name="Normal" xfId="0" builtinId="0"/>
    <cellStyle name="Nota" xfId="15" builtinId="10" customBuiltin="1"/>
    <cellStyle name="Porcentagem" xfId="43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4762</xdr:colOff>
      <xdr:row>4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33562" cy="771524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  <xdr:twoCellAnchor editAs="oneCell">
    <xdr:from>
      <xdr:col>12</xdr:col>
      <xdr:colOff>600074</xdr:colOff>
      <xdr:row>0</xdr:row>
      <xdr:rowOff>0</xdr:rowOff>
    </xdr:from>
    <xdr:to>
      <xdr:col>13</xdr:col>
      <xdr:colOff>609599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7915274" y="0"/>
          <a:ext cx="619125" cy="820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923925</xdr:colOff>
      <xdr:row>0</xdr:row>
      <xdr:rowOff>0</xdr:rowOff>
    </xdr:from>
    <xdr:to>
      <xdr:col>19</xdr:col>
      <xdr:colOff>1691640</xdr:colOff>
      <xdr:row>5</xdr:row>
      <xdr:rowOff>57728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25746075" y="0"/>
          <a:ext cx="762000" cy="1010228"/>
        </a:xfrm>
        <a:prstGeom prst="rect">
          <a:avLst/>
        </a:prstGeom>
      </xdr:spPr>
    </xdr:pic>
    <xdr:clientData/>
  </xdr:twoCellAnchor>
  <xdr:twoCellAnchor editAs="oneCell">
    <xdr:from>
      <xdr:col>13</xdr:col>
      <xdr:colOff>161925</xdr:colOff>
      <xdr:row>0</xdr:row>
      <xdr:rowOff>0</xdr:rowOff>
    </xdr:from>
    <xdr:to>
      <xdr:col>15</xdr:col>
      <xdr:colOff>1354675</xdr:colOff>
      <xdr:row>5</xdr:row>
      <xdr:rowOff>20954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497425" y="0"/>
          <a:ext cx="2284315" cy="96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1806913</xdr:colOff>
      <xdr:row>3</xdr:row>
      <xdr:rowOff>189470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6913" cy="760970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0</xdr:row>
      <xdr:rowOff>0</xdr:rowOff>
    </xdr:from>
    <xdr:to>
      <xdr:col>10</xdr:col>
      <xdr:colOff>323850</xdr:colOff>
      <xdr:row>4</xdr:row>
      <xdr:rowOff>58810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08" t="17436" r="26193" b="33380"/>
        <a:stretch/>
      </xdr:blipFill>
      <xdr:spPr>
        <a:xfrm>
          <a:off x="8372475" y="0"/>
          <a:ext cx="619125" cy="820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showGridLines="0" zoomScaleNormal="100" workbookViewId="0">
      <pane ySplit="4" topLeftCell="A5" activePane="bottomLeft" state="frozen"/>
      <selection pane="bottomLeft" activeCell="A23" sqref="A23"/>
    </sheetView>
  </sheetViews>
  <sheetFormatPr defaultRowHeight="14.45"/>
  <sheetData>
    <row r="1" spans="1:18" s="18" customFormat="1" ht="15" customHeight="1">
      <c r="A1" s="15"/>
      <c r="B1" s="16"/>
      <c r="C1" s="15"/>
      <c r="D1" s="31" t="s">
        <v>0</v>
      </c>
      <c r="E1" s="31"/>
      <c r="F1" s="31"/>
      <c r="G1" s="31"/>
      <c r="H1" s="31"/>
      <c r="I1" s="31"/>
      <c r="J1" s="31"/>
      <c r="K1" s="31"/>
      <c r="L1" s="31"/>
      <c r="M1" s="31"/>
      <c r="N1" s="15"/>
      <c r="O1" s="17"/>
      <c r="P1" s="15"/>
      <c r="Q1" s="15"/>
      <c r="R1" s="15"/>
    </row>
    <row r="2" spans="1:18" s="18" customFormat="1" ht="15" customHeight="1"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8" s="18" customFormat="1"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8" s="18" customFormat="1">
      <c r="D4" s="31"/>
      <c r="E4" s="31"/>
      <c r="F4" s="31"/>
      <c r="G4" s="31"/>
      <c r="H4" s="31"/>
      <c r="I4" s="31"/>
      <c r="J4" s="31"/>
      <c r="K4" s="31"/>
      <c r="L4" s="31"/>
      <c r="M4" s="31"/>
    </row>
    <row r="6" spans="1:18">
      <c r="A6" s="20" t="s">
        <v>1</v>
      </c>
    </row>
    <row r="8" spans="1:18">
      <c r="A8" s="20" t="s">
        <v>2</v>
      </c>
    </row>
    <row r="9" spans="1:18">
      <c r="A9" s="19" t="s">
        <v>3</v>
      </c>
    </row>
    <row r="10" spans="1:18">
      <c r="A10" s="19" t="s">
        <v>4</v>
      </c>
    </row>
    <row r="11" spans="1:18">
      <c r="A11" s="19" t="s">
        <v>5</v>
      </c>
    </row>
    <row r="12" spans="1:18">
      <c r="A12" s="19" t="s">
        <v>6</v>
      </c>
    </row>
    <row r="13" spans="1:18">
      <c r="A13" s="19" t="s">
        <v>7</v>
      </c>
    </row>
    <row r="14" spans="1:18">
      <c r="A14" s="19" t="s">
        <v>8</v>
      </c>
    </row>
    <row r="15" spans="1:18">
      <c r="A15" s="19" t="s">
        <v>9</v>
      </c>
    </row>
    <row r="16" spans="1:18">
      <c r="A16" s="19" t="s">
        <v>10</v>
      </c>
    </row>
    <row r="17" spans="1:1">
      <c r="A17" s="19" t="s">
        <v>11</v>
      </c>
    </row>
    <row r="18" spans="1:1">
      <c r="A18" s="19" t="s">
        <v>12</v>
      </c>
    </row>
    <row r="19" spans="1:1">
      <c r="A19" s="19" t="s">
        <v>13</v>
      </c>
    </row>
    <row r="20" spans="1:1">
      <c r="A20" s="19" t="s">
        <v>14</v>
      </c>
    </row>
    <row r="21" spans="1:1">
      <c r="A21" s="19" t="s">
        <v>15</v>
      </c>
    </row>
    <row r="23" spans="1:1">
      <c r="A23" s="21" t="s">
        <v>16</v>
      </c>
    </row>
    <row r="25" spans="1:1">
      <c r="A25" s="21" t="s">
        <v>17</v>
      </c>
    </row>
    <row r="27" spans="1:1">
      <c r="A27" s="20" t="s">
        <v>18</v>
      </c>
    </row>
    <row r="29" spans="1:1">
      <c r="A29" s="20" t="s">
        <v>19</v>
      </c>
    </row>
    <row r="31" spans="1:1">
      <c r="A31" s="20" t="s">
        <v>20</v>
      </c>
    </row>
    <row r="33" spans="1:1">
      <c r="A33" s="20" t="s">
        <v>21</v>
      </c>
    </row>
    <row r="35" spans="1:1">
      <c r="A35" s="20" t="s">
        <v>22</v>
      </c>
    </row>
  </sheetData>
  <mergeCells count="1">
    <mergeCell ref="D1:M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6"/>
  <sheetViews>
    <sheetView topLeftCell="S1" workbookViewId="0">
      <selection activeCell="AA7" sqref="AA7"/>
    </sheetView>
  </sheetViews>
  <sheetFormatPr defaultRowHeight="14.45"/>
  <cols>
    <col min="1" max="1" width="10.140625" customWidth="1"/>
    <col min="2" max="2" width="16.140625" customWidth="1"/>
    <col min="3" max="3" width="24.7109375" bestFit="1" customWidth="1"/>
    <col min="4" max="4" width="12" bestFit="1" customWidth="1"/>
    <col min="5" max="5" width="22.140625" bestFit="1" customWidth="1"/>
    <col min="6" max="6" width="42.28515625" bestFit="1" customWidth="1"/>
    <col min="7" max="7" width="28.7109375" customWidth="1"/>
    <col min="8" max="8" width="13.5703125" customWidth="1"/>
    <col min="9" max="9" width="18.7109375" customWidth="1"/>
    <col min="10" max="10" width="15.85546875" bestFit="1" customWidth="1"/>
    <col min="11" max="13" width="18.5703125" customWidth="1"/>
    <col min="14" max="14" width="2.5703125" style="3" customWidth="1"/>
    <col min="15" max="15" width="13.7109375" bestFit="1" customWidth="1"/>
    <col min="16" max="16" width="36.28515625" bestFit="1" customWidth="1"/>
    <col min="17" max="17" width="18.42578125" style="6" customWidth="1"/>
    <col min="18" max="18" width="22.85546875" customWidth="1"/>
    <col min="19" max="19" width="18.42578125" style="6" customWidth="1"/>
    <col min="20" max="20" width="35" customWidth="1"/>
    <col min="21" max="21" width="18.42578125" customWidth="1"/>
    <col min="22" max="22" width="23.85546875" bestFit="1" customWidth="1"/>
    <col min="23" max="27" width="18.42578125" customWidth="1"/>
  </cols>
  <sheetData>
    <row r="1" spans="1:29" ht="15" customHeight="1">
      <c r="D1" s="1"/>
      <c r="O1" s="15"/>
      <c r="P1" s="32" t="s">
        <v>23</v>
      </c>
      <c r="Q1" s="32"/>
      <c r="R1" s="32"/>
      <c r="S1" s="32"/>
      <c r="T1" s="32"/>
      <c r="U1" s="15"/>
      <c r="V1" s="15"/>
      <c r="W1" s="15"/>
      <c r="X1" s="15"/>
      <c r="Y1" s="15"/>
      <c r="Z1" s="15"/>
      <c r="AA1" s="15"/>
      <c r="AC1" s="7"/>
    </row>
    <row r="2" spans="1:29" ht="15" customHeight="1">
      <c r="B2" s="1"/>
      <c r="O2" s="15"/>
      <c r="P2" s="32"/>
      <c r="Q2" s="32"/>
      <c r="R2" s="32"/>
      <c r="S2" s="32"/>
      <c r="T2" s="32"/>
      <c r="U2" s="15"/>
      <c r="V2" s="15"/>
      <c r="W2" s="15"/>
      <c r="X2" s="15"/>
      <c r="Y2" s="15"/>
      <c r="Z2" s="15"/>
      <c r="AA2" s="15"/>
    </row>
    <row r="3" spans="1:29" ht="15" customHeight="1">
      <c r="O3" s="15"/>
      <c r="P3" s="32"/>
      <c r="Q3" s="32"/>
      <c r="R3" s="32"/>
      <c r="S3" s="32"/>
      <c r="T3" s="32"/>
      <c r="U3" s="15"/>
      <c r="V3" s="15"/>
      <c r="W3" s="15"/>
      <c r="X3" s="15"/>
      <c r="Y3" s="15"/>
      <c r="Z3" s="15"/>
      <c r="AA3" s="15"/>
      <c r="AC3" s="8"/>
    </row>
    <row r="4" spans="1:29" ht="15" customHeight="1">
      <c r="O4" s="15"/>
      <c r="P4" s="32"/>
      <c r="Q4" s="32"/>
      <c r="R4" s="32"/>
      <c r="S4" s="32"/>
      <c r="T4" s="32"/>
      <c r="U4" s="15"/>
      <c r="V4" s="15"/>
      <c r="W4" s="15"/>
      <c r="X4" s="15"/>
      <c r="Y4" s="15"/>
      <c r="Z4" s="15"/>
      <c r="AA4" s="15"/>
    </row>
    <row r="5" spans="1:29" ht="15" customHeight="1">
      <c r="O5" s="15"/>
      <c r="P5" s="33"/>
      <c r="Q5" s="33"/>
      <c r="R5" s="33"/>
      <c r="S5" s="33"/>
      <c r="T5" s="33"/>
      <c r="U5" s="15"/>
      <c r="V5" s="15"/>
      <c r="W5" s="15"/>
      <c r="X5" s="15"/>
      <c r="Y5" s="15"/>
      <c r="Z5" s="15"/>
      <c r="AA5" s="15"/>
      <c r="AC5" s="8"/>
    </row>
    <row r="6" spans="1:29" s="4" customFormat="1" ht="28.9">
      <c r="N6" s="5"/>
      <c r="O6" s="13" t="s">
        <v>24</v>
      </c>
      <c r="P6" s="13" t="s">
        <v>25</v>
      </c>
      <c r="Q6" s="14" t="s">
        <v>26</v>
      </c>
      <c r="R6" s="13" t="s">
        <v>27</v>
      </c>
      <c r="S6" s="14" t="s">
        <v>28</v>
      </c>
      <c r="T6" s="13" t="s">
        <v>29</v>
      </c>
      <c r="U6" s="13" t="s">
        <v>30</v>
      </c>
      <c r="V6" s="13" t="s">
        <v>31</v>
      </c>
      <c r="W6" s="13" t="s">
        <v>32</v>
      </c>
      <c r="X6" s="13" t="s">
        <v>33</v>
      </c>
      <c r="Y6" s="13" t="s">
        <v>34</v>
      </c>
      <c r="Z6" s="13" t="s">
        <v>35</v>
      </c>
      <c r="AA6" s="13" t="s">
        <v>36</v>
      </c>
      <c r="AC6" s="9"/>
    </row>
    <row r="7" spans="1:29">
      <c r="B7" s="2"/>
      <c r="I7" s="2"/>
      <c r="O7" s="11" t="str">
        <f>SUBSTITUTE(L7,".",",")</f>
        <v/>
      </c>
      <c r="P7" s="11" t="str">
        <f>IF(Q7="sem cancelamento",IFERROR(ROUND(Faturamento!$B$8+Faturamento!$B$9*O7,2),"corrida não faturável - erro no relatório"),R7)</f>
        <v>corrida não faturável - erro no relatório</v>
      </c>
      <c r="Q7" s="12" t="str">
        <f>IF(J7=0,"sem cancelamento",J7-B7)</f>
        <v>sem cancelamento</v>
      </c>
      <c r="R7" s="11" t="str">
        <f>IFERROR(IF(Q7="sem cancelamento","sem cancelamento",IF(Q7&gt;Faturamento!$B$10,Faturamento!$B$8,"cancelamento sem ônus")),"corrida não faturável - erro no relatório")</f>
        <v>sem cancelamento</v>
      </c>
      <c r="S7" s="12" t="str">
        <f>IF(I7=0,"sem atendimento","ok")</f>
        <v>sem atendimento</v>
      </c>
      <c r="T7" s="11" t="str">
        <f>IF(AND(S7="sem atendimento",R7="sem cancelamento"),"corrida não faturável - erro no relatório","ok")</f>
        <v>corrida não faturável - erro no relatório</v>
      </c>
      <c r="U7" s="11" t="str">
        <f>IF(I7-B7&gt;Faturamento!$B$10,"corrida com atraso","ok")</f>
        <v>ok</v>
      </c>
      <c r="V7" s="11" t="str">
        <f>IF(R7="sem cancelamento","ok",IF(Q7&gt;Faturamento!$B$10,"cancelamento com atraso","ok"))</f>
        <v>ok</v>
      </c>
      <c r="W7" s="11" t="b">
        <f t="shared" ref="W7" si="0">OR(ISERROR($B7),ISERROR($F7),ISERROR($G7),ISERROR($L7))</f>
        <v>0</v>
      </c>
      <c r="X7" s="11" t="b">
        <f>IF(R7="sem cancelamento",OR(ISBLANK($B7),ISBLANK($F7),ISBLANK($G7),ISBLANK($L7)),OR(ISBLANK($B7),ISBLANK($F7),ISBLANK($J7)))</f>
        <v>1</v>
      </c>
      <c r="Y7" s="11" t="str">
        <f>IF(S7="ok",I7&lt;B7,"FALSO")</f>
        <v>FALSO</v>
      </c>
      <c r="Z7" s="11" t="str">
        <f>IF(TRUE()=OR(Y7,X7,W7),"erro","ok")</f>
        <v>erro</v>
      </c>
      <c r="AA7" s="11">
        <f>IF(AND(Z7="ok",R7="sem cancelamento"),Faturamento!$B$8+Faturamento!$B$9*O7,0)+IF(AND(Z7="ok",R7=Faturamento!$B$8),Faturamento!$B$8,0)</f>
        <v>0</v>
      </c>
    </row>
    <row r="8" spans="1:2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11"/>
      <c r="P8" s="11"/>
      <c r="Q8" s="12"/>
      <c r="R8" s="11"/>
      <c r="S8" s="12"/>
      <c r="T8" s="11"/>
      <c r="U8" s="11"/>
      <c r="V8" s="11"/>
      <c r="W8" s="11"/>
      <c r="X8" s="11"/>
      <c r="Y8" s="11"/>
      <c r="Z8" s="11"/>
      <c r="AA8" s="11"/>
    </row>
    <row r="9" spans="1:2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O9" s="11"/>
      <c r="P9" s="11"/>
      <c r="Q9" s="12"/>
      <c r="R9" s="11"/>
      <c r="S9" s="12"/>
      <c r="T9" s="11"/>
      <c r="U9" s="11"/>
      <c r="V9" s="11"/>
      <c r="W9" s="11"/>
      <c r="X9" s="11"/>
      <c r="Y9" s="11"/>
      <c r="Z9" s="11"/>
      <c r="AA9" s="11"/>
    </row>
    <row r="10" spans="1:2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O10" s="11"/>
      <c r="P10" s="11"/>
      <c r="Q10" s="12"/>
      <c r="R10" s="11"/>
      <c r="S10" s="12"/>
      <c r="T10" s="11"/>
      <c r="U10" s="11"/>
      <c r="V10" s="11"/>
      <c r="W10" s="11"/>
      <c r="X10" s="11"/>
      <c r="Y10" s="11"/>
      <c r="Z10" s="11"/>
      <c r="AA10" s="11"/>
    </row>
    <row r="11" spans="1:2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1"/>
      <c r="P11" s="11"/>
      <c r="Q11" s="12"/>
      <c r="R11" s="11"/>
      <c r="S11" s="12"/>
      <c r="T11" s="11"/>
      <c r="U11" s="11"/>
      <c r="V11" s="11"/>
      <c r="W11" s="11"/>
      <c r="X11" s="11"/>
      <c r="Y11" s="11"/>
      <c r="Z11" s="11"/>
      <c r="AA11" s="11"/>
    </row>
    <row r="12" spans="1:2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11"/>
      <c r="P12" s="11"/>
      <c r="Q12" s="12"/>
      <c r="R12" s="11"/>
      <c r="S12" s="12"/>
      <c r="T12" s="11"/>
      <c r="U12" s="11"/>
      <c r="V12" s="11"/>
      <c r="W12" s="11"/>
      <c r="X12" s="11"/>
      <c r="Y12" s="11"/>
      <c r="Z12" s="11"/>
      <c r="AA12" s="11"/>
    </row>
    <row r="13" spans="1:2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O13" s="11"/>
      <c r="P13" s="11"/>
      <c r="Q13" s="12"/>
      <c r="R13" s="11"/>
      <c r="S13" s="12"/>
      <c r="T13" s="11"/>
      <c r="U13" s="11"/>
      <c r="V13" s="11"/>
      <c r="W13" s="11"/>
      <c r="X13" s="11"/>
      <c r="Y13" s="11"/>
      <c r="Z13" s="11"/>
      <c r="AA13" s="11"/>
    </row>
    <row r="14" spans="1:2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O14" s="11"/>
      <c r="P14" s="11"/>
      <c r="Q14" s="12"/>
      <c r="R14" s="11"/>
      <c r="S14" s="12"/>
      <c r="T14" s="11"/>
      <c r="U14" s="11"/>
      <c r="V14" s="11"/>
      <c r="W14" s="11"/>
      <c r="X14" s="11"/>
      <c r="Y14" s="11"/>
      <c r="Z14" s="11"/>
      <c r="AA14" s="11"/>
    </row>
    <row r="15" spans="1:29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O15" s="11"/>
      <c r="P15" s="11"/>
      <c r="Q15" s="12"/>
      <c r="R15" s="11"/>
      <c r="S15" s="12"/>
      <c r="T15" s="11"/>
      <c r="U15" s="11"/>
      <c r="V15" s="11"/>
      <c r="W15" s="11"/>
      <c r="X15" s="11"/>
      <c r="Y15" s="11"/>
      <c r="Z15" s="11"/>
      <c r="AA15" s="11"/>
    </row>
    <row r="16" spans="1:29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O16" s="11"/>
      <c r="P16" s="11"/>
      <c r="Q16" s="12"/>
      <c r="R16" s="11"/>
      <c r="S16" s="12"/>
      <c r="T16" s="11"/>
      <c r="U16" s="11"/>
      <c r="V16" s="11"/>
      <c r="W16" s="11"/>
      <c r="X16" s="11"/>
      <c r="Y16" s="11"/>
      <c r="Z16" s="11"/>
      <c r="AA16" s="11"/>
    </row>
    <row r="17" spans="1:2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O17" s="11"/>
      <c r="P17" s="11"/>
      <c r="Q17" s="12"/>
      <c r="R17" s="11"/>
      <c r="S17" s="12"/>
      <c r="T17" s="11"/>
      <c r="U17" s="11"/>
      <c r="V17" s="11"/>
      <c r="W17" s="11"/>
      <c r="X17" s="11"/>
      <c r="Y17" s="11"/>
      <c r="Z17" s="11"/>
      <c r="AA17" s="11"/>
    </row>
    <row r="18" spans="1:2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O18" s="11"/>
      <c r="P18" s="11"/>
      <c r="Q18" s="12"/>
      <c r="R18" s="11"/>
      <c r="S18" s="12"/>
      <c r="T18" s="11"/>
      <c r="U18" s="11"/>
      <c r="V18" s="11"/>
      <c r="W18" s="11"/>
      <c r="X18" s="11"/>
      <c r="Y18" s="11"/>
      <c r="Z18" s="11"/>
      <c r="AA18" s="11"/>
    </row>
    <row r="19" spans="1:2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O19" s="11"/>
      <c r="P19" s="11"/>
      <c r="Q19" s="12"/>
      <c r="R19" s="11"/>
      <c r="S19" s="12"/>
      <c r="T19" s="11"/>
      <c r="U19" s="11"/>
      <c r="V19" s="11"/>
      <c r="W19" s="11"/>
      <c r="X19" s="11"/>
      <c r="Y19" s="11"/>
      <c r="Z19" s="11"/>
      <c r="AA19" s="11"/>
    </row>
    <row r="20" spans="1:2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O20" s="11"/>
      <c r="P20" s="11"/>
      <c r="Q20" s="12"/>
      <c r="R20" s="11"/>
      <c r="S20" s="12"/>
      <c r="T20" s="11"/>
      <c r="U20" s="11"/>
      <c r="V20" s="11"/>
      <c r="W20" s="11"/>
      <c r="X20" s="11"/>
      <c r="Y20" s="11"/>
      <c r="Z20" s="11"/>
      <c r="AA20" s="11"/>
    </row>
    <row r="21" spans="1:2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O21" s="11"/>
      <c r="P21" s="11"/>
      <c r="Q21" s="12"/>
      <c r="R21" s="11"/>
      <c r="S21" s="12"/>
      <c r="T21" s="11"/>
      <c r="U21" s="11"/>
      <c r="V21" s="11"/>
      <c r="W21" s="11"/>
      <c r="X21" s="11"/>
      <c r="Y21" s="11"/>
      <c r="Z21" s="11"/>
      <c r="AA21" s="11"/>
    </row>
    <row r="22" spans="1:2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O22" s="11"/>
      <c r="P22" s="11"/>
      <c r="Q22" s="12"/>
      <c r="R22" s="11"/>
      <c r="S22" s="12"/>
      <c r="T22" s="11"/>
      <c r="U22" s="11"/>
      <c r="V22" s="11"/>
      <c r="W22" s="11"/>
      <c r="X22" s="11"/>
      <c r="Y22" s="11"/>
      <c r="Z22" s="11"/>
      <c r="AA22" s="11"/>
    </row>
    <row r="23" spans="1:2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O23" s="11"/>
      <c r="P23" s="11"/>
      <c r="Q23" s="12"/>
      <c r="R23" s="11"/>
      <c r="S23" s="12"/>
      <c r="T23" s="11"/>
      <c r="U23" s="11"/>
      <c r="V23" s="11"/>
      <c r="W23" s="11"/>
      <c r="X23" s="11"/>
      <c r="Y23" s="11"/>
      <c r="Z23" s="11"/>
      <c r="AA23" s="11"/>
    </row>
    <row r="24" spans="1:27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O24" s="11"/>
      <c r="P24" s="11"/>
      <c r="Q24" s="12"/>
      <c r="R24" s="11"/>
      <c r="S24" s="12"/>
      <c r="T24" s="11"/>
      <c r="U24" s="11"/>
      <c r="V24" s="11"/>
      <c r="W24" s="11"/>
      <c r="X24" s="11"/>
      <c r="Y24" s="11"/>
      <c r="Z24" s="11"/>
      <c r="AA24" s="11"/>
    </row>
    <row r="25" spans="1:27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O25" s="11"/>
      <c r="P25" s="11"/>
      <c r="Q25" s="12"/>
      <c r="R25" s="11"/>
      <c r="S25" s="12"/>
      <c r="T25" s="11"/>
      <c r="U25" s="11"/>
      <c r="V25" s="11"/>
      <c r="W25" s="11"/>
      <c r="X25" s="11"/>
      <c r="Y25" s="11"/>
      <c r="Z25" s="11"/>
      <c r="AA25" s="11"/>
    </row>
    <row r="26" spans="1:27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O26" s="11"/>
      <c r="P26" s="11"/>
      <c r="Q26" s="12"/>
      <c r="R26" s="11"/>
      <c r="S26" s="12"/>
      <c r="T26" s="11"/>
      <c r="U26" s="11"/>
      <c r="V26" s="11"/>
      <c r="W26" s="11"/>
      <c r="X26" s="11"/>
      <c r="Y26" s="11"/>
      <c r="Z26" s="11"/>
      <c r="AA26" s="11"/>
    </row>
  </sheetData>
  <mergeCells count="1">
    <mergeCell ref="P1:T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showGridLines="0" tabSelected="1" workbookViewId="0">
      <selection activeCell="B10" sqref="B10"/>
    </sheetView>
  </sheetViews>
  <sheetFormatPr defaultRowHeight="14.45"/>
  <cols>
    <col min="1" max="1" width="35.42578125" bestFit="1" customWidth="1"/>
    <col min="2" max="2" width="17" customWidth="1"/>
    <col min="3" max="3" width="16.5703125" bestFit="1" customWidth="1"/>
    <col min="4" max="4" width="8.5703125" customWidth="1"/>
    <col min="5" max="5" width="6.7109375" customWidth="1"/>
  </cols>
  <sheetData>
    <row r="1" spans="1:11" s="18" customFormat="1" ht="15" customHeight="1">
      <c r="A1" s="41" t="s">
        <v>37</v>
      </c>
      <c r="B1" s="41"/>
      <c r="C1" s="41"/>
      <c r="D1" s="41"/>
      <c r="E1" s="41"/>
      <c r="F1" s="41"/>
      <c r="G1" s="41"/>
      <c r="H1" s="41"/>
      <c r="I1" s="41"/>
      <c r="J1" s="16"/>
      <c r="K1" s="16"/>
    </row>
    <row r="2" spans="1:11" s="18" customFormat="1" ht="15" customHeight="1">
      <c r="A2" s="41"/>
      <c r="B2" s="41"/>
      <c r="C2" s="41"/>
      <c r="D2" s="41"/>
      <c r="E2" s="41"/>
      <c r="F2" s="41"/>
      <c r="G2" s="41"/>
      <c r="H2" s="41"/>
      <c r="I2" s="41"/>
      <c r="J2" s="16"/>
      <c r="K2" s="16"/>
    </row>
    <row r="3" spans="1:11" s="18" customFormat="1" ht="15" customHeight="1">
      <c r="A3" s="41"/>
      <c r="B3" s="41"/>
      <c r="C3" s="41"/>
      <c r="D3" s="41"/>
      <c r="E3" s="41"/>
      <c r="F3" s="41"/>
      <c r="G3" s="41"/>
      <c r="H3" s="41"/>
      <c r="I3" s="41"/>
      <c r="J3" s="16"/>
      <c r="K3" s="16"/>
    </row>
    <row r="4" spans="1:11" s="18" customFormat="1" ht="15" customHeight="1">
      <c r="A4" s="41"/>
      <c r="B4" s="41"/>
      <c r="C4" s="41"/>
      <c r="D4" s="41"/>
      <c r="E4" s="41"/>
      <c r="F4" s="41"/>
      <c r="G4" s="41"/>
      <c r="H4" s="41"/>
      <c r="I4" s="41"/>
      <c r="J4" s="16"/>
      <c r="K4" s="16"/>
    </row>
    <row r="5" spans="1:11" ht="15" thickBot="1"/>
    <row r="6" spans="1:11">
      <c r="A6" s="39" t="s">
        <v>38</v>
      </c>
      <c r="B6" s="40"/>
    </row>
    <row r="7" spans="1:11">
      <c r="A7" s="22" t="s">
        <v>39</v>
      </c>
      <c r="B7" s="23">
        <v>3.44</v>
      </c>
    </row>
    <row r="8" spans="1:11">
      <c r="A8" s="22" t="s">
        <v>40</v>
      </c>
      <c r="B8" s="23">
        <v>5.03</v>
      </c>
    </row>
    <row r="9" spans="1:11">
      <c r="A9" s="22" t="s">
        <v>41</v>
      </c>
      <c r="B9" s="23">
        <v>2.65</v>
      </c>
    </row>
    <row r="10" spans="1:11" ht="15" thickBot="1">
      <c r="A10" s="24" t="s">
        <v>26</v>
      </c>
      <c r="B10" s="25">
        <v>1.0416666666666666E-2</v>
      </c>
    </row>
    <row r="11" spans="1:11" ht="15" thickBot="1">
      <c r="B11" s="6"/>
    </row>
    <row r="12" spans="1:11">
      <c r="A12" s="42" t="s">
        <v>42</v>
      </c>
      <c r="B12" s="43"/>
    </row>
    <row r="13" spans="1:11" ht="15" thickBot="1">
      <c r="A13" s="44" t="s">
        <v>43</v>
      </c>
      <c r="B13" s="45"/>
    </row>
    <row r="14" spans="1:11" ht="15" thickBot="1"/>
    <row r="15" spans="1:11">
      <c r="A15" s="34" t="s">
        <v>44</v>
      </c>
      <c r="B15" s="35"/>
      <c r="C15" s="36"/>
    </row>
    <row r="16" spans="1:11">
      <c r="A16" s="22" t="s">
        <v>45</v>
      </c>
      <c r="B16" s="10" t="s">
        <v>46</v>
      </c>
      <c r="C16" s="26" t="s">
        <v>47</v>
      </c>
    </row>
    <row r="17" spans="1:3" ht="15" thickBot="1">
      <c r="A17" s="27" t="e">
        <f>COUNTIF(Corridas!U7:U50000,"corrida com atraso")/COUNTIF(Corridas!S7:S50000,"ok")</f>
        <v>#DIV/0!</v>
      </c>
      <c r="B17" s="28" t="e">
        <f>IF(A17&lt;=6%,0,IF(AND(6%&lt;A17,A17&lt;=7%),0.57%,IF(AND(7%&lt;A17,A17&lt;=8%),1.06%,IF(AND(8%&lt;A17,A17&lt;=9%),1.93%,3.29%))))</f>
        <v>#DIV/0!</v>
      </c>
      <c r="C17" s="30" t="e">
        <f>B17*SUM(B25,B27)</f>
        <v>#DIV/0!</v>
      </c>
    </row>
    <row r="18" spans="1:3" ht="15" thickBot="1"/>
    <row r="19" spans="1:3">
      <c r="A19" s="34" t="s">
        <v>48</v>
      </c>
      <c r="B19" s="35"/>
      <c r="C19" s="36"/>
    </row>
    <row r="20" spans="1:3">
      <c r="A20" s="22" t="s">
        <v>45</v>
      </c>
      <c r="B20" s="10" t="s">
        <v>46</v>
      </c>
      <c r="C20" s="26" t="s">
        <v>47</v>
      </c>
    </row>
    <row r="21" spans="1:3" ht="15" thickBot="1">
      <c r="A21" s="27" t="e">
        <f>COUNTIF(Corridas!V7:V50000,"cancelamento com atraso")/COUNTIF(Corridas!S7:S50000,"ok")</f>
        <v>#DIV/0!</v>
      </c>
      <c r="B21" s="28" t="e">
        <f>IF(A21&lt;=1%,0,IF(AND(1%&lt;A21,A21&lt;=1.5%),0.57%,IF(AND(1.5%&lt;A21,A21&lt;=2%),0.79%,IF(AND(2%&lt;A21,A21&lt;=2.5%),1.06%,IF(AND(2.5%&lt;A21,A21&lt;=3%),1.38%,IF(AND(3%&lt;A21,A21&lt;=4%),1.93%,IF(AND(4%&lt;A21,A21&lt;=5%),2.66%,3.43%)))))))</f>
        <v>#DIV/0!</v>
      </c>
      <c r="C21" s="30" t="e">
        <f>B21*SUM(B25,B27)</f>
        <v>#DIV/0!</v>
      </c>
    </row>
    <row r="22" spans="1:3" ht="15" thickBot="1"/>
    <row r="23" spans="1:3">
      <c r="A23" s="37" t="s">
        <v>49</v>
      </c>
      <c r="B23" s="38"/>
    </row>
    <row r="24" spans="1:3">
      <c r="A24" s="22" t="s">
        <v>50</v>
      </c>
      <c r="B24" s="26">
        <f>COUNTIFS(Corridas!Z7:Z50000,"ok",Corridas!S7:S50000,"ok")</f>
        <v>0</v>
      </c>
    </row>
    <row r="25" spans="1:3">
      <c r="A25" s="22" t="s">
        <v>51</v>
      </c>
      <c r="B25" s="23">
        <f>SUMIF(Corridas!S7:S50000,"ok",Corridas!AA7:AA50000)-B27</f>
        <v>0</v>
      </c>
    </row>
    <row r="26" spans="1:3">
      <c r="A26" s="22" t="s">
        <v>52</v>
      </c>
      <c r="B26" s="26">
        <f>COUNTIFS(Corridas!Z7:Z50000,"ok",Corridas!R7:R50000,B8)</f>
        <v>0</v>
      </c>
    </row>
    <row r="27" spans="1:3">
      <c r="A27" s="22" t="s">
        <v>53</v>
      </c>
      <c r="B27" s="23">
        <f>SUMIF(Corridas!R7:R50000,B8,Corridas!AA7:AA50000)</f>
        <v>0</v>
      </c>
    </row>
    <row r="28" spans="1:3" ht="15" thickBot="1">
      <c r="A28" s="24" t="s">
        <v>54</v>
      </c>
      <c r="B28" s="29" t="e">
        <f>B25+B27-C17-C21</f>
        <v>#DIV/0!</v>
      </c>
    </row>
  </sheetData>
  <mergeCells count="7">
    <mergeCell ref="A15:C15"/>
    <mergeCell ref="A19:C19"/>
    <mergeCell ref="A23:B23"/>
    <mergeCell ref="A6:B6"/>
    <mergeCell ref="A1:I4"/>
    <mergeCell ref="A12:B12"/>
    <mergeCell ref="A13:B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REMOTO</dc:creator>
  <cp:keywords/>
  <dc:description/>
  <cp:lastModifiedBy/>
  <cp:revision/>
  <dcterms:created xsi:type="dcterms:W3CDTF">2020-12-09T22:34:07Z</dcterms:created>
  <dcterms:modified xsi:type="dcterms:W3CDTF">2022-01-18T17:53:49Z</dcterms:modified>
  <cp:category/>
  <cp:contentStatus/>
</cp:coreProperties>
</file>